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DieseArbeitsmappe" defaultThemeVersion="124226"/>
  <mc:AlternateContent xmlns:mc="http://schemas.openxmlformats.org/markup-compatibility/2006">
    <mc:Choice Requires="x15">
      <x15ac:absPath xmlns:x15ac="http://schemas.microsoft.com/office/spreadsheetml/2010/11/ac" url="C:\Users\SDH7JWE\Downloads\"/>
    </mc:Choice>
  </mc:AlternateContent>
  <xr:revisionPtr revIDLastSave="0" documentId="13_ncr:1_{5EF7859E-6AAC-4581-AEE7-A72DAC661841}" xr6:coauthVersionLast="47" xr6:coauthVersionMax="47" xr10:uidLastSave="{00000000-0000-0000-0000-000000000000}"/>
  <bookViews>
    <workbookView xWindow="28680" yWindow="-7275" windowWidth="29040" windowHeight="17640" tabRatio="878" xr2:uid="{00000000-000D-0000-FFFF-FFFF00000000}"/>
  </bookViews>
  <sheets>
    <sheet name="Read_Me" sheetId="33" r:id="rId1"/>
    <sheet name="Version History" sheetId="35" r:id="rId2"/>
    <sheet name="Rules Clarifications" sheetId="41" r:id="rId3"/>
    <sheet name="Cover Sheet" sheetId="14" r:id="rId4"/>
    <sheet name="Chassis Pics" sheetId="15" r:id="rId5"/>
    <sheet name="A2.2 Significant Changes" sheetId="85" r:id="rId6"/>
    <sheet name="MaterialData" sheetId="2" r:id="rId7"/>
    <sheet name="T3.5 Laminate Test" sheetId="21" r:id="rId8"/>
    <sheet name="T3.5 FBHS" sheetId="36" r:id="rId9"/>
    <sheet name="T3.5 FBH" sheetId="82" r:id="rId10"/>
    <sheet name="T3.5 Different Layups" sheetId="77" r:id="rId11"/>
    <sheet name="T3.5.9 Shear Tests" sheetId="22" r:id="rId12"/>
    <sheet name="Other 1 Matt´l Shear" sheetId="70" r:id="rId13"/>
    <sheet name="T3.8 Main Hoop Tubing" sheetId="1" r:id="rId14"/>
    <sheet name="T3.9 Front Hoop Tubing" sheetId="7" r:id="rId15"/>
    <sheet name="T3.10 Main Hoop Bracing" sheetId="8" r:id="rId16"/>
    <sheet name="T3.10.5 T3.5 MHoop Brace Spt" sheetId="12" r:id="rId17"/>
    <sheet name="T3.11 T3.5 FHoop Bracing" sheetId="34" r:id="rId18"/>
    <sheet name="T3.14 T3.5 FBH Spt Structure" sheetId="6" r:id="rId19"/>
    <sheet name="T3.13 T3.5 Ft Bulkhead" sheetId="90" r:id="rId20"/>
    <sheet name="T3.17.3 IA AI Plate" sheetId="19" r:id="rId21"/>
    <sheet name="T3.15 T3.5 SIS" sheetId="3" r:id="rId22"/>
    <sheet name="T4.5 Shoulder Harness Bar" sheetId="13" r:id="rId23"/>
    <sheet name="EV5.5.1&amp;2 EV4.4 ACPS TSPS Side" sheetId="93" r:id="rId24"/>
    <sheet name="EV5.5.1&amp;2 EV4.4 ACPS TSPS Rear" sheetId="94" r:id="rId25"/>
    <sheet name="EV5.5.1&amp;2 EV4.4 ACPS TSPS sidex" sheetId="39" state="hidden" r:id="rId26"/>
    <sheet name="EV5.5.1&amp;2 EV4.4 ACPS TSPS rearx" sheetId="92" state="hidden" r:id="rId27"/>
    <sheet name="T3.16 MH &amp; MH B'ing Attachments" sheetId="18" r:id="rId28"/>
    <sheet name="T4.5 Harness Attachments" sheetId="24" r:id="rId29"/>
    <sheet name="T3.16 FH &amp; FH B'ing Attachments" sheetId="27" r:id="rId30"/>
    <sheet name="T3.16.6&amp;3.17.5 Prim.Struc.Att." sheetId="58" r:id="rId31"/>
    <sheet name="T1.2.1 T4.6 T4.8 Firewall" sheetId="79" r:id="rId32"/>
    <sheet name="EV5 Accumulator Container" sheetId="61" r:id="rId33"/>
    <sheet name="EV5 Acc. Stack Construction" sheetId="87" r:id="rId34"/>
    <sheet name="EV5.5. Acc. Attachments" sheetId="66" r:id="rId35"/>
    <sheet name="EV5.5.4 Alt. Matl - 3pt Bending" sheetId="72" r:id="rId36"/>
    <sheet name="EV5.5.4 Alt. Matl - Shear" sheetId="71" r:id="rId37"/>
    <sheet name="EV5.5.4 Alt. Matls Summary" sheetId="63" r:id="rId38"/>
    <sheet name="Monocoque Lap Joints" sheetId="75" r:id="rId39"/>
    <sheet name="Welded Tube Inserts" sheetId="32" r:id="rId40"/>
    <sheet name="Steering Rack Collars" sheetId="76" r:id="rId41"/>
    <sheet name="Additional Info" sheetId="30" r:id="rId42"/>
    <sheet name="T3.3.3 Additional Info" sheetId="80" r:id="rId43"/>
    <sheet name="T1.1 Guidance Notes" sheetId="96" r:id="rId44"/>
    <sheet name="T3.5 Guidance Notes" sheetId="104" r:id="rId45"/>
    <sheet name="T3.10.5 T3.5 Guidance Notes" sheetId="48" r:id="rId46"/>
    <sheet name="T3.11 T3.5 Guidance Notes" sheetId="50" r:id="rId47"/>
    <sheet name="T3.14 T3.5 Guidance Notes" sheetId="51" r:id="rId48"/>
    <sheet name="T3.17.3 Guidance Notes" sheetId="54" r:id="rId49"/>
    <sheet name="T3.15 T3.5 Guidance Notes" sheetId="56" r:id="rId50"/>
    <sheet name="T3.5.9 Guidance Notes" sheetId="55" r:id="rId51"/>
    <sheet name="T4.5 Guidance Notes" sheetId="95" r:id="rId52"/>
    <sheet name="EV4.4 Guidance Notes" sheetId="91" r:id="rId53"/>
    <sheet name="EV5.5.3 Guidance Notes" sheetId="99" r:id="rId54"/>
    <sheet name="EV5.5.8 Guidance Notes" sheetId="101" r:id="rId55"/>
    <sheet name="EV5.5.9 Guidance Notes" sheetId="100" r:id="rId56"/>
    <sheet name="EV5.5.10 Guidance Notes" sheetId="105" r:id="rId57"/>
    <sheet name="EV5.5 TSAC Attachment Guidance" sheetId="81" r:id="rId58"/>
    <sheet name="Monocoque Attachments Guidance" sheetId="57" r:id="rId59"/>
    <sheet name="Front Hoop Attachment Guidance" sheetId="86" r:id="rId60"/>
  </sheets>
  <definedNames>
    <definedName name="_xlnm._FilterDatabase" localSheetId="6" hidden="1">MaterialData!$C$3:$I$10</definedName>
    <definedName name="AIP" localSheetId="19">MaterialData!$C$3:$E$3,MaterialData!$O$3</definedName>
    <definedName name="AIP">MaterialData!$C$3:$E$3,MaterialData!$O$3</definedName>
    <definedName name="ConstructionType" localSheetId="19">MaterialData!$B$23:$B$25</definedName>
    <definedName name="ConstructionType">MaterialData!$B$23:$B$25</definedName>
    <definedName name="_xlnm.Print_Area" localSheetId="4">'Chassis Pics'!$A$1:$AD$68</definedName>
    <definedName name="_xlnm.Print_Area" localSheetId="52">'EV4.4 Guidance Notes'!$A$1:$AL$57</definedName>
    <definedName name="_xlnm.Print_Area" localSheetId="33">'EV5 Acc. Stack Construction'!$A$1:$AI$123</definedName>
    <definedName name="_xlnm.Print_Area" localSheetId="57">'EV5.5 TSAC Attachment Guidance'!$A$1:$S$54</definedName>
    <definedName name="_xlnm.Print_Area" localSheetId="24">'EV5.5.1&amp;2 EV4.4 ACPS TSPS Rear'!$A$1:$Q$191</definedName>
    <definedName name="_xlnm.Print_Area" localSheetId="23">'EV5.5.1&amp;2 EV4.4 ACPS TSPS Side'!$A$1:$Q$191</definedName>
    <definedName name="_xlnm.Print_Area" localSheetId="56">'EV5.5.10 Guidance Notes'!$A$1:$S$56</definedName>
    <definedName name="_xlnm.Print_Area" localSheetId="53">'EV5.5.3 Guidance Notes'!$A$1:$S$56</definedName>
    <definedName name="_xlnm.Print_Area" localSheetId="36">'EV5.5.4 Alt. Matl - Shear'!$A$1:$S$55</definedName>
    <definedName name="_xlnm.Print_Area" localSheetId="37">'EV5.5.4 Alt. Matls Summary'!$A$1:$J$26</definedName>
    <definedName name="_xlnm.Print_Area" localSheetId="54">'EV5.5.8 Guidance Notes'!$A$1:$S$56</definedName>
    <definedName name="_xlnm.Print_Area" localSheetId="55">'EV5.5.9 Guidance Notes'!$A$1:$S$56</definedName>
    <definedName name="_xlnm.Print_Area" localSheetId="59">'Front Hoop Attachment Guidance'!$A$1:$S$57</definedName>
    <definedName name="_xlnm.Print_Area" localSheetId="58">'Monocoque Attachments Guidance'!$A$1:$AL$57</definedName>
    <definedName name="_xlnm.Print_Area" localSheetId="12">'Other 1 Matt´l Shear'!$A$1:$S$54</definedName>
    <definedName name="_xlnm.Print_Area" localSheetId="40">'Steering Rack Collars'!$A$1:$J$164</definedName>
    <definedName name="_xlnm.Print_Area" localSheetId="17">'T3.11 T3.5 FHoop Bracing'!$A$1:$M$190</definedName>
    <definedName name="_xlnm.Print_Area" localSheetId="46">'T3.11 T3.5 Guidance Notes'!$A$1:$S$57</definedName>
    <definedName name="_xlnm.Print_Area" localSheetId="19">'T3.13 T3.5 Ft Bulkhead'!$A$1:$AA$194</definedName>
    <definedName name="_xlnm.Print_Area" localSheetId="18">'T3.14 T3.5 FBH Spt Structure'!$A$1:$P$191</definedName>
    <definedName name="_xlnm.Print_Area" localSheetId="47">'T3.14 T3.5 Guidance Notes'!$A$1:$AL$57</definedName>
    <definedName name="_xlnm.Print_Area" localSheetId="49">'T3.15 T3.5 Guidance Notes'!$A$1:$S$54</definedName>
    <definedName name="_xlnm.Print_Area" localSheetId="21">'T3.15 T3.5 SIS'!$A$1:$Q$191</definedName>
    <definedName name="_xlnm.Print_Area" localSheetId="48">'T3.17.3 Guidance Notes'!$A$1:$S$57</definedName>
    <definedName name="_xlnm.Print_Area" localSheetId="20">'T3.17.3 IA AI Plate'!$A$1:$P$189</definedName>
    <definedName name="_xlnm.Print_Area" localSheetId="50">'T3.5.9 Guidance Notes'!$A$1:$S$56</definedName>
    <definedName name="_xlnm.Print_Area" localSheetId="11">'T3.5.9 Shear Tests'!$A$1:$AL$55</definedName>
    <definedName name="_xlnm.Print_Area" localSheetId="51">'T4.5 Guidance Notes'!$A$1:$AL$56</definedName>
    <definedName name="_xlnm.Print_Area" localSheetId="28">'T4.5 Harness Attachments'!$A$1:$S$52</definedName>
    <definedName name="_xlnm.Print_Area" localSheetId="39">'Welded Tube Inserts'!$A$1:$J$165</definedName>
    <definedName name="Guidance_notes_FBHS" localSheetId="52">'EV4.4 Guidance Notes'!$A$1</definedName>
    <definedName name="Guidance_notes_FBHS">'T3.14 T3.5 Guidance Notes'!$A$1</definedName>
    <definedName name="Guidance_notes_FHB">'T3.11 T3.5 Guidance Notes'!$A$1</definedName>
    <definedName name="Guidance_notes_IA_and_AIP">'T3.17.3 Guidance Notes'!$A$1</definedName>
    <definedName name="Guidance_notes_MHBS" localSheetId="43">'T1.1 Guidance Notes'!$A$1</definedName>
    <definedName name="Guidance_notes_MHBS" localSheetId="44">'T3.5 Guidance Notes'!$A$1</definedName>
    <definedName name="Guidance_notes_MHBS">'T3.10.5 T3.5 Guidance Notes'!$A$1</definedName>
    <definedName name="Guidance_notes_Monocoque_Attachments">'Monocoque Attachments Guidance'!$A$1</definedName>
    <definedName name="Guidance_notes_Perimeter_Shear" localSheetId="51">'T4.5 Guidance Notes'!$A$1</definedName>
    <definedName name="Guidance_notes_Perimeter_Shear">'T3.5.9 Guidance Notes'!$A$1</definedName>
    <definedName name="Guidance_notes_SIS">'T3.15 T3.5 Guidance Notes'!$A$1</definedName>
    <definedName name="Guidance_notes_TSPS">'EV4.4 Guidance Notes'!$A$1</definedName>
    <definedName name="Innertable" localSheetId="33">MaterialData!$C$6:$R$11</definedName>
    <definedName name="Innertable" localSheetId="56">MaterialData!$C$6:$R$11</definedName>
    <definedName name="Innertable" localSheetId="53">MaterialData!$C$6:$R$11</definedName>
    <definedName name="Innertable" localSheetId="36">MaterialData!$C$6:$R$11</definedName>
    <definedName name="Innertable" localSheetId="54">MaterialData!$C$6:$R$11</definedName>
    <definedName name="Innertable" localSheetId="55">MaterialData!$C$6:$R$11</definedName>
    <definedName name="Innertable" localSheetId="59">MaterialData!$C$6:$R$11</definedName>
    <definedName name="Innertable" localSheetId="12">MaterialData!$C$6:$R$11</definedName>
    <definedName name="Innertable" localSheetId="31">MaterialData!$C$6:$R$11</definedName>
    <definedName name="Innertable" localSheetId="19">MaterialData!$C$6:$R$11</definedName>
    <definedName name="Innertable">MaterialData!$C$6:$R$11</definedName>
    <definedName name="Lijst">'T1.2.1 T4.6 T4.8 Firewall'!$K$6:$L$7</definedName>
    <definedName name="Link_to_guidance_notes" localSheetId="56">'EV5.5.10 Guidance Notes'!$A$1</definedName>
    <definedName name="Link_to_guidance_notes" localSheetId="53">'EV5.5.3 Guidance Notes'!$A$1</definedName>
    <definedName name="Link_to_guidance_notes" localSheetId="54">'EV5.5.8 Guidance Notes'!$A$1</definedName>
    <definedName name="Link_to_guidance_notes" localSheetId="55">'EV5.5.9 Guidance Notes'!$A$1</definedName>
    <definedName name="Link_to_guidance_notes">#REF!</definedName>
    <definedName name="Link_to_guidance_notes__Front_Hoop__FH__attachments" localSheetId="56">'EV5.5.10 Guidance Notes'!$A$1:$S$1</definedName>
    <definedName name="Link_to_guidance_notes__Front_Hoop__FH__attachments" localSheetId="53">'EV5.5.3 Guidance Notes'!$A$1:$S$1</definedName>
    <definedName name="Link_to_guidance_notes__Front_Hoop__FH__attachments" localSheetId="54">'EV5.5.8 Guidance Notes'!$A$1:$S$1</definedName>
    <definedName name="Link_to_guidance_notes__Front_Hoop__FH__attachments" localSheetId="55">'EV5.5.9 Guidance Notes'!$A$1:$S$1</definedName>
    <definedName name="Link_to_guidance_notes__Front_Hoop__FH__attachments">'Front Hoop Attachment Guidance'!$A$1:$S$1</definedName>
    <definedName name="Link_to_guidance_notes_cell_stacks" localSheetId="56">'EV5.5.10 Guidance Notes'!$A$1</definedName>
    <definedName name="Link_to_guidance_notes_cell_stacks" localSheetId="53">'EV5.5.3 Guidance Notes'!$A$1</definedName>
    <definedName name="Link_to_guidance_notes_cell_stacks" localSheetId="54">'EV5.5.8 Guidance Notes'!$A$1</definedName>
    <definedName name="Link_to_guidance_notes_cell_stacks" localSheetId="55">'EV5.5.9 Guidance Notes'!$A$1</definedName>
    <definedName name="Link_to_guidance_notes_cell_stacks">#REF!</definedName>
    <definedName name="Link_to_guidance_notes_TSAC_attachment">'EV5.5 TSAC Attachment Guidance'!$A$1</definedName>
    <definedName name="Material" localSheetId="33">MaterialData!$C$3:$R$3</definedName>
    <definedName name="Material" localSheetId="56">MaterialData!$C$3:$R$3</definedName>
    <definedName name="Material" localSheetId="53">MaterialData!$C$3:$R$3</definedName>
    <definedName name="Material" localSheetId="54">MaterialData!$C$3:$R$3</definedName>
    <definedName name="Material" localSheetId="55">MaterialData!$C$3:$R$3</definedName>
    <definedName name="Material" localSheetId="59">MaterialData!$C$3:$R$3</definedName>
    <definedName name="Material" localSheetId="31">MaterialData!$C$3:$R$3</definedName>
    <definedName name="Material" localSheetId="19">MaterialData!$C$3:$R$3</definedName>
    <definedName name="Material">MaterialData!$C$3:$R$3</definedName>
    <definedName name="Materialname">MaterialData!$C$4:$R$4</definedName>
    <definedName name="Materials" localSheetId="33">MaterialData!$C$3:$R$3</definedName>
    <definedName name="Materials" localSheetId="56">MaterialData!$C$3:$R$3</definedName>
    <definedName name="Materials" localSheetId="53">MaterialData!$C$3:$R$3</definedName>
    <definedName name="Materials" localSheetId="36">MaterialData!$C$3:$R$3</definedName>
    <definedName name="Materials" localSheetId="54">MaterialData!$C$3:$R$3</definedName>
    <definedName name="Materials" localSheetId="55">MaterialData!$C$3:$R$3</definedName>
    <definedName name="Materials" localSheetId="59">MaterialData!$C$3:$R$3</definedName>
    <definedName name="Materials" localSheetId="12">MaterialData!$C$3:$R$3</definedName>
    <definedName name="Materials" localSheetId="31">MaterialData!$C$3:$R$3</definedName>
    <definedName name="Materials" localSheetId="19">MaterialData!$C$3:$R$3</definedName>
    <definedName name="Materials">MaterialData!$C$3:$R$3</definedName>
    <definedName name="Metallic_Mats" localSheetId="33">MaterialData!$C$3:$E$3</definedName>
    <definedName name="Metallic_Mats" localSheetId="56">MaterialData!$C$3:$E$3</definedName>
    <definedName name="Metallic_Mats" localSheetId="53">MaterialData!$C$3:$E$3</definedName>
    <definedName name="Metallic_Mats" localSheetId="36">MaterialData!$C$3:$E$3</definedName>
    <definedName name="Metallic_Mats" localSheetId="54">MaterialData!$C$3:$E$3</definedName>
    <definedName name="Metallic_Mats" localSheetId="55">MaterialData!$C$3:$E$3</definedName>
    <definedName name="Metallic_Mats" localSheetId="59">MaterialData!$C$3:$E$3</definedName>
    <definedName name="Metallic_Mats" localSheetId="12">MaterialData!$C$3:$E$3</definedName>
    <definedName name="Metallic_Mats" localSheetId="31">MaterialData!$C$3:$E$3</definedName>
    <definedName name="Metallic_Mats" localSheetId="19">MaterialData!$C$3:$E$3</definedName>
    <definedName name="Metallic_Mats">MaterialData!$C$3:$E$3</definedName>
    <definedName name="Table">MaterialData!$B$3:$O$11</definedName>
    <definedName name="Tube_Type" localSheetId="19">MaterialData!$B$27:$B$28</definedName>
    <definedName name="Tube_Type">MaterialData!$B$27:$B$28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O57" i="72" l="1"/>
  <c r="BO56" i="72"/>
  <c r="AV57" i="72"/>
  <c r="AV56" i="72"/>
  <c r="AC57" i="72"/>
  <c r="AC56" i="72"/>
  <c r="J57" i="72"/>
  <c r="J56" i="72"/>
  <c r="F360" i="21"/>
  <c r="F359" i="21"/>
  <c r="A1" i="15" l="1"/>
  <c r="A1" i="14"/>
  <c r="F71" i="21"/>
  <c r="K8" i="27"/>
  <c r="I8" i="27"/>
  <c r="N47" i="21"/>
  <c r="V51" i="21"/>
  <c r="Z12" i="24"/>
  <c r="E39" i="24" a="1"/>
  <c r="E39" i="24"/>
  <c r="Z11" i="24"/>
  <c r="Z13" i="24"/>
  <c r="AD15" i="24"/>
  <c r="AD14" i="24"/>
  <c r="AD13" i="24"/>
  <c r="E43" i="24"/>
  <c r="Z15" i="24"/>
  <c r="Z14" i="24"/>
  <c r="E42" i="13"/>
  <c r="E41" i="13"/>
  <c r="E40" i="13"/>
  <c r="E43" i="13" s="1"/>
  <c r="D22" i="66"/>
  <c r="D21" i="66"/>
  <c r="C21" i="66"/>
  <c r="BI54" i="71"/>
  <c r="D54" i="22"/>
  <c r="D54" i="71"/>
  <c r="E24" i="79"/>
  <c r="E32" i="79"/>
  <c r="E39" i="79"/>
  <c r="H55" i="61"/>
  <c r="L87" i="21" a="1"/>
  <c r="L87" i="21" s="1"/>
  <c r="C54" i="21" s="1"/>
  <c r="I22" i="87" l="1"/>
  <c r="AD11" i="24"/>
  <c r="Z16" i="24"/>
  <c r="AD6" i="24"/>
  <c r="Z6" i="24"/>
  <c r="AD5" i="24"/>
  <c r="Z5" i="24"/>
  <c r="AA12" i="24" s="1"/>
  <c r="V53" i="58"/>
  <c r="V54" i="58"/>
  <c r="V43" i="58"/>
  <c r="V44" i="58"/>
  <c r="M53" i="58"/>
  <c r="M54" i="58"/>
  <c r="M43" i="58"/>
  <c r="M44" i="58"/>
  <c r="D24" i="27"/>
  <c r="F24" i="27"/>
  <c r="H24" i="27"/>
  <c r="J24" i="27"/>
  <c r="L24" i="27"/>
  <c r="D25" i="27"/>
  <c r="F25" i="27"/>
  <c r="H25" i="27"/>
  <c r="J25" i="27"/>
  <c r="L25" i="27"/>
  <c r="L24" i="18"/>
  <c r="L25" i="18"/>
  <c r="J24" i="18"/>
  <c r="J25" i="18"/>
  <c r="H24" i="18"/>
  <c r="H25" i="18"/>
  <c r="F24" i="18"/>
  <c r="F25" i="18"/>
  <c r="D25" i="18"/>
  <c r="D24" i="18"/>
  <c r="J56" i="82"/>
  <c r="J57" i="82"/>
  <c r="J56" i="77"/>
  <c r="J57" i="77"/>
  <c r="J56" i="36"/>
  <c r="J57" i="36"/>
  <c r="J60" i="21"/>
  <c r="J61" i="21"/>
  <c r="M20" i="94"/>
  <c r="M21" i="94"/>
  <c r="I22" i="13"/>
  <c r="I23" i="13"/>
  <c r="M20" i="93"/>
  <c r="M21" i="93"/>
  <c r="M20" i="3"/>
  <c r="M21" i="3"/>
  <c r="L20" i="6"/>
  <c r="L21" i="6"/>
  <c r="I23" i="90"/>
  <c r="I24" i="90"/>
  <c r="I20" i="34"/>
  <c r="I21" i="34"/>
  <c r="I20" i="12"/>
  <c r="I21" i="12"/>
  <c r="AD16" i="24" l="1"/>
  <c r="AD12" i="24"/>
  <c r="AE12" i="24" s="1"/>
  <c r="AA16" i="24"/>
  <c r="AE16" i="24"/>
  <c r="L85" i="21" a="1"/>
  <c r="L85" i="21" s="1"/>
  <c r="L86" i="21" s="1" a="1"/>
  <c r="L86" i="21" s="1"/>
  <c r="G55" i="21" l="1"/>
  <c r="E26" i="13"/>
  <c r="U59" i="58"/>
  <c r="U60" i="58"/>
  <c r="D29" i="58"/>
  <c r="L60" i="58"/>
  <c r="L59" i="58"/>
  <c r="B6" i="75"/>
  <c r="G28" i="18"/>
  <c r="F3" i="58"/>
  <c r="O3" i="72"/>
  <c r="D3" i="72"/>
  <c r="O3" i="24"/>
  <c r="D3" i="24"/>
  <c r="O3" i="70"/>
  <c r="D3" i="70"/>
  <c r="AH3" i="22"/>
  <c r="W3" i="22"/>
  <c r="O3" i="22"/>
  <c r="D3" i="22"/>
  <c r="AH3" i="77"/>
  <c r="W3" i="77"/>
  <c r="O3" i="77"/>
  <c r="D3" i="77"/>
  <c r="AH3" i="82"/>
  <c r="W3" i="82"/>
  <c r="O3" i="82"/>
  <c r="D3" i="82"/>
  <c r="AH3" i="36"/>
  <c r="W3" i="36"/>
  <c r="O3" i="36"/>
  <c r="D3" i="36"/>
  <c r="AH3" i="21"/>
  <c r="W3" i="21"/>
  <c r="O3" i="21"/>
  <c r="D3" i="21"/>
  <c r="C11" i="2"/>
  <c r="I47" i="77" l="1"/>
  <c r="L66" i="77" a="1"/>
  <c r="L66" i="77" s="1"/>
  <c r="L67" i="77" s="1" a="1"/>
  <c r="L67" i="77" s="1"/>
  <c r="L66" i="82" a="1"/>
  <c r="L66" i="82" s="1"/>
  <c r="L67" i="82" s="1" a="1"/>
  <c r="L67" i="82" s="1"/>
  <c r="AD70" i="21" a="1"/>
  <c r="AD70" i="21" s="1"/>
  <c r="Y51" i="21" s="1"/>
  <c r="Y72" i="21"/>
  <c r="Y73" i="21"/>
  <c r="Y74" i="21"/>
  <c r="Y75" i="21"/>
  <c r="Y76" i="21"/>
  <c r="Y77" i="21"/>
  <c r="Y78" i="21"/>
  <c r="Y79" i="21"/>
  <c r="Y80" i="21"/>
  <c r="Y81" i="21"/>
  <c r="Y82" i="21"/>
  <c r="Y83" i="21"/>
  <c r="Y84" i="21"/>
  <c r="Y85" i="21"/>
  <c r="Y86" i="21"/>
  <c r="Y87" i="21"/>
  <c r="Y88" i="21"/>
  <c r="Y89" i="21"/>
  <c r="Y90" i="21"/>
  <c r="Y91" i="21"/>
  <c r="Y92" i="21"/>
  <c r="Y93" i="21"/>
  <c r="Y94" i="21"/>
  <c r="Y95" i="21"/>
  <c r="Y96" i="21"/>
  <c r="Y97" i="21"/>
  <c r="Y98" i="21"/>
  <c r="Y99" i="21"/>
  <c r="Y100" i="21"/>
  <c r="Y101" i="21"/>
  <c r="Y102" i="21"/>
  <c r="Y103" i="21"/>
  <c r="Y104" i="21"/>
  <c r="Y105" i="21"/>
  <c r="Y106" i="21"/>
  <c r="Y107" i="21"/>
  <c r="Y108" i="21"/>
  <c r="Y109" i="21"/>
  <c r="Y110" i="21"/>
  <c r="Y111" i="21"/>
  <c r="Y112" i="21"/>
  <c r="Y113" i="21"/>
  <c r="Y114" i="21"/>
  <c r="Y115" i="21"/>
  <c r="Y116" i="21"/>
  <c r="Y117" i="21"/>
  <c r="Y118" i="21"/>
  <c r="Y119" i="21"/>
  <c r="Y120" i="21"/>
  <c r="Y121" i="21"/>
  <c r="Y122" i="21"/>
  <c r="Y123" i="21"/>
  <c r="Y124" i="21"/>
  <c r="Y125" i="21"/>
  <c r="Y126" i="21"/>
  <c r="Y127" i="21"/>
  <c r="Y128" i="21"/>
  <c r="Y129" i="21"/>
  <c r="Y130" i="21"/>
  <c r="Y131" i="21"/>
  <c r="Y132" i="21"/>
  <c r="Y133" i="21"/>
  <c r="Y134" i="21"/>
  <c r="Y135" i="21"/>
  <c r="Y136" i="21"/>
  <c r="Y137" i="21"/>
  <c r="Y138" i="21"/>
  <c r="Y139" i="21"/>
  <c r="Y140" i="21"/>
  <c r="Y141" i="21"/>
  <c r="Y142" i="21"/>
  <c r="Y143" i="21"/>
  <c r="Y144" i="21"/>
  <c r="Y145" i="21"/>
  <c r="Y146" i="21"/>
  <c r="Y147" i="21"/>
  <c r="Y148" i="21"/>
  <c r="Y149" i="21"/>
  <c r="Y150" i="21"/>
  <c r="Y151" i="21"/>
  <c r="Y152" i="21"/>
  <c r="Y153" i="21"/>
  <c r="Y154" i="21"/>
  <c r="Y155" i="21"/>
  <c r="Y156" i="21"/>
  <c r="Y157" i="21"/>
  <c r="Y158" i="21"/>
  <c r="Y159" i="21"/>
  <c r="Y160" i="21"/>
  <c r="Y161" i="21"/>
  <c r="Y162" i="21"/>
  <c r="Y163" i="21"/>
  <c r="Y164" i="21"/>
  <c r="Y165" i="21"/>
  <c r="Y166" i="21"/>
  <c r="Y167" i="21"/>
  <c r="Y168" i="21"/>
  <c r="Y169" i="21"/>
  <c r="Y170" i="21"/>
  <c r="Y171" i="21"/>
  <c r="Y172" i="21"/>
  <c r="Y173" i="21"/>
  <c r="Y174" i="21"/>
  <c r="Y175" i="21"/>
  <c r="Y176" i="21"/>
  <c r="Y177" i="21"/>
  <c r="Y178" i="21"/>
  <c r="Y179" i="21"/>
  <c r="Y180" i="21"/>
  <c r="Y181" i="21"/>
  <c r="Y182" i="21"/>
  <c r="Y183" i="21"/>
  <c r="Y184" i="21"/>
  <c r="Y185" i="21"/>
  <c r="Y186" i="21"/>
  <c r="Y187" i="21"/>
  <c r="Y188" i="21"/>
  <c r="Y189" i="21"/>
  <c r="Y190" i="21"/>
  <c r="Y191" i="21"/>
  <c r="Y192" i="21"/>
  <c r="Y193" i="21"/>
  <c r="Y194" i="21"/>
  <c r="Y195" i="21"/>
  <c r="Y196" i="21"/>
  <c r="Y197" i="21"/>
  <c r="Y198" i="21"/>
  <c r="Y199" i="21"/>
  <c r="Y200" i="21"/>
  <c r="Y201" i="21"/>
  <c r="Y202" i="21"/>
  <c r="Y203" i="21"/>
  <c r="Y204" i="21"/>
  <c r="Y205" i="21"/>
  <c r="Y206" i="21"/>
  <c r="Y207" i="21"/>
  <c r="Y208" i="21"/>
  <c r="Y209" i="21"/>
  <c r="Y210" i="21"/>
  <c r="Y211" i="21"/>
  <c r="Y212" i="21"/>
  <c r="Y213" i="21"/>
  <c r="Y214" i="21"/>
  <c r="Y215" i="21"/>
  <c r="Y216" i="21"/>
  <c r="Y217" i="21"/>
  <c r="Y218" i="21"/>
  <c r="Y219" i="21"/>
  <c r="Y220" i="21"/>
  <c r="Y221" i="21"/>
  <c r="Y222" i="21"/>
  <c r="Y223" i="21"/>
  <c r="Y224" i="21"/>
  <c r="Y225" i="21"/>
  <c r="Y226" i="21"/>
  <c r="Y227" i="21"/>
  <c r="Y228" i="21"/>
  <c r="Y229" i="21"/>
  <c r="Y230" i="21"/>
  <c r="Y231" i="21"/>
  <c r="Y232" i="21"/>
  <c r="Y233" i="21"/>
  <c r="Y234" i="21"/>
  <c r="Y235" i="21"/>
  <c r="Y236" i="21"/>
  <c r="Y237" i="21"/>
  <c r="Y238" i="21"/>
  <c r="Y239" i="21"/>
  <c r="Y240" i="21"/>
  <c r="Y241" i="21"/>
  <c r="Y242" i="21"/>
  <c r="Y243" i="21"/>
  <c r="Y244" i="21"/>
  <c r="Y245" i="21"/>
  <c r="Y246" i="21"/>
  <c r="Y247" i="21"/>
  <c r="Y248" i="21"/>
  <c r="Y249" i="21"/>
  <c r="Y250" i="21"/>
  <c r="Y251" i="21"/>
  <c r="Y252" i="21"/>
  <c r="Y253" i="21"/>
  <c r="Y254" i="21"/>
  <c r="Y255" i="21"/>
  <c r="Y256" i="21"/>
  <c r="Y257" i="21"/>
  <c r="Y258" i="21"/>
  <c r="Y259" i="21"/>
  <c r="Y260" i="21"/>
  <c r="Y261" i="21"/>
  <c r="Y262" i="21"/>
  <c r="Y263" i="21"/>
  <c r="Y264" i="21"/>
  <c r="Y265" i="21"/>
  <c r="Y266" i="21"/>
  <c r="Y267" i="21"/>
  <c r="Y268" i="21"/>
  <c r="Y269" i="21"/>
  <c r="Y270" i="21"/>
  <c r="Y271" i="21"/>
  <c r="Y272" i="21"/>
  <c r="Y273" i="21"/>
  <c r="Y274" i="21"/>
  <c r="Y275" i="21"/>
  <c r="Y276" i="21"/>
  <c r="Y277" i="21"/>
  <c r="Y278" i="21"/>
  <c r="Y279" i="21"/>
  <c r="Y280" i="21"/>
  <c r="Y281" i="21"/>
  <c r="Y282" i="21"/>
  <c r="Y283" i="21"/>
  <c r="Y284" i="21"/>
  <c r="Y285" i="21"/>
  <c r="Y286" i="21"/>
  <c r="Y287" i="21"/>
  <c r="Y288" i="21"/>
  <c r="Y289" i="21"/>
  <c r="Y290" i="21"/>
  <c r="Y291" i="21"/>
  <c r="Y292" i="21"/>
  <c r="Y293" i="21"/>
  <c r="Y294" i="21"/>
  <c r="Y295" i="21"/>
  <c r="Y296" i="21"/>
  <c r="Y297" i="21"/>
  <c r="Y298" i="21"/>
  <c r="Y299" i="21"/>
  <c r="Y300" i="21"/>
  <c r="Y301" i="21"/>
  <c r="Y302" i="21"/>
  <c r="Y303" i="21"/>
  <c r="Y304" i="21"/>
  <c r="Y305" i="21"/>
  <c r="Y306" i="21"/>
  <c r="Y307" i="21"/>
  <c r="Y308" i="21"/>
  <c r="Y309" i="21"/>
  <c r="Y310" i="21"/>
  <c r="Y311" i="21"/>
  <c r="Y312" i="21"/>
  <c r="Y313" i="21"/>
  <c r="Y314" i="21"/>
  <c r="Y315" i="21"/>
  <c r="Y316" i="21"/>
  <c r="Y317" i="21"/>
  <c r="Y318" i="21"/>
  <c r="Y319" i="21"/>
  <c r="Y320" i="21"/>
  <c r="Y321" i="21"/>
  <c r="Y322" i="21"/>
  <c r="Y323" i="21"/>
  <c r="Y324" i="21"/>
  <c r="Y325" i="21"/>
  <c r="Y326" i="21"/>
  <c r="Y327" i="21"/>
  <c r="Y328" i="21"/>
  <c r="Y329" i="21"/>
  <c r="Y330" i="21"/>
  <c r="Y331" i="21"/>
  <c r="Y332" i="21"/>
  <c r="Y333" i="21"/>
  <c r="Y334" i="21"/>
  <c r="Y335" i="21"/>
  <c r="Y336" i="21"/>
  <c r="Y337" i="21"/>
  <c r="Y338" i="21"/>
  <c r="Y339" i="21"/>
  <c r="Y340" i="21"/>
  <c r="Y341" i="21"/>
  <c r="Y342" i="21"/>
  <c r="Y343" i="21"/>
  <c r="Y344" i="21"/>
  <c r="Y345" i="21"/>
  <c r="Y346" i="21"/>
  <c r="Y347" i="21"/>
  <c r="Y348" i="21"/>
  <c r="Y349" i="21"/>
  <c r="Y350" i="21"/>
  <c r="Y351" i="21"/>
  <c r="Y352" i="21"/>
  <c r="Y353" i="21"/>
  <c r="Y354" i="21"/>
  <c r="Y355" i="21"/>
  <c r="Y356" i="21"/>
  <c r="Y357" i="21"/>
  <c r="Y358" i="21"/>
  <c r="Y359" i="21"/>
  <c r="Y360" i="21"/>
  <c r="Y361" i="21"/>
  <c r="Y362" i="21"/>
  <c r="Y363" i="21"/>
  <c r="Y364" i="21"/>
  <c r="Y365" i="21"/>
  <c r="Y366" i="21"/>
  <c r="Y367" i="21"/>
  <c r="Y368" i="21"/>
  <c r="Y369" i="21"/>
  <c r="Y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0"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03" i="21"/>
  <c r="F304" i="21"/>
  <c r="F305" i="21"/>
  <c r="F306" i="21"/>
  <c r="F307" i="21"/>
  <c r="F308" i="21"/>
  <c r="F309" i="21"/>
  <c r="F310" i="21"/>
  <c r="F311" i="21"/>
  <c r="F312" i="21"/>
  <c r="F313" i="21"/>
  <c r="F314" i="21"/>
  <c r="F315" i="21"/>
  <c r="F316" i="21"/>
  <c r="F317" i="21"/>
  <c r="F318" i="21"/>
  <c r="F319" i="21"/>
  <c r="F320" i="21"/>
  <c r="F321" i="21"/>
  <c r="F322" i="21"/>
  <c r="F323" i="21"/>
  <c r="F324" i="21"/>
  <c r="F325" i="21"/>
  <c r="F326" i="21"/>
  <c r="F327" i="21"/>
  <c r="F328" i="21"/>
  <c r="F329" i="21"/>
  <c r="F330" i="21"/>
  <c r="F331" i="21"/>
  <c r="F332" i="21"/>
  <c r="F333" i="21"/>
  <c r="F334" i="21"/>
  <c r="F335" i="21"/>
  <c r="F336" i="21"/>
  <c r="F337" i="21"/>
  <c r="F338" i="21"/>
  <c r="F339" i="21"/>
  <c r="F340" i="21"/>
  <c r="F341" i="21"/>
  <c r="F342" i="21"/>
  <c r="F343" i="21"/>
  <c r="F344" i="21"/>
  <c r="F345" i="21"/>
  <c r="F346" i="21"/>
  <c r="F347" i="21"/>
  <c r="F348" i="21"/>
  <c r="F349" i="21"/>
  <c r="F350" i="21"/>
  <c r="F351" i="21"/>
  <c r="F352" i="21"/>
  <c r="F353" i="21"/>
  <c r="F354" i="21"/>
  <c r="F355" i="21"/>
  <c r="F356" i="21"/>
  <c r="F357" i="21"/>
  <c r="F358" i="21"/>
  <c r="F361" i="21"/>
  <c r="F362" i="21"/>
  <c r="F363" i="21"/>
  <c r="F364" i="21"/>
  <c r="F365" i="21"/>
  <c r="F366" i="21"/>
  <c r="F367" i="21"/>
  <c r="F368" i="21"/>
  <c r="F369" i="21"/>
  <c r="AD71" i="21" l="1" a="1"/>
  <c r="AD71" i="21" s="1"/>
  <c r="U27" i="58" l="1"/>
  <c r="L27" i="58"/>
  <c r="M60" i="58"/>
  <c r="M59" i="58"/>
  <c r="L58" i="58"/>
  <c r="M58" i="58" s="1"/>
  <c r="L57" i="58"/>
  <c r="M57" i="58" s="1"/>
  <c r="M50" i="58"/>
  <c r="L48" i="58"/>
  <c r="M40" i="58"/>
  <c r="L38" i="58"/>
  <c r="M31" i="58" l="1"/>
  <c r="M29" i="58"/>
  <c r="V31" i="58"/>
  <c r="V30" i="58"/>
  <c r="M30" i="58"/>
  <c r="K33" i="58" s="1"/>
  <c r="V29" i="58"/>
  <c r="T33" i="58" s="1"/>
  <c r="L24" i="58" l="1"/>
  <c r="V59" i="58"/>
  <c r="U58" i="58"/>
  <c r="U57" i="58"/>
  <c r="V50" i="58"/>
  <c r="U48" i="58"/>
  <c r="U38" i="58"/>
  <c r="V40" i="58"/>
  <c r="T43" i="14" l="1"/>
  <c r="V57" i="58"/>
  <c r="C27" i="58"/>
  <c r="D31" i="58" s="1"/>
  <c r="AD49" i="14"/>
  <c r="AC49" i="14"/>
  <c r="AE49" i="14"/>
  <c r="AF49" i="14"/>
  <c r="AF48" i="14"/>
  <c r="AE48" i="14"/>
  <c r="AD48" i="14"/>
  <c r="AC48" i="14"/>
  <c r="G22" i="18"/>
  <c r="H18" i="18"/>
  <c r="H15" i="18"/>
  <c r="H14" i="18"/>
  <c r="H11" i="18"/>
  <c r="H10" i="18"/>
  <c r="C22" i="27"/>
  <c r="D18" i="27"/>
  <c r="D15" i="27"/>
  <c r="D14" i="27"/>
  <c r="D11" i="27"/>
  <c r="D10" i="27"/>
  <c r="G22" i="27"/>
  <c r="H18" i="27"/>
  <c r="H15" i="27"/>
  <c r="H14" i="27"/>
  <c r="H11" i="27"/>
  <c r="H10" i="27"/>
  <c r="AS49" i="14"/>
  <c r="AR49" i="14"/>
  <c r="AQ49" i="14"/>
  <c r="AP49" i="14"/>
  <c r="AO49" i="14"/>
  <c r="AN49" i="14"/>
  <c r="AM49" i="14"/>
  <c r="AL49" i="14"/>
  <c r="AK49" i="14"/>
  <c r="AJ49" i="14"/>
  <c r="AI49" i="14"/>
  <c r="AH49" i="14"/>
  <c r="AG49" i="14"/>
  <c r="G49" i="14"/>
  <c r="G48" i="14"/>
  <c r="D30" i="58" l="1"/>
  <c r="V60" i="58"/>
  <c r="V58" i="58"/>
  <c r="U24" i="58" s="1"/>
  <c r="H28" i="18"/>
  <c r="G27" i="18"/>
  <c r="H27" i="18" s="1"/>
  <c r="G26" i="18"/>
  <c r="H26" i="18" s="1"/>
  <c r="V50" i="36"/>
  <c r="F17" i="19"/>
  <c r="L66" i="36" a="1"/>
  <c r="L66" i="36" s="1"/>
  <c r="CA48" i="72"/>
  <c r="BH48" i="72"/>
  <c r="AO48" i="72"/>
  <c r="V48" i="72"/>
  <c r="C48" i="72"/>
  <c r="V48" i="77"/>
  <c r="C48" i="77"/>
  <c r="V48" i="82"/>
  <c r="C48" i="82"/>
  <c r="V48" i="36"/>
  <c r="C48" i="36"/>
  <c r="E38" i="79"/>
  <c r="E23" i="79"/>
  <c r="AG50" i="82"/>
  <c r="AI50" i="82" s="1"/>
  <c r="A51" i="14"/>
  <c r="A56" i="14"/>
  <c r="A55" i="14"/>
  <c r="A54" i="14"/>
  <c r="A53" i="14"/>
  <c r="A52" i="14"/>
  <c r="C38" i="79"/>
  <c r="C23" i="79"/>
  <c r="A29" i="14"/>
  <c r="G36" i="94"/>
  <c r="F36" i="94"/>
  <c r="K34" i="94"/>
  <c r="J34" i="94"/>
  <c r="I34" i="94"/>
  <c r="C28" i="94"/>
  <c r="J26" i="94"/>
  <c r="J33" i="94" s="1"/>
  <c r="I26" i="94"/>
  <c r="C26" i="94"/>
  <c r="C25" i="94"/>
  <c r="G24" i="94"/>
  <c r="G27" i="94" s="1"/>
  <c r="F24" i="94"/>
  <c r="F31" i="94" s="1"/>
  <c r="E24" i="94"/>
  <c r="C24" i="94"/>
  <c r="T20" i="94"/>
  <c r="J18" i="94"/>
  <c r="T21" i="94" s="1"/>
  <c r="I18" i="94"/>
  <c r="G18" i="94"/>
  <c r="F18" i="94"/>
  <c r="E18" i="94"/>
  <c r="U16" i="94"/>
  <c r="T16" i="94"/>
  <c r="U15" i="94"/>
  <c r="V19" i="94" s="1"/>
  <c r="T15" i="94"/>
  <c r="T18" i="94" s="1"/>
  <c r="T11" i="94"/>
  <c r="J7" i="94"/>
  <c r="I7" i="94"/>
  <c r="G7" i="94"/>
  <c r="G10" i="94" s="1"/>
  <c r="F7" i="94"/>
  <c r="F10" i="94" s="1"/>
  <c r="E7" i="94"/>
  <c r="E12" i="94" s="1"/>
  <c r="C7" i="94"/>
  <c r="C9" i="94" s="1"/>
  <c r="U6" i="94"/>
  <c r="T6" i="94"/>
  <c r="T10" i="94" s="1"/>
  <c r="T5" i="94"/>
  <c r="V8" i="94" s="1"/>
  <c r="G36" i="93"/>
  <c r="F36" i="93"/>
  <c r="K34" i="93"/>
  <c r="J34" i="93"/>
  <c r="I34" i="93"/>
  <c r="G31" i="93"/>
  <c r="G30" i="93"/>
  <c r="J26" i="93"/>
  <c r="J33" i="93" s="1"/>
  <c r="I26" i="93"/>
  <c r="I27" i="93" s="1"/>
  <c r="G26" i="93"/>
  <c r="G25" i="93"/>
  <c r="C25" i="93"/>
  <c r="G24" i="93"/>
  <c r="G32" i="93" s="1"/>
  <c r="F24" i="93"/>
  <c r="F31" i="93" s="1"/>
  <c r="E24" i="93"/>
  <c r="C24" i="93"/>
  <c r="C26" i="93" s="1"/>
  <c r="T20" i="93"/>
  <c r="J18" i="93"/>
  <c r="T21" i="93" s="1"/>
  <c r="I18" i="93"/>
  <c r="T11" i="93" s="1"/>
  <c r="G18" i="93"/>
  <c r="F18" i="93"/>
  <c r="E18" i="93"/>
  <c r="U16" i="93"/>
  <c r="T16" i="93"/>
  <c r="U15" i="93"/>
  <c r="V19" i="93" s="1"/>
  <c r="T15" i="93"/>
  <c r="V18" i="93" s="1"/>
  <c r="J7" i="93"/>
  <c r="I7" i="93"/>
  <c r="G7" i="93"/>
  <c r="G10" i="93" s="1"/>
  <c r="F7" i="93"/>
  <c r="F10" i="93" s="1"/>
  <c r="E7" i="93"/>
  <c r="E12" i="93" s="1"/>
  <c r="C7" i="93"/>
  <c r="C12" i="93" s="1"/>
  <c r="U6" i="93"/>
  <c r="T6" i="93"/>
  <c r="T10" i="93" s="1"/>
  <c r="T5" i="93"/>
  <c r="C52" i="21"/>
  <c r="C49" i="21"/>
  <c r="T8" i="93" l="1"/>
  <c r="U5" i="93"/>
  <c r="V9" i="93" s="1"/>
  <c r="T19" i="93"/>
  <c r="B33" i="58"/>
  <c r="V18" i="94"/>
  <c r="T19" i="94"/>
  <c r="T22" i="94" s="1"/>
  <c r="V20" i="94" s="1"/>
  <c r="V8" i="93"/>
  <c r="G8" i="18"/>
  <c r="L67" i="36" a="1"/>
  <c r="L67" i="36" s="1"/>
  <c r="C51" i="36" s="1"/>
  <c r="E52" i="21"/>
  <c r="G27" i="93"/>
  <c r="F26" i="93"/>
  <c r="J30" i="93"/>
  <c r="I32" i="93"/>
  <c r="J27" i="93"/>
  <c r="F28" i="93"/>
  <c r="I31" i="93"/>
  <c r="G28" i="93"/>
  <c r="J32" i="93"/>
  <c r="J28" i="93"/>
  <c r="F29" i="93"/>
  <c r="F35" i="93"/>
  <c r="J31" i="93"/>
  <c r="F30" i="93"/>
  <c r="F29" i="94"/>
  <c r="G29" i="94"/>
  <c r="G30" i="94"/>
  <c r="J31" i="94"/>
  <c r="G32" i="94"/>
  <c r="G33" i="94"/>
  <c r="G26" i="94"/>
  <c r="E8" i="94"/>
  <c r="F8" i="94"/>
  <c r="G9" i="94"/>
  <c r="E11" i="94"/>
  <c r="F11" i="94"/>
  <c r="G12" i="94"/>
  <c r="F9" i="94"/>
  <c r="F12" i="94"/>
  <c r="F26" i="94"/>
  <c r="G31" i="94"/>
  <c r="I32" i="94"/>
  <c r="C29" i="94"/>
  <c r="F30" i="94"/>
  <c r="J32" i="94"/>
  <c r="F35" i="94"/>
  <c r="C8" i="94"/>
  <c r="C27" i="94" s="1"/>
  <c r="C36" i="94" s="1"/>
  <c r="C11" i="94"/>
  <c r="C31" i="94" s="1"/>
  <c r="I12" i="94"/>
  <c r="I31" i="94"/>
  <c r="G35" i="94"/>
  <c r="E28" i="94"/>
  <c r="E32" i="94" s="1"/>
  <c r="I30" i="94"/>
  <c r="I35" i="94"/>
  <c r="U5" i="94"/>
  <c r="G8" i="94"/>
  <c r="G11" i="94"/>
  <c r="F28" i="94"/>
  <c r="J30" i="94"/>
  <c r="G34" i="94"/>
  <c r="J35" i="94"/>
  <c r="F34" i="94"/>
  <c r="C10" i="94"/>
  <c r="C33" i="94" s="1"/>
  <c r="I11" i="94"/>
  <c r="G28" i="94"/>
  <c r="I29" i="94"/>
  <c r="E10" i="94"/>
  <c r="J11" i="94"/>
  <c r="E25" i="94"/>
  <c r="E26" i="94" s="1"/>
  <c r="J29" i="94"/>
  <c r="F33" i="94"/>
  <c r="T8" i="94"/>
  <c r="F25" i="94"/>
  <c r="F27" i="94"/>
  <c r="I28" i="94"/>
  <c r="G25" i="94"/>
  <c r="J28" i="94"/>
  <c r="F32" i="94"/>
  <c r="C12" i="94"/>
  <c r="C32" i="94" s="1"/>
  <c r="I33" i="94"/>
  <c r="J12" i="94"/>
  <c r="E9" i="94"/>
  <c r="C11" i="93"/>
  <c r="I12" i="93"/>
  <c r="G35" i="93"/>
  <c r="F12" i="93"/>
  <c r="F9" i="93"/>
  <c r="G9" i="93"/>
  <c r="E8" i="93"/>
  <c r="J12" i="93"/>
  <c r="F8" i="93"/>
  <c r="T9" i="93"/>
  <c r="T12" i="93" s="1"/>
  <c r="F11" i="93"/>
  <c r="T18" i="93"/>
  <c r="T22" i="93" s="1"/>
  <c r="V21" i="93" s="1"/>
  <c r="E28" i="93"/>
  <c r="G29" i="93"/>
  <c r="I30" i="93"/>
  <c r="F34" i="93"/>
  <c r="I35" i="93"/>
  <c r="G12" i="93"/>
  <c r="E11" i="93"/>
  <c r="C28" i="93"/>
  <c r="G8" i="93"/>
  <c r="G11" i="93"/>
  <c r="G34" i="93"/>
  <c r="J35" i="93"/>
  <c r="C8" i="93"/>
  <c r="C27" i="93" s="1"/>
  <c r="C36" i="93" s="1"/>
  <c r="C10" i="93"/>
  <c r="C33" i="93" s="1"/>
  <c r="I29" i="93"/>
  <c r="I11" i="93"/>
  <c r="E10" i="93"/>
  <c r="J11" i="93"/>
  <c r="E25" i="93"/>
  <c r="E26" i="93" s="1"/>
  <c r="J29" i="93"/>
  <c r="F33" i="93"/>
  <c r="F25" i="93"/>
  <c r="F27" i="93"/>
  <c r="I28" i="93"/>
  <c r="G33" i="93"/>
  <c r="F32" i="93"/>
  <c r="C9" i="93"/>
  <c r="I33" i="93"/>
  <c r="E9" i="93"/>
  <c r="V21" i="94" l="1"/>
  <c r="V22" i="94" s="1"/>
  <c r="V10" i="93"/>
  <c r="E29" i="94"/>
  <c r="H29" i="94" s="1"/>
  <c r="K29" i="94" s="1"/>
  <c r="E31" i="94"/>
  <c r="H31" i="94" s="1"/>
  <c r="E33" i="94"/>
  <c r="H33" i="94" s="1"/>
  <c r="K33" i="94" s="1"/>
  <c r="C51" i="77"/>
  <c r="C51" i="82"/>
  <c r="E31" i="93"/>
  <c r="H31" i="93" s="1"/>
  <c r="K31" i="93" s="1"/>
  <c r="H26" i="94"/>
  <c r="K26" i="94" s="1"/>
  <c r="E27" i="94"/>
  <c r="E34" i="94" s="1"/>
  <c r="E30" i="94"/>
  <c r="T9" i="94"/>
  <c r="T12" i="94" s="1"/>
  <c r="V10" i="94" s="1"/>
  <c r="V9" i="94"/>
  <c r="H32" i="94"/>
  <c r="K32" i="94" s="1"/>
  <c r="C35" i="94"/>
  <c r="C34" i="94"/>
  <c r="H28" i="94"/>
  <c r="K28" i="94" s="1"/>
  <c r="L28" i="94" s="1"/>
  <c r="M28" i="94" s="1"/>
  <c r="C30" i="94"/>
  <c r="H26" i="93"/>
  <c r="K26" i="93" s="1"/>
  <c r="E27" i="93"/>
  <c r="E34" i="93" s="1"/>
  <c r="E33" i="93"/>
  <c r="V11" i="93"/>
  <c r="V12" i="93" s="1"/>
  <c r="C30" i="93"/>
  <c r="C31" i="93"/>
  <c r="C32" i="93"/>
  <c r="C29" i="93"/>
  <c r="V20" i="93"/>
  <c r="V22" i="93" s="1"/>
  <c r="H28" i="93"/>
  <c r="K28" i="93" s="1"/>
  <c r="L28" i="93" s="1"/>
  <c r="M28" i="93" s="1"/>
  <c r="E30" i="93"/>
  <c r="E29" i="93"/>
  <c r="C35" i="93"/>
  <c r="C34" i="93"/>
  <c r="E32" i="93"/>
  <c r="L31" i="93" l="1"/>
  <c r="M31" i="93" s="1"/>
  <c r="K31" i="94"/>
  <c r="L31" i="94"/>
  <c r="M31" i="94" s="1"/>
  <c r="V11" i="94"/>
  <c r="V12" i="94" s="1"/>
  <c r="H30" i="94"/>
  <c r="L29" i="94"/>
  <c r="M29" i="94" s="1"/>
  <c r="H27" i="94"/>
  <c r="E36" i="94"/>
  <c r="E35" i="94"/>
  <c r="L32" i="94"/>
  <c r="M32" i="94" s="1"/>
  <c r="L33" i="94"/>
  <c r="H32" i="93"/>
  <c r="K32" i="93" s="1"/>
  <c r="H33" i="93"/>
  <c r="K33" i="93" s="1"/>
  <c r="E35" i="93"/>
  <c r="H29" i="93"/>
  <c r="K29" i="93" s="1"/>
  <c r="H30" i="93"/>
  <c r="K30" i="93" s="1"/>
  <c r="H27" i="93"/>
  <c r="E36" i="93"/>
  <c r="L32" i="93" l="1"/>
  <c r="M32" i="93" s="1"/>
  <c r="K30" i="94"/>
  <c r="L30" i="94"/>
  <c r="M30" i="94" s="1"/>
  <c r="H35" i="94"/>
  <c r="K35" i="94" s="1"/>
  <c r="H34" i="94"/>
  <c r="L34" i="94" s="1"/>
  <c r="L29" i="93"/>
  <c r="M29" i="93" s="1"/>
  <c r="L33" i="93"/>
  <c r="K27" i="93"/>
  <c r="L27" i="93" s="1"/>
  <c r="G17" i="93" s="1"/>
  <c r="H34" i="93"/>
  <c r="L34" i="93" s="1"/>
  <c r="L30" i="93"/>
  <c r="M30" i="93" s="1"/>
  <c r="H35" i="93"/>
  <c r="K35" i="93" l="1"/>
  <c r="L35" i="93"/>
  <c r="L35" i="94"/>
  <c r="G36" i="92" l="1"/>
  <c r="F36" i="92"/>
  <c r="I35" i="92"/>
  <c r="G35" i="92"/>
  <c r="F35" i="92"/>
  <c r="I34" i="92"/>
  <c r="G34" i="92"/>
  <c r="F34" i="92"/>
  <c r="F33" i="92"/>
  <c r="I32" i="92"/>
  <c r="I31" i="92"/>
  <c r="G31" i="92"/>
  <c r="F31" i="92"/>
  <c r="I30" i="92"/>
  <c r="G30" i="92"/>
  <c r="F30" i="92"/>
  <c r="F29" i="92"/>
  <c r="I28" i="92"/>
  <c r="I27" i="92"/>
  <c r="G27" i="92"/>
  <c r="F27" i="92"/>
  <c r="I26" i="92"/>
  <c r="I33" i="92" s="1"/>
  <c r="G26" i="92"/>
  <c r="F26" i="92"/>
  <c r="G25" i="92"/>
  <c r="F25" i="92"/>
  <c r="E25" i="92"/>
  <c r="E26" i="92" s="1"/>
  <c r="H26" i="92" s="1"/>
  <c r="J26" i="92" s="1"/>
  <c r="C25" i="92"/>
  <c r="C26" i="92" s="1"/>
  <c r="G24" i="92"/>
  <c r="G32" i="92" s="1"/>
  <c r="F24" i="92"/>
  <c r="F32" i="92" s="1"/>
  <c r="E24" i="92"/>
  <c r="E28" i="92" s="1"/>
  <c r="C24" i="92"/>
  <c r="C28" i="92" s="1"/>
  <c r="I18" i="92"/>
  <c r="G18" i="92"/>
  <c r="F18" i="92"/>
  <c r="E18" i="92"/>
  <c r="M11" i="92"/>
  <c r="M10" i="92"/>
  <c r="I7" i="92"/>
  <c r="I12" i="92" s="1"/>
  <c r="G7" i="92"/>
  <c r="G12" i="92" s="1"/>
  <c r="F7" i="92"/>
  <c r="F11" i="92" s="1"/>
  <c r="E7" i="92"/>
  <c r="E11" i="92" s="1"/>
  <c r="C7" i="92"/>
  <c r="C9" i="92" s="1"/>
  <c r="N6" i="92"/>
  <c r="M6" i="92"/>
  <c r="M5" i="92"/>
  <c r="O8" i="92" s="1"/>
  <c r="C11" i="92" l="1"/>
  <c r="C31" i="92" s="1"/>
  <c r="C8" i="92"/>
  <c r="C27" i="92" s="1"/>
  <c r="C36" i="92" s="1"/>
  <c r="C29" i="92"/>
  <c r="E31" i="92"/>
  <c r="E9" i="92"/>
  <c r="E29" i="92" s="1"/>
  <c r="E8" i="92"/>
  <c r="E27" i="92" s="1"/>
  <c r="I11" i="92"/>
  <c r="E10" i="92"/>
  <c r="E33" i="92" s="1"/>
  <c r="N5" i="92"/>
  <c r="F10" i="92"/>
  <c r="G33" i="92"/>
  <c r="F9" i="92"/>
  <c r="G9" i="92"/>
  <c r="G11" i="92"/>
  <c r="F8" i="92"/>
  <c r="C10" i="92"/>
  <c r="C33" i="92" s="1"/>
  <c r="G8" i="92"/>
  <c r="C12" i="92"/>
  <c r="C32" i="92" s="1"/>
  <c r="G29" i="92"/>
  <c r="M8" i="92"/>
  <c r="G10" i="92"/>
  <c r="E12" i="92"/>
  <c r="E32" i="92" s="1"/>
  <c r="F12" i="92"/>
  <c r="F28" i="92"/>
  <c r="H28" i="92" s="1"/>
  <c r="J28" i="92" s="1"/>
  <c r="K28" i="92" s="1"/>
  <c r="L28" i="92" s="1"/>
  <c r="I29" i="92"/>
  <c r="G28" i="92"/>
  <c r="H32" i="92" l="1"/>
  <c r="J32" i="92" s="1"/>
  <c r="K32" i="92" s="1"/>
  <c r="L32" i="92" s="1"/>
  <c r="H29" i="92"/>
  <c r="J29" i="92" s="1"/>
  <c r="K29" i="92" s="1"/>
  <c r="L29" i="92" s="1"/>
  <c r="H31" i="92"/>
  <c r="J31" i="92" s="1"/>
  <c r="K31" i="92" s="1"/>
  <c r="L31" i="92" s="1"/>
  <c r="E30" i="92"/>
  <c r="M9" i="92"/>
  <c r="M12" i="92" s="1"/>
  <c r="O10" i="92" s="1"/>
  <c r="O9" i="92"/>
  <c r="H33" i="92"/>
  <c r="J33" i="92" s="1"/>
  <c r="K33" i="92" s="1"/>
  <c r="L33" i="92" s="1"/>
  <c r="E35" i="92"/>
  <c r="H35" i="92" s="1"/>
  <c r="J35" i="92" s="1"/>
  <c r="C30" i="92"/>
  <c r="H27" i="92"/>
  <c r="J27" i="92" s="1"/>
  <c r="K27" i="92" s="1"/>
  <c r="E36" i="92"/>
  <c r="C35" i="92"/>
  <c r="E34" i="92"/>
  <c r="C34" i="92"/>
  <c r="H34" i="92" l="1"/>
  <c r="J34" i="92" s="1"/>
  <c r="K34" i="92" s="1"/>
  <c r="L34" i="92" s="1"/>
  <c r="O11" i="92"/>
  <c r="O12" i="92" s="1"/>
  <c r="G17" i="92"/>
  <c r="L27" i="92"/>
  <c r="H30" i="92"/>
  <c r="J30" i="92" s="1"/>
  <c r="K30" i="92" s="1"/>
  <c r="L30" i="92" s="1"/>
  <c r="K35" i="92"/>
  <c r="L35" i="92" s="1"/>
  <c r="C11" i="79" l="1"/>
  <c r="B11" i="79"/>
  <c r="C62" i="72" a="1"/>
  <c r="C62" i="72" s="1"/>
  <c r="V62" i="72" a="1"/>
  <c r="V62" i="72" s="1"/>
  <c r="AT45" i="14"/>
  <c r="F7" i="90"/>
  <c r="F11" i="90" s="1"/>
  <c r="E7" i="90"/>
  <c r="E9" i="90" s="1"/>
  <c r="C13" i="90"/>
  <c r="C39" i="90" s="1"/>
  <c r="C7" i="90"/>
  <c r="C12" i="90" s="1"/>
  <c r="R6" i="90"/>
  <c r="R5" i="90"/>
  <c r="AB14" i="15"/>
  <c r="AB13" i="15"/>
  <c r="AB12" i="15"/>
  <c r="AB11" i="15"/>
  <c r="AB10" i="15"/>
  <c r="AB9" i="15"/>
  <c r="AB8" i="15"/>
  <c r="W14" i="15"/>
  <c r="W13" i="15"/>
  <c r="W12" i="15"/>
  <c r="W11" i="15"/>
  <c r="W10" i="15"/>
  <c r="W9" i="15"/>
  <c r="W8" i="15"/>
  <c r="C43" i="58"/>
  <c r="C41" i="58"/>
  <c r="Z10" i="15"/>
  <c r="J28" i="61"/>
  <c r="K28" i="61"/>
  <c r="K27" i="61"/>
  <c r="J27" i="61"/>
  <c r="K26" i="61"/>
  <c r="J26" i="61"/>
  <c r="K25" i="61"/>
  <c r="J25" i="61"/>
  <c r="G46" i="14"/>
  <c r="G45" i="14"/>
  <c r="Z29" i="14"/>
  <c r="A28" i="14"/>
  <c r="C28" i="14" s="1"/>
  <c r="A27" i="14"/>
  <c r="C27" i="14" s="1"/>
  <c r="A26" i="14"/>
  <c r="C26" i="14" s="1"/>
  <c r="A25" i="14"/>
  <c r="C25" i="14" s="1"/>
  <c r="A24" i="14"/>
  <c r="AS35" i="14"/>
  <c r="AR35" i="14"/>
  <c r="AQ35" i="14"/>
  <c r="AO35" i="14"/>
  <c r="AF35" i="14"/>
  <c r="AE35" i="14"/>
  <c r="AD35" i="14"/>
  <c r="AC35" i="14"/>
  <c r="A35" i="14"/>
  <c r="D21" i="19"/>
  <c r="E27" i="19" s="1" a="1"/>
  <c r="E27" i="19" s="1"/>
  <c r="D20" i="19"/>
  <c r="E26" i="19" s="1"/>
  <c r="E28" i="90"/>
  <c r="C28" i="90"/>
  <c r="E27" i="90"/>
  <c r="E31" i="90" s="1"/>
  <c r="C27" i="90"/>
  <c r="C31" i="90" s="1"/>
  <c r="F25" i="90"/>
  <c r="F21" i="90"/>
  <c r="Q13" i="90"/>
  <c r="R7" i="90"/>
  <c r="Q7" i="90"/>
  <c r="Q6" i="90"/>
  <c r="Q12" i="90" s="1"/>
  <c r="Q5" i="90"/>
  <c r="Q10" i="90" l="1"/>
  <c r="S11" i="90"/>
  <c r="S8" i="90"/>
  <c r="Q14" i="90"/>
  <c r="Q15" i="90" s="1"/>
  <c r="AP35" i="14"/>
  <c r="F12" i="90"/>
  <c r="C8" i="90"/>
  <c r="C9" i="90"/>
  <c r="C32" i="90" s="1"/>
  <c r="E10" i="90"/>
  <c r="E33" i="90" s="1"/>
  <c r="C11" i="90"/>
  <c r="C34" i="90" s="1"/>
  <c r="E11" i="90"/>
  <c r="E34" i="90" s="1"/>
  <c r="C10" i="90"/>
  <c r="F20" i="19"/>
  <c r="E12" i="90"/>
  <c r="E35" i="90" s="1"/>
  <c r="E8" i="90"/>
  <c r="S10" i="90"/>
  <c r="E29" i="90"/>
  <c r="AA29" i="14"/>
  <c r="AF29" i="14"/>
  <c r="C29" i="14"/>
  <c r="AB29" i="14"/>
  <c r="T29" i="14"/>
  <c r="X29" i="14"/>
  <c r="U29" i="14"/>
  <c r="AC29" i="14"/>
  <c r="V29" i="14"/>
  <c r="AD29" i="14"/>
  <c r="W29" i="14"/>
  <c r="AE29" i="14"/>
  <c r="Y29" i="14"/>
  <c r="C35" i="90"/>
  <c r="E32" i="90"/>
  <c r="Q9" i="90"/>
  <c r="S9" i="90"/>
  <c r="Q11" i="90"/>
  <c r="Q8" i="90"/>
  <c r="C29" i="90"/>
  <c r="C36" i="90" l="1"/>
  <c r="E36" i="90"/>
  <c r="E30" i="90"/>
  <c r="Q16" i="90"/>
  <c r="S14" i="90" s="1"/>
  <c r="C33" i="90"/>
  <c r="C30" i="90"/>
  <c r="E37" i="90" l="1"/>
  <c r="E38" i="90"/>
  <c r="S12" i="90"/>
  <c r="S13" i="90"/>
  <c r="S15" i="90"/>
  <c r="S18" i="90" s="1"/>
  <c r="C37" i="90"/>
  <c r="C38" i="90"/>
  <c r="S17" i="90" l="1"/>
  <c r="F29" i="90" s="1"/>
  <c r="F31" i="90" s="1"/>
  <c r="G31" i="90" s="1"/>
  <c r="H31" i="90" s="1"/>
  <c r="U35" i="14" s="1"/>
  <c r="G29" i="90"/>
  <c r="D15" i="63"/>
  <c r="C15" i="63" s="1"/>
  <c r="H15" i="63"/>
  <c r="G15" i="63" s="1"/>
  <c r="G16" i="63" s="1"/>
  <c r="I7" i="39"/>
  <c r="I12" i="39" s="1"/>
  <c r="I18" i="39"/>
  <c r="G7" i="39"/>
  <c r="G12" i="39" s="1"/>
  <c r="F7" i="39"/>
  <c r="F12" i="39" s="1"/>
  <c r="E7" i="39"/>
  <c r="E12" i="39" s="1"/>
  <c r="C7" i="39"/>
  <c r="C12" i="39" s="1"/>
  <c r="Z14" i="15"/>
  <c r="Z13" i="15"/>
  <c r="Z12" i="15"/>
  <c r="Z11" i="15"/>
  <c r="Z9" i="15"/>
  <c r="Z8" i="15"/>
  <c r="F7" i="13"/>
  <c r="F12" i="13" s="1"/>
  <c r="E7" i="13"/>
  <c r="E12" i="13" s="1"/>
  <c r="J7" i="3"/>
  <c r="J12" i="3" s="1"/>
  <c r="I7" i="3"/>
  <c r="I12" i="3" s="1"/>
  <c r="G7" i="3"/>
  <c r="G12" i="3" s="1"/>
  <c r="F7" i="3"/>
  <c r="F9" i="3" s="1"/>
  <c r="E7" i="3"/>
  <c r="E12" i="3" s="1"/>
  <c r="I7" i="6"/>
  <c r="I12" i="6" s="1"/>
  <c r="F7" i="34"/>
  <c r="F12" i="34" s="1"/>
  <c r="E7" i="34"/>
  <c r="E12" i="34" s="1"/>
  <c r="F7" i="12"/>
  <c r="F12" i="12" s="1"/>
  <c r="E7" i="12"/>
  <c r="E12" i="12" s="1"/>
  <c r="AT46" i="14"/>
  <c r="K22" i="27"/>
  <c r="I22" i="27"/>
  <c r="E22" i="27"/>
  <c r="F12" i="18"/>
  <c r="K22" i="18"/>
  <c r="I22" i="18"/>
  <c r="E22" i="18"/>
  <c r="C22" i="18"/>
  <c r="D19" i="19"/>
  <c r="D23" i="19" s="1"/>
  <c r="A33" i="14" s="1"/>
  <c r="T33" i="14" s="1"/>
  <c r="V59" i="72"/>
  <c r="F6" i="63" s="1"/>
  <c r="V58" i="72"/>
  <c r="V60" i="72" s="1"/>
  <c r="F8" i="63" s="1"/>
  <c r="D3" i="87"/>
  <c r="O3" i="87"/>
  <c r="J7" i="87"/>
  <c r="BH62" i="72" a="1"/>
  <c r="BH62" i="72" s="1"/>
  <c r="AO62" i="72" a="1"/>
  <c r="AO62" i="72" s="1"/>
  <c r="G24" i="39"/>
  <c r="G25" i="39" s="1"/>
  <c r="F24" i="39"/>
  <c r="F32" i="39" s="1"/>
  <c r="E24" i="39"/>
  <c r="E25" i="39" s="1"/>
  <c r="G36" i="39"/>
  <c r="F36" i="39"/>
  <c r="C25" i="39"/>
  <c r="C24" i="39"/>
  <c r="C28" i="39" s="1"/>
  <c r="M11" i="39"/>
  <c r="G18" i="39"/>
  <c r="F18" i="39"/>
  <c r="E18" i="39"/>
  <c r="N6" i="39"/>
  <c r="M6" i="39"/>
  <c r="M10" i="39" s="1"/>
  <c r="M5" i="39"/>
  <c r="F12" i="27"/>
  <c r="D9" i="19"/>
  <c r="D12" i="66"/>
  <c r="D17" i="66"/>
  <c r="C58" i="82"/>
  <c r="C60" i="82" s="1"/>
  <c r="H8" i="2" s="1"/>
  <c r="V50" i="82"/>
  <c r="AG46" i="82"/>
  <c r="O3" i="80"/>
  <c r="D3" i="80"/>
  <c r="D3" i="79"/>
  <c r="K23" i="61"/>
  <c r="J23" i="61"/>
  <c r="C16" i="13"/>
  <c r="C27" i="13" s="1"/>
  <c r="C15" i="13"/>
  <c r="A32" i="14" s="1"/>
  <c r="C32" i="14" s="1"/>
  <c r="C14" i="7"/>
  <c r="C13" i="7"/>
  <c r="C14" i="1"/>
  <c r="C18" i="1" s="1"/>
  <c r="C13" i="1"/>
  <c r="C58" i="77"/>
  <c r="C60" i="77" s="1"/>
  <c r="AG50" i="77"/>
  <c r="AI50" i="77"/>
  <c r="V50" i="77"/>
  <c r="AG46" i="77"/>
  <c r="AG51" i="77" s="1"/>
  <c r="J20" i="61"/>
  <c r="J21" i="61"/>
  <c r="J22" i="61"/>
  <c r="J24" i="61"/>
  <c r="J19" i="61"/>
  <c r="BS46" i="72"/>
  <c r="AZ46" i="72"/>
  <c r="AG46" i="72"/>
  <c r="N46" i="72"/>
  <c r="J14" i="63"/>
  <c r="J13" i="63"/>
  <c r="H14" i="63"/>
  <c r="H13" i="63"/>
  <c r="F14" i="63"/>
  <c r="F13" i="63"/>
  <c r="D14" i="63"/>
  <c r="D13" i="63"/>
  <c r="D12" i="63"/>
  <c r="F12" i="63"/>
  <c r="H12" i="63"/>
  <c r="J12" i="63"/>
  <c r="C25" i="76"/>
  <c r="D19" i="76"/>
  <c r="C19" i="76"/>
  <c r="C10" i="76"/>
  <c r="C11" i="76"/>
  <c r="C26" i="76" s="1"/>
  <c r="E26" i="76" s="1"/>
  <c r="C9" i="76"/>
  <c r="C8" i="76"/>
  <c r="C7" i="76"/>
  <c r="C24" i="76" s="1"/>
  <c r="C6" i="76"/>
  <c r="D6" i="76" s="1"/>
  <c r="D4" i="76"/>
  <c r="AS38" i="14"/>
  <c r="AR38" i="14"/>
  <c r="AQ38" i="14"/>
  <c r="AO38" i="14"/>
  <c r="A38" i="14"/>
  <c r="C38" i="14" s="1"/>
  <c r="AR48" i="14"/>
  <c r="AR39" i="14"/>
  <c r="AQ39" i="14"/>
  <c r="AR37" i="14"/>
  <c r="AR36" i="14"/>
  <c r="AR32" i="14"/>
  <c r="AQ32" i="14"/>
  <c r="AR34" i="14"/>
  <c r="D44" i="58"/>
  <c r="C14" i="75"/>
  <c r="C10" i="75"/>
  <c r="K8" i="18"/>
  <c r="I8" i="18"/>
  <c r="BT3" i="71"/>
  <c r="BA3" i="71"/>
  <c r="AH3" i="71"/>
  <c r="O3" i="71"/>
  <c r="BI3" i="71"/>
  <c r="AP3" i="71"/>
  <c r="W3" i="71"/>
  <c r="D3" i="71"/>
  <c r="W54" i="71"/>
  <c r="F11" i="63"/>
  <c r="AP54" i="71"/>
  <c r="H11" i="63"/>
  <c r="J11" i="63"/>
  <c r="BH59" i="72"/>
  <c r="J6" i="63" s="1"/>
  <c r="BH58" i="72"/>
  <c r="BH60" i="72" s="1"/>
  <c r="J8" i="63" s="1"/>
  <c r="J7" i="63" s="1"/>
  <c r="BT3" i="72"/>
  <c r="BI3" i="72"/>
  <c r="AH3" i="72"/>
  <c r="W3" i="72"/>
  <c r="AO59" i="72"/>
  <c r="H6" i="63" s="1"/>
  <c r="AO58" i="72"/>
  <c r="AO60" i="72" s="1"/>
  <c r="H8" i="63" s="1"/>
  <c r="BA3" i="72"/>
  <c r="AP3" i="72"/>
  <c r="CM3" i="72"/>
  <c r="CB3" i="72"/>
  <c r="C59" i="72"/>
  <c r="D6" i="63" s="1"/>
  <c r="C58" i="72"/>
  <c r="C60" i="72" s="1"/>
  <c r="D8" i="63" s="1"/>
  <c r="CL50" i="72"/>
  <c r="CA50" i="72"/>
  <c r="CL46" i="72"/>
  <c r="D11" i="63"/>
  <c r="D53" i="70"/>
  <c r="J15" i="63"/>
  <c r="J18" i="63" s="1"/>
  <c r="F15" i="63"/>
  <c r="E15" i="63" s="1"/>
  <c r="I5" i="63"/>
  <c r="I9" i="63" s="1"/>
  <c r="G5" i="63"/>
  <c r="G10" i="63" s="1"/>
  <c r="E5" i="63"/>
  <c r="E8" i="63" s="1"/>
  <c r="C5" i="63"/>
  <c r="C7" i="63" s="1"/>
  <c r="K20" i="61"/>
  <c r="K21" i="61"/>
  <c r="K22" i="61"/>
  <c r="K24" i="61"/>
  <c r="K19" i="61"/>
  <c r="J17" i="61"/>
  <c r="J14" i="61"/>
  <c r="J11" i="61"/>
  <c r="J8" i="61"/>
  <c r="O3" i="61"/>
  <c r="D3" i="61"/>
  <c r="T20" i="3"/>
  <c r="F28" i="13"/>
  <c r="K6" i="13"/>
  <c r="J6" i="13"/>
  <c r="J10" i="13" s="1"/>
  <c r="J5" i="13"/>
  <c r="F20" i="13"/>
  <c r="J11" i="13" s="1"/>
  <c r="G47" i="14"/>
  <c r="L18" i="18"/>
  <c r="J18" i="18"/>
  <c r="F18" i="18"/>
  <c r="D18" i="18"/>
  <c r="K34" i="3"/>
  <c r="J34" i="3"/>
  <c r="I34" i="3"/>
  <c r="U16" i="3"/>
  <c r="T16" i="3"/>
  <c r="U15" i="3"/>
  <c r="V19" i="3" s="1"/>
  <c r="T15" i="3"/>
  <c r="J18" i="3"/>
  <c r="T21" i="3" s="1"/>
  <c r="G24" i="3"/>
  <c r="F24" i="3"/>
  <c r="E24" i="3"/>
  <c r="E25" i="3" s="1"/>
  <c r="U6" i="3"/>
  <c r="T6" i="3"/>
  <c r="T5" i="3"/>
  <c r="I18" i="3"/>
  <c r="T11" i="3" s="1"/>
  <c r="F18" i="6"/>
  <c r="G18" i="6"/>
  <c r="E18" i="6"/>
  <c r="N6" i="6"/>
  <c r="M6" i="6"/>
  <c r="M10" i="6" s="1"/>
  <c r="M5" i="6"/>
  <c r="N5" i="6" s="1"/>
  <c r="I18" i="6"/>
  <c r="M11" i="6" s="1"/>
  <c r="K6" i="34"/>
  <c r="J6" i="34"/>
  <c r="J10" i="34" s="1"/>
  <c r="J5" i="34"/>
  <c r="K5" i="34" s="1"/>
  <c r="F18" i="34"/>
  <c r="J11" i="34" s="1"/>
  <c r="K6" i="12"/>
  <c r="J6" i="12"/>
  <c r="J10" i="12" s="1"/>
  <c r="J5" i="12"/>
  <c r="F18" i="12"/>
  <c r="J11" i="12" s="1"/>
  <c r="Y49" i="22"/>
  <c r="F49" i="22"/>
  <c r="AS48" i="14"/>
  <c r="AQ48" i="14"/>
  <c r="AP48" i="14"/>
  <c r="AO48" i="14"/>
  <c r="AN48" i="14"/>
  <c r="AM48" i="14"/>
  <c r="AL48" i="14"/>
  <c r="AK48" i="14"/>
  <c r="AJ48" i="14"/>
  <c r="AI48" i="14"/>
  <c r="AH48" i="14"/>
  <c r="AG48" i="14"/>
  <c r="AG50" i="36"/>
  <c r="AG46" i="36"/>
  <c r="D27" i="32"/>
  <c r="D26" i="32"/>
  <c r="E26" i="32" s="1"/>
  <c r="C24" i="34"/>
  <c r="C25" i="12"/>
  <c r="C25" i="3"/>
  <c r="C24" i="3"/>
  <c r="C28" i="3"/>
  <c r="F24" i="6"/>
  <c r="G24" i="6"/>
  <c r="G26" i="6" s="1"/>
  <c r="C25" i="6"/>
  <c r="C24" i="6"/>
  <c r="E25" i="34"/>
  <c r="E24" i="34"/>
  <c r="E28" i="34" s="1"/>
  <c r="C21" i="32"/>
  <c r="C7" i="13"/>
  <c r="C10" i="13" s="1"/>
  <c r="C7" i="3"/>
  <c r="C11" i="3" s="1"/>
  <c r="C31" i="3" s="1"/>
  <c r="C9" i="19"/>
  <c r="C13" i="19" s="1"/>
  <c r="F7" i="6"/>
  <c r="F12" i="6" s="1"/>
  <c r="G7" i="6"/>
  <c r="G12" i="6" s="1"/>
  <c r="E7" i="6"/>
  <c r="E9" i="6" s="1"/>
  <c r="E24" i="6"/>
  <c r="E25" i="6" s="1"/>
  <c r="C7" i="6"/>
  <c r="C12" i="6" s="1"/>
  <c r="C32" i="6" s="1"/>
  <c r="C7" i="34"/>
  <c r="C11" i="34" s="1"/>
  <c r="AS34" i="14"/>
  <c r="AQ34" i="14"/>
  <c r="AO34" i="14"/>
  <c r="AP34" i="14"/>
  <c r="AF34" i="14"/>
  <c r="AE34" i="14"/>
  <c r="AD34" i="14"/>
  <c r="AC34" i="14"/>
  <c r="A34" i="14"/>
  <c r="C34" i="14" s="1"/>
  <c r="C7" i="12"/>
  <c r="C8" i="12" s="1"/>
  <c r="C27" i="12" s="1"/>
  <c r="D6" i="8"/>
  <c r="D11" i="8" s="1"/>
  <c r="C6" i="8"/>
  <c r="C10" i="8" s="1"/>
  <c r="D6" i="7"/>
  <c r="D7" i="7" s="1"/>
  <c r="C6" i="7"/>
  <c r="C11" i="7" s="1"/>
  <c r="C25" i="7" s="1"/>
  <c r="C6" i="1"/>
  <c r="C10" i="1" s="1"/>
  <c r="D6" i="1"/>
  <c r="D7" i="1" s="1"/>
  <c r="C62" i="21"/>
  <c r="C64" i="21" s="1"/>
  <c r="F8" i="2" s="1"/>
  <c r="AG47" i="21"/>
  <c r="AG55" i="21" s="1"/>
  <c r="AJ55" i="21" s="1"/>
  <c r="AG56" i="21" s="1"/>
  <c r="E18" i="3"/>
  <c r="A44" i="14"/>
  <c r="G11" i="2"/>
  <c r="W54" i="22"/>
  <c r="D21" i="1"/>
  <c r="D21" i="8"/>
  <c r="A36" i="14"/>
  <c r="F14" i="27"/>
  <c r="F10" i="27"/>
  <c r="F11" i="27"/>
  <c r="F15" i="27"/>
  <c r="F18" i="27"/>
  <c r="L14" i="27"/>
  <c r="J14" i="27"/>
  <c r="L18" i="27"/>
  <c r="J18" i="27"/>
  <c r="L15" i="27"/>
  <c r="J15" i="27"/>
  <c r="L11" i="27"/>
  <c r="J11" i="27"/>
  <c r="L10" i="27"/>
  <c r="J10" i="27"/>
  <c r="A37" i="14"/>
  <c r="A40" i="14" s="1"/>
  <c r="T40" i="14" s="1"/>
  <c r="D10" i="18"/>
  <c r="D11" i="18"/>
  <c r="D14" i="18"/>
  <c r="D15" i="18"/>
  <c r="F10" i="18"/>
  <c r="F11" i="18"/>
  <c r="F14" i="18"/>
  <c r="F15" i="18"/>
  <c r="F52" i="24"/>
  <c r="F40" i="24"/>
  <c r="F44" i="24"/>
  <c r="F48" i="24"/>
  <c r="L10" i="18"/>
  <c r="L11" i="18"/>
  <c r="L14" i="18"/>
  <c r="L15" i="18"/>
  <c r="J10" i="18"/>
  <c r="J11" i="18"/>
  <c r="J14" i="18"/>
  <c r="J15" i="18"/>
  <c r="D4" i="32"/>
  <c r="C9" i="32"/>
  <c r="C24" i="32" s="1"/>
  <c r="C8" i="32"/>
  <c r="C23" i="32" s="1"/>
  <c r="C6" i="32"/>
  <c r="D6" i="32" s="1"/>
  <c r="C7" i="32"/>
  <c r="C20" i="32" s="1"/>
  <c r="C17" i="32"/>
  <c r="C18" i="32"/>
  <c r="C19" i="32"/>
  <c r="D21" i="7"/>
  <c r="E21" i="7" s="1"/>
  <c r="U25" i="14" s="1"/>
  <c r="E25" i="12"/>
  <c r="E24" i="12"/>
  <c r="E27" i="13"/>
  <c r="E28" i="13" s="1"/>
  <c r="A39" i="14"/>
  <c r="AC39" i="14" s="1"/>
  <c r="D17" i="8"/>
  <c r="D18" i="8"/>
  <c r="D18" i="7"/>
  <c r="D17" i="7"/>
  <c r="D19" i="7"/>
  <c r="D17" i="1"/>
  <c r="D18" i="1"/>
  <c r="D19" i="1" s="1"/>
  <c r="D3" i="30"/>
  <c r="O3" i="30"/>
  <c r="AS32" i="14"/>
  <c r="AP32" i="14"/>
  <c r="AO32" i="14"/>
  <c r="AE32" i="14"/>
  <c r="AF32" i="14"/>
  <c r="AD32" i="14"/>
  <c r="AC32" i="14"/>
  <c r="AS39" i="14"/>
  <c r="AO39" i="14"/>
  <c r="AN37" i="14"/>
  <c r="AM37" i="14"/>
  <c r="AL37" i="14"/>
  <c r="AK37" i="14"/>
  <c r="AJ37" i="14"/>
  <c r="AI37" i="14"/>
  <c r="AH37" i="14"/>
  <c r="AG37" i="14"/>
  <c r="AF37" i="14"/>
  <c r="AE37" i="14"/>
  <c r="AD37" i="14"/>
  <c r="AC37" i="14"/>
  <c r="AF36" i="14"/>
  <c r="AE36" i="14"/>
  <c r="AD36" i="14"/>
  <c r="AC36" i="14"/>
  <c r="AS37" i="14"/>
  <c r="AQ37" i="14"/>
  <c r="AO37" i="14"/>
  <c r="AG54" i="21"/>
  <c r="V54" i="21"/>
  <c r="D3" i="15"/>
  <c r="O3" i="15"/>
  <c r="AC24" i="14"/>
  <c r="AD24" i="14"/>
  <c r="AE24" i="14"/>
  <c r="AF24" i="14"/>
  <c r="AC25" i="14"/>
  <c r="AD25" i="14"/>
  <c r="AE25" i="14"/>
  <c r="AF25" i="14"/>
  <c r="AC26" i="14"/>
  <c r="AD26" i="14"/>
  <c r="AE26" i="14"/>
  <c r="AF26" i="14"/>
  <c r="AC30" i="14"/>
  <c r="AD30" i="14"/>
  <c r="AE30" i="14"/>
  <c r="AF30" i="14"/>
  <c r="AG30" i="14"/>
  <c r="AH30" i="14"/>
  <c r="AI30" i="14"/>
  <c r="AJ30" i="14"/>
  <c r="AK30" i="14"/>
  <c r="AL30" i="14"/>
  <c r="AM30" i="14"/>
  <c r="AN30" i="14"/>
  <c r="AC31" i="14"/>
  <c r="AD31" i="14"/>
  <c r="AE31" i="14"/>
  <c r="AF31" i="14"/>
  <c r="AG31" i="14"/>
  <c r="AH31" i="14"/>
  <c r="AI31" i="14"/>
  <c r="AJ31" i="14"/>
  <c r="AK31" i="14"/>
  <c r="AL31" i="14"/>
  <c r="AM31" i="14"/>
  <c r="AN31" i="14"/>
  <c r="AG36" i="14"/>
  <c r="AH36" i="14"/>
  <c r="AI36" i="14"/>
  <c r="AJ36" i="14"/>
  <c r="AK36" i="14"/>
  <c r="AL36" i="14"/>
  <c r="AM36" i="14"/>
  <c r="AN36" i="14"/>
  <c r="AO36" i="14"/>
  <c r="AQ36" i="14"/>
  <c r="AS36" i="14"/>
  <c r="C47" i="14"/>
  <c r="G18" i="3"/>
  <c r="F18" i="3"/>
  <c r="C58" i="36"/>
  <c r="C60" i="36" s="1"/>
  <c r="G8" i="2" s="1"/>
  <c r="G7" i="2" s="1"/>
  <c r="C24" i="12"/>
  <c r="C25" i="34"/>
  <c r="C26" i="34" s="1"/>
  <c r="G36" i="6"/>
  <c r="F36" i="6"/>
  <c r="C20" i="76"/>
  <c r="C23" i="76"/>
  <c r="D8" i="76"/>
  <c r="D7" i="76"/>
  <c r="D20" i="76"/>
  <c r="D22" i="76"/>
  <c r="U5" i="3"/>
  <c r="G34" i="6"/>
  <c r="G25" i="3"/>
  <c r="G26" i="3"/>
  <c r="G27" i="3" s="1"/>
  <c r="G36" i="3" s="1"/>
  <c r="C17" i="8"/>
  <c r="C21" i="8"/>
  <c r="E21" i="8"/>
  <c r="C18" i="8"/>
  <c r="C19" i="8" s="1"/>
  <c r="D21" i="76"/>
  <c r="C28" i="12"/>
  <c r="C26" i="12"/>
  <c r="F32" i="6"/>
  <c r="F33" i="6"/>
  <c r="C17" i="7"/>
  <c r="C17" i="1"/>
  <c r="D11" i="76"/>
  <c r="D9" i="76"/>
  <c r="D10" i="76"/>
  <c r="D19" i="8"/>
  <c r="F28" i="6"/>
  <c r="F25" i="6"/>
  <c r="F29" i="6"/>
  <c r="K23" i="18"/>
  <c r="A41" i="14"/>
  <c r="C41" i="14" s="1"/>
  <c r="AC28" i="14"/>
  <c r="K5" i="12"/>
  <c r="AP39" i="14"/>
  <c r="F26" i="12"/>
  <c r="F27" i="12" s="1"/>
  <c r="F34" i="12"/>
  <c r="C22" i="66"/>
  <c r="C10" i="63"/>
  <c r="C21" i="76"/>
  <c r="U26" i="14"/>
  <c r="C28" i="6"/>
  <c r="C26" i="6"/>
  <c r="C26" i="3"/>
  <c r="C9" i="7"/>
  <c r="C26" i="7" s="1"/>
  <c r="C10" i="7"/>
  <c r="C24" i="7" s="1"/>
  <c r="C8" i="7"/>
  <c r="C22" i="7" s="1"/>
  <c r="AP37" i="14"/>
  <c r="C18" i="7"/>
  <c r="C19" i="7"/>
  <c r="C21" i="7"/>
  <c r="AF27" i="14"/>
  <c r="AE27" i="14"/>
  <c r="AC27" i="14"/>
  <c r="AD27" i="14"/>
  <c r="AI50" i="36"/>
  <c r="L8" i="12"/>
  <c r="AD28" i="14"/>
  <c r="E28" i="12"/>
  <c r="C28" i="34"/>
  <c r="D7" i="32"/>
  <c r="D20" i="32" s="1"/>
  <c r="D8" i="32"/>
  <c r="D10" i="32"/>
  <c r="D11" i="32"/>
  <c r="D9" i="32"/>
  <c r="D25" i="32" s="1"/>
  <c r="E30" i="13"/>
  <c r="AE28" i="14"/>
  <c r="AF28" i="14"/>
  <c r="F26" i="6"/>
  <c r="F31" i="6"/>
  <c r="F30" i="6"/>
  <c r="F35" i="6"/>
  <c r="F27" i="6"/>
  <c r="F34" i="6"/>
  <c r="D23" i="76"/>
  <c r="D26" i="76"/>
  <c r="I7" i="63"/>
  <c r="I10" i="63"/>
  <c r="G28" i="13"/>
  <c r="AP38" i="14"/>
  <c r="G34" i="39"/>
  <c r="C26" i="39"/>
  <c r="I26" i="3"/>
  <c r="I29" i="3" s="1"/>
  <c r="J26" i="3"/>
  <c r="J30" i="3" s="1"/>
  <c r="T8" i="3" l="1"/>
  <c r="T18" i="3"/>
  <c r="V8" i="3"/>
  <c r="V9" i="3"/>
  <c r="J9" i="12"/>
  <c r="E23" i="18"/>
  <c r="G23" i="27"/>
  <c r="C23" i="18"/>
  <c r="K23" i="27"/>
  <c r="I23" i="27"/>
  <c r="E23" i="27"/>
  <c r="C23" i="27"/>
  <c r="C31" i="34"/>
  <c r="C26" i="13"/>
  <c r="C30" i="13" s="1"/>
  <c r="C28" i="13"/>
  <c r="C35" i="13" s="1"/>
  <c r="J8" i="13"/>
  <c r="L8" i="13"/>
  <c r="F37" i="13"/>
  <c r="F30" i="13"/>
  <c r="F33" i="13" s="1"/>
  <c r="V18" i="3"/>
  <c r="T10" i="3"/>
  <c r="T19" i="3"/>
  <c r="T9" i="3"/>
  <c r="I27" i="3"/>
  <c r="M9" i="6"/>
  <c r="L9" i="12"/>
  <c r="J8" i="12"/>
  <c r="F31" i="13"/>
  <c r="K5" i="13"/>
  <c r="C11" i="13"/>
  <c r="F35" i="13"/>
  <c r="F29" i="13"/>
  <c r="F36" i="13" s="1"/>
  <c r="C12" i="13"/>
  <c r="C9" i="13"/>
  <c r="F34" i="13"/>
  <c r="F32" i="13"/>
  <c r="H18" i="63"/>
  <c r="H19" i="63" s="1"/>
  <c r="H16" i="63"/>
  <c r="H17" i="63" s="1"/>
  <c r="D18" i="63"/>
  <c r="D19" i="63" s="1"/>
  <c r="H11" i="2"/>
  <c r="F13" i="90" s="1"/>
  <c r="C47" i="58" s="1"/>
  <c r="C50" i="58" s="1"/>
  <c r="D50" i="58" s="1"/>
  <c r="A35" i="24"/>
  <c r="T44" i="14" s="1"/>
  <c r="C16" i="75"/>
  <c r="C3" i="75" s="1"/>
  <c r="D20" i="7"/>
  <c r="D10" i="8"/>
  <c r="D24" i="8" s="1"/>
  <c r="C8" i="13"/>
  <c r="C29" i="13" s="1"/>
  <c r="C8" i="63"/>
  <c r="C9" i="8"/>
  <c r="C23" i="8" s="1"/>
  <c r="C7" i="8"/>
  <c r="C20" i="8" s="1"/>
  <c r="C8" i="8"/>
  <c r="C22" i="8" s="1"/>
  <c r="C11" i="8"/>
  <c r="C25" i="8" s="1"/>
  <c r="C8" i="6"/>
  <c r="C27" i="6" s="1"/>
  <c r="C36" i="6" s="1"/>
  <c r="AD39" i="14"/>
  <c r="AE39" i="14"/>
  <c r="C27" i="27"/>
  <c r="D27" i="27" s="1"/>
  <c r="C26" i="27"/>
  <c r="D26" i="27" s="1"/>
  <c r="C28" i="27"/>
  <c r="D28" i="27" s="1"/>
  <c r="E8" i="13"/>
  <c r="E39" i="13" s="1"/>
  <c r="E10" i="13"/>
  <c r="H43" i="13" s="1"/>
  <c r="E11" i="13"/>
  <c r="E33" i="13" s="1"/>
  <c r="C6" i="63"/>
  <c r="E11" i="6"/>
  <c r="G9" i="6"/>
  <c r="K28" i="18"/>
  <c r="L28" i="18" s="1"/>
  <c r="I15" i="63"/>
  <c r="I16" i="63" s="1"/>
  <c r="AG51" i="36"/>
  <c r="AG51" i="82"/>
  <c r="AI51" i="82" s="1"/>
  <c r="C24" i="8"/>
  <c r="D25" i="8"/>
  <c r="I10" i="92"/>
  <c r="I10" i="93"/>
  <c r="J10" i="93"/>
  <c r="I10" i="94"/>
  <c r="J10" i="94"/>
  <c r="F39" i="90"/>
  <c r="G39" i="90" s="1"/>
  <c r="H39" i="90" s="1"/>
  <c r="I31" i="90"/>
  <c r="H7" i="2"/>
  <c r="F9" i="90" s="1"/>
  <c r="F10" i="90"/>
  <c r="G32" i="6"/>
  <c r="G30" i="6"/>
  <c r="F30" i="12"/>
  <c r="C10" i="66"/>
  <c r="AT47" i="14" s="1"/>
  <c r="F28" i="12"/>
  <c r="G28" i="12" s="1"/>
  <c r="H28" i="12" s="1"/>
  <c r="F33" i="12"/>
  <c r="F35" i="12" s="1"/>
  <c r="F32" i="12"/>
  <c r="F29" i="12"/>
  <c r="C39" i="14"/>
  <c r="AF39" i="14"/>
  <c r="C39" i="58"/>
  <c r="L8" i="34"/>
  <c r="J8" i="34"/>
  <c r="L9" i="34"/>
  <c r="E26" i="12"/>
  <c r="G26" i="12" s="1"/>
  <c r="C21" i="1"/>
  <c r="C24" i="1" s="1"/>
  <c r="E10" i="6"/>
  <c r="G8" i="6"/>
  <c r="G11" i="3"/>
  <c r="E12" i="6"/>
  <c r="G10" i="6"/>
  <c r="E9" i="13"/>
  <c r="E31" i="13" s="1"/>
  <c r="G31" i="13" s="1"/>
  <c r="F8" i="6"/>
  <c r="G11" i="6"/>
  <c r="F9" i="6"/>
  <c r="E8" i="12"/>
  <c r="F10" i="6"/>
  <c r="F10" i="3"/>
  <c r="I11" i="3"/>
  <c r="E8" i="6"/>
  <c r="F11" i="6"/>
  <c r="G9" i="3"/>
  <c r="G10" i="3"/>
  <c r="C44" i="14"/>
  <c r="K26" i="18"/>
  <c r="L26" i="18" s="1"/>
  <c r="F11" i="2"/>
  <c r="M8" i="39"/>
  <c r="I10" i="39"/>
  <c r="I11" i="39"/>
  <c r="G33" i="39"/>
  <c r="G32" i="39"/>
  <c r="O8" i="39"/>
  <c r="G31" i="39"/>
  <c r="N5" i="39"/>
  <c r="O9" i="39" s="1"/>
  <c r="G26" i="39"/>
  <c r="F27" i="39"/>
  <c r="G28" i="39"/>
  <c r="G29" i="39"/>
  <c r="F33" i="39"/>
  <c r="E26" i="39"/>
  <c r="F34" i="39"/>
  <c r="F26" i="39"/>
  <c r="F29" i="39"/>
  <c r="F35" i="39"/>
  <c r="G35" i="39"/>
  <c r="G27" i="39"/>
  <c r="F30" i="39"/>
  <c r="M9" i="39"/>
  <c r="G30" i="39"/>
  <c r="F25" i="39"/>
  <c r="E28" i="39"/>
  <c r="F31" i="39"/>
  <c r="C32" i="39"/>
  <c r="F28" i="39"/>
  <c r="C9" i="39"/>
  <c r="C29" i="39" s="1"/>
  <c r="C11" i="39"/>
  <c r="C31" i="39" s="1"/>
  <c r="E9" i="39"/>
  <c r="E11" i="39"/>
  <c r="F9" i="39"/>
  <c r="F11" i="39"/>
  <c r="G9" i="39"/>
  <c r="G11" i="39"/>
  <c r="C8" i="39"/>
  <c r="C27" i="39" s="1"/>
  <c r="C10" i="39"/>
  <c r="E8" i="39"/>
  <c r="E10" i="39"/>
  <c r="F8" i="39"/>
  <c r="F10" i="39"/>
  <c r="G8" i="39"/>
  <c r="G10" i="39"/>
  <c r="I10" i="3"/>
  <c r="U60" i="21"/>
  <c r="E26" i="6"/>
  <c r="H26" i="6" s="1"/>
  <c r="E34" i="13"/>
  <c r="G30" i="13"/>
  <c r="H30" i="13" s="1"/>
  <c r="I32" i="3"/>
  <c r="E28" i="3"/>
  <c r="E32" i="3" s="1"/>
  <c r="I35" i="3"/>
  <c r="I30" i="3"/>
  <c r="E26" i="3"/>
  <c r="I31" i="3"/>
  <c r="I33" i="3"/>
  <c r="I28" i="3"/>
  <c r="F28" i="3"/>
  <c r="J31" i="3"/>
  <c r="F25" i="3"/>
  <c r="F26" i="3" s="1"/>
  <c r="J28" i="3"/>
  <c r="G34" i="3"/>
  <c r="G33" i="3"/>
  <c r="G35" i="3" s="1"/>
  <c r="C40" i="14"/>
  <c r="J27" i="3"/>
  <c r="J35" i="3"/>
  <c r="J32" i="3"/>
  <c r="J33" i="3"/>
  <c r="C37" i="14"/>
  <c r="G28" i="3"/>
  <c r="J29" i="3"/>
  <c r="G32" i="3"/>
  <c r="C11" i="19"/>
  <c r="C12" i="19"/>
  <c r="F8" i="13"/>
  <c r="F9" i="13"/>
  <c r="F10" i="13"/>
  <c r="F11" i="13"/>
  <c r="J10" i="3"/>
  <c r="J11" i="3"/>
  <c r="G8" i="3"/>
  <c r="F11" i="3"/>
  <c r="F12" i="3"/>
  <c r="F8" i="3"/>
  <c r="E8" i="3"/>
  <c r="E9" i="3"/>
  <c r="E10" i="3"/>
  <c r="E11" i="3"/>
  <c r="C10" i="3"/>
  <c r="C33" i="3" s="1"/>
  <c r="E28" i="6"/>
  <c r="O9" i="6"/>
  <c r="AP36" i="14"/>
  <c r="O8" i="6"/>
  <c r="G27" i="6"/>
  <c r="G25" i="6"/>
  <c r="G33" i="6"/>
  <c r="G35" i="6"/>
  <c r="G29" i="6"/>
  <c r="G28" i="6"/>
  <c r="G31" i="6"/>
  <c r="I9" i="6"/>
  <c r="I10" i="6"/>
  <c r="I11" i="6"/>
  <c r="E26" i="34"/>
  <c r="C35" i="14"/>
  <c r="E11" i="34"/>
  <c r="E31" i="34" s="1"/>
  <c r="E8" i="34"/>
  <c r="E9" i="34"/>
  <c r="E29" i="34" s="1"/>
  <c r="E10" i="34"/>
  <c r="F8" i="34"/>
  <c r="F9" i="34"/>
  <c r="F10" i="34"/>
  <c r="F11" i="34"/>
  <c r="E9" i="12"/>
  <c r="E29" i="12" s="1"/>
  <c r="E10" i="12"/>
  <c r="E30" i="12" s="1"/>
  <c r="E11" i="12"/>
  <c r="E31" i="12" s="1"/>
  <c r="F8" i="12"/>
  <c r="F11" i="12"/>
  <c r="F9" i="12"/>
  <c r="F10" i="12"/>
  <c r="E32" i="12"/>
  <c r="D10" i="7"/>
  <c r="D24" i="7" s="1"/>
  <c r="E24" i="7" s="1"/>
  <c r="X25" i="14" s="1"/>
  <c r="AJ51" i="82"/>
  <c r="AG52" i="82" s="1"/>
  <c r="N46" i="82" s="1"/>
  <c r="I47" i="82" s="1"/>
  <c r="C15" i="19"/>
  <c r="D15" i="19"/>
  <c r="D23" i="32"/>
  <c r="E23" i="32" s="1"/>
  <c r="E11" i="63"/>
  <c r="F24" i="63" s="1"/>
  <c r="D10" i="1"/>
  <c r="D24" i="1" s="1"/>
  <c r="C12" i="12"/>
  <c r="C32" i="12" s="1"/>
  <c r="D8" i="1"/>
  <c r="D22" i="1" s="1"/>
  <c r="D7" i="8"/>
  <c r="D20" i="8" s="1"/>
  <c r="D11" i="7"/>
  <c r="D25" i="7" s="1"/>
  <c r="E25" i="7" s="1"/>
  <c r="Y25" i="14" s="1"/>
  <c r="C11" i="6"/>
  <c r="C31" i="6" s="1"/>
  <c r="C9" i="63"/>
  <c r="G9" i="63"/>
  <c r="D9" i="1"/>
  <c r="D26" i="1" s="1"/>
  <c r="D28" i="1" s="1"/>
  <c r="I11" i="63"/>
  <c r="J24" i="63" s="1"/>
  <c r="C9" i="12"/>
  <c r="C29" i="12" s="1"/>
  <c r="I6" i="63"/>
  <c r="C12" i="3"/>
  <c r="C32" i="3" s="1"/>
  <c r="D8" i="8"/>
  <c r="D22" i="8" s="1"/>
  <c r="I8" i="63"/>
  <c r="D9" i="8"/>
  <c r="D26" i="8" s="1"/>
  <c r="C9" i="3"/>
  <c r="C29" i="3" s="1"/>
  <c r="C11" i="63"/>
  <c r="D24" i="63" s="1"/>
  <c r="D11" i="1"/>
  <c r="D25" i="1" s="1"/>
  <c r="C10" i="34"/>
  <c r="C30" i="34" s="1"/>
  <c r="C10" i="6"/>
  <c r="C33" i="6" s="1"/>
  <c r="D8" i="7"/>
  <c r="D22" i="7" s="1"/>
  <c r="E22" i="7" s="1"/>
  <c r="V25" i="14" s="1"/>
  <c r="G7" i="63"/>
  <c r="C10" i="12"/>
  <c r="C30" i="12" s="1"/>
  <c r="D9" i="7"/>
  <c r="D26" i="7" s="1"/>
  <c r="D28" i="7" s="1"/>
  <c r="C9" i="6"/>
  <c r="C29" i="6" s="1"/>
  <c r="C11" i="12"/>
  <c r="C31" i="12" s="1"/>
  <c r="G8" i="63"/>
  <c r="G11" i="63"/>
  <c r="H24" i="63" s="1"/>
  <c r="G6" i="63"/>
  <c r="G17" i="63" s="1"/>
  <c r="F18" i="63"/>
  <c r="F19" i="63" s="1"/>
  <c r="C16" i="63"/>
  <c r="C27" i="18"/>
  <c r="D27" i="18" s="1"/>
  <c r="E6" i="63"/>
  <c r="E7" i="63"/>
  <c r="C9" i="1"/>
  <c r="E9" i="63"/>
  <c r="E10" i="63"/>
  <c r="C11" i="1"/>
  <c r="C25" i="1" s="1"/>
  <c r="C7" i="1"/>
  <c r="C8" i="1"/>
  <c r="C22" i="1" s="1"/>
  <c r="C7" i="7"/>
  <c r="C20" i="7" s="1"/>
  <c r="C8" i="3"/>
  <c r="C27" i="3" s="1"/>
  <c r="C14" i="19"/>
  <c r="C10" i="19"/>
  <c r="D10" i="19"/>
  <c r="D13" i="19"/>
  <c r="D12" i="19"/>
  <c r="D14" i="19"/>
  <c r="C36" i="14"/>
  <c r="C12" i="34"/>
  <c r="C32" i="34" s="1"/>
  <c r="C9" i="34"/>
  <c r="C29" i="34" s="1"/>
  <c r="C8" i="34"/>
  <c r="C27" i="34" s="1"/>
  <c r="E32" i="34"/>
  <c r="G18" i="63"/>
  <c r="CL51" i="72"/>
  <c r="CN51" i="72" s="1"/>
  <c r="J19" i="63"/>
  <c r="E18" i="63"/>
  <c r="E19" i="63" s="1"/>
  <c r="E16" i="63"/>
  <c r="H7" i="63"/>
  <c r="F7" i="63"/>
  <c r="J16" i="63"/>
  <c r="J17" i="63" s="1"/>
  <c r="F16" i="63"/>
  <c r="F17" i="63" s="1"/>
  <c r="CN50" i="72"/>
  <c r="D16" i="63"/>
  <c r="D17" i="63" s="1"/>
  <c r="D7" i="63"/>
  <c r="AI51" i="36"/>
  <c r="AJ51" i="36"/>
  <c r="U56" i="36" s="1"/>
  <c r="AI51" i="77"/>
  <c r="AJ51" i="77"/>
  <c r="U56" i="77" s="1"/>
  <c r="I23" i="18"/>
  <c r="E26" i="18"/>
  <c r="F26" i="18" s="1"/>
  <c r="E27" i="18"/>
  <c r="F27" i="18" s="1"/>
  <c r="E28" i="18"/>
  <c r="F28" i="18" s="1"/>
  <c r="K27" i="18"/>
  <c r="L27" i="18" s="1"/>
  <c r="C32" i="13"/>
  <c r="D24" i="32"/>
  <c r="E24" i="32" s="1"/>
  <c r="C25" i="32"/>
  <c r="C27" i="32" s="1"/>
  <c r="E27" i="32" s="1"/>
  <c r="E20" i="32"/>
  <c r="F7" i="2"/>
  <c r="C23" i="7"/>
  <c r="AI54" i="21"/>
  <c r="D27" i="7"/>
  <c r="D20" i="1"/>
  <c r="D11" i="19"/>
  <c r="J9" i="34"/>
  <c r="M8" i="6"/>
  <c r="J12" i="12"/>
  <c r="L11" i="12" s="1"/>
  <c r="U27" i="14"/>
  <c r="C19" i="1"/>
  <c r="E21" i="1"/>
  <c r="U24" i="14"/>
  <c r="C8" i="27" l="1"/>
  <c r="H39" i="13"/>
  <c r="C28" i="18"/>
  <c r="D28" i="18" s="1"/>
  <c r="C26" i="18"/>
  <c r="D26" i="18" s="1"/>
  <c r="G28" i="27"/>
  <c r="H28" i="27" s="1"/>
  <c r="G27" i="27"/>
  <c r="H27" i="27" s="1"/>
  <c r="G26" i="27"/>
  <c r="H26" i="27" s="1"/>
  <c r="G8" i="27" s="1"/>
  <c r="C34" i="13"/>
  <c r="C36" i="13"/>
  <c r="C31" i="13"/>
  <c r="H31" i="13" s="1"/>
  <c r="I31" i="13" s="1"/>
  <c r="C33" i="13"/>
  <c r="G34" i="13"/>
  <c r="G33" i="13"/>
  <c r="M12" i="6"/>
  <c r="O11" i="6" s="1"/>
  <c r="T22" i="3"/>
  <c r="V20" i="3" s="1"/>
  <c r="T12" i="3"/>
  <c r="V10" i="3" s="1"/>
  <c r="L9" i="13"/>
  <c r="J9" i="13"/>
  <c r="J12" i="13" s="1"/>
  <c r="E32" i="13"/>
  <c r="G32" i="13" s="1"/>
  <c r="H32" i="13" s="1"/>
  <c r="W32" i="14" s="1"/>
  <c r="E35" i="13"/>
  <c r="E29" i="13"/>
  <c r="E36" i="13" s="1"/>
  <c r="I17" i="63"/>
  <c r="J23" i="63" s="1"/>
  <c r="E20" i="8"/>
  <c r="T26" i="14" s="1"/>
  <c r="C17" i="75"/>
  <c r="I18" i="63"/>
  <c r="I19" i="63" s="1"/>
  <c r="J22" i="63" s="1"/>
  <c r="E20" i="7"/>
  <c r="T25" i="14" s="1"/>
  <c r="C26" i="8"/>
  <c r="C27" i="8" s="1"/>
  <c r="E22" i="8"/>
  <c r="V26" i="14" s="1"/>
  <c r="E24" i="8"/>
  <c r="X26" i="14" s="1"/>
  <c r="C37" i="13"/>
  <c r="E25" i="8"/>
  <c r="Y26" i="14" s="1"/>
  <c r="C48" i="58"/>
  <c r="D48" i="58" s="1"/>
  <c r="C17" i="63"/>
  <c r="D23" i="63" s="1"/>
  <c r="E32" i="6"/>
  <c r="H32" i="6" s="1"/>
  <c r="E29" i="6"/>
  <c r="H29" i="6" s="1"/>
  <c r="E27" i="6"/>
  <c r="E36" i="6" s="1"/>
  <c r="C35" i="6"/>
  <c r="I9" i="94"/>
  <c r="J9" i="94"/>
  <c r="I9" i="93"/>
  <c r="J9" i="93"/>
  <c r="G30" i="3"/>
  <c r="G29" i="3"/>
  <c r="G31" i="3"/>
  <c r="F33" i="3"/>
  <c r="F27" i="3"/>
  <c r="F31" i="3"/>
  <c r="F29" i="3"/>
  <c r="F30" i="3"/>
  <c r="F32" i="3"/>
  <c r="H32" i="3" s="1"/>
  <c r="K32" i="3" s="1"/>
  <c r="H26" i="3"/>
  <c r="K26" i="3" s="1"/>
  <c r="I9" i="3"/>
  <c r="I9" i="92"/>
  <c r="F36" i="90"/>
  <c r="G36" i="90" s="1"/>
  <c r="H36" i="90" s="1"/>
  <c r="Z35" i="14" s="1"/>
  <c r="F35" i="90"/>
  <c r="G35" i="90" s="1"/>
  <c r="H35" i="90" s="1"/>
  <c r="F33" i="90"/>
  <c r="G33" i="90" s="1"/>
  <c r="H33" i="90" s="1"/>
  <c r="F34" i="90"/>
  <c r="G34" i="90" s="1"/>
  <c r="H34" i="90" s="1"/>
  <c r="F32" i="90"/>
  <c r="G32" i="90" s="1"/>
  <c r="H32" i="90" s="1"/>
  <c r="U39" i="14"/>
  <c r="I28" i="12"/>
  <c r="G30" i="12"/>
  <c r="H30" i="12" s="1"/>
  <c r="G29" i="12"/>
  <c r="H29" i="12" s="1"/>
  <c r="F31" i="12"/>
  <c r="G31" i="12" s="1"/>
  <c r="H31" i="12" s="1"/>
  <c r="G32" i="12"/>
  <c r="H32" i="12" s="1"/>
  <c r="CL52" i="72"/>
  <c r="C33" i="14"/>
  <c r="J12" i="34"/>
  <c r="L10" i="34" s="1"/>
  <c r="E27" i="12"/>
  <c r="G27" i="12" s="1"/>
  <c r="H27" i="12" s="1"/>
  <c r="E22" i="1"/>
  <c r="V24" i="14" s="1"/>
  <c r="C26" i="1"/>
  <c r="C28" i="1" s="1"/>
  <c r="E28" i="1" s="1"/>
  <c r="AB24" i="14" s="1"/>
  <c r="C20" i="1"/>
  <c r="E20" i="1" s="1"/>
  <c r="T24" i="14" s="1"/>
  <c r="H23" i="63"/>
  <c r="I9" i="39"/>
  <c r="AI55" i="21"/>
  <c r="H28" i="39"/>
  <c r="C34" i="3"/>
  <c r="C30" i="3"/>
  <c r="E27" i="39"/>
  <c r="H27" i="39" s="1"/>
  <c r="H26" i="39"/>
  <c r="M12" i="39"/>
  <c r="O10" i="39" s="1"/>
  <c r="E31" i="39"/>
  <c r="E32" i="39"/>
  <c r="H32" i="39" s="1"/>
  <c r="E29" i="39"/>
  <c r="H29" i="39" s="1"/>
  <c r="E33" i="39"/>
  <c r="E30" i="39"/>
  <c r="C30" i="39"/>
  <c r="C33" i="39"/>
  <c r="C36" i="39"/>
  <c r="J9" i="3"/>
  <c r="U32" i="14"/>
  <c r="I30" i="13"/>
  <c r="E31" i="3"/>
  <c r="E33" i="3"/>
  <c r="E27" i="3"/>
  <c r="H28" i="3"/>
  <c r="K28" i="3"/>
  <c r="L28" i="3" s="1"/>
  <c r="E29" i="3"/>
  <c r="E26" i="27"/>
  <c r="F26" i="27" s="1"/>
  <c r="D28" i="8"/>
  <c r="E30" i="6"/>
  <c r="H30" i="6" s="1"/>
  <c r="E31" i="6"/>
  <c r="H31" i="6" s="1"/>
  <c r="H28" i="6"/>
  <c r="E33" i="34"/>
  <c r="E27" i="34"/>
  <c r="D23" i="7"/>
  <c r="E23" i="7" s="1"/>
  <c r="W25" i="14" s="1"/>
  <c r="C49" i="58"/>
  <c r="D49" i="58" s="1"/>
  <c r="C24" i="58" s="1"/>
  <c r="D23" i="8"/>
  <c r="E23" i="8" s="1"/>
  <c r="W26" i="14" s="1"/>
  <c r="AG52" i="77"/>
  <c r="E26" i="7"/>
  <c r="Z25" i="14" s="1"/>
  <c r="AG52" i="36"/>
  <c r="N46" i="36" s="1"/>
  <c r="C33" i="34"/>
  <c r="C34" i="34" s="1"/>
  <c r="E33" i="12"/>
  <c r="C33" i="12"/>
  <c r="E30" i="3"/>
  <c r="C34" i="6"/>
  <c r="D23" i="1"/>
  <c r="C30" i="6"/>
  <c r="E33" i="6"/>
  <c r="H33" i="6" s="1"/>
  <c r="G19" i="63"/>
  <c r="H22" i="63" s="1"/>
  <c r="E30" i="34"/>
  <c r="C27" i="7"/>
  <c r="E27" i="7" s="1"/>
  <c r="AA25" i="14" s="1"/>
  <c r="C23" i="1"/>
  <c r="C28" i="7"/>
  <c r="E28" i="7" s="1"/>
  <c r="AB25" i="14" s="1"/>
  <c r="E17" i="63"/>
  <c r="F23" i="63" s="1"/>
  <c r="C18" i="63"/>
  <c r="C19" i="63" s="1"/>
  <c r="D22" i="63" s="1"/>
  <c r="C8" i="18"/>
  <c r="C36" i="3"/>
  <c r="P47" i="21"/>
  <c r="C35" i="3"/>
  <c r="F22" i="63"/>
  <c r="U56" i="82"/>
  <c r="K26" i="27"/>
  <c r="I28" i="18"/>
  <c r="J28" i="18" s="1"/>
  <c r="I27" i="18"/>
  <c r="J27" i="18" s="1"/>
  <c r="I26" i="18"/>
  <c r="J26" i="18" s="1"/>
  <c r="E8" i="18"/>
  <c r="C26" i="32"/>
  <c r="E25" i="32"/>
  <c r="Y32" i="14"/>
  <c r="L10" i="12"/>
  <c r="L12" i="12" s="1"/>
  <c r="E25" i="1"/>
  <c r="Y24" i="14" s="1"/>
  <c r="E24" i="1"/>
  <c r="X24" i="14" s="1"/>
  <c r="H33" i="13" l="1"/>
  <c r="I33" i="13" s="1"/>
  <c r="H34" i="13"/>
  <c r="I34" i="13" s="1"/>
  <c r="O10" i="6"/>
  <c r="O12" i="6" s="1"/>
  <c r="I26" i="6" s="1"/>
  <c r="I33" i="6" s="1"/>
  <c r="J33" i="6" s="1"/>
  <c r="K33" i="6" s="1"/>
  <c r="I48" i="21"/>
  <c r="C63" i="21"/>
  <c r="X32" i="14"/>
  <c r="V32" i="14"/>
  <c r="V11" i="3"/>
  <c r="V12" i="3" s="1"/>
  <c r="V21" i="3"/>
  <c r="V22" i="3" s="1"/>
  <c r="L11" i="13"/>
  <c r="L10" i="13"/>
  <c r="G29" i="13"/>
  <c r="C59" i="36"/>
  <c r="G6" i="2" s="1"/>
  <c r="I8" i="6" s="1"/>
  <c r="I47" i="36"/>
  <c r="E26" i="8"/>
  <c r="Z26" i="14" s="1"/>
  <c r="C28" i="8"/>
  <c r="E28" i="8" s="1"/>
  <c r="AB26" i="14" s="1"/>
  <c r="D27" i="8"/>
  <c r="E27" i="8" s="1"/>
  <c r="AA26" i="14" s="1"/>
  <c r="H31" i="3"/>
  <c r="K31" i="3" s="1"/>
  <c r="H33" i="3"/>
  <c r="K33" i="3" s="1"/>
  <c r="H30" i="3"/>
  <c r="K30" i="3" s="1"/>
  <c r="H29" i="3"/>
  <c r="K29" i="3" s="1"/>
  <c r="H27" i="3"/>
  <c r="K27" i="3" s="1"/>
  <c r="L27" i="3" s="1"/>
  <c r="G17" i="3" s="1"/>
  <c r="I32" i="90"/>
  <c r="V35" i="14"/>
  <c r="I34" i="90"/>
  <c r="X35" i="14"/>
  <c r="I33" i="90"/>
  <c r="W35" i="14"/>
  <c r="I35" i="90"/>
  <c r="Y35" i="14"/>
  <c r="C59" i="82"/>
  <c r="H6" i="2" s="1"/>
  <c r="F8" i="90" s="1"/>
  <c r="F36" i="3"/>
  <c r="F34" i="3"/>
  <c r="F35" i="3"/>
  <c r="M28" i="3"/>
  <c r="U37" i="14"/>
  <c r="I32" i="12"/>
  <c r="Y39" i="14"/>
  <c r="I31" i="12"/>
  <c r="X39" i="14"/>
  <c r="I30" i="12"/>
  <c r="W39" i="14"/>
  <c r="I29" i="12"/>
  <c r="V39" i="14"/>
  <c r="T27" i="14"/>
  <c r="T39" i="14"/>
  <c r="H25" i="63"/>
  <c r="L11" i="34"/>
  <c r="L12" i="34" s="1"/>
  <c r="F26" i="34" s="1"/>
  <c r="F28" i="34" s="1"/>
  <c r="G28" i="34" s="1"/>
  <c r="H28" i="34" s="1"/>
  <c r="U34" i="14" s="1"/>
  <c r="E34" i="12"/>
  <c r="E35" i="12"/>
  <c r="G35" i="12" s="1"/>
  <c r="C27" i="1"/>
  <c r="D27" i="1"/>
  <c r="E26" i="1"/>
  <c r="Z24" i="14" s="1"/>
  <c r="E28" i="27"/>
  <c r="F28" i="27" s="1"/>
  <c r="E27" i="27"/>
  <c r="F27" i="27" s="1"/>
  <c r="E8" i="27" s="1"/>
  <c r="E36" i="39"/>
  <c r="H31" i="39"/>
  <c r="L32" i="3"/>
  <c r="M32" i="3" s="1"/>
  <c r="O11" i="39"/>
  <c r="O12" i="39" s="1"/>
  <c r="I26" i="39" s="1"/>
  <c r="E34" i="39"/>
  <c r="C34" i="39"/>
  <c r="C35" i="39"/>
  <c r="H34" i="39"/>
  <c r="H30" i="39"/>
  <c r="H33" i="39"/>
  <c r="E35" i="39"/>
  <c r="H35" i="39" s="1"/>
  <c r="E36" i="3"/>
  <c r="E37" i="13"/>
  <c r="G37" i="13" s="1"/>
  <c r="H37" i="13" s="1"/>
  <c r="AB32" i="14" s="1"/>
  <c r="E34" i="3"/>
  <c r="E35" i="3"/>
  <c r="Y37" i="14"/>
  <c r="V37" i="14"/>
  <c r="AA37" i="14"/>
  <c r="X37" i="14"/>
  <c r="T37" i="14"/>
  <c r="V27" i="14"/>
  <c r="E35" i="34"/>
  <c r="H27" i="6"/>
  <c r="H34" i="6" s="1"/>
  <c r="E34" i="6"/>
  <c r="J26" i="6"/>
  <c r="X27" i="14"/>
  <c r="N46" i="77"/>
  <c r="C59" i="77" s="1"/>
  <c r="C35" i="34"/>
  <c r="C34" i="12"/>
  <c r="G34" i="12"/>
  <c r="W27" i="14"/>
  <c r="E35" i="6"/>
  <c r="H35" i="6" s="1"/>
  <c r="G33" i="12"/>
  <c r="H33" i="12" s="1"/>
  <c r="E34" i="34"/>
  <c r="E23" i="1"/>
  <c r="W24" i="14" s="1"/>
  <c r="C35" i="12"/>
  <c r="I32" i="13"/>
  <c r="Y27" i="14"/>
  <c r="G35" i="13"/>
  <c r="H35" i="13" s="1"/>
  <c r="Z32" i="14" s="1"/>
  <c r="F25" i="63"/>
  <c r="J25" i="63"/>
  <c r="D25" i="63"/>
  <c r="K27" i="27"/>
  <c r="L27" i="27" s="1"/>
  <c r="L26" i="27"/>
  <c r="K28" i="27"/>
  <c r="L28" i="27" s="1"/>
  <c r="I26" i="27"/>
  <c r="J26" i="27" s="1"/>
  <c r="I28" i="27"/>
  <c r="J28" i="27" s="1"/>
  <c r="I27" i="27"/>
  <c r="J27" i="27" s="1"/>
  <c r="I28" i="6" l="1"/>
  <c r="J28" i="6" s="1"/>
  <c r="K28" i="6" s="1"/>
  <c r="U36" i="14" s="1"/>
  <c r="L12" i="13"/>
  <c r="H29" i="13"/>
  <c r="T32" i="14" s="1"/>
  <c r="G36" i="13"/>
  <c r="H36" i="13" s="1"/>
  <c r="AA32" i="14" s="1"/>
  <c r="F6" i="2"/>
  <c r="I8" i="39" s="1"/>
  <c r="L30" i="3"/>
  <c r="M30" i="3" s="1"/>
  <c r="H34" i="3"/>
  <c r="L34" i="3" s="1"/>
  <c r="L29" i="3"/>
  <c r="M29" i="3" s="1"/>
  <c r="L33" i="3"/>
  <c r="L31" i="3"/>
  <c r="M31" i="3" s="1"/>
  <c r="H35" i="3"/>
  <c r="K35" i="3" s="1"/>
  <c r="S19" i="90"/>
  <c r="F30" i="90" s="1"/>
  <c r="F37" i="90" s="1"/>
  <c r="I27" i="6"/>
  <c r="I34" i="6" s="1"/>
  <c r="Z27" i="14"/>
  <c r="Z39" i="14"/>
  <c r="G26" i="34"/>
  <c r="F30" i="34"/>
  <c r="G30" i="34" s="1"/>
  <c r="H30" i="34" s="1"/>
  <c r="I30" i="34" s="1"/>
  <c r="F31" i="34"/>
  <c r="G31" i="34" s="1"/>
  <c r="H31" i="34" s="1"/>
  <c r="F32" i="34"/>
  <c r="G32" i="34" s="1"/>
  <c r="H32" i="34" s="1"/>
  <c r="Y28" i="14" s="1"/>
  <c r="I28" i="34"/>
  <c r="F33" i="34"/>
  <c r="F29" i="34"/>
  <c r="G29" i="34" s="1"/>
  <c r="H29" i="34" s="1"/>
  <c r="F27" i="34"/>
  <c r="G27" i="34" s="1"/>
  <c r="G34" i="34" s="1"/>
  <c r="H34" i="34" s="1"/>
  <c r="AA34" i="14" s="1"/>
  <c r="U28" i="14"/>
  <c r="H35" i="12"/>
  <c r="E27" i="1"/>
  <c r="AA24" i="14" s="1"/>
  <c r="T41" i="14"/>
  <c r="A31" i="14"/>
  <c r="Y31" i="14" s="1"/>
  <c r="I33" i="39"/>
  <c r="J33" i="39" s="1"/>
  <c r="K33" i="39" s="1"/>
  <c r="L33" i="39" s="1"/>
  <c r="I27" i="39"/>
  <c r="I28" i="39"/>
  <c r="I29" i="39" s="1"/>
  <c r="J29" i="39" s="1"/>
  <c r="K29" i="39" s="1"/>
  <c r="L29" i="39" s="1"/>
  <c r="J26" i="39"/>
  <c r="Y34" i="14"/>
  <c r="Z37" i="14"/>
  <c r="W37" i="14"/>
  <c r="AB37" i="14"/>
  <c r="G33" i="34"/>
  <c r="H33" i="34" s="1"/>
  <c r="Z28" i="14" s="1"/>
  <c r="I30" i="6"/>
  <c r="J30" i="6" s="1"/>
  <c r="K30" i="6" s="1"/>
  <c r="I31" i="6"/>
  <c r="J31" i="6" s="1"/>
  <c r="K31" i="6" s="1"/>
  <c r="L31" i="6" s="1"/>
  <c r="L28" i="6"/>
  <c r="I32" i="6"/>
  <c r="J32" i="6" s="1"/>
  <c r="K32" i="6" s="1"/>
  <c r="I29" i="6"/>
  <c r="J29" i="6" s="1"/>
  <c r="K29" i="6" s="1"/>
  <c r="L33" i="6"/>
  <c r="Z36" i="14"/>
  <c r="H34" i="12"/>
  <c r="W34" i="14" l="1"/>
  <c r="J8" i="93"/>
  <c r="I8" i="93"/>
  <c r="I8" i="94"/>
  <c r="I27" i="94" s="1"/>
  <c r="K27" i="94" s="1"/>
  <c r="L27" i="94" s="1"/>
  <c r="G17" i="94" s="1"/>
  <c r="I8" i="92"/>
  <c r="J8" i="3"/>
  <c r="J8" i="94"/>
  <c r="J27" i="94" s="1"/>
  <c r="I8" i="3"/>
  <c r="L35" i="3"/>
  <c r="G30" i="90"/>
  <c r="G37" i="90" s="1"/>
  <c r="H37" i="90" s="1"/>
  <c r="AA35" i="14" s="1"/>
  <c r="F38" i="90"/>
  <c r="G38" i="90" s="1"/>
  <c r="H38" i="90" s="1"/>
  <c r="AB35" i="14" s="1"/>
  <c r="J27" i="6"/>
  <c r="K27" i="6" s="1"/>
  <c r="G17" i="6" s="1"/>
  <c r="A30" i="14" s="1"/>
  <c r="AB31" i="14"/>
  <c r="I35" i="6"/>
  <c r="J35" i="6" s="1"/>
  <c r="K35" i="6" s="1"/>
  <c r="AB36" i="14" s="1"/>
  <c r="V31" i="14"/>
  <c r="AB27" i="14"/>
  <c r="AB39" i="14"/>
  <c r="AA27" i="14"/>
  <c r="AA39" i="14"/>
  <c r="X31" i="14"/>
  <c r="W31" i="14"/>
  <c r="Z31" i="14"/>
  <c r="T31" i="14"/>
  <c r="C31" i="14"/>
  <c r="U31" i="14"/>
  <c r="AA31" i="14"/>
  <c r="F35" i="34"/>
  <c r="G35" i="34" s="1"/>
  <c r="H35" i="34" s="1"/>
  <c r="AB28" i="14" s="1"/>
  <c r="I29" i="34"/>
  <c r="V34" i="14"/>
  <c r="I31" i="34"/>
  <c r="X34" i="14"/>
  <c r="F34" i="34"/>
  <c r="V28" i="14"/>
  <c r="W28" i="14"/>
  <c r="I32" i="34"/>
  <c r="H27" i="34"/>
  <c r="T28" i="14" s="1"/>
  <c r="X28" i="14"/>
  <c r="I31" i="39"/>
  <c r="J31" i="39" s="1"/>
  <c r="K31" i="39" s="1"/>
  <c r="L31" i="39" s="1"/>
  <c r="I30" i="39"/>
  <c r="J30" i="39" s="1"/>
  <c r="K30" i="39" s="1"/>
  <c r="L30" i="39" s="1"/>
  <c r="I35" i="39"/>
  <c r="J35" i="39" s="1"/>
  <c r="K35" i="39" s="1"/>
  <c r="L35" i="39" s="1"/>
  <c r="I32" i="39"/>
  <c r="J32" i="39" s="1"/>
  <c r="K32" i="39" s="1"/>
  <c r="L32" i="39" s="1"/>
  <c r="J28" i="39"/>
  <c r="K28" i="39" s="1"/>
  <c r="L28" i="39" s="1"/>
  <c r="I34" i="39"/>
  <c r="J27" i="39"/>
  <c r="AA28" i="14"/>
  <c r="Z34" i="14"/>
  <c r="T34" i="14"/>
  <c r="J34" i="6"/>
  <c r="K34" i="6" s="1"/>
  <c r="AA36" i="14" s="1"/>
  <c r="W36" i="14"/>
  <c r="L30" i="6"/>
  <c r="X36" i="14"/>
  <c r="L32" i="6"/>
  <c r="Y36" i="14"/>
  <c r="L29" i="6"/>
  <c r="V36" i="14"/>
  <c r="V30" i="14" l="1"/>
  <c r="L27" i="6"/>
  <c r="T36" i="14"/>
  <c r="H30" i="90"/>
  <c r="T35" i="14" s="1"/>
  <c r="L35" i="6"/>
  <c r="T30" i="14"/>
  <c r="AB30" i="14"/>
  <c r="X30" i="14"/>
  <c r="Y30" i="14"/>
  <c r="C30" i="14"/>
  <c r="Z30" i="14"/>
  <c r="U30" i="14"/>
  <c r="W30" i="14"/>
  <c r="AB34" i="14"/>
  <c r="K27" i="39"/>
  <c r="J34" i="39"/>
  <c r="K34" i="39" s="1"/>
  <c r="L34" i="39" s="1"/>
  <c r="L34" i="6"/>
  <c r="AA30" i="14"/>
  <c r="G17" i="39" l="1"/>
  <c r="L27" i="39"/>
  <c r="A48" i="14" l="1"/>
  <c r="AA48" i="14" s="1"/>
  <c r="A49" i="14"/>
  <c r="C49" i="14" s="1"/>
  <c r="A19" i="14" l="1"/>
  <c r="U48" i="14"/>
  <c r="T49" i="14"/>
  <c r="AB49" i="14"/>
  <c r="AA49" i="14"/>
  <c r="Z48" i="14"/>
  <c r="V48" i="14"/>
  <c r="T48" i="14"/>
  <c r="V49" i="14"/>
  <c r="W48" i="14"/>
  <c r="C48" i="14"/>
  <c r="U49" i="14"/>
  <c r="Z49" i="14"/>
  <c r="Y49" i="14"/>
  <c r="X49" i="14"/>
  <c r="AB48" i="14"/>
  <c r="Y48" i="14"/>
  <c r="W49" i="14"/>
  <c r="X48" i="14"/>
  <c r="T4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Steinfurth</author>
  </authors>
  <commentList>
    <comment ref="O21" authorId="0" shapeId="0" xr:uid="{00000000-0006-0000-0300-000001000000}">
      <text>
        <r>
          <rPr>
            <sz val="10"/>
            <rFont val="Arial"/>
            <family val="2"/>
          </rPr>
          <t>The used material should be more specified for steel with international Material Number (e.g. 25CrMo4 -&gt; 1.7218) or with the name of the used material (e.g. AISI 1045).
For composite structures, fibre weight content in % for 0°, ±45° and 90° directions, fibre material (CFRP, AFRP, GFRP, …) and textile is required (Twill, PW, UD, …), e.g. 25/50/25 CFRP Twill, 40/40/20 GFRP PW &amp; CFRP UD or 20/40/20 AFRP Twill (Note: 20% of stacking are neither in any of the 3 directions).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l.katan@formula-student.nl</author>
    <author>Dan Jones</author>
  </authors>
  <commentList>
    <comment ref="B17" authorId="0" shapeId="0" xr:uid="{82622371-35A6-4AA0-BA83-1BADE431AF40}">
      <text>
        <r>
          <rPr>
            <sz val="10"/>
            <rFont val="Arial"/>
            <family val="2"/>
          </rPr>
          <t xml:space="preserve">Length of the SHB.
If divided into multiple sections, enter the longest section to which a harness strap is attached to.
</t>
        </r>
      </text>
    </comment>
    <comment ref="B18" authorId="0" shapeId="0" xr:uid="{715A4830-406E-4034-B048-9E9BE9BDC24C}">
      <text>
        <r>
          <rPr>
            <sz val="10"/>
            <rFont val="Arial"/>
            <family val="2"/>
          </rPr>
          <t>Distance from shoulder harness strap centerline to nearest node centerline</t>
        </r>
      </text>
    </comment>
    <comment ref="B22" authorId="1" shapeId="0" xr:uid="{00000000-0006-0000-0F00-000001000000}">
      <text>
        <r>
          <rPr>
            <b/>
            <sz val="9"/>
            <color indexed="81"/>
            <rFont val="Tahoma"/>
            <family val="2"/>
          </rPr>
          <t>This is the side closest to the driver</t>
        </r>
      </text>
    </comment>
    <comment ref="B23" authorId="1" shapeId="0" xr:uid="{00000000-0006-0000-0F00-000002000000}">
      <text>
        <r>
          <rPr>
            <b/>
            <sz val="9"/>
            <color indexed="81"/>
            <rFont val="Tahoma"/>
            <family val="2"/>
          </rPr>
          <t>This is the side outboard of the driver</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4CD92CDC-02A5-43A8-988B-90D7430FE530}">
      <text>
        <r>
          <rPr>
            <b/>
            <sz val="9"/>
            <color indexed="81"/>
            <rFont val="Tahoma"/>
            <family val="2"/>
          </rPr>
          <t>This is the side closest to the driver</t>
        </r>
      </text>
    </comment>
    <comment ref="B21" authorId="0" shapeId="0" xr:uid="{741A1D65-B6F1-4BF8-9AB6-33DBECBDBA0E}">
      <text>
        <r>
          <rPr>
            <b/>
            <sz val="9"/>
            <color indexed="81"/>
            <rFont val="Tahoma"/>
            <family val="2"/>
          </rPr>
          <t>This is the side outboard of the driver</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EDA19D34-112F-4D15-BFC7-EE0BA05F9526}">
      <text>
        <r>
          <rPr>
            <b/>
            <sz val="9"/>
            <color indexed="81"/>
            <rFont val="Tahoma"/>
            <family val="2"/>
          </rPr>
          <t>This is the side closest to the driver</t>
        </r>
      </text>
    </comment>
    <comment ref="B21" authorId="0" shapeId="0" xr:uid="{FB014358-95C4-49FA-9BCA-BD8AA2FF21DA}">
      <text>
        <r>
          <rPr>
            <b/>
            <sz val="9"/>
            <color indexed="81"/>
            <rFont val="Tahoma"/>
            <family val="2"/>
          </rPr>
          <t>This is the side outboard of the driver</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00000000-0006-0000-2300-000001000000}">
      <text>
        <r>
          <rPr>
            <b/>
            <sz val="9"/>
            <color indexed="81"/>
            <rFont val="Tahoma"/>
            <family val="2"/>
          </rPr>
          <t>This is the side closest to the driver</t>
        </r>
      </text>
    </comment>
    <comment ref="B21" authorId="0" shapeId="0" xr:uid="{00000000-0006-0000-2300-000002000000}">
      <text>
        <r>
          <rPr>
            <b/>
            <sz val="9"/>
            <color indexed="81"/>
            <rFont val="Tahoma"/>
            <family val="2"/>
          </rPr>
          <t>This is the side outboard of the driver</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83C3D763-DBAA-4D31-96E7-0E4D76362979}">
      <text>
        <r>
          <rPr>
            <b/>
            <sz val="9"/>
            <color indexed="81"/>
            <rFont val="Tahoma"/>
            <family val="2"/>
          </rPr>
          <t>This is the side closest to the driver</t>
        </r>
      </text>
    </comment>
    <comment ref="B21" authorId="0" shapeId="0" xr:uid="{89D650DA-A526-4A0D-BD86-E8E57E85D10E}">
      <text>
        <r>
          <rPr>
            <b/>
            <sz val="9"/>
            <color indexed="81"/>
            <rFont val="Tahoma"/>
            <family val="2"/>
          </rPr>
          <t>This is the side outboard of the driver</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Dan</author>
    <author>Steinfurth</author>
  </authors>
  <commentList>
    <comment ref="C3" authorId="0" shapeId="0" xr:uid="{00000000-0006-0000-1700-000001000000}">
      <text>
        <r>
          <rPr>
            <b/>
            <sz val="9"/>
            <color indexed="81"/>
            <rFont val="Tahoma"/>
            <family val="2"/>
          </rPr>
          <t>A minimum of two attachment points per side are required</t>
        </r>
      </text>
    </comment>
    <comment ref="C4" authorId="0" shapeId="0" xr:uid="{1F1F2D2F-7410-4515-B8D2-FF122AD4625A}">
      <text>
        <r>
          <rPr>
            <b/>
            <sz val="9"/>
            <color indexed="81"/>
            <rFont val="Tahoma"/>
            <family val="2"/>
          </rPr>
          <t>Set to "NO" if the main hoop bracing is attached to tubes</t>
        </r>
      </text>
    </comment>
    <comment ref="B12" authorId="1" shapeId="0" xr:uid="{00000000-0006-0000-1700-000002000000}">
      <text>
        <r>
          <rPr>
            <b/>
            <sz val="9"/>
            <color indexed="81"/>
            <rFont val="Segoe UI"/>
            <family val="2"/>
          </rPr>
          <t>PROVE BY PICTURES</t>
        </r>
        <r>
          <rPr>
            <sz val="9"/>
            <color indexed="81"/>
            <rFont val="Segoe UI"/>
            <family val="2"/>
          </rPr>
          <t xml:space="preserve">
The roll hoop tubing attachments must not be further away than 50mm.</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l.katan@formula-student.nl</author>
  </authors>
  <commentList>
    <comment ref="U9" authorId="0" shapeId="0" xr:uid="{F401FA0F-2138-455C-B12A-F92967B96950}">
      <text>
        <r>
          <rPr>
            <sz val="10"/>
            <rFont val="Arial"/>
            <family val="2"/>
          </rPr>
          <t xml:space="preserve">Length of the tube.
If divided into multiple sections, enter the longest section to which a harness strap is attached to.
</t>
        </r>
      </text>
    </comment>
    <comment ref="U10" authorId="0" shapeId="0" xr:uid="{6B0941C5-4A25-41BC-82A9-25F940CBD0FD}">
      <text>
        <r>
          <rPr>
            <sz val="10"/>
            <rFont val="Arial"/>
            <family val="2"/>
          </rPr>
          <t>Distance from shoulder harness strap centerline to nearest node centerline
For monocoque, enter zero</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Dan</author>
    <author>Steinfurth</author>
  </authors>
  <commentList>
    <comment ref="C3" authorId="0" shapeId="0" xr:uid="{00000000-0006-0000-1800-000001000000}">
      <text>
        <r>
          <rPr>
            <sz val="10"/>
            <rFont val="Arial"/>
            <family val="2"/>
          </rPr>
          <t>A minimum of three attachment points per side are required for hoops that aren’t fully laminated into the chassis</t>
        </r>
      </text>
    </comment>
    <comment ref="C4" authorId="0" shapeId="0" xr:uid="{00000000-0006-0000-1800-000002000000}">
      <text>
        <r>
          <rPr>
            <b/>
            <sz val="9"/>
            <color indexed="81"/>
            <rFont val="Tahoma"/>
            <family val="2"/>
          </rPr>
          <t>This affects the minimum bracket to hoop weld length to prove equivalence to a welded side impact tube to hoop joint</t>
        </r>
      </text>
    </comment>
    <comment ref="B12" authorId="1" shapeId="0" xr:uid="{00000000-0006-0000-1800-000004000000}">
      <text>
        <r>
          <rPr>
            <b/>
            <sz val="9"/>
            <color indexed="81"/>
            <rFont val="Segoe UI"/>
            <family val="2"/>
          </rPr>
          <t>PROVE BY PICTURES</t>
        </r>
        <r>
          <rPr>
            <sz val="9"/>
            <color indexed="81"/>
            <rFont val="Segoe UI"/>
            <family val="2"/>
          </rPr>
          <t xml:space="preserve">
The roll hoop tubing attachments must not be further away than 50mm.</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Dan</author>
  </authors>
  <commentList>
    <comment ref="F4" authorId="0" shapeId="0" xr:uid="{B7C8E41E-2666-48E4-9E38-E94CD416A244}">
      <text>
        <r>
          <rPr>
            <sz val="10"/>
            <rFont val="Arial"/>
            <family val="2"/>
          </rPr>
          <t xml:space="preserve">Set to "YES" if a removable rear panel/plate is present (through which the TSAC can be removed). </t>
        </r>
      </text>
    </comment>
    <comment ref="F5" authorId="0" shapeId="0" xr:uid="{2F279780-7F12-43AC-9B83-5FF7F4078DDB}">
      <text>
        <r>
          <rPr>
            <sz val="10"/>
            <rFont val="Arial"/>
            <family val="2"/>
          </rPr>
          <t xml:space="preserve">Set to "YES" if a removable rear panel/plate is present (that is NOT the AIP or a removable rear panel/plate protecting the Accumulator/Tractive System 
as mentioned above). </t>
        </r>
      </text>
    </comment>
    <comment ref="B48" authorId="0" shapeId="0" xr:uid="{00000000-0006-0000-1A00-000001000000}">
      <text>
        <r>
          <rPr>
            <b/>
            <sz val="9"/>
            <color indexed="81"/>
            <rFont val="Tahoma"/>
            <family val="2"/>
          </rPr>
          <t>Failure of AIP</t>
        </r>
      </text>
    </comment>
    <comment ref="B49" authorId="0" shapeId="0" xr:uid="{00000000-0006-0000-1A00-000002000000}">
      <text>
        <r>
          <rPr>
            <b/>
            <sz val="9"/>
            <color indexed="81"/>
            <rFont val="Tahoma"/>
            <family val="2"/>
          </rPr>
          <t>Failure of Front Bulkhead</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Steinfurth</author>
  </authors>
  <commentList>
    <comment ref="B14" authorId="0" shapeId="0" xr:uid="{00000000-0006-0000-1F00-000001000000}">
      <text>
        <r>
          <rPr>
            <b/>
            <sz val="9"/>
            <color indexed="81"/>
            <rFont val="Segoe UI"/>
            <family val="2"/>
          </rPr>
          <t>directed to the bracket</t>
        </r>
        <r>
          <rPr>
            <sz val="9"/>
            <color indexed="81"/>
            <rFont val="Segoe UI"/>
            <family val="2"/>
          </rPr>
          <t xml:space="preserve">
</t>
        </r>
      </text>
    </comment>
    <comment ref="B16" authorId="0" shapeId="0" xr:uid="{00000000-0006-0000-1F00-000002000000}">
      <text>
        <r>
          <rPr>
            <b/>
            <sz val="9"/>
            <color indexed="81"/>
            <rFont val="Segoe UI"/>
            <family val="2"/>
          </rPr>
          <t>directed to the outside of the car</t>
        </r>
        <r>
          <rPr>
            <sz val="9"/>
            <color indexed="81"/>
            <rFont val="Segoe UI"/>
            <family val="2"/>
          </rPr>
          <t xml:space="preserve">
</t>
        </r>
      </text>
    </comment>
    <comment ref="B20" authorId="0" shapeId="0" xr:uid="{00000000-0006-0000-1F00-000003000000}">
      <text>
        <r>
          <rPr>
            <b/>
            <sz val="9"/>
            <color indexed="81"/>
            <rFont val="Segoe UI"/>
            <family val="2"/>
          </rPr>
          <t>Enter the skin shear strength of the  chassis structure where the accumulator container is attached</t>
        </r>
        <r>
          <rPr>
            <sz val="9"/>
            <color indexed="81"/>
            <rFont val="Segoe UI"/>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11" authorId="0" shapeId="0" xr:uid="{00000000-0006-0000-0500-000001000000}">
      <text>
        <r>
          <rPr>
            <b/>
            <sz val="9"/>
            <color indexed="81"/>
            <rFont val="Tahoma"/>
            <family val="2"/>
          </rPr>
          <t>Used for Impact Attenuator Attachment &amp; AI Plate Calcs Only</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Dan</author>
  </authors>
  <commentList>
    <comment ref="C53" authorId="0" shapeId="0" xr:uid="{00000000-0006-0000-2000-000001000000}">
      <text>
        <r>
          <rPr>
            <b/>
            <sz val="9"/>
            <color indexed="81"/>
            <rFont val="Tahoma"/>
            <family val="2"/>
          </rPr>
          <t>Indicate which panel span (hence panel size is used)</t>
        </r>
      </text>
    </comment>
    <comment ref="V53" authorId="0" shapeId="0" xr:uid="{4B1157B3-D845-4676-B837-3CD714676ECA}">
      <text>
        <r>
          <rPr>
            <b/>
            <sz val="9"/>
            <color indexed="81"/>
            <rFont val="Tahoma"/>
            <family val="2"/>
          </rPr>
          <t>Indicate which panel span (hence panel size is used)</t>
        </r>
      </text>
    </comment>
    <comment ref="AO53" authorId="0" shapeId="0" xr:uid="{611BD8D6-0480-4BB1-B760-65E832F0D8C2}">
      <text>
        <r>
          <rPr>
            <b/>
            <sz val="9"/>
            <color indexed="81"/>
            <rFont val="Tahoma"/>
            <family val="2"/>
          </rPr>
          <t>Indicate which panel span (hence panel size is used)</t>
        </r>
      </text>
    </comment>
    <comment ref="BH53" authorId="0" shapeId="0" xr:uid="{6A36B3B9-E7CD-4A80-8B03-4A839A24444C}">
      <text>
        <r>
          <rPr>
            <b/>
            <sz val="9"/>
            <color indexed="81"/>
            <rFont val="Tahoma"/>
            <family val="2"/>
          </rPr>
          <t>Indicate which panel span (hence panel size is used)</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D19" authorId="0" shapeId="0" xr:uid="{00000000-0006-0000-2500-000001000000}">
      <text>
        <r>
          <rPr>
            <b/>
            <sz val="9"/>
            <color indexed="81"/>
            <rFont val="Tahoma"/>
            <family val="2"/>
          </rPr>
          <t>About the weakest axis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author>
  </authors>
  <commentList>
    <comment ref="V51" authorId="0" shapeId="0" xr:uid="{B98136D8-6C34-46D3-B573-12E0670101C4}">
      <text>
        <r>
          <rPr>
            <b/>
            <sz val="9"/>
            <color indexed="81"/>
            <rFont val="Tahoma"/>
            <family val="2"/>
          </rPr>
          <t>Area under curve up to panel failure/end of test</t>
        </r>
      </text>
    </comment>
    <comment ref="C54" authorId="0" shapeId="0" xr:uid="{00000000-0006-0000-1100-000002000000}">
      <text>
        <r>
          <rPr>
            <b/>
            <sz val="9"/>
            <color indexed="81"/>
            <rFont val="Tahoma"/>
            <family val="2"/>
          </rPr>
          <t>Area under curve up to panel failure/end of test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00000000-0006-0000-0A00-000001000000}">
      <text>
        <r>
          <rPr>
            <b/>
            <sz val="9"/>
            <color indexed="81"/>
            <rFont val="Tahoma"/>
            <family val="2"/>
          </rPr>
          <t>This is the side closest to the driver</t>
        </r>
      </text>
    </comment>
    <comment ref="B21" authorId="0" shapeId="0" xr:uid="{00000000-0006-0000-0A00-000002000000}">
      <text>
        <r>
          <rPr>
            <b/>
            <sz val="9"/>
            <color indexed="81"/>
            <rFont val="Tahoma"/>
            <family val="2"/>
          </rPr>
          <t>This is the side outboard of the driver</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00000000-0006-0000-0B00-000001000000}">
      <text>
        <r>
          <rPr>
            <b/>
            <sz val="9"/>
            <color indexed="81"/>
            <rFont val="Tahoma"/>
            <family val="2"/>
          </rPr>
          <t>This is the side closest to the driver</t>
        </r>
      </text>
    </comment>
    <comment ref="B21" authorId="0" shapeId="0" xr:uid="{00000000-0006-0000-0B00-000002000000}">
      <text>
        <r>
          <rPr>
            <b/>
            <sz val="9"/>
            <color indexed="81"/>
            <rFont val="Tahoma"/>
            <family val="2"/>
          </rPr>
          <t>This is the side outboard of the driver</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00000000-0006-0000-0D00-000001000000}">
      <text>
        <r>
          <rPr>
            <b/>
            <sz val="9"/>
            <color indexed="81"/>
            <rFont val="Tahoma"/>
            <family val="2"/>
          </rPr>
          <t>This is the side closest to the driver</t>
        </r>
      </text>
    </comment>
    <comment ref="B21" authorId="0" shapeId="0" xr:uid="{00000000-0006-0000-0D00-000002000000}">
      <text>
        <r>
          <rPr>
            <b/>
            <sz val="9"/>
            <color indexed="81"/>
            <rFont val="Tahoma"/>
            <family val="2"/>
          </rPr>
          <t>This is the side outboard of the driver</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 Jones</author>
    <author>Tuitert, Jet</author>
  </authors>
  <commentList>
    <comment ref="R7" authorId="0" shapeId="0" xr:uid="{DF9E5BFE-4DE9-493B-9535-DCF8279CC97A}">
      <text>
        <r>
          <rPr>
            <sz val="9"/>
            <color indexed="81"/>
            <rFont val="Tahoma"/>
            <family val="2"/>
          </rPr>
          <t>Max allowable depth from rules</t>
        </r>
      </text>
    </comment>
    <comment ref="E15" authorId="1" shapeId="0" xr:uid="{102AE8AF-23B3-4C49-873D-503F622C981F}">
      <text>
        <r>
          <rPr>
            <b/>
            <sz val="9"/>
            <color indexed="81"/>
            <rFont val="Tahoma"/>
            <family val="2"/>
          </rPr>
          <t>Please fill out the bulkhead's maximum width.</t>
        </r>
      </text>
    </comment>
    <comment ref="E16" authorId="1" shapeId="0" xr:uid="{C3404A78-0907-41EB-A6CE-A58663FD406A}">
      <text>
        <r>
          <rPr>
            <b/>
            <sz val="9"/>
            <color indexed="81"/>
            <rFont val="Tahoma"/>
            <family val="2"/>
          </rPr>
          <t>Please fill out the bulkhead's maximum height.</t>
        </r>
      </text>
    </comment>
    <comment ref="B23" authorId="0" shapeId="0" xr:uid="{2DCDEB31-3039-4D67-8BC2-8F18426A128A}">
      <text>
        <r>
          <rPr>
            <b/>
            <sz val="9"/>
            <color indexed="81"/>
            <rFont val="Tahoma"/>
            <family val="2"/>
          </rPr>
          <t>This is the side closest to the driver</t>
        </r>
      </text>
    </comment>
    <comment ref="B24" authorId="0" shapeId="0" xr:uid="{90AA953A-1FCC-4E22-835A-A92E6C7CB4C1}">
      <text>
        <r>
          <rPr>
            <b/>
            <sz val="9"/>
            <color indexed="81"/>
            <rFont val="Tahoma"/>
            <family val="2"/>
          </rPr>
          <t>This is the side outboard of the driver</t>
        </r>
        <r>
          <rPr>
            <sz val="9"/>
            <color indexed="81"/>
            <rFont val="Tahoma"/>
            <family val="2"/>
          </rPr>
          <t xml:space="preserve">
</t>
        </r>
      </text>
    </comment>
    <comment ref="F25" authorId="0" shapeId="0" xr:uid="{2BEB4FE1-19B4-4A26-9942-D424E91DAAEF}">
      <text>
        <r>
          <rPr>
            <b/>
            <sz val="9"/>
            <color indexed="81"/>
            <rFont val="Tahoma"/>
            <family val="2"/>
          </rPr>
          <t>Calculated from bulkhead and cutout sizes entered in cells L15 to L19</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author>
  </authors>
  <commentList>
    <comment ref="D26" authorId="0" shapeId="0" xr:uid="{00000000-0006-0000-1000-000001000000}">
      <text>
        <r>
          <rPr>
            <b/>
            <sz val="9"/>
            <color indexed="81"/>
            <rFont val="Tahoma"/>
            <family val="2"/>
          </rPr>
          <t>Minimum 100mm</t>
        </r>
      </text>
    </comment>
    <comment ref="D27" authorId="0" shapeId="0" xr:uid="{00000000-0006-0000-1000-000002000000}">
      <text>
        <r>
          <rPr>
            <b/>
            <sz val="9"/>
            <color indexed="81"/>
            <rFont val="Tahoma"/>
            <family val="2"/>
          </rPr>
          <t>Minimum 200mm</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00000000-0006-0000-0E00-000001000000}">
      <text>
        <r>
          <rPr>
            <b/>
            <sz val="9"/>
            <color indexed="81"/>
            <rFont val="Tahoma"/>
            <family val="2"/>
          </rPr>
          <t>This is the side closest to the driver</t>
        </r>
      </text>
    </comment>
    <comment ref="B21" authorId="0" shapeId="0" xr:uid="{00000000-0006-0000-0E00-000002000000}">
      <text>
        <r>
          <rPr>
            <b/>
            <sz val="9"/>
            <color indexed="81"/>
            <rFont val="Tahoma"/>
            <family val="2"/>
          </rPr>
          <t>This is the side outboard of the driver</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<sst xmlns="http://schemas.openxmlformats.org/spreadsheetml/2006/main" count="3456" uniqueCount="1021">
  <si>
    <t>V1.0</t>
  </si>
  <si>
    <t>FS Structural Equivalency Spreadsheet Guide</t>
  </si>
  <si>
    <t>The SES template has been created to simplify the process of proving structural equivalency.</t>
  </si>
  <si>
    <t>Please enter your values in the yellow cells and paste all the images in the specific tabs which shows your entered values.</t>
  </si>
  <si>
    <t>All dimensions and units must follow the European SI System!</t>
  </si>
  <si>
    <t>The final decision about all designs will be made at technical inspection. Approval of an SES does not guarantee passing Tech. Inspection!</t>
  </si>
  <si>
    <t xml:space="preserve">As downloaded the spreadsheet assumes a baseline steel chassis design. The majority of the cells in the spreadsheet are locked, you can only edit the cells shaded yellow. </t>
  </si>
  <si>
    <t>Cells shaded grey are dependant on the data entered in yellow cells, the formulae in these grey cells have been left visible so you can see how the results are calculated.</t>
  </si>
  <si>
    <t>The vast majority of the tabs can be accessed using the hyperlinks on the cover sheet. If you enable macros when opening the document "Ctrl+e" will return you to the cover sheet.</t>
  </si>
  <si>
    <t>The SES has been extensively tested, but if you think you have found a mistake in the document or have any questions on how to use the template please submit a question in the usual manner.</t>
  </si>
  <si>
    <t>Please read the guidance notes located at the end of the workbook.</t>
  </si>
  <si>
    <t xml:space="preserve">If you find a new problem with the SES template or require a clarification 72 hours or less before the SES submission deadline please include your own </t>
  </si>
  <si>
    <t>proof of equivalency in the "Additional Info" tab as well as filing a Rules question.</t>
  </si>
  <si>
    <t>Teams are not permitted to rename the name of the TAB or to delete any TAB</t>
  </si>
  <si>
    <t>Revisions:</t>
  </si>
  <si>
    <t>First release for 2024 rules</t>
  </si>
  <si>
    <t>-Read_Me and Coversheet: removed redundant text</t>
  </si>
  <si>
    <t>-TAB Cover Sheet: Type of Vehicle selection in D7 results in TAB Firewall greyed out area's, additional checked value for front hoop brace</t>
  </si>
  <si>
    <t>-TAB's A2.2 Significant Changes &amp; MaterialData, T3.5 Laminate Test and other T3.5 TAB's repositioned</t>
  </si>
  <si>
    <t>-TAB T3.5 Laminate Test: Adjusted formula for energy calculation. Added note for absorbed energy &lt;65J. Added note for panel height != 275 mm. Fixed wrong format for inserted values</t>
  </si>
  <si>
    <t>-General: added note for asymmetrical laminates throughout sheet</t>
  </si>
  <si>
    <t>-General: more decimals displayed in certain input cells</t>
  </si>
  <si>
    <t>-TAB T3.9 Front Hoop Tubing: additional editable area (for welding, heat treatment information)</t>
  </si>
  <si>
    <t>-TAB T4.5 Shoulder Harness Bar: calculation for max. deflection and bending stress integrated</t>
  </si>
  <si>
    <t>-TAB T4.5 Harness Attachments: calculation for max. deflection and bending stress integrated</t>
  </si>
  <si>
    <t>-TAB T3.16.6&amp;3.17.5 Prim.Struc.Att.: Adjusted Formula for bolt distribution</t>
  </si>
  <si>
    <t>-TAB EV5.5 Accumulator Container: Changed checkboxes and added guidance notes.</t>
  </si>
  <si>
    <t>-TAB EV5.5 Acc. Stack Construction: Changed checkboxes and added guidance notes. Removed redundant segment declaration.</t>
  </si>
  <si>
    <t>-TAB EV5.5.4 Alt. Matl - Shear: both perimeter shear peak values to be input, lower used for shear strength calculation, link to guidance notes included</t>
  </si>
  <si>
    <t>-Guidance Notes added for: Half Car Proof (Number of Tubes), Anisotropic Laminates, Accumulator Material Properties, TSAC, Stack and Cell Fixation, Friction-based Cell Fixation, Updated EV4.4 Guidance Notes Images</t>
  </si>
  <si>
    <t>- If you have suggestions for significant improvement: please e-mail: ses@formulastudent.de (NOT intented for general rules questions or difficulties with your vehicle design)</t>
  </si>
  <si>
    <t>If you have to resubmit your SES then please update the table below, indicating what changes you have made from the previous submission.</t>
  </si>
  <si>
    <t>Submission Version</t>
  </si>
  <si>
    <t>Revision Comments</t>
  </si>
  <si>
    <t xml:space="preserve">Details of any rules clarifications must be referenced and appended in this tab. </t>
  </si>
  <si>
    <t>Clarification ID</t>
  </si>
  <si>
    <t>Details of Clarification Question and Answer</t>
  </si>
  <si>
    <t>This form must be completed and submitted by all teams no later than the date specified in the Action Deadlines on specific event website. The Technical Committee will review all submissions which deviate from the FS rules and reply with a decision about the requested deviation.  All requests will have a confirmation of receipt sent to the team.  Structural Equivalency Spreadsheets (SES) must be submitted electronically in Microsoft Excel Format (*.xls). The submissions must be named as follows: schoolname_ses.xls using the complete school name. Please submit as described in the Action Deadlines for each event.</t>
  </si>
  <si>
    <r>
      <t xml:space="preserve">In the event that the FS Technical Committee requests additional information or calculations, </t>
    </r>
    <r>
      <rPr>
        <b/>
        <sz val="10"/>
        <rFont val="Arial"/>
        <family val="2"/>
      </rPr>
      <t>teams have seven days from the date of request</t>
    </r>
    <r>
      <rPr>
        <sz val="10"/>
        <rFont val="Arial"/>
        <family val="2"/>
      </rPr>
      <t xml:space="preserve"> to submit the requested information.</t>
    </r>
  </si>
  <si>
    <t>University Name</t>
  </si>
  <si>
    <t>Car No.(s) &amp; Event(s)</t>
  </si>
  <si>
    <t>Team Contact</t>
  </si>
  <si>
    <t>Email Address</t>
  </si>
  <si>
    <t>Faculty Advisor</t>
  </si>
  <si>
    <t>Powertrain Type</t>
  </si>
  <si>
    <t>Electric Vehicle</t>
  </si>
  <si>
    <t>Tube and Laminate Equivalency</t>
  </si>
  <si>
    <t>Tube 1</t>
  </si>
  <si>
    <t>Tube 2</t>
  </si>
  <si>
    <t>Tube 3</t>
  </si>
  <si>
    <t>Composite</t>
  </si>
  <si>
    <t>Is proof of equivalency for your design required for any of the rules?</t>
  </si>
  <si>
    <t>EI / Safety Factor</t>
  </si>
  <si>
    <t>Area</t>
  </si>
  <si>
    <t>Yield</t>
  </si>
  <si>
    <t>UTS</t>
  </si>
  <si>
    <t>Yield as Welded</t>
  </si>
  <si>
    <t>UTS as Welded</t>
  </si>
  <si>
    <t>Max Bending Load at UTS</t>
  </si>
  <si>
    <t>Max deflection at max baseline load</t>
  </si>
  <si>
    <t>Energy absorbed during bending</t>
  </si>
  <si>
    <t>Tube Material</t>
  </si>
  <si>
    <t>Tube type</t>
  </si>
  <si>
    <t>Outside Dimension</t>
  </si>
  <si>
    <t>Wall thickness</t>
  </si>
  <si>
    <t>Material</t>
  </si>
  <si>
    <t>Panel Thickness</t>
  </si>
  <si>
    <t>Inner Skin Thickness</t>
  </si>
  <si>
    <t>Outer Skin Thickness</t>
  </si>
  <si>
    <t>Panel Height</t>
  </si>
  <si>
    <t>General status</t>
  </si>
  <si>
    <t>Baseline Material Used</t>
  </si>
  <si>
    <t>Alternative Material Used</t>
  </si>
  <si>
    <t>Rule No.</t>
  </si>
  <si>
    <t>Rule Description</t>
  </si>
  <si>
    <t>Design Description and/or Material Name</t>
  </si>
  <si>
    <t>NO</t>
  </si>
  <si>
    <t>T3.8</t>
  </si>
  <si>
    <t>Main Roll Hoop Tubing</t>
  </si>
  <si>
    <t>T3.9</t>
  </si>
  <si>
    <t>Front Roll Hoop Tubing</t>
  </si>
  <si>
    <t>T3.10</t>
  </si>
  <si>
    <t>Main Roll Hoop Bracing Tubing</t>
  </si>
  <si>
    <t>T3.10.5</t>
  </si>
  <si>
    <t>Main Hoop Bracing Support - Tube Frames</t>
  </si>
  <si>
    <t>T3.11</t>
  </si>
  <si>
    <t>Front Hoop Bracing - Tube Frames</t>
  </si>
  <si>
    <t>T3.13</t>
  </si>
  <si>
    <t>Front Bulkhead - Tube Frames</t>
  </si>
  <si>
    <t>T3.14</t>
  </si>
  <si>
    <t>Front Bulkhead Support - Tube Frames</t>
  </si>
  <si>
    <t>T3.15</t>
  </si>
  <si>
    <t>Side Impact Structure - Tube Frames</t>
  </si>
  <si>
    <t>T4.5</t>
  </si>
  <si>
    <t>Shoulder Harness Bar</t>
  </si>
  <si>
    <t>T3.17.3</t>
  </si>
  <si>
    <t>Impact Attenuator Anti-Intrusion Plate</t>
  </si>
  <si>
    <t>T3.11/T3.5</t>
  </si>
  <si>
    <t>Front Hoop Bracing - Monocoques</t>
  </si>
  <si>
    <t>T3.13/T3.5</t>
  </si>
  <si>
    <t>Front Bulkhead - Monocoques</t>
  </si>
  <si>
    <t>T3.14/T3.5</t>
  </si>
  <si>
    <t>Front Bulkhead Support - Monocoques</t>
  </si>
  <si>
    <t>T3.15/T3.5</t>
  </si>
  <si>
    <t>Side Impact Structure - Monocoques, Side</t>
  </si>
  <si>
    <t>Side Impact Structure - Monocoques, Floor</t>
  </si>
  <si>
    <t>T3.10.5/T3.5</t>
  </si>
  <si>
    <t>Main Hoop Bracing Support - Monocoques</t>
  </si>
  <si>
    <t>T3.16</t>
  </si>
  <si>
    <t>Main Hoop &amp; MH Bracing Attachments</t>
  </si>
  <si>
    <t>Front Hoop &amp; FH Bracing Attachments</t>
  </si>
  <si>
    <t>N/A</t>
  </si>
  <si>
    <t>T1.2.1/T4.8</t>
  </si>
  <si>
    <t>Firewall</t>
  </si>
  <si>
    <t>T3.16.6/T3.17.5</t>
  </si>
  <si>
    <t>Attachment Plates/Panels - Monocoques</t>
  </si>
  <si>
    <t>Safety Harness Attachment</t>
  </si>
  <si>
    <t>EV5</t>
  </si>
  <si>
    <t>EV5.5</t>
  </si>
  <si>
    <t>EV4.4/EV5.5</t>
  </si>
  <si>
    <t>Attachment Checklist (make sure all are included in your report)</t>
  </si>
  <si>
    <t>Receipt, data sheets or proof for Alternative Materials (T3.3) or for non-steel materials (composite, honeycomb, resin, etc)</t>
  </si>
  <si>
    <t>No</t>
  </si>
  <si>
    <t>Properties for all non-steel materials</t>
  </si>
  <si>
    <t>Monocoque Laminate Test data and pictures</t>
  </si>
  <si>
    <t>Holes &gt;4mm drilled in any regulated tubing require proof of equivalency, include area and moment of inertia</t>
  </si>
  <si>
    <t>LAP JOINT TEST for divided monocoque parts</t>
  </si>
  <si>
    <t>Proof for alloyed steel (T3.3.3) as defined by T3.2.2</t>
  </si>
  <si>
    <t>COMPLETE APPROPRIATE TABS TO PROVE EQUIVALENCY</t>
  </si>
  <si>
    <t xml:space="preserve">Please see </t>
  </si>
  <si>
    <t>"Structural Equivalency Spreadsheet Guide"</t>
  </si>
  <si>
    <t>on the Read_Me tab of the SES Workbook</t>
  </si>
  <si>
    <t>NOTE: THIS FORM AND THE APPROVED COPY OF THE SUBMISSION MUST BE PRESENTED
AT TECHNICAL INSPECTION AT EVERY FORMULA STUDENT EVENT ENTERED</t>
  </si>
  <si>
    <t>This chart below is for laminated members of the primary structure, ACPS and TSPS only!</t>
  </si>
  <si>
    <t>Structure</t>
  </si>
  <si>
    <t>Thickness outer skin [mm]</t>
  </si>
  <si>
    <t>Outer skin layup</t>
  </si>
  <si>
    <t>Core material</t>
  </si>
  <si>
    <t>Core thickness [mm]</t>
  </si>
  <si>
    <t>inner skin layup</t>
  </si>
  <si>
    <t>Thickness inner skin [mm]</t>
  </si>
  <si>
    <t>Proof of T3.4.3</t>
  </si>
  <si>
    <r>
      <t xml:space="preserve">Please attach pictures of the frame and/or monocoque in the table below for review during the SES process. 
</t>
    </r>
    <r>
      <rPr>
        <b/>
        <sz val="10"/>
        <rFont val="Arial"/>
        <family val="2"/>
      </rPr>
      <t>All tubes/lay-ups must be colour coded to show outer diameter and wall thickness</t>
    </r>
    <r>
      <rPr>
        <sz val="10"/>
        <rFont val="Arial"/>
        <family val="2"/>
      </rPr>
      <t xml:space="preserve">. Three view drawings and isometric views of the structure (CAD, FEA models, etc) are acceptable. </t>
    </r>
    <r>
      <rPr>
        <b/>
        <sz val="10"/>
        <rFont val="Arial"/>
        <family val="2"/>
      </rPr>
      <t xml:space="preserve"> Note: Identical composite layups need the identical colour code beyond borders of their specific lamiante structure! Maybe you need to work with two picture sets (Structures &amp; your design)</t>
    </r>
  </si>
  <si>
    <t>MHBS</t>
  </si>
  <si>
    <t>FHB</t>
  </si>
  <si>
    <t>Images must include dimensions/labels indicating the following:</t>
  </si>
  <si>
    <t>Compliance shown?</t>
  </si>
  <si>
    <t>FBH</t>
  </si>
  <si>
    <t>FBHS</t>
  </si>
  <si>
    <t>Angle of main and front hoops, including angle of main hoop below upper side impact tube.</t>
  </si>
  <si>
    <t>SIS vertical</t>
  </si>
  <si>
    <t>Angle between main hoop bracing and main hoop</t>
  </si>
  <si>
    <t>SIS horizontal</t>
  </si>
  <si>
    <t>Distance from top of main hoop to main hoop brace attachment</t>
  </si>
  <si>
    <t>SHB</t>
  </si>
  <si>
    <t>Distance from top of front hoop to front hoop brace attachment</t>
  </si>
  <si>
    <t>YourMaterial7</t>
  </si>
  <si>
    <t>Outer diameter and wall thickness of all tubes / monocoque lay-up</t>
  </si>
  <si>
    <t>YourMaterial8</t>
  </si>
  <si>
    <t>Compliance to T 7.3.1 - Protection of lubrication systems</t>
  </si>
  <si>
    <t>YourMaterial9</t>
  </si>
  <si>
    <t>Distance between front hoop braces (measured at front hoop)</t>
  </si>
  <si>
    <t>YourMaterial10</t>
  </si>
  <si>
    <t>Teams entering cars with IC Powertrains must show the location of the fuel tank and complete filler neck inside rollover protection structure (CV2.2.2) in all images and highlight them in the colour red.</t>
  </si>
  <si>
    <t>YourMaterial11</t>
  </si>
  <si>
    <t>Teams entering cars with EV Powertrains must show the location of all HV components in these images and highlight them by colouring them orange.</t>
  </si>
  <si>
    <t>YourMaterial12</t>
  </si>
  <si>
    <t>Teams with breakthroughs/cutouts/holes in the laminated primary structure greater 60 mm² must show their location in these images and highlight them by colouring them purple. These breakthroughs/cutouts/holes must also be shown in the SE3D-file.</t>
  </si>
  <si>
    <t>YourMaterial13</t>
  </si>
  <si>
    <t>Please explain and show by pictures which new significant changes in the chassis structure (T1.1) to its predecessor you have applied.</t>
  </si>
  <si>
    <t>Note that the requirements on whether a vehicle can be called 'new' have been updated (see A2.2.2)!</t>
  </si>
  <si>
    <t>Significant change</t>
  </si>
  <si>
    <t>Explanation</t>
  </si>
  <si>
    <t>Material Data Sheet</t>
  </si>
  <si>
    <t>Material Spreadsheet Code</t>
  </si>
  <si>
    <t>Steel</t>
  </si>
  <si>
    <t>Aluminium 1</t>
  </si>
  <si>
    <t>Aluminium 2</t>
  </si>
  <si>
    <t>Composite 1</t>
  </si>
  <si>
    <t>Other 1</t>
  </si>
  <si>
    <t>Other 2</t>
  </si>
  <si>
    <t>Other 3</t>
  </si>
  <si>
    <t>Other 4</t>
  </si>
  <si>
    <t>Other 5</t>
  </si>
  <si>
    <t>Other 6</t>
  </si>
  <si>
    <t>Other 7</t>
  </si>
  <si>
    <t>Other 8</t>
  </si>
  <si>
    <t>Other 9</t>
  </si>
  <si>
    <t>Other 10</t>
  </si>
  <si>
    <t>Other 11</t>
  </si>
  <si>
    <t>Other 12</t>
  </si>
  <si>
    <t>Material name</t>
  </si>
  <si>
    <t>T3.5_Laminate</t>
  </si>
  <si>
    <t>SIS hor.</t>
  </si>
  <si>
    <t>Your Mat. 7</t>
  </si>
  <si>
    <t>Your Mat. 8</t>
  </si>
  <si>
    <t>Your Mat.9</t>
  </si>
  <si>
    <t>Your Mat.10</t>
  </si>
  <si>
    <t>Your Mat.11</t>
  </si>
  <si>
    <t>Your Mat.12</t>
  </si>
  <si>
    <t>Colour in Chassis Pics</t>
  </si>
  <si>
    <t>Youngs Modulus, E</t>
  </si>
  <si>
    <t>Yield strength, Pa</t>
  </si>
  <si>
    <t>UTS, Pa</t>
  </si>
  <si>
    <t>Yield strength, welded, Pa</t>
  </si>
  <si>
    <t>UTS welded, Pa</t>
  </si>
  <si>
    <t>UTS shear, Pa</t>
  </si>
  <si>
    <t>● Steel properties based on baseline steel  and are given in Rule T3.2.4 .  All steels are treated equally and are to use the above properties.</t>
  </si>
  <si>
    <t>● Results from extra physical test required by T3.5 should be entered in the "Other x" materials column as required.</t>
  </si>
  <si>
    <t xml:space="preserve">● If you are using TAB “T3.5 Different Layups” to create different/multiple composite layups other than your SIS-Layup from TAB “T3.5 Laminate Test”, </t>
  </si>
  <si>
    <t>you must fill out manually the columns at “Other X” in this Material Data Sheet TAB.</t>
  </si>
  <si>
    <r>
      <t xml:space="preserve">Please use the following abbreviations for your specific lamiante structure </t>
    </r>
    <r>
      <rPr>
        <b/>
        <sz val="10"/>
        <color indexed="10"/>
        <rFont val="Arial"/>
        <family val="2"/>
      </rPr>
      <t>(Other  "X")</t>
    </r>
  </si>
  <si>
    <t>Front Bulkhead -&gt; FBH</t>
  </si>
  <si>
    <t>Front Bulkhead Support -&gt; FBHS</t>
  </si>
  <si>
    <t>Tubing only</t>
  </si>
  <si>
    <t>Front Hoop Bracing -&gt; FHB</t>
  </si>
  <si>
    <t>Composite only</t>
  </si>
  <si>
    <t>Main Hoop Bracing Support -&gt; MHBS</t>
  </si>
  <si>
    <t>Tubes + composite</t>
  </si>
  <si>
    <t>Shoulder Harness Bar -&gt; SHB</t>
  </si>
  <si>
    <t>Accumulator Container Protection Structure -&gt; ACPS</t>
  </si>
  <si>
    <t>Round</t>
  </si>
  <si>
    <t>Tractive System Protection Structure -&gt; TSPS</t>
  </si>
  <si>
    <t>Square</t>
  </si>
  <si>
    <t xml:space="preserve"> SES - LAMINATE TEST RESULTS</t>
  </si>
  <si>
    <t xml:space="preserve"> SES - STEEL TUBE TEST RESULTS</t>
  </si>
  <si>
    <t>BACK to COVER SHEET</t>
  </si>
  <si>
    <t>Paste images of test setup here</t>
  </si>
  <si>
    <t>All test specimens must be presented at Tech. Inspection</t>
  </si>
  <si>
    <t>Please note the changed rules: T3.5.1 &amp; T3.5.4 wrt. identifiable pictures!</t>
  </si>
  <si>
    <r>
      <t xml:space="preserve">Figure 1: Test setup - Laminate Panel for </t>
    </r>
    <r>
      <rPr>
        <sz val="10"/>
        <color indexed="10"/>
        <rFont val="Verdana"/>
        <family val="2"/>
      </rPr>
      <t>vertical Side impact structure</t>
    </r>
  </si>
  <si>
    <r>
      <t xml:space="preserve">Figure 3: Test setup - </t>
    </r>
    <r>
      <rPr>
        <sz val="10"/>
        <color indexed="10"/>
        <rFont val="Verdana"/>
        <family val="2"/>
      </rPr>
      <t>Steel tubes as required for baseline design (T3.2)</t>
    </r>
  </si>
  <si>
    <t>Paste load deflection curve here</t>
  </si>
  <si>
    <t>Logged data must be appended in the section below</t>
  </si>
  <si>
    <t>Please note the change rule T3.5.3 wrt. a.o. only thicker cores may be tested!</t>
  </si>
  <si>
    <t>Add your stiffness gradient to your load deflection curve, and include markers</t>
  </si>
  <si>
    <t>for the two data points taken!</t>
  </si>
  <si>
    <r>
      <t xml:space="preserve">Figure 2: Load Deflection Curve for </t>
    </r>
    <r>
      <rPr>
        <sz val="10"/>
        <color indexed="10"/>
        <rFont val="Verdana"/>
        <family val="2"/>
      </rPr>
      <t>vertical Side impact structure</t>
    </r>
  </si>
  <si>
    <r>
      <t xml:space="preserve">Figure 4: Load Deflection Curve - </t>
    </r>
    <r>
      <rPr>
        <sz val="10"/>
        <color indexed="10"/>
        <rFont val="Verdana"/>
        <family val="2"/>
      </rPr>
      <t>Steel Tubes as required for baseline design (T3.2)</t>
    </r>
  </si>
  <si>
    <t>Enter values for minimum and maximum load/deflection in linear-elastic region.</t>
  </si>
  <si>
    <t>Enter values for minimum and maximum load/deflection in linear-elastic region</t>
  </si>
  <si>
    <t>Gradient must be &gt;= that of two baseline steel tubes</t>
  </si>
  <si>
    <r>
      <t>x</t>
    </r>
    <r>
      <rPr>
        <vertAlign val="subscript"/>
        <sz val="10"/>
        <rFont val="Verdana"/>
        <family val="2"/>
      </rPr>
      <t xml:space="preserve">1 </t>
    </r>
    <r>
      <rPr>
        <sz val="10"/>
        <rFont val="Verdana"/>
        <family val="2"/>
      </rPr>
      <t>(mm)</t>
    </r>
  </si>
  <si>
    <r>
      <t>y</t>
    </r>
    <r>
      <rPr>
        <vertAlign val="subscript"/>
        <sz val="10"/>
        <rFont val="Verdana"/>
        <family val="2"/>
      </rPr>
      <t>1</t>
    </r>
    <r>
      <rPr>
        <sz val="10"/>
        <rFont val="Verdana"/>
        <family val="2"/>
      </rPr>
      <t xml:space="preserve"> (N)</t>
    </r>
  </si>
  <si>
    <t>Gradient (N/mm)</t>
  </si>
  <si>
    <r>
      <t>x</t>
    </r>
    <r>
      <rPr>
        <vertAlign val="subscript"/>
        <sz val="10"/>
        <rFont val="Verdana"/>
        <family val="2"/>
      </rPr>
      <t xml:space="preserve">2 </t>
    </r>
    <r>
      <rPr>
        <sz val="10"/>
        <rFont val="Verdana"/>
        <family val="2"/>
      </rPr>
      <t>(mm)</t>
    </r>
  </si>
  <si>
    <r>
      <t>y</t>
    </r>
    <r>
      <rPr>
        <vertAlign val="subscript"/>
        <sz val="10"/>
        <rFont val="Verdana"/>
        <family val="2"/>
      </rPr>
      <t>2</t>
    </r>
    <r>
      <rPr>
        <sz val="10"/>
        <rFont val="Verdana"/>
        <family val="2"/>
      </rPr>
      <t xml:space="preserve"> (N)</t>
    </r>
  </si>
  <si>
    <t>Enter value for force at panel failure (max 12.7 mm deflection) or maximum tested force.</t>
  </si>
  <si>
    <t>Absorbed energy upto 12.7mm of deflection</t>
  </si>
  <si>
    <r>
      <t>y</t>
    </r>
    <r>
      <rPr>
        <vertAlign val="subscript"/>
        <sz val="10"/>
        <rFont val="Verdana"/>
        <family val="2"/>
      </rPr>
      <t>max</t>
    </r>
    <r>
      <rPr>
        <sz val="10"/>
        <rFont val="Verdana"/>
        <family val="2"/>
      </rPr>
      <t xml:space="preserve"> (N)</t>
    </r>
  </si>
  <si>
    <t>(&gt;= bending strength of two baseline side impact tubes)</t>
  </si>
  <si>
    <t>Energy (J)</t>
  </si>
  <si>
    <t>Value of absorbed energy, must be &gt;= that of two baseline tubes</t>
  </si>
  <si>
    <t>Enter details of tube(s) tested</t>
  </si>
  <si>
    <t>@</t>
  </si>
  <si>
    <t>mm deflection</t>
  </si>
  <si>
    <t>l (mm)</t>
  </si>
  <si>
    <t>Tube Support Span</t>
  </si>
  <si>
    <r>
      <t>Theoretical EI (N.mm</t>
    </r>
    <r>
      <rPr>
        <vertAlign val="superscript"/>
        <sz val="10"/>
        <rFont val="Verdana"/>
        <family val="2"/>
      </rPr>
      <t>2</t>
    </r>
    <r>
      <rPr>
        <sz val="10"/>
        <rFont val="Verdana"/>
        <family val="2"/>
      </rPr>
      <t>)</t>
    </r>
  </si>
  <si>
    <t>n</t>
  </si>
  <si>
    <t>Number of Tubes</t>
  </si>
  <si>
    <r>
      <t>Tested EI (N.mm</t>
    </r>
    <r>
      <rPr>
        <vertAlign val="superscript"/>
        <sz val="10"/>
        <rFont val="Verdana"/>
        <family val="2"/>
      </rPr>
      <t>2</t>
    </r>
    <r>
      <rPr>
        <sz val="10"/>
        <rFont val="Verdana"/>
        <family val="2"/>
      </rPr>
      <t>)</t>
    </r>
  </si>
  <si>
    <t>%</t>
  </si>
  <si>
    <t>Enter details of test setup, panel core and skin thicknesses below</t>
  </si>
  <si>
    <r>
      <t>D</t>
    </r>
    <r>
      <rPr>
        <vertAlign val="subscript"/>
        <sz val="10"/>
        <rFont val="Verdana"/>
        <family val="2"/>
      </rPr>
      <t>o</t>
    </r>
    <r>
      <rPr>
        <sz val="10"/>
        <rFont val="Verdana"/>
        <family val="2"/>
      </rPr>
      <t xml:space="preserve"> (mm)</t>
    </r>
  </si>
  <si>
    <t>Tube Outer Diameter</t>
  </si>
  <si>
    <t>Rig Compliance (N/mm)</t>
  </si>
  <si>
    <t>Panel Support Span</t>
  </si>
  <si>
    <r>
      <t>D</t>
    </r>
    <r>
      <rPr>
        <vertAlign val="subscript"/>
        <sz val="10"/>
        <rFont val="Verdana"/>
        <family val="2"/>
      </rPr>
      <t>i</t>
    </r>
    <r>
      <rPr>
        <sz val="10"/>
        <rFont val="Verdana"/>
        <family val="2"/>
      </rPr>
      <t xml:space="preserve"> (mm)</t>
    </r>
  </si>
  <si>
    <t>Tube Inner Diameter</t>
  </si>
  <si>
    <t>h (mm)</t>
  </si>
  <si>
    <t>Panel Height (should be 275mm)</t>
  </si>
  <si>
    <t>b (mm)</t>
  </si>
  <si>
    <t>Core Thickness</t>
  </si>
  <si>
    <r>
      <t>t</t>
    </r>
    <r>
      <rPr>
        <vertAlign val="subscript"/>
        <sz val="10"/>
        <rFont val="Verdana"/>
        <family val="2"/>
      </rPr>
      <t>1</t>
    </r>
    <r>
      <rPr>
        <sz val="10"/>
        <rFont val="Verdana"/>
        <family val="2"/>
      </rPr>
      <t xml:space="preserve"> (mm)</t>
    </r>
  </si>
  <si>
    <r>
      <t>t</t>
    </r>
    <r>
      <rPr>
        <vertAlign val="subscript"/>
        <sz val="10"/>
        <rFont val="Verdana"/>
        <family val="2"/>
      </rPr>
      <t>2</t>
    </r>
    <r>
      <rPr>
        <sz val="10"/>
        <rFont val="Verdana"/>
        <family val="2"/>
      </rPr>
      <t xml:space="preserve"> (mm)</t>
    </r>
  </si>
  <si>
    <r>
      <t>I (mm</t>
    </r>
    <r>
      <rPr>
        <vertAlign val="superscript"/>
        <sz val="10"/>
        <rFont val="Verdana"/>
        <family val="2"/>
      </rPr>
      <t>4</t>
    </r>
    <r>
      <rPr>
        <sz val="10"/>
        <rFont val="Verdana"/>
        <family val="2"/>
      </rPr>
      <t>)</t>
    </r>
  </si>
  <si>
    <t>Second moment of area</t>
  </si>
  <si>
    <t>E (GPa)</t>
  </si>
  <si>
    <t>Skin modulus of elasticity</t>
  </si>
  <si>
    <r>
      <t>σ</t>
    </r>
    <r>
      <rPr>
        <vertAlign val="subscript"/>
        <sz val="8"/>
        <rFont val="Verdana"/>
        <family val="2"/>
      </rPr>
      <t>UTS</t>
    </r>
    <r>
      <rPr>
        <sz val="10"/>
        <rFont val="Verdana"/>
        <family val="2"/>
      </rPr>
      <t>(MPa)</t>
    </r>
  </si>
  <si>
    <t>UTS of skins</t>
  </si>
  <si>
    <t>Paste in logged data from test below (no pictures of data):</t>
  </si>
  <si>
    <r>
      <t xml:space="preserve">The given units are mandatory. </t>
    </r>
    <r>
      <rPr>
        <b/>
        <sz val="10"/>
        <rFont val="Verdana"/>
        <family val="2"/>
      </rPr>
      <t>Paste as values with correct decimal separator.</t>
    </r>
  </si>
  <si>
    <t>If there are more than 300 datapoints, you must resample the data at a lower frequency.</t>
  </si>
  <si>
    <t>F (kN)</t>
  </si>
  <si>
    <t>s (mm)</t>
  </si>
  <si>
    <t xml:space="preserve">Justification, if deflection for energy calculation greater </t>
  </si>
  <si>
    <t>Pos 12.7</t>
  </si>
  <si>
    <t>than deflection of ymax.</t>
  </si>
  <si>
    <t>s y_max</t>
  </si>
  <si>
    <t>Pos y_max</t>
  </si>
  <si>
    <t>Pos_en</t>
  </si>
  <si>
    <t>SES - FBHS LAYUP LAMINATE TEST RESULTS</t>
  </si>
  <si>
    <t xml:space="preserve"> SES - DIFFERENT LAYUP RIG COMPLIANCE TEST RESULTS </t>
  </si>
  <si>
    <r>
      <t xml:space="preserve">Figure 1: Test setup - Laminate Panel for </t>
    </r>
    <r>
      <rPr>
        <sz val="10"/>
        <color indexed="10"/>
        <rFont val="Verdana"/>
        <family val="2"/>
      </rPr>
      <t>Front Bulkhead Support</t>
    </r>
  </si>
  <si>
    <r>
      <t xml:space="preserve">Figure 3: Test setup - </t>
    </r>
    <r>
      <rPr>
        <sz val="10"/>
        <color indexed="10"/>
        <rFont val="Verdana"/>
        <family val="2"/>
      </rPr>
      <t>Steel tube as required for baseline design (T3.2)</t>
    </r>
  </si>
  <si>
    <r>
      <t xml:space="preserve">Figure 2: Load Deflection Curve for </t>
    </r>
    <r>
      <rPr>
        <sz val="10"/>
        <color indexed="10"/>
        <rFont val="Verdana"/>
        <family val="2"/>
      </rPr>
      <t>Front Bulkhead Support</t>
    </r>
  </si>
  <si>
    <r>
      <t xml:space="preserve">Figure 4: Load Deflection Curve - </t>
    </r>
    <r>
      <rPr>
        <sz val="10"/>
        <color indexed="10"/>
        <rFont val="Verdana"/>
        <family val="2"/>
      </rPr>
      <t>Steel tube as required for baseline design (T3.2)</t>
    </r>
  </si>
  <si>
    <t>SES - DIFFERENT LAYUP LAMINATE TEST RESULTS</t>
  </si>
  <si>
    <t xml:space="preserve"> SES - DIFFERENT LAYUP RIG COMPLIANCE TEST RESULTS</t>
  </si>
  <si>
    <r>
      <t>Figure 1: Test setup - Laminate Panel [</t>
    </r>
    <r>
      <rPr>
        <sz val="10"/>
        <color indexed="10"/>
        <rFont val="Verdana"/>
        <family val="2"/>
      </rPr>
      <t>Your Structure</t>
    </r>
    <r>
      <rPr>
        <sz val="10"/>
        <rFont val="Verdana"/>
        <family val="2"/>
      </rPr>
      <t>]</t>
    </r>
  </si>
  <si>
    <t>Figure 3: Test setup - Steel tube(s)</t>
  </si>
  <si>
    <r>
      <t>Figure 2: Load Deflection Curve [</t>
    </r>
    <r>
      <rPr>
        <sz val="10"/>
        <color indexed="10"/>
        <rFont val="Verdana"/>
        <family val="2"/>
      </rPr>
      <t>Your Structure</t>
    </r>
    <r>
      <rPr>
        <sz val="10"/>
        <rFont val="Verdana"/>
        <family val="2"/>
      </rPr>
      <t>]</t>
    </r>
  </si>
  <si>
    <t>Figure 4: Load Deflection Curve - Steel Tube(s)</t>
  </si>
  <si>
    <t>SES - FBH LAYUP LAMINATE TEST RESULTS</t>
  </si>
  <si>
    <r>
      <t xml:space="preserve">Figure 1: Test setup - Laminate Panel for </t>
    </r>
    <r>
      <rPr>
        <sz val="10"/>
        <color indexed="10"/>
        <rFont val="Verdana"/>
        <family val="2"/>
      </rPr>
      <t>Front Bulkhead</t>
    </r>
  </si>
  <si>
    <t>Figure 3: Test setup - Steel tube(s) as required for baseline design</t>
  </si>
  <si>
    <r>
      <t xml:space="preserve">Figure 2: Load Deflection Curve for </t>
    </r>
    <r>
      <rPr>
        <sz val="10"/>
        <color indexed="10"/>
        <rFont val="Verdana"/>
        <family val="2"/>
      </rPr>
      <t xml:space="preserve">Front Bulkhead </t>
    </r>
  </si>
  <si>
    <t>Figure 4: Load Deflection Curve - Steel Tube(s) as required for baseline design</t>
  </si>
  <si>
    <t xml:space="preserve"> SES - T3.5.9 PERIMETER SHEAR TEST RESULTS</t>
  </si>
  <si>
    <t>Link to GUIDANCE NOTES</t>
  </si>
  <si>
    <t>(This is for Front Bulkhead Support)</t>
  </si>
  <si>
    <t>(This is for  Side Impact Structure)</t>
  </si>
  <si>
    <r>
      <t xml:space="preserve">Figure 1: Test setup </t>
    </r>
    <r>
      <rPr>
        <sz val="10"/>
        <color indexed="10"/>
        <rFont val="Verdana"/>
        <family val="2"/>
      </rPr>
      <t>Front Bulkhead Support</t>
    </r>
  </si>
  <si>
    <r>
      <t xml:space="preserve">Figure 1: Test setup </t>
    </r>
    <r>
      <rPr>
        <sz val="10"/>
        <color indexed="10"/>
        <rFont val="Verdana"/>
        <family val="2"/>
      </rPr>
      <t>Side Impact Structure</t>
    </r>
  </si>
  <si>
    <r>
      <t xml:space="preserve">Figure 2: Load Deflection Curve </t>
    </r>
    <r>
      <rPr>
        <sz val="10"/>
        <color indexed="10"/>
        <rFont val="Verdana"/>
        <family val="2"/>
      </rPr>
      <t>Front Bulkhead Support</t>
    </r>
  </si>
  <si>
    <r>
      <t xml:space="preserve">Figure 2: Load Deflection Curve </t>
    </r>
    <r>
      <rPr>
        <sz val="10"/>
        <color indexed="10"/>
        <rFont val="Verdana"/>
        <family val="2"/>
      </rPr>
      <t>Side Impact Structure</t>
    </r>
  </si>
  <si>
    <t>Enter values for force at lower and higher peak (see guidance notes)</t>
  </si>
  <si>
    <t>Lower Peak (N)</t>
  </si>
  <si>
    <t>(Determines Shear Strength for T3.14 where appropriate)</t>
  </si>
  <si>
    <t>(Determines Shear Strength for T3.15.2)</t>
  </si>
  <si>
    <t>Higher Peak (N)</t>
  </si>
  <si>
    <t>Enter details of skin thickness</t>
  </si>
  <si>
    <r>
      <t>t</t>
    </r>
    <r>
      <rPr>
        <sz val="10"/>
        <rFont val="Verdana"/>
        <family val="2"/>
      </rPr>
      <t xml:space="preserve"> (mm)</t>
    </r>
  </si>
  <si>
    <r>
      <t>σ</t>
    </r>
    <r>
      <rPr>
        <vertAlign val="subscript"/>
        <sz val="10"/>
        <rFont val="Verdana"/>
        <family val="2"/>
      </rPr>
      <t>shear</t>
    </r>
    <r>
      <rPr>
        <sz val="10"/>
        <rFont val="Verdana"/>
        <family val="2"/>
      </rPr>
      <t xml:space="preserve"> (Mpa)</t>
    </r>
  </si>
  <si>
    <t>Shear strength of skin, used for attachment calcs where appropriate</t>
  </si>
  <si>
    <t xml:space="preserve"> SES - OTHER MATERIAL "X" SHEAR TEST RESULTS</t>
  </si>
  <si>
    <t>(This is for default for Front Bulkhead initially)</t>
  </si>
  <si>
    <r>
      <t>Figure 1: Test setup [</t>
    </r>
    <r>
      <rPr>
        <sz val="10"/>
        <color indexed="10"/>
        <rFont val="Verdana"/>
        <family val="2"/>
      </rPr>
      <t>Your Structure (default is Front Bulkhead)</t>
    </r>
    <r>
      <rPr>
        <sz val="10"/>
        <rFont val="Verdana"/>
        <family val="2"/>
      </rPr>
      <t>]</t>
    </r>
  </si>
  <si>
    <r>
      <t>Figure 2: Load Deflection Curve [</t>
    </r>
    <r>
      <rPr>
        <sz val="10"/>
        <color indexed="10"/>
        <rFont val="Verdana"/>
        <family val="2"/>
      </rPr>
      <t>Your Structure (default is Front Bulkhead)</t>
    </r>
    <r>
      <rPr>
        <sz val="10"/>
        <rFont val="Verdana"/>
        <family val="2"/>
      </rPr>
      <t>]</t>
    </r>
  </si>
  <si>
    <t>Enter value for force at lower peak (see monocoque guidance tab)</t>
  </si>
  <si>
    <t>Main Hoop Structural Equivalency - note, only steel may be used</t>
  </si>
  <si>
    <t>Material Property</t>
  </si>
  <si>
    <t>Baseline</t>
  </si>
  <si>
    <t>Your Tube</t>
  </si>
  <si>
    <t>Material type</t>
  </si>
  <si>
    <t>Tube shape</t>
  </si>
  <si>
    <t>Material name /grade</t>
  </si>
  <si>
    <t>Tube OD, mm</t>
  </si>
  <si>
    <t>Wall, mm</t>
  </si>
  <si>
    <t>OD, m</t>
  </si>
  <si>
    <t>Wall, m</t>
  </si>
  <si>
    <t>I, m^4</t>
  </si>
  <si>
    <t>EI</t>
  </si>
  <si>
    <t>Area, mm^2</t>
  </si>
  <si>
    <t>Yield tensile strength, N</t>
  </si>
  <si>
    <t>UTS, N</t>
  </si>
  <si>
    <t>Yield tensile strength, N as welded</t>
  </si>
  <si>
    <t>UTS, N as welded</t>
  </si>
  <si>
    <t>Max load at mid span to give UTS for 1m long tube, N</t>
  </si>
  <si>
    <t>Max deflection at baseline load for 1m long tube, m</t>
  </si>
  <si>
    <t>Energy absorbed up to UTS, J</t>
  </si>
  <si>
    <t>Front Hoop Structural Equivalency</t>
  </si>
  <si>
    <t>CAD Screenshots / Images proving all dimensions</t>
  </si>
  <si>
    <t>CAD Screenshots / Images proving all dimensions and any additional proof (heat treatment by professional company incl. receipt) must be appended below</t>
  </si>
  <si>
    <t>Main Hoop Bracing - Note: Only Steel may be used</t>
  </si>
  <si>
    <t>Main Hoop Bracing Supports</t>
  </si>
  <si>
    <t>Enter construction type</t>
  </si>
  <si>
    <t>Your Composite</t>
  </si>
  <si>
    <t>Your Total</t>
  </si>
  <si>
    <t>Outer</t>
  </si>
  <si>
    <t>Inner</t>
  </si>
  <si>
    <t>b (m)</t>
  </si>
  <si>
    <t>Tubing Type</t>
  </si>
  <si>
    <t>NA</t>
  </si>
  <si>
    <t>h (m)</t>
  </si>
  <si>
    <r>
      <t>A</t>
    </r>
    <r>
      <rPr>
        <vertAlign val="subscript"/>
        <sz val="10"/>
        <rFont val="Arial"/>
        <family val="2"/>
      </rPr>
      <t>1</t>
    </r>
    <r>
      <rPr>
        <sz val="10"/>
        <rFont val="Arial"/>
        <family val="2"/>
      </rPr>
      <t xml:space="preserve"> (m^2)</t>
    </r>
  </si>
  <si>
    <r>
      <t>I</t>
    </r>
    <r>
      <rPr>
        <vertAlign val="subscript"/>
        <sz val="10"/>
        <rFont val="Arial"/>
        <family val="2"/>
      </rPr>
      <t xml:space="preserve">1 </t>
    </r>
    <r>
      <rPr>
        <sz val="10"/>
        <rFont val="Arial"/>
        <family val="2"/>
      </rPr>
      <t>(m^4)</t>
    </r>
  </si>
  <si>
    <r>
      <t>A</t>
    </r>
    <r>
      <rPr>
        <vertAlign val="subscript"/>
        <sz val="10"/>
        <rFont val="Arial"/>
        <family val="2"/>
      </rPr>
      <t>2</t>
    </r>
    <r>
      <rPr>
        <sz val="10"/>
        <rFont val="Arial"/>
        <family val="2"/>
      </rPr>
      <t xml:space="preserve"> (m^2)</t>
    </r>
  </si>
  <si>
    <r>
      <t>I</t>
    </r>
    <r>
      <rPr>
        <vertAlign val="subscript"/>
        <sz val="10"/>
        <rFont val="Arial"/>
        <family val="2"/>
      </rPr>
      <t xml:space="preserve">2 </t>
    </r>
    <r>
      <rPr>
        <sz val="10"/>
        <rFont val="Arial"/>
        <family val="2"/>
      </rPr>
      <t>(m^4)</t>
    </r>
  </si>
  <si>
    <r>
      <t>y</t>
    </r>
    <r>
      <rPr>
        <vertAlign val="subscript"/>
        <sz val="10"/>
        <rFont val="Arial"/>
        <family val="2"/>
      </rPr>
      <t>1</t>
    </r>
    <r>
      <rPr>
        <sz val="10"/>
        <rFont val="Arial"/>
        <family val="2"/>
      </rPr>
      <t xml:space="preserve"> (m)</t>
    </r>
  </si>
  <si>
    <r>
      <t>Ic</t>
    </r>
    <r>
      <rPr>
        <vertAlign val="subscript"/>
        <sz val="10"/>
        <rFont val="Arial"/>
        <family val="2"/>
      </rPr>
      <t>1</t>
    </r>
    <r>
      <rPr>
        <sz val="10"/>
        <rFont val="Arial"/>
        <family val="2"/>
      </rPr>
      <t xml:space="preserve"> (m^4)</t>
    </r>
  </si>
  <si>
    <r>
      <t>y</t>
    </r>
    <r>
      <rPr>
        <vertAlign val="subscript"/>
        <sz val="10"/>
        <rFont val="Arial"/>
        <family val="2"/>
      </rPr>
      <t xml:space="preserve">2 </t>
    </r>
    <r>
      <rPr>
        <sz val="10"/>
        <rFont val="Arial"/>
        <family val="2"/>
      </rPr>
      <t>(m)</t>
    </r>
  </si>
  <si>
    <r>
      <t>Ic</t>
    </r>
    <r>
      <rPr>
        <vertAlign val="subscript"/>
        <sz val="10"/>
        <rFont val="Arial"/>
        <family val="2"/>
      </rPr>
      <t>2</t>
    </r>
    <r>
      <rPr>
        <sz val="10"/>
        <rFont val="Arial"/>
        <family val="2"/>
      </rPr>
      <t xml:space="preserve"> (m^4)</t>
    </r>
  </si>
  <si>
    <t>Centroid (m)</t>
  </si>
  <si>
    <r>
      <t>Ic</t>
    </r>
    <r>
      <rPr>
        <vertAlign val="subscript"/>
        <sz val="10"/>
        <rFont val="Arial"/>
        <family val="2"/>
      </rPr>
      <t>12</t>
    </r>
    <r>
      <rPr>
        <sz val="10"/>
        <rFont val="Arial"/>
        <family val="2"/>
      </rPr>
      <t xml:space="preserve"> (m^4)</t>
    </r>
  </si>
  <si>
    <t>Number of tubes</t>
  </si>
  <si>
    <t>Thickness of panel, mm</t>
  </si>
  <si>
    <t>Thickness of core, mm</t>
  </si>
  <si>
    <t>Thickness of inner skin, mm</t>
  </si>
  <si>
    <t>Thickness of outer skin, mm</t>
  </si>
  <si>
    <t>Panel height,mm</t>
  </si>
  <si>
    <t>CAD Screenshots / Images proving all panel dimensions and any additional proof must be appended below</t>
  </si>
  <si>
    <t>Link to GUIDANCE NOTES for laminated structures</t>
  </si>
  <si>
    <t>Link to GUIDANCE NOTES for anisotropic laminates</t>
  </si>
  <si>
    <t>Front Hoop Bracing</t>
  </si>
  <si>
    <r>
      <t>z</t>
    </r>
    <r>
      <rPr>
        <vertAlign val="subscript"/>
        <sz val="10"/>
        <rFont val="Arial"/>
        <family val="2"/>
      </rPr>
      <t>1</t>
    </r>
    <r>
      <rPr>
        <sz val="10"/>
        <rFont val="Arial"/>
        <family val="2"/>
      </rPr>
      <t xml:space="preserve"> (m)</t>
    </r>
  </si>
  <si>
    <r>
      <t>z</t>
    </r>
    <r>
      <rPr>
        <vertAlign val="subscript"/>
        <sz val="10"/>
        <rFont val="Arial"/>
        <family val="2"/>
      </rPr>
      <t xml:space="preserve">2 </t>
    </r>
    <r>
      <rPr>
        <sz val="10"/>
        <rFont val="Arial"/>
        <family val="2"/>
      </rPr>
      <t>(m)</t>
    </r>
  </si>
  <si>
    <t>Panel height,mm (half width across top of chassis)</t>
  </si>
  <si>
    <t>Front Bulkhead</t>
  </si>
  <si>
    <t>Monocoque Bulkhead Dimensions</t>
  </si>
  <si>
    <t>BH</t>
  </si>
  <si>
    <t>Bulkhead Height</t>
  </si>
  <si>
    <r>
      <t>b</t>
    </r>
    <r>
      <rPr>
        <vertAlign val="subscript"/>
        <sz val="10"/>
        <rFont val="Arial"/>
        <family val="2"/>
      </rPr>
      <t>3</t>
    </r>
    <r>
      <rPr>
        <sz val="10"/>
        <rFont val="Arial"/>
        <family val="2"/>
      </rPr>
      <t xml:space="preserve"> (m)</t>
    </r>
  </si>
  <si>
    <t>Cutout Height</t>
  </si>
  <si>
    <r>
      <t>h</t>
    </r>
    <r>
      <rPr>
        <vertAlign val="subscript"/>
        <sz val="10"/>
        <rFont val="Arial"/>
        <family val="2"/>
      </rPr>
      <t>1</t>
    </r>
    <r>
      <rPr>
        <sz val="10"/>
        <rFont val="Arial"/>
        <family val="2"/>
      </rPr>
      <t xml:space="preserve"> (m)</t>
    </r>
  </si>
  <si>
    <r>
      <t>b</t>
    </r>
    <r>
      <rPr>
        <vertAlign val="subscript"/>
        <sz val="10"/>
        <rFont val="Arial"/>
        <family val="2"/>
      </rPr>
      <t>4</t>
    </r>
    <r>
      <rPr>
        <sz val="10"/>
        <rFont val="Arial"/>
        <family val="2"/>
      </rPr>
      <t xml:space="preserve"> (m)</t>
    </r>
  </si>
  <si>
    <r>
      <t>h</t>
    </r>
    <r>
      <rPr>
        <vertAlign val="subscript"/>
        <sz val="10"/>
        <rFont val="Arial"/>
        <family val="2"/>
      </rPr>
      <t>2</t>
    </r>
    <r>
      <rPr>
        <sz val="10"/>
        <rFont val="Arial"/>
        <family val="2"/>
      </rPr>
      <t xml:space="preserve"> (m)</t>
    </r>
  </si>
  <si>
    <r>
      <t>A</t>
    </r>
    <r>
      <rPr>
        <vertAlign val="subscript"/>
        <sz val="10"/>
        <rFont val="Arial"/>
        <family val="2"/>
      </rPr>
      <t>3</t>
    </r>
    <r>
      <rPr>
        <sz val="10"/>
        <rFont val="Arial"/>
        <family val="2"/>
      </rPr>
      <t xml:space="preserve"> (m^2)</t>
    </r>
  </si>
  <si>
    <r>
      <t>I</t>
    </r>
    <r>
      <rPr>
        <vertAlign val="subscript"/>
        <sz val="10"/>
        <rFont val="Arial"/>
        <family val="2"/>
      </rPr>
      <t>3</t>
    </r>
    <r>
      <rPr>
        <sz val="10"/>
        <rFont val="Arial"/>
        <family val="2"/>
      </rPr>
      <t xml:space="preserve"> (m^4)</t>
    </r>
  </si>
  <si>
    <t>Cutout Width</t>
  </si>
  <si>
    <r>
      <t>A</t>
    </r>
    <r>
      <rPr>
        <vertAlign val="subscript"/>
        <sz val="10"/>
        <rFont val="Arial"/>
        <family val="2"/>
      </rPr>
      <t>4</t>
    </r>
    <r>
      <rPr>
        <sz val="10"/>
        <rFont val="Arial"/>
        <family val="2"/>
      </rPr>
      <t xml:space="preserve"> (m^2)</t>
    </r>
  </si>
  <si>
    <r>
      <t>I</t>
    </r>
    <r>
      <rPr>
        <vertAlign val="subscript"/>
        <sz val="10"/>
        <rFont val="Arial"/>
        <family val="2"/>
      </rPr>
      <t>4</t>
    </r>
    <r>
      <rPr>
        <sz val="10"/>
        <rFont val="Arial"/>
        <family val="2"/>
      </rPr>
      <t xml:space="preserve"> (m^4)</t>
    </r>
  </si>
  <si>
    <r>
      <t>x</t>
    </r>
    <r>
      <rPr>
        <vertAlign val="subscript"/>
        <sz val="10"/>
        <rFont val="Arial"/>
        <family val="2"/>
      </rPr>
      <t>1</t>
    </r>
    <r>
      <rPr>
        <sz val="10"/>
        <rFont val="Arial"/>
        <family val="2"/>
      </rPr>
      <t xml:space="preserve"> (m)</t>
    </r>
  </si>
  <si>
    <t>Bulkhead Width</t>
  </si>
  <si>
    <r>
      <t>x</t>
    </r>
    <r>
      <rPr>
        <vertAlign val="subscript"/>
        <sz val="10"/>
        <rFont val="Arial"/>
        <family val="2"/>
      </rPr>
      <t xml:space="preserve">2 </t>
    </r>
    <r>
      <rPr>
        <sz val="10"/>
        <rFont val="Arial"/>
        <family val="2"/>
      </rPr>
      <t>(m)</t>
    </r>
  </si>
  <si>
    <r>
      <t>x</t>
    </r>
    <r>
      <rPr>
        <vertAlign val="subscript"/>
        <sz val="10"/>
        <rFont val="Arial"/>
        <family val="2"/>
      </rPr>
      <t xml:space="preserve">3 </t>
    </r>
    <r>
      <rPr>
        <sz val="10"/>
        <rFont val="Arial"/>
        <family val="2"/>
      </rPr>
      <t>(m)</t>
    </r>
  </si>
  <si>
    <r>
      <t>Ic</t>
    </r>
    <r>
      <rPr>
        <vertAlign val="subscript"/>
        <sz val="10"/>
        <rFont val="Arial"/>
        <family val="2"/>
      </rPr>
      <t>3</t>
    </r>
    <r>
      <rPr>
        <sz val="10"/>
        <rFont val="Arial"/>
        <family val="2"/>
      </rPr>
      <t xml:space="preserve"> (m^4)</t>
    </r>
  </si>
  <si>
    <t>Bulkhead Width (tubes only)</t>
  </si>
  <si>
    <t>Bulkhead Width, mm</t>
  </si>
  <si>
    <r>
      <t>x</t>
    </r>
    <r>
      <rPr>
        <vertAlign val="subscript"/>
        <sz val="10"/>
        <rFont val="Arial"/>
        <family val="2"/>
      </rPr>
      <t xml:space="preserve">4 </t>
    </r>
    <r>
      <rPr>
        <sz val="10"/>
        <rFont val="Arial"/>
        <family val="2"/>
      </rPr>
      <t>(m)</t>
    </r>
  </si>
  <si>
    <r>
      <t>Ic</t>
    </r>
    <r>
      <rPr>
        <vertAlign val="subscript"/>
        <sz val="10"/>
        <rFont val="Arial"/>
        <family val="2"/>
      </rPr>
      <t>4</t>
    </r>
    <r>
      <rPr>
        <sz val="10"/>
        <rFont val="Arial"/>
        <family val="2"/>
      </rPr>
      <t xml:space="preserve"> (m^4)</t>
    </r>
  </si>
  <si>
    <t>Bulkhead</t>
  </si>
  <si>
    <t>Front Bulkhead Support</t>
  </si>
  <si>
    <t>Bulkhead Height (tubes only)</t>
  </si>
  <si>
    <t>Bulkhead Height, mm</t>
  </si>
  <si>
    <t>Cutout Width, mm</t>
  </si>
  <si>
    <t>Cutout Height, mm</t>
  </si>
  <si>
    <r>
      <t>Ic</t>
    </r>
    <r>
      <rPr>
        <vertAlign val="subscript"/>
        <sz val="10"/>
        <rFont val="Arial"/>
        <family val="2"/>
      </rPr>
      <t>34</t>
    </r>
    <r>
      <rPr>
        <sz val="10"/>
        <rFont val="Arial"/>
        <family val="2"/>
      </rPr>
      <t xml:space="preserve"> (m^4)</t>
    </r>
  </si>
  <si>
    <r>
      <t>E</t>
    </r>
    <r>
      <rPr>
        <vertAlign val="subscript"/>
        <sz val="10"/>
        <rFont val="Arial"/>
        <family val="2"/>
      </rPr>
      <t>34</t>
    </r>
  </si>
  <si>
    <t>Perimeter shear, N (monocoques only)</t>
  </si>
  <si>
    <t>CAD Screenshots / Images proving all panel dimensions must be appended below</t>
  </si>
  <si>
    <t>Impact Attenuator and Anti-Intrusion Plate</t>
  </si>
  <si>
    <t>Impact Attenuator (T3.17.2) Height</t>
  </si>
  <si>
    <t>Height of IA volume (100 ×200 ×200 mm3) above ground?, mm</t>
  </si>
  <si>
    <t>Compliance shown? (CAD proof needed)</t>
  </si>
  <si>
    <t>Your Plate</t>
  </si>
  <si>
    <t>Standard FSAE IA?</t>
  </si>
  <si>
    <t>YES</t>
  </si>
  <si>
    <t>Panel height,mm (from Front Bulkhead tab)</t>
  </si>
  <si>
    <t>Panel width, mm (from Front Bulkhead tab)</t>
  </si>
  <si>
    <t>Baseline Design?</t>
  </si>
  <si>
    <t>Alternative AIP</t>
  </si>
  <si>
    <t>Impact Attenuator Height, mm</t>
  </si>
  <si>
    <t>Impact Attenuator Width, mm</t>
  </si>
  <si>
    <t>Front Bulkhead Support Structure</t>
  </si>
  <si>
    <t>Your Tube type 1</t>
  </si>
  <si>
    <t>Your Tube type 2</t>
  </si>
  <si>
    <t>Your Tube type 3</t>
  </si>
  <si>
    <t>Your Tubes Total</t>
  </si>
  <si>
    <t>Baseline design?</t>
  </si>
  <si>
    <t>For frame cars please add a picture in side view of the front frame and mark the upper member, the lower member and the diagonal member</t>
  </si>
  <si>
    <t>between the upper and lower member from front bulkhead back to the front hoop with different colors.</t>
  </si>
  <si>
    <t>Side Impact Structure</t>
  </si>
  <si>
    <t>Upper SIS Member</t>
  </si>
  <si>
    <t>Composite Side (Vertical)</t>
  </si>
  <si>
    <t>Composite Floor (Horizontal)</t>
  </si>
  <si>
    <t>Side</t>
  </si>
  <si>
    <t>Straight or Bent / Multipiece Upper Member?</t>
  </si>
  <si>
    <t>Bent/Multi</t>
  </si>
  <si>
    <t>Floor</t>
  </si>
  <si>
    <t>Panel height (vertical Side)/half width (Horiz. Floor),mm</t>
  </si>
  <si>
    <t>Shoulder Harness Bar Equivalency</t>
  </si>
  <si>
    <t>Tube length, mm</t>
  </si>
  <si>
    <t>Harness distance to nearest frame node, mm</t>
  </si>
  <si>
    <t>Max deflection, mm</t>
  </si>
  <si>
    <t>Moment at support a, Nmm</t>
  </si>
  <si>
    <t>Moment at support b, Nmm</t>
  </si>
  <si>
    <t>Moment at load point, Nmm</t>
  </si>
  <si>
    <t>Maximum bending stress, N/mm^2</t>
  </si>
  <si>
    <t>Accumulator Container &amp; Tractive System Protection Structure side</t>
  </si>
  <si>
    <t>Link to GUIDANCE NOTES Tractive System Protection</t>
  </si>
  <si>
    <t>Accumulator Container &amp; Tractive System Protection Structure rear</t>
  </si>
  <si>
    <t>Accumulator Protection</t>
  </si>
  <si>
    <t xml:space="preserve">Alternative designs as per side/rear and floor division similarly to TAB T3.15 T3.5 SIS are allowed. Copy the 'T3.15 T3.5 SIS' TAB and rename accordingly. </t>
  </si>
  <si>
    <t>Include and clearly mark your design in the space below:</t>
  </si>
  <si>
    <t>Main Hoop and Main Hoop Bracing Attachments</t>
  </si>
  <si>
    <t>No. of attachment points per side</t>
  </si>
  <si>
    <t>Main Hoop Brace to Monocoque?</t>
  </si>
  <si>
    <t>Main Hoop Bracing Attachment</t>
  </si>
  <si>
    <t>Intermediate</t>
  </si>
  <si>
    <t>Upper Attachment</t>
  </si>
  <si>
    <t>Lower Attachment</t>
  </si>
  <si>
    <t>Attachment 1</t>
  </si>
  <si>
    <t xml:space="preserve">Attachment 2 </t>
  </si>
  <si>
    <t>Attachment Status</t>
  </si>
  <si>
    <t>Fastener dia., mm</t>
  </si>
  <si>
    <t>No. of fasteners</t>
  </si>
  <si>
    <t>Proof for T3.7.4</t>
  </si>
  <si>
    <t>Bracket to hoop weld length, mm</t>
  </si>
  <si>
    <t>Bracket thickness, mm</t>
  </si>
  <si>
    <t>Bracket perimeter, mm</t>
  </si>
  <si>
    <t>Insert Perimeter, mm</t>
  </si>
  <si>
    <t>Backing plate thickness, mm</t>
  </si>
  <si>
    <t>Backing plate perimeter, mm</t>
  </si>
  <si>
    <t>Edge distance, mm</t>
  </si>
  <si>
    <t>Skin / Material type</t>
  </si>
  <si>
    <t>&lt;-- Refer in this cell to the test data by name.</t>
  </si>
  <si>
    <t>Skin / Material name</t>
  </si>
  <si>
    <t>Skin shear strength, MPa</t>
  </si>
  <si>
    <t>&lt;-- Link in this cell to test data on another sheet. Standard is SIS shear strength.</t>
  </si>
  <si>
    <t>Skin thickness, mm</t>
  </si>
  <si>
    <t>&lt;-- Skin thicknesses should be equal to the tested skin thickness.</t>
  </si>
  <si>
    <t>Perimeter shear strength, kN</t>
  </si>
  <si>
    <t>Tearout strength, kN</t>
  </si>
  <si>
    <t>Insert images of each attachment point proving the values entered above and proof that the brackets are adequately stiff (stresses are acceptable when loaded with 30kN):</t>
  </si>
  <si>
    <t>Link to GUIDANCE NOTES: Monocoque Attachments</t>
  </si>
  <si>
    <t xml:space="preserve"> STRUCTURAL EQUIVALENCY SPREADSHEET - HARNESS ATTACHMENT TEST RESULTS</t>
  </si>
  <si>
    <t>[Tubing Only] Calculation</t>
  </si>
  <si>
    <t>Lap belt only</t>
  </si>
  <si>
    <t>&lt;-- Selection Drop-down</t>
  </si>
  <si>
    <t>Anti-submarine</t>
  </si>
  <si>
    <t>E</t>
  </si>
  <si>
    <t>Harness distance to nearest frame node [mm]</t>
  </si>
  <si>
    <t>I m^4</t>
  </si>
  <si>
    <t>Deflection</t>
  </si>
  <si>
    <t>Tests must be completed with the requirements given in T4.5</t>
  </si>
  <si>
    <t>The  bracket for the harness attachment itself must follow T5.3</t>
  </si>
  <si>
    <t>Bending stress, N/mm^2</t>
  </si>
  <si>
    <t>1. Attaching to composite structures or brackets and tabs not made from steel:</t>
  </si>
  <si>
    <t xml:space="preserve">Paste images of test setups &amp; actual design here, these must </t>
  </si>
  <si>
    <t>show that the test conditions are representative:</t>
  </si>
  <si>
    <t xml:space="preserve"> - Test fixture does not artficially reinforce the attachment</t>
  </si>
  <si>
    <t xml:space="preserve"> - Loads are applied following T4.5.5</t>
  </si>
  <si>
    <t xml:space="preserve">2. Otherwise: </t>
  </si>
  <si>
    <t>- Insert proof for T4.5.3/T4.5.4</t>
  </si>
  <si>
    <t>Figure 1: Load Deflection Curves</t>
  </si>
  <si>
    <t>Shoulder harness: physical testing required?</t>
  </si>
  <si>
    <t>Lap-belt: physical testing required?</t>
  </si>
  <si>
    <t>Anti-submarine belt: physical testing required?</t>
  </si>
  <si>
    <t>Combined Lap &amp; Anti-submarine belt?</t>
  </si>
  <si>
    <t>Shoulder Harness Attachment</t>
  </si>
  <si>
    <t>Enter value for force at failure or maximum tested force</t>
  </si>
  <si>
    <t>(&gt;= 13000N)</t>
  </si>
  <si>
    <t>Show the distance between the Lap Belt &amp; Anti-submarine Belt Attachment</t>
  </si>
  <si>
    <t>Lap Belt Attachment</t>
  </si>
  <si>
    <t>Anti-submarine Belt Attachment</t>
  </si>
  <si>
    <t>(&gt;= 6500N)</t>
  </si>
  <si>
    <t>Combined Lap Belt &amp; Anti-submarine Belt Attachment</t>
  </si>
  <si>
    <t>(&gt;= 19500N)</t>
  </si>
  <si>
    <t>F 
(N)</t>
  </si>
  <si>
    <t>Front Hoop and Front Hoop Bracing Attachments</t>
  </si>
  <si>
    <t>Front hoop material</t>
  </si>
  <si>
    <t>Front Hoop Bracing Attachment</t>
  </si>
  <si>
    <t>Insert images of fully laminated hoop or attachments proving the values entered above and proof that the brackets are adequately stiff (stresses are acceptable when loaded with 30kN):</t>
  </si>
  <si>
    <t>Insert proof of fully laminating the front hoop to the monocoque T3.9.5 (proof of equivalence to 180 kN).</t>
  </si>
  <si>
    <t>Link to GUIDANCE NOTES: Front Hoop Attachments</t>
  </si>
  <si>
    <t>Primary Structure Attachment of Plates/Panels (e.g. AIP to Bulkhead, Rear TSAC Protection)</t>
  </si>
  <si>
    <t>AIP to Bulkhead Attachment?</t>
  </si>
  <si>
    <t>Removable Rear Panel/Plate (TSAC Protection)?</t>
  </si>
  <si>
    <t>Yes</t>
  </si>
  <si>
    <t>Other (Removable) Panels/Plates in Primary Structure?</t>
  </si>
  <si>
    <t>Paste image of panel/plate with perimeter measurement</t>
  </si>
  <si>
    <t xml:space="preserve">Paste image of panel/plate with perimeter </t>
  </si>
  <si>
    <t>and distance between bolt centres measurement here</t>
  </si>
  <si>
    <t>proof of measurement here</t>
  </si>
  <si>
    <t>AIP to Bulkhead Attachment</t>
  </si>
  <si>
    <t>OTHER Panel/Plate Attachment</t>
  </si>
  <si>
    <t>Perimeter, mm</t>
  </si>
  <si>
    <t>Required No. of fasteners</t>
  </si>
  <si>
    <t>Max. Distance between bolt centres</t>
  </si>
  <si>
    <t>Min. Distance between bolt centres</t>
  </si>
  <si>
    <t xml:space="preserve"> </t>
  </si>
  <si>
    <t>Material 1</t>
  </si>
  <si>
    <t>AIP Thickness, mm</t>
  </si>
  <si>
    <t>Washer/backing plate perimeter, mm</t>
  </si>
  <si>
    <t>Washer/bolt perimeter, mm</t>
  </si>
  <si>
    <t>Washer/backing plate thickness, mm</t>
  </si>
  <si>
    <t>Material 2</t>
  </si>
  <si>
    <t>Insert images of each attachment point proving the remaining values entered above:</t>
  </si>
  <si>
    <t>Firewall Status</t>
  </si>
  <si>
    <t>Insulation type</t>
  </si>
  <si>
    <t>Isolation method</t>
  </si>
  <si>
    <t>Proof shown below?</t>
  </si>
  <si>
    <t>Heat insulation</t>
  </si>
  <si>
    <t>Conduction isolation</t>
  </si>
  <si>
    <t>Convection insulation 
Minimum air gap [mm]</t>
  </si>
  <si>
    <t>Radiation insulation</t>
  </si>
  <si>
    <t>Fire retardant 
standard used</t>
  </si>
  <si>
    <t>Concept described?</t>
  </si>
  <si>
    <t>Material and layup description</t>
  </si>
  <si>
    <t>thickness [mm]</t>
  </si>
  <si>
    <t>[CV-only]</t>
  </si>
  <si>
    <t>Used thickness of rated material</t>
  </si>
  <si>
    <t>First layer</t>
  </si>
  <si>
    <t>First layer thickness</t>
  </si>
  <si>
    <t>[EV-only]</t>
  </si>
  <si>
    <t>Second layer</t>
  </si>
  <si>
    <t>Insert technical data sheets proving the values entered above:</t>
  </si>
  <si>
    <r>
      <t xml:space="preserve">Datasheet fire resistant material &amp; heat insulation proof. </t>
    </r>
    <r>
      <rPr>
        <b/>
        <sz val="10"/>
        <color rgb="FFFF0000"/>
        <rFont val="Arial"/>
        <family val="2"/>
      </rPr>
      <t>Describe the concept of the firewall and show drawings/pictures.</t>
    </r>
  </si>
  <si>
    <t xml:space="preserve"> STRUCTURAL EQUIVALENCY SPREADSHEET - ACCUMULATOR CONTAINER</t>
  </si>
  <si>
    <t>Please use this sheet to prove your accumulator container design complies with the rules</t>
  </si>
  <si>
    <t>Floor Material</t>
  </si>
  <si>
    <t>Thickness (mm)</t>
  </si>
  <si>
    <t>Width (mm)</t>
  </si>
  <si>
    <t>External Vertical Wall Material</t>
  </si>
  <si>
    <t>Height (mm)</t>
  </si>
  <si>
    <t>Internal Vertical Wall Material</t>
  </si>
  <si>
    <t>Cover Mat.</t>
  </si>
  <si>
    <t>Segment 1 Mass (kg)</t>
  </si>
  <si>
    <t>Segment 2 Mass (kg)</t>
  </si>
  <si>
    <t>Segment 3 Mass (kg)</t>
  </si>
  <si>
    <t>Segment 4 Mass (kg)</t>
  </si>
  <si>
    <t>Segment 5 Mass (kg)</t>
  </si>
  <si>
    <t>Segment 6 Mass (kg)</t>
  </si>
  <si>
    <t>Segment 7 Mass (kg)</t>
  </si>
  <si>
    <t>Segment 8 Mass (kg)</t>
  </si>
  <si>
    <t>Segment 9 Mass (kg)</t>
  </si>
  <si>
    <t>Segment 10 Mass (kg)</t>
  </si>
  <si>
    <t>Use the checkboxes below as a tool to verify that sufficient proof has been given.</t>
  </si>
  <si>
    <t>In the table 'Mandatory' describes proof, that is required in any case.</t>
  </si>
  <si>
    <t>Optional' proof may be required to show rules compliance depending on your concept.</t>
  </si>
  <si>
    <t>Rule
(Link to guidance note)</t>
  </si>
  <si>
    <t>Compliance
 shown?</t>
  </si>
  <si>
    <t>CAD proof
needed</t>
  </si>
  <si>
    <t>Datasheet 
proof needed</t>
  </si>
  <si>
    <t>Manual calculations
needed</t>
  </si>
  <si>
    <t>X</t>
  </si>
  <si>
    <t>Y</t>
  </si>
  <si>
    <t>Z</t>
  </si>
  <si>
    <t xml:space="preserve">EV5.4.6 </t>
  </si>
  <si>
    <t>Segment insulation</t>
  </si>
  <si>
    <t>Mandatory</t>
  </si>
  <si>
    <t>Optional</t>
  </si>
  <si>
    <t>EV5.5.3</t>
  </si>
  <si>
    <t>TSAC materials</t>
  </si>
  <si>
    <t>EV5.5.4</t>
  </si>
  <si>
    <t>TSAC material dimensions</t>
  </si>
  <si>
    <t>EV5.5.5</t>
  </si>
  <si>
    <t>Composite TSAC</t>
  </si>
  <si>
    <t>EV5.5.6</t>
  </si>
  <si>
    <t>TSAC internal walls</t>
  </si>
  <si>
    <t>EV5.5.7</t>
  </si>
  <si>
    <t>Segment separation</t>
  </si>
  <si>
    <t>EV5.5.8</t>
  </si>
  <si>
    <t>Wall attachment</t>
  </si>
  <si>
    <t>Lid mounting</t>
  </si>
  <si>
    <t>Lid bending</t>
  </si>
  <si>
    <t>Stack -&gt; Casing</t>
  </si>
  <si>
    <t>Casing</t>
  </si>
  <si>
    <t>Casing -&gt; Attachment</t>
  </si>
  <si>
    <t>EV5.5.11</t>
  </si>
  <si>
    <t>Fasteners</t>
  </si>
  <si>
    <t>EV5.5.12</t>
  </si>
  <si>
    <t>AIR/Fuse seperation</t>
  </si>
  <si>
    <t>EV5.5.14</t>
  </si>
  <si>
    <t>Holes &amp; cutouts</t>
  </si>
  <si>
    <t>T10.1.2</t>
  </si>
  <si>
    <t>Critical fastener size</t>
  </si>
  <si>
    <t>T10.1.4</t>
  </si>
  <si>
    <t>e/D</t>
  </si>
  <si>
    <t>T3.2.8</t>
  </si>
  <si>
    <t>Bonded joints</t>
  </si>
  <si>
    <t>Proof 
shown?</t>
  </si>
  <si>
    <t>Enter annotated images/drawings below showing your design complies with all above requirements</t>
  </si>
  <si>
    <t xml:space="preserve">Note: if the TSAC lid is used to transfer loads (typically 20g in upwards direction), additional calculations for bending stress, shear stress and attachments have to be included. </t>
  </si>
  <si>
    <t xml:space="preserve"> STRUCTURAL EQUIVALENCY SPREADSHEET - ACCUMULATOR STACK CONSTRUCTION</t>
  </si>
  <si>
    <t>Please use this sheet to prove your accumulator stack construction complies with the rules.</t>
  </si>
  <si>
    <t>Cell type</t>
  </si>
  <si>
    <t>Other</t>
  </si>
  <si>
    <t>Datasheet/ Testing proof</t>
  </si>
  <si>
    <t>TSAC Materials</t>
  </si>
  <si>
    <t>EV5.5.9</t>
  </si>
  <si>
    <t>Pouch cell fixation</t>
  </si>
  <si>
    <t>EV5.5.10</t>
  </si>
  <si>
    <t>Friction-based cell fixation</t>
  </si>
  <si>
    <t>Cell -&gt; Stack</t>
  </si>
  <si>
    <t>Stack</t>
  </si>
  <si>
    <t>Enter annotated images/drawings below showing your design complies with all above requirements.</t>
  </si>
  <si>
    <t>Accumulator Container Attachments</t>
  </si>
  <si>
    <t xml:space="preserve">Insert images of each attachment point &amp; hand calculations proving the required properties of: </t>
  </si>
  <si>
    <t>- T10.1.4 (T10.1 in general), EV5.5.9 and EV5.5.13</t>
  </si>
  <si>
    <t>Make sure to account for:</t>
  </si>
  <si>
    <t>- chassis (skin) reinforcement, bracket-chassis attachment, bracket design, bracket to accumulator attachment, accumulator strength near bracket</t>
  </si>
  <si>
    <t>Link to guidance note</t>
  </si>
  <si>
    <t>Accumulator Container Attachment to laminated chassis structures</t>
  </si>
  <si>
    <t>Insert images of each attachment point proving the values entered above:</t>
  </si>
  <si>
    <t xml:space="preserve"> SES - EV5.5.4 LAMINATE TEST RESULTS - FLOOR</t>
  </si>
  <si>
    <t xml:space="preserve"> SES - EV5.5.4 LAMINATE TEST RESULTS - EXT. WALLS</t>
  </si>
  <si>
    <t xml:space="preserve"> SES - EV5.5.4 LAMINATE TEST RESULTS - INT. WALLS</t>
  </si>
  <si>
    <t xml:space="preserve"> SES - EV5.5.4 LAMINATE TEST RESULTS - COVER</t>
  </si>
  <si>
    <t>SES - DIFFERENT LAYUP RIG COMPLIANCE TEST RESULTS (OPTIONAL)</t>
  </si>
  <si>
    <t>Figure 2: Load Deflection Curve</t>
  </si>
  <si>
    <t>Enter value for force at panel failure or maximum tested force</t>
  </si>
  <si>
    <t>tx (mm)</t>
  </si>
  <si>
    <t>Thickness for fire resistance rating in data sheet (FAR: Use laminate thickness)</t>
  </si>
  <si>
    <t>Insert technical data sheets proving the fire retardance rating entered above:</t>
  </si>
  <si>
    <t>F 
(kN)</t>
  </si>
  <si>
    <t>0.01</t>
  </si>
  <si>
    <t xml:space="preserve"> SES - EV5.5.4 SHEAR TEST RESULTS - FLOOR</t>
  </si>
  <si>
    <t xml:space="preserve"> SES - EV5.5.4 SHEAR TEST RESULTS - EXT WALLS</t>
  </si>
  <si>
    <t xml:space="preserve"> SES - EV5.5.4 SHEAR TEST RESULTS - INT WALLS</t>
  </si>
  <si>
    <t xml:space="preserve"> SES - EV5.5.4 SHEAR TEST RESULTS - COVER</t>
  </si>
  <si>
    <r>
      <t>Figure 1: Test setup - Laminate Panel [</t>
    </r>
    <r>
      <rPr>
        <sz val="10"/>
        <color indexed="10"/>
        <rFont val="Verdana"/>
        <family val="2"/>
      </rPr>
      <t>Floor</t>
    </r>
    <r>
      <rPr>
        <sz val="10"/>
        <rFont val="Verdana"/>
        <family val="2"/>
      </rPr>
      <t>]</t>
    </r>
  </si>
  <si>
    <r>
      <t>Figure 1: Test setup - Laminate Panel [</t>
    </r>
    <r>
      <rPr>
        <sz val="10"/>
        <color indexed="10"/>
        <rFont val="Verdana"/>
        <family val="2"/>
      </rPr>
      <t>External Walls</t>
    </r>
    <r>
      <rPr>
        <sz val="10"/>
        <rFont val="Verdana"/>
        <family val="2"/>
      </rPr>
      <t>]</t>
    </r>
  </si>
  <si>
    <r>
      <t>Figure 1: Test setup - Laminate Panel [</t>
    </r>
    <r>
      <rPr>
        <sz val="10"/>
        <color rgb="FFFF0000"/>
        <rFont val="Verdana"/>
        <family val="2"/>
      </rPr>
      <t>Internal Walls</t>
    </r>
    <r>
      <rPr>
        <sz val="10"/>
        <rFont val="Verdana"/>
        <family val="2"/>
      </rPr>
      <t>]</t>
    </r>
  </si>
  <si>
    <r>
      <t>Figure 1: Test setup - Laminate Panel [</t>
    </r>
    <r>
      <rPr>
        <sz val="10"/>
        <color indexed="10"/>
        <rFont val="Verdana"/>
        <family val="2"/>
      </rPr>
      <t>Cover</t>
    </r>
    <r>
      <rPr>
        <sz val="10"/>
        <rFont val="Verdana"/>
        <family val="2"/>
      </rPr>
      <t>]</t>
    </r>
  </si>
  <si>
    <t>Enter values for force at first and second peak (see guidance notes)</t>
  </si>
  <si>
    <t>(N)</t>
  </si>
  <si>
    <t>(Determines Shear Strength)</t>
  </si>
  <si>
    <t>Alternative Material Proof of Equivalency</t>
  </si>
  <si>
    <t>Baseline Floor</t>
  </si>
  <si>
    <t>Your Floor</t>
  </si>
  <si>
    <t>Baseline Ext. Wall</t>
  </si>
  <si>
    <t>Your Ext. Wall</t>
  </si>
  <si>
    <t>Baseline Int. Wall</t>
  </si>
  <si>
    <t>Your Ext Wall</t>
  </si>
  <si>
    <t>Baseline Cover</t>
  </si>
  <si>
    <t>Your Cover</t>
  </si>
  <si>
    <t>Your Ext. Walls</t>
  </si>
  <si>
    <t>Your Int. Walls</t>
  </si>
  <si>
    <t>Panel height/width,mm</t>
  </si>
  <si>
    <t>Safety Factors</t>
  </si>
  <si>
    <t>Bending Strength</t>
  </si>
  <si>
    <t>Flexural Rigidity</t>
  </si>
  <si>
    <t>Shear</t>
  </si>
  <si>
    <t>CAD Screenshots / Images proving all panel thicknesses and any additional proof must be appended below</t>
  </si>
  <si>
    <t>Monocoque Lap Joints</t>
  </si>
  <si>
    <t>Joint Status</t>
  </si>
  <si>
    <t>Single piece monocoque?</t>
  </si>
  <si>
    <t>Test sample lap area, mm^2</t>
  </si>
  <si>
    <t>Lap joint shear strength, MPa</t>
  </si>
  <si>
    <t>Overlap length "w", mm</t>
  </si>
  <si>
    <t>Load/unit length, N/mm</t>
  </si>
  <si>
    <t>Skin UTS, MPa (from 3pt bend)</t>
  </si>
  <si>
    <t>Load/unit length</t>
  </si>
  <si>
    <t>Safety Factor</t>
  </si>
  <si>
    <t>Insert images of test sample and data from pull tests used to derive shear strength below:</t>
  </si>
  <si>
    <t>Welded Tube Insert Equivalency - required for all mandated tubes per T3.7.6 with drilled holes &gt; 4mm dia.</t>
  </si>
  <si>
    <t>If you have more than one type of insert please copy this tab</t>
  </si>
  <si>
    <t>Your Tube + Insert</t>
  </si>
  <si>
    <t>Tube Shape</t>
  </si>
  <si>
    <t>Tube area, mm^2</t>
  </si>
  <si>
    <t>Insert area, mm^2</t>
  </si>
  <si>
    <t>Note - the calculations above take account of the "as welded condition" strength reduction</t>
  </si>
  <si>
    <t>Insert calculations or CAD screenshot proving tube + insert area and second moment</t>
  </si>
  <si>
    <t xml:space="preserve">of area below. </t>
  </si>
  <si>
    <t>Welded Steering Rack Collar in Bulkhead Support Tube</t>
  </si>
  <si>
    <t>Your Collar</t>
  </si>
  <si>
    <t>Bulkhead Support Tube OD, mm</t>
  </si>
  <si>
    <t>Bulkhead Support Tube Wall, mm</t>
  </si>
  <si>
    <t>Steering Rack Collar OD, mm</t>
  </si>
  <si>
    <t>Steering Rack Collar Wall, mm</t>
  </si>
  <si>
    <t>OR, m</t>
  </si>
  <si>
    <t>IR, m</t>
  </si>
  <si>
    <t>Area, m^2</t>
  </si>
  <si>
    <t>Distance to Centroid, m</t>
  </si>
  <si>
    <t>Buckling Load, N (Peak IA load /6)</t>
  </si>
  <si>
    <t>Maximum Bending Stress, Pa</t>
  </si>
  <si>
    <t>Insert calculations or CAD screenshot proving all data entered above.</t>
  </si>
  <si>
    <t xml:space="preserve"> STRUCTURAL EQUIVALENCY SPREADSHEET - CONTINUATION TAB</t>
  </si>
  <si>
    <t>Please use this sheet to include additional information required for your proof of equivalency that isn't covered by the standard forms e.g. material receipts. This tab may be copied if one page isn't sufficient.</t>
  </si>
  <si>
    <r>
      <t xml:space="preserve">Please use this sheet to show your </t>
    </r>
    <r>
      <rPr>
        <b/>
        <sz val="10"/>
        <rFont val="Arial"/>
        <family val="2"/>
      </rPr>
      <t>proof of equivalency for alloyed steel (T3.3.3)</t>
    </r>
    <r>
      <rPr>
        <sz val="10"/>
        <rFont val="Arial"/>
        <family val="2"/>
      </rPr>
      <t xml:space="preserve"> as defined in T3.2.2. This tab may be copied if one page isn't sufficient.</t>
    </r>
  </si>
  <si>
    <t xml:space="preserve"> GENERAL GUIDANCE NOTES - HALF CAR PROOF</t>
  </si>
  <si>
    <t xml:space="preserve">The SES always checks the primary structure on half of your car meaning: </t>
  </si>
  <si>
    <t>BACK TO COVER SHEET</t>
  </si>
  <si>
    <t>one side only, tube amount shall not be calculated by summing up LH &amp; RH side of the frame.</t>
  </si>
  <si>
    <t xml:space="preserve">E.g. Ft Bulkhead is made of min. 4 tubes, the SES is calculated as the sum </t>
  </si>
  <si>
    <t xml:space="preserve">of 0.5 for upper member, 1 for side member and 0.5 for lower member. </t>
  </si>
  <si>
    <t>In case of an additional diagonal member, this as well counts as 0.5 members.</t>
  </si>
  <si>
    <t>Any member weaker than mentioned in T3.2. will not be considered for any</t>
  </si>
  <si>
    <t>SES calculation.</t>
  </si>
  <si>
    <t xml:space="preserve">As a consequence, triangulations will only be considered if a node is stabilized by </t>
  </si>
  <si>
    <t>3 members as mentioned in T3.2.</t>
  </si>
  <si>
    <t xml:space="preserve">Members can be made out of multiple elements (unless required by the rules e.g. </t>
  </si>
  <si>
    <t xml:space="preserve">Main Hoop), the weakest one will be considered in the SES. Diagonal member have to </t>
  </si>
  <si>
    <t xml:space="preserve">connect from node to node from upper to lower member. However, this is allowed at any </t>
  </si>
  <si>
    <t xml:space="preserve">point as long as the overall primary structure is fully considered. E.g. having a V-shape or </t>
  </si>
  <si>
    <t>similar as diagonal member is acceptable.</t>
  </si>
  <si>
    <t>See also figures below:</t>
  </si>
  <si>
    <t>________________________________________________________________________________</t>
  </si>
  <si>
    <t xml:space="preserve"> MONOCOQUE EQUIVALENCY GUIDANCE NOTES - ANISOTROPIC LAMINATES</t>
  </si>
  <si>
    <t>T3.5 Anisotropic Laminate Guidance Notes:</t>
  </si>
  <si>
    <t>BACK</t>
  </si>
  <si>
    <t>Laminates which are not quasi-isotropic - meaning equal strength and/or stiffness in all main</t>
  </si>
  <si>
    <t xml:space="preserve"> directions (0°, +/-45° or 90°) - have to perform the 3-point-bending-test in 0° direction with respect to</t>
  </si>
  <si>
    <t>the chassis direction.</t>
  </si>
  <si>
    <t>0° is defined for most panels as forward driving direction, except for:</t>
  </si>
  <si>
    <t>- Tab T3.10.5 T3.5 MHoop Brace Spt, which has to be inclined (see also T3.10.5 T3.5 Guidance Notes)</t>
  </si>
  <si>
    <t xml:space="preserve">- Tab T4.5 Shoulder Harness Bar, which has to be in lateral direction (y-direction vehicle </t>
  </si>
  <si>
    <t>coordinate system, ISO 8855)</t>
  </si>
  <si>
    <t xml:space="preserve">- Tab EV5.5.1&amp;2 EV4.4 ACPS TSPS Rear, which has to be lateral (y-direction) for vertical and </t>
  </si>
  <si>
    <t>horizontal panel (as seen from behind)</t>
  </si>
  <si>
    <t>_____________________________________________________________________</t>
  </si>
  <si>
    <t xml:space="preserve"> MONOCOQUE EQUIVALENCY GUIDANCE NOTES - MAIN HOOP BRACING SUPPORT</t>
  </si>
  <si>
    <t>There are three scenarios for main hoop bracing</t>
  </si>
  <si>
    <t>3. Teams with non square/rectangular structures must complete an analysis similar to</t>
  </si>
  <si>
    <t>support (MHBS) equivalency.</t>
  </si>
  <si>
    <t>that required in scenario 2, but at a cross-section through the structure where the</t>
  </si>
  <si>
    <t>equivalent tube offset ("d" in the image below) is ~ 75mm.</t>
  </si>
  <si>
    <t xml:space="preserve">1. Chassis with a near square/rectangular structure </t>
  </si>
  <si>
    <t xml:space="preserve">rearward of the main hoop; the design is &gt;=100%  </t>
  </si>
  <si>
    <t>equivalency using the flat-panel calc by entering</t>
  </si>
  <si>
    <t xml:space="preserve">the panel height as per the image shown </t>
  </si>
  <si>
    <t>to the right of this text.</t>
  </si>
  <si>
    <t>MHBS as stated in T3.10.5.</t>
  </si>
  <si>
    <t>In this case no additional proof is required,</t>
  </si>
  <si>
    <t xml:space="preserve">but images of the chassis proving the </t>
  </si>
  <si>
    <t>panel height entered must be supplied.</t>
  </si>
  <si>
    <t>Pay attention to the right fiber direction of the panel.</t>
  </si>
  <si>
    <t xml:space="preserve">2. Chassis with a structure as per 1., but where &gt;=100% equivalence is not shown on the </t>
  </si>
  <si>
    <t>flat panel calc alone.</t>
  </si>
  <si>
    <t>In this case additional proof of equivalence is required, by showing the actual chassis</t>
  </si>
  <si>
    <t>design is &gt;=100% equivalent, it is acceptable to include half of the chassis in this proof.</t>
  </si>
  <si>
    <t xml:space="preserve">Using a CAD measure of the cross-section of the MHBS (per definition in T3.10.5), or other  </t>
  </si>
  <si>
    <t xml:space="preserve">appropriate method, provide proof of the second moment of area and area of the </t>
  </si>
  <si>
    <r>
      <t xml:space="preserve">monocoque </t>
    </r>
    <r>
      <rPr>
        <b/>
        <sz val="10"/>
        <rFont val="Verdana"/>
        <family val="2"/>
      </rPr>
      <t>skins</t>
    </r>
    <r>
      <rPr>
        <sz val="10"/>
        <rFont val="Verdana"/>
        <family val="2"/>
      </rPr>
      <t>.</t>
    </r>
  </si>
  <si>
    <t xml:space="preserve">Multiply this measured "I" by the "E" derived from the required physical test of your </t>
  </si>
  <si>
    <t>structure to prove the buckling modulus is equivalent.</t>
  </si>
  <si>
    <t>The measured "I" must be transposed from the cross-section centroid to a reference</t>
  </si>
  <si>
    <t>co-ordinate system on the chassis centre-line, and the same completed for the baseline</t>
  </si>
  <si>
    <t>tubes.</t>
  </si>
  <si>
    <t>The measured "A" must be multiplied by the physical test derived skin UTS to prove</t>
  </si>
  <si>
    <t>the strength of the section is &gt;=100%</t>
  </si>
  <si>
    <t xml:space="preserve"> MONOCOQUE EQUIVALENCY GUIDANCE NOTES - FRONT HOOP BRACING</t>
  </si>
  <si>
    <t>There are two scenarios for front hoop bracing support equivalency.</t>
  </si>
  <si>
    <t xml:space="preserve">1. Chassis where, when calculated as a flat panel, half of the smallest width of the upper </t>
  </si>
  <si>
    <t xml:space="preserve">horizontal panel between the top of the front bulkhead and the top of the front hoop </t>
  </si>
  <si>
    <t>shows &gt;=100% equivalency to 1 front hoop bracing tube.</t>
  </si>
  <si>
    <t>In this case no additional proof is required, but images of the chassis proving the smallest</t>
  </si>
  <si>
    <t>panel width between front hoop and front bulkhead entered must be supplied.</t>
  </si>
  <si>
    <t xml:space="preserve">2. Chassis where the flat panel calculation shows &lt;100% equivalence to 1 front hoop </t>
  </si>
  <si>
    <t>bracing tube.</t>
  </si>
  <si>
    <t>design is &gt;=100% equivalent.</t>
  </si>
  <si>
    <t>Using a CAD measure of the cross-section, or other appropriate method, provide proof</t>
  </si>
  <si>
    <t>of the second moment of area and area of the monocoque skins.</t>
  </si>
  <si>
    <t>The height of the moncoque section used for comparison must not exceed 50mm</t>
  </si>
  <si>
    <t xml:space="preserve"> MONOCOQUE EQUIVALENCY GUIDANCE NOTES - FRONT BULKHEAD SUPPORT</t>
  </si>
  <si>
    <t>There are two scenarios for front bulkhead support equivalency.</t>
  </si>
  <si>
    <t>1. Chassis where, when calculated as a flat panel, the vertical panel between the</t>
  </si>
  <si>
    <t>front bulkhead and front hoop shows &gt;=100% to 3 front bulkhead support tubes.</t>
  </si>
  <si>
    <t>In this case no additional proof is required, but images of the chassis proving the panel</t>
  </si>
  <si>
    <t>height entered must be supplied.</t>
  </si>
  <si>
    <t>2. Chassis where the flat panel calculation shows &gt;33% but &lt;100% equivalence to 3</t>
  </si>
  <si>
    <t>front bulkhead support tubes.</t>
  </si>
  <si>
    <t>(If the flat panel calculation shows &lt;33% equivalence the panel core and/or skin</t>
  </si>
  <si>
    <t>thickness must be increased and the physical tests repeated until &gt;33% is achieved)</t>
  </si>
  <si>
    <t>Multiply this measured "I" by the "E" derived from the required physical test to prove the</t>
  </si>
  <si>
    <t>buckling modulus is equivalent.</t>
  </si>
  <si>
    <t>IA AI PLATE GUIDANCE NOTES</t>
  </si>
  <si>
    <t>There are two scenarios for anti-intrusion plate equivalency</t>
  </si>
  <si>
    <t>1. Baseline steel or aluminium AIP used</t>
  </si>
  <si>
    <t>In this case just select the appropriate material.</t>
  </si>
  <si>
    <t>2. Alternative AIP used, proof of equivalency from IAD test</t>
  </si>
  <si>
    <t xml:space="preserve">In this case: </t>
  </si>
  <si>
    <t xml:space="preserve"> - Select "Alternative AIP" as your material</t>
  </si>
  <si>
    <t xml:space="preserve"> - Enter the relevant test data from your IAD Test</t>
  </si>
  <si>
    <t xml:space="preserve"> - Include photographic evidence of the test setup and show that the AIP or test fixture </t>
  </si>
  <si>
    <t>did not fail</t>
  </si>
  <si>
    <t>MONOCOQUE SIDE IMPACT STRUCTURE GUIDANCE NOTES</t>
  </si>
  <si>
    <t>There is only one scenario for monocoque side-impact structure equivalency.</t>
  </si>
  <si>
    <t>Unlike other areas of the monocoque, no allowance for geometric form is allowed.</t>
  </si>
  <si>
    <t>The requirement to prove buckling modulus remains, but with a more stringent requirement</t>
  </si>
  <si>
    <t>where:</t>
  </si>
  <si>
    <t xml:space="preserve"> - The vertical side-impact zone, when calculated as a flat-panel must equivalent EI to</t>
  </si>
  <si>
    <t>two baseline side-impact tubes.</t>
  </si>
  <si>
    <t>Note: In practical terms it is impossible for a car with rules compliant ride height to</t>
  </si>
  <si>
    <t>have a panel height greater than 320mm, panel heights greater than this will</t>
  </si>
  <si>
    <t>return a null value for EI</t>
  </si>
  <si>
    <t xml:space="preserve"> - The horizontal floor (up-to the centre of the chassis), when calculated as flat-panel</t>
  </si>
  <si>
    <t>must have equivalent EI to one baseline side-impact tube.</t>
  </si>
  <si>
    <t>In both cases this is calculated about the weakest axis.</t>
  </si>
  <si>
    <t>PERIMETER SHEAR TEST GUIDANCE NOTES</t>
  </si>
  <si>
    <t>When entering peak loads please ensure they are in accordance with the image below:</t>
  </si>
  <si>
    <t>Note: Make sure to include BOTH peaks. Also, in case of assymetrical laminates.</t>
  </si>
  <si>
    <t>Note: If the first peak is higher than the second then it can be used for the punch through</t>
  </si>
  <si>
    <t>strength requirement.</t>
  </si>
  <si>
    <t>HARNESS ATTACHMENT GUIDANCE NOTES</t>
  </si>
  <si>
    <t>SHOULDER HARNESS BAR GUIDANCE NOTES</t>
  </si>
  <si>
    <t> </t>
  </si>
  <si>
    <t xml:space="preserve">ALL harness attachments, including typical designs found on steel tube frames have to </t>
  </si>
  <si>
    <t>There are two scenarios for the shoulder harness bar (SHB) equivalency.</t>
  </si>
  <si>
    <t>show equivalency to the forces laid out in T4.5</t>
  </si>
  <si>
    <t>1.) SHB is orientated vertically or inclined:</t>
  </si>
  <si>
    <r>
      <t xml:space="preserve">Attachments for </t>
    </r>
    <r>
      <rPr>
        <b/>
        <sz val="10"/>
        <rFont val="Verdana"/>
        <family val="2"/>
      </rPr>
      <t>LAP BELTS</t>
    </r>
    <r>
      <rPr>
        <sz val="10"/>
        <rFont val="Verdana"/>
        <family val="2"/>
      </rPr>
      <t xml:space="preserve"> and </t>
    </r>
    <r>
      <rPr>
        <b/>
        <sz val="10"/>
        <rFont val="Verdana"/>
        <family val="2"/>
      </rPr>
      <t>ANTI-SUBMARINGE BELTS</t>
    </r>
    <r>
      <rPr>
        <sz val="10"/>
        <rFont val="Verdana"/>
        <family val="2"/>
      </rPr>
      <t xml:space="preserve"> on steel tube frames using </t>
    </r>
  </si>
  <si>
    <t xml:space="preserve">unalloyed carbon steel (T 3.2.2) do generally not require calculations with regards to bending </t>
  </si>
  <si>
    <t>- Panel height of SHB is the shortest distance from lower to upper SHB laminate</t>
  </si>
  <si>
    <t>loads in the tube structure if and only if ALL of the following criteria are met:</t>
  </si>
  <si>
    <t>1.) The attachment points are located at a frame node or maximum 50mm away from it</t>
  </si>
  <si>
    <t>2.) The frame node in question is properly triangulated both in side and top view</t>
  </si>
  <si>
    <t>3.) The triangulation of the frame node in question is done with "SIS" tubes</t>
  </si>
  <si>
    <t>4.) Lap belts and anti-submarine belts one either side are not attached to the same tube</t>
  </si>
  <si>
    <t>2.) SHB is on the top rear surface of the monocoque:</t>
  </si>
  <si>
    <t>- SHB laminates reaching beyond a third of the shortest distance on top surface are</t>
  </si>
  <si>
    <t>not considered as part of the panel height.</t>
  </si>
  <si>
    <r>
      <t xml:space="preserve">The bending calculations for the </t>
    </r>
    <r>
      <rPr>
        <b/>
        <sz val="10"/>
        <rFont val="Verdana"/>
        <family val="2"/>
      </rPr>
      <t>SHOULDER HARNESS BAR</t>
    </r>
    <r>
      <rPr>
        <sz val="10"/>
        <rFont val="Verdana"/>
        <family val="2"/>
      </rPr>
      <t xml:space="preserve"> of steel tube frames shall be </t>
    </r>
  </si>
  <si>
    <r>
      <rPr>
        <sz val="10"/>
        <color rgb="FF000000"/>
        <rFont val="Verdana"/>
        <family val="2"/>
      </rPr>
      <t xml:space="preserve">done by applying the force of 13 kN </t>
    </r>
    <r>
      <rPr>
        <b/>
        <sz val="10"/>
        <color rgb="FF000000"/>
        <rFont val="Verdana"/>
        <family val="2"/>
      </rPr>
      <t>ONCE</t>
    </r>
    <r>
      <rPr>
        <sz val="10"/>
        <color rgb="FF000000"/>
        <rFont val="Verdana"/>
        <family val="2"/>
      </rPr>
      <t xml:space="preserve"> at the middle of one shoulder harness attachment</t>
    </r>
  </si>
  <si>
    <t>Note: For both cases, geometrical stiffness is acceptable to show equivalence.</t>
  </si>
  <si>
    <t>Failure must not occur anywhere in the loadpath from the harness to the roll hoops</t>
  </si>
  <si>
    <t>Maximum allowable deflection with the force applied: 25mm (including plastic deformation)</t>
  </si>
  <si>
    <t>TRACTIVE SYSTEM PROTECTION EQUIVALENCY GUIDANCE NOTES</t>
  </si>
  <si>
    <t>There are three scenarios for the tractive system protection equivalency.</t>
  </si>
  <si>
    <t>For both scenario 1 &amp; 2:</t>
  </si>
  <si>
    <t>1. Tubular frame cars with motors laying within the primary structure:</t>
  </si>
  <si>
    <t>At least 1 diagonal member has to connect upper and lower side-impact tube members,</t>
  </si>
  <si>
    <t>the same applies for rear-impact members .</t>
  </si>
  <si>
    <t>Side- and rear-impact zone must fulfill T3.15 with exception of: “must connect the</t>
  </si>
  <si>
    <t>main hoop and front hoop” and must follow T 3.16 when having bolted attachments.</t>
  </si>
  <si>
    <t>Side-impact zone must be connected from main hoop to rear-impact zone.</t>
  </si>
  <si>
    <t>3. Monocoques:</t>
  </si>
  <si>
    <t>2. Tubular Frame cars with motors laying outside the primary structure according</t>
  </si>
  <si>
    <r>
      <t>rule</t>
    </r>
    <r>
      <rPr>
        <b/>
        <u/>
        <sz val="10"/>
        <color rgb="FFFF0000"/>
        <rFont val="Verdana"/>
        <family val="2"/>
      </rPr>
      <t xml:space="preserve"> </t>
    </r>
    <r>
      <rPr>
        <b/>
        <u/>
        <sz val="10"/>
        <rFont val="Verdana"/>
        <family val="2"/>
      </rPr>
      <t>EV 4.4.3 (outboard wheel motors):</t>
    </r>
  </si>
  <si>
    <t>All mentioned above must be followed.</t>
  </si>
  <si>
    <t xml:space="preserve">No structure higher than 320mm over the lowest chassis point can be added to </t>
  </si>
  <si>
    <t>The motor is behind the rear bulkhead and no tractive system component</t>
  </si>
  <si>
    <t>the side-and rear-impact zone to prove equivalence.</t>
  </si>
  <si>
    <t>not falling under EV 4.4.3 penetrates the bulkhead in front of the motor.</t>
  </si>
  <si>
    <t xml:space="preserve">In this case, the bulkhead in front of the motor can be considered as rear-impact </t>
  </si>
  <si>
    <t>zone. Any structure behind does not need to meet the requirements for a side-</t>
  </si>
  <si>
    <t>or rear-impact zone.</t>
  </si>
  <si>
    <t>Note: For scenario 1. and 2. triangulation still applies for all structural relevant members.</t>
  </si>
  <si>
    <t xml:space="preserve">In comparison to tubular frames, monocoques do not need to extend the side- and </t>
  </si>
  <si>
    <t xml:space="preserve">rear-impact zone beyond the TS components, if the highest point of any TS </t>
  </si>
  <si>
    <t>component is below 320mm measured from the lowest chassis point.</t>
  </si>
  <si>
    <t xml:space="preserve"> ACCUMULATOR MATERIALS GUIDANCE NOTES</t>
  </si>
  <si>
    <t>Materials except metallic and continuous fiber-reinforced laminates</t>
  </si>
  <si>
    <t>Mechanical properties must be valid for ≥ 60 °C !</t>
  </si>
  <si>
    <t>In general 3 possibilites to show compliance:</t>
  </si>
  <si>
    <t>1. Values from Datasheet</t>
  </si>
  <si>
    <t>- Must explicitly show mechanical properties at or above 60 °C.</t>
  </si>
  <si>
    <t>- Glass transition temperature alone is not sufficient.</t>
  </si>
  <si>
    <t>2. Values from own tests</t>
  </si>
  <si>
    <t>- Test procedure shows mechanical properties ≥ 60 °C.</t>
  </si>
  <si>
    <t>- Must be well documented (report, pictures).</t>
  </si>
  <si>
    <t>3. Scientific justification</t>
  </si>
  <si>
    <t>- Least favourable.</t>
  </si>
  <si>
    <t>- Generous knock-down factor applied to ambient temperature values.</t>
  </si>
  <si>
    <t>- Backed up by known behavior of the explicit material, must be explained scientifically.</t>
  </si>
  <si>
    <t>TSAC, STACK AND CELL FIXATION GUIDANCE NOTES</t>
  </si>
  <si>
    <t>All mentioned parts and assembly mentioned in EV5.5.8, as well as the interface between</t>
  </si>
  <si>
    <t>must withstand the mentioned accelerations.</t>
  </si>
  <si>
    <t>This must be shown for every part/interface and every direction (x, y, z) in the respective</t>
  </si>
  <si>
    <t>SES tab.</t>
  </si>
  <si>
    <t>For a quick review and pass, use a structured approach. This will help the reviewer to</t>
  </si>
  <si>
    <t>quickly understand your design and calculations.</t>
  </si>
  <si>
    <t>Please note:</t>
  </si>
  <si>
    <t>Hand calculations always required, FEM can be supportive</t>
  </si>
  <si>
    <t xml:space="preserve">Showing some flashy and colourfull FEM images without legends, full model description or </t>
  </si>
  <si>
    <t>unreadable numbers, no information on meshing etc. result in a "FAIL" directly.</t>
  </si>
  <si>
    <t>CELL FIXATION GUIDANCE NOTES</t>
  </si>
  <si>
    <t xml:space="preserve">Pouch cells must be fixed using one or both of the large </t>
  </si>
  <si>
    <t>surface(s) only.</t>
  </si>
  <si>
    <t>Large surface means only the surface shown in the picture on the right.</t>
  </si>
  <si>
    <t>This may be done by friction or adhesive.</t>
  </si>
  <si>
    <t>The other surfaces of the cell must not carry any major load. However,</t>
  </si>
  <si>
    <t>touching other surfaces for packaging reasons is acceptable.</t>
  </si>
  <si>
    <t>Each used surface must be fixed on at least 80 %.</t>
  </si>
  <si>
    <t>80 % is the absolute minimum surface to be used. If possible, use more</t>
  </si>
  <si>
    <t>to distribute the force more evenly and improve safety.</t>
  </si>
  <si>
    <t xml:space="preserve">Tabs of pouch cells must not carry mechanical loads and must not </t>
  </si>
  <si>
    <t>press into the pouch.</t>
  </si>
  <si>
    <t xml:space="preserve">Absolutely no mechanical load is permitted on the cell tabs. Busbars, </t>
  </si>
  <si>
    <t xml:space="preserve">PCB and/or other parts that are connected with the cell tabs must have </t>
  </si>
  <si>
    <t>a separate mounting from the cell tabs.</t>
  </si>
  <si>
    <t>FRICTION-BASED CELL FIXATION GUIDANCE NOTES</t>
  </si>
  <si>
    <t>For friction based cell fixation, i.e. using a preload force to clamp the cells, testing is</t>
  </si>
  <si>
    <t>required to determine the coefficient of friction between the cells and the material</t>
  </si>
  <si>
    <t>they are attached to.</t>
  </si>
  <si>
    <t>A suggestion for a test setup is shown below.</t>
  </si>
  <si>
    <t>Cell or mockup</t>
  </si>
  <si>
    <t xml:space="preserve">For the test, you can use a an actual cell (respecting all necessary safety measures) </t>
  </si>
  <si>
    <t>or a representative cell mockup.</t>
  </si>
  <si>
    <t>If a mockup is used, it must have respresentative size (area of friction), surface condition,</t>
  </si>
  <si>
    <t>and stiffness as the actual cell. Pouch cell foil may be available at the manufacturer.</t>
  </si>
  <si>
    <t>Testing Pressure</t>
  </si>
  <si>
    <t>The coefficient of friction may be non-linear towards the application pressure. This</t>
  </si>
  <si>
    <t>must be respected in the testing and calculation.</t>
  </si>
  <si>
    <t>However, the actual pressure in the stack may be inappropriate/too high for the test.</t>
  </si>
  <si>
    <t xml:space="preserve">Conduct tests with different testing pressure values and then extrapolate in the </t>
  </si>
  <si>
    <t>calculation to your real application pressure.</t>
  </si>
  <si>
    <t>Testing procedure and documentation</t>
  </si>
  <si>
    <t>For each testing pressure, also conduct multiple tests to exclude random influences.</t>
  </si>
  <si>
    <t>Document every test result in the EV5.5 Acc Stack Construction Tab in a table.</t>
  </si>
  <si>
    <t>Show pictures of and describe your test setup. Briefly summarize your test and</t>
  </si>
  <si>
    <t>argue, which coefficient of friction was chosen.</t>
  </si>
  <si>
    <t>ACCUMULATOR CONTAINER ATTACHMENT GUIDANCE NOTES</t>
  </si>
  <si>
    <t>Hand calculations always preferred</t>
  </si>
  <si>
    <t>!</t>
  </si>
  <si>
    <t>Showing some flashy and colourfull FEM images without legends , full model description or lettertypes are unreadable, nothing given about the meshing etc. etc. result basically a "FAIL" directly</t>
  </si>
  <si>
    <t xml:space="preserve"> MONOCOQUE ATTACHMENTS GUIDANCE NOTES</t>
  </si>
  <si>
    <t xml:space="preserve">Note: Brackets which have no "form" or gusseting are not acceptable as they will fail in </t>
  </si>
  <si>
    <t>All monocoque attachment tabs follow the same order, stepping through each key element</t>
  </si>
  <si>
    <t>bending at &lt;30KN</t>
  </si>
  <si>
    <t xml:space="preserve">from Row 13 to Row 20. </t>
  </si>
  <si>
    <t>Below are some examples of brackets which are not acceptable:</t>
  </si>
  <si>
    <t>The images below show an example hoop attachment, in this case the following data</t>
  </si>
  <si>
    <t>would be entered:</t>
  </si>
  <si>
    <t xml:space="preserve">Row 13: </t>
  </si>
  <si>
    <t>Total weld length of all welds joining the hoop tube to the bracket</t>
  </si>
  <si>
    <t>Row 14:</t>
  </si>
  <si>
    <t>Thickness of the bracket joined to the hoop</t>
  </si>
  <si>
    <t>Row 15:</t>
  </si>
  <si>
    <t>Outside perimeter of the bracket joined to the hoop</t>
  </si>
  <si>
    <t>Row 16:</t>
  </si>
  <si>
    <t>Thickness of the laminate skin in contact with the bracket joined to the hoop</t>
  </si>
  <si>
    <t>Row 17:</t>
  </si>
  <si>
    <t>Combined outside perimeter of all inserts in the core material</t>
  </si>
  <si>
    <t>Row 18:</t>
  </si>
  <si>
    <t>Thickness of the laminate skin in contact with the backing plate</t>
  </si>
  <si>
    <t>Row 19:</t>
  </si>
  <si>
    <t>Thickness of the backing plate</t>
  </si>
  <si>
    <t>Row 20:</t>
  </si>
  <si>
    <t>Outside perimeter of the backing plate</t>
  </si>
  <si>
    <t>Row 21:</t>
  </si>
  <si>
    <t>Shortest distance from edge of bolt hole to nearest "free edge"</t>
  </si>
  <si>
    <t>Entering the combined perimeter of all inserts between the outer and inner skins is</t>
  </si>
  <si>
    <t>optional, provided the strength in both loading directions is &gt;=30kN without their inclusion.</t>
  </si>
  <si>
    <t xml:space="preserve">If teams using a another laminated structure than the SIS for the MH attachment then </t>
  </si>
  <si>
    <t>additional shear strength test must be performed.</t>
  </si>
  <si>
    <t xml:space="preserve">In this case please copy the given chart in to the yellow area then the cells for the </t>
  </si>
  <si>
    <t xml:space="preserve">"Skin shear strength, Mpa" are unlocked and you can enter the specific value </t>
  </si>
  <si>
    <t>of your specific structure.</t>
  </si>
  <si>
    <t>FRONT HOOP ATTACHMENT GUIDANCE NOTES</t>
  </si>
  <si>
    <t>This section elaborates on the front hoop attachments, and how to show equivalency:</t>
  </si>
  <si>
    <t>At the minimum, a front hoop has three attachment points per side:</t>
  </si>
  <si>
    <t>1. Front hoop bracing attachment</t>
  </si>
  <si>
    <t>2. Upper FBHS/SIS attachment</t>
  </si>
  <si>
    <t>3. Lower FBHS/SIS attachment</t>
  </si>
  <si>
    <t>If the upper FBHS member is more than 100mm above the upper SIS member, additional bracing is needed and therefore a fourth connection exists. (T3.14.1)</t>
  </si>
  <si>
    <t>For composite cars, this means that there are at least 3 attachment points per side.</t>
  </si>
  <si>
    <t>T3.11.4 means they cannot be combined and therefore must be separate attachments.</t>
  </si>
  <si>
    <t>The top attachment, for the front hoop bracing, must lie in the top 50mm of the FHB area,  as described in the T3.11 T3.5 Guidance Notes.</t>
  </si>
  <si>
    <t xml:space="preserve">For laminated front hoops, this also means that only the top 50mm can be used to show </t>
  </si>
  <si>
    <t>equivalency for the front hoop bracing attachments.</t>
  </si>
  <si>
    <t>T3.11 T3.5 Guidance Notes</t>
  </si>
  <si>
    <t>V1.1</t>
  </si>
  <si>
    <t>Second release for the 2024 rules</t>
  </si>
  <si>
    <t>- New upload of sheet, due to issue of copying TABs, locking issue solved</t>
  </si>
  <si>
    <t>- Moved T3.5 FBH TAB before T3.5 Different Layups</t>
  </si>
  <si>
    <t>- Moved T3.14 T3.5 FBH Spt Structure TAB before T3.13 T3.5 Ft Bulkhead due to order of required data input for calculation FBH (first input FBHS needed)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</si>
</sst>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000E+00"/>
    <numFmt numFmtId="167" formatCode="0.000"/>
    <numFmt numFmtId="168" formatCode="0.0000E+00"/>
  </numFmts>
  <fonts count="78">
    <font>
      <sz val="10"/>
      <name val="Arial"/>
    </font>
    <font>
      <sz val="10"/>
      <name val="Arial"/>
      <family val="2"/>
    </font>
    <font>
      <sz val="8"/>
      <name val="Arial"/>
      <family val="2"/>
    </font>
    <font>
      <b/>
      <sz val="10"/>
      <name val="Arial"/>
      <family val="2"/>
    </font>
    <font>
      <sz val="10"/>
      <name val="Arial"/>
      <family val="2"/>
    </font>
    <font>
      <b/>
      <sz val="10"/>
      <color indexed="10"/>
      <name val="Arial"/>
      <family val="2"/>
    </font>
    <font>
      <u/>
      <sz val="10"/>
      <color indexed="12"/>
      <name val="Arial"/>
      <family val="2"/>
    </font>
    <font>
      <b/>
      <sz val="12"/>
      <name val="Arial"/>
      <family val="2"/>
    </font>
    <font>
      <b/>
      <sz val="14"/>
      <name val="Arial"/>
      <family val="2"/>
    </font>
    <font>
      <sz val="11"/>
      <color indexed="60"/>
      <name val="Calibri"/>
      <family val="2"/>
    </font>
    <font>
      <sz val="10"/>
      <name val="Verdana"/>
      <family val="2"/>
    </font>
    <font>
      <vertAlign val="subscript"/>
      <sz val="10"/>
      <name val="Verdana"/>
      <family val="2"/>
    </font>
    <font>
      <b/>
      <sz val="10"/>
      <name val="Verdana"/>
      <family val="2"/>
    </font>
    <font>
      <vertAlign val="superscript"/>
      <sz val="10"/>
      <name val="Verdana"/>
      <family val="2"/>
    </font>
    <font>
      <sz val="10"/>
      <color indexed="9"/>
      <name val="Verdana"/>
      <family val="2"/>
    </font>
    <font>
      <sz val="10"/>
      <color indexed="9"/>
      <name val="Arial"/>
      <family val="2"/>
    </font>
    <font>
      <sz val="9"/>
      <color indexed="81"/>
      <name val="Tahoma"/>
      <family val="2"/>
    </font>
    <font>
      <b/>
      <sz val="9"/>
      <color indexed="81"/>
      <name val="Tahoma"/>
      <family val="2"/>
    </font>
    <font>
      <vertAlign val="subscript"/>
      <sz val="8"/>
      <name val="Verdana"/>
      <family val="2"/>
    </font>
    <font>
      <sz val="8"/>
      <name val="Arial"/>
      <family val="2"/>
    </font>
    <font>
      <vertAlign val="subscript"/>
      <sz val="10"/>
      <name val="Arial"/>
      <family val="2"/>
    </font>
    <font>
      <sz val="10"/>
      <name val="Arial"/>
      <family val="2"/>
    </font>
    <font>
      <sz val="10"/>
      <color indexed="8"/>
      <name val="Arial"/>
      <family val="2"/>
    </font>
    <font>
      <sz val="10"/>
      <color indexed="10"/>
      <name val="Arial"/>
      <family val="2"/>
    </font>
    <font>
      <b/>
      <sz val="10"/>
      <name val="Wingdings 2"/>
      <family val="1"/>
      <charset val="2"/>
    </font>
    <font>
      <b/>
      <sz val="9"/>
      <color indexed="81"/>
      <name val="Segoe UI"/>
      <family val="2"/>
    </font>
    <font>
      <sz val="10"/>
      <color indexed="10"/>
      <name val="Verdana"/>
      <family val="2"/>
    </font>
    <font>
      <b/>
      <sz val="10"/>
      <color indexed="10"/>
      <name val="Verdana"/>
      <family val="2"/>
    </font>
    <font>
      <b/>
      <sz val="11"/>
      <name val="Arial"/>
      <family val="2"/>
    </font>
    <font>
      <sz val="9"/>
      <color indexed="81"/>
      <name val="Segoe UI"/>
      <family val="2"/>
    </font>
    <font>
      <sz val="10"/>
      <name val="Arial Unicode MS"/>
      <family val="2"/>
    </font>
    <font>
      <b/>
      <sz val="10"/>
      <color indexed="30"/>
      <name val="Arial"/>
      <family val="2"/>
    </font>
    <font>
      <sz val="8"/>
      <name val="Arial"/>
      <family val="2"/>
    </font>
    <font>
      <sz val="26"/>
      <name val="Arial"/>
      <family val="2"/>
    </font>
    <font>
      <sz val="11"/>
      <color theme="1"/>
      <name val="Calibri"/>
      <family val="2"/>
      <scheme val="minor"/>
    </font>
    <font>
      <sz val="10"/>
      <color rgb="FFFF0000"/>
      <name val="Arial"/>
      <family val="2"/>
    </font>
    <font>
      <sz val="14"/>
      <color rgb="FFFF0000"/>
      <name val="Arial"/>
      <family val="2"/>
    </font>
    <font>
      <sz val="14"/>
      <color rgb="FFFF0000"/>
      <name val="Verdana"/>
      <family val="2"/>
    </font>
    <font>
      <sz val="11"/>
      <color theme="9" tint="0.39997558519241921"/>
      <name val="Calibri"/>
      <family val="2"/>
      <scheme val="minor"/>
    </font>
    <font>
      <b/>
      <sz val="11"/>
      <color theme="1"/>
      <name val="Calibri"/>
      <family val="2"/>
      <scheme val="minor"/>
    </font>
    <font>
      <b/>
      <sz val="10"/>
      <color rgb="FFFF0000"/>
      <name val="Verdana"/>
      <family val="2"/>
    </font>
    <font>
      <b/>
      <sz val="10"/>
      <color rgb="FFFF0000"/>
      <name val="Arial"/>
      <family val="2"/>
    </font>
    <font>
      <sz val="10"/>
      <color rgb="FFFF0000"/>
      <name val="Verdana"/>
      <family val="2"/>
    </font>
    <font>
      <u/>
      <sz val="10"/>
      <color theme="10"/>
      <name val="Arial"/>
      <family val="2"/>
    </font>
    <font>
      <sz val="10"/>
      <color rgb="FF000000"/>
      <name val="Verdana"/>
      <family val="2"/>
    </font>
    <font>
      <b/>
      <sz val="10"/>
      <color rgb="FF000000"/>
      <name val="Verdana"/>
      <family val="2"/>
    </font>
    <font>
      <sz val="11"/>
      <color rgb="FF000000"/>
      <name val="Calibri"/>
      <family val="2"/>
    </font>
    <font>
      <sz val="11"/>
      <name val="Calibri"/>
      <family val="2"/>
    </font>
    <font>
      <sz val="11"/>
      <color theme="0"/>
      <name val="Calibri"/>
      <family val="2"/>
      <scheme val="minor"/>
    </font>
    <font>
      <sz val="10"/>
      <color theme="0"/>
      <name val="Arial"/>
      <family val="2"/>
    </font>
    <font>
      <sz val="11"/>
      <color rgb="FFFF0000"/>
      <name val="Calibri"/>
      <family val="2"/>
      <scheme val="minor"/>
    </font>
    <font>
      <sz val="11"/>
      <color rgb="FF444444"/>
      <name val="Calibri"/>
      <family val="2"/>
      <charset val="1"/>
    </font>
    <font>
      <u val="double"/>
      <sz val="10"/>
      <name val="Verdana"/>
      <family val="2"/>
    </font>
    <font>
      <u/>
      <sz val="10"/>
      <name val="Verdana"/>
      <family val="2"/>
    </font>
    <font>
      <b/>
      <u/>
      <sz val="10"/>
      <color rgb="FFFF0000"/>
      <name val="Verdana"/>
      <family val="2"/>
    </font>
    <font>
      <b/>
      <u/>
      <sz val="10"/>
      <name val="Verdana"/>
      <family val="2"/>
    </font>
    <font>
      <sz val="9"/>
      <name val="Arial"/>
      <family val="2"/>
    </font>
    <font>
      <sz val="11"/>
      <color rgb="FF444444"/>
      <name val="Arial"/>
      <family val="2"/>
    </font>
    <font>
      <sz val="10"/>
      <color rgb="FF595959"/>
      <name val="Arial"/>
      <family val="2"/>
    </font>
    <font>
      <b/>
      <sz val="10"/>
      <color theme="1" tint="0.34998626667073579"/>
      <name val="Arial"/>
      <family val="2"/>
    </font>
    <font>
      <sz val="10"/>
      <color rgb="FF000000"/>
      <name val="Arial"/>
      <family val="2"/>
    </font>
    <font>
      <sz val="11"/>
      <name val="Calibri"/>
      <family val="2"/>
      <scheme val="minor"/>
    </font>
    <font>
      <b/>
      <sz val="11"/>
      <color rgb="FF444444"/>
      <name val="Aptos Narrow"/>
      <family val="2"/>
    </font>
    <font>
      <b/>
      <sz val="10"/>
      <name val="Arial"/>
      <family val="2"/>
    </font>
    <font>
      <sz val="9"/>
      <name val="Arial"/>
      <family val="2"/>
    </font>
    <font>
      <b/>
      <sz val="10"/>
      <name val="Verdana"/>
      <family val="2"/>
    </font>
    <font>
      <sz val="10"/>
      <name val="Verdana"/>
      <family val="2"/>
    </font>
    <font>
      <sz val="10"/>
      <color rgb="FF000000"/>
      <name val="Verdana"/>
      <family val="2"/>
    </font>
    <font>
      <u/>
      <sz val="10"/>
      <color indexed="12"/>
      <name val="Verdana"/>
      <family val="2"/>
    </font>
    <font>
      <sz val="14"/>
      <color rgb="FFFF0000"/>
      <name val="Verdana"/>
      <family val="2"/>
    </font>
    <font>
      <sz val="10"/>
      <color rgb="FFFF0000"/>
      <name val="Verdana"/>
      <family val="2"/>
    </font>
    <font>
      <sz val="26"/>
      <name val="Verdana"/>
      <family val="2"/>
    </font>
    <font>
      <u/>
      <sz val="10"/>
      <color theme="10"/>
      <name val="Arial"/>
      <family val="2"/>
    </font>
    <font>
      <u/>
      <sz val="10"/>
      <color indexed="12"/>
      <name val="Verdana"/>
      <family val="2"/>
    </font>
    <font>
      <sz val="26"/>
      <name val="Verdana"/>
      <family val="2"/>
    </font>
    <font>
      <u/>
      <sz val="10"/>
      <color theme="10"/>
      <name val="Verdana"/>
      <family val="2"/>
    </font>
    <font>
      <sz val="10"/>
      <color rgb="FF000000"/>
      <name val="Arial"/>
      <family val="2"/>
    </font>
    <font>
      <b/>
      <sz val="10"/>
      <color rgb="FF000000"/>
      <name val="Arial"/>
      <family val="2"/>
    </font>
  </fonts>
  <fills count="31">
    <fill>
      <patternFill patternType="none"/>
    </fill>
    <fill>
      <patternFill patternType="gray125"/>
    </fill>
    <fill>
      <patternFill patternType="solid">
        <fgColor indexed="43"/>
      </patternFill>
    </fill>
    <fill>
      <patternFill patternType="solid">
        <fgColor indexed="13"/>
        <bgColor indexed="64"/>
      </patternFill>
    </fill>
    <fill>
      <patternFill patternType="solid">
        <fgColor indexed="22"/>
        <bgColor indexed="64"/>
      </patternFill>
    </fill>
    <fill>
      <patternFill patternType="lightDown"/>
    </fill>
    <fill>
      <patternFill patternType="solid">
        <fgColor indexed="55"/>
        <bgColor indexed="64"/>
      </patternFill>
    </fill>
    <fill>
      <patternFill patternType="lightUp"/>
    </fill>
    <fill>
      <patternFill patternType="solid">
        <fgColor indexed="9"/>
        <bgColor indexed="64"/>
      </patternFill>
    </fill>
    <fill>
      <patternFill patternType="solid">
        <fgColor indexed="49"/>
        <bgColor indexed="64"/>
      </patternFill>
    </fill>
    <fill>
      <patternFill patternType="solid">
        <fgColor indexed="10"/>
        <bgColor indexed="64"/>
      </patternFill>
    </fill>
    <fill>
      <patternFill patternType="solid">
        <fgColor indexed="8"/>
        <bgColor indexed="64"/>
      </patternFill>
    </fill>
    <fill>
      <patternFill patternType="solid">
        <fgColor indexed="17"/>
        <bgColor indexed="64"/>
      </patternFill>
    </fill>
    <fill>
      <patternFill patternType="solid">
        <fgColor indexed="60"/>
        <bgColor indexed="64"/>
      </patternFill>
    </fill>
    <fill>
      <patternFill patternType="solid">
        <fgColor indexed="40"/>
        <bgColor indexed="64"/>
      </patternFill>
    </fill>
    <fill>
      <patternFill patternType="solid">
        <fgColor indexed="23"/>
        <bgColor indexed="64"/>
      </patternFill>
    </fill>
    <fill>
      <patternFill patternType="solid">
        <fgColor theme="1"/>
        <bgColor indexed="64"/>
      </patternFill>
    </fill>
    <fill>
      <patternFill patternType="solid">
        <fgColor rgb="FF00B050"/>
        <bgColor indexed="64"/>
      </patternFill>
    </fill>
    <fill>
      <patternFill patternType="solid">
        <fgColor theme="9" tint="-0.499984740745262"/>
        <bgColor indexed="64"/>
      </patternFill>
    </fill>
    <fill>
      <patternFill patternType="solid">
        <fgColor theme="0"/>
        <bgColor indexed="64"/>
      </patternFill>
    </fill>
    <fill>
      <patternFill patternType="solid">
        <fgColor rgb="FFFFFF00"/>
        <bgColor indexed="64"/>
      </patternFill>
    </fill>
    <fill>
      <patternFill patternType="solid">
        <fgColor theme="0" tint="-0.24994659260841701"/>
        <bgColor indexed="64"/>
      </patternFill>
    </fill>
    <fill>
      <patternFill patternType="solid">
        <fgColor theme="9"/>
        <bgColor indexed="64"/>
      </patternFill>
    </fill>
    <fill>
      <patternFill patternType="solid">
        <fgColor rgb="FFFFFFFF"/>
        <bgColor indexed="64"/>
      </patternFill>
    </fill>
    <fill>
      <patternFill patternType="solid">
        <fgColor rgb="FFFFFF00"/>
        <bgColor rgb="FF000000"/>
      </patternFill>
    </fill>
    <fill>
      <patternFill patternType="solid">
        <fgColor rgb="FF00B0F0"/>
        <bgColor indexed="64"/>
      </patternFill>
    </fill>
    <fill>
      <patternFill patternType="solid">
        <fgColor theme="7" tint="0.39997558519241921"/>
        <bgColor indexed="64"/>
      </patternFill>
    </fill>
    <fill>
      <patternFill patternType="solid">
        <fgColor rgb="FFC0C0C0"/>
        <bgColor indexed="64"/>
      </patternFill>
    </fill>
    <fill>
      <patternFill patternType="solid">
        <fgColor theme="0" tint="-0.249977111117893"/>
        <bgColor indexed="64"/>
      </patternFill>
    </fill>
    <fill>
      <patternFill patternType="solid">
        <fgColor theme="0"/>
        <bgColor rgb="FF000000"/>
      </patternFill>
    </fill>
    <fill>
      <patternFill patternType="solid">
        <fgColor theme="0" tint="-0.14999847407452621"/>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diagonal/>
    </border>
    <border>
      <left/>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bottom style="thin">
        <color indexed="64"/>
      </bottom>
      <diagonal/>
    </border>
    <border>
      <left/>
      <right style="thin">
        <color rgb="FF000000"/>
      </right>
      <top/>
      <bottom style="thin">
        <color rgb="FF000000"/>
      </bottom>
      <diagonal/>
    </border>
    <border>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right style="thin">
        <color indexed="64"/>
      </right>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thin">
        <color indexed="64"/>
      </top>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style="thin">
        <color rgb="FF000000"/>
      </left>
      <right/>
      <top style="thin">
        <color indexed="64"/>
      </top>
      <bottom/>
      <diagonal/>
    </border>
    <border>
      <left style="thin">
        <color indexed="64"/>
      </left>
      <right style="thin">
        <color rgb="FF000000"/>
      </right>
      <top style="thin">
        <color indexed="64"/>
      </top>
      <bottom/>
      <diagonal/>
    </border>
    <border>
      <left/>
      <right style="thin">
        <color indexed="64"/>
      </right>
      <top style="thin">
        <color rgb="FF000000"/>
      </top>
      <bottom style="thin">
        <color indexed="64"/>
      </bottom>
      <diagonal/>
    </border>
    <border>
      <left style="thin">
        <color indexed="64"/>
      </left>
      <right style="thin">
        <color rgb="FF000000"/>
      </right>
      <top style="thin">
        <color rgb="FF000000"/>
      </top>
      <bottom/>
      <diagonal/>
    </border>
    <border>
      <left style="thin">
        <color rgb="FF000000"/>
      </left>
      <right style="thin">
        <color indexed="64"/>
      </right>
      <top style="thin">
        <color indexed="64"/>
      </top>
      <bottom style="thin">
        <color indexed="64"/>
      </bottom>
      <diagonal/>
    </border>
    <border>
      <left style="thin">
        <color indexed="64"/>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diagonalUp="1" diagonalDown="1">
      <left style="thin">
        <color auto="1"/>
      </left>
      <right style="thin">
        <color auto="1"/>
      </right>
      <top style="thin">
        <color auto="1"/>
      </top>
      <bottom style="thin">
        <color auto="1"/>
      </bottom>
      <diagonal style="thin">
        <color auto="1"/>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indexed="64"/>
      </left>
      <right/>
      <top style="thin">
        <color rgb="FF000000"/>
      </top>
      <bottom/>
      <diagonal/>
    </border>
    <border>
      <left/>
      <right style="thin">
        <color rgb="FF000000"/>
      </right>
      <top style="thin">
        <color rgb="FF000000"/>
      </top>
      <bottom style="medium">
        <color rgb="FF000000"/>
      </bottom>
      <diagonal/>
    </border>
    <border>
      <left/>
      <right/>
      <top style="thin">
        <color rgb="FF000000"/>
      </top>
      <bottom style="medium">
        <color rgb="FF000000"/>
      </bottom>
      <diagonal/>
    </border>
    <border>
      <left style="medium">
        <color rgb="FF000000"/>
      </left>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s>
  <cellStyleXfs count="13">
    <xf numFmtId="0" fontId="0" fillId="0" borderId="0"/>
    <xf numFmtId="0" fontId="9" fillId="2" borderId="0" applyNumberFormat="0" applyBorder="0" applyAlignment="0" applyProtection="0"/>
    <xf numFmtId="0" fontId="9" fillId="2" borderId="0" applyNumberFormat="0" applyBorder="0" applyAlignment="0" applyProtection="0"/>
    <xf numFmtId="0" fontId="4" fillId="0" borderId="0"/>
    <xf numFmtId="0" fontId="34" fillId="0" borderId="0"/>
    <xf numFmtId="0" fontId="3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alignment vertical="top"/>
      <protection locked="0"/>
    </xf>
    <xf numFmtId="0" fontId="1" fillId="0" borderId="0"/>
    <xf numFmtId="0" fontId="72" fillId="0" borderId="0" applyNumberFormat="0" applyFill="0" applyBorder="0" applyAlignment="0" applyProtection="0"/>
  </cellStyleXfs>
  <cellXfs count="1572">
    <xf numFmtId="0" fontId="0" fillId="0" borderId="0" xfId="0"/>
    <xf numFmtId="0" fontId="7" fillId="0" borderId="0" xfId="0" applyFont="1"/>
    <xf numFmtId="0" fontId="0" fillId="0" borderId="2" xfId="0" applyBorder="1"/>
    <xf numFmtId="0" fontId="3" fillId="0" borderId="0" xfId="0" applyFont="1"/>
    <xf numFmtId="0" fontId="0" fillId="0" borderId="3" xfId="0" applyBorder="1"/>
    <xf numFmtId="0" fontId="0" fillId="0" borderId="3" xfId="0" applyBorder="1" applyAlignment="1">
      <alignment wrapText="1"/>
    </xf>
    <xf numFmtId="0" fontId="0" fillId="0" borderId="0" xfId="0" applyAlignment="1">
      <alignment wrapText="1"/>
    </xf>
    <xf numFmtId="0" fontId="0" fillId="0" borderId="4" xfId="0" applyBorder="1" applyAlignment="1">
      <alignment wrapText="1"/>
    </xf>
    <xf numFmtId="0" fontId="10" fillId="0" borderId="0" xfId="0" applyFont="1"/>
    <xf numFmtId="0" fontId="10" fillId="0" borderId="3" xfId="0" applyFont="1" applyBorder="1"/>
    <xf numFmtId="0" fontId="10" fillId="0" borderId="0" xfId="0" applyFont="1" applyAlignment="1">
      <alignment wrapText="1"/>
    </xf>
    <xf numFmtId="0" fontId="10" fillId="0" borderId="4" xfId="0" applyFont="1" applyBorder="1" applyAlignment="1">
      <alignment wrapText="1"/>
    </xf>
    <xf numFmtId="0" fontId="10" fillId="0" borderId="3" xfId="0" applyFont="1" applyBorder="1" applyAlignment="1">
      <alignment wrapText="1"/>
    </xf>
    <xf numFmtId="0" fontId="10" fillId="0" borderId="3" xfId="0" applyFont="1" applyBorder="1" applyAlignment="1">
      <alignment horizontal="right"/>
    </xf>
    <xf numFmtId="0" fontId="12" fillId="0" borderId="3" xfId="0" applyFont="1" applyBorder="1" applyAlignment="1">
      <alignment horizontal="left"/>
    </xf>
    <xf numFmtId="0" fontId="0" fillId="0" borderId="4" xfId="0" applyBorder="1"/>
    <xf numFmtId="0" fontId="0" fillId="0" borderId="1" xfId="0" applyBorder="1" applyAlignment="1">
      <alignment horizontal="center"/>
    </xf>
    <xf numFmtId="0" fontId="0" fillId="3" borderId="1" xfId="0" applyFill="1" applyBorder="1" applyProtection="1">
      <protection locked="0"/>
    </xf>
    <xf numFmtId="11" fontId="0" fillId="3" borderId="1" xfId="0" applyNumberFormat="1" applyFill="1" applyBorder="1" applyProtection="1">
      <protection locked="0"/>
    </xf>
    <xf numFmtId="0" fontId="0" fillId="3" borderId="5" xfId="0" applyFill="1" applyBorder="1" applyProtection="1">
      <protection locked="0"/>
    </xf>
    <xf numFmtId="0" fontId="0" fillId="3" borderId="2" xfId="0" applyFill="1" applyBorder="1" applyProtection="1">
      <protection locked="0"/>
    </xf>
    <xf numFmtId="0" fontId="0" fillId="3" borderId="6" xfId="0" applyFill="1" applyBorder="1" applyProtection="1">
      <protection locked="0"/>
    </xf>
    <xf numFmtId="0" fontId="0" fillId="3" borderId="3" xfId="0" applyFill="1" applyBorder="1" applyAlignment="1" applyProtection="1">
      <alignment wrapText="1"/>
      <protection locked="0"/>
    </xf>
    <xf numFmtId="0" fontId="0" fillId="3" borderId="0" xfId="0" applyFill="1" applyAlignment="1" applyProtection="1">
      <alignment wrapText="1"/>
      <protection locked="0"/>
    </xf>
    <xf numFmtId="0" fontId="0" fillId="3" borderId="4" xfId="0" applyFill="1" applyBorder="1" applyAlignment="1" applyProtection="1">
      <alignment wrapText="1"/>
      <protection locked="0"/>
    </xf>
    <xf numFmtId="0" fontId="0" fillId="3" borderId="3" xfId="0" applyFill="1" applyBorder="1" applyProtection="1">
      <protection locked="0"/>
    </xf>
    <xf numFmtId="0" fontId="0" fillId="3" borderId="0" xfId="0" applyFill="1" applyProtection="1">
      <protection locked="0"/>
    </xf>
    <xf numFmtId="0" fontId="0" fillId="3" borderId="4" xfId="0" applyFill="1" applyBorder="1" applyProtection="1">
      <protection locked="0"/>
    </xf>
    <xf numFmtId="0" fontId="10" fillId="3" borderId="0" xfId="0" applyFont="1" applyFill="1" applyProtection="1">
      <protection locked="0"/>
    </xf>
    <xf numFmtId="0" fontId="0" fillId="3" borderId="7" xfId="0" applyFill="1" applyBorder="1" applyAlignment="1" applyProtection="1">
      <alignment wrapText="1"/>
      <protection locked="0"/>
    </xf>
    <xf numFmtId="0" fontId="0" fillId="3" borderId="8" xfId="0" applyFill="1" applyBorder="1" applyAlignment="1" applyProtection="1">
      <alignment wrapText="1"/>
      <protection locked="0"/>
    </xf>
    <xf numFmtId="0" fontId="0" fillId="3" borderId="8" xfId="0" applyFill="1" applyBorder="1" applyProtection="1">
      <protection locked="0"/>
    </xf>
    <xf numFmtId="0" fontId="0" fillId="3" borderId="9" xfId="0" applyFill="1" applyBorder="1" applyAlignment="1" applyProtection="1">
      <alignment wrapText="1"/>
      <protection locked="0"/>
    </xf>
    <xf numFmtId="0" fontId="0" fillId="3" borderId="7" xfId="0" applyFill="1" applyBorder="1" applyProtection="1">
      <protection locked="0"/>
    </xf>
    <xf numFmtId="0" fontId="0" fillId="3" borderId="9" xfId="0" applyFill="1" applyBorder="1" applyProtection="1">
      <protection locked="0"/>
    </xf>
    <xf numFmtId="0" fontId="0" fillId="4" borderId="1" xfId="0" applyFill="1" applyBorder="1"/>
    <xf numFmtId="11" fontId="0" fillId="4" borderId="1" xfId="0" applyNumberFormat="1" applyFill="1" applyBorder="1"/>
    <xf numFmtId="164" fontId="0" fillId="4" borderId="1" xfId="0" applyNumberFormat="1" applyFill="1" applyBorder="1"/>
    <xf numFmtId="0" fontId="0" fillId="3" borderId="10" xfId="0" applyFill="1" applyBorder="1" applyProtection="1">
      <protection locked="0"/>
    </xf>
    <xf numFmtId="0" fontId="0" fillId="0" borderId="11" xfId="0" applyBorder="1"/>
    <xf numFmtId="164" fontId="0" fillId="0" borderId="1" xfId="0" applyNumberFormat="1" applyBorder="1"/>
    <xf numFmtId="0" fontId="3" fillId="0" borderId="1" xfId="0" applyFont="1" applyBorder="1"/>
    <xf numFmtId="0" fontId="0" fillId="0" borderId="1" xfId="0" applyBorder="1"/>
    <xf numFmtId="11" fontId="0" fillId="0" borderId="0" xfId="0" applyNumberFormat="1"/>
    <xf numFmtId="2" fontId="0" fillId="0" borderId="0" xfId="0" applyNumberFormat="1"/>
    <xf numFmtId="164" fontId="0" fillId="0" borderId="1" xfId="0" applyNumberFormat="1" applyBorder="1" applyAlignment="1">
      <alignment horizontal="center"/>
    </xf>
    <xf numFmtId="1" fontId="0" fillId="0" borderId="0" xfId="0" applyNumberFormat="1" applyAlignment="1">
      <alignment horizontal="center"/>
    </xf>
    <xf numFmtId="0" fontId="8" fillId="0" borderId="0" xfId="0" applyFont="1"/>
    <xf numFmtId="0" fontId="3" fillId="4" borderId="1" xfId="0" applyFont="1" applyFill="1" applyBorder="1"/>
    <xf numFmtId="0" fontId="0" fillId="4" borderId="1" xfId="0" applyFill="1" applyBorder="1" applyAlignment="1">
      <alignment horizontal="center"/>
    </xf>
    <xf numFmtId="0" fontId="15" fillId="0" borderId="0" xfId="0" applyFont="1"/>
    <xf numFmtId="11" fontId="0" fillId="0" borderId="13" xfId="0" applyNumberFormat="1" applyBorder="1"/>
    <xf numFmtId="0" fontId="3" fillId="0" borderId="1" xfId="0" applyFont="1" applyBorder="1" applyAlignment="1">
      <alignment wrapText="1"/>
    </xf>
    <xf numFmtId="0" fontId="0" fillId="0" borderId="1" xfId="0" applyBorder="1" applyAlignment="1">
      <alignment wrapText="1"/>
    </xf>
    <xf numFmtId="164" fontId="0" fillId="3" borderId="1" xfId="0" applyNumberFormat="1" applyFill="1" applyBorder="1" applyProtection="1">
      <protection locked="0"/>
    </xf>
    <xf numFmtId="11" fontId="0" fillId="0" borderId="4" xfId="0" applyNumberFormat="1" applyBorder="1"/>
    <xf numFmtId="11" fontId="0" fillId="0" borderId="3" xfId="0" applyNumberFormat="1" applyBorder="1"/>
    <xf numFmtId="0" fontId="3" fillId="0" borderId="11" xfId="0" applyFont="1" applyBorder="1"/>
    <xf numFmtId="0" fontId="0" fillId="0" borderId="5" xfId="0" applyBorder="1"/>
    <xf numFmtId="11" fontId="0" fillId="0" borderId="6" xfId="0" applyNumberFormat="1" applyBorder="1" applyAlignment="1">
      <alignment horizontal="center"/>
    </xf>
    <xf numFmtId="11" fontId="0" fillId="0" borderId="14" xfId="0" applyNumberFormat="1" applyBorder="1" applyAlignment="1">
      <alignment horizontal="center"/>
    </xf>
    <xf numFmtId="11" fontId="0" fillId="0" borderId="1" xfId="0" applyNumberFormat="1" applyBorder="1" applyAlignment="1">
      <alignment horizontal="center"/>
    </xf>
    <xf numFmtId="1" fontId="0" fillId="4" borderId="11" xfId="0" applyNumberFormat="1" applyFill="1" applyBorder="1"/>
    <xf numFmtId="0" fontId="14" fillId="0" borderId="3" xfId="0" applyFont="1" applyBorder="1"/>
    <xf numFmtId="0" fontId="0" fillId="0" borderId="0" xfId="0" applyAlignment="1">
      <alignment horizontal="center"/>
    </xf>
    <xf numFmtId="11" fontId="0" fillId="0" borderId="0" xfId="0" applyNumberFormat="1" applyAlignment="1">
      <alignment horizontal="center"/>
    </xf>
    <xf numFmtId="1" fontId="0" fillId="0" borderId="0" xfId="0" applyNumberFormat="1"/>
    <xf numFmtId="0" fontId="0" fillId="0" borderId="14" xfId="0" applyBorder="1"/>
    <xf numFmtId="0" fontId="0" fillId="4" borderId="11" xfId="0" applyFill="1" applyBorder="1" applyAlignment="1">
      <alignment horizontal="right"/>
    </xf>
    <xf numFmtId="0" fontId="0" fillId="0" borderId="13" xfId="0" applyBorder="1"/>
    <xf numFmtId="0" fontId="0" fillId="4" borderId="10" xfId="0" applyFill="1" applyBorder="1"/>
    <xf numFmtId="0" fontId="0" fillId="0" borderId="15" xfId="0" applyBorder="1"/>
    <xf numFmtId="0" fontId="0" fillId="4" borderId="1" xfId="0" applyFill="1" applyBorder="1" applyAlignment="1">
      <alignment horizontal="right"/>
    </xf>
    <xf numFmtId="11" fontId="0" fillId="4" borderId="1" xfId="0" applyNumberFormat="1" applyFill="1" applyBorder="1" applyAlignment="1">
      <alignment horizontal="right"/>
    </xf>
    <xf numFmtId="164" fontId="0" fillId="0" borderId="0" xfId="0" applyNumberFormat="1"/>
    <xf numFmtId="0" fontId="0" fillId="3" borderId="11" xfId="0" applyFill="1" applyBorder="1" applyProtection="1">
      <protection locked="0"/>
    </xf>
    <xf numFmtId="0" fontId="3" fillId="0" borderId="10" xfId="0" applyFont="1" applyBorder="1"/>
    <xf numFmtId="0" fontId="3" fillId="0" borderId="12" xfId="0" applyFont="1" applyBorder="1" applyAlignment="1">
      <alignment wrapText="1"/>
    </xf>
    <xf numFmtId="0" fontId="0" fillId="0" borderId="12" xfId="0" applyBorder="1" applyAlignment="1">
      <alignment horizontal="right"/>
    </xf>
    <xf numFmtId="0" fontId="0" fillId="0" borderId="7" xfId="0" applyBorder="1"/>
    <xf numFmtId="0" fontId="0" fillId="0" borderId="8" xfId="0" applyBorder="1"/>
    <xf numFmtId="0" fontId="0" fillId="0" borderId="9" xfId="0" applyBorder="1"/>
    <xf numFmtId="164" fontId="0" fillId="0" borderId="13" xfId="0" applyNumberFormat="1" applyBorder="1"/>
    <xf numFmtId="0" fontId="3" fillId="0" borderId="10" xfId="0" applyFont="1" applyBorder="1" applyAlignment="1">
      <alignment wrapText="1"/>
    </xf>
    <xf numFmtId="0" fontId="0" fillId="0" borderId="10" xfId="0" applyBorder="1" applyAlignment="1">
      <alignment horizontal="right"/>
    </xf>
    <xf numFmtId="0" fontId="10" fillId="0" borderId="4" xfId="0" applyFont="1" applyBorder="1"/>
    <xf numFmtId="0" fontId="10" fillId="0" borderId="3" xfId="0" applyFont="1" applyBorder="1" applyAlignment="1">
      <alignment horizontal="left"/>
    </xf>
    <xf numFmtId="0" fontId="10" fillId="0" borderId="0" xfId="0" applyFont="1" applyAlignment="1">
      <alignment horizontal="right"/>
    </xf>
    <xf numFmtId="0" fontId="10" fillId="0" borderId="4" xfId="0" applyFont="1" applyBorder="1" applyAlignment="1">
      <alignment horizontal="right"/>
    </xf>
    <xf numFmtId="0" fontId="10" fillId="0" borderId="0" xfId="0" applyFont="1" applyAlignment="1">
      <alignment horizontal="center"/>
    </xf>
    <xf numFmtId="0" fontId="12" fillId="0" borderId="3" xfId="0" applyFont="1" applyBorder="1" applyAlignment="1">
      <alignment horizontal="right"/>
    </xf>
    <xf numFmtId="0" fontId="10" fillId="0" borderId="7" xfId="0" applyFont="1" applyBorder="1" applyAlignment="1">
      <alignment wrapText="1"/>
    </xf>
    <xf numFmtId="0" fontId="2" fillId="0" borderId="8" xfId="0" applyFont="1" applyBorder="1" applyAlignment="1">
      <alignment horizontal="right"/>
    </xf>
    <xf numFmtId="0" fontId="10" fillId="0" borderId="8" xfId="0" applyFont="1" applyBorder="1"/>
    <xf numFmtId="0" fontId="10" fillId="0" borderId="8" xfId="0" applyFont="1" applyBorder="1" applyAlignment="1">
      <alignment wrapText="1"/>
    </xf>
    <xf numFmtId="0" fontId="10" fillId="0" borderId="9" xfId="0" applyFont="1" applyBorder="1" applyAlignment="1">
      <alignment wrapText="1"/>
    </xf>
    <xf numFmtId="0" fontId="10" fillId="0" borderId="7" xfId="0" applyFont="1" applyBorder="1"/>
    <xf numFmtId="0" fontId="10" fillId="0" borderId="9" xfId="0" applyFont="1" applyBorder="1"/>
    <xf numFmtId="0" fontId="10" fillId="0" borderId="2" xfId="0" applyFont="1" applyBorder="1" applyAlignment="1">
      <alignment horizontal="center"/>
    </xf>
    <xf numFmtId="1" fontId="0" fillId="3" borderId="11" xfId="0" applyNumberFormat="1" applyFill="1" applyBorder="1" applyProtection="1">
      <protection locked="0"/>
    </xf>
    <xf numFmtId="1" fontId="0" fillId="3" borderId="5" xfId="0" applyNumberFormat="1" applyFill="1" applyBorder="1" applyProtection="1">
      <protection locked="0"/>
    </xf>
    <xf numFmtId="1" fontId="0" fillId="3" borderId="14" xfId="0" applyNumberFormat="1" applyFill="1" applyBorder="1" applyProtection="1">
      <protection locked="0"/>
    </xf>
    <xf numFmtId="1" fontId="0" fillId="3" borderId="1" xfId="0" applyNumberFormat="1" applyFill="1" applyBorder="1" applyProtection="1">
      <protection locked="0"/>
    </xf>
    <xf numFmtId="0" fontId="0" fillId="3" borderId="1" xfId="0" applyFill="1" applyBorder="1" applyAlignment="1" applyProtection="1">
      <alignment horizontal="center"/>
      <protection locked="0"/>
    </xf>
    <xf numFmtId="0" fontId="0" fillId="0" borderId="0" xfId="0" applyProtection="1">
      <protection locked="0"/>
    </xf>
    <xf numFmtId="164" fontId="0" fillId="3" borderId="5" xfId="0" applyNumberFormat="1" applyFill="1" applyBorder="1" applyProtection="1">
      <protection locked="0"/>
    </xf>
    <xf numFmtId="164" fontId="0" fillId="3" borderId="14" xfId="0" applyNumberFormat="1" applyFill="1" applyBorder="1" applyProtection="1">
      <protection locked="0"/>
    </xf>
    <xf numFmtId="0" fontId="0" fillId="3" borderId="2" xfId="0" applyFill="1" applyBorder="1" applyAlignment="1" applyProtection="1">
      <alignment vertical="top" wrapText="1"/>
      <protection locked="0"/>
    </xf>
    <xf numFmtId="0" fontId="0" fillId="3" borderId="6" xfId="0" applyFill="1" applyBorder="1" applyAlignment="1" applyProtection="1">
      <alignment vertical="top" wrapText="1"/>
      <protection locked="0"/>
    </xf>
    <xf numFmtId="0" fontId="0" fillId="3" borderId="3" xfId="0" applyFill="1" applyBorder="1" applyAlignment="1" applyProtection="1">
      <alignment vertical="top" wrapText="1"/>
      <protection locked="0"/>
    </xf>
    <xf numFmtId="0" fontId="0" fillId="3" borderId="0" xfId="0" applyFill="1" applyAlignment="1" applyProtection="1">
      <alignment vertical="top" wrapText="1"/>
      <protection locked="0"/>
    </xf>
    <xf numFmtId="0" fontId="0" fillId="3" borderId="4" xfId="0" applyFill="1" applyBorder="1" applyAlignment="1" applyProtection="1">
      <alignment vertical="top" wrapText="1"/>
      <protection locked="0"/>
    </xf>
    <xf numFmtId="0" fontId="0" fillId="3" borderId="7" xfId="0" applyFill="1" applyBorder="1" applyAlignment="1" applyProtection="1">
      <alignment vertical="top" wrapText="1"/>
      <protection locked="0"/>
    </xf>
    <xf numFmtId="0" fontId="0" fillId="3" borderId="8" xfId="0" applyFill="1" applyBorder="1" applyAlignment="1" applyProtection="1">
      <alignment vertical="top" wrapText="1"/>
      <protection locked="0"/>
    </xf>
    <xf numFmtId="0" fontId="0" fillId="3" borderId="9" xfId="0" applyFill="1" applyBorder="1" applyAlignment="1" applyProtection="1">
      <alignment vertical="top" wrapText="1"/>
      <protection locked="0"/>
    </xf>
    <xf numFmtId="0" fontId="15" fillId="0" borderId="5" xfId="0" applyFont="1" applyBorder="1" applyAlignment="1">
      <alignment horizontal="center"/>
    </xf>
    <xf numFmtId="0" fontId="15" fillId="0" borderId="2" xfId="0" applyFont="1" applyBorder="1" applyAlignment="1">
      <alignment horizontal="center"/>
    </xf>
    <xf numFmtId="0" fontId="15" fillId="0" borderId="3" xfId="0" applyFont="1" applyBorder="1" applyAlignment="1">
      <alignment horizontal="center"/>
    </xf>
    <xf numFmtId="0" fontId="15" fillId="0" borderId="0" xfId="0" applyFont="1" applyAlignment="1">
      <alignment horizontal="center"/>
    </xf>
    <xf numFmtId="0" fontId="15" fillId="0" borderId="4" xfId="0" applyFont="1" applyBorder="1" applyAlignment="1">
      <alignment horizontal="center"/>
    </xf>
    <xf numFmtId="11" fontId="0" fillId="0" borderId="0" xfId="0" applyNumberFormat="1" applyProtection="1">
      <protection locked="0"/>
    </xf>
    <xf numFmtId="0" fontId="3" fillId="0" borderId="0" xfId="0" applyFont="1" applyProtection="1">
      <protection locked="0"/>
    </xf>
    <xf numFmtId="0" fontId="7" fillId="0" borderId="0" xfId="3" applyFont="1"/>
    <xf numFmtId="0" fontId="4" fillId="0" borderId="0" xfId="3"/>
    <xf numFmtId="0" fontId="3" fillId="0" borderId="1" xfId="3" applyFont="1" applyBorder="1"/>
    <xf numFmtId="0" fontId="3" fillId="0" borderId="0" xfId="3" applyFont="1"/>
    <xf numFmtId="0" fontId="3" fillId="0" borderId="10" xfId="3" applyFont="1" applyBorder="1"/>
    <xf numFmtId="0" fontId="4" fillId="0" borderId="13" xfId="3" applyBorder="1"/>
    <xf numFmtId="0" fontId="4" fillId="0" borderId="1" xfId="3" applyBorder="1"/>
    <xf numFmtId="11" fontId="4" fillId="0" borderId="0" xfId="3" applyNumberFormat="1"/>
    <xf numFmtId="2" fontId="4" fillId="0" borderId="0" xfId="3" applyNumberFormat="1"/>
    <xf numFmtId="0" fontId="0" fillId="3" borderId="13" xfId="0" applyFill="1" applyBorder="1" applyProtection="1">
      <protection locked="0"/>
    </xf>
    <xf numFmtId="0" fontId="3" fillId="0" borderId="1" xfId="0" applyFont="1" applyBorder="1" applyAlignment="1">
      <alignment horizontal="center"/>
    </xf>
    <xf numFmtId="0" fontId="0" fillId="0" borderId="0" xfId="0" applyAlignment="1" applyProtection="1">
      <alignment wrapText="1"/>
      <protection locked="0"/>
    </xf>
    <xf numFmtId="11" fontId="0" fillId="0" borderId="0" xfId="0" applyNumberFormat="1" applyAlignment="1" applyProtection="1">
      <alignment wrapText="1"/>
      <protection locked="0"/>
    </xf>
    <xf numFmtId="2" fontId="0" fillId="0" borderId="0" xfId="0" applyNumberFormat="1" applyProtection="1">
      <protection locked="0"/>
    </xf>
    <xf numFmtId="0" fontId="0" fillId="0" borderId="6" xfId="0" applyBorder="1"/>
    <xf numFmtId="0" fontId="0" fillId="6" borderId="10" xfId="0" applyFill="1" applyBorder="1"/>
    <xf numFmtId="0" fontId="0" fillId="0" borderId="2" xfId="0" applyBorder="1" applyAlignment="1">
      <alignment vertical="top" wrapText="1"/>
    </xf>
    <xf numFmtId="0" fontId="0" fillId="0" borderId="8" xfId="0" applyBorder="1" applyAlignment="1">
      <alignment vertical="top" wrapText="1"/>
    </xf>
    <xf numFmtId="0" fontId="0" fillId="0" borderId="0" xfId="0" applyAlignment="1">
      <alignment horizontal="right"/>
    </xf>
    <xf numFmtId="165" fontId="0" fillId="0" borderId="0" xfId="0" applyNumberFormat="1"/>
    <xf numFmtId="0" fontId="3" fillId="0" borderId="0" xfId="0" applyFont="1" applyAlignment="1">
      <alignment horizontal="center"/>
    </xf>
    <xf numFmtId="2" fontId="0" fillId="4" borderId="1" xfId="0" applyNumberFormat="1" applyFill="1" applyBorder="1"/>
    <xf numFmtId="11" fontId="0" fillId="6" borderId="1" xfId="0" applyNumberFormat="1" applyFill="1" applyBorder="1"/>
    <xf numFmtId="0" fontId="6" fillId="0" borderId="0" xfId="12" applyFont="1" applyFill="1" applyBorder="1" applyAlignment="1" applyProtection="1"/>
    <xf numFmtId="0" fontId="0" fillId="0" borderId="3" xfId="0" applyBorder="1" applyProtection="1">
      <protection locked="0"/>
    </xf>
    <xf numFmtId="0" fontId="0" fillId="0" borderId="4" xfId="0" applyBorder="1" applyProtection="1">
      <protection locked="0"/>
    </xf>
    <xf numFmtId="0" fontId="0" fillId="0" borderId="7" xfId="0" applyBorder="1" applyProtection="1">
      <protection locked="0"/>
    </xf>
    <xf numFmtId="0" fontId="0" fillId="0" borderId="8" xfId="0" applyBorder="1" applyProtection="1">
      <protection locked="0"/>
    </xf>
    <xf numFmtId="0" fontId="0" fillId="0" borderId="9" xfId="0" applyBorder="1" applyProtection="1">
      <protection locked="0"/>
    </xf>
    <xf numFmtId="0" fontId="0" fillId="0" borderId="5" xfId="0" applyBorder="1" applyProtection="1">
      <protection locked="0"/>
    </xf>
    <xf numFmtId="0" fontId="0" fillId="0" borderId="2" xfId="0" applyBorder="1" applyProtection="1">
      <protection locked="0"/>
    </xf>
    <xf numFmtId="0" fontId="0" fillId="0" borderId="6" xfId="0" applyBorder="1" applyProtection="1">
      <protection locked="0"/>
    </xf>
    <xf numFmtId="0" fontId="10" fillId="0" borderId="3" xfId="0" applyFont="1" applyBorder="1" applyAlignment="1">
      <alignment horizontal="right" wrapText="1"/>
    </xf>
    <xf numFmtId="0" fontId="10" fillId="0" borderId="0" xfId="0" applyFont="1" applyAlignment="1">
      <alignment horizontal="right" wrapText="1"/>
    </xf>
    <xf numFmtId="0" fontId="10" fillId="0" borderId="0" xfId="0" applyFont="1" applyProtection="1">
      <protection locked="0"/>
    </xf>
    <xf numFmtId="0" fontId="0" fillId="6" borderId="1" xfId="0" applyFill="1" applyBorder="1" applyAlignment="1">
      <alignment horizontal="center"/>
    </xf>
    <xf numFmtId="0" fontId="0" fillId="6" borderId="1" xfId="0" applyFill="1" applyBorder="1"/>
    <xf numFmtId="166" fontId="0" fillId="6" borderId="1" xfId="0" applyNumberFormat="1" applyFill="1" applyBorder="1"/>
    <xf numFmtId="11" fontId="0" fillId="4" borderId="11" xfId="0" applyNumberFormat="1" applyFill="1" applyBorder="1"/>
    <xf numFmtId="164" fontId="0" fillId="0" borderId="1" xfId="0" applyNumberFormat="1" applyBorder="1" applyAlignment="1">
      <alignment horizontal="right"/>
    </xf>
    <xf numFmtId="0" fontId="6" fillId="0" borderId="0" xfId="12" applyFont="1" applyAlignment="1" applyProtection="1"/>
    <xf numFmtId="0" fontId="10" fillId="0" borderId="0" xfId="0" applyFont="1" applyAlignment="1" applyProtection="1">
      <alignment horizontal="center" wrapText="1"/>
      <protection locked="0"/>
    </xf>
    <xf numFmtId="164" fontId="0" fillId="0" borderId="3" xfId="0" applyNumberFormat="1" applyBorder="1"/>
    <xf numFmtId="1" fontId="0" fillId="0" borderId="3" xfId="0" applyNumberFormat="1" applyBorder="1"/>
    <xf numFmtId="1" fontId="0" fillId="6" borderId="11" xfId="0" applyNumberFormat="1" applyFill="1" applyBorder="1"/>
    <xf numFmtId="164" fontId="0" fillId="6" borderId="11" xfId="0" applyNumberFormat="1" applyFill="1" applyBorder="1"/>
    <xf numFmtId="0" fontId="0" fillId="3" borderId="3" xfId="0" applyFill="1" applyBorder="1" applyAlignment="1" applyProtection="1">
      <alignment vertical="top"/>
      <protection locked="0"/>
    </xf>
    <xf numFmtId="11" fontId="0" fillId="4" borderId="1" xfId="0" applyNumberFormat="1" applyFill="1" applyBorder="1" applyAlignment="1">
      <alignment horizontal="center"/>
    </xf>
    <xf numFmtId="0" fontId="0" fillId="0" borderId="0" xfId="0" applyAlignment="1">
      <alignment vertical="top"/>
    </xf>
    <xf numFmtId="0" fontId="0" fillId="0" borderId="3" xfId="0" applyBorder="1" applyAlignment="1">
      <alignment vertical="top"/>
    </xf>
    <xf numFmtId="0" fontId="0" fillId="0" borderId="4" xfId="0" applyBorder="1" applyAlignment="1">
      <alignment vertical="top"/>
    </xf>
    <xf numFmtId="0" fontId="0" fillId="0" borderId="8" xfId="0" applyBorder="1" applyAlignment="1">
      <alignment vertical="top"/>
    </xf>
    <xf numFmtId="0" fontId="0" fillId="0" borderId="9" xfId="0" applyBorder="1" applyAlignment="1">
      <alignment vertical="top"/>
    </xf>
    <xf numFmtId="2" fontId="0" fillId="0" borderId="1" xfId="0" applyNumberFormat="1" applyBorder="1" applyAlignment="1">
      <alignment horizontal="center"/>
    </xf>
    <xf numFmtId="0" fontId="0" fillId="6" borderId="1" xfId="0" applyFill="1" applyBorder="1" applyAlignment="1">
      <alignment horizontal="right"/>
    </xf>
    <xf numFmtId="0" fontId="4" fillId="3" borderId="3" xfId="3" applyFill="1" applyBorder="1" applyAlignment="1" applyProtection="1">
      <alignment wrapText="1"/>
      <protection locked="0"/>
    </xf>
    <xf numFmtId="0" fontId="4" fillId="3" borderId="0" xfId="3" applyFill="1" applyAlignment="1" applyProtection="1">
      <alignment wrapText="1"/>
      <protection locked="0"/>
    </xf>
    <xf numFmtId="0" fontId="4" fillId="3" borderId="4" xfId="3" applyFill="1" applyBorder="1" applyAlignment="1" applyProtection="1">
      <alignment wrapText="1"/>
      <protection locked="0"/>
    </xf>
    <xf numFmtId="0" fontId="4" fillId="3" borderId="0" xfId="3" applyFill="1" applyProtection="1">
      <protection locked="0"/>
    </xf>
    <xf numFmtId="0" fontId="10" fillId="3" borderId="0" xfId="3" applyFont="1" applyFill="1" applyProtection="1">
      <protection locked="0"/>
    </xf>
    <xf numFmtId="0" fontId="4" fillId="3" borderId="7" xfId="3" applyFill="1" applyBorder="1" applyAlignment="1" applyProtection="1">
      <alignment wrapText="1"/>
      <protection locked="0"/>
    </xf>
    <xf numFmtId="0" fontId="4" fillId="3" borderId="8" xfId="3" applyFill="1" applyBorder="1" applyAlignment="1" applyProtection="1">
      <alignment wrapText="1"/>
      <protection locked="0"/>
    </xf>
    <xf numFmtId="0" fontId="4" fillId="3" borderId="8" xfId="3" applyFill="1" applyBorder="1" applyProtection="1">
      <protection locked="0"/>
    </xf>
    <xf numFmtId="0" fontId="4" fillId="3" borderId="9" xfId="3" applyFill="1" applyBorder="1" applyAlignment="1" applyProtection="1">
      <alignment wrapText="1"/>
      <protection locked="0"/>
    </xf>
    <xf numFmtId="0" fontId="4" fillId="0" borderId="0" xfId="3" applyAlignment="1">
      <alignment wrapText="1"/>
    </xf>
    <xf numFmtId="0" fontId="4" fillId="0" borderId="4" xfId="3" applyBorder="1" applyAlignment="1">
      <alignment wrapText="1"/>
    </xf>
    <xf numFmtId="0" fontId="4" fillId="0" borderId="3" xfId="3" applyBorder="1" applyAlignment="1">
      <alignment wrapText="1"/>
    </xf>
    <xf numFmtId="0" fontId="4" fillId="3" borderId="3" xfId="3" applyFill="1" applyBorder="1" applyProtection="1">
      <protection locked="0"/>
    </xf>
    <xf numFmtId="0" fontId="4" fillId="3" borderId="7" xfId="3" applyFill="1" applyBorder="1" applyProtection="1">
      <protection locked="0"/>
    </xf>
    <xf numFmtId="0" fontId="10" fillId="0" borderId="3" xfId="3" applyFont="1" applyBorder="1"/>
    <xf numFmtId="0" fontId="10" fillId="0" borderId="0" xfId="3" applyFont="1" applyAlignment="1">
      <alignment wrapText="1"/>
    </xf>
    <xf numFmtId="0" fontId="10" fillId="0" borderId="4" xfId="3" applyFont="1" applyBorder="1" applyAlignment="1">
      <alignment wrapText="1"/>
    </xf>
    <xf numFmtId="0" fontId="10" fillId="0" borderId="0" xfId="3" applyFont="1"/>
    <xf numFmtId="0" fontId="10" fillId="0" borderId="3" xfId="3" applyFont="1" applyBorder="1" applyAlignment="1">
      <alignment wrapText="1"/>
    </xf>
    <xf numFmtId="0" fontId="10" fillId="0" borderId="3" xfId="3" applyFont="1" applyBorder="1" applyAlignment="1">
      <alignment horizontal="left"/>
    </xf>
    <xf numFmtId="0" fontId="10" fillId="0" borderId="0" xfId="3" applyFont="1" applyAlignment="1">
      <alignment horizontal="right"/>
    </xf>
    <xf numFmtId="0" fontId="10" fillId="0" borderId="3" xfId="3" applyFont="1" applyBorder="1" applyAlignment="1">
      <alignment horizontal="right"/>
    </xf>
    <xf numFmtId="0" fontId="10" fillId="0" borderId="0" xfId="3" applyFont="1" applyAlignment="1">
      <alignment horizontal="center"/>
    </xf>
    <xf numFmtId="0" fontId="10" fillId="0" borderId="2" xfId="3" applyFont="1" applyBorder="1" applyAlignment="1">
      <alignment horizontal="center"/>
    </xf>
    <xf numFmtId="0" fontId="10" fillId="0" borderId="7" xfId="3" applyFont="1" applyBorder="1" applyAlignment="1">
      <alignment wrapText="1"/>
    </xf>
    <xf numFmtId="0" fontId="10" fillId="0" borderId="8" xfId="3" applyFont="1" applyBorder="1" applyAlignment="1">
      <alignment wrapText="1"/>
    </xf>
    <xf numFmtId="0" fontId="10" fillId="0" borderId="9" xfId="3" applyFont="1" applyBorder="1" applyAlignment="1">
      <alignment wrapText="1"/>
    </xf>
    <xf numFmtId="166" fontId="0" fillId="6" borderId="1" xfId="0" applyNumberFormat="1" applyFill="1" applyBorder="1" applyAlignment="1">
      <alignment horizontal="right"/>
    </xf>
    <xf numFmtId="1" fontId="0" fillId="4" borderId="1" xfId="0" applyNumberFormat="1" applyFill="1" applyBorder="1"/>
    <xf numFmtId="164" fontId="0" fillId="3" borderId="11" xfId="0" applyNumberFormat="1" applyFill="1" applyBorder="1" applyProtection="1">
      <protection locked="0"/>
    </xf>
    <xf numFmtId="165" fontId="0" fillId="4" borderId="12" xfId="0" applyNumberFormat="1" applyFill="1" applyBorder="1"/>
    <xf numFmtId="166" fontId="0" fillId="4" borderId="1" xfId="0" applyNumberFormat="1" applyFill="1" applyBorder="1"/>
    <xf numFmtId="166" fontId="0" fillId="0" borderId="0" xfId="0" applyNumberFormat="1"/>
    <xf numFmtId="166" fontId="0" fillId="0" borderId="0" xfId="0" applyNumberFormat="1" applyProtection="1">
      <protection locked="0"/>
    </xf>
    <xf numFmtId="166" fontId="0" fillId="4" borderId="1" xfId="0" applyNumberFormat="1" applyFill="1" applyBorder="1" applyAlignment="1">
      <alignment horizontal="right"/>
    </xf>
    <xf numFmtId="1" fontId="0" fillId="3" borderId="0" xfId="0" applyNumberFormat="1" applyFill="1" applyProtection="1">
      <protection locked="0"/>
    </xf>
    <xf numFmtId="11" fontId="0" fillId="3" borderId="0" xfId="0" applyNumberFormat="1" applyFill="1" applyProtection="1">
      <protection locked="0"/>
    </xf>
    <xf numFmtId="11" fontId="0" fillId="3" borderId="0" xfId="0" applyNumberFormat="1" applyFill="1" applyAlignment="1" applyProtection="1">
      <alignment horizontal="center"/>
      <protection locked="0"/>
    </xf>
    <xf numFmtId="0" fontId="0" fillId="3" borderId="0" xfId="0" applyFill="1" applyAlignment="1" applyProtection="1">
      <alignment horizontal="center"/>
      <protection locked="0"/>
    </xf>
    <xf numFmtId="0" fontId="21" fillId="0" borderId="0" xfId="0" applyFont="1"/>
    <xf numFmtId="0" fontId="22" fillId="0" borderId="5" xfId="0" applyFont="1" applyBorder="1"/>
    <xf numFmtId="0" fontId="24" fillId="0" borderId="0" xfId="0" applyFont="1" applyAlignment="1">
      <alignment horizontal="center"/>
    </xf>
    <xf numFmtId="0" fontId="0" fillId="0" borderId="0" xfId="0" applyAlignment="1">
      <alignment horizontal="left"/>
    </xf>
    <xf numFmtId="0" fontId="6" fillId="0" borderId="0" xfId="12" applyFont="1" applyFill="1" applyBorder="1" applyAlignment="1" applyProtection="1">
      <protection locked="0"/>
    </xf>
    <xf numFmtId="0" fontId="6" fillId="0" borderId="0" xfId="12" quotePrefix="1" applyFont="1" applyAlignment="1" applyProtection="1"/>
    <xf numFmtId="0" fontId="0" fillId="8" borderId="0" xfId="0" applyFill="1"/>
    <xf numFmtId="0" fontId="0" fillId="8" borderId="0" xfId="0" applyFill="1" applyProtection="1">
      <protection locked="0"/>
    </xf>
    <xf numFmtId="0" fontId="6" fillId="0" borderId="0" xfId="12" applyFont="1" applyFill="1" applyAlignment="1" applyProtection="1">
      <protection locked="0"/>
    </xf>
    <xf numFmtId="0" fontId="26" fillId="0" borderId="7" xfId="0" applyFont="1" applyBorder="1"/>
    <xf numFmtId="0" fontId="6" fillId="0" borderId="0" xfId="12" applyFont="1" applyFill="1" applyBorder="1" applyAlignment="1" applyProtection="1">
      <alignment vertical="top"/>
    </xf>
    <xf numFmtId="0" fontId="6" fillId="8" borderId="0" xfId="12" applyFont="1" applyFill="1" applyBorder="1" applyAlignment="1" applyProtection="1">
      <alignment vertical="top"/>
    </xf>
    <xf numFmtId="0" fontId="0" fillId="0" borderId="5" xfId="0" applyBorder="1" applyAlignment="1">
      <alignment vertical="top"/>
    </xf>
    <xf numFmtId="0" fontId="0" fillId="0" borderId="2" xfId="0" applyBorder="1" applyAlignment="1">
      <alignment vertical="top"/>
    </xf>
    <xf numFmtId="0" fontId="0" fillId="0" borderId="6" xfId="0" applyBorder="1" applyAlignment="1">
      <alignment vertical="top"/>
    </xf>
    <xf numFmtId="0" fontId="10" fillId="0" borderId="0" xfId="0" applyFont="1" applyAlignment="1">
      <alignment vertical="top"/>
    </xf>
    <xf numFmtId="0" fontId="0" fillId="0" borderId="7" xfId="0" applyBorder="1" applyAlignment="1">
      <alignment vertical="top"/>
    </xf>
    <xf numFmtId="0" fontId="12" fillId="0" borderId="0" xfId="0" applyFont="1" applyAlignment="1">
      <alignment vertical="top"/>
    </xf>
    <xf numFmtId="0" fontId="10" fillId="0" borderId="0" xfId="0" quotePrefix="1" applyFont="1" applyAlignment="1">
      <alignment vertical="top"/>
    </xf>
    <xf numFmtId="0" fontId="10" fillId="0" borderId="0" xfId="0" quotePrefix="1" applyFont="1"/>
    <xf numFmtId="0" fontId="27" fillId="0" borderId="0" xfId="0" applyFont="1" applyAlignment="1">
      <alignment vertical="top"/>
    </xf>
    <xf numFmtId="0" fontId="10" fillId="0" borderId="5" xfId="0" applyFont="1" applyBorder="1" applyAlignment="1">
      <alignment vertical="top"/>
    </xf>
    <xf numFmtId="0" fontId="10" fillId="0" borderId="2" xfId="0" applyFont="1" applyBorder="1" applyAlignment="1">
      <alignment vertical="top"/>
    </xf>
    <xf numFmtId="0" fontId="10" fillId="0" borderId="6" xfId="0" applyFont="1" applyBorder="1" applyAlignment="1">
      <alignment vertical="top"/>
    </xf>
    <xf numFmtId="0" fontId="10" fillId="0" borderId="3" xfId="0" applyFont="1" applyBorder="1" applyAlignment="1">
      <alignment vertical="top"/>
    </xf>
    <xf numFmtId="0" fontId="10" fillId="0" borderId="4" xfId="0" applyFont="1" applyBorder="1" applyAlignment="1">
      <alignment vertical="top"/>
    </xf>
    <xf numFmtId="0" fontId="10" fillId="0" borderId="7" xfId="0" applyFont="1" applyBorder="1" applyAlignment="1">
      <alignment vertical="top"/>
    </xf>
    <xf numFmtId="0" fontId="10" fillId="0" borderId="8" xfId="0" applyFont="1" applyBorder="1" applyAlignment="1">
      <alignment vertical="top"/>
    </xf>
    <xf numFmtId="0" fontId="10" fillId="0" borderId="9" xfId="0" applyFont="1" applyBorder="1" applyAlignment="1">
      <alignment vertical="top"/>
    </xf>
    <xf numFmtId="0" fontId="0" fillId="3" borderId="5" xfId="0" applyFill="1" applyBorder="1"/>
    <xf numFmtId="0" fontId="0" fillId="3" borderId="2" xfId="0" applyFill="1" applyBorder="1"/>
    <xf numFmtId="0" fontId="0" fillId="3" borderId="6" xfId="0" applyFill="1" applyBorder="1"/>
    <xf numFmtId="0" fontId="6" fillId="3" borderId="3" xfId="12" applyFont="1" applyFill="1" applyBorder="1" applyAlignment="1" applyProtection="1"/>
    <xf numFmtId="0" fontId="0" fillId="3" borderId="0" xfId="0" applyFill="1"/>
    <xf numFmtId="0" fontId="0" fillId="3" borderId="4" xfId="0" applyFill="1" applyBorder="1"/>
    <xf numFmtId="0" fontId="26" fillId="3" borderId="0" xfId="0" applyFont="1" applyFill="1"/>
    <xf numFmtId="0" fontId="0" fillId="3" borderId="0" xfId="0" applyFill="1" applyAlignment="1">
      <alignment wrapText="1"/>
    </xf>
    <xf numFmtId="0" fontId="6" fillId="0" borderId="0" xfId="12" applyFont="1" applyFill="1" applyBorder="1" applyAlignment="1" applyProtection="1">
      <alignment vertical="top" wrapText="1"/>
    </xf>
    <xf numFmtId="14" fontId="0" fillId="3" borderId="13" xfId="0" applyNumberFormat="1" applyFill="1" applyBorder="1" applyProtection="1">
      <protection locked="0"/>
    </xf>
    <xf numFmtId="0" fontId="3" fillId="0" borderId="15" xfId="0" applyFont="1" applyBorder="1"/>
    <xf numFmtId="0" fontId="6" fillId="4" borderId="1" xfId="12" applyFont="1" applyFill="1" applyBorder="1" applyAlignment="1" applyProtection="1"/>
    <xf numFmtId="0" fontId="6" fillId="3" borderId="1" xfId="12" applyFont="1" applyFill="1" applyBorder="1" applyAlignment="1" applyProtection="1">
      <alignment horizontal="center"/>
    </xf>
    <xf numFmtId="0" fontId="4" fillId="0" borderId="0" xfId="7"/>
    <xf numFmtId="0" fontId="4" fillId="0" borderId="0" xfId="7" applyProtection="1">
      <protection locked="0"/>
    </xf>
    <xf numFmtId="0" fontId="4" fillId="8" borderId="0" xfId="7" applyFill="1" applyProtection="1">
      <protection locked="0"/>
    </xf>
    <xf numFmtId="0" fontId="4" fillId="3" borderId="9" xfId="7" applyFill="1" applyBorder="1" applyProtection="1">
      <protection locked="0"/>
    </xf>
    <xf numFmtId="0" fontId="4" fillId="3" borderId="8" xfId="7" applyFill="1" applyBorder="1" applyProtection="1">
      <protection locked="0"/>
    </xf>
    <xf numFmtId="0" fontId="4" fillId="3" borderId="7" xfId="7" applyFill="1" applyBorder="1" applyProtection="1">
      <protection locked="0"/>
    </xf>
    <xf numFmtId="0" fontId="4" fillId="3" borderId="4" xfId="7" applyFill="1" applyBorder="1" applyProtection="1">
      <protection locked="0"/>
    </xf>
    <xf numFmtId="0" fontId="4" fillId="3" borderId="0" xfId="7" applyFill="1" applyProtection="1">
      <protection locked="0"/>
    </xf>
    <xf numFmtId="0" fontId="4" fillId="3" borderId="3" xfId="7" applyFill="1" applyBorder="1" applyProtection="1">
      <protection locked="0"/>
    </xf>
    <xf numFmtId="0" fontId="4" fillId="3" borderId="6" xfId="7" applyFill="1" applyBorder="1" applyProtection="1">
      <protection locked="0"/>
    </xf>
    <xf numFmtId="0" fontId="4" fillId="3" borderId="2" xfId="7" applyFill="1" applyBorder="1" applyProtection="1">
      <protection locked="0"/>
    </xf>
    <xf numFmtId="0" fontId="4" fillId="3" borderId="5" xfId="7" applyFill="1" applyBorder="1" applyProtection="1">
      <protection locked="0"/>
    </xf>
    <xf numFmtId="0" fontId="4" fillId="8" borderId="0" xfId="7" applyFill="1"/>
    <xf numFmtId="0" fontId="4" fillId="0" borderId="11" xfId="7" applyBorder="1"/>
    <xf numFmtId="0" fontId="3" fillId="0" borderId="15" xfId="7" applyFont="1" applyBorder="1" applyAlignment="1">
      <alignment vertical="center" wrapText="1"/>
    </xf>
    <xf numFmtId="0" fontId="3" fillId="0" borderId="13" xfId="7" applyFont="1" applyBorder="1" applyAlignment="1">
      <alignment vertical="center" wrapText="1"/>
    </xf>
    <xf numFmtId="11" fontId="4" fillId="0" borderId="13" xfId="7" applyNumberFormat="1" applyBorder="1"/>
    <xf numFmtId="0" fontId="2" fillId="0" borderId="13" xfId="7" applyFont="1" applyBorder="1" applyAlignment="1">
      <alignment horizontal="center" vertical="center" wrapText="1"/>
    </xf>
    <xf numFmtId="0" fontId="28" fillId="0" borderId="13" xfId="7" applyFont="1" applyBorder="1" applyAlignment="1">
      <alignment horizontal="center" vertical="center" wrapText="1"/>
    </xf>
    <xf numFmtId="0" fontId="28" fillId="0" borderId="14" xfId="7" applyFont="1" applyBorder="1" applyAlignment="1">
      <alignment vertical="center" wrapText="1"/>
    </xf>
    <xf numFmtId="11" fontId="4" fillId="0" borderId="4" xfId="7" applyNumberFormat="1" applyBorder="1"/>
    <xf numFmtId="11" fontId="3" fillId="0" borderId="15" xfId="7" applyNumberFormat="1" applyFont="1" applyBorder="1"/>
    <xf numFmtId="0" fontId="3" fillId="0" borderId="3" xfId="7" applyFont="1" applyBorder="1"/>
    <xf numFmtId="0" fontId="4" fillId="0" borderId="3" xfId="7" applyBorder="1"/>
    <xf numFmtId="11" fontId="4" fillId="8" borderId="12" xfId="7" applyNumberFormat="1" applyFill="1" applyBorder="1" applyAlignment="1">
      <alignment horizontal="center"/>
    </xf>
    <xf numFmtId="1" fontId="4" fillId="8" borderId="10" xfId="7" applyNumberFormat="1" applyFill="1" applyBorder="1"/>
    <xf numFmtId="0" fontId="4" fillId="8" borderId="10" xfId="7" applyFill="1" applyBorder="1"/>
    <xf numFmtId="11" fontId="3" fillId="0" borderId="0" xfId="7" applyNumberFormat="1" applyFont="1"/>
    <xf numFmtId="11" fontId="3" fillId="0" borderId="1" xfId="7" applyNumberFormat="1" applyFont="1" applyBorder="1" applyAlignment="1">
      <alignment horizontal="center" vertical="center"/>
    </xf>
    <xf numFmtId="0" fontId="2" fillId="0" borderId="0" xfId="0" applyFont="1" applyAlignment="1">
      <alignment horizontal="right"/>
    </xf>
    <xf numFmtId="164" fontId="4" fillId="3" borderId="11" xfId="7" applyNumberFormat="1" applyFill="1" applyBorder="1" applyProtection="1">
      <protection locked="0"/>
    </xf>
    <xf numFmtId="0" fontId="10" fillId="0" borderId="3" xfId="0" applyFont="1" applyBorder="1" applyProtection="1">
      <protection locked="0"/>
    </xf>
    <xf numFmtId="0" fontId="10" fillId="0" borderId="3" xfId="3" applyFont="1" applyBorder="1" applyProtection="1">
      <protection locked="0"/>
    </xf>
    <xf numFmtId="0" fontId="6" fillId="3" borderId="1" xfId="12" applyFont="1" applyFill="1" applyBorder="1" applyAlignment="1" applyProtection="1">
      <alignment horizontal="center"/>
      <protection locked="0"/>
    </xf>
    <xf numFmtId="11" fontId="0" fillId="15" borderId="1" xfId="0" applyNumberFormat="1" applyFill="1" applyBorder="1"/>
    <xf numFmtId="0" fontId="0" fillId="0" borderId="12" xfId="0" applyBorder="1" applyAlignment="1">
      <alignment horizontal="center"/>
    </xf>
    <xf numFmtId="0" fontId="0" fillId="3" borderId="3"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6" fillId="3" borderId="1" xfId="12" applyFont="1" applyFill="1" applyBorder="1" applyAlignment="1" applyProtection="1">
      <protection locked="0"/>
    </xf>
    <xf numFmtId="0" fontId="0" fillId="8" borderId="1" xfId="0" applyFill="1" applyBorder="1" applyProtection="1">
      <protection locked="0"/>
    </xf>
    <xf numFmtId="164" fontId="10" fillId="0" borderId="1" xfId="0" applyNumberFormat="1" applyFont="1" applyBorder="1"/>
    <xf numFmtId="0" fontId="35" fillId="0" borderId="0" xfId="0" applyFont="1" applyAlignment="1">
      <alignment vertical="top"/>
    </xf>
    <xf numFmtId="0" fontId="36" fillId="0" borderId="0" xfId="0" applyFont="1"/>
    <xf numFmtId="0" fontId="36" fillId="0" borderId="0" xfId="0" applyFont="1" applyAlignment="1">
      <alignment vertical="top"/>
    </xf>
    <xf numFmtId="0" fontId="37" fillId="0" borderId="0" xfId="0" applyFont="1"/>
    <xf numFmtId="0" fontId="33" fillId="0" borderId="4" xfId="0" applyFont="1" applyBorder="1" applyAlignment="1">
      <alignment vertical="top"/>
    </xf>
    <xf numFmtId="0" fontId="33" fillId="0" borderId="3" xfId="0" applyFont="1" applyBorder="1" applyAlignment="1">
      <alignment horizontal="right" vertical="top"/>
    </xf>
    <xf numFmtId="0" fontId="0" fillId="17" borderId="1" xfId="0" applyFill="1" applyBorder="1" applyProtection="1">
      <protection locked="0"/>
    </xf>
    <xf numFmtId="0" fontId="0" fillId="18" borderId="1" xfId="0" applyFill="1" applyBorder="1" applyProtection="1">
      <protection locked="0"/>
    </xf>
    <xf numFmtId="0" fontId="0" fillId="19" borderId="2" xfId="0" applyFill="1" applyBorder="1" applyProtection="1">
      <protection locked="0"/>
    </xf>
    <xf numFmtId="0" fontId="3" fillId="19" borderId="0" xfId="0" applyFont="1" applyFill="1" applyAlignment="1">
      <alignment horizontal="center"/>
    </xf>
    <xf numFmtId="0" fontId="0" fillId="19" borderId="0" xfId="0" applyFill="1"/>
    <xf numFmtId="0" fontId="0" fillId="19" borderId="0" xfId="0" applyFill="1" applyAlignment="1">
      <alignment horizontal="right"/>
    </xf>
    <xf numFmtId="11" fontId="0" fillId="19" borderId="0" xfId="0" applyNumberFormat="1" applyFill="1"/>
    <xf numFmtId="165" fontId="0" fillId="19" borderId="0" xfId="0" applyNumberFormat="1" applyFill="1"/>
    <xf numFmtId="0" fontId="3" fillId="19" borderId="0" xfId="0" applyFont="1" applyFill="1" applyAlignment="1">
      <alignment horizontal="right"/>
    </xf>
    <xf numFmtId="0" fontId="35" fillId="20" borderId="1" xfId="0" applyFont="1" applyFill="1" applyBorder="1" applyProtection="1">
      <protection locked="0"/>
    </xf>
    <xf numFmtId="11" fontId="0" fillId="21" borderId="1" xfId="0" applyNumberFormat="1" applyFill="1" applyBorder="1" applyAlignment="1">
      <alignment horizontal="right"/>
    </xf>
    <xf numFmtId="0" fontId="0" fillId="20" borderId="0" xfId="0" applyFill="1"/>
    <xf numFmtId="1" fontId="0" fillId="20" borderId="11" xfId="0" applyNumberFormat="1" applyFill="1" applyBorder="1" applyProtection="1">
      <protection locked="0"/>
    </xf>
    <xf numFmtId="0" fontId="0" fillId="20" borderId="0" xfId="0" applyFill="1" applyProtection="1">
      <protection locked="0"/>
    </xf>
    <xf numFmtId="11" fontId="15" fillId="0" borderId="0" xfId="0" applyNumberFormat="1" applyFont="1"/>
    <xf numFmtId="0" fontId="10" fillId="19" borderId="5" xfId="3" applyFont="1" applyFill="1" applyBorder="1" applyAlignment="1">
      <alignment vertical="top"/>
    </xf>
    <xf numFmtId="0" fontId="10" fillId="19" borderId="2" xfId="3" applyFont="1" applyFill="1" applyBorder="1" applyAlignment="1">
      <alignment vertical="top"/>
    </xf>
    <xf numFmtId="0" fontId="10" fillId="19" borderId="3" xfId="3" applyFont="1" applyFill="1" applyBorder="1" applyAlignment="1">
      <alignment vertical="top"/>
    </xf>
    <xf numFmtId="0" fontId="10" fillId="19" borderId="0" xfId="3" applyFont="1" applyFill="1" applyAlignment="1">
      <alignment vertical="top"/>
    </xf>
    <xf numFmtId="0" fontId="10" fillId="19" borderId="0" xfId="3" applyFont="1" applyFill="1"/>
    <xf numFmtId="0" fontId="10" fillId="19" borderId="0" xfId="3" quotePrefix="1" applyFont="1" applyFill="1" applyAlignment="1">
      <alignment vertical="top"/>
    </xf>
    <xf numFmtId="0" fontId="10" fillId="19" borderId="0" xfId="3" quotePrefix="1" applyFont="1" applyFill="1"/>
    <xf numFmtId="0" fontId="26" fillId="19" borderId="0" xfId="3" applyFont="1" applyFill="1" applyAlignment="1">
      <alignment vertical="top"/>
    </xf>
    <xf numFmtId="0" fontId="6" fillId="19" borderId="0" xfId="12" applyFont="1" applyFill="1" applyBorder="1" applyAlignment="1" applyProtection="1">
      <alignment vertical="top"/>
    </xf>
    <xf numFmtId="0" fontId="6" fillId="19" borderId="0" xfId="12" applyFont="1" applyFill="1" applyBorder="1" applyAlignment="1" applyProtection="1"/>
    <xf numFmtId="0" fontId="10" fillId="19" borderId="7" xfId="3" applyFont="1" applyFill="1" applyBorder="1" applyAlignment="1">
      <alignment vertical="top"/>
    </xf>
    <xf numFmtId="0" fontId="10" fillId="19" borderId="8" xfId="3" applyFont="1" applyFill="1" applyBorder="1" applyAlignment="1">
      <alignment vertical="top"/>
    </xf>
    <xf numFmtId="0" fontId="6" fillId="20" borderId="3" xfId="12" applyFont="1" applyFill="1" applyBorder="1" applyAlignment="1" applyProtection="1"/>
    <xf numFmtId="0" fontId="0" fillId="0" borderId="5" xfId="0" applyBorder="1" applyAlignment="1">
      <alignment horizontal="center"/>
    </xf>
    <xf numFmtId="0" fontId="3" fillId="0" borderId="2" xfId="0" applyFont="1" applyBorder="1"/>
    <xf numFmtId="0" fontId="3" fillId="0" borderId="7" xfId="0" applyFont="1" applyBorder="1"/>
    <xf numFmtId="11" fontId="0" fillId="0" borderId="8" xfId="0" applyNumberFormat="1" applyBorder="1"/>
    <xf numFmtId="0" fontId="0" fillId="3" borderId="12" xfId="0" applyFill="1" applyBorder="1" applyProtection="1">
      <protection locked="0"/>
    </xf>
    <xf numFmtId="0" fontId="3" fillId="20" borderId="0" xfId="3" applyFont="1" applyFill="1"/>
    <xf numFmtId="0" fontId="4" fillId="20" borderId="0" xfId="3" applyFill="1"/>
    <xf numFmtId="0" fontId="4" fillId="20" borderId="4" xfId="3" applyFill="1" applyBorder="1" applyProtection="1">
      <protection locked="0"/>
    </xf>
    <xf numFmtId="0" fontId="4" fillId="20" borderId="0" xfId="3" applyFill="1" applyProtection="1">
      <protection locked="0"/>
    </xf>
    <xf numFmtId="0" fontId="35" fillId="20" borderId="0" xfId="3" applyFont="1" applyFill="1" applyProtection="1">
      <protection locked="0"/>
    </xf>
    <xf numFmtId="0" fontId="4" fillId="20" borderId="0" xfId="3" applyFill="1" applyAlignment="1">
      <alignment vertical="top" wrapText="1"/>
    </xf>
    <xf numFmtId="0" fontId="35" fillId="20" borderId="0" xfId="3" applyFont="1" applyFill="1"/>
    <xf numFmtId="0" fontId="35" fillId="20" borderId="0" xfId="3" quotePrefix="1" applyFont="1" applyFill="1"/>
    <xf numFmtId="0" fontId="4" fillId="3" borderId="0" xfId="3" applyFill="1" applyAlignment="1" applyProtection="1">
      <alignment vertical="top"/>
      <protection locked="0"/>
    </xf>
    <xf numFmtId="0" fontId="4" fillId="3" borderId="3" xfId="3" applyFill="1" applyBorder="1" applyAlignment="1" applyProtection="1">
      <alignment vertical="top"/>
      <protection locked="0"/>
    </xf>
    <xf numFmtId="0" fontId="4" fillId="20" borderId="3" xfId="3" applyFill="1" applyBorder="1" applyAlignment="1" applyProtection="1">
      <alignment vertical="top"/>
      <protection locked="0"/>
    </xf>
    <xf numFmtId="0" fontId="4" fillId="20" borderId="0" xfId="3" applyFill="1" applyAlignment="1" applyProtection="1">
      <alignment vertical="top"/>
      <protection locked="0"/>
    </xf>
    <xf numFmtId="0" fontId="0" fillId="19" borderId="0" xfId="0" applyFill="1" applyProtection="1">
      <protection locked="0"/>
    </xf>
    <xf numFmtId="0" fontId="1" fillId="0" borderId="0" xfId="0" applyFont="1" applyAlignment="1">
      <alignment horizontal="right"/>
    </xf>
    <xf numFmtId="0" fontId="4" fillId="4" borderId="1" xfId="3" applyFill="1" applyBorder="1"/>
    <xf numFmtId="0" fontId="4" fillId="3" borderId="1" xfId="3" applyFill="1" applyBorder="1" applyProtection="1">
      <protection locked="0"/>
    </xf>
    <xf numFmtId="0" fontId="4" fillId="3" borderId="10" xfId="3" applyFill="1" applyBorder="1" applyProtection="1">
      <protection locked="0"/>
    </xf>
    <xf numFmtId="0" fontId="6" fillId="20" borderId="5" xfId="12" applyFont="1" applyFill="1" applyBorder="1" applyAlignment="1" applyProtection="1">
      <alignment vertical="top"/>
    </xf>
    <xf numFmtId="0" fontId="6" fillId="20" borderId="2" xfId="12" applyFont="1" applyFill="1" applyBorder="1" applyAlignment="1" applyProtection="1">
      <alignment vertical="top" wrapText="1"/>
    </xf>
    <xf numFmtId="0" fontId="0" fillId="20" borderId="2" xfId="0" applyFill="1" applyBorder="1" applyAlignment="1" applyProtection="1">
      <alignment vertical="top" wrapText="1"/>
      <protection locked="0"/>
    </xf>
    <xf numFmtId="0" fontId="0" fillId="20" borderId="3" xfId="0" applyFill="1" applyBorder="1" applyAlignment="1" applyProtection="1">
      <alignment vertical="top" wrapText="1"/>
      <protection locked="0"/>
    </xf>
    <xf numFmtId="0" fontId="0" fillId="20" borderId="0" xfId="0" applyFill="1" applyAlignment="1" applyProtection="1">
      <alignment vertical="top" wrapText="1"/>
      <protection locked="0"/>
    </xf>
    <xf numFmtId="0" fontId="23" fillId="3" borderId="0" xfId="0" applyFont="1" applyFill="1"/>
    <xf numFmtId="0" fontId="41" fillId="0" borderId="0" xfId="0" applyFont="1"/>
    <xf numFmtId="0" fontId="1" fillId="0" borderId="1" xfId="0" applyFont="1" applyBorder="1"/>
    <xf numFmtId="1" fontId="1" fillId="3" borderId="1" xfId="0" applyNumberFormat="1" applyFont="1" applyFill="1" applyBorder="1" applyProtection="1">
      <protection locked="0"/>
    </xf>
    <xf numFmtId="0" fontId="3" fillId="4" borderId="11" xfId="0" applyFont="1" applyFill="1" applyBorder="1"/>
    <xf numFmtId="0" fontId="35" fillId="20" borderId="11" xfId="0" applyFont="1" applyFill="1" applyBorder="1" applyProtection="1">
      <protection locked="0"/>
    </xf>
    <xf numFmtId="11" fontId="0" fillId="3" borderId="11" xfId="0" applyNumberFormat="1" applyFill="1" applyBorder="1" applyProtection="1">
      <protection locked="0"/>
    </xf>
    <xf numFmtId="0" fontId="35" fillId="0" borderId="0" xfId="0" applyFont="1" applyProtection="1">
      <protection locked="0"/>
    </xf>
    <xf numFmtId="0" fontId="1" fillId="0" borderId="3" xfId="0" applyFont="1" applyBorder="1"/>
    <xf numFmtId="0" fontId="1" fillId="3" borderId="3" xfId="0" applyFont="1" applyFill="1" applyBorder="1" applyProtection="1">
      <protection locked="0"/>
    </xf>
    <xf numFmtId="0" fontId="0" fillId="0" borderId="7" xfId="0" applyBorder="1" applyAlignment="1">
      <alignment horizontal="center" vertical="top"/>
    </xf>
    <xf numFmtId="0" fontId="23" fillId="3" borderId="1" xfId="0" applyFont="1" applyFill="1" applyBorder="1" applyProtection="1">
      <protection locked="0"/>
    </xf>
    <xf numFmtId="0" fontId="0" fillId="19" borderId="0" xfId="0" applyFill="1" applyAlignment="1" applyProtection="1">
      <alignment horizontal="right"/>
      <protection locked="0"/>
    </xf>
    <xf numFmtId="1" fontId="1" fillId="0" borderId="0" xfId="0" applyNumberFormat="1" applyFont="1"/>
    <xf numFmtId="0" fontId="1" fillId="3" borderId="0" xfId="0" applyFont="1" applyFill="1" applyProtection="1">
      <protection locked="0"/>
    </xf>
    <xf numFmtId="0" fontId="0" fillId="20" borderId="0" xfId="0" applyFill="1" applyAlignment="1" applyProtection="1">
      <alignment wrapText="1"/>
      <protection locked="0"/>
    </xf>
    <xf numFmtId="0" fontId="0" fillId="20" borderId="0" xfId="0" applyFill="1" applyAlignment="1">
      <alignment wrapText="1"/>
    </xf>
    <xf numFmtId="0" fontId="0" fillId="8" borderId="32" xfId="0" applyFill="1" applyBorder="1" applyProtection="1">
      <protection locked="0"/>
    </xf>
    <xf numFmtId="0" fontId="0" fillId="8" borderId="33" xfId="0" applyFill="1" applyBorder="1" applyProtection="1">
      <protection locked="0"/>
    </xf>
    <xf numFmtId="0" fontId="41" fillId="0" borderId="8" xfId="0" applyFont="1" applyBorder="1"/>
    <xf numFmtId="0" fontId="10" fillId="20" borderId="0" xfId="0" applyFont="1" applyFill="1" applyProtection="1">
      <protection locked="0"/>
    </xf>
    <xf numFmtId="0" fontId="6" fillId="0" borderId="0" xfId="12" applyFont="1" applyAlignment="1" applyProtection="1">
      <alignment horizontal="left"/>
    </xf>
    <xf numFmtId="11" fontId="0" fillId="0" borderId="12" xfId="0" applyNumberFormat="1" applyBorder="1" applyAlignment="1">
      <alignment horizontal="center"/>
    </xf>
    <xf numFmtId="11" fontId="4" fillId="0" borderId="14" xfId="7" applyNumberFormat="1" applyBorder="1" applyAlignment="1">
      <alignment horizontal="center"/>
    </xf>
    <xf numFmtId="0" fontId="1" fillId="3" borderId="13" xfId="0" applyFont="1" applyFill="1" applyBorder="1" applyAlignment="1" applyProtection="1">
      <alignment horizontal="center"/>
      <protection locked="0"/>
    </xf>
    <xf numFmtId="0" fontId="1" fillId="3" borderId="13" xfId="0" applyFont="1" applyFill="1" applyBorder="1" applyProtection="1">
      <protection locked="0"/>
    </xf>
    <xf numFmtId="0" fontId="1" fillId="3" borderId="8" xfId="0" applyFont="1" applyFill="1" applyBorder="1" applyProtection="1">
      <protection locked="0"/>
    </xf>
    <xf numFmtId="0" fontId="41" fillId="3" borderId="3" xfId="0" applyFont="1" applyFill="1" applyBorder="1"/>
    <xf numFmtId="0" fontId="10" fillId="3" borderId="0" xfId="0" applyFont="1" applyFill="1"/>
    <xf numFmtId="0" fontId="26" fillId="3" borderId="0" xfId="0" applyFont="1" applyFill="1" applyProtection="1">
      <protection locked="0"/>
    </xf>
    <xf numFmtId="0" fontId="1" fillId="0" borderId="11" xfId="0" applyFont="1" applyBorder="1"/>
    <xf numFmtId="1" fontId="0" fillId="20" borderId="1" xfId="0" applyNumberFormat="1" applyFill="1" applyBorder="1" applyProtection="1">
      <protection locked="0"/>
    </xf>
    <xf numFmtId="0" fontId="1" fillId="3" borderId="0" xfId="0" applyFont="1" applyFill="1"/>
    <xf numFmtId="0" fontId="10" fillId="20" borderId="0" xfId="0" applyFont="1" applyFill="1"/>
    <xf numFmtId="0" fontId="10" fillId="3" borderId="0" xfId="0" quotePrefix="1" applyFont="1" applyFill="1"/>
    <xf numFmtId="0" fontId="7" fillId="0" borderId="0" xfId="7" applyFont="1"/>
    <xf numFmtId="11" fontId="3" fillId="8" borderId="0" xfId="7" applyNumberFormat="1" applyFont="1" applyFill="1" applyAlignment="1">
      <alignment horizontal="center"/>
    </xf>
    <xf numFmtId="11" fontId="4" fillId="8" borderId="0" xfId="7" applyNumberFormat="1" applyFill="1"/>
    <xf numFmtId="164" fontId="4" fillId="8" borderId="0" xfId="7" applyNumberFormat="1" applyFill="1"/>
    <xf numFmtId="11" fontId="4" fillId="8" borderId="0" xfId="7" applyNumberFormat="1" applyFill="1" applyAlignment="1">
      <alignment horizontal="center"/>
    </xf>
    <xf numFmtId="1" fontId="4" fillId="8" borderId="0" xfId="7" applyNumberFormat="1" applyFill="1"/>
    <xf numFmtId="0" fontId="28" fillId="0" borderId="13" xfId="7" applyFont="1" applyBorder="1" applyAlignment="1">
      <alignment vertical="center" wrapText="1"/>
    </xf>
    <xf numFmtId="0" fontId="4" fillId="8" borderId="0" xfId="7" applyFill="1" applyAlignment="1">
      <alignment horizontal="center"/>
    </xf>
    <xf numFmtId="0" fontId="28" fillId="0" borderId="15" xfId="7" applyFont="1" applyBorder="1" applyAlignment="1">
      <alignment vertical="center" wrapText="1"/>
    </xf>
    <xf numFmtId="0" fontId="3" fillId="8" borderId="11" xfId="7" applyFont="1" applyFill="1" applyBorder="1" applyAlignment="1">
      <alignment horizontal="center" vertical="center"/>
    </xf>
    <xf numFmtId="0" fontId="4" fillId="8" borderId="14" xfId="7" applyFill="1" applyBorder="1"/>
    <xf numFmtId="0" fontId="3" fillId="8" borderId="0" xfId="7" applyFont="1" applyFill="1"/>
    <xf numFmtId="0" fontId="0" fillId="19" borderId="3" xfId="0" applyFill="1" applyBorder="1"/>
    <xf numFmtId="0" fontId="1" fillId="0" borderId="0" xfId="3" applyFont="1" applyAlignment="1">
      <alignment vertical="top"/>
    </xf>
    <xf numFmtId="0" fontId="4" fillId="0" borderId="0" xfId="3" applyAlignment="1">
      <alignment vertical="top"/>
    </xf>
    <xf numFmtId="0" fontId="4" fillId="0" borderId="3" xfId="3" applyBorder="1" applyAlignment="1">
      <alignment vertical="top"/>
    </xf>
    <xf numFmtId="0" fontId="4" fillId="0" borderId="0" xfId="3" applyAlignment="1">
      <alignment vertical="top" wrapText="1"/>
    </xf>
    <xf numFmtId="0" fontId="4" fillId="0" borderId="3" xfId="3" applyBorder="1"/>
    <xf numFmtId="0" fontId="4" fillId="0" borderId="0" xfId="3" applyAlignment="1">
      <alignment horizontal="center"/>
    </xf>
    <xf numFmtId="0" fontId="4" fillId="0" borderId="4" xfId="3" applyBorder="1" applyAlignment="1">
      <alignment vertical="top"/>
    </xf>
    <xf numFmtId="0" fontId="6" fillId="8" borderId="0" xfId="12" applyFont="1" applyFill="1" applyBorder="1" applyAlignment="1" applyProtection="1"/>
    <xf numFmtId="0" fontId="4" fillId="0" borderId="7" xfId="3" applyBorder="1" applyAlignment="1">
      <alignment vertical="top"/>
    </xf>
    <xf numFmtId="0" fontId="4" fillId="0" borderId="8" xfId="3" applyBorder="1" applyAlignment="1">
      <alignment vertical="top"/>
    </xf>
    <xf numFmtId="0" fontId="4" fillId="0" borderId="2" xfId="3" applyBorder="1"/>
    <xf numFmtId="49" fontId="30" fillId="0" borderId="0" xfId="0" applyNumberFormat="1" applyFont="1" applyAlignment="1">
      <alignment vertical="center"/>
    </xf>
    <xf numFmtId="0" fontId="41" fillId="0" borderId="0" xfId="0" quotePrefix="1" applyFont="1"/>
    <xf numFmtId="0" fontId="30" fillId="0" borderId="0" xfId="0" applyFont="1" applyAlignment="1">
      <alignment vertical="center"/>
    </xf>
    <xf numFmtId="49" fontId="0" fillId="0" borderId="0" xfId="0" applyNumberFormat="1"/>
    <xf numFmtId="1" fontId="0" fillId="0" borderId="11" xfId="0" applyNumberFormat="1" applyBorder="1"/>
    <xf numFmtId="2" fontId="3" fillId="6" borderId="11" xfId="0" applyNumberFormat="1" applyFont="1" applyFill="1" applyBorder="1"/>
    <xf numFmtId="0" fontId="10" fillId="0" borderId="0" xfId="9" applyFont="1" applyAlignment="1">
      <alignment vertical="top"/>
    </xf>
    <xf numFmtId="0" fontId="10" fillId="0" borderId="0" xfId="9" quotePrefix="1" applyFont="1" applyAlignment="1">
      <alignment vertical="top"/>
    </xf>
    <xf numFmtId="0" fontId="10" fillId="0" borderId="0" xfId="9" quotePrefix="1" applyFont="1"/>
    <xf numFmtId="0" fontId="10" fillId="0" borderId="0" xfId="9" applyFont="1"/>
    <xf numFmtId="0" fontId="37" fillId="0" borderId="0" xfId="9" applyFont="1"/>
    <xf numFmtId="0" fontId="7" fillId="0" borderId="0" xfId="11" applyFont="1"/>
    <xf numFmtId="0" fontId="1" fillId="0" borderId="0" xfId="11"/>
    <xf numFmtId="0" fontId="3" fillId="0" borderId="1" xfId="11" applyFont="1" applyBorder="1"/>
    <xf numFmtId="0" fontId="3" fillId="0" borderId="0" xfId="11" applyFont="1"/>
    <xf numFmtId="0" fontId="3" fillId="0" borderId="10" xfId="11" applyFont="1" applyBorder="1"/>
    <xf numFmtId="0" fontId="3" fillId="0" borderId="0" xfId="11" applyFont="1" applyAlignment="1">
      <alignment vertical="center"/>
    </xf>
    <xf numFmtId="0" fontId="3" fillId="0" borderId="0" xfId="11" applyFont="1" applyAlignment="1">
      <alignment horizontal="center"/>
    </xf>
    <xf numFmtId="0" fontId="1" fillId="0" borderId="1" xfId="11" applyBorder="1" applyAlignment="1">
      <alignment vertical="center"/>
    </xf>
    <xf numFmtId="0" fontId="1" fillId="4" borderId="1" xfId="11" applyFill="1" applyBorder="1" applyAlignment="1">
      <alignment vertical="center"/>
    </xf>
    <xf numFmtId="0" fontId="1" fillId="0" borderId="0" xfId="11" applyAlignment="1">
      <alignment vertical="center"/>
    </xf>
    <xf numFmtId="0" fontId="1" fillId="3" borderId="1" xfId="11" applyFill="1" applyBorder="1" applyAlignment="1" applyProtection="1">
      <alignment vertical="center"/>
      <protection locked="0"/>
    </xf>
    <xf numFmtId="0" fontId="1" fillId="3" borderId="10" xfId="11" applyFill="1" applyBorder="1" applyAlignment="1" applyProtection="1">
      <alignment vertical="center"/>
      <protection locked="0"/>
    </xf>
    <xf numFmtId="0" fontId="1" fillId="0" borderId="13" xfId="11" applyBorder="1" applyAlignment="1">
      <alignment vertical="center"/>
    </xf>
    <xf numFmtId="0" fontId="1" fillId="5" borderId="5" xfId="11" applyFill="1" applyBorder="1" applyAlignment="1">
      <alignment vertical="center"/>
    </xf>
    <xf numFmtId="0" fontId="1" fillId="5" borderId="2" xfId="11" applyFill="1" applyBorder="1" applyAlignment="1">
      <alignment vertical="center"/>
    </xf>
    <xf numFmtId="0" fontId="1" fillId="5" borderId="6" xfId="11" applyFill="1" applyBorder="1" applyAlignment="1">
      <alignment vertical="center"/>
    </xf>
    <xf numFmtId="0" fontId="1" fillId="0" borderId="0" xfId="11" applyAlignment="1">
      <alignment horizontal="right" vertical="center"/>
    </xf>
    <xf numFmtId="0" fontId="1" fillId="0" borderId="0" xfId="11" applyAlignment="1">
      <alignment horizontal="left" vertical="center"/>
    </xf>
    <xf numFmtId="0" fontId="1" fillId="0" borderId="14" xfId="11" applyBorder="1" applyAlignment="1">
      <alignment vertical="center"/>
    </xf>
    <xf numFmtId="0" fontId="1" fillId="0" borderId="5" xfId="11" applyBorder="1" applyAlignment="1">
      <alignment vertical="center"/>
    </xf>
    <xf numFmtId="0" fontId="1" fillId="0" borderId="11" xfId="11" applyBorder="1" applyAlignment="1">
      <alignment vertical="center"/>
    </xf>
    <xf numFmtId="0" fontId="1" fillId="0" borderId="10" xfId="11" applyBorder="1" applyAlignment="1">
      <alignment horizontal="center" vertical="center"/>
    </xf>
    <xf numFmtId="0" fontId="1" fillId="0" borderId="12" xfId="11" applyBorder="1" applyAlignment="1">
      <alignment vertical="center"/>
    </xf>
    <xf numFmtId="0" fontId="1" fillId="4" borderId="11" xfId="11" applyFill="1" applyBorder="1" applyAlignment="1">
      <alignment horizontal="right" vertical="center"/>
    </xf>
    <xf numFmtId="0" fontId="1" fillId="5" borderId="3" xfId="11" applyFill="1" applyBorder="1" applyAlignment="1">
      <alignment vertical="center"/>
    </xf>
    <xf numFmtId="0" fontId="1" fillId="5" borderId="4" xfId="11" applyFill="1" applyBorder="1" applyAlignment="1">
      <alignment vertical="center"/>
    </xf>
    <xf numFmtId="0" fontId="1" fillId="0" borderId="3" xfId="11" applyBorder="1" applyAlignment="1">
      <alignment vertical="center"/>
    </xf>
    <xf numFmtId="0" fontId="1" fillId="0" borderId="2" xfId="11" applyBorder="1" applyAlignment="1">
      <alignment vertical="center"/>
    </xf>
    <xf numFmtId="0" fontId="1" fillId="0" borderId="6" xfId="11" applyBorder="1" applyAlignment="1">
      <alignment vertical="center"/>
    </xf>
    <xf numFmtId="11" fontId="1" fillId="4" borderId="1" xfId="11" applyNumberFormat="1" applyFill="1" applyBorder="1" applyAlignment="1">
      <alignment vertical="center"/>
    </xf>
    <xf numFmtId="11" fontId="1" fillId="0" borderId="0" xfId="11" applyNumberFormat="1" applyAlignment="1">
      <alignment vertical="center"/>
    </xf>
    <xf numFmtId="11" fontId="1" fillId="0" borderId="13" xfId="11" applyNumberFormat="1" applyBorder="1" applyAlignment="1">
      <alignment vertical="center"/>
    </xf>
    <xf numFmtId="0" fontId="1" fillId="0" borderId="4" xfId="11" applyBorder="1" applyAlignment="1">
      <alignment vertical="center"/>
    </xf>
    <xf numFmtId="0" fontId="1" fillId="0" borderId="1" xfId="11" applyBorder="1"/>
    <xf numFmtId="11" fontId="1" fillId="4" borderId="1" xfId="11" applyNumberFormat="1" applyFill="1" applyBorder="1"/>
    <xf numFmtId="11" fontId="1" fillId="0" borderId="0" xfId="11" applyNumberFormat="1"/>
    <xf numFmtId="11" fontId="1" fillId="0" borderId="13" xfId="11" applyNumberFormat="1" applyBorder="1"/>
    <xf numFmtId="0" fontId="1" fillId="5" borderId="3" xfId="11" applyFill="1" applyBorder="1"/>
    <xf numFmtId="0" fontId="1" fillId="0" borderId="3" xfId="11" applyBorder="1"/>
    <xf numFmtId="0" fontId="1" fillId="5" borderId="4" xfId="11" applyFill="1" applyBorder="1"/>
    <xf numFmtId="0" fontId="1" fillId="0" borderId="0" xfId="11" applyAlignment="1">
      <alignment horizontal="right"/>
    </xf>
    <xf numFmtId="0" fontId="1" fillId="0" borderId="13" xfId="11" applyBorder="1"/>
    <xf numFmtId="0" fontId="1" fillId="0" borderId="7" xfId="11" applyBorder="1"/>
    <xf numFmtId="0" fontId="1" fillId="0" borderId="8" xfId="11" applyBorder="1"/>
    <xf numFmtId="0" fontId="1" fillId="0" borderId="9" xfId="11" applyBorder="1"/>
    <xf numFmtId="0" fontId="1" fillId="0" borderId="13" xfId="11" applyBorder="1" applyAlignment="1">
      <alignment horizontal="center"/>
    </xf>
    <xf numFmtId="0" fontId="1" fillId="0" borderId="11" xfId="11" applyBorder="1"/>
    <xf numFmtId="0" fontId="1" fillId="0" borderId="10" xfId="11" applyBorder="1" applyAlignment="1">
      <alignment horizontal="center"/>
    </xf>
    <xf numFmtId="0" fontId="1" fillId="0" borderId="12" xfId="11" applyBorder="1"/>
    <xf numFmtId="0" fontId="1" fillId="0" borderId="7" xfId="11" applyBorder="1" applyAlignment="1">
      <alignment horizontal="center" vertical="center"/>
    </xf>
    <xf numFmtId="11" fontId="1" fillId="4" borderId="14" xfId="11" applyNumberFormat="1" applyFill="1" applyBorder="1"/>
    <xf numFmtId="0" fontId="1" fillId="5" borderId="7" xfId="11" applyFill="1" applyBorder="1"/>
    <xf numFmtId="0" fontId="1" fillId="5" borderId="8" xfId="11" applyFill="1" applyBorder="1"/>
    <xf numFmtId="11" fontId="1" fillId="5" borderId="8" xfId="11" applyNumberFormat="1" applyFill="1" applyBorder="1"/>
    <xf numFmtId="0" fontId="1" fillId="5" borderId="9" xfId="11" applyFill="1" applyBorder="1"/>
    <xf numFmtId="11" fontId="1" fillId="6" borderId="1" xfId="11" applyNumberFormat="1" applyFill="1" applyBorder="1" applyAlignment="1">
      <alignment vertical="center"/>
    </xf>
    <xf numFmtId="0" fontId="1" fillId="0" borderId="15" xfId="11" applyBorder="1" applyAlignment="1">
      <alignment vertical="center"/>
    </xf>
    <xf numFmtId="0" fontId="1" fillId="0" borderId="7" xfId="11" applyBorder="1" applyAlignment="1">
      <alignment vertical="center"/>
    </xf>
    <xf numFmtId="165" fontId="1" fillId="0" borderId="0" xfId="11" applyNumberFormat="1" applyAlignment="1">
      <alignment vertical="center"/>
    </xf>
    <xf numFmtId="0" fontId="1" fillId="4" borderId="15" xfId="11" applyFill="1" applyBorder="1" applyAlignment="1">
      <alignment vertical="center"/>
    </xf>
    <xf numFmtId="0" fontId="41" fillId="0" borderId="0" xfId="11" applyFont="1" applyAlignment="1">
      <alignment vertical="center" wrapText="1"/>
    </xf>
    <xf numFmtId="0" fontId="1" fillId="6" borderId="10" xfId="11" applyFill="1" applyBorder="1" applyAlignment="1">
      <alignment vertical="center"/>
    </xf>
    <xf numFmtId="0" fontId="3" fillId="0" borderId="0" xfId="11" applyFont="1" applyAlignment="1">
      <alignment horizontal="center" vertical="center"/>
    </xf>
    <xf numFmtId="0" fontId="1" fillId="0" borderId="15" xfId="11" applyBorder="1"/>
    <xf numFmtId="0" fontId="1" fillId="4" borderId="1" xfId="11" applyFill="1" applyBorder="1"/>
    <xf numFmtId="11" fontId="1" fillId="4" borderId="1" xfId="11" applyNumberFormat="1" applyFill="1" applyBorder="1" applyAlignment="1">
      <alignment horizontal="right"/>
    </xf>
    <xf numFmtId="164" fontId="1" fillId="0" borderId="1" xfId="11" applyNumberFormat="1" applyBorder="1"/>
    <xf numFmtId="164" fontId="1" fillId="4" borderId="1" xfId="11" applyNumberFormat="1" applyFill="1" applyBorder="1"/>
    <xf numFmtId="164" fontId="1" fillId="0" borderId="0" xfId="11" applyNumberFormat="1"/>
    <xf numFmtId="165" fontId="1" fillId="0" borderId="0" xfId="11" applyNumberFormat="1"/>
    <xf numFmtId="11" fontId="1" fillId="4" borderId="1" xfId="11" applyNumberFormat="1" applyFill="1" applyBorder="1" applyAlignment="1">
      <alignment horizontal="center"/>
    </xf>
    <xf numFmtId="164" fontId="1" fillId="0" borderId="1" xfId="11" applyNumberFormat="1" applyBorder="1" applyAlignment="1">
      <alignment horizontal="right"/>
    </xf>
    <xf numFmtId="0" fontId="1" fillId="3" borderId="5" xfId="11" applyFill="1" applyBorder="1" applyProtection="1">
      <protection locked="0"/>
    </xf>
    <xf numFmtId="0" fontId="1" fillId="3" borderId="2" xfId="11" applyFill="1" applyBorder="1" applyProtection="1">
      <protection locked="0"/>
    </xf>
    <xf numFmtId="0" fontId="1" fillId="3" borderId="6" xfId="11" applyFill="1" applyBorder="1" applyProtection="1">
      <protection locked="0"/>
    </xf>
    <xf numFmtId="0" fontId="1" fillId="3" borderId="3" xfId="11" applyFill="1" applyBorder="1" applyProtection="1">
      <protection locked="0"/>
    </xf>
    <xf numFmtId="0" fontId="1" fillId="3" borderId="0" xfId="11" quotePrefix="1" applyFill="1" applyProtection="1">
      <protection locked="0"/>
    </xf>
    <xf numFmtId="0" fontId="1" fillId="3" borderId="0" xfId="11" applyFill="1" applyProtection="1">
      <protection locked="0"/>
    </xf>
    <xf numFmtId="0" fontId="1" fillId="3" borderId="4" xfId="11" applyFill="1" applyBorder="1" applyProtection="1">
      <protection locked="0"/>
    </xf>
    <xf numFmtId="0" fontId="1" fillId="3" borderId="7" xfId="11" applyFill="1" applyBorder="1" applyProtection="1">
      <protection locked="0"/>
    </xf>
    <xf numFmtId="0" fontId="1" fillId="3" borderId="8" xfId="11" applyFill="1" applyBorder="1" applyProtection="1">
      <protection locked="0"/>
    </xf>
    <xf numFmtId="0" fontId="1" fillId="3" borderId="9" xfId="11" applyFill="1" applyBorder="1" applyProtection="1">
      <protection locked="0"/>
    </xf>
    <xf numFmtId="0" fontId="1" fillId="0" borderId="0" xfId="0" applyFont="1" applyAlignment="1">
      <alignment vertical="top"/>
    </xf>
    <xf numFmtId="0" fontId="1" fillId="0" borderId="8" xfId="0" applyFont="1" applyBorder="1" applyAlignment="1">
      <alignment vertical="top"/>
    </xf>
    <xf numFmtId="0" fontId="1" fillId="0" borderId="0" xfId="0" applyFont="1"/>
    <xf numFmtId="0" fontId="0" fillId="0" borderId="26" xfId="0" applyBorder="1" applyAlignment="1">
      <alignment horizontal="left" vertical="center"/>
    </xf>
    <xf numFmtId="0" fontId="1" fillId="8" borderId="26" xfId="0" applyFont="1" applyFill="1" applyBorder="1" applyAlignment="1" applyProtection="1">
      <alignment horizontal="left" vertical="center"/>
      <protection locked="0"/>
    </xf>
    <xf numFmtId="0" fontId="1" fillId="8" borderId="28" xfId="0" applyFont="1" applyFill="1" applyBorder="1" applyAlignment="1" applyProtection="1">
      <alignment horizontal="left" vertical="center"/>
      <protection locked="0"/>
    </xf>
    <xf numFmtId="2" fontId="0" fillId="4" borderId="1" xfId="0" applyNumberFormat="1" applyFill="1" applyBorder="1" applyAlignment="1">
      <alignment horizontal="center" vertical="center"/>
    </xf>
    <xf numFmtId="0" fontId="1" fillId="20" borderId="1" xfId="0" applyFont="1" applyFill="1" applyBorder="1" applyAlignment="1" applyProtection="1">
      <alignment horizontal="left" vertical="center" wrapText="1"/>
      <protection locked="0"/>
    </xf>
    <xf numFmtId="0" fontId="1" fillId="20" borderId="1" xfId="0" applyFont="1" applyFill="1" applyBorder="1" applyAlignment="1" applyProtection="1">
      <alignment horizontal="left" vertical="center"/>
      <protection locked="0"/>
    </xf>
    <xf numFmtId="164" fontId="0" fillId="4" borderId="1" xfId="0" applyNumberFormat="1" applyFill="1" applyBorder="1" applyAlignment="1">
      <alignment horizontal="center" vertical="center"/>
    </xf>
    <xf numFmtId="0" fontId="1" fillId="20" borderId="27" xfId="0" applyFont="1" applyFill="1" applyBorder="1" applyAlignment="1" applyProtection="1">
      <alignment horizontal="left" vertical="center"/>
      <protection locked="0"/>
    </xf>
    <xf numFmtId="0" fontId="1" fillId="20" borderId="1" xfId="0" applyFont="1" applyFill="1" applyBorder="1" applyAlignment="1" applyProtection="1">
      <alignment horizontal="center" vertical="center"/>
      <protection locked="0"/>
    </xf>
    <xf numFmtId="0" fontId="1" fillId="20" borderId="29" xfId="0" applyFont="1" applyFill="1" applyBorder="1" applyAlignment="1" applyProtection="1">
      <alignment horizontal="center" vertical="center"/>
      <protection locked="0"/>
    </xf>
    <xf numFmtId="0" fontId="1" fillId="20" borderId="29" xfId="0" applyFont="1" applyFill="1" applyBorder="1" applyAlignment="1" applyProtection="1">
      <alignment horizontal="left" vertical="center" wrapText="1"/>
      <protection locked="0"/>
    </xf>
    <xf numFmtId="0" fontId="1" fillId="20" borderId="29" xfId="0" applyFont="1" applyFill="1" applyBorder="1" applyAlignment="1" applyProtection="1">
      <alignment horizontal="left" vertical="center"/>
      <protection locked="0"/>
    </xf>
    <xf numFmtId="0" fontId="1" fillId="20" borderId="30" xfId="0" applyFont="1" applyFill="1" applyBorder="1" applyAlignment="1" applyProtection="1">
      <alignment horizontal="left" vertical="center"/>
      <protection locked="0"/>
    </xf>
    <xf numFmtId="0" fontId="0" fillId="12" borderId="31" xfId="0" applyFill="1" applyBorder="1" applyProtection="1">
      <protection locked="0"/>
    </xf>
    <xf numFmtId="0" fontId="0" fillId="22" borderId="32" xfId="0" applyFill="1" applyBorder="1" applyProtection="1">
      <protection locked="0"/>
    </xf>
    <xf numFmtId="0" fontId="0" fillId="9" borderId="32" xfId="0" applyFill="1" applyBorder="1" applyProtection="1">
      <protection locked="0"/>
    </xf>
    <xf numFmtId="0" fontId="0" fillId="10" borderId="32" xfId="0" applyFill="1" applyBorder="1" applyProtection="1">
      <protection locked="0"/>
    </xf>
    <xf numFmtId="0" fontId="0" fillId="3" borderId="32" xfId="0" applyFill="1" applyBorder="1" applyProtection="1">
      <protection locked="0"/>
    </xf>
    <xf numFmtId="0" fontId="0" fillId="11" borderId="32" xfId="0" applyFill="1" applyBorder="1" applyProtection="1">
      <protection locked="0"/>
    </xf>
    <xf numFmtId="0" fontId="0" fillId="13" borderId="32" xfId="0" applyFill="1" applyBorder="1" applyProtection="1">
      <protection locked="0"/>
    </xf>
    <xf numFmtId="0" fontId="6" fillId="10" borderId="1" xfId="12" applyFont="1" applyFill="1" applyBorder="1" applyAlignment="1" applyProtection="1">
      <alignment horizontal="center"/>
      <protection locked="0"/>
    </xf>
    <xf numFmtId="0" fontId="0" fillId="14" borderId="1" xfId="0" applyFill="1" applyBorder="1" applyProtection="1">
      <protection locked="0"/>
    </xf>
    <xf numFmtId="0" fontId="23" fillId="3" borderId="1" xfId="0" applyFont="1" applyFill="1" applyBorder="1" applyAlignment="1" applyProtection="1">
      <alignment horizontal="center"/>
      <protection locked="0"/>
    </xf>
    <xf numFmtId="1" fontId="41" fillId="0" borderId="0" xfId="0" applyNumberFormat="1" applyFont="1"/>
    <xf numFmtId="0" fontId="12" fillId="0" borderId="3" xfId="0" applyFont="1" applyBorder="1"/>
    <xf numFmtId="0" fontId="38" fillId="0" borderId="0" xfId="0" applyFont="1" applyAlignment="1">
      <alignment horizontal="center" vertical="center" wrapText="1"/>
    </xf>
    <xf numFmtId="0" fontId="0" fillId="0" borderId="1" xfId="0" applyBorder="1" applyAlignment="1">
      <alignment horizontal="center" vertical="center" wrapText="1"/>
    </xf>
    <xf numFmtId="0" fontId="4" fillId="0" borderId="1" xfId="8" applyBorder="1"/>
    <xf numFmtId="0" fontId="0" fillId="0" borderId="0" xfId="0" quotePrefix="1"/>
    <xf numFmtId="0" fontId="3" fillId="0" borderId="10" xfId="7" applyFont="1" applyBorder="1" applyAlignment="1">
      <alignment horizontal="left"/>
    </xf>
    <xf numFmtId="11" fontId="3" fillId="0" borderId="10" xfId="7" applyNumberFormat="1" applyFont="1" applyBorder="1" applyAlignment="1">
      <alignment horizontal="center" vertical="center"/>
    </xf>
    <xf numFmtId="0" fontId="3" fillId="0" borderId="0" xfId="7" applyFont="1" applyAlignment="1">
      <alignment horizontal="left"/>
    </xf>
    <xf numFmtId="11" fontId="3" fillId="0" borderId="0" xfId="7" applyNumberFormat="1" applyFont="1" applyAlignment="1">
      <alignment horizontal="center" vertical="center"/>
    </xf>
    <xf numFmtId="0" fontId="0" fillId="0" borderId="0" xfId="7" applyFont="1"/>
    <xf numFmtId="164" fontId="0" fillId="0" borderId="0" xfId="7" applyNumberFormat="1" applyFont="1" applyAlignment="1">
      <alignment horizontal="center"/>
    </xf>
    <xf numFmtId="0" fontId="0" fillId="0" borderId="0" xfId="7" applyFont="1" applyAlignment="1">
      <alignment horizontal="center"/>
    </xf>
    <xf numFmtId="0" fontId="0" fillId="0" borderId="0" xfId="7" applyFont="1" applyAlignment="1" applyProtection="1">
      <alignment horizontal="left" vertical="top" wrapText="1"/>
      <protection locked="0"/>
    </xf>
    <xf numFmtId="0" fontId="0" fillId="8" borderId="0" xfId="7" applyFont="1" applyFill="1"/>
    <xf numFmtId="0" fontId="3" fillId="0" borderId="34" xfId="7" applyFont="1" applyBorder="1"/>
    <xf numFmtId="11" fontId="3" fillId="0" borderId="34" xfId="7" applyNumberFormat="1" applyFont="1" applyBorder="1"/>
    <xf numFmtId="0" fontId="0" fillId="19" borderId="34" xfId="0" applyFill="1" applyBorder="1" applyAlignment="1" applyProtection="1">
      <alignment horizontal="center"/>
      <protection locked="0"/>
    </xf>
    <xf numFmtId="164" fontId="0" fillId="20" borderId="34" xfId="7" applyNumberFormat="1" applyFont="1" applyFill="1" applyBorder="1" applyAlignment="1" applyProtection="1">
      <alignment horizontal="center" vertical="center"/>
      <protection locked="0"/>
    </xf>
    <xf numFmtId="0" fontId="0" fillId="19" borderId="34" xfId="0" applyFill="1" applyBorder="1" applyAlignment="1" applyProtection="1">
      <alignment horizontal="center" vertical="center"/>
      <protection locked="0"/>
    </xf>
    <xf numFmtId="11" fontId="0" fillId="0" borderId="36" xfId="7" applyNumberFormat="1" applyFont="1" applyBorder="1" applyAlignment="1">
      <alignment horizontal="center"/>
    </xf>
    <xf numFmtId="11" fontId="0" fillId="0" borderId="36" xfId="7" applyNumberFormat="1" applyFont="1" applyBorder="1"/>
    <xf numFmtId="0" fontId="0" fillId="0" borderId="35" xfId="7" applyFont="1" applyBorder="1"/>
    <xf numFmtId="0" fontId="0" fillId="0" borderId="37" xfId="7" applyFont="1" applyBorder="1" applyAlignment="1" applyProtection="1">
      <alignment vertical="top" wrapText="1"/>
      <protection locked="0"/>
    </xf>
    <xf numFmtId="0" fontId="0" fillId="0" borderId="38" xfId="7" applyFont="1" applyBorder="1" applyAlignment="1">
      <alignment wrapText="1"/>
    </xf>
    <xf numFmtId="0" fontId="0" fillId="0" borderId="38" xfId="7" applyFont="1" applyBorder="1" applyAlignment="1" applyProtection="1">
      <alignment horizontal="left" vertical="top" wrapText="1"/>
      <protection locked="0"/>
    </xf>
    <xf numFmtId="0" fontId="0" fillId="8" borderId="40" xfId="7" applyFont="1" applyFill="1" applyBorder="1" applyAlignment="1">
      <alignment horizontal="center" vertical="center"/>
    </xf>
    <xf numFmtId="164" fontId="0" fillId="20" borderId="35" xfId="7" applyNumberFormat="1" applyFont="1" applyFill="1" applyBorder="1" applyAlignment="1">
      <alignment horizontal="center"/>
    </xf>
    <xf numFmtId="0" fontId="0" fillId="20" borderId="34" xfId="7" applyFont="1" applyFill="1" applyBorder="1" applyAlignment="1">
      <alignment horizontal="center"/>
    </xf>
    <xf numFmtId="0" fontId="40" fillId="0" borderId="0" xfId="0" applyFont="1"/>
    <xf numFmtId="164" fontId="4" fillId="20" borderId="1" xfId="8" applyNumberFormat="1" applyFill="1" applyBorder="1"/>
    <xf numFmtId="164" fontId="0" fillId="20" borderId="1" xfId="0" applyNumberFormat="1" applyFill="1" applyBorder="1"/>
    <xf numFmtId="0" fontId="5" fillId="0" borderId="0" xfId="0" applyFont="1"/>
    <xf numFmtId="0" fontId="23" fillId="0" borderId="0" xfId="0" applyFont="1"/>
    <xf numFmtId="0" fontId="1" fillId="0" borderId="1" xfId="0" applyFont="1" applyBorder="1" applyAlignment="1">
      <alignment horizontal="center"/>
    </xf>
    <xf numFmtId="0" fontId="1" fillId="0" borderId="2" xfId="0" applyFont="1" applyBorder="1"/>
    <xf numFmtId="0" fontId="1" fillId="0" borderId="6" xfId="0" applyFont="1" applyBorder="1"/>
    <xf numFmtId="1" fontId="1" fillId="0" borderId="1" xfId="0" applyNumberFormat="1" applyFont="1" applyBorder="1" applyAlignment="1">
      <alignment horizontal="center"/>
    </xf>
    <xf numFmtId="0" fontId="1" fillId="0" borderId="1" xfId="0" quotePrefix="1" applyFont="1" applyBorder="1"/>
    <xf numFmtId="164" fontId="1" fillId="0" borderId="1" xfId="0" applyNumberFormat="1" applyFont="1" applyBorder="1"/>
    <xf numFmtId="2" fontId="1" fillId="0" borderId="1" xfId="0" applyNumberFormat="1" applyFont="1" applyBorder="1"/>
    <xf numFmtId="0" fontId="1" fillId="7" borderId="1" xfId="0" applyFont="1" applyFill="1" applyBorder="1"/>
    <xf numFmtId="164" fontId="1" fillId="7" borderId="1" xfId="0" applyNumberFormat="1" applyFont="1" applyFill="1" applyBorder="1"/>
    <xf numFmtId="2" fontId="1" fillId="7" borderId="1" xfId="0" applyNumberFormat="1" applyFont="1" applyFill="1" applyBorder="1"/>
    <xf numFmtId="0" fontId="1" fillId="0" borderId="15" xfId="0" applyFont="1" applyBorder="1" applyAlignment="1">
      <alignment horizontal="center"/>
    </xf>
    <xf numFmtId="2" fontId="1" fillId="0" borderId="15" xfId="0" applyNumberFormat="1" applyFont="1" applyBorder="1"/>
    <xf numFmtId="164" fontId="1" fillId="0" borderId="15" xfId="0" applyNumberFormat="1" applyFont="1" applyBorder="1"/>
    <xf numFmtId="1" fontId="1" fillId="0" borderId="15" xfId="0" applyNumberFormat="1" applyFont="1" applyBorder="1"/>
    <xf numFmtId="1" fontId="1" fillId="0" borderId="1" xfId="0" applyNumberFormat="1" applyFont="1" applyBorder="1"/>
    <xf numFmtId="1" fontId="1" fillId="7" borderId="1" xfId="0" applyNumberFormat="1" applyFont="1" applyFill="1" applyBorder="1"/>
    <xf numFmtId="0" fontId="1" fillId="4" borderId="1" xfId="0" applyFont="1" applyFill="1" applyBorder="1" applyAlignment="1">
      <alignment horizontal="center"/>
    </xf>
    <xf numFmtId="0" fontId="1" fillId="4" borderId="1" xfId="0" applyFont="1" applyFill="1" applyBorder="1"/>
    <xf numFmtId="0" fontId="1" fillId="7" borderId="15" xfId="0" applyFont="1" applyFill="1" applyBorder="1"/>
    <xf numFmtId="0" fontId="1" fillId="6" borderId="1" xfId="0" applyFont="1" applyFill="1" applyBorder="1"/>
    <xf numFmtId="0" fontId="1" fillId="0" borderId="8" xfId="0" applyFont="1" applyBorder="1"/>
    <xf numFmtId="0" fontId="5" fillId="0" borderId="0" xfId="0" applyFont="1" applyAlignment="1">
      <alignment horizontal="center" wrapText="1"/>
    </xf>
    <xf numFmtId="0" fontId="5" fillId="3" borderId="0" xfId="0" applyFont="1" applyFill="1" applyProtection="1">
      <protection locked="0"/>
    </xf>
    <xf numFmtId="0" fontId="1" fillId="16" borderId="1" xfId="0" applyFont="1" applyFill="1" applyBorder="1" applyProtection="1">
      <protection locked="0"/>
    </xf>
    <xf numFmtId="0" fontId="1" fillId="22" borderId="1" xfId="0" applyFont="1" applyFill="1" applyBorder="1" applyProtection="1">
      <protection locked="0"/>
    </xf>
    <xf numFmtId="0" fontId="1" fillId="19" borderId="1" xfId="0" applyFont="1" applyFill="1" applyBorder="1" applyProtection="1">
      <protection locked="0"/>
    </xf>
    <xf numFmtId="0" fontId="1" fillId="19" borderId="11" xfId="0" applyFont="1" applyFill="1" applyBorder="1" applyProtection="1">
      <protection locked="0"/>
    </xf>
    <xf numFmtId="0" fontId="1" fillId="0" borderId="0" xfId="0" applyFont="1" applyProtection="1">
      <protection locked="0"/>
    </xf>
    <xf numFmtId="11" fontId="1" fillId="3" borderId="1" xfId="0" applyNumberFormat="1" applyFont="1" applyFill="1" applyBorder="1" applyProtection="1">
      <protection locked="0"/>
    </xf>
    <xf numFmtId="11" fontId="1" fillId="6" borderId="1" xfId="0" applyNumberFormat="1" applyFont="1" applyFill="1" applyBorder="1" applyAlignment="1">
      <alignment horizontal="center"/>
    </xf>
    <xf numFmtId="11" fontId="1" fillId="6" borderId="11" xfId="0" applyNumberFormat="1" applyFont="1" applyFill="1" applyBorder="1" applyAlignment="1">
      <alignment horizontal="center"/>
    </xf>
    <xf numFmtId="11" fontId="1" fillId="0" borderId="0" xfId="0" applyNumberFormat="1" applyFont="1" applyAlignment="1">
      <alignment horizontal="center"/>
    </xf>
    <xf numFmtId="0" fontId="1" fillId="8" borderId="0" xfId="0" applyFont="1" applyFill="1"/>
    <xf numFmtId="0" fontId="1" fillId="3" borderId="1" xfId="0" applyFont="1" applyFill="1" applyBorder="1" applyProtection="1">
      <protection locked="0"/>
    </xf>
    <xf numFmtId="0" fontId="1" fillId="4" borderId="1" xfId="0" applyFont="1" applyFill="1" applyBorder="1" applyAlignment="1">
      <alignment horizontal="right"/>
    </xf>
    <xf numFmtId="0" fontId="1" fillId="3" borderId="1" xfId="0" applyFont="1" applyFill="1" applyBorder="1" applyAlignment="1" applyProtection="1">
      <alignment horizontal="right"/>
      <protection locked="0"/>
    </xf>
    <xf numFmtId="0" fontId="1" fillId="19" borderId="0" xfId="0" applyFont="1" applyFill="1" applyAlignment="1">
      <alignment horizontal="right"/>
    </xf>
    <xf numFmtId="0" fontId="1" fillId="3" borderId="1" xfId="0" applyFont="1" applyFill="1" applyBorder="1" applyAlignment="1" applyProtection="1">
      <alignment horizontal="center"/>
      <protection locked="0"/>
    </xf>
    <xf numFmtId="0" fontId="15" fillId="0" borderId="3" xfId="0" applyFont="1" applyBorder="1"/>
    <xf numFmtId="49" fontId="1" fillId="3" borderId="0" xfId="0" applyNumberFormat="1" applyFont="1" applyFill="1" applyProtection="1">
      <protection locked="0"/>
    </xf>
    <xf numFmtId="11" fontId="14" fillId="0" borderId="0" xfId="0" applyNumberFormat="1" applyFont="1"/>
    <xf numFmtId="0" fontId="1" fillId="0" borderId="0" xfId="0" quotePrefix="1" applyFont="1" applyProtection="1">
      <protection locked="0"/>
    </xf>
    <xf numFmtId="0" fontId="1" fillId="0" borderId="5" xfId="0" applyFont="1" applyBorder="1" applyAlignment="1">
      <alignment vertical="top"/>
    </xf>
    <xf numFmtId="0" fontId="1" fillId="0" borderId="3" xfId="0" applyFont="1" applyBorder="1" applyAlignment="1">
      <alignment vertical="top"/>
    </xf>
    <xf numFmtId="0" fontId="1" fillId="0" borderId="7" xfId="0" applyFont="1" applyBorder="1" applyAlignment="1">
      <alignment vertical="top"/>
    </xf>
    <xf numFmtId="11" fontId="1" fillId="4" borderId="1" xfId="0" applyNumberFormat="1" applyFont="1" applyFill="1" applyBorder="1"/>
    <xf numFmtId="11" fontId="1" fillId="4" borderId="1" xfId="0" applyNumberFormat="1" applyFont="1" applyFill="1" applyBorder="1" applyAlignment="1">
      <alignment horizontal="right"/>
    </xf>
    <xf numFmtId="0" fontId="1" fillId="6" borderId="1" xfId="0" applyFont="1" applyFill="1" applyBorder="1" applyAlignment="1">
      <alignment horizontal="right"/>
    </xf>
    <xf numFmtId="0" fontId="1" fillId="0" borderId="5" xfId="0" applyFont="1" applyBorder="1"/>
    <xf numFmtId="164" fontId="1" fillId="4" borderId="1" xfId="0" applyNumberFormat="1" applyFont="1" applyFill="1" applyBorder="1"/>
    <xf numFmtId="164" fontId="1" fillId="4" borderId="1" xfId="0" applyNumberFormat="1" applyFont="1" applyFill="1" applyBorder="1" applyAlignment="1">
      <alignment horizontal="right"/>
    </xf>
    <xf numFmtId="166" fontId="1" fillId="4" borderId="1" xfId="0" applyNumberFormat="1" applyFont="1" applyFill="1" applyBorder="1" applyAlignment="1">
      <alignment horizontal="right"/>
    </xf>
    <xf numFmtId="0" fontId="1" fillId="0" borderId="0" xfId="0" applyFont="1" applyAlignment="1" applyProtection="1">
      <alignment horizontal="right"/>
      <protection locked="0"/>
    </xf>
    <xf numFmtId="11" fontId="1" fillId="4" borderId="1" xfId="0" applyNumberFormat="1" applyFont="1" applyFill="1" applyBorder="1" applyAlignment="1">
      <alignment horizontal="center"/>
    </xf>
    <xf numFmtId="0" fontId="1" fillId="3" borderId="0" xfId="0" applyFont="1" applyFill="1" applyAlignment="1" applyProtection="1">
      <alignment vertical="top" wrapText="1"/>
      <protection locked="0"/>
    </xf>
    <xf numFmtId="0" fontId="26" fillId="0" borderId="0" xfId="0" applyFont="1" applyAlignment="1">
      <alignment vertical="top"/>
    </xf>
    <xf numFmtId="0" fontId="26" fillId="0" borderId="0" xfId="0" applyFont="1"/>
    <xf numFmtId="0" fontId="26" fillId="0" borderId="0" xfId="0" quotePrefix="1" applyFont="1" applyAlignment="1">
      <alignment vertical="top"/>
    </xf>
    <xf numFmtId="0" fontId="4" fillId="0" borderId="34" xfId="7" applyBorder="1"/>
    <xf numFmtId="11" fontId="3" fillId="0" borderId="12" xfId="7" applyNumberFormat="1" applyFont="1" applyBorder="1"/>
    <xf numFmtId="164" fontId="4" fillId="3" borderId="34" xfId="7" applyNumberFormat="1" applyFill="1" applyBorder="1" applyProtection="1">
      <protection locked="0"/>
    </xf>
    <xf numFmtId="0" fontId="1" fillId="0" borderId="2" xfId="0" applyFont="1" applyBorder="1" applyAlignment="1">
      <alignment vertical="top" textRotation="90"/>
    </xf>
    <xf numFmtId="0" fontId="1" fillId="0" borderId="0" xfId="0" applyFont="1" applyAlignment="1">
      <alignment vertical="top" textRotation="90"/>
    </xf>
    <xf numFmtId="0" fontId="0" fillId="0" borderId="34" xfId="0" applyBorder="1" applyAlignment="1">
      <alignment vertical="center"/>
    </xf>
    <xf numFmtId="0" fontId="0" fillId="0" borderId="0" xfId="0" applyAlignment="1">
      <alignment vertical="center"/>
    </xf>
    <xf numFmtId="2" fontId="0" fillId="3" borderId="1" xfId="0" applyNumberFormat="1" applyFill="1" applyBorder="1" applyProtection="1">
      <protection locked="0"/>
    </xf>
    <xf numFmtId="0" fontId="0" fillId="3" borderId="36" xfId="0" applyFill="1" applyBorder="1" applyProtection="1">
      <protection locked="0"/>
    </xf>
    <xf numFmtId="0" fontId="10" fillId="0" borderId="36" xfId="0" applyFont="1" applyBorder="1"/>
    <xf numFmtId="0" fontId="44" fillId="0" borderId="0" xfId="0" applyFont="1"/>
    <xf numFmtId="0" fontId="43" fillId="3" borderId="0" xfId="12" applyFont="1" applyFill="1" applyBorder="1" applyAlignment="1" applyProtection="1"/>
    <xf numFmtId="0" fontId="0" fillId="0" borderId="36" xfId="0" applyBorder="1"/>
    <xf numFmtId="0" fontId="0" fillId="20" borderId="36" xfId="0" applyFill="1" applyBorder="1" applyProtection="1">
      <protection locked="0"/>
    </xf>
    <xf numFmtId="0" fontId="1" fillId="20" borderId="0" xfId="0" applyFont="1" applyFill="1" applyProtection="1">
      <protection locked="0"/>
    </xf>
    <xf numFmtId="0" fontId="0" fillId="19" borderId="35" xfId="0" applyFill="1" applyBorder="1" applyAlignment="1" applyProtection="1">
      <alignment horizontal="center"/>
      <protection locked="0"/>
    </xf>
    <xf numFmtId="11" fontId="4" fillId="0" borderId="50" xfId="7" applyNumberFormat="1" applyBorder="1"/>
    <xf numFmtId="0" fontId="0" fillId="19" borderId="0" xfId="0" applyFill="1" applyAlignment="1">
      <alignment horizontal="left"/>
    </xf>
    <xf numFmtId="0" fontId="43" fillId="0" borderId="0" xfId="12" quotePrefix="1" applyFont="1" applyAlignment="1" applyProtection="1"/>
    <xf numFmtId="0" fontId="49" fillId="0" borderId="0" xfId="0" applyFont="1" applyProtection="1">
      <protection locked="0"/>
    </xf>
    <xf numFmtId="1" fontId="42" fillId="0" borderId="2" xfId="0" applyNumberFormat="1" applyFont="1" applyBorder="1"/>
    <xf numFmtId="1" fontId="40" fillId="0" borderId="2" xfId="0" applyNumberFormat="1" applyFont="1" applyBorder="1"/>
    <xf numFmtId="1" fontId="14" fillId="0" borderId="2" xfId="0" applyNumberFormat="1" applyFont="1" applyBorder="1"/>
    <xf numFmtId="0" fontId="1" fillId="0" borderId="12" xfId="0" applyFont="1" applyBorder="1" applyAlignment="1">
      <alignment horizontal="center"/>
    </xf>
    <xf numFmtId="166" fontId="1" fillId="0" borderId="0" xfId="0" applyNumberFormat="1" applyFont="1"/>
    <xf numFmtId="0" fontId="1" fillId="0" borderId="12" xfId="0" quotePrefix="1" applyFont="1" applyBorder="1" applyAlignment="1">
      <alignment horizontal="center"/>
    </xf>
    <xf numFmtId="0" fontId="1" fillId="0" borderId="9" xfId="0" applyFont="1" applyBorder="1" applyAlignment="1">
      <alignment horizontal="center"/>
    </xf>
    <xf numFmtId="0" fontId="1" fillId="7" borderId="12" xfId="0" applyFont="1" applyFill="1" applyBorder="1" applyAlignment="1">
      <alignment horizontal="left"/>
    </xf>
    <xf numFmtId="0" fontId="0" fillId="0" borderId="37" xfId="0" applyBorder="1"/>
    <xf numFmtId="0" fontId="0" fillId="0" borderId="49" xfId="0" applyBorder="1"/>
    <xf numFmtId="0" fontId="0" fillId="20" borderId="47" xfId="0" applyFill="1" applyBorder="1"/>
    <xf numFmtId="0" fontId="0" fillId="20" borderId="37" xfId="0" applyFill="1" applyBorder="1"/>
    <xf numFmtId="0" fontId="0" fillId="20" borderId="36" xfId="0" applyFill="1" applyBorder="1"/>
    <xf numFmtId="0" fontId="0" fillId="20" borderId="42" xfId="0" applyFill="1" applyBorder="1"/>
    <xf numFmtId="0" fontId="0" fillId="20" borderId="49" xfId="0" applyFill="1" applyBorder="1"/>
    <xf numFmtId="0" fontId="1" fillId="3" borderId="38" xfId="11" applyFill="1" applyBorder="1" applyAlignment="1" applyProtection="1">
      <alignment vertical="center"/>
      <protection locked="0"/>
    </xf>
    <xf numFmtId="0" fontId="3" fillId="0" borderId="59" xfId="0" applyFont="1" applyBorder="1"/>
    <xf numFmtId="11" fontId="0" fillId="0" borderId="57" xfId="0" applyNumberFormat="1" applyBorder="1" applyAlignment="1">
      <alignment horizontal="center"/>
    </xf>
    <xf numFmtId="0" fontId="1" fillId="0" borderId="61" xfId="0" applyFont="1" applyBorder="1"/>
    <xf numFmtId="0" fontId="0" fillId="0" borderId="62" xfId="0" applyBorder="1"/>
    <xf numFmtId="0" fontId="0" fillId="0" borderId="63" xfId="0" applyBorder="1"/>
    <xf numFmtId="11" fontId="0" fillId="0" borderId="64" xfId="0" applyNumberFormat="1" applyBorder="1" applyAlignment="1">
      <alignment horizontal="center"/>
    </xf>
    <xf numFmtId="0" fontId="1" fillId="0" borderId="34" xfId="11" applyBorder="1" applyAlignment="1">
      <alignment horizontal="left" vertical="center"/>
    </xf>
    <xf numFmtId="164" fontId="0" fillId="20" borderId="1" xfId="8" applyNumberFormat="1" applyFont="1" applyFill="1" applyBorder="1"/>
    <xf numFmtId="0" fontId="3" fillId="0" borderId="35" xfId="7" applyFont="1" applyBorder="1" applyAlignment="1">
      <alignment horizontal="left" wrapText="1"/>
    </xf>
    <xf numFmtId="0" fontId="3" fillId="20" borderId="35" xfId="7" applyFont="1" applyFill="1" applyBorder="1" applyAlignment="1">
      <alignment horizontal="left"/>
    </xf>
    <xf numFmtId="0" fontId="3" fillId="0" borderId="1" xfId="7" applyFont="1" applyBorder="1" applyAlignment="1">
      <alignment horizontal="left" wrapText="1"/>
    </xf>
    <xf numFmtId="0" fontId="0" fillId="0" borderId="11" xfId="0" applyBorder="1" applyAlignment="1">
      <alignment horizontal="center"/>
    </xf>
    <xf numFmtId="0" fontId="0" fillId="0" borderId="10" xfId="0" applyBorder="1" applyAlignment="1">
      <alignment horizontal="center"/>
    </xf>
    <xf numFmtId="0" fontId="0" fillId="8" borderId="11" xfId="0" applyFill="1" applyBorder="1" applyAlignment="1">
      <alignment horizontal="center"/>
    </xf>
    <xf numFmtId="0" fontId="0" fillId="8" borderId="12" xfId="0" applyFill="1" applyBorder="1" applyAlignment="1">
      <alignment horizontal="center"/>
    </xf>
    <xf numFmtId="11" fontId="0" fillId="0" borderId="11" xfId="0" applyNumberFormat="1" applyBorder="1" applyAlignment="1">
      <alignment horizontal="center"/>
    </xf>
    <xf numFmtId="0" fontId="52" fillId="0" borderId="0" xfId="0" applyFont="1"/>
    <xf numFmtId="0" fontId="53" fillId="0" borderId="0" xfId="0" applyFont="1"/>
    <xf numFmtId="0" fontId="6" fillId="3" borderId="0" xfId="12" applyFont="1" applyFill="1" applyBorder="1" applyAlignment="1" applyProtection="1"/>
    <xf numFmtId="0" fontId="6" fillId="23" borderId="0" xfId="12" applyFont="1" applyFill="1" applyBorder="1" applyAlignment="1" applyProtection="1"/>
    <xf numFmtId="0" fontId="43" fillId="3" borderId="39" xfId="12" applyFont="1" applyFill="1" applyBorder="1" applyAlignment="1" applyProtection="1"/>
    <xf numFmtId="14" fontId="0" fillId="3" borderId="0" xfId="0" applyNumberFormat="1" applyFill="1" applyProtection="1">
      <protection locked="0"/>
    </xf>
    <xf numFmtId="0" fontId="3" fillId="0" borderId="8" xfId="0" applyFont="1" applyBorder="1"/>
    <xf numFmtId="0" fontId="3" fillId="0" borderId="41" xfId="0" applyFont="1" applyBorder="1" applyAlignment="1">
      <alignment horizontal="left"/>
    </xf>
    <xf numFmtId="0" fontId="0" fillId="0" borderId="37" xfId="0" applyBorder="1" applyAlignment="1">
      <alignment horizontal="left"/>
    </xf>
    <xf numFmtId="0" fontId="3" fillId="0" borderId="40" xfId="0" applyFont="1" applyBorder="1" applyAlignment="1">
      <alignment horizontal="left"/>
    </xf>
    <xf numFmtId="0" fontId="0" fillId="0" borderId="49" xfId="0" applyBorder="1" applyAlignment="1">
      <alignment horizontal="left"/>
    </xf>
    <xf numFmtId="1" fontId="0" fillId="4" borderId="14" xfId="0" applyNumberFormat="1" applyFill="1" applyBorder="1"/>
    <xf numFmtId="0" fontId="41" fillId="20" borderId="0" xfId="0" applyFont="1" applyFill="1" applyAlignment="1">
      <alignment vertical="center" wrapText="1"/>
    </xf>
    <xf numFmtId="11" fontId="0" fillId="0" borderId="58" xfId="0" applyNumberFormat="1" applyBorder="1" applyAlignment="1">
      <alignment horizontal="center"/>
    </xf>
    <xf numFmtId="0" fontId="0" fillId="0" borderId="58" xfId="0" applyBorder="1" applyAlignment="1">
      <alignment horizontal="center"/>
    </xf>
    <xf numFmtId="0" fontId="1" fillId="0" borderId="62" xfId="0" applyFont="1" applyBorder="1"/>
    <xf numFmtId="0" fontId="6" fillId="20" borderId="0" xfId="12" applyFont="1" applyFill="1" applyBorder="1" applyAlignment="1" applyProtection="1"/>
    <xf numFmtId="11" fontId="0" fillId="0" borderId="56" xfId="0" applyNumberFormat="1" applyBorder="1" applyAlignment="1">
      <alignment horizontal="center"/>
    </xf>
    <xf numFmtId="0" fontId="0" fillId="20" borderId="42" xfId="0" applyFill="1" applyBorder="1" applyProtection="1">
      <protection locked="0"/>
    </xf>
    <xf numFmtId="0" fontId="0" fillId="3" borderId="47" xfId="0" applyFill="1" applyBorder="1" applyProtection="1">
      <protection locked="0"/>
    </xf>
    <xf numFmtId="0" fontId="3" fillId="0" borderId="41" xfId="0" applyFont="1" applyBorder="1"/>
    <xf numFmtId="0" fontId="3" fillId="0" borderId="40" xfId="0" applyFont="1" applyBorder="1"/>
    <xf numFmtId="0" fontId="0" fillId="0" borderId="47" xfId="0" applyBorder="1" applyAlignment="1">
      <alignment horizontal="left"/>
    </xf>
    <xf numFmtId="0" fontId="0" fillId="0" borderId="42" xfId="0" applyBorder="1" applyAlignment="1">
      <alignment horizontal="left"/>
    </xf>
    <xf numFmtId="0" fontId="0" fillId="20" borderId="41" xfId="0" applyFill="1" applyBorder="1"/>
    <xf numFmtId="11" fontId="0" fillId="0" borderId="35" xfId="0" applyNumberFormat="1" applyBorder="1" applyAlignment="1">
      <alignment horizontal="center"/>
    </xf>
    <xf numFmtId="0" fontId="1" fillId="0" borderId="41" xfId="0" applyFont="1" applyBorder="1"/>
    <xf numFmtId="0" fontId="0" fillId="3" borderId="51" xfId="0" applyFill="1" applyBorder="1" applyProtection="1">
      <protection locked="0"/>
    </xf>
    <xf numFmtId="11" fontId="0" fillId="0" borderId="66" xfId="0" applyNumberFormat="1" applyBorder="1" applyAlignment="1">
      <alignment horizontal="center"/>
    </xf>
    <xf numFmtId="0" fontId="0" fillId="0" borderId="47" xfId="0" applyBorder="1" applyProtection="1">
      <protection locked="0"/>
    </xf>
    <xf numFmtId="11" fontId="0" fillId="0" borderId="37" xfId="0" applyNumberFormat="1" applyBorder="1" applyAlignment="1">
      <alignment horizontal="center"/>
    </xf>
    <xf numFmtId="0" fontId="0" fillId="3" borderId="56" xfId="0" applyFill="1" applyBorder="1" applyProtection="1">
      <protection locked="0"/>
    </xf>
    <xf numFmtId="11" fontId="0" fillId="3" borderId="36" xfId="0" applyNumberFormat="1" applyFill="1" applyBorder="1" applyAlignment="1" applyProtection="1">
      <alignment horizontal="center"/>
      <protection locked="0"/>
    </xf>
    <xf numFmtId="11" fontId="0" fillId="0" borderId="55" xfId="0" applyNumberFormat="1" applyBorder="1" applyAlignment="1">
      <alignment horizontal="center"/>
    </xf>
    <xf numFmtId="0" fontId="0" fillId="0" borderId="57" xfId="0" applyBorder="1" applyAlignment="1">
      <alignment horizontal="center"/>
    </xf>
    <xf numFmtId="0" fontId="0" fillId="0" borderId="67" xfId="0" applyBorder="1"/>
    <xf numFmtId="0" fontId="0" fillId="20" borderId="39" xfId="0" applyFill="1" applyBorder="1"/>
    <xf numFmtId="0" fontId="0" fillId="20" borderId="40" xfId="0" applyFill="1" applyBorder="1"/>
    <xf numFmtId="11" fontId="3" fillId="20" borderId="34" xfId="0" applyNumberFormat="1" applyFont="1" applyFill="1" applyBorder="1" applyAlignment="1">
      <alignment horizontal="center"/>
    </xf>
    <xf numFmtId="11" fontId="3" fillId="0" borderId="35" xfId="0" applyNumberFormat="1" applyFont="1" applyBorder="1" applyAlignment="1">
      <alignment horizontal="center"/>
    </xf>
    <xf numFmtId="11" fontId="3" fillId="20" borderId="35" xfId="0" applyNumberFormat="1" applyFont="1" applyFill="1" applyBorder="1" applyAlignment="1">
      <alignment horizontal="center"/>
    </xf>
    <xf numFmtId="1" fontId="0" fillId="20" borderId="0" xfId="0" applyNumberFormat="1" applyFill="1" applyProtection="1">
      <protection locked="0"/>
    </xf>
    <xf numFmtId="0" fontId="0" fillId="20" borderId="39" xfId="0" applyFill="1" applyBorder="1" applyProtection="1">
      <protection locked="0"/>
    </xf>
    <xf numFmtId="0" fontId="0" fillId="3" borderId="39" xfId="0" applyFill="1" applyBorder="1" applyProtection="1">
      <protection locked="0"/>
    </xf>
    <xf numFmtId="0" fontId="51" fillId="20" borderId="0" xfId="0" applyFont="1" applyFill="1"/>
    <xf numFmtId="1" fontId="0" fillId="3" borderId="7" xfId="0" applyNumberFormat="1" applyFill="1" applyBorder="1" applyProtection="1">
      <protection locked="0"/>
    </xf>
    <xf numFmtId="0" fontId="1" fillId="0" borderId="45" xfId="0" applyFont="1" applyBorder="1"/>
    <xf numFmtId="164" fontId="0" fillId="6" borderId="68" xfId="0" applyNumberFormat="1" applyFill="1" applyBorder="1"/>
    <xf numFmtId="11" fontId="0" fillId="0" borderId="69" xfId="0" applyNumberFormat="1" applyBorder="1" applyAlignment="1">
      <alignment horizontal="center"/>
    </xf>
    <xf numFmtId="0" fontId="3" fillId="0" borderId="9" xfId="0" applyFont="1" applyBorder="1"/>
    <xf numFmtId="1" fontId="0" fillId="4" borderId="5" xfId="0" applyNumberFormat="1" applyFill="1" applyBorder="1"/>
    <xf numFmtId="164" fontId="0" fillId="20" borderId="11" xfId="0" applyNumberFormat="1" applyFill="1" applyBorder="1"/>
    <xf numFmtId="164" fontId="0" fillId="20" borderId="11" xfId="8" applyNumberFormat="1" applyFont="1" applyFill="1" applyBorder="1"/>
    <xf numFmtId="0" fontId="3" fillId="0" borderId="3" xfId="0" applyFont="1" applyBorder="1"/>
    <xf numFmtId="0" fontId="0" fillId="0" borderId="49" xfId="0" applyBorder="1" applyAlignment="1">
      <alignment horizontal="right" vertical="center"/>
    </xf>
    <xf numFmtId="0" fontId="56" fillId="0" borderId="11" xfId="0" applyFont="1" applyBorder="1" applyAlignment="1">
      <alignment horizontal="left" vertical="center" wrapText="1"/>
    </xf>
    <xf numFmtId="0" fontId="56" fillId="0" borderId="1" xfId="0" applyFont="1" applyBorder="1" applyAlignment="1">
      <alignment horizontal="left" vertical="center" wrapText="1"/>
    </xf>
    <xf numFmtId="0" fontId="0" fillId="20" borderId="40" xfId="0" applyFill="1" applyBorder="1" applyProtection="1">
      <protection locked="0"/>
    </xf>
    <xf numFmtId="0" fontId="0" fillId="20" borderId="49" xfId="0" applyFill="1" applyBorder="1" applyProtection="1">
      <protection locked="0"/>
    </xf>
    <xf numFmtId="0" fontId="0" fillId="3" borderId="40" xfId="0" applyFill="1" applyBorder="1" applyProtection="1">
      <protection locked="0"/>
    </xf>
    <xf numFmtId="0" fontId="0" fillId="3" borderId="42" xfId="0" applyFill="1" applyBorder="1" applyProtection="1">
      <protection locked="0"/>
    </xf>
    <xf numFmtId="0" fontId="0" fillId="3" borderId="49" xfId="0" applyFill="1" applyBorder="1" applyProtection="1">
      <protection locked="0"/>
    </xf>
    <xf numFmtId="0" fontId="57" fillId="0" borderId="0" xfId="0" applyFont="1"/>
    <xf numFmtId="0" fontId="0" fillId="0" borderId="0" xfId="0" applyAlignment="1">
      <alignment vertical="top" textRotation="90"/>
    </xf>
    <xf numFmtId="0" fontId="56" fillId="0" borderId="1" xfId="0" applyFont="1" applyBorder="1" applyAlignment="1">
      <alignment horizontal="center" vertical="center" wrapText="1"/>
    </xf>
    <xf numFmtId="0" fontId="0" fillId="3" borderId="0" xfId="0" quotePrefix="1" applyFill="1" applyProtection="1">
      <protection locked="0"/>
    </xf>
    <xf numFmtId="164" fontId="1" fillId="3" borderId="0" xfId="0" quotePrefix="1" applyNumberFormat="1" applyFont="1" applyFill="1" applyProtection="1">
      <protection locked="0"/>
    </xf>
    <xf numFmtId="11" fontId="3" fillId="0" borderId="0" xfId="0" applyNumberFormat="1" applyFont="1" applyAlignment="1">
      <alignment horizontal="center"/>
    </xf>
    <xf numFmtId="0" fontId="0" fillId="3" borderId="0" xfId="0" applyFill="1" applyAlignment="1" applyProtection="1">
      <alignment horizontal="left"/>
      <protection locked="0"/>
    </xf>
    <xf numFmtId="11" fontId="3" fillId="0" borderId="1" xfId="0" applyNumberFormat="1" applyFont="1" applyBorder="1" applyAlignment="1">
      <alignment horizontal="center"/>
    </xf>
    <xf numFmtId="11" fontId="3" fillId="20" borderId="1" xfId="0" applyNumberFormat="1" applyFont="1" applyFill="1" applyBorder="1" applyAlignment="1">
      <alignment horizontal="center"/>
    </xf>
    <xf numFmtId="11" fontId="0" fillId="0" borderId="1" xfId="0" applyNumberFormat="1" applyBorder="1"/>
    <xf numFmtId="11" fontId="3" fillId="0" borderId="5" xfId="0" applyNumberFormat="1" applyFont="1" applyBorder="1" applyAlignment="1">
      <alignment horizontal="center"/>
    </xf>
    <xf numFmtId="164" fontId="0" fillId="3" borderId="3" xfId="0" applyNumberFormat="1" applyFill="1" applyBorder="1" applyProtection="1">
      <protection locked="0"/>
    </xf>
    <xf numFmtId="0" fontId="0" fillId="3" borderId="0" xfId="0" quotePrefix="1" applyFill="1" applyAlignment="1" applyProtection="1">
      <alignment horizontal="center"/>
      <protection locked="0"/>
    </xf>
    <xf numFmtId="0" fontId="1" fillId="0" borderId="1" xfId="3" applyFont="1" applyBorder="1" applyAlignment="1" applyProtection="1">
      <alignment horizontal="center"/>
      <protection locked="0"/>
    </xf>
    <xf numFmtId="0" fontId="3" fillId="0" borderId="15" xfId="3" applyFont="1" applyBorder="1" applyAlignment="1">
      <alignment horizontal="center" wrapText="1"/>
    </xf>
    <xf numFmtId="0" fontId="4" fillId="0" borderId="4" xfId="3" applyBorder="1"/>
    <xf numFmtId="0" fontId="4" fillId="0" borderId="4" xfId="3" applyBorder="1" applyAlignment="1">
      <alignment vertical="top" wrapText="1"/>
    </xf>
    <xf numFmtId="0" fontId="4" fillId="0" borderId="4" xfId="3" applyBorder="1" applyAlignment="1" applyProtection="1">
      <alignment vertical="top"/>
      <protection locked="0"/>
    </xf>
    <xf numFmtId="0" fontId="4" fillId="0" borderId="9" xfId="3" applyBorder="1" applyAlignment="1" applyProtection="1">
      <alignment vertical="top"/>
      <protection locked="0"/>
    </xf>
    <xf numFmtId="0" fontId="4" fillId="0" borderId="13" xfId="3" applyBorder="1" applyAlignment="1">
      <alignment vertical="top" wrapText="1"/>
    </xf>
    <xf numFmtId="0" fontId="3" fillId="19" borderId="0" xfId="0" applyFont="1" applyFill="1"/>
    <xf numFmtId="0" fontId="3" fillId="19" borderId="5" xfId="0" applyFont="1" applyFill="1" applyBorder="1"/>
    <xf numFmtId="0" fontId="3" fillId="19" borderId="2" xfId="0" applyFont="1" applyFill="1" applyBorder="1"/>
    <xf numFmtId="0" fontId="0" fillId="19" borderId="2" xfId="0" applyFill="1" applyBorder="1"/>
    <xf numFmtId="0" fontId="0" fillId="19" borderId="6" xfId="0" applyFill="1" applyBorder="1"/>
    <xf numFmtId="0" fontId="0" fillId="19" borderId="4" xfId="0" applyFill="1" applyBorder="1"/>
    <xf numFmtId="0" fontId="0" fillId="19" borderId="3" xfId="0" applyFill="1" applyBorder="1" applyAlignment="1">
      <alignment horizontal="left"/>
    </xf>
    <xf numFmtId="0" fontId="5" fillId="19" borderId="3" xfId="0" applyFont="1" applyFill="1" applyBorder="1" applyAlignment="1">
      <alignment horizontal="left"/>
    </xf>
    <xf numFmtId="0" fontId="31" fillId="19" borderId="3" xfId="0" applyFont="1" applyFill="1" applyBorder="1" applyAlignment="1">
      <alignment horizontal="left"/>
    </xf>
    <xf numFmtId="0" fontId="0" fillId="19" borderId="0" xfId="0" applyFill="1" applyAlignment="1">
      <alignment horizontal="left" wrapText="1"/>
    </xf>
    <xf numFmtId="0" fontId="0" fillId="19" borderId="4" xfId="0" applyFill="1" applyBorder="1" applyAlignment="1">
      <alignment horizontal="left" wrapText="1"/>
    </xf>
    <xf numFmtId="0" fontId="1" fillId="19" borderId="3" xfId="0" applyFont="1" applyFill="1" applyBorder="1" applyAlignment="1">
      <alignment horizontal="left"/>
    </xf>
    <xf numFmtId="0" fontId="3" fillId="19" borderId="3" xfId="0" applyFont="1" applyFill="1" applyBorder="1"/>
    <xf numFmtId="0" fontId="3" fillId="19" borderId="4" xfId="0" applyFont="1" applyFill="1" applyBorder="1"/>
    <xf numFmtId="0" fontId="1" fillId="19" borderId="3" xfId="0" applyFont="1" applyFill="1" applyBorder="1" applyAlignment="1">
      <alignment horizontal="center"/>
    </xf>
    <xf numFmtId="0" fontId="1" fillId="19" borderId="0" xfId="0" applyFont="1" applyFill="1"/>
    <xf numFmtId="0" fontId="1" fillId="19" borderId="0" xfId="0" quotePrefix="1" applyFont="1" applyFill="1"/>
    <xf numFmtId="0" fontId="0" fillId="19" borderId="0" xfId="0" quotePrefix="1" applyFill="1"/>
    <xf numFmtId="0" fontId="0" fillId="19" borderId="3" xfId="0" applyFill="1" applyBorder="1" applyAlignment="1">
      <alignment horizontal="center"/>
    </xf>
    <xf numFmtId="0" fontId="0" fillId="19" borderId="7" xfId="0" applyFill="1" applyBorder="1"/>
    <xf numFmtId="0" fontId="0" fillId="19" borderId="8" xfId="0" applyFill="1" applyBorder="1"/>
    <xf numFmtId="0" fontId="0" fillId="19" borderId="9" xfId="0" applyFill="1" applyBorder="1"/>
    <xf numFmtId="0" fontId="1" fillId="0" borderId="4" xfId="0" applyFont="1" applyBorder="1"/>
    <xf numFmtId="0" fontId="1" fillId="0" borderId="7" xfId="0" applyFont="1" applyBorder="1"/>
    <xf numFmtId="0" fontId="1" fillId="0" borderId="9" xfId="0" applyFont="1" applyBorder="1"/>
    <xf numFmtId="0" fontId="1" fillId="0" borderId="2" xfId="0" applyFont="1" applyBorder="1" applyAlignment="1">
      <alignment vertical="top"/>
    </xf>
    <xf numFmtId="0" fontId="1" fillId="0" borderId="6" xfId="0" applyFont="1" applyBorder="1" applyAlignment="1">
      <alignment vertical="top"/>
    </xf>
    <xf numFmtId="0" fontId="1" fillId="0" borderId="4" xfId="0" applyFont="1" applyBorder="1" applyAlignment="1">
      <alignment vertical="top"/>
    </xf>
    <xf numFmtId="0" fontId="1" fillId="0" borderId="9" xfId="0" applyFont="1" applyBorder="1" applyAlignment="1">
      <alignment vertical="top"/>
    </xf>
    <xf numFmtId="0" fontId="58" fillId="0" borderId="0" xfId="0" applyFont="1" applyAlignment="1">
      <alignment readingOrder="1"/>
    </xf>
    <xf numFmtId="0" fontId="6" fillId="0" borderId="0" xfId="12" applyFont="1"/>
    <xf numFmtId="0" fontId="59" fillId="19" borderId="15" xfId="0" applyFont="1" applyFill="1" applyBorder="1" applyAlignment="1">
      <alignment horizontal="center" vertical="top" wrapText="1"/>
    </xf>
    <xf numFmtId="0" fontId="0" fillId="3" borderId="34" xfId="0" applyFill="1" applyBorder="1" applyProtection="1">
      <protection locked="0"/>
    </xf>
    <xf numFmtId="0" fontId="0" fillId="4" borderId="14" xfId="0" applyFill="1" applyBorder="1"/>
    <xf numFmtId="0" fontId="0" fillId="0" borderId="34" xfId="0" applyBorder="1"/>
    <xf numFmtId="0" fontId="0" fillId="4" borderId="34" xfId="0" applyFill="1" applyBorder="1"/>
    <xf numFmtId="0" fontId="0" fillId="0" borderId="72" xfId="0" applyBorder="1"/>
    <xf numFmtId="0" fontId="0" fillId="0" borderId="73" xfId="0" applyBorder="1"/>
    <xf numFmtId="0" fontId="0" fillId="0" borderId="74" xfId="0" applyBorder="1"/>
    <xf numFmtId="0" fontId="0" fillId="0" borderId="75" xfId="0" applyBorder="1"/>
    <xf numFmtId="0" fontId="0" fillId="0" borderId="76" xfId="0" applyBorder="1"/>
    <xf numFmtId="0" fontId="0" fillId="0" borderId="77" xfId="0" applyBorder="1"/>
    <xf numFmtId="0" fontId="49" fillId="0" borderId="70" xfId="0" applyFont="1" applyBorder="1"/>
    <xf numFmtId="0" fontId="41" fillId="0" borderId="45" xfId="0" applyFont="1" applyBorder="1" applyAlignment="1">
      <alignment horizontal="center" wrapText="1"/>
    </xf>
    <xf numFmtId="0" fontId="41" fillId="0" borderId="46" xfId="0" applyFont="1" applyBorder="1" applyAlignment="1">
      <alignment horizontal="center" wrapText="1"/>
    </xf>
    <xf numFmtId="0" fontId="41" fillId="0" borderId="38" xfId="0" applyFont="1" applyBorder="1" applyAlignment="1">
      <alignment horizontal="center" wrapText="1"/>
    </xf>
    <xf numFmtId="0" fontId="41" fillId="0" borderId="39" xfId="0" applyFont="1" applyBorder="1" applyAlignment="1">
      <alignment horizontal="center" wrapText="1"/>
    </xf>
    <xf numFmtId="0" fontId="41" fillId="0" borderId="0" xfId="0" applyFont="1" applyAlignment="1">
      <alignment horizontal="center" wrapText="1"/>
    </xf>
    <xf numFmtId="0" fontId="41" fillId="0" borderId="36" xfId="0" applyFont="1" applyBorder="1" applyAlignment="1">
      <alignment horizontal="center" wrapText="1"/>
    </xf>
    <xf numFmtId="0" fontId="56" fillId="0" borderId="11" xfId="0" applyFont="1" applyBorder="1" applyAlignment="1">
      <alignment horizontal="center" vertical="center" wrapText="1"/>
    </xf>
    <xf numFmtId="0" fontId="41" fillId="0" borderId="3" xfId="0" applyFont="1" applyBorder="1"/>
    <xf numFmtId="0" fontId="0" fillId="20" borderId="2" xfId="0" applyFill="1" applyBorder="1"/>
    <xf numFmtId="0" fontId="1" fillId="20" borderId="2" xfId="0" applyFont="1" applyFill="1" applyBorder="1"/>
    <xf numFmtId="0" fontId="1" fillId="20" borderId="2" xfId="0" applyFont="1" applyFill="1" applyBorder="1" applyProtection="1">
      <protection locked="0"/>
    </xf>
    <xf numFmtId="0" fontId="0" fillId="20" borderId="6" xfId="0" applyFill="1" applyBorder="1" applyProtection="1">
      <protection locked="0"/>
    </xf>
    <xf numFmtId="0" fontId="0" fillId="20" borderId="4" xfId="0" applyFill="1" applyBorder="1" applyProtection="1">
      <protection locked="0"/>
    </xf>
    <xf numFmtId="0" fontId="1" fillId="20" borderId="3" xfId="0" applyFont="1" applyFill="1" applyBorder="1" applyProtection="1">
      <protection locked="0"/>
    </xf>
    <xf numFmtId="0" fontId="1" fillId="20" borderId="7" xfId="0" applyFont="1" applyFill="1" applyBorder="1" applyProtection="1">
      <protection locked="0"/>
    </xf>
    <xf numFmtId="0" fontId="1" fillId="20" borderId="8" xfId="0" applyFont="1" applyFill="1" applyBorder="1" applyProtection="1">
      <protection locked="0"/>
    </xf>
    <xf numFmtId="0" fontId="0" fillId="20" borderId="9" xfId="0" applyFill="1" applyBorder="1" applyProtection="1">
      <protection locked="0"/>
    </xf>
    <xf numFmtId="164" fontId="10" fillId="24" borderId="11" xfId="0" applyNumberFormat="1" applyFont="1" applyFill="1" applyBorder="1"/>
    <xf numFmtId="164" fontId="10" fillId="24" borderId="1" xfId="0" applyNumberFormat="1" applyFont="1" applyFill="1" applyBorder="1"/>
    <xf numFmtId="164" fontId="10" fillId="24" borderId="7" xfId="0" applyNumberFormat="1" applyFont="1" applyFill="1" applyBorder="1"/>
    <xf numFmtId="164" fontId="10" fillId="24" borderId="15" xfId="0" applyNumberFormat="1" applyFont="1" applyFill="1" applyBorder="1"/>
    <xf numFmtId="164" fontId="10" fillId="20" borderId="11" xfId="8" applyNumberFormat="1" applyFont="1" applyFill="1" applyBorder="1"/>
    <xf numFmtId="164" fontId="10" fillId="20" borderId="1" xfId="8" applyNumberFormat="1" applyFont="1" applyFill="1" applyBorder="1"/>
    <xf numFmtId="164" fontId="10" fillId="20" borderId="1" xfId="0" applyNumberFormat="1" applyFont="1" applyFill="1" applyBorder="1"/>
    <xf numFmtId="164" fontId="10" fillId="20" borderId="11" xfId="0" applyNumberFormat="1" applyFont="1" applyFill="1" applyBorder="1"/>
    <xf numFmtId="0" fontId="0" fillId="3" borderId="41" xfId="0" applyFill="1" applyBorder="1" applyProtection="1">
      <protection locked="0"/>
    </xf>
    <xf numFmtId="0" fontId="0" fillId="3" borderId="37" xfId="0" applyFill="1" applyBorder="1" applyProtection="1">
      <protection locked="0"/>
    </xf>
    <xf numFmtId="0" fontId="6" fillId="3" borderId="39" xfId="12" applyFont="1" applyFill="1" applyBorder="1"/>
    <xf numFmtId="0" fontId="62" fillId="0" borderId="0" xfId="0" applyFont="1"/>
    <xf numFmtId="0" fontId="3" fillId="0" borderId="3" xfId="0" applyFont="1" applyBorder="1" applyAlignment="1">
      <alignment vertical="top" wrapText="1"/>
    </xf>
    <xf numFmtId="0" fontId="3" fillId="0" borderId="0" xfId="0" applyFont="1" applyAlignment="1">
      <alignment vertical="top" wrapText="1"/>
    </xf>
    <xf numFmtId="0" fontId="3" fillId="0" borderId="4" xfId="0" applyFont="1" applyBorder="1" applyAlignment="1">
      <alignment vertical="top" wrapText="1"/>
    </xf>
    <xf numFmtId="0" fontId="41" fillId="0" borderId="34" xfId="0" applyFont="1" applyBorder="1"/>
    <xf numFmtId="0" fontId="41" fillId="0" borderId="45" xfId="0" applyFont="1" applyBorder="1"/>
    <xf numFmtId="1" fontId="0" fillId="20" borderId="14" xfId="0" applyNumberFormat="1" applyFill="1" applyBorder="1" applyProtection="1">
      <protection locked="0"/>
    </xf>
    <xf numFmtId="1" fontId="0" fillId="4" borderId="15" xfId="0" applyNumberFormat="1" applyFill="1" applyBorder="1"/>
    <xf numFmtId="0" fontId="41" fillId="0" borderId="46" xfId="0" applyFont="1" applyBorder="1"/>
    <xf numFmtId="11" fontId="0" fillId="0" borderId="9" xfId="0" applyNumberFormat="1" applyBorder="1" applyAlignment="1">
      <alignment horizontal="center"/>
    </xf>
    <xf numFmtId="0" fontId="10" fillId="20" borderId="5" xfId="0" applyFont="1" applyFill="1" applyBorder="1"/>
    <xf numFmtId="0" fontId="10" fillId="20" borderId="3" xfId="0" applyFont="1" applyFill="1" applyBorder="1"/>
    <xf numFmtId="0" fontId="6" fillId="0" borderId="0" xfId="12" applyFont="1" applyBorder="1" applyAlignment="1" applyProtection="1"/>
    <xf numFmtId="0" fontId="0" fillId="3" borderId="36" xfId="0" applyFill="1" applyBorder="1" applyAlignment="1" applyProtection="1">
      <alignment vertical="top"/>
      <protection locked="0"/>
    </xf>
    <xf numFmtId="0" fontId="3" fillId="0" borderId="9" xfId="3" applyFont="1" applyBorder="1" applyAlignment="1">
      <alignment horizontal="center" wrapText="1"/>
    </xf>
    <xf numFmtId="0" fontId="64" fillId="0" borderId="1" xfId="0" applyFont="1" applyBorder="1" applyAlignment="1">
      <alignment horizontal="center" vertical="center" wrapText="1"/>
    </xf>
    <xf numFmtId="0" fontId="66" fillId="0" borderId="5" xfId="9" applyFont="1" applyBorder="1" applyAlignment="1">
      <alignment vertical="top"/>
    </xf>
    <xf numFmtId="0" fontId="66" fillId="0" borderId="2" xfId="9" applyFont="1" applyBorder="1" applyAlignment="1">
      <alignment vertical="top"/>
    </xf>
    <xf numFmtId="0" fontId="66" fillId="0" borderId="56" xfId="9" applyFont="1" applyBorder="1" applyAlignment="1">
      <alignment vertical="top"/>
    </xf>
    <xf numFmtId="0" fontId="66" fillId="0" borderId="3" xfId="9" applyFont="1" applyBorder="1" applyAlignment="1">
      <alignment vertical="top"/>
    </xf>
    <xf numFmtId="0" fontId="65" fillId="0" borderId="0" xfId="3" applyFont="1"/>
    <xf numFmtId="0" fontId="66" fillId="0" borderId="0" xfId="9" applyFont="1" applyAlignment="1">
      <alignment vertical="top"/>
    </xf>
    <xf numFmtId="0" fontId="66" fillId="0" borderId="36" xfId="9" applyFont="1" applyBorder="1" applyAlignment="1">
      <alignment vertical="top"/>
    </xf>
    <xf numFmtId="0" fontId="67" fillId="0" borderId="0" xfId="0" applyFont="1"/>
    <xf numFmtId="0" fontId="66" fillId="0" borderId="0" xfId="3" applyFont="1"/>
    <xf numFmtId="0" fontId="66" fillId="0" borderId="0" xfId="0" applyFont="1" applyAlignment="1">
      <alignment wrapText="1"/>
    </xf>
    <xf numFmtId="0" fontId="67" fillId="0" borderId="0" xfId="0" quotePrefix="1" applyFont="1"/>
    <xf numFmtId="0" fontId="66" fillId="0" borderId="0" xfId="9" quotePrefix="1" applyFont="1" applyAlignment="1">
      <alignment vertical="top"/>
    </xf>
    <xf numFmtId="0" fontId="66" fillId="0" borderId="0" xfId="9" quotePrefix="1" applyFont="1"/>
    <xf numFmtId="0" fontId="66" fillId="0" borderId="0" xfId="9" applyFont="1"/>
    <xf numFmtId="0" fontId="66" fillId="0" borderId="36" xfId="9" applyFont="1" applyBorder="1"/>
    <xf numFmtId="0" fontId="65" fillId="0" borderId="0" xfId="9" applyFont="1" applyAlignment="1">
      <alignment vertical="top"/>
    </xf>
    <xf numFmtId="0" fontId="68" fillId="0" borderId="0" xfId="10" quotePrefix="1" applyFont="1" applyFill="1" applyBorder="1" applyAlignment="1" applyProtection="1"/>
    <xf numFmtId="0" fontId="69" fillId="0" borderId="0" xfId="9" applyFont="1"/>
    <xf numFmtId="0" fontId="70" fillId="0" borderId="0" xfId="9" applyFont="1" applyAlignment="1">
      <alignment vertical="top"/>
    </xf>
    <xf numFmtId="0" fontId="69" fillId="0" borderId="0" xfId="9" applyFont="1" applyAlignment="1">
      <alignment vertical="top"/>
    </xf>
    <xf numFmtId="0" fontId="71" fillId="0" borderId="3" xfId="9" applyFont="1" applyBorder="1" applyAlignment="1">
      <alignment horizontal="right" vertical="top"/>
    </xf>
    <xf numFmtId="0" fontId="71" fillId="0" borderId="36" xfId="9" applyFont="1" applyBorder="1" applyAlignment="1">
      <alignment vertical="top"/>
    </xf>
    <xf numFmtId="0" fontId="66" fillId="0" borderId="0" xfId="3" applyFont="1" applyAlignment="1">
      <alignment vertical="top"/>
    </xf>
    <xf numFmtId="0" fontId="66" fillId="0" borderId="36" xfId="3" applyFont="1" applyBorder="1" applyAlignment="1">
      <alignment vertical="top"/>
    </xf>
    <xf numFmtId="0" fontId="66" fillId="0" borderId="3" xfId="3" applyFont="1" applyBorder="1" applyAlignment="1">
      <alignment vertical="top"/>
    </xf>
    <xf numFmtId="0" fontId="66" fillId="0" borderId="7" xfId="3" applyFont="1" applyBorder="1" applyAlignment="1">
      <alignment vertical="top"/>
    </xf>
    <xf numFmtId="0" fontId="66" fillId="0" borderId="8" xfId="3" applyFont="1" applyBorder="1" applyAlignment="1">
      <alignment vertical="top"/>
    </xf>
    <xf numFmtId="0" fontId="66" fillId="0" borderId="48" xfId="3" applyFont="1" applyBorder="1" applyAlignment="1">
      <alignment vertical="top"/>
    </xf>
    <xf numFmtId="0" fontId="1" fillId="19" borderId="11" xfId="0" applyFont="1" applyFill="1" applyBorder="1" applyAlignment="1" applyProtection="1">
      <alignment horizontal="center"/>
      <protection locked="0"/>
    </xf>
    <xf numFmtId="0" fontId="1" fillId="19" borderId="10" xfId="0" applyFont="1" applyFill="1" applyBorder="1" applyAlignment="1" applyProtection="1">
      <alignment horizontal="center"/>
      <protection locked="0"/>
    </xf>
    <xf numFmtId="0" fontId="46" fillId="29" borderId="0" xfId="0" applyFont="1" applyFill="1"/>
    <xf numFmtId="0" fontId="46" fillId="29" borderId="36" xfId="0" applyFont="1" applyFill="1" applyBorder="1"/>
    <xf numFmtId="0" fontId="47" fillId="29" borderId="0" xfId="0" applyFont="1" applyFill="1"/>
    <xf numFmtId="0" fontId="46" fillId="29" borderId="0" xfId="0" quotePrefix="1" applyFont="1" applyFill="1"/>
    <xf numFmtId="0" fontId="46" fillId="19" borderId="0" xfId="0" applyFont="1" applyFill="1"/>
    <xf numFmtId="0" fontId="0" fillId="19" borderId="3" xfId="0" applyFill="1" applyBorder="1" applyProtection="1">
      <protection locked="0"/>
    </xf>
    <xf numFmtId="0" fontId="0" fillId="19" borderId="36" xfId="0" applyFill="1" applyBorder="1" applyProtection="1">
      <protection locked="0"/>
    </xf>
    <xf numFmtId="0" fontId="43" fillId="19" borderId="0" xfId="12" quotePrefix="1" applyFont="1" applyFill="1" applyAlignment="1" applyProtection="1"/>
    <xf numFmtId="0" fontId="0" fillId="19" borderId="7" xfId="0" applyFill="1" applyBorder="1" applyProtection="1">
      <protection locked="0"/>
    </xf>
    <xf numFmtId="0" fontId="0" fillId="19" borderId="8" xfId="0" applyFill="1" applyBorder="1" applyProtection="1">
      <protection locked="0"/>
    </xf>
    <xf numFmtId="0" fontId="0" fillId="19" borderId="48" xfId="0" applyFill="1" applyBorder="1" applyProtection="1">
      <protection locked="0"/>
    </xf>
    <xf numFmtId="0" fontId="0" fillId="3" borderId="8" xfId="0" applyFill="1" applyBorder="1" applyAlignment="1" applyProtection="1">
      <alignment vertical="top"/>
      <protection locked="0"/>
    </xf>
    <xf numFmtId="0" fontId="0" fillId="20" borderId="8" xfId="0" applyFill="1" applyBorder="1" applyProtection="1">
      <protection locked="0"/>
    </xf>
    <xf numFmtId="0" fontId="0" fillId="20" borderId="2" xfId="0" applyFill="1" applyBorder="1" applyProtection="1">
      <protection locked="0"/>
    </xf>
    <xf numFmtId="0" fontId="0" fillId="0" borderId="0" xfId="0" applyAlignment="1">
      <alignment vertical="top" wrapText="1"/>
    </xf>
    <xf numFmtId="0" fontId="0" fillId="0" borderId="0" xfId="0" applyAlignment="1">
      <alignment horizontal="center" vertical="top"/>
    </xf>
    <xf numFmtId="0" fontId="1" fillId="0" borderId="0" xfId="0" applyFont="1" applyAlignment="1">
      <alignment horizontal="left" vertical="top"/>
    </xf>
    <xf numFmtId="0" fontId="3" fillId="19" borderId="3" xfId="0" applyFont="1" applyFill="1" applyBorder="1" applyAlignment="1">
      <alignment vertical="top"/>
    </xf>
    <xf numFmtId="0" fontId="1" fillId="19" borderId="3" xfId="0" applyFont="1" applyFill="1" applyBorder="1" applyAlignment="1">
      <alignment vertical="top"/>
    </xf>
    <xf numFmtId="0" fontId="0" fillId="19" borderId="0" xfId="0" applyFill="1" applyAlignment="1">
      <alignment vertical="top"/>
    </xf>
    <xf numFmtId="0" fontId="1" fillId="19" borderId="0" xfId="0" applyFont="1" applyFill="1" applyAlignment="1">
      <alignment horizontal="center" vertical="center" wrapText="1"/>
    </xf>
    <xf numFmtId="0" fontId="0" fillId="19" borderId="0" xfId="0" applyFill="1" applyAlignment="1">
      <alignment horizontal="center" vertical="center" wrapText="1"/>
    </xf>
    <xf numFmtId="0" fontId="0" fillId="3" borderId="7" xfId="0" applyFill="1" applyBorder="1" applyAlignment="1" applyProtection="1">
      <alignment vertical="top"/>
      <protection locked="0"/>
    </xf>
    <xf numFmtId="0" fontId="0" fillId="0" borderId="6" xfId="0" applyBorder="1" applyAlignment="1">
      <alignment vertical="top" wrapText="1"/>
    </xf>
    <xf numFmtId="0" fontId="0" fillId="0" borderId="4" xfId="0" applyBorder="1" applyAlignment="1">
      <alignment vertical="top" wrapText="1"/>
    </xf>
    <xf numFmtId="0" fontId="3" fillId="19" borderId="4" xfId="0" applyFont="1" applyFill="1" applyBorder="1" applyAlignment="1">
      <alignment horizontal="left" vertical="top"/>
    </xf>
    <xf numFmtId="0" fontId="0" fillId="19" borderId="4" xfId="0" applyFill="1" applyBorder="1" applyAlignment="1">
      <alignment vertical="top"/>
    </xf>
    <xf numFmtId="0" fontId="1" fillId="0" borderId="0" xfId="3" applyFont="1"/>
    <xf numFmtId="0" fontId="10" fillId="0" borderId="5" xfId="9" applyFont="1" applyBorder="1" applyAlignment="1">
      <alignment vertical="top"/>
    </xf>
    <xf numFmtId="0" fontId="10" fillId="0" borderId="2" xfId="9" applyFont="1" applyBorder="1" applyAlignment="1">
      <alignment vertical="top"/>
    </xf>
    <xf numFmtId="0" fontId="10" fillId="0" borderId="6" xfId="9" applyFont="1" applyBorder="1" applyAlignment="1">
      <alignment vertical="top"/>
    </xf>
    <xf numFmtId="0" fontId="10" fillId="0" borderId="3" xfId="9" applyFont="1" applyBorder="1" applyAlignment="1">
      <alignment vertical="top"/>
    </xf>
    <xf numFmtId="0" fontId="10" fillId="0" borderId="4" xfId="9" applyFont="1" applyBorder="1" applyAlignment="1">
      <alignment vertical="top"/>
    </xf>
    <xf numFmtId="0" fontId="10" fillId="0" borderId="36" xfId="9" applyFont="1" applyBorder="1" applyAlignment="1">
      <alignment vertical="top"/>
    </xf>
    <xf numFmtId="0" fontId="10" fillId="0" borderId="36" xfId="9" applyFont="1" applyBorder="1"/>
    <xf numFmtId="0" fontId="12" fillId="0" borderId="0" xfId="9" applyFont="1" applyAlignment="1">
      <alignment vertical="top"/>
    </xf>
    <xf numFmtId="0" fontId="73" fillId="0" borderId="0" xfId="10" quotePrefix="1" applyFont="1" applyAlignment="1" applyProtection="1"/>
    <xf numFmtId="0" fontId="42" fillId="0" borderId="0" xfId="9" applyFont="1" applyAlignment="1">
      <alignment vertical="top"/>
    </xf>
    <xf numFmtId="0" fontId="37" fillId="0" borderId="0" xfId="9" applyFont="1" applyAlignment="1">
      <alignment vertical="top"/>
    </xf>
    <xf numFmtId="0" fontId="74" fillId="0" borderId="3" xfId="9" applyFont="1" applyBorder="1" applyAlignment="1">
      <alignment horizontal="right" vertical="top"/>
    </xf>
    <xf numFmtId="0" fontId="42" fillId="0" borderId="0" xfId="9" applyFont="1"/>
    <xf numFmtId="0" fontId="74" fillId="0" borderId="4" xfId="9" applyFont="1" applyBorder="1" applyAlignment="1">
      <alignment vertical="top"/>
    </xf>
    <xf numFmtId="0" fontId="75" fillId="0" borderId="0" xfId="12" applyFont="1" applyAlignment="1">
      <alignment vertical="top"/>
    </xf>
    <xf numFmtId="0" fontId="10" fillId="0" borderId="0" xfId="10" quotePrefix="1" applyFont="1" applyAlignment="1" applyProtection="1"/>
    <xf numFmtId="0" fontId="10" fillId="0" borderId="3" xfId="9" applyFont="1" applyBorder="1" applyAlignment="1">
      <alignment horizontal="right" vertical="top"/>
    </xf>
    <xf numFmtId="0" fontId="12" fillId="0" borderId="0" xfId="9" applyFont="1"/>
    <xf numFmtId="0" fontId="12" fillId="0" borderId="0" xfId="3" applyFont="1"/>
    <xf numFmtId="0" fontId="12" fillId="0" borderId="0" xfId="9" quotePrefix="1" applyFont="1" applyAlignment="1">
      <alignment vertical="top"/>
    </xf>
    <xf numFmtId="0" fontId="12" fillId="0" borderId="0" xfId="9" quotePrefix="1" applyFont="1"/>
    <xf numFmtId="0" fontId="1" fillId="19" borderId="11" xfId="0" applyFont="1" applyFill="1" applyBorder="1"/>
    <xf numFmtId="0" fontId="1" fillId="19" borderId="10" xfId="0" applyFont="1" applyFill="1" applyBorder="1"/>
    <xf numFmtId="0" fontId="1" fillId="19" borderId="12" xfId="0" applyFont="1" applyFill="1" applyBorder="1"/>
    <xf numFmtId="0" fontId="1" fillId="0" borderId="12" xfId="3" applyFont="1" applyBorder="1" applyAlignment="1" applyProtection="1">
      <alignment horizontal="center"/>
      <protection locked="0"/>
    </xf>
    <xf numFmtId="0" fontId="4" fillId="30" borderId="11" xfId="7" applyFill="1" applyBorder="1"/>
    <xf numFmtId="164" fontId="4" fillId="30" borderId="11" xfId="7" applyNumberFormat="1" applyFill="1" applyBorder="1" applyProtection="1">
      <protection locked="0"/>
    </xf>
    <xf numFmtId="11" fontId="4" fillId="30" borderId="14" xfId="7" applyNumberFormat="1" applyFill="1" applyBorder="1" applyAlignment="1">
      <alignment horizontal="center"/>
    </xf>
    <xf numFmtId="0" fontId="1" fillId="19" borderId="5" xfId="0" applyFont="1" applyFill="1" applyBorder="1"/>
    <xf numFmtId="0" fontId="1" fillId="19" borderId="2" xfId="0" applyFont="1" applyFill="1" applyBorder="1"/>
    <xf numFmtId="0" fontId="1" fillId="19" borderId="6" xfId="0" applyFont="1" applyFill="1" applyBorder="1"/>
    <xf numFmtId="0" fontId="40" fillId="0" borderId="0" xfId="9" applyFont="1"/>
    <xf numFmtId="0" fontId="40" fillId="0" borderId="0" xfId="9" applyFont="1" applyAlignment="1">
      <alignment vertical="top"/>
    </xf>
    <xf numFmtId="0" fontId="72" fillId="0" borderId="7" xfId="12" applyBorder="1"/>
    <xf numFmtId="0" fontId="76" fillId="0" borderId="0" xfId="0" applyFont="1"/>
    <xf numFmtId="0" fontId="60" fillId="0" borderId="0" xfId="0" applyFont="1"/>
    <xf numFmtId="11" fontId="76" fillId="0" borderId="0" xfId="0" applyNumberFormat="1" applyFont="1"/>
    <xf numFmtId="11" fontId="0" fillId="0" borderId="14" xfId="7" applyNumberFormat="1" applyFont="1" applyBorder="1" applyAlignment="1">
      <alignment horizontal="center"/>
    </xf>
    <xf numFmtId="11" fontId="0" fillId="0" borderId="53" xfId="7" applyNumberFormat="1" applyFont="1" applyBorder="1" applyAlignment="1">
      <alignment horizontal="center"/>
    </xf>
    <xf numFmtId="0" fontId="0" fillId="3" borderId="45" xfId="0" applyFill="1" applyBorder="1" applyProtection="1">
      <protection locked="0"/>
    </xf>
    <xf numFmtId="0" fontId="0" fillId="6" borderId="11" xfId="0" applyFill="1" applyBorder="1"/>
    <xf numFmtId="0" fontId="72" fillId="0" borderId="0" xfId="12" applyFill="1" applyBorder="1" applyAlignment="1"/>
    <xf numFmtId="0" fontId="1" fillId="0" borderId="0" xfId="12" applyFont="1" applyFill="1" applyBorder="1" applyAlignment="1"/>
    <xf numFmtId="0" fontId="1" fillId="0" borderId="36" xfId="12" applyFont="1" applyFill="1" applyBorder="1" applyAlignment="1"/>
    <xf numFmtId="0" fontId="0" fillId="0" borderId="40" xfId="0" applyBorder="1"/>
    <xf numFmtId="0" fontId="72" fillId="0" borderId="42" xfId="12" applyFill="1" applyBorder="1" applyAlignment="1"/>
    <xf numFmtId="0" fontId="1" fillId="0" borderId="42" xfId="12" applyFont="1" applyFill="1" applyBorder="1" applyAlignment="1"/>
    <xf numFmtId="0" fontId="1" fillId="0" borderId="49" xfId="12" applyFont="1" applyFill="1" applyBorder="1" applyAlignment="1"/>
    <xf numFmtId="0" fontId="0" fillId="0" borderId="45" xfId="0" applyBorder="1"/>
    <xf numFmtId="0" fontId="72" fillId="0" borderId="46" xfId="12" applyFill="1" applyBorder="1" applyAlignment="1"/>
    <xf numFmtId="0" fontId="1" fillId="0" borderId="46" xfId="12" applyFont="1" applyFill="1" applyBorder="1" applyAlignment="1"/>
    <xf numFmtId="0" fontId="1" fillId="0" borderId="38" xfId="12" applyFont="1" applyFill="1" applyBorder="1" applyAlignment="1"/>
    <xf numFmtId="0" fontId="72" fillId="0" borderId="47" xfId="12" applyFill="1" applyBorder="1" applyAlignment="1"/>
    <xf numFmtId="0" fontId="1" fillId="0" borderId="47" xfId="12" applyFont="1" applyFill="1" applyBorder="1" applyAlignment="1"/>
    <xf numFmtId="0" fontId="1" fillId="0" borderId="37" xfId="12" applyFont="1" applyFill="1" applyBorder="1" applyAlignment="1"/>
    <xf numFmtId="0" fontId="1" fillId="0" borderId="47" xfId="0" applyFont="1" applyBorder="1"/>
    <xf numFmtId="0" fontId="1" fillId="0" borderId="41" xfId="3" applyFont="1" applyBorder="1"/>
    <xf numFmtId="0" fontId="1" fillId="0" borderId="47" xfId="3" applyFont="1" applyBorder="1"/>
    <xf numFmtId="0" fontId="1" fillId="0" borderId="37" xfId="3" applyFont="1" applyBorder="1"/>
    <xf numFmtId="0" fontId="1" fillId="0" borderId="37" xfId="0" applyFont="1" applyBorder="1"/>
    <xf numFmtId="0" fontId="0" fillId="20" borderId="11" xfId="0" applyFill="1" applyBorder="1" applyProtection="1">
      <protection locked="0"/>
    </xf>
    <xf numFmtId="0" fontId="35" fillId="20" borderId="3" xfId="0" applyFont="1" applyFill="1" applyBorder="1" applyAlignment="1" applyProtection="1">
      <alignment wrapText="1"/>
      <protection locked="0"/>
    </xf>
    <xf numFmtId="0" fontId="35" fillId="20" borderId="36" xfId="0" applyFont="1" applyFill="1" applyBorder="1" applyAlignment="1" applyProtection="1">
      <alignment wrapText="1"/>
      <protection locked="0"/>
    </xf>
    <xf numFmtId="0" fontId="0" fillId="20" borderId="3" xfId="0" applyFill="1" applyBorder="1" applyAlignment="1" applyProtection="1">
      <alignment vertical="top"/>
      <protection locked="0"/>
    </xf>
    <xf numFmtId="0" fontId="0" fillId="20" borderId="36" xfId="0" applyFill="1" applyBorder="1" applyAlignment="1" applyProtection="1">
      <alignment vertical="top"/>
      <protection locked="0"/>
    </xf>
    <xf numFmtId="0" fontId="35" fillId="20" borderId="0" xfId="0" applyFont="1" applyFill="1" applyAlignment="1" applyProtection="1">
      <alignment wrapText="1"/>
      <protection locked="0"/>
    </xf>
    <xf numFmtId="0" fontId="0" fillId="20" borderId="0" xfId="0" applyFill="1" applyAlignment="1" applyProtection="1">
      <alignment vertical="top"/>
      <protection locked="0"/>
    </xf>
    <xf numFmtId="0" fontId="0" fillId="3" borderId="0" xfId="0" applyFill="1" applyAlignment="1" applyProtection="1">
      <alignment vertical="top"/>
      <protection locked="0"/>
    </xf>
    <xf numFmtId="0" fontId="0" fillId="3" borderId="48" xfId="0" applyFill="1" applyBorder="1" applyAlignment="1" applyProtection="1">
      <alignment vertical="top"/>
      <protection locked="0"/>
    </xf>
    <xf numFmtId="0" fontId="35" fillId="20" borderId="0" xfId="0" applyFont="1" applyFill="1" applyProtection="1">
      <protection locked="0"/>
    </xf>
    <xf numFmtId="0" fontId="35" fillId="20" borderId="0" xfId="0" quotePrefix="1" applyFont="1" applyFill="1" applyProtection="1">
      <protection locked="0"/>
    </xf>
    <xf numFmtId="0" fontId="0" fillId="3" borderId="48" xfId="0" applyFill="1" applyBorder="1" applyProtection="1">
      <protection locked="0"/>
    </xf>
    <xf numFmtId="0" fontId="0" fillId="20" borderId="56" xfId="0" applyFill="1" applyBorder="1" applyProtection="1">
      <protection locked="0"/>
    </xf>
    <xf numFmtId="0" fontId="0" fillId="20" borderId="48" xfId="0" applyFill="1" applyBorder="1" applyProtection="1">
      <protection locked="0"/>
    </xf>
    <xf numFmtId="0" fontId="43" fillId="0" borderId="1" xfId="12" applyFont="1" applyBorder="1"/>
    <xf numFmtId="0" fontId="6" fillId="3" borderId="79" xfId="12" applyFont="1" applyFill="1" applyBorder="1" applyAlignment="1" applyProtection="1"/>
    <xf numFmtId="0" fontId="43" fillId="3" borderId="3" xfId="12" applyFont="1" applyFill="1" applyBorder="1" applyAlignment="1" applyProtection="1"/>
    <xf numFmtId="0" fontId="23" fillId="3" borderId="47" xfId="0" applyFont="1" applyFill="1" applyBorder="1"/>
    <xf numFmtId="0" fontId="43" fillId="0" borderId="41" xfId="12" applyFont="1" applyFill="1" applyBorder="1"/>
    <xf numFmtId="0" fontId="43" fillId="0" borderId="7" xfId="12" applyFont="1" applyBorder="1"/>
    <xf numFmtId="0" fontId="43" fillId="19" borderId="11" xfId="12" applyFont="1" applyFill="1" applyBorder="1"/>
    <xf numFmtId="0" fontId="43" fillId="0" borderId="0" xfId="12" applyFont="1" applyAlignment="1">
      <alignment vertical="top"/>
    </xf>
    <xf numFmtId="164" fontId="0" fillId="3" borderId="38" xfId="0" applyNumberFormat="1" applyFill="1" applyBorder="1" applyProtection="1">
      <protection locked="0"/>
    </xf>
    <xf numFmtId="0" fontId="0" fillId="3" borderId="46" xfId="0" applyFill="1" applyBorder="1" applyProtection="1">
      <protection locked="0"/>
    </xf>
    <xf numFmtId="0" fontId="0" fillId="3" borderId="81" xfId="0" applyFill="1" applyBorder="1" applyProtection="1">
      <protection locked="0"/>
    </xf>
    <xf numFmtId="0" fontId="63" fillId="3" borderId="42" xfId="0" quotePrefix="1" applyFont="1" applyFill="1" applyBorder="1" applyProtection="1">
      <protection locked="0"/>
    </xf>
    <xf numFmtId="0" fontId="63" fillId="3" borderId="42" xfId="0" applyFont="1" applyFill="1" applyBorder="1" applyProtection="1">
      <protection locked="0"/>
    </xf>
    <xf numFmtId="0" fontId="26" fillId="0" borderId="39" xfId="0" applyFont="1" applyBorder="1"/>
    <xf numFmtId="168" fontId="0" fillId="3" borderId="0" xfId="0" applyNumberFormat="1" applyFill="1" applyProtection="1">
      <protection locked="0"/>
    </xf>
    <xf numFmtId="0" fontId="0" fillId="0" borderId="82" xfId="0" applyBorder="1"/>
    <xf numFmtId="0" fontId="0" fillId="0" borderId="83" xfId="0" applyBorder="1"/>
    <xf numFmtId="2" fontId="60" fillId="27" borderId="84" xfId="0" applyNumberFormat="1" applyFont="1" applyFill="1" applyBorder="1"/>
    <xf numFmtId="2" fontId="60" fillId="27" borderId="85" xfId="0" applyNumberFormat="1" applyFont="1" applyFill="1" applyBorder="1"/>
    <xf numFmtId="1" fontId="60" fillId="27" borderId="34" xfId="0" applyNumberFormat="1" applyFont="1" applyFill="1" applyBorder="1"/>
    <xf numFmtId="0" fontId="1" fillId="0" borderId="42" xfId="0" applyFont="1" applyBorder="1" applyAlignment="1">
      <alignment vertical="top"/>
    </xf>
    <xf numFmtId="0" fontId="72" fillId="0" borderId="0" xfId="12" applyFill="1" applyBorder="1" applyAlignment="1" applyProtection="1"/>
    <xf numFmtId="0" fontId="63" fillId="19" borderId="2" xfId="0" applyFont="1" applyFill="1" applyBorder="1"/>
    <xf numFmtId="0" fontId="10" fillId="19" borderId="36" xfId="3" applyFont="1" applyFill="1" applyBorder="1" applyAlignment="1">
      <alignment vertical="top"/>
    </xf>
    <xf numFmtId="0" fontId="10" fillId="19" borderId="48" xfId="3" applyFont="1" applyFill="1" applyBorder="1" applyAlignment="1">
      <alignment vertical="top"/>
    </xf>
    <xf numFmtId="2" fontId="49" fillId="19" borderId="0" xfId="0" applyNumberFormat="1" applyFont="1" applyFill="1" applyProtection="1"/>
    <xf numFmtId="2" fontId="49" fillId="0" borderId="0" xfId="0" applyNumberFormat="1" applyFont="1" applyProtection="1"/>
    <xf numFmtId="0" fontId="49" fillId="0" borderId="0" xfId="0" applyFont="1" applyProtection="1"/>
    <xf numFmtId="0" fontId="12" fillId="0" borderId="3" xfId="0" applyFont="1" applyBorder="1" applyProtection="1"/>
    <xf numFmtId="0" fontId="0" fillId="0" borderId="0" xfId="0" applyProtection="1"/>
    <xf numFmtId="0" fontId="0" fillId="0" borderId="4" xfId="0" applyBorder="1" applyProtection="1"/>
    <xf numFmtId="0" fontId="10" fillId="0" borderId="0" xfId="0" applyFont="1" applyProtection="1"/>
    <xf numFmtId="0" fontId="0" fillId="0" borderId="1" xfId="0" applyBorder="1" applyAlignment="1" applyProtection="1">
      <alignment horizontal="center" vertical="center" wrapText="1"/>
    </xf>
    <xf numFmtId="0" fontId="56" fillId="0" borderId="11" xfId="0" applyFont="1" applyBorder="1" applyAlignment="1" applyProtection="1">
      <alignment horizontal="left" vertical="center" wrapText="1"/>
    </xf>
    <xf numFmtId="0" fontId="56" fillId="0" borderId="1" xfId="0" applyFont="1" applyBorder="1" applyAlignment="1" applyProtection="1">
      <alignment horizontal="left" vertical="center" wrapText="1"/>
    </xf>
    <xf numFmtId="0" fontId="48" fillId="0" borderId="0" xfId="0" applyFont="1" applyProtection="1"/>
    <xf numFmtId="0" fontId="61" fillId="0" borderId="0" xfId="0" applyFont="1" applyAlignment="1" applyProtection="1">
      <alignment horizontal="center" vertical="center" wrapText="1"/>
    </xf>
    <xf numFmtId="0" fontId="1" fillId="0" borderId="0" xfId="0" applyFont="1" applyProtection="1"/>
    <xf numFmtId="0" fontId="0" fillId="0" borderId="8" xfId="0" applyBorder="1" applyProtection="1"/>
    <xf numFmtId="0" fontId="0" fillId="0" borderId="9" xfId="0" applyBorder="1" applyProtection="1"/>
    <xf numFmtId="0" fontId="0" fillId="0" borderId="3" xfId="0" applyBorder="1" applyProtection="1"/>
    <xf numFmtId="0" fontId="61" fillId="0" borderId="0" xfId="0" applyFont="1" applyProtection="1"/>
    <xf numFmtId="0" fontId="1" fillId="0" borderId="0" xfId="0" applyFont="1" applyAlignment="1" applyProtection="1">
      <alignment wrapText="1"/>
    </xf>
    <xf numFmtId="0" fontId="49" fillId="19" borderId="0" xfId="0" applyFont="1" applyFill="1" applyProtection="1"/>
    <xf numFmtId="0" fontId="1" fillId="0" borderId="0" xfId="0" quotePrefix="1" applyFont="1" applyProtection="1"/>
    <xf numFmtId="0" fontId="4" fillId="0" borderId="1" xfId="8" applyBorder="1" applyProtection="1"/>
    <xf numFmtId="0" fontId="48"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50" fillId="0" borderId="0" xfId="0" applyFont="1" applyAlignment="1" applyProtection="1">
      <alignment horizontal="center" vertical="center" wrapText="1"/>
    </xf>
    <xf numFmtId="0" fontId="35" fillId="0" borderId="0" xfId="0" applyFont="1" applyProtection="1"/>
    <xf numFmtId="11" fontId="0" fillId="3" borderId="46" xfId="0" applyNumberFormat="1" applyFill="1" applyBorder="1" applyProtection="1"/>
    <xf numFmtId="167" fontId="0" fillId="28" borderId="47" xfId="0" applyNumberFormat="1" applyFill="1" applyBorder="1" applyProtection="1"/>
    <xf numFmtId="0" fontId="0" fillId="19" borderId="36" xfId="0" applyFill="1" applyBorder="1" applyProtection="1"/>
    <xf numFmtId="2" fontId="0" fillId="28" borderId="71" xfId="0" applyNumberFormat="1" applyFill="1" applyBorder="1" applyProtection="1"/>
    <xf numFmtId="0" fontId="0" fillId="19" borderId="0" xfId="0" applyFill="1" applyProtection="1"/>
    <xf numFmtId="164" fontId="0" fillId="28" borderId="71" xfId="0" applyNumberFormat="1" applyFill="1" applyBorder="1" applyProtection="1"/>
    <xf numFmtId="11" fontId="0" fillId="28" borderId="42" xfId="0" applyNumberFormat="1" applyFill="1" applyBorder="1" applyProtection="1"/>
    <xf numFmtId="1" fontId="0" fillId="27" borderId="38" xfId="0" applyNumberFormat="1" applyFill="1" applyBorder="1" applyProtection="1"/>
    <xf numFmtId="0" fontId="0" fillId="19" borderId="41" xfId="0" applyFill="1" applyBorder="1" applyProtection="1"/>
    <xf numFmtId="0" fontId="0" fillId="19" borderId="47" xfId="0" applyFill="1" applyBorder="1" applyProtection="1"/>
    <xf numFmtId="0" fontId="0" fillId="19" borderId="39" xfId="0" applyFill="1" applyBorder="1" applyProtection="1"/>
    <xf numFmtId="0" fontId="77" fillId="19" borderId="0" xfId="0" applyFont="1" applyFill="1" applyAlignment="1" applyProtection="1">
      <alignment horizontal="left"/>
    </xf>
    <xf numFmtId="0" fontId="63" fillId="19" borderId="0" xfId="0" applyFont="1" applyFill="1" applyAlignment="1" applyProtection="1">
      <alignment horizontal="left"/>
    </xf>
    <xf numFmtId="0" fontId="63" fillId="19" borderId="36" xfId="0" applyFont="1" applyFill="1" applyBorder="1" applyAlignment="1" applyProtection="1">
      <alignment horizontal="left"/>
    </xf>
    <xf numFmtId="0" fontId="0" fillId="19" borderId="45" xfId="0" applyFill="1" applyBorder="1" applyAlignment="1" applyProtection="1">
      <alignment horizontal="left"/>
    </xf>
    <xf numFmtId="0" fontId="0" fillId="19" borderId="46" xfId="0" applyFill="1" applyBorder="1" applyAlignment="1" applyProtection="1">
      <alignment horizontal="left"/>
    </xf>
    <xf numFmtId="0" fontId="0" fillId="19" borderId="38" xfId="0" applyFill="1" applyBorder="1" applyAlignment="1" applyProtection="1">
      <alignment horizontal="left"/>
    </xf>
    <xf numFmtId="0" fontId="0" fillId="19" borderId="39" xfId="0" applyFill="1" applyBorder="1" applyAlignment="1" applyProtection="1">
      <alignment horizontal="left"/>
    </xf>
    <xf numFmtId="0" fontId="0" fillId="19" borderId="0" xfId="0" applyFill="1" applyAlignment="1" applyProtection="1">
      <alignment horizontal="left"/>
    </xf>
    <xf numFmtId="0" fontId="0" fillId="19" borderId="36" xfId="0" applyFill="1" applyBorder="1" applyAlignment="1" applyProtection="1">
      <alignment horizontal="left"/>
    </xf>
    <xf numFmtId="0" fontId="0" fillId="19" borderId="41" xfId="0" applyFill="1" applyBorder="1" applyAlignment="1" applyProtection="1">
      <alignment horizontal="left"/>
    </xf>
    <xf numFmtId="0" fontId="0" fillId="19" borderId="47" xfId="0" applyFill="1" applyBorder="1" applyAlignment="1" applyProtection="1">
      <alignment horizontal="left"/>
    </xf>
    <xf numFmtId="0" fontId="0" fillId="19" borderId="37" xfId="0" applyFill="1" applyBorder="1" applyAlignment="1" applyProtection="1">
      <alignment horizontal="left"/>
    </xf>
    <xf numFmtId="0" fontId="0" fillId="19" borderId="78" xfId="0" applyFill="1" applyBorder="1" applyAlignment="1" applyProtection="1">
      <alignment horizontal="left"/>
    </xf>
    <xf numFmtId="0" fontId="0" fillId="19" borderId="81" xfId="0" applyFill="1" applyBorder="1" applyAlignment="1" applyProtection="1">
      <alignment horizontal="left"/>
    </xf>
    <xf numFmtId="0" fontId="0" fillId="19" borderId="80" xfId="0" applyFill="1" applyBorder="1" applyAlignment="1" applyProtection="1">
      <alignment horizontal="left"/>
    </xf>
    <xf numFmtId="0" fontId="0" fillId="19" borderId="42" xfId="0" applyFill="1" applyBorder="1" applyProtection="1"/>
    <xf numFmtId="0" fontId="0" fillId="19" borderId="37" xfId="0" applyFill="1" applyBorder="1" applyProtection="1"/>
    <xf numFmtId="0" fontId="1" fillId="19" borderId="0" xfId="0" applyFont="1" applyFill="1" applyProtection="1"/>
    <xf numFmtId="0" fontId="1" fillId="19" borderId="42" xfId="0" applyFont="1" applyFill="1" applyBorder="1" applyProtection="1"/>
    <xf numFmtId="0" fontId="1" fillId="19" borderId="36" xfId="0" applyFont="1" applyFill="1" applyBorder="1" applyProtection="1"/>
    <xf numFmtId="0" fontId="0" fillId="19" borderId="49" xfId="0" applyFill="1" applyBorder="1" applyProtection="1"/>
    <xf numFmtId="1" fontId="0" fillId="27" borderId="34" xfId="0" applyNumberFormat="1" applyFill="1" applyBorder="1" applyProtection="1"/>
    <xf numFmtId="0" fontId="5" fillId="19" borderId="16" xfId="0" applyFont="1" applyFill="1" applyBorder="1" applyAlignment="1">
      <alignment horizontal="center"/>
    </xf>
    <xf numFmtId="0" fontId="5" fillId="19" borderId="17" xfId="0" applyFont="1" applyFill="1" applyBorder="1" applyAlignment="1">
      <alignment horizontal="center"/>
    </xf>
    <xf numFmtId="0" fontId="5" fillId="19" borderId="18" xfId="0" applyFont="1" applyFill="1" applyBorder="1" applyAlignment="1">
      <alignment horizontal="center"/>
    </xf>
    <xf numFmtId="0" fontId="1" fillId="19" borderId="3" xfId="0" applyFont="1" applyFill="1" applyBorder="1" applyAlignment="1">
      <alignment horizontal="left" wrapText="1"/>
    </xf>
    <xf numFmtId="0" fontId="0" fillId="19" borderId="0" xfId="0" applyFill="1" applyAlignment="1">
      <alignment horizontal="left" wrapText="1"/>
    </xf>
    <xf numFmtId="0" fontId="0" fillId="19" borderId="4" xfId="0" applyFill="1" applyBorder="1" applyAlignment="1">
      <alignment horizontal="left" wrapText="1"/>
    </xf>
    <xf numFmtId="0" fontId="0" fillId="19" borderId="3" xfId="0" applyFill="1" applyBorder="1" applyAlignment="1">
      <alignment horizontal="left"/>
    </xf>
    <xf numFmtId="0" fontId="0" fillId="19" borderId="0" xfId="0" applyFill="1" applyAlignment="1">
      <alignment horizontal="left"/>
    </xf>
    <xf numFmtId="0" fontId="0" fillId="19" borderId="4" xfId="0" applyFill="1" applyBorder="1" applyAlignment="1">
      <alignment horizontal="left"/>
    </xf>
    <xf numFmtId="0" fontId="0" fillId="19" borderId="3" xfId="0" applyFill="1" applyBorder="1" applyAlignment="1">
      <alignment horizontal="left" wrapText="1"/>
    </xf>
    <xf numFmtId="0" fontId="6" fillId="0" borderId="0" xfId="12" applyFont="1" applyAlignment="1" applyProtection="1">
      <alignment horizontal="left"/>
    </xf>
    <xf numFmtId="164" fontId="1" fillId="0" borderId="14" xfId="0" applyNumberFormat="1" applyFont="1" applyBorder="1" applyAlignment="1">
      <alignment horizontal="center" vertical="center"/>
    </xf>
    <xf numFmtId="164" fontId="1" fillId="0" borderId="15" xfId="0" applyNumberFormat="1" applyFont="1" applyBorder="1" applyAlignment="1">
      <alignment horizontal="center" vertical="center"/>
    </xf>
    <xf numFmtId="2" fontId="1" fillId="0" borderId="14" xfId="0" applyNumberFormat="1" applyFont="1" applyBorder="1" applyAlignment="1">
      <alignment horizontal="center" vertical="center"/>
    </xf>
    <xf numFmtId="2" fontId="1" fillId="0" borderId="15" xfId="0" applyNumberFormat="1" applyFont="1" applyBorder="1" applyAlignment="1">
      <alignment horizontal="center" vertical="center"/>
    </xf>
    <xf numFmtId="49" fontId="1" fillId="3" borderId="1" xfId="0" applyNumberFormat="1" applyFont="1" applyFill="1" applyBorder="1" applyAlignment="1" applyProtection="1">
      <protection locked="0"/>
    </xf>
    <xf numFmtId="49" fontId="1" fillId="3" borderId="57" xfId="0" applyNumberFormat="1" applyFont="1" applyFill="1" applyBorder="1" applyAlignment="1" applyProtection="1">
      <protection locked="0"/>
    </xf>
    <xf numFmtId="0" fontId="1" fillId="0" borderId="14" xfId="0" applyFont="1" applyBorder="1" applyAlignment="1">
      <alignment horizontal="center" vertical="center"/>
    </xf>
    <xf numFmtId="0" fontId="1" fillId="0" borderId="15" xfId="0" applyFont="1" applyBorder="1" applyAlignment="1">
      <alignment horizontal="center" vertical="center"/>
    </xf>
    <xf numFmtId="1" fontId="1" fillId="0" borderId="14" xfId="0" applyNumberFormat="1" applyFont="1" applyBorder="1" applyAlignment="1">
      <alignment horizontal="center" vertical="center"/>
    </xf>
    <xf numFmtId="1" fontId="1" fillId="0" borderId="15" xfId="0" applyNumberFormat="1" applyFont="1" applyBorder="1" applyAlignment="1">
      <alignment horizontal="center" vertical="center"/>
    </xf>
    <xf numFmtId="0" fontId="1" fillId="0" borderId="6" xfId="0" applyFont="1" applyBorder="1" applyAlignment="1">
      <alignment horizontal="center" vertical="center"/>
    </xf>
    <xf numFmtId="0" fontId="1" fillId="0" borderId="9" xfId="0" applyFont="1" applyBorder="1" applyAlignment="1">
      <alignment horizontal="center" vertical="center"/>
    </xf>
    <xf numFmtId="0" fontId="6" fillId="0" borderId="1" xfId="12" applyFont="1" applyFill="1" applyBorder="1" applyAlignment="1" applyProtection="1">
      <alignment horizontal="left" wrapText="1"/>
    </xf>
    <xf numFmtId="0" fontId="1" fillId="4" borderId="11" xfId="0" applyFont="1" applyFill="1" applyBorder="1" applyAlignment="1">
      <alignment horizontal="center"/>
    </xf>
    <xf numFmtId="0" fontId="1" fillId="4" borderId="12" xfId="0" applyFont="1" applyFill="1" applyBorder="1" applyAlignment="1">
      <alignment horizontal="center"/>
    </xf>
    <xf numFmtId="0" fontId="6" fillId="0" borderId="0" xfId="12" applyFont="1" applyFill="1" applyAlignment="1" applyProtection="1"/>
    <xf numFmtId="0" fontId="1" fillId="0" borderId="1" xfId="0" applyFont="1" applyBorder="1" applyAlignment="1">
      <alignment horizontal="center"/>
    </xf>
    <xf numFmtId="0" fontId="1" fillId="4" borderId="1" xfId="0" applyFont="1" applyFill="1" applyBorder="1" applyAlignment="1">
      <alignment horizontal="center"/>
    </xf>
    <xf numFmtId="0" fontId="1" fillId="4" borderId="1" xfId="0" applyFont="1" applyFill="1" applyBorder="1" applyAlignment="1"/>
    <xf numFmtId="49" fontId="1" fillId="3" borderId="11" xfId="0" applyNumberFormat="1" applyFont="1" applyFill="1" applyBorder="1" applyAlignment="1" applyProtection="1">
      <protection locked="0"/>
    </xf>
    <xf numFmtId="49" fontId="1" fillId="3" borderId="10" xfId="0" applyNumberFormat="1" applyFont="1" applyFill="1" applyBorder="1" applyAlignment="1" applyProtection="1">
      <protection locked="0"/>
    </xf>
    <xf numFmtId="49" fontId="1" fillId="3" borderId="58" xfId="0" applyNumberFormat="1" applyFont="1" applyFill="1" applyBorder="1" applyAlignment="1" applyProtection="1">
      <protection locked="0"/>
    </xf>
    <xf numFmtId="0" fontId="6" fillId="0" borderId="1" xfId="12" applyFont="1" applyBorder="1" applyAlignment="1" applyProtection="1">
      <alignment horizontal="left" wrapText="1"/>
    </xf>
    <xf numFmtId="0" fontId="0" fillId="0" borderId="1" xfId="0" applyBorder="1" applyAlignment="1">
      <alignment horizontal="center"/>
    </xf>
    <xf numFmtId="0" fontId="0" fillId="0" borderId="15" xfId="0" applyBorder="1" applyAlignment="1">
      <alignment horizontal="center"/>
    </xf>
    <xf numFmtId="0" fontId="1" fillId="0" borderId="15" xfId="0" applyFont="1" applyBorder="1" applyAlignment="1">
      <alignment horizontal="center"/>
    </xf>
    <xf numFmtId="0" fontId="3" fillId="0" borderId="0" xfId="0" applyFont="1" applyAlignment="1">
      <alignment horizontal="center"/>
    </xf>
    <xf numFmtId="49" fontId="1" fillId="3" borderId="11" xfId="0" applyNumberFormat="1" applyFont="1" applyFill="1" applyBorder="1" applyAlignment="1" applyProtection="1">
      <alignment horizontal="center"/>
      <protection locked="0"/>
    </xf>
    <xf numFmtId="49" fontId="1" fillId="3" borderId="10" xfId="0" applyNumberFormat="1" applyFont="1" applyFill="1" applyBorder="1" applyAlignment="1" applyProtection="1">
      <alignment horizontal="center"/>
      <protection locked="0"/>
    </xf>
    <xf numFmtId="49" fontId="1" fillId="3" borderId="12" xfId="0" applyNumberFormat="1" applyFont="1" applyFill="1" applyBorder="1" applyAlignment="1" applyProtection="1">
      <alignment horizontal="center"/>
      <protection locked="0"/>
    </xf>
    <xf numFmtId="0" fontId="22" fillId="0" borderId="0" xfId="0" applyFont="1" applyAlignment="1">
      <alignment horizontal="left" vertical="center" wrapText="1"/>
    </xf>
    <xf numFmtId="0" fontId="23" fillId="0" borderId="0" xfId="0" applyFont="1" applyAlignment="1">
      <alignment horizontal="left" wrapText="1"/>
    </xf>
    <xf numFmtId="0" fontId="5" fillId="0" borderId="0" xfId="0" applyFont="1" applyAlignment="1">
      <alignment horizontal="center" wrapText="1"/>
    </xf>
    <xf numFmtId="0" fontId="1" fillId="6" borderId="1" xfId="0" applyFont="1" applyFill="1" applyBorder="1" applyAlignment="1">
      <alignment horizontal="center"/>
    </xf>
    <xf numFmtId="0" fontId="1" fillId="6" borderId="1" xfId="0" applyFont="1" applyFill="1" applyBorder="1" applyAlignment="1"/>
    <xf numFmtId="0" fontId="1" fillId="0" borderId="13" xfId="0" applyFont="1" applyBorder="1" applyAlignment="1">
      <alignment horizontal="center" textRotation="90" wrapText="1"/>
    </xf>
    <xf numFmtId="0" fontId="1" fillId="0" borderId="15" xfId="0" applyFont="1" applyBorder="1" applyAlignment="1">
      <alignment horizontal="center" textRotation="90" wrapText="1"/>
    </xf>
    <xf numFmtId="0" fontId="1" fillId="0" borderId="45" xfId="0" applyFont="1" applyBorder="1" applyAlignment="1">
      <alignment horizontal="center"/>
    </xf>
    <xf numFmtId="0" fontId="1" fillId="0" borderId="46" xfId="0" applyFont="1" applyBorder="1" applyAlignment="1">
      <alignment horizontal="center"/>
    </xf>
    <xf numFmtId="0" fontId="1" fillId="0" borderId="38" xfId="0" applyFont="1" applyBorder="1" applyAlignment="1">
      <alignment horizontal="center"/>
    </xf>
    <xf numFmtId="0" fontId="1" fillId="0" borderId="11" xfId="0" applyFont="1" applyBorder="1" applyAlignment="1">
      <alignment horizontal="center"/>
    </xf>
    <xf numFmtId="0" fontId="1" fillId="0" borderId="14" xfId="0" applyFont="1" applyBorder="1" applyAlignment="1">
      <alignment horizontal="center" textRotation="90" wrapText="1"/>
    </xf>
    <xf numFmtId="0" fontId="2" fillId="0" borderId="14" xfId="0" applyFont="1" applyBorder="1" applyAlignment="1">
      <alignment horizontal="center" textRotation="90" wrapText="1"/>
    </xf>
    <xf numFmtId="0" fontId="2" fillId="0" borderId="13" xfId="0" applyFont="1" applyBorder="1" applyAlignment="1">
      <alignment horizontal="center" textRotation="90" wrapText="1"/>
    </xf>
    <xf numFmtId="0" fontId="2" fillId="0" borderId="15" xfId="0" applyFont="1" applyBorder="1" applyAlignment="1">
      <alignment horizontal="center" textRotation="90" wrapText="1"/>
    </xf>
    <xf numFmtId="0" fontId="3" fillId="3" borderId="11" xfId="0" applyFont="1" applyFill="1" applyBorder="1" applyAlignment="1" applyProtection="1">
      <alignment horizontal="center"/>
      <protection locked="0"/>
    </xf>
    <xf numFmtId="0" fontId="3" fillId="3" borderId="10" xfId="0" applyFont="1" applyFill="1" applyBorder="1" applyAlignment="1" applyProtection="1">
      <alignment horizontal="center"/>
      <protection locked="0"/>
    </xf>
    <xf numFmtId="0" fontId="3" fillId="3" borderId="12" xfId="0" applyFont="1" applyFill="1" applyBorder="1" applyAlignment="1" applyProtection="1">
      <alignment horizontal="center"/>
      <protection locked="0"/>
    </xf>
    <xf numFmtId="0" fontId="2" fillId="0" borderId="1" xfId="0" applyFont="1" applyBorder="1" applyAlignment="1">
      <alignment horizontal="center" textRotation="90" wrapText="1"/>
    </xf>
    <xf numFmtId="0" fontId="1" fillId="0" borderId="10" xfId="0" applyFont="1" applyBorder="1" applyAlignment="1">
      <alignment horizontal="center"/>
    </xf>
    <xf numFmtId="0" fontId="1" fillId="0" borderId="12" xfId="0" applyFont="1" applyBorder="1" applyAlignment="1">
      <alignment horizontal="center"/>
    </xf>
    <xf numFmtId="0" fontId="2" fillId="0" borderId="12" xfId="0" applyFont="1" applyBorder="1" applyAlignment="1">
      <alignment horizontal="center" textRotation="90" wrapText="1"/>
    </xf>
    <xf numFmtId="0" fontId="1" fillId="0" borderId="1" xfId="0" applyFont="1" applyBorder="1" applyAlignment="1">
      <alignment horizontal="center" textRotation="90"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7" xfId="0" applyFont="1" applyBorder="1" applyAlignment="1">
      <alignment horizontal="center" vertical="center" wrapText="1"/>
    </xf>
    <xf numFmtId="0" fontId="1" fillId="0" borderId="9" xfId="0" applyFont="1" applyBorder="1" applyAlignment="1">
      <alignment horizontal="center" vertical="center" wrapText="1"/>
    </xf>
    <xf numFmtId="0" fontId="1" fillId="0" borderId="5" xfId="0" applyFont="1" applyBorder="1" applyAlignment="1">
      <alignment horizontal="center" wrapText="1"/>
    </xf>
    <xf numFmtId="0" fontId="1" fillId="0" borderId="2" xfId="0" applyFont="1" applyBorder="1" applyAlignment="1">
      <alignment horizontal="center" wrapText="1"/>
    </xf>
    <xf numFmtId="0" fontId="1" fillId="0" borderId="3" xfId="0" applyFont="1" applyBorder="1" applyAlignment="1">
      <alignment horizontal="center" wrapText="1"/>
    </xf>
    <xf numFmtId="0" fontId="1" fillId="0" borderId="0" xfId="0" applyFont="1" applyAlignment="1">
      <alignment horizontal="center" wrapText="1"/>
    </xf>
    <xf numFmtId="0" fontId="1" fillId="0" borderId="7" xfId="0" applyFont="1" applyBorder="1" applyAlignment="1">
      <alignment horizontal="center" wrapText="1"/>
    </xf>
    <xf numFmtId="0" fontId="1" fillId="0" borderId="8" xfId="0" applyFont="1" applyBorder="1" applyAlignment="1">
      <alignment horizontal="center" wrapText="1"/>
    </xf>
    <xf numFmtId="0" fontId="1" fillId="0" borderId="2" xfId="0" applyFont="1" applyBorder="1" applyAlignment="1">
      <alignment horizontal="center" vertical="center" wrapText="1"/>
    </xf>
    <xf numFmtId="0" fontId="1" fillId="0" borderId="56" xfId="0" applyFont="1" applyBorder="1" applyAlignment="1">
      <alignment horizontal="center" vertical="center" wrapText="1"/>
    </xf>
    <xf numFmtId="0" fontId="1" fillId="0" borderId="0" xfId="0" applyFont="1" applyAlignment="1">
      <alignment horizontal="center" vertical="center" wrapText="1"/>
    </xf>
    <xf numFmtId="0" fontId="1" fillId="0" borderId="36" xfId="0" applyFont="1" applyBorder="1" applyAlignment="1">
      <alignment horizontal="center" vertical="center" wrapText="1"/>
    </xf>
    <xf numFmtId="0" fontId="1" fillId="0" borderId="8" xfId="0" applyFont="1" applyBorder="1" applyAlignment="1">
      <alignment horizontal="center" vertical="center" wrapText="1"/>
    </xf>
    <xf numFmtId="0" fontId="1" fillId="0" borderId="48" xfId="0" applyFont="1" applyBorder="1" applyAlignment="1">
      <alignment horizontal="center" vertical="center" wrapText="1"/>
    </xf>
    <xf numFmtId="0" fontId="3" fillId="4" borderId="11" xfId="0" applyFont="1" applyFill="1" applyBorder="1" applyAlignment="1">
      <alignment horizontal="left"/>
    </xf>
    <xf numFmtId="0" fontId="3" fillId="4" borderId="10" xfId="0" applyFont="1" applyFill="1" applyBorder="1" applyAlignment="1">
      <alignment horizontal="left"/>
    </xf>
    <xf numFmtId="0" fontId="3" fillId="4" borderId="12" xfId="0" applyFont="1" applyFill="1" applyBorder="1" applyAlignment="1">
      <alignment horizontal="left"/>
    </xf>
    <xf numFmtId="0" fontId="1" fillId="0" borderId="6" xfId="0" applyFont="1" applyBorder="1" applyAlignment="1"/>
    <xf numFmtId="0" fontId="1" fillId="0" borderId="3" xfId="0" applyFont="1" applyBorder="1" applyAlignment="1"/>
    <xf numFmtId="0" fontId="1" fillId="0" borderId="4" xfId="0" applyFont="1" applyBorder="1" applyAlignment="1"/>
    <xf numFmtId="0" fontId="1" fillId="0" borderId="7" xfId="0" applyFont="1" applyBorder="1" applyAlignment="1"/>
    <xf numFmtId="0" fontId="1" fillId="0" borderId="9" xfId="0" applyFont="1" applyBorder="1" applyAlignment="1"/>
    <xf numFmtId="0" fontId="1" fillId="0" borderId="1" xfId="0" applyFont="1" applyBorder="1" applyAlignment="1">
      <alignment horizontal="center" vertical="center"/>
    </xf>
    <xf numFmtId="0" fontId="6" fillId="0" borderId="15" xfId="12" applyFont="1" applyFill="1" applyBorder="1" applyAlignment="1" applyProtection="1">
      <alignment horizontal="left" wrapText="1"/>
    </xf>
    <xf numFmtId="49" fontId="1" fillId="3" borderId="15" xfId="0" applyNumberFormat="1" applyFont="1" applyFill="1" applyBorder="1" applyAlignment="1" applyProtection="1">
      <protection locked="0"/>
    </xf>
    <xf numFmtId="49" fontId="1" fillId="3" borderId="55" xfId="0" applyNumberFormat="1" applyFont="1" applyFill="1" applyBorder="1" applyAlignment="1" applyProtection="1">
      <protection locked="0"/>
    </xf>
    <xf numFmtId="0" fontId="1" fillId="6" borderId="11" xfId="0" applyFont="1" applyFill="1" applyBorder="1" applyAlignment="1">
      <alignment horizontal="center"/>
    </xf>
    <xf numFmtId="0" fontId="1" fillId="6" borderId="12" xfId="0" applyFont="1" applyFill="1" applyBorder="1" applyAlignment="1">
      <alignment horizontal="center"/>
    </xf>
    <xf numFmtId="0" fontId="0" fillId="4" borderId="1" xfId="0" applyFill="1" applyBorder="1" applyAlignment="1">
      <alignment horizontal="center"/>
    </xf>
    <xf numFmtId="0" fontId="0" fillId="4" borderId="1" xfId="0" applyFill="1" applyBorder="1" applyAlignment="1"/>
    <xf numFmtId="17" fontId="1" fillId="0" borderId="1" xfId="0" applyNumberFormat="1" applyFont="1" applyBorder="1" applyAlignment="1">
      <alignment horizontal="center"/>
    </xf>
    <xf numFmtId="0" fontId="0" fillId="0" borderId="40" xfId="0" applyBorder="1" applyAlignment="1">
      <alignment horizontal="center"/>
    </xf>
    <xf numFmtId="0" fontId="0" fillId="0" borderId="49" xfId="0" applyBorder="1" applyAlignment="1">
      <alignment horizontal="center"/>
    </xf>
    <xf numFmtId="0" fontId="3" fillId="0" borderId="34" xfId="0" applyFont="1" applyBorder="1" applyAlignment="1">
      <alignment horizontal="left" vertical="center" wrapText="1"/>
    </xf>
    <xf numFmtId="0" fontId="3" fillId="0" borderId="45" xfId="0" applyFont="1" applyBorder="1" applyAlignment="1">
      <alignment horizontal="left" vertical="center" wrapText="1"/>
    </xf>
    <xf numFmtId="0" fontId="0" fillId="0" borderId="71" xfId="0" applyBorder="1" applyAlignment="1">
      <alignment horizontal="center" vertical="center"/>
    </xf>
    <xf numFmtId="0" fontId="0" fillId="0" borderId="39" xfId="0" applyBorder="1" applyAlignment="1">
      <alignment horizontal="center"/>
    </xf>
    <xf numFmtId="0" fontId="0" fillId="0" borderId="36" xfId="0" applyBorder="1" applyAlignment="1">
      <alignment horizontal="center"/>
    </xf>
    <xf numFmtId="0" fontId="0" fillId="0" borderId="34" xfId="0" applyBorder="1" applyAlignment="1">
      <alignment horizontal="center" wrapText="1"/>
    </xf>
    <xf numFmtId="0" fontId="0" fillId="0" borderId="8" xfId="0" applyBorder="1" applyAlignment="1">
      <alignment horizontal="center"/>
    </xf>
    <xf numFmtId="0" fontId="1" fillId="0" borderId="34" xfId="0" applyFont="1" applyBorder="1" applyAlignment="1">
      <alignment horizontal="left" vertical="center" wrapText="1"/>
    </xf>
    <xf numFmtId="0" fontId="1" fillId="0" borderId="35" xfId="0" applyFont="1" applyBorder="1" applyAlignment="1">
      <alignment horizontal="left" vertical="center" wrapText="1"/>
    </xf>
    <xf numFmtId="0" fontId="1" fillId="0" borderId="20" xfId="0" applyFont="1" applyBorder="1" applyAlignment="1">
      <alignment horizontal="center" textRotation="90" wrapText="1"/>
    </xf>
    <xf numFmtId="0" fontId="0" fillId="8" borderId="19" xfId="0" applyFill="1" applyBorder="1" applyAlignment="1">
      <alignment horizontal="left" vertical="center"/>
    </xf>
    <xf numFmtId="0" fontId="0" fillId="8" borderId="22" xfId="0" applyFill="1" applyBorder="1" applyAlignment="1">
      <alignment horizontal="left" vertical="center"/>
    </xf>
    <xf numFmtId="0" fontId="0" fillId="8" borderId="24" xfId="0" applyFill="1" applyBorder="1" applyAlignment="1">
      <alignment horizontal="left" vertical="center"/>
    </xf>
    <xf numFmtId="0" fontId="3" fillId="0" borderId="21" xfId="0" applyFont="1" applyBorder="1" applyAlignment="1">
      <alignment horizontal="center" textRotation="90" wrapText="1"/>
    </xf>
    <xf numFmtId="0" fontId="3" fillId="0" borderId="23" xfId="0" applyFont="1" applyBorder="1" applyAlignment="1">
      <alignment horizontal="center" textRotation="90" wrapText="1"/>
    </xf>
    <xf numFmtId="0" fontId="3" fillId="0" borderId="25" xfId="0" applyFont="1" applyBorder="1" applyAlignment="1">
      <alignment horizontal="center" textRotation="90" wrapText="1"/>
    </xf>
    <xf numFmtId="0" fontId="1" fillId="0" borderId="20" xfId="0" applyFont="1" applyBorder="1" applyAlignment="1">
      <alignment horizontal="center" textRotation="90"/>
    </xf>
    <xf numFmtId="0" fontId="1" fillId="0" borderId="13" xfId="0" applyFont="1" applyBorder="1" applyAlignment="1">
      <alignment horizontal="center" textRotation="90"/>
    </xf>
    <xf numFmtId="0" fontId="1" fillId="0" borderId="15" xfId="0" applyFont="1" applyBorder="1" applyAlignment="1">
      <alignment horizontal="center" textRotation="90"/>
    </xf>
    <xf numFmtId="0" fontId="3" fillId="0" borderId="0" xfId="0" applyFont="1" applyAlignment="1">
      <alignment horizontal="left" wrapText="1"/>
    </xf>
    <xf numFmtId="0" fontId="0" fillId="8" borderId="0" xfId="0" applyFill="1" applyAlignment="1">
      <alignment horizontal="center"/>
    </xf>
    <xf numFmtId="0" fontId="10" fillId="3" borderId="11" xfId="0" applyFont="1" applyFill="1" applyBorder="1" applyAlignment="1" applyProtection="1">
      <alignment horizontal="center"/>
      <protection locked="0"/>
    </xf>
    <xf numFmtId="0" fontId="10" fillId="3" borderId="12" xfId="0" applyFont="1" applyFill="1" applyBorder="1" applyAlignment="1" applyProtection="1">
      <alignment horizontal="center"/>
      <protection locked="0"/>
    </xf>
    <xf numFmtId="11" fontId="10" fillId="4" borderId="11" xfId="0" applyNumberFormat="1" applyFont="1" applyFill="1" applyBorder="1" applyAlignment="1">
      <alignment horizontal="center"/>
    </xf>
    <xf numFmtId="11" fontId="10" fillId="4" borderId="12" xfId="0" applyNumberFormat="1" applyFont="1" applyFill="1" applyBorder="1" applyAlignment="1">
      <alignment horizontal="center"/>
    </xf>
    <xf numFmtId="0" fontId="10" fillId="4" borderId="11" xfId="0" applyFont="1" applyFill="1" applyBorder="1" applyAlignment="1">
      <alignment horizontal="center"/>
    </xf>
    <xf numFmtId="0" fontId="10" fillId="4" borderId="12" xfId="0" applyFont="1" applyFill="1" applyBorder="1" applyAlignment="1">
      <alignment horizontal="center"/>
    </xf>
    <xf numFmtId="1" fontId="12" fillId="4" borderId="11" xfId="0" applyNumberFormat="1" applyFont="1" applyFill="1" applyBorder="1" applyAlignment="1">
      <alignment horizontal="center"/>
    </xf>
    <xf numFmtId="1" fontId="12" fillId="4" borderId="12" xfId="0" applyNumberFormat="1" applyFont="1" applyFill="1" applyBorder="1" applyAlignment="1">
      <alignment horizontal="center"/>
    </xf>
    <xf numFmtId="0" fontId="10" fillId="6" borderId="11" xfId="0" applyFont="1" applyFill="1" applyBorder="1" applyAlignment="1">
      <alignment horizontal="center"/>
    </xf>
    <xf numFmtId="0" fontId="10" fillId="6" borderId="12" xfId="0" applyFont="1" applyFill="1" applyBorder="1" applyAlignment="1">
      <alignment horizontal="center"/>
    </xf>
    <xf numFmtId="0" fontId="10" fillId="3" borderId="11" xfId="0" applyFont="1" applyFill="1" applyBorder="1" applyAlignment="1" applyProtection="1">
      <alignment horizontal="center" wrapText="1"/>
      <protection locked="0"/>
    </xf>
    <xf numFmtId="0" fontId="10" fillId="3" borderId="12" xfId="0" applyFont="1" applyFill="1" applyBorder="1" applyAlignment="1" applyProtection="1">
      <alignment horizontal="center" wrapText="1"/>
      <protection locked="0"/>
    </xf>
    <xf numFmtId="4" fontId="10" fillId="3" borderId="11" xfId="0" applyNumberFormat="1" applyFont="1" applyFill="1" applyBorder="1" applyAlignment="1" applyProtection="1">
      <alignment horizontal="center" wrapText="1"/>
      <protection locked="0"/>
    </xf>
    <xf numFmtId="4" fontId="10" fillId="3" borderId="12" xfId="0" applyNumberFormat="1" applyFont="1" applyFill="1" applyBorder="1" applyAlignment="1" applyProtection="1">
      <alignment horizontal="center" wrapText="1"/>
      <protection locked="0"/>
    </xf>
    <xf numFmtId="0" fontId="10" fillId="0" borderId="0" xfId="0" applyFont="1" applyAlignment="1">
      <alignment horizontal="right" wrapText="1"/>
    </xf>
    <xf numFmtId="0" fontId="10" fillId="0" borderId="3" xfId="0" applyFont="1" applyBorder="1" applyAlignment="1">
      <alignment horizontal="right" wrapText="1"/>
    </xf>
    <xf numFmtId="164" fontId="12" fillId="4" borderId="11" xfId="0" applyNumberFormat="1" applyFont="1" applyFill="1" applyBorder="1" applyAlignment="1">
      <alignment horizontal="center"/>
    </xf>
    <xf numFmtId="164" fontId="12" fillId="4" borderId="12" xfId="0" applyNumberFormat="1" applyFont="1" applyFill="1" applyBorder="1" applyAlignment="1">
      <alignment horizontal="center"/>
    </xf>
    <xf numFmtId="1" fontId="12" fillId="4" borderId="11" xfId="0" applyNumberFormat="1" applyFont="1" applyFill="1" applyBorder="1" applyAlignment="1">
      <alignment horizontal="center" wrapText="1"/>
    </xf>
    <xf numFmtId="1" fontId="12" fillId="4" borderId="12" xfId="0" applyNumberFormat="1" applyFont="1" applyFill="1" applyBorder="1" applyAlignment="1">
      <alignment horizontal="center" wrapText="1"/>
    </xf>
    <xf numFmtId="1" fontId="10" fillId="4" borderId="11" xfId="0" applyNumberFormat="1" applyFont="1" applyFill="1" applyBorder="1" applyAlignment="1">
      <alignment horizontal="center"/>
    </xf>
    <xf numFmtId="1" fontId="10" fillId="4" borderId="12" xfId="0" applyNumberFormat="1" applyFont="1" applyFill="1" applyBorder="1" applyAlignment="1">
      <alignment horizontal="center"/>
    </xf>
    <xf numFmtId="0" fontId="3" fillId="0" borderId="5" xfId="0" applyFont="1" applyBorder="1" applyAlignment="1">
      <alignment horizontal="center"/>
    </xf>
    <xf numFmtId="0" fontId="3" fillId="0" borderId="2" xfId="0" applyFont="1" applyBorder="1" applyAlignment="1">
      <alignment horizontal="center"/>
    </xf>
    <xf numFmtId="0" fontId="3" fillId="0" borderId="6" xfId="0" applyFont="1" applyBorder="1" applyAlignment="1">
      <alignment horizontal="center"/>
    </xf>
    <xf numFmtId="1" fontId="14" fillId="0" borderId="3" xfId="0" applyNumberFormat="1" applyFont="1" applyBorder="1" applyAlignment="1">
      <alignment horizontal="left" wrapText="1"/>
    </xf>
    <xf numFmtId="1" fontId="14" fillId="0" borderId="0" xfId="0" applyNumberFormat="1" applyFont="1" applyAlignment="1">
      <alignment horizontal="left" wrapText="1"/>
    </xf>
    <xf numFmtId="0" fontId="40" fillId="0" borderId="0" xfId="0" applyFont="1" applyAlignment="1">
      <alignment horizontal="center" vertical="center" wrapText="1"/>
    </xf>
    <xf numFmtId="0" fontId="0" fillId="3" borderId="5" xfId="0" applyFill="1" applyBorder="1" applyAlignment="1" applyProtection="1">
      <alignment horizontal="center" wrapText="1"/>
      <protection locked="0"/>
    </xf>
    <xf numFmtId="0" fontId="0" fillId="3" borderId="2" xfId="0" applyFill="1" applyBorder="1" applyAlignment="1" applyProtection="1">
      <alignment horizontal="center" wrapText="1"/>
      <protection locked="0"/>
    </xf>
    <xf numFmtId="0" fontId="0" fillId="3" borderId="6" xfId="0" applyFill="1" applyBorder="1" applyAlignment="1" applyProtection="1">
      <alignment horizontal="center" wrapText="1"/>
      <protection locked="0"/>
    </xf>
    <xf numFmtId="0" fontId="10" fillId="0" borderId="3" xfId="0" applyFont="1" applyBorder="1" applyAlignment="1">
      <alignment horizontal="right"/>
    </xf>
    <xf numFmtId="0" fontId="10" fillId="0" borderId="0" xfId="0" applyFont="1" applyAlignment="1">
      <alignment horizontal="right"/>
    </xf>
    <xf numFmtId="1" fontId="12" fillId="0" borderId="11" xfId="0" applyNumberFormat="1" applyFont="1" applyBorder="1" applyAlignment="1">
      <alignment horizontal="center" wrapText="1"/>
    </xf>
    <xf numFmtId="1" fontId="12" fillId="0" borderId="12" xfId="0" applyNumberFormat="1" applyFont="1" applyBorder="1" applyAlignment="1">
      <alignment horizontal="center" wrapText="1"/>
    </xf>
    <xf numFmtId="0" fontId="12" fillId="3" borderId="34" xfId="0" applyFont="1" applyFill="1" applyBorder="1" applyAlignment="1" applyProtection="1">
      <alignment horizontal="center" wrapText="1"/>
      <protection locked="0"/>
    </xf>
    <xf numFmtId="1" fontId="14" fillId="0" borderId="0" xfId="0" applyNumberFormat="1" applyFont="1" applyAlignment="1">
      <alignment horizontal="center" wrapText="1"/>
    </xf>
    <xf numFmtId="0" fontId="10" fillId="0" borderId="3" xfId="0" quotePrefix="1" applyFont="1" applyBorder="1" applyAlignment="1">
      <alignment horizontal="right"/>
    </xf>
    <xf numFmtId="0" fontId="10" fillId="0" borderId="0" xfId="0" quotePrefix="1" applyFont="1" applyAlignment="1">
      <alignment horizontal="right"/>
    </xf>
    <xf numFmtId="0" fontId="0" fillId="3" borderId="5" xfId="0" applyFill="1" applyBorder="1" applyAlignment="1" applyProtection="1">
      <alignment horizontal="center"/>
      <protection locked="0"/>
    </xf>
    <xf numFmtId="0" fontId="0" fillId="3" borderId="2" xfId="0" applyFill="1" applyBorder="1" applyAlignment="1" applyProtection="1">
      <alignment horizontal="center"/>
      <protection locked="0"/>
    </xf>
    <xf numFmtId="0" fontId="0" fillId="3" borderId="6" xfId="0" applyFill="1" applyBorder="1" applyAlignment="1" applyProtection="1">
      <alignment horizontal="center"/>
      <protection locked="0"/>
    </xf>
    <xf numFmtId="1" fontId="12" fillId="6" borderId="11" xfId="0" applyNumberFormat="1" applyFont="1" applyFill="1" applyBorder="1" applyAlignment="1">
      <alignment horizontal="center" wrapText="1"/>
    </xf>
    <xf numFmtId="1" fontId="12" fillId="6" borderId="12" xfId="0" applyNumberFormat="1" applyFont="1" applyFill="1" applyBorder="1" applyAlignment="1">
      <alignment horizontal="center" wrapText="1"/>
    </xf>
    <xf numFmtId="0" fontId="12" fillId="3" borderId="11" xfId="0" applyFont="1" applyFill="1" applyBorder="1" applyAlignment="1" applyProtection="1">
      <alignment horizontal="center" wrapText="1"/>
      <protection locked="0"/>
    </xf>
    <xf numFmtId="0" fontId="12" fillId="3" borderId="12" xfId="0" applyFont="1" applyFill="1" applyBorder="1" applyAlignment="1" applyProtection="1">
      <alignment horizontal="center" wrapText="1"/>
      <protection locked="0"/>
    </xf>
    <xf numFmtId="0" fontId="48" fillId="0" borderId="0" xfId="0" applyFont="1" applyAlignment="1" applyProtection="1">
      <alignment horizontal="center"/>
    </xf>
    <xf numFmtId="0" fontId="38" fillId="0" borderId="0" xfId="0" applyFont="1" applyAlignment="1" applyProtection="1">
      <alignment horizontal="center"/>
    </xf>
    <xf numFmtId="167" fontId="0" fillId="0" borderId="2" xfId="0" applyNumberFormat="1" applyBorder="1" applyAlignment="1">
      <alignment horizontal="center"/>
    </xf>
    <xf numFmtId="164" fontId="10" fillId="4" borderId="11" xfId="0" applyNumberFormat="1" applyFont="1" applyFill="1" applyBorder="1" applyAlignment="1">
      <alignment horizontal="center"/>
    </xf>
    <xf numFmtId="164" fontId="10" fillId="4" borderId="12" xfId="0" applyNumberFormat="1" applyFont="1" applyFill="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1" fontId="10" fillId="3" borderId="11" xfId="0" applyNumberFormat="1" applyFont="1" applyFill="1" applyBorder="1" applyAlignment="1" applyProtection="1">
      <alignment horizontal="center" wrapText="1"/>
      <protection locked="0"/>
    </xf>
    <xf numFmtId="1" fontId="10" fillId="3" borderId="12" xfId="0" applyNumberFormat="1" applyFont="1" applyFill="1" applyBorder="1" applyAlignment="1" applyProtection="1">
      <alignment horizontal="center" wrapText="1"/>
      <protection locked="0"/>
    </xf>
    <xf numFmtId="0" fontId="10" fillId="0" borderId="4" xfId="0" applyFont="1" applyBorder="1" applyAlignment="1">
      <alignment horizontal="right" wrapText="1"/>
    </xf>
    <xf numFmtId="0" fontId="1" fillId="0" borderId="3" xfId="0" applyFont="1" applyBorder="1" applyAlignment="1">
      <alignment horizontal="right"/>
    </xf>
    <xf numFmtId="0" fontId="1" fillId="0" borderId="0" xfId="0" applyFont="1" applyAlignment="1">
      <alignment horizontal="right"/>
    </xf>
    <xf numFmtId="0" fontId="1" fillId="0" borderId="4" xfId="0" applyFont="1" applyBorder="1" applyAlignment="1">
      <alignment horizontal="right"/>
    </xf>
    <xf numFmtId="0" fontId="10" fillId="0" borderId="4" xfId="0" applyFont="1" applyBorder="1" applyAlignment="1">
      <alignment horizontal="right"/>
    </xf>
    <xf numFmtId="0" fontId="4" fillId="0" borderId="3" xfId="3" applyBorder="1" applyAlignment="1">
      <alignment horizontal="right"/>
    </xf>
    <xf numFmtId="0" fontId="4" fillId="0" borderId="0" xfId="3" applyAlignment="1">
      <alignment horizontal="right"/>
    </xf>
    <xf numFmtId="0" fontId="4" fillId="0" borderId="4" xfId="3" applyBorder="1" applyAlignment="1">
      <alignment horizontal="right"/>
    </xf>
    <xf numFmtId="164" fontId="10" fillId="4" borderId="11" xfId="3" applyNumberFormat="1" applyFont="1" applyFill="1" applyBorder="1" applyAlignment="1">
      <alignment horizontal="center"/>
    </xf>
    <xf numFmtId="164" fontId="10" fillId="4" borderId="12" xfId="3" applyNumberFormat="1" applyFont="1" applyFill="1" applyBorder="1" applyAlignment="1">
      <alignment horizontal="center"/>
    </xf>
    <xf numFmtId="0" fontId="3" fillId="0" borderId="0" xfId="3" applyFont="1" applyAlignment="1">
      <alignment horizontal="center"/>
    </xf>
    <xf numFmtId="0" fontId="10" fillId="0" borderId="3" xfId="3" applyFont="1" applyBorder="1" applyAlignment="1">
      <alignment horizontal="right" wrapText="1"/>
    </xf>
    <xf numFmtId="0" fontId="10" fillId="0" borderId="0" xfId="3" applyFont="1" applyAlignment="1">
      <alignment horizontal="right" wrapText="1"/>
    </xf>
    <xf numFmtId="0" fontId="10" fillId="0" borderId="4" xfId="3" applyFont="1" applyBorder="1" applyAlignment="1">
      <alignment horizontal="right" wrapText="1"/>
    </xf>
    <xf numFmtId="0" fontId="10" fillId="3" borderId="11" xfId="3" applyFont="1" applyFill="1" applyBorder="1" applyAlignment="1" applyProtection="1">
      <alignment horizontal="center" wrapText="1"/>
      <protection locked="0"/>
    </xf>
    <xf numFmtId="0" fontId="10" fillId="3" borderId="12" xfId="3" applyFont="1" applyFill="1" applyBorder="1" applyAlignment="1" applyProtection="1">
      <alignment horizontal="center" wrapText="1"/>
      <protection locked="0"/>
    </xf>
    <xf numFmtId="0" fontId="10" fillId="0" borderId="0" xfId="3" applyFont="1" applyAlignment="1">
      <alignment horizontal="right"/>
    </xf>
    <xf numFmtId="0" fontId="10" fillId="0" borderId="4" xfId="3" applyFont="1" applyBorder="1" applyAlignment="1">
      <alignment horizontal="right"/>
    </xf>
    <xf numFmtId="0" fontId="3" fillId="0" borderId="1" xfId="0" applyFont="1" applyBorder="1" applyAlignment="1">
      <alignment horizontal="center"/>
    </xf>
    <xf numFmtId="0" fontId="5" fillId="3" borderId="11" xfId="0" applyFont="1" applyFill="1" applyBorder="1" applyAlignment="1" applyProtection="1">
      <alignment horizontal="left"/>
      <protection locked="0"/>
    </xf>
    <xf numFmtId="0" fontId="5" fillId="3" borderId="12" xfId="0" applyFont="1" applyFill="1" applyBorder="1" applyAlignment="1" applyProtection="1">
      <alignment horizontal="left"/>
      <protection locked="0"/>
    </xf>
    <xf numFmtId="0" fontId="3" fillId="0" borderId="11" xfId="3" applyFont="1" applyBorder="1" applyAlignment="1">
      <alignment horizontal="center"/>
    </xf>
    <xf numFmtId="0" fontId="3" fillId="0" borderId="10" xfId="3" applyFont="1" applyBorder="1" applyAlignment="1">
      <alignment horizontal="center"/>
    </xf>
    <xf numFmtId="0" fontId="3" fillId="0" borderId="12" xfId="3" applyFont="1" applyBorder="1" applyAlignment="1">
      <alignment horizontal="center"/>
    </xf>
    <xf numFmtId="0" fontId="5" fillId="3" borderId="11" xfId="3" applyFont="1" applyFill="1" applyBorder="1" applyAlignment="1" applyProtection="1">
      <alignment horizontal="left"/>
      <protection locked="0"/>
    </xf>
    <xf numFmtId="0" fontId="5" fillId="3" borderId="12" xfId="3" applyFont="1" applyFill="1" applyBorder="1" applyAlignment="1" applyProtection="1">
      <alignment horizontal="left"/>
      <protection locked="0"/>
    </xf>
    <xf numFmtId="0" fontId="3" fillId="0" borderId="1" xfId="11" applyFont="1" applyBorder="1" applyAlignment="1">
      <alignment horizontal="center"/>
    </xf>
    <xf numFmtId="0" fontId="1" fillId="0" borderId="3" xfId="11" applyBorder="1" applyAlignment="1">
      <alignment horizontal="center" vertical="center" textRotation="180"/>
    </xf>
    <xf numFmtId="0" fontId="1" fillId="0" borderId="6" xfId="11" applyBorder="1" applyAlignment="1">
      <alignment horizontal="center" vertical="center" textRotation="180"/>
    </xf>
    <xf numFmtId="0" fontId="1" fillId="0" borderId="4" xfId="11" applyBorder="1" applyAlignment="1">
      <alignment horizontal="center" vertical="center" textRotation="180"/>
    </xf>
    <xf numFmtId="0" fontId="1" fillId="0" borderId="9" xfId="11" applyBorder="1" applyAlignment="1">
      <alignment horizontal="center" vertical="center" textRotation="180"/>
    </xf>
    <xf numFmtId="0" fontId="1" fillId="0" borderId="2" xfId="11" applyBorder="1" applyAlignment="1">
      <alignment horizontal="center" vertical="center"/>
    </xf>
    <xf numFmtId="0" fontId="1" fillId="0" borderId="0" xfId="11" applyAlignment="1">
      <alignment horizontal="center" vertical="center"/>
    </xf>
    <xf numFmtId="0" fontId="1" fillId="3" borderId="11" xfId="11" applyFill="1" applyBorder="1" applyAlignment="1" applyProtection="1">
      <alignment horizontal="center" vertical="center"/>
      <protection locked="0"/>
    </xf>
    <xf numFmtId="0" fontId="1" fillId="3" borderId="10" xfId="11" applyFill="1" applyBorder="1" applyAlignment="1" applyProtection="1">
      <alignment horizontal="center" vertical="center"/>
      <protection locked="0"/>
    </xf>
    <xf numFmtId="0" fontId="1" fillId="3" borderId="12" xfId="11" applyFill="1" applyBorder="1" applyAlignment="1" applyProtection="1">
      <alignment horizontal="center" vertical="center"/>
      <protection locked="0"/>
    </xf>
    <xf numFmtId="1" fontId="41" fillId="0" borderId="0" xfId="0" applyNumberFormat="1" applyFont="1" applyAlignment="1">
      <alignment horizontal="center" vertical="center" wrapText="1"/>
    </xf>
    <xf numFmtId="0" fontId="0" fillId="0" borderId="34" xfId="0" applyBorder="1" applyAlignment="1">
      <alignment horizontal="left" wrapText="1"/>
    </xf>
    <xf numFmtId="0" fontId="0" fillId="0" borderId="71" xfId="0" applyBorder="1" applyAlignment="1">
      <alignment horizontal="left" wrapText="1"/>
    </xf>
    <xf numFmtId="0" fontId="3" fillId="0" borderId="10" xfId="0" applyFont="1" applyBorder="1" applyAlignment="1">
      <alignment horizontal="center"/>
    </xf>
    <xf numFmtId="0" fontId="5" fillId="3" borderId="1" xfId="0" applyFont="1" applyFill="1" applyBorder="1" applyAlignment="1" applyProtection="1">
      <alignment horizontal="left"/>
      <protection locked="0"/>
    </xf>
    <xf numFmtId="0" fontId="3" fillId="0" borderId="3" xfId="0" applyFont="1" applyBorder="1" applyAlignment="1">
      <alignment horizontal="left" vertical="top" wrapText="1"/>
    </xf>
    <xf numFmtId="0" fontId="3" fillId="0" borderId="0" xfId="0" applyFont="1" applyAlignment="1">
      <alignment horizontal="left" vertical="top" wrapText="1"/>
    </xf>
    <xf numFmtId="0" fontId="3" fillId="0" borderId="4" xfId="0" applyFont="1" applyBorder="1" applyAlignment="1">
      <alignment horizontal="left" vertical="top" wrapText="1"/>
    </xf>
    <xf numFmtId="0" fontId="3" fillId="0" borderId="41" xfId="0" applyFont="1" applyBorder="1" applyAlignment="1">
      <alignment horizontal="left" wrapText="1"/>
    </xf>
    <xf numFmtId="0" fontId="3" fillId="0" borderId="37" xfId="0" applyFont="1" applyBorder="1" applyAlignment="1">
      <alignment horizontal="left" wrapText="1"/>
    </xf>
    <xf numFmtId="0" fontId="3" fillId="0" borderId="40" xfId="0" applyFont="1" applyBorder="1" applyAlignment="1">
      <alignment horizontal="left" wrapText="1"/>
    </xf>
    <xf numFmtId="0" fontId="3" fillId="0" borderId="49" xfId="0" applyFont="1" applyBorder="1" applyAlignment="1">
      <alignment horizontal="left" wrapText="1"/>
    </xf>
    <xf numFmtId="11" fontId="3" fillId="0" borderId="7" xfId="0" applyNumberFormat="1" applyFont="1" applyBorder="1" applyAlignment="1">
      <alignment horizontal="center"/>
    </xf>
    <xf numFmtId="11" fontId="3" fillId="0" borderId="48" xfId="0" applyNumberFormat="1" applyFont="1" applyBorder="1" applyAlignment="1">
      <alignment horizontal="center"/>
    </xf>
    <xf numFmtId="0" fontId="0" fillId="0" borderId="11" xfId="0" applyBorder="1" applyAlignment="1">
      <alignment horizontal="center"/>
    </xf>
    <xf numFmtId="0" fontId="0" fillId="0" borderId="58" xfId="0" applyBorder="1" applyAlignment="1">
      <alignment horizontal="center"/>
    </xf>
    <xf numFmtId="0" fontId="3" fillId="0" borderId="41" xfId="0" applyFont="1" applyBorder="1" applyAlignment="1">
      <alignment horizontal="left" vertical="center" wrapText="1"/>
    </xf>
    <xf numFmtId="0" fontId="3" fillId="0" borderId="47" xfId="0" applyFont="1" applyBorder="1" applyAlignment="1">
      <alignment horizontal="left" vertical="center" wrapText="1"/>
    </xf>
    <xf numFmtId="0" fontId="3" fillId="0" borderId="37" xfId="0" applyFont="1" applyBorder="1" applyAlignment="1">
      <alignment horizontal="left" vertical="center" wrapText="1"/>
    </xf>
    <xf numFmtId="0" fontId="3" fillId="0" borderId="39" xfId="0" applyFont="1" applyBorder="1" applyAlignment="1">
      <alignment horizontal="left" vertical="center" wrapText="1"/>
    </xf>
    <xf numFmtId="0" fontId="3" fillId="0" borderId="0" xfId="0" applyFont="1" applyAlignment="1">
      <alignment horizontal="left" vertical="center" wrapText="1"/>
    </xf>
    <xf numFmtId="0" fontId="3" fillId="0" borderId="36" xfId="0" applyFont="1" applyBorder="1" applyAlignment="1">
      <alignment horizontal="left" vertical="center" wrapText="1"/>
    </xf>
    <xf numFmtId="0" fontId="3" fillId="0" borderId="40" xfId="0" applyFont="1" applyBorder="1" applyAlignment="1">
      <alignment horizontal="left" vertical="center" wrapText="1"/>
    </xf>
    <xf numFmtId="0" fontId="3" fillId="0" borderId="42" xfId="0" applyFont="1" applyBorder="1" applyAlignment="1">
      <alignment horizontal="left" vertical="center" wrapText="1"/>
    </xf>
    <xf numFmtId="0" fontId="3" fillId="0" borderId="49" xfId="0" applyFont="1" applyBorder="1" applyAlignment="1">
      <alignment horizontal="left" vertical="center" wrapText="1"/>
    </xf>
    <xf numFmtId="11" fontId="3" fillId="0" borderId="11" xfId="0" applyNumberFormat="1" applyFont="1" applyBorder="1" applyAlignment="1">
      <alignment horizontal="center"/>
    </xf>
    <xf numFmtId="11" fontId="3" fillId="0" borderId="12" xfId="0" applyNumberFormat="1" applyFont="1" applyBorder="1" applyAlignment="1">
      <alignment horizontal="center"/>
    </xf>
    <xf numFmtId="11" fontId="3" fillId="0" borderId="59" xfId="0" applyNumberFormat="1" applyFont="1" applyBorder="1" applyAlignment="1">
      <alignment horizontal="center"/>
    </xf>
    <xf numFmtId="11" fontId="3" fillId="0" borderId="65" xfId="0" applyNumberFormat="1" applyFont="1" applyBorder="1" applyAlignment="1">
      <alignment horizontal="center"/>
    </xf>
    <xf numFmtId="0" fontId="38" fillId="0" borderId="0" xfId="0" applyFont="1" applyAlignment="1">
      <alignment horizontal="center"/>
    </xf>
    <xf numFmtId="0" fontId="12" fillId="0" borderId="11" xfId="0" applyFont="1" applyBorder="1" applyAlignment="1" applyProtection="1">
      <alignment horizontal="center" wrapText="1"/>
      <protection locked="0"/>
    </xf>
    <xf numFmtId="0" fontId="12" fillId="0" borderId="12" xfId="0" applyFont="1" applyBorder="1" applyAlignment="1" applyProtection="1">
      <alignment horizontal="center" wrapText="1"/>
      <protection locked="0"/>
    </xf>
    <xf numFmtId="0" fontId="0" fillId="3" borderId="11" xfId="0" applyFill="1" applyBorder="1" applyAlignment="1" applyProtection="1">
      <alignment horizontal="center" wrapText="1"/>
      <protection locked="0"/>
    </xf>
    <xf numFmtId="0" fontId="0" fillId="3" borderId="12" xfId="0" applyFill="1" applyBorder="1" applyAlignment="1" applyProtection="1">
      <alignment horizontal="center" wrapText="1"/>
      <protection locked="0"/>
    </xf>
    <xf numFmtId="0" fontId="10" fillId="0" borderId="7" xfId="0" applyFont="1" applyBorder="1" applyAlignment="1">
      <alignment horizontal="right" wrapText="1"/>
    </xf>
    <xf numFmtId="0" fontId="10" fillId="0" borderId="8" xfId="0" applyFont="1" applyBorder="1" applyAlignment="1">
      <alignment horizontal="right" wrapText="1"/>
    </xf>
    <xf numFmtId="0" fontId="10" fillId="0" borderId="9" xfId="0" applyFont="1" applyBorder="1" applyAlignment="1">
      <alignment horizontal="right" wrapText="1"/>
    </xf>
    <xf numFmtId="0" fontId="64" fillId="0" borderId="11" xfId="0" applyFont="1" applyBorder="1" applyAlignment="1">
      <alignment horizontal="center" vertical="center" wrapText="1"/>
    </xf>
    <xf numFmtId="0" fontId="64" fillId="0" borderId="12" xfId="0" applyFont="1" applyBorder="1" applyAlignment="1">
      <alignment horizontal="center" vertical="center" wrapText="1"/>
    </xf>
    <xf numFmtId="0" fontId="0" fillId="0" borderId="41" xfId="0" applyBorder="1" applyAlignment="1" applyProtection="1">
      <alignment horizontal="left"/>
    </xf>
    <xf numFmtId="0" fontId="0" fillId="0" borderId="47" xfId="0" applyBorder="1" applyAlignment="1" applyProtection="1">
      <alignment horizontal="left"/>
    </xf>
    <xf numFmtId="0" fontId="0" fillId="0" borderId="37" xfId="0" applyBorder="1" applyAlignment="1" applyProtection="1">
      <alignment horizontal="left"/>
    </xf>
    <xf numFmtId="0" fontId="0" fillId="19" borderId="71" xfId="0" applyFill="1" applyBorder="1" applyAlignment="1" applyProtection="1">
      <alignment horizontal="left"/>
    </xf>
    <xf numFmtId="164" fontId="4" fillId="20" borderId="11" xfId="8" applyNumberFormat="1" applyFill="1" applyBorder="1" applyAlignment="1"/>
    <xf numFmtId="164" fontId="4" fillId="20" borderId="12" xfId="8" applyNumberFormat="1" applyFill="1" applyBorder="1" applyAlignment="1"/>
    <xf numFmtId="0" fontId="0" fillId="19" borderId="45" xfId="0" applyFill="1" applyBorder="1" applyAlignment="1" applyProtection="1">
      <alignment horizontal="left"/>
    </xf>
    <xf numFmtId="0" fontId="0" fillId="19" borderId="46" xfId="0" applyFill="1" applyBorder="1" applyAlignment="1" applyProtection="1">
      <alignment horizontal="left"/>
    </xf>
    <xf numFmtId="0" fontId="0" fillId="19" borderId="38" xfId="0" applyFill="1" applyBorder="1" applyAlignment="1" applyProtection="1">
      <alignment horizontal="left"/>
    </xf>
    <xf numFmtId="164" fontId="0" fillId="20" borderId="11" xfId="0" applyNumberFormat="1" applyFill="1" applyBorder="1" applyAlignment="1"/>
    <xf numFmtId="164" fontId="0" fillId="20" borderId="12" xfId="0" applyNumberFormat="1" applyFill="1" applyBorder="1" applyAlignment="1"/>
    <xf numFmtId="0" fontId="0" fillId="3" borderId="34" xfId="0" applyFill="1" applyBorder="1" applyAlignment="1" applyProtection="1">
      <alignment horizontal="center"/>
    </xf>
    <xf numFmtId="0" fontId="0" fillId="19" borderId="41" xfId="0" applyFill="1" applyBorder="1" applyAlignment="1" applyProtection="1">
      <alignment horizontal="left"/>
    </xf>
    <xf numFmtId="0" fontId="0" fillId="19" borderId="47" xfId="0" applyFill="1" applyBorder="1" applyAlignment="1" applyProtection="1">
      <alignment horizontal="left"/>
    </xf>
    <xf numFmtId="0" fontId="0" fillId="19" borderId="37" xfId="0" applyFill="1" applyBorder="1" applyAlignment="1" applyProtection="1">
      <alignment horizontal="left"/>
    </xf>
    <xf numFmtId="11" fontId="3" fillId="0" borderId="9" xfId="0" applyNumberFormat="1" applyFont="1" applyBorder="1" applyAlignment="1">
      <alignment horizontal="center"/>
    </xf>
    <xf numFmtId="0" fontId="0" fillId="19" borderId="11" xfId="0" applyFill="1" applyBorder="1" applyAlignment="1">
      <alignment horizontal="center"/>
    </xf>
    <xf numFmtId="0" fontId="0" fillId="19" borderId="12" xfId="0" applyFill="1" applyBorder="1" applyAlignment="1">
      <alignment horizontal="center"/>
    </xf>
    <xf numFmtId="11" fontId="0" fillId="0" borderId="11" xfId="0" applyNumberFormat="1" applyBorder="1" applyAlignment="1">
      <alignment horizontal="center"/>
    </xf>
    <xf numFmtId="11" fontId="0" fillId="0" borderId="12" xfId="0" applyNumberFormat="1" applyBorder="1" applyAlignment="1">
      <alignment horizontal="center"/>
    </xf>
    <xf numFmtId="0" fontId="0" fillId="8" borderId="5" xfId="0" applyFill="1" applyBorder="1" applyAlignment="1">
      <alignment horizontal="center"/>
    </xf>
    <xf numFmtId="0" fontId="0" fillId="8" borderId="6" xfId="0" applyFill="1" applyBorder="1" applyAlignment="1">
      <alignment horizontal="center"/>
    </xf>
    <xf numFmtId="0" fontId="0" fillId="0" borderId="12" xfId="0" applyBorder="1" applyAlignment="1">
      <alignment horizontal="center"/>
    </xf>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0" fontId="3" fillId="0" borderId="9" xfId="0" applyFont="1" applyBorder="1" applyAlignment="1">
      <alignment horizontal="left" wrapText="1"/>
    </xf>
    <xf numFmtId="0" fontId="3" fillId="0" borderId="2" xfId="0" applyFont="1" applyBorder="1" applyAlignment="1">
      <alignment horizontal="left" wrapText="1"/>
    </xf>
    <xf numFmtId="0" fontId="3" fillId="0" borderId="8" xfId="0" applyFont="1" applyBorder="1" applyAlignment="1">
      <alignment horizontal="left" wrapText="1"/>
    </xf>
    <xf numFmtId="0" fontId="3" fillId="0" borderId="47" xfId="0" applyFont="1" applyBorder="1" applyAlignment="1">
      <alignment horizontal="left" wrapText="1"/>
    </xf>
    <xf numFmtId="0" fontId="3" fillId="0" borderId="42" xfId="0" applyFont="1" applyBorder="1" applyAlignment="1">
      <alignment horizontal="left" wrapText="1"/>
    </xf>
    <xf numFmtId="1" fontId="0" fillId="3" borderId="11" xfId="0" applyNumberFormat="1" applyFill="1" applyBorder="1" applyAlignment="1" applyProtection="1">
      <alignment horizontal="center"/>
      <protection locked="0"/>
    </xf>
    <xf numFmtId="1" fontId="0" fillId="3" borderId="12" xfId="0" applyNumberFormat="1" applyFill="1" applyBorder="1" applyAlignment="1" applyProtection="1">
      <alignment horizontal="center"/>
      <protection locked="0"/>
    </xf>
    <xf numFmtId="0" fontId="3" fillId="0" borderId="43" xfId="0" applyFont="1" applyBorder="1" applyAlignment="1"/>
    <xf numFmtId="0" fontId="3" fillId="0" borderId="44" xfId="0" applyFont="1" applyBorder="1" applyAlignment="1"/>
    <xf numFmtId="0" fontId="3" fillId="0" borderId="65" xfId="0" applyFont="1" applyBorder="1" applyAlignment="1"/>
    <xf numFmtId="1" fontId="0" fillId="4" borderId="11" xfId="0" applyNumberFormat="1" applyFill="1" applyBorder="1" applyAlignment="1">
      <alignment horizontal="center"/>
    </xf>
    <xf numFmtId="1" fontId="0" fillId="4" borderId="12" xfId="0" applyNumberFormat="1" applyFill="1" applyBorder="1" applyAlignment="1">
      <alignment horizontal="center"/>
    </xf>
    <xf numFmtId="0" fontId="0" fillId="0" borderId="63" xfId="0" applyBorder="1" applyAlignment="1">
      <alignment horizontal="center"/>
    </xf>
    <xf numFmtId="0" fontId="0" fillId="0" borderId="2" xfId="0" applyBorder="1" applyAlignment="1">
      <alignment horizontal="center"/>
    </xf>
    <xf numFmtId="0" fontId="0" fillId="0" borderId="56" xfId="0" applyBorder="1" applyAlignment="1">
      <alignment horizontal="center"/>
    </xf>
    <xf numFmtId="0" fontId="0" fillId="0" borderId="62" xfId="0" applyBorder="1" applyAlignment="1">
      <alignment horizontal="center"/>
    </xf>
    <xf numFmtId="0" fontId="0" fillId="0" borderId="10" xfId="0" applyBorder="1" applyAlignment="1">
      <alignment horizontal="center"/>
    </xf>
    <xf numFmtId="0" fontId="41" fillId="0" borderId="41" xfId="0" applyFont="1" applyBorder="1" applyAlignment="1">
      <alignment horizontal="center" vertical="center" wrapText="1"/>
    </xf>
    <xf numFmtId="0" fontId="41" fillId="0" borderId="47" xfId="0" applyFont="1" applyBorder="1" applyAlignment="1">
      <alignment horizontal="center" vertical="center" wrapText="1"/>
    </xf>
    <xf numFmtId="0" fontId="41" fillId="0" borderId="37" xfId="0" applyFont="1" applyBorder="1" applyAlignment="1">
      <alignment horizontal="center" vertical="center" wrapText="1"/>
    </xf>
    <xf numFmtId="0" fontId="41" fillId="0" borderId="39" xfId="0" applyFont="1" applyBorder="1" applyAlignment="1">
      <alignment horizontal="center" vertical="center" wrapText="1"/>
    </xf>
    <xf numFmtId="0" fontId="41" fillId="0" borderId="0" xfId="0" applyFont="1" applyAlignment="1">
      <alignment horizontal="center" vertical="center" wrapText="1"/>
    </xf>
    <xf numFmtId="0" fontId="41" fillId="0" borderId="36" xfId="0" applyFont="1" applyBorder="1" applyAlignment="1">
      <alignment horizontal="center" vertical="center" wrapText="1"/>
    </xf>
    <xf numFmtId="0" fontId="3" fillId="0" borderId="63" xfId="0" applyFont="1" applyBorder="1" applyAlignment="1">
      <alignment horizontal="left" wrapText="1"/>
    </xf>
    <xf numFmtId="0" fontId="3" fillId="0" borderId="56" xfId="0" applyFont="1" applyBorder="1" applyAlignment="1">
      <alignment horizontal="left" wrapText="1"/>
    </xf>
    <xf numFmtId="11" fontId="3" fillId="3" borderId="2" xfId="0" applyNumberFormat="1" applyFont="1" applyFill="1" applyBorder="1" applyAlignment="1" applyProtection="1">
      <alignment horizontal="center"/>
      <protection locked="0"/>
    </xf>
    <xf numFmtId="11" fontId="3" fillId="0" borderId="43" xfId="0" applyNumberFormat="1" applyFont="1" applyBorder="1" applyAlignment="1">
      <alignment horizontal="center"/>
    </xf>
    <xf numFmtId="11" fontId="3" fillId="0" borderId="60" xfId="0" applyNumberFormat="1" applyFont="1" applyBorder="1" applyAlignment="1">
      <alignment horizontal="center"/>
    </xf>
    <xf numFmtId="11" fontId="3" fillId="3" borderId="2" xfId="0" applyNumberFormat="1" applyFont="1" applyFill="1" applyBorder="1" applyAlignment="1" applyProtection="1">
      <alignment horizontal="left"/>
      <protection locked="0"/>
    </xf>
    <xf numFmtId="0" fontId="28" fillId="0" borderId="34" xfId="7" applyFont="1" applyBorder="1" applyAlignment="1">
      <alignment horizontal="center" vertical="center" wrapText="1"/>
    </xf>
    <xf numFmtId="0" fontId="0" fillId="8" borderId="34" xfId="7" applyFont="1" applyFill="1" applyBorder="1" applyAlignment="1">
      <alignment horizontal="center" vertical="center" wrapText="1"/>
    </xf>
    <xf numFmtId="11" fontId="3" fillId="8" borderId="0" xfId="7" applyNumberFormat="1" applyFont="1" applyFill="1" applyAlignment="1">
      <alignment horizontal="center"/>
    </xf>
    <xf numFmtId="0" fontId="3" fillId="0" borderId="5" xfId="7" applyFont="1" applyBorder="1" applyAlignment="1">
      <alignment horizontal="left" vertical="center" wrapText="1"/>
    </xf>
    <xf numFmtId="0" fontId="3" fillId="0" borderId="2" xfId="7" applyFont="1" applyBorder="1" applyAlignment="1">
      <alignment horizontal="left" vertical="center" wrapText="1"/>
    </xf>
    <xf numFmtId="0" fontId="3" fillId="0" borderId="6" xfId="7" applyFont="1" applyBorder="1" applyAlignment="1">
      <alignment horizontal="left" vertical="center" wrapText="1"/>
    </xf>
    <xf numFmtId="0" fontId="3" fillId="0" borderId="7" xfId="7" applyFont="1" applyBorder="1" applyAlignment="1">
      <alignment horizontal="left" vertical="center" wrapText="1"/>
    </xf>
    <xf numFmtId="0" fontId="3" fillId="0" borderId="8" xfId="7" applyFont="1" applyBorder="1" applyAlignment="1">
      <alignment horizontal="left" vertical="center" wrapText="1"/>
    </xf>
    <xf numFmtId="0" fontId="3" fillId="0" borderId="9" xfId="7" applyFont="1" applyBorder="1" applyAlignment="1">
      <alignment horizontal="left" vertical="center" wrapText="1"/>
    </xf>
    <xf numFmtId="0" fontId="1" fillId="3" borderId="13" xfId="7" applyFont="1" applyFill="1" applyBorder="1" applyAlignment="1" applyProtection="1">
      <alignment horizontal="left" vertical="top" wrapText="1"/>
      <protection locked="0"/>
    </xf>
    <xf numFmtId="0" fontId="4" fillId="3" borderId="13" xfId="7" applyFill="1" applyBorder="1" applyAlignment="1" applyProtection="1">
      <alignment horizontal="left" vertical="top" wrapText="1"/>
      <protection locked="0"/>
    </xf>
    <xf numFmtId="0" fontId="4" fillId="3" borderId="15" xfId="7" applyFill="1" applyBorder="1" applyAlignment="1" applyProtection="1">
      <alignment horizontal="left" vertical="top" wrapText="1"/>
      <protection locked="0"/>
    </xf>
    <xf numFmtId="164" fontId="4" fillId="0" borderId="14" xfId="7" applyNumberFormat="1" applyBorder="1" applyAlignment="1">
      <alignment horizontal="center"/>
    </xf>
    <xf numFmtId="164" fontId="4" fillId="0" borderId="13" xfId="7" applyNumberFormat="1" applyBorder="1" applyAlignment="1">
      <alignment horizontal="center"/>
    </xf>
    <xf numFmtId="164" fontId="4" fillId="0" borderId="15" xfId="7" applyNumberFormat="1" applyBorder="1" applyAlignment="1">
      <alignment horizontal="center"/>
    </xf>
    <xf numFmtId="0" fontId="3" fillId="0" borderId="11" xfId="7" applyFont="1" applyBorder="1" applyAlignment="1">
      <alignment horizontal="left"/>
    </xf>
    <xf numFmtId="0" fontId="3" fillId="0" borderId="12" xfId="7" applyFont="1" applyBorder="1" applyAlignment="1">
      <alignment horizontal="left"/>
    </xf>
    <xf numFmtId="0" fontId="4" fillId="8" borderId="11" xfId="7" applyFill="1" applyBorder="1" applyAlignment="1">
      <alignment horizontal="center"/>
    </xf>
    <xf numFmtId="0" fontId="4" fillId="8" borderId="10" xfId="7" applyFill="1" applyBorder="1" applyAlignment="1">
      <alignment horizontal="center"/>
    </xf>
    <xf numFmtId="0" fontId="4" fillId="8" borderId="12" xfId="7" applyFill="1" applyBorder="1" applyAlignment="1">
      <alignment horizontal="center"/>
    </xf>
    <xf numFmtId="164" fontId="4" fillId="0" borderId="6" xfId="7" applyNumberFormat="1" applyBorder="1" applyAlignment="1">
      <alignment horizontal="center"/>
    </xf>
    <xf numFmtId="164" fontId="4" fillId="0" borderId="4" xfId="7" applyNumberFormat="1" applyBorder="1" applyAlignment="1">
      <alignment horizontal="center"/>
    </xf>
    <xf numFmtId="164" fontId="4" fillId="0" borderId="53" xfId="7" applyNumberFormat="1" applyBorder="1" applyAlignment="1">
      <alignment horizontal="center"/>
    </xf>
    <xf numFmtId="0" fontId="4" fillId="3" borderId="54" xfId="7" applyFill="1" applyBorder="1" applyAlignment="1" applyProtection="1">
      <alignment horizontal="left" vertical="top" wrapText="1"/>
      <protection locked="0"/>
    </xf>
    <xf numFmtId="0" fontId="4" fillId="3" borderId="55" xfId="7" applyFill="1" applyBorder="1" applyAlignment="1" applyProtection="1">
      <alignment horizontal="left" vertical="top" wrapText="1"/>
      <protection locked="0"/>
    </xf>
    <xf numFmtId="0" fontId="4" fillId="8" borderId="13" xfId="7" applyFill="1" applyBorder="1" applyAlignment="1">
      <alignment horizontal="center"/>
    </xf>
    <xf numFmtId="0" fontId="4" fillId="8" borderId="15" xfId="7" applyFill="1" applyBorder="1" applyAlignment="1">
      <alignment horizontal="center"/>
    </xf>
    <xf numFmtId="11" fontId="4" fillId="0" borderId="51" xfId="7" applyNumberFormat="1" applyBorder="1" applyAlignment="1">
      <alignment horizontal="center"/>
    </xf>
    <xf numFmtId="11" fontId="4" fillId="0" borderId="13" xfId="7" applyNumberFormat="1" applyBorder="1" applyAlignment="1">
      <alignment horizontal="center"/>
    </xf>
    <xf numFmtId="11" fontId="4" fillId="0" borderId="52" xfId="7" applyNumberFormat="1" applyBorder="1" applyAlignment="1">
      <alignment horizontal="center"/>
    </xf>
    <xf numFmtId="0" fontId="35" fillId="3" borderId="2" xfId="0" applyFont="1" applyFill="1" applyBorder="1" applyAlignment="1" applyProtection="1">
      <alignment horizontal="center" wrapText="1"/>
      <protection locked="0"/>
    </xf>
    <xf numFmtId="0" fontId="35" fillId="3" borderId="56" xfId="0" applyFont="1" applyFill="1" applyBorder="1" applyAlignment="1" applyProtection="1">
      <alignment horizontal="center" wrapText="1"/>
      <protection locked="0"/>
    </xf>
    <xf numFmtId="0" fontId="35" fillId="3" borderId="0" xfId="0" applyFont="1" applyFill="1" applyAlignment="1" applyProtection="1">
      <alignment horizontal="center" wrapText="1"/>
      <protection locked="0"/>
    </xf>
    <xf numFmtId="0" fontId="35" fillId="3" borderId="36" xfId="0" applyFont="1" applyFill="1" applyBorder="1" applyAlignment="1" applyProtection="1">
      <alignment horizontal="center" wrapText="1"/>
      <protection locked="0"/>
    </xf>
    <xf numFmtId="0" fontId="41" fillId="3" borderId="5" xfId="0" applyFont="1" applyFill="1" applyBorder="1" applyAlignment="1" applyProtection="1">
      <alignment horizontal="left" wrapText="1"/>
      <protection locked="0"/>
    </xf>
    <xf numFmtId="0" fontId="41" fillId="3" borderId="2" xfId="0" applyFont="1" applyFill="1" applyBorder="1" applyAlignment="1" applyProtection="1">
      <alignment horizontal="left" wrapText="1"/>
      <protection locked="0"/>
    </xf>
    <xf numFmtId="0" fontId="41" fillId="3" borderId="6" xfId="0" applyFont="1" applyFill="1" applyBorder="1" applyAlignment="1" applyProtection="1">
      <alignment horizontal="left" wrapText="1"/>
      <protection locked="0"/>
    </xf>
    <xf numFmtId="0" fontId="41" fillId="3" borderId="7" xfId="0" applyFont="1" applyFill="1" applyBorder="1" applyAlignment="1" applyProtection="1">
      <alignment horizontal="left" wrapText="1"/>
      <protection locked="0"/>
    </xf>
    <xf numFmtId="0" fontId="41" fillId="3" borderId="8" xfId="0" applyFont="1" applyFill="1" applyBorder="1" applyAlignment="1" applyProtection="1">
      <alignment horizontal="left" wrapText="1"/>
      <protection locked="0"/>
    </xf>
    <xf numFmtId="0" fontId="41" fillId="3" borderId="9" xfId="0" applyFont="1" applyFill="1" applyBorder="1" applyAlignment="1" applyProtection="1">
      <alignment horizontal="left" wrapText="1"/>
      <protection locked="0"/>
    </xf>
    <xf numFmtId="0" fontId="1" fillId="19" borderId="5" xfId="0" applyFont="1" applyFill="1" applyBorder="1" applyAlignment="1">
      <alignment horizontal="center" vertical="center" wrapText="1"/>
    </xf>
    <xf numFmtId="0" fontId="1" fillId="19" borderId="2" xfId="0" applyFont="1" applyFill="1" applyBorder="1" applyAlignment="1">
      <alignment horizontal="center" vertical="center" wrapText="1"/>
    </xf>
    <xf numFmtId="0" fontId="1" fillId="19" borderId="6" xfId="0" applyFont="1" applyFill="1" applyBorder="1" applyAlignment="1">
      <alignment horizontal="center" vertical="center" wrapText="1"/>
    </xf>
    <xf numFmtId="0" fontId="1" fillId="19" borderId="7" xfId="0" applyFont="1" applyFill="1" applyBorder="1" applyAlignment="1">
      <alignment horizontal="center" vertical="center" wrapText="1"/>
    </xf>
    <xf numFmtId="0" fontId="1" fillId="19" borderId="8" xfId="0" applyFont="1" applyFill="1" applyBorder="1" applyAlignment="1">
      <alignment horizontal="center" vertical="center" wrapText="1"/>
    </xf>
    <xf numFmtId="0" fontId="1" fillId="19" borderId="9" xfId="0" applyFont="1" applyFill="1" applyBorder="1" applyAlignment="1">
      <alignment horizontal="center" vertical="center" wrapText="1"/>
    </xf>
    <xf numFmtId="0" fontId="0" fillId="0" borderId="9" xfId="0" applyBorder="1" applyAlignment="1">
      <alignment horizontal="center"/>
    </xf>
    <xf numFmtId="0" fontId="3" fillId="19" borderId="0" xfId="0" applyFont="1" applyFill="1" applyAlignment="1">
      <alignment horizontal="left" vertical="top"/>
    </xf>
    <xf numFmtId="0" fontId="3" fillId="19" borderId="4" xfId="0" applyFont="1" applyFill="1" applyBorder="1" applyAlignment="1">
      <alignment horizontal="left" vertical="top"/>
    </xf>
    <xf numFmtId="49" fontId="0" fillId="3" borderId="1" xfId="0" applyNumberFormat="1" applyFill="1" applyBorder="1" applyAlignment="1" applyProtection="1">
      <alignment horizontal="center" vertical="top" wrapText="1"/>
      <protection locked="0"/>
    </xf>
    <xf numFmtId="0" fontId="0" fillId="3" borderId="11" xfId="0" applyFill="1" applyBorder="1" applyAlignment="1" applyProtection="1">
      <alignment horizontal="center" vertical="top" wrapText="1"/>
      <protection locked="0"/>
    </xf>
    <xf numFmtId="0" fontId="0" fillId="3" borderId="12" xfId="0" applyFill="1" applyBorder="1" applyAlignment="1" applyProtection="1">
      <alignment horizontal="center" vertical="top" wrapText="1"/>
      <protection locked="0"/>
    </xf>
    <xf numFmtId="49" fontId="0" fillId="3" borderId="5" xfId="0" applyNumberFormat="1" applyFill="1" applyBorder="1" applyAlignment="1" applyProtection="1">
      <alignment horizontal="center" vertical="top" wrapText="1"/>
      <protection locked="0"/>
    </xf>
    <xf numFmtId="49" fontId="0" fillId="3" borderId="6" xfId="0" applyNumberFormat="1" applyFill="1" applyBorder="1" applyAlignment="1" applyProtection="1">
      <alignment horizontal="center" vertical="top" wrapText="1"/>
      <protection locked="0"/>
    </xf>
    <xf numFmtId="49" fontId="0" fillId="3" borderId="11" xfId="0" applyNumberFormat="1" applyFill="1" applyBorder="1" applyAlignment="1" applyProtection="1">
      <alignment horizontal="center" vertical="top" wrapText="1"/>
      <protection locked="0"/>
    </xf>
    <xf numFmtId="49" fontId="0" fillId="3" borderId="12" xfId="0" applyNumberFormat="1" applyFill="1" applyBorder="1" applyAlignment="1" applyProtection="1">
      <alignment horizontal="center" vertical="top" wrapText="1"/>
      <protection locked="0"/>
    </xf>
    <xf numFmtId="0" fontId="3" fillId="19" borderId="0" xfId="0" quotePrefix="1" applyFont="1" applyFill="1" applyAlignment="1">
      <alignment horizontal="left" vertical="top"/>
    </xf>
    <xf numFmtId="0" fontId="39" fillId="19" borderId="5" xfId="0" applyFont="1" applyFill="1" applyBorder="1" applyAlignment="1">
      <alignment horizontal="center" vertical="top" wrapText="1"/>
    </xf>
    <xf numFmtId="0" fontId="39" fillId="19" borderId="2" xfId="0" applyFont="1" applyFill="1" applyBorder="1" applyAlignment="1">
      <alignment horizontal="center" vertical="top" wrapText="1"/>
    </xf>
    <xf numFmtId="0" fontId="39" fillId="19" borderId="3" xfId="0" applyFont="1" applyFill="1" applyBorder="1" applyAlignment="1">
      <alignment horizontal="center" vertical="top" wrapText="1"/>
    </xf>
    <xf numFmtId="0" fontId="39" fillId="19" borderId="0" xfId="0" applyFont="1" applyFill="1" applyAlignment="1">
      <alignment horizontal="center" vertical="top" wrapText="1"/>
    </xf>
    <xf numFmtId="0" fontId="39" fillId="19" borderId="7" xfId="0" applyFont="1" applyFill="1" applyBorder="1" applyAlignment="1">
      <alignment horizontal="center" vertical="top" wrapText="1"/>
    </xf>
    <xf numFmtId="0" fontId="39" fillId="19" borderId="8" xfId="0" applyFont="1" applyFill="1" applyBorder="1" applyAlignment="1">
      <alignment horizontal="center" vertical="top" wrapText="1"/>
    </xf>
    <xf numFmtId="0" fontId="1" fillId="19" borderId="2" xfId="0" applyFont="1" applyFill="1" applyBorder="1" applyAlignment="1">
      <alignment horizontal="center" vertical="top" wrapText="1"/>
    </xf>
    <xf numFmtId="0" fontId="1" fillId="19" borderId="6" xfId="0" applyFont="1" applyFill="1" applyBorder="1" applyAlignment="1">
      <alignment horizontal="center" vertical="top" wrapText="1"/>
    </xf>
    <xf numFmtId="0" fontId="1" fillId="19" borderId="0" xfId="0" applyFont="1" applyFill="1" applyAlignment="1">
      <alignment horizontal="center" vertical="top" wrapText="1"/>
    </xf>
    <xf numFmtId="0" fontId="1" fillId="19" borderId="4" xfId="0" applyFont="1" applyFill="1" applyBorder="1" applyAlignment="1">
      <alignment horizontal="center" vertical="top" wrapText="1"/>
    </xf>
    <xf numFmtId="0" fontId="1" fillId="19" borderId="8" xfId="0" applyFont="1" applyFill="1" applyBorder="1" applyAlignment="1">
      <alignment horizontal="center" vertical="top" wrapText="1"/>
    </xf>
    <xf numFmtId="0" fontId="1" fillId="19" borderId="9" xfId="0" applyFont="1" applyFill="1" applyBorder="1" applyAlignment="1">
      <alignment horizontal="center" vertical="top" wrapText="1"/>
    </xf>
    <xf numFmtId="0" fontId="1" fillId="19" borderId="5" xfId="0" applyFont="1" applyFill="1" applyBorder="1" applyAlignment="1">
      <alignment horizontal="center" vertical="top" wrapText="1"/>
    </xf>
    <xf numFmtId="0" fontId="1" fillId="19" borderId="3" xfId="0" applyFont="1" applyFill="1" applyBorder="1" applyAlignment="1">
      <alignment horizontal="center" vertical="top" wrapText="1"/>
    </xf>
    <xf numFmtId="0" fontId="1" fillId="19" borderId="7" xfId="0" applyFont="1" applyFill="1" applyBorder="1" applyAlignment="1">
      <alignment horizontal="center" vertical="top" wrapText="1"/>
    </xf>
    <xf numFmtId="0" fontId="1" fillId="26" borderId="1" xfId="3" applyFont="1" applyFill="1" applyBorder="1" applyAlignment="1">
      <alignment horizontal="center"/>
    </xf>
    <xf numFmtId="0" fontId="4" fillId="26" borderId="1" xfId="3" applyFill="1" applyBorder="1" applyAlignment="1">
      <alignment horizontal="center"/>
    </xf>
    <xf numFmtId="0" fontId="1" fillId="25" borderId="1" xfId="0" applyFont="1" applyFill="1" applyBorder="1" applyAlignment="1">
      <alignment horizontal="center"/>
    </xf>
    <xf numFmtId="0" fontId="0" fillId="25" borderId="1" xfId="0" applyFill="1" applyBorder="1" applyAlignment="1">
      <alignment horizontal="center"/>
    </xf>
    <xf numFmtId="0" fontId="1" fillId="25" borderId="11" xfId="0" applyFont="1" applyFill="1" applyBorder="1" applyAlignment="1">
      <alignment horizontal="center"/>
    </xf>
    <xf numFmtId="0" fontId="1" fillId="25" borderId="10" xfId="0" applyFont="1" applyFill="1" applyBorder="1" applyAlignment="1">
      <alignment horizontal="center"/>
    </xf>
    <xf numFmtId="0" fontId="1" fillId="25" borderId="12" xfId="0" applyFont="1" applyFill="1" applyBorder="1" applyAlignment="1">
      <alignment horizontal="center"/>
    </xf>
    <xf numFmtId="0" fontId="43" fillId="0" borderId="7" xfId="12" applyFont="1" applyBorder="1" applyAlignment="1"/>
    <xf numFmtId="0" fontId="72" fillId="0" borderId="8" xfId="12" applyBorder="1" applyAlignment="1"/>
    <xf numFmtId="0" fontId="43" fillId="0" borderId="5" xfId="12" applyFont="1" applyBorder="1" applyAlignment="1"/>
    <xf numFmtId="0" fontId="72" fillId="0" borderId="2" xfId="12" applyBorder="1" applyAlignment="1"/>
    <xf numFmtId="0" fontId="43" fillId="0" borderId="11" xfId="12" applyFont="1" applyBorder="1" applyAlignment="1"/>
    <xf numFmtId="0" fontId="72" fillId="0" borderId="10" xfId="12" applyBorder="1" applyAlignment="1"/>
    <xf numFmtId="0" fontId="1" fillId="19" borderId="11" xfId="0" applyFont="1" applyFill="1" applyBorder="1" applyAlignment="1" applyProtection="1">
      <alignment horizontal="center"/>
      <protection locked="0"/>
    </xf>
    <xf numFmtId="0" fontId="1" fillId="19" borderId="10" xfId="0" applyFont="1" applyFill="1" applyBorder="1" applyAlignment="1" applyProtection="1">
      <alignment horizontal="center"/>
      <protection locked="0"/>
    </xf>
    <xf numFmtId="0" fontId="1" fillId="19" borderId="12" xfId="0" applyFont="1" applyFill="1" applyBorder="1" applyAlignment="1" applyProtection="1">
      <alignment horizontal="center"/>
      <protection locked="0"/>
    </xf>
    <xf numFmtId="0" fontId="3" fillId="19" borderId="5" xfId="0" applyFont="1" applyFill="1" applyBorder="1" applyAlignment="1">
      <alignment horizontal="center" vertical="top" wrapText="1"/>
    </xf>
    <xf numFmtId="0" fontId="3" fillId="19" borderId="2" xfId="0" applyFont="1" applyFill="1" applyBorder="1" applyAlignment="1">
      <alignment horizontal="center" vertical="top" wrapText="1"/>
    </xf>
    <xf numFmtId="0" fontId="3" fillId="19" borderId="6" xfId="0" applyFont="1" applyFill="1" applyBorder="1" applyAlignment="1">
      <alignment horizontal="center" vertical="top" wrapText="1"/>
    </xf>
    <xf numFmtId="0" fontId="3" fillId="19" borderId="3" xfId="0" applyFont="1" applyFill="1" applyBorder="1" applyAlignment="1">
      <alignment horizontal="center" vertical="top" wrapText="1"/>
    </xf>
    <xf numFmtId="0" fontId="3" fillId="19" borderId="0" xfId="0" applyFont="1" applyFill="1" applyAlignment="1">
      <alignment horizontal="center" vertical="top" wrapText="1"/>
    </xf>
    <xf numFmtId="0" fontId="3" fillId="19" borderId="4" xfId="0" applyFont="1" applyFill="1" applyBorder="1" applyAlignment="1">
      <alignment horizontal="center" vertical="top" wrapText="1"/>
    </xf>
    <xf numFmtId="0" fontId="1" fillId="19" borderId="1" xfId="0" applyFont="1" applyFill="1" applyBorder="1" applyAlignment="1" applyProtection="1">
      <alignment horizontal="center"/>
      <protection locked="0"/>
    </xf>
    <xf numFmtId="0" fontId="0" fillId="19" borderId="1" xfId="0" applyFill="1" applyBorder="1" applyAlignment="1" applyProtection="1">
      <alignment horizontal="center"/>
      <protection locked="0"/>
    </xf>
    <xf numFmtId="0" fontId="43" fillId="0" borderId="3" xfId="12" applyFont="1" applyBorder="1" applyAlignment="1"/>
    <xf numFmtId="0" fontId="72" fillId="0" borderId="0" xfId="12" applyBorder="1" applyAlignment="1"/>
    <xf numFmtId="0" fontId="4" fillId="0" borderId="5" xfId="3" applyBorder="1" applyAlignment="1">
      <alignment horizontal="center" wrapText="1"/>
    </xf>
    <xf numFmtId="0" fontId="4" fillId="0" borderId="2" xfId="3" applyBorder="1" applyAlignment="1">
      <alignment horizontal="center" wrapText="1"/>
    </xf>
    <xf numFmtId="0" fontId="4" fillId="0" borderId="56" xfId="3" applyBorder="1" applyAlignment="1">
      <alignment horizontal="center" wrapText="1"/>
    </xf>
    <xf numFmtId="0" fontId="4" fillId="0" borderId="7" xfId="3" applyBorder="1" applyAlignment="1">
      <alignment horizontal="center" wrapText="1"/>
    </xf>
    <xf numFmtId="0" fontId="4" fillId="0" borderId="8" xfId="3" applyBorder="1" applyAlignment="1">
      <alignment horizontal="center" wrapText="1"/>
    </xf>
    <xf numFmtId="0" fontId="4" fillId="0" borderId="48" xfId="3" applyBorder="1" applyAlignment="1">
      <alignment horizontal="center" wrapText="1"/>
    </xf>
    <xf numFmtId="0" fontId="0" fillId="0" borderId="2" xfId="0" applyBorder="1" applyAlignment="1"/>
    <xf numFmtId="0" fontId="0" fillId="0" borderId="6" xfId="0" applyBorder="1" applyAlignment="1"/>
    <xf numFmtId="0" fontId="0" fillId="0" borderId="10" xfId="0" applyBorder="1" applyAlignment="1"/>
    <xf numFmtId="0" fontId="0" fillId="0" borderId="12" xfId="0" applyBorder="1" applyAlignment="1"/>
    <xf numFmtId="0" fontId="0" fillId="0" borderId="0" xfId="0" applyAlignment="1"/>
    <xf numFmtId="0" fontId="0" fillId="0" borderId="4" xfId="0" applyBorder="1" applyAlignment="1"/>
    <xf numFmtId="0" fontId="0" fillId="0" borderId="8" xfId="0" applyBorder="1" applyAlignment="1"/>
    <xf numFmtId="0" fontId="0" fillId="0" borderId="9" xfId="0" applyBorder="1" applyAlignment="1"/>
    <xf numFmtId="0" fontId="4" fillId="0" borderId="0" xfId="3" applyAlignment="1">
      <alignment horizontal="center" wrapText="1"/>
    </xf>
    <xf numFmtId="0" fontId="4" fillId="0" borderId="6" xfId="3" applyBorder="1" applyAlignment="1">
      <alignment horizontal="center" wrapText="1"/>
    </xf>
    <xf numFmtId="0" fontId="4" fillId="0" borderId="1" xfId="3" applyBorder="1" applyAlignment="1">
      <alignment horizontal="center" wrapText="1"/>
    </xf>
    <xf numFmtId="0" fontId="4" fillId="0" borderId="8" xfId="3" applyBorder="1" applyAlignment="1">
      <alignment horizontal="center"/>
    </xf>
    <xf numFmtId="0" fontId="4" fillId="0" borderId="0" xfId="3" applyAlignment="1">
      <alignment horizontal="center" vertical="top" wrapText="1"/>
    </xf>
    <xf numFmtId="0" fontId="4" fillId="20" borderId="1" xfId="3" applyFill="1" applyBorder="1" applyAlignment="1" applyProtection="1">
      <alignment horizontal="center" vertical="top" wrapText="1"/>
      <protection locked="0"/>
    </xf>
    <xf numFmtId="0" fontId="3" fillId="0" borderId="3" xfId="3" applyFont="1" applyBorder="1" applyAlignment="1">
      <alignment horizontal="center"/>
    </xf>
    <xf numFmtId="0" fontId="4" fillId="0" borderId="11" xfId="3" applyBorder="1" applyAlignment="1">
      <alignment horizontal="center" vertical="top"/>
    </xf>
    <xf numFmtId="0" fontId="4" fillId="0" borderId="10" xfId="3" applyBorder="1" applyAlignment="1">
      <alignment horizontal="center" vertical="top"/>
    </xf>
    <xf numFmtId="0" fontId="4" fillId="0" borderId="12" xfId="3" applyBorder="1" applyAlignment="1">
      <alignment horizontal="center" vertical="top"/>
    </xf>
    <xf numFmtId="0" fontId="4" fillId="26" borderId="11" xfId="3" applyFill="1" applyBorder="1" applyAlignment="1">
      <alignment horizontal="center"/>
    </xf>
    <xf numFmtId="0" fontId="4" fillId="0" borderId="42" xfId="3" applyBorder="1" applyAlignment="1">
      <alignment horizontal="center" vertical="top" wrapText="1"/>
    </xf>
    <xf numFmtId="0" fontId="3" fillId="0" borderId="0" xfId="3" applyFont="1" applyAlignment="1">
      <alignment horizontal="center" wrapText="1"/>
    </xf>
    <xf numFmtId="0" fontId="3" fillId="0" borderId="2" xfId="3" applyFont="1" applyBorder="1" applyAlignment="1">
      <alignment horizontal="center" wrapText="1"/>
    </xf>
    <xf numFmtId="0" fontId="3" fillId="0" borderId="6" xfId="3" applyFont="1" applyBorder="1" applyAlignment="1">
      <alignment horizontal="center" wrapText="1"/>
    </xf>
    <xf numFmtId="0" fontId="3" fillId="0" borderId="4" xfId="3" applyFont="1" applyBorder="1" applyAlignment="1">
      <alignment horizontal="center" wrapText="1"/>
    </xf>
    <xf numFmtId="0" fontId="3" fillId="0" borderId="5" xfId="3" applyFont="1" applyBorder="1" applyAlignment="1">
      <alignment horizontal="center" vertical="top" wrapText="1"/>
    </xf>
    <xf numFmtId="0" fontId="3" fillId="0" borderId="6" xfId="3" applyFont="1" applyBorder="1" applyAlignment="1">
      <alignment horizontal="center" vertical="top" wrapText="1"/>
    </xf>
    <xf numFmtId="0" fontId="3" fillId="0" borderId="3" xfId="3" applyFont="1" applyBorder="1" applyAlignment="1">
      <alignment horizontal="center" vertical="top" wrapText="1"/>
    </xf>
    <xf numFmtId="0" fontId="3" fillId="0" borderId="4" xfId="3" applyFont="1" applyBorder="1" applyAlignment="1">
      <alignment horizontal="center" vertical="top" wrapText="1"/>
    </xf>
    <xf numFmtId="0" fontId="3" fillId="0" borderId="7" xfId="3" applyFont="1" applyBorder="1" applyAlignment="1">
      <alignment horizontal="center" vertical="top" wrapText="1"/>
    </xf>
    <xf numFmtId="0" fontId="3" fillId="0" borderId="9" xfId="3" applyFont="1" applyBorder="1" applyAlignment="1">
      <alignment horizontal="center" vertical="top" wrapText="1"/>
    </xf>
    <xf numFmtId="0" fontId="1" fillId="0" borderId="12" xfId="3" applyFont="1" applyBorder="1" applyAlignment="1" applyProtection="1">
      <alignment horizontal="center"/>
      <protection locked="0"/>
    </xf>
    <xf numFmtId="0" fontId="4" fillId="0" borderId="1" xfId="3" applyBorder="1" applyAlignment="1" applyProtection="1">
      <alignment horizontal="center"/>
      <protection locked="0"/>
    </xf>
    <xf numFmtId="0" fontId="3" fillId="0" borderId="2" xfId="3" applyFont="1" applyBorder="1" applyAlignment="1">
      <alignment horizontal="center" vertical="top" wrapText="1"/>
    </xf>
    <xf numFmtId="0" fontId="3" fillId="0" borderId="0" xfId="3" applyFont="1" applyAlignment="1">
      <alignment horizontal="center" vertical="top" wrapText="1"/>
    </xf>
    <xf numFmtId="0" fontId="3" fillId="0" borderId="8" xfId="3" applyFont="1" applyBorder="1" applyAlignment="1">
      <alignment horizontal="center" vertical="top" wrapText="1"/>
    </xf>
    <xf numFmtId="0" fontId="1" fillId="0" borderId="3" xfId="3" applyFont="1" applyBorder="1" applyAlignment="1">
      <alignment horizontal="center" vertical="center" wrapText="1"/>
    </xf>
    <xf numFmtId="0" fontId="1" fillId="0" borderId="0" xfId="3" applyFont="1" applyAlignment="1">
      <alignment horizontal="center" vertical="center" wrapText="1"/>
    </xf>
    <xf numFmtId="0" fontId="1" fillId="0" borderId="4" xfId="3" applyFont="1" applyBorder="1" applyAlignment="1">
      <alignment horizontal="center" vertical="center" wrapText="1"/>
    </xf>
    <xf numFmtId="0" fontId="39" fillId="0" borderId="41" xfId="3" applyFont="1" applyBorder="1" applyAlignment="1">
      <alignment horizontal="center" vertical="top" wrapText="1"/>
    </xf>
    <xf numFmtId="0" fontId="39" fillId="0" borderId="47" xfId="3" applyFont="1" applyBorder="1" applyAlignment="1">
      <alignment horizontal="center" vertical="top" wrapText="1"/>
    </xf>
    <xf numFmtId="0" fontId="39" fillId="0" borderId="36" xfId="3" applyFont="1" applyBorder="1" applyAlignment="1">
      <alignment horizontal="center" vertical="top" wrapText="1"/>
    </xf>
    <xf numFmtId="0" fontId="39" fillId="0" borderId="39" xfId="3" applyFont="1" applyBorder="1" applyAlignment="1">
      <alignment horizontal="center" vertical="top" wrapText="1"/>
    </xf>
    <xf numFmtId="0" fontId="39" fillId="0" borderId="0" xfId="3" applyFont="1" applyAlignment="1">
      <alignment horizontal="center" vertical="top" wrapText="1"/>
    </xf>
    <xf numFmtId="0" fontId="39" fillId="0" borderId="40" xfId="3" applyFont="1" applyBorder="1" applyAlignment="1">
      <alignment horizontal="center" vertical="top" wrapText="1"/>
    </xf>
    <xf numFmtId="0" fontId="39" fillId="0" borderId="42" xfId="3" applyFont="1" applyBorder="1" applyAlignment="1">
      <alignment horizontal="center" vertical="top" wrapText="1"/>
    </xf>
    <xf numFmtId="0" fontId="39" fillId="0" borderId="49" xfId="3" applyFont="1" applyBorder="1" applyAlignment="1">
      <alignment horizontal="center" vertical="top" wrapText="1"/>
    </xf>
    <xf numFmtId="0" fontId="3" fillId="0" borderId="14" xfId="0" applyFont="1" applyBorder="1" applyAlignment="1">
      <alignment wrapText="1"/>
    </xf>
    <xf numFmtId="0" fontId="0" fillId="0" borderId="15" xfId="0" applyBorder="1" applyAlignment="1">
      <alignment wrapText="1"/>
    </xf>
    <xf numFmtId="0" fontId="7" fillId="0" borderId="0" xfId="0" applyFont="1" applyAlignment="1"/>
    <xf numFmtId="164" fontId="12" fillId="3" borderId="11" xfId="0" applyNumberFormat="1" applyFont="1" applyFill="1" applyBorder="1" applyAlignment="1" applyProtection="1">
      <alignment horizontal="center" wrapText="1"/>
      <protection locked="0"/>
    </xf>
    <xf numFmtId="164" fontId="12" fillId="3" borderId="12" xfId="0" applyNumberFormat="1" applyFont="1" applyFill="1" applyBorder="1" applyAlignment="1" applyProtection="1">
      <alignment horizontal="center" wrapText="1"/>
      <protection locked="0"/>
    </xf>
    <xf numFmtId="1" fontId="14" fillId="0" borderId="2" xfId="0" applyNumberFormat="1" applyFont="1" applyBorder="1" applyAlignment="1">
      <alignment horizontal="center" wrapText="1"/>
    </xf>
    <xf numFmtId="0" fontId="0" fillId="3" borderId="11" xfId="0" applyFill="1" applyBorder="1" applyAlignment="1" applyProtection="1">
      <alignment horizontal="center"/>
      <protection locked="0"/>
    </xf>
    <xf numFmtId="0" fontId="0" fillId="3" borderId="12" xfId="0" applyFill="1" applyBorder="1" applyAlignment="1" applyProtection="1">
      <alignment horizontal="center"/>
      <protection locked="0"/>
    </xf>
    <xf numFmtId="164" fontId="0" fillId="3" borderId="11" xfId="0" applyNumberFormat="1" applyFill="1" applyBorder="1" applyAlignment="1" applyProtection="1">
      <alignment horizontal="center"/>
      <protection locked="0"/>
    </xf>
    <xf numFmtId="164" fontId="0" fillId="3" borderId="12" xfId="0" applyNumberFormat="1" applyFill="1" applyBorder="1" applyAlignment="1" applyProtection="1">
      <alignment horizontal="center"/>
      <protection locked="0"/>
    </xf>
    <xf numFmtId="0" fontId="0" fillId="0" borderId="5" xfId="0" applyBorder="1" applyAlignment="1">
      <alignment horizontal="left"/>
    </xf>
    <xf numFmtId="0" fontId="0" fillId="0" borderId="2" xfId="0" applyBorder="1" applyAlignment="1">
      <alignment horizontal="left"/>
    </xf>
    <xf numFmtId="0" fontId="0" fillId="0" borderId="6" xfId="0" applyBorder="1" applyAlignment="1">
      <alignment horizontal="left"/>
    </xf>
    <xf numFmtId="0" fontId="0" fillId="3" borderId="5" xfId="0" applyFill="1" applyBorder="1" applyAlignment="1">
      <alignment horizontal="left"/>
    </xf>
    <xf numFmtId="0" fontId="0" fillId="3" borderId="2" xfId="0" applyFill="1" applyBorder="1" applyAlignment="1">
      <alignment horizontal="left"/>
    </xf>
    <xf numFmtId="0" fontId="10" fillId="3" borderId="45" xfId="0" applyFont="1" applyFill="1" applyBorder="1" applyAlignment="1" applyProtection="1">
      <alignment horizontal="center" wrapText="1"/>
      <protection locked="0"/>
    </xf>
    <xf numFmtId="0" fontId="10" fillId="3" borderId="38" xfId="0" applyFont="1" applyFill="1" applyBorder="1" applyAlignment="1" applyProtection="1">
      <alignment horizontal="center" wrapText="1"/>
      <protection locked="0"/>
    </xf>
    <xf numFmtId="0" fontId="10" fillId="3" borderId="5" xfId="3" applyFont="1" applyFill="1" applyBorder="1" applyAlignment="1" applyProtection="1">
      <alignment horizontal="center" wrapText="1"/>
      <protection locked="0"/>
    </xf>
    <xf numFmtId="0" fontId="10" fillId="3" borderId="2" xfId="3" applyFont="1" applyFill="1" applyBorder="1" applyAlignment="1" applyProtection="1">
      <alignment horizontal="center" wrapText="1"/>
      <protection locked="0"/>
    </xf>
    <xf numFmtId="2" fontId="10" fillId="3" borderId="11" xfId="3" applyNumberFormat="1" applyFont="1" applyFill="1" applyBorder="1" applyAlignment="1" applyProtection="1">
      <alignment horizontal="center"/>
      <protection locked="0"/>
    </xf>
    <xf numFmtId="2" fontId="10" fillId="3" borderId="12" xfId="3" applyNumberFormat="1" applyFont="1" applyFill="1" applyBorder="1" applyAlignment="1" applyProtection="1">
      <alignment horizontal="center"/>
      <protection locked="0"/>
    </xf>
    <xf numFmtId="11" fontId="3" fillId="0" borderId="3" xfId="0" applyNumberFormat="1" applyFont="1" applyBorder="1" applyAlignment="1">
      <alignment horizontal="center"/>
    </xf>
    <xf numFmtId="11" fontId="3" fillId="0" borderId="0" xfId="0" applyNumberFormat="1" applyFont="1" applyAlignment="1">
      <alignment horizontal="center"/>
    </xf>
    <xf numFmtId="0" fontId="0" fillId="4" borderId="11" xfId="0" applyFill="1" applyBorder="1" applyAlignment="1">
      <alignment horizontal="center"/>
    </xf>
    <xf numFmtId="0" fontId="0" fillId="4" borderId="12" xfId="0" applyFill="1" applyBorder="1" applyAlignment="1">
      <alignment horizontal="center"/>
    </xf>
    <xf numFmtId="0" fontId="0" fillId="3" borderId="1" xfId="0" applyFill="1" applyBorder="1" applyAlignment="1" applyProtection="1">
      <alignment horizontal="center"/>
      <protection locked="0"/>
    </xf>
    <xf numFmtId="0" fontId="0" fillId="0" borderId="5"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0" fillId="0" borderId="0" xfId="0" applyAlignment="1">
      <alignment horizontal="left" wrapText="1"/>
    </xf>
    <xf numFmtId="0" fontId="1" fillId="10" borderId="5" xfId="0" applyFont="1" applyFill="1" applyBorder="1" applyAlignment="1">
      <alignment horizontal="left" wrapText="1"/>
    </xf>
    <xf numFmtId="0" fontId="0" fillId="10" borderId="2" xfId="0" applyFill="1" applyBorder="1" applyAlignment="1">
      <alignment horizontal="left" wrapText="1"/>
    </xf>
    <xf numFmtId="0" fontId="0" fillId="10" borderId="3" xfId="0" applyFill="1" applyBorder="1" applyAlignment="1">
      <alignment horizontal="left" wrapText="1"/>
    </xf>
    <xf numFmtId="0" fontId="0" fillId="10" borderId="0" xfId="0" applyFill="1" applyAlignment="1">
      <alignment horizontal="left" wrapText="1"/>
    </xf>
    <xf numFmtId="0" fontId="3" fillId="0" borderId="45" xfId="0" applyFont="1" applyBorder="1" applyAlignment="1">
      <alignment horizontal="center"/>
    </xf>
    <xf numFmtId="0" fontId="3" fillId="0" borderId="46" xfId="0" applyFont="1" applyBorder="1" applyAlignment="1">
      <alignment horizontal="center"/>
    </xf>
    <xf numFmtId="0" fontId="3" fillId="19" borderId="46" xfId="0" applyFont="1" applyFill="1" applyBorder="1" applyAlignment="1">
      <alignment horizontal="center"/>
    </xf>
    <xf numFmtId="0" fontId="3" fillId="19" borderId="38" xfId="0" applyFont="1" applyFill="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0" xfId="9" applyFont="1" applyAlignment="1">
      <alignment horizontal="center"/>
    </xf>
    <xf numFmtId="0" fontId="70" fillId="0" borderId="0" xfId="9" applyFont="1" applyAlignment="1">
      <alignment wrapText="1"/>
    </xf>
    <xf numFmtId="0" fontId="70" fillId="0" borderId="0" xfId="9" applyFont="1" applyAlignment="1"/>
    <xf numFmtId="0" fontId="42" fillId="0" borderId="0" xfId="9" applyFont="1" applyAlignment="1">
      <alignment wrapText="1"/>
    </xf>
    <xf numFmtId="0" fontId="42" fillId="0" borderId="0" xfId="9" applyFont="1" applyAlignment="1"/>
    <xf numFmtId="0" fontId="35" fillId="0" borderId="0" xfId="0" applyFont="1" applyAlignment="1">
      <alignment wrapText="1"/>
    </xf>
    <xf numFmtId="0" fontId="35" fillId="0" borderId="0" xfId="0" applyFont="1" applyAlignment="1"/>
    <xf numFmtId="0" fontId="10" fillId="19" borderId="0" xfId="3" applyFont="1" applyFill="1" applyAlignment="1">
      <alignment horizontal="left" vertical="top" wrapText="1"/>
    </xf>
    <xf numFmtId="0" fontId="10" fillId="19" borderId="0" xfId="3" applyFont="1" applyFill="1" applyAlignment="1">
      <alignment horizontal="left" wrapText="1"/>
    </xf>
  </cellXfs>
  <cellStyles count="13">
    <cellStyle name="Hyperlink" xfId="12" xr:uid="{00000000-000B-0000-0000-000008000000}"/>
    <cellStyle name="Hyperlink 2" xfId="10" xr:uid="{00000000-0005-0000-0000-000001000000}"/>
    <cellStyle name="Neutral" xfId="1" builtinId="28" customBuiltin="1"/>
    <cellStyle name="Neutral 2" xfId="2" xr:uid="{00000000-0005-0000-0000-000003000000}"/>
    <cellStyle name="Normal 2" xfId="3" xr:uid="{00000000-0005-0000-0000-000005000000}"/>
    <cellStyle name="Normal 3" xfId="4" xr:uid="{00000000-0005-0000-0000-000006000000}"/>
    <cellStyle name="Normal 4" xfId="5" xr:uid="{00000000-0005-0000-0000-000007000000}"/>
    <cellStyle name="Normal 5" xfId="6" xr:uid="{00000000-0005-0000-0000-000008000000}"/>
    <cellStyle name="Normal 6" xfId="11" xr:uid="{39FD84AE-1FD1-4F49-9228-B2ADF10778A6}"/>
    <cellStyle name="Standaard 2" xfId="9" xr:uid="{00000000-0005-0000-0000-000009000000}"/>
    <cellStyle name="Standard" xfId="0" builtinId="0"/>
    <cellStyle name="Standard 2" xfId="7" xr:uid="{00000000-0005-0000-0000-00000A000000}"/>
    <cellStyle name="Standard 3" xfId="8" xr:uid="{00000000-0005-0000-0000-00000B000000}"/>
  </cellStyles>
  <dxfs count="625">
    <dxf>
      <fill>
        <patternFill>
          <bgColor indexed="10"/>
        </patternFill>
      </fill>
    </dxf>
    <dxf>
      <fill>
        <patternFill>
          <bgColor indexed="11"/>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theme="9" tint="-0.24994659260841701"/>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22"/>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theme="0" tint="-0.14996795556505021"/>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theme="0" tint="-0.14996795556505021"/>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theme="0" tint="-0.14996795556505021"/>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C000"/>
        </patternFill>
      </fill>
    </dxf>
    <dxf>
      <fill>
        <patternFill patternType="solid">
          <bgColor rgb="FF00FF00"/>
        </patternFill>
      </fill>
    </dxf>
    <dxf>
      <fill>
        <patternFill>
          <bgColor rgb="FFFF0000"/>
        </patternFill>
      </fill>
    </dxf>
    <dxf>
      <font>
        <color rgb="FF9C0006"/>
      </font>
      <fill>
        <patternFill patternType="solid">
          <bgColor rgb="FFD0CECE"/>
        </patternFill>
      </fill>
    </dxf>
    <dxf>
      <font>
        <color rgb="FF9C0006"/>
      </font>
      <fill>
        <patternFill patternType="solid">
          <bgColor rgb="FFD0CECE"/>
        </patternFill>
      </fill>
    </dxf>
    <dxf>
      <fill>
        <patternFill patternType="solid">
          <bgColor rgb="FF00FF00"/>
        </patternFill>
      </fill>
    </dxf>
    <dxf>
      <fill>
        <patternFill patternType="solid">
          <bgColor rgb="FFFF0000"/>
        </patternFill>
      </fill>
    </dxf>
    <dxf>
      <font>
        <color rgb="FF000000"/>
      </font>
      <fill>
        <patternFill patternType="solid">
          <bgColor rgb="FF00FF00"/>
        </patternFill>
      </fill>
    </dxf>
    <dxf>
      <fill>
        <patternFill patternType="solid">
          <bgColor rgb="FFFF0000"/>
        </patternFill>
      </fill>
    </dxf>
    <dxf>
      <fill>
        <patternFill patternType="solid">
          <bgColor rgb="FFD0CECE"/>
        </patternFill>
      </fill>
    </dxf>
    <dxf>
      <fill>
        <patternFill patternType="solid">
          <bgColor rgb="FFD0CECE"/>
        </patternFill>
      </fill>
    </dxf>
    <dxf>
      <font>
        <color rgb="FF000000"/>
      </font>
      <fill>
        <patternFill patternType="solid">
          <bgColor rgb="FFFFC000"/>
        </patternFill>
      </fill>
    </dxf>
    <dxf>
      <font>
        <color rgb="FF000000"/>
      </font>
      <fill>
        <patternFill patternType="solid">
          <bgColor rgb="FFFF0000"/>
        </patternFill>
      </fill>
    </dxf>
    <dxf>
      <font>
        <color rgb="FF000000"/>
      </font>
      <fill>
        <patternFill patternType="solid">
          <bgColor rgb="FF00FF00"/>
        </patternFill>
      </fill>
    </dxf>
    <dxf>
      <fill>
        <patternFill patternType="solid">
          <bgColor rgb="FFFFC000"/>
        </patternFill>
      </fill>
    </dxf>
    <dxf>
      <fill>
        <patternFill>
          <bgColor rgb="FFFF0000"/>
        </patternFill>
      </fill>
    </dxf>
    <dxf>
      <fill>
        <patternFill>
          <bgColor rgb="FFFFC000"/>
        </patternFill>
      </fill>
    </dxf>
    <dxf>
      <fill>
        <patternFill patternType="solid">
          <bgColor rgb="FF00FF00"/>
        </patternFill>
      </fill>
    </dxf>
    <dxf>
      <fill>
        <patternFill>
          <bgColor rgb="FFFF0000"/>
        </patternFill>
      </fill>
    </dxf>
    <dxf>
      <fill>
        <patternFill>
          <bgColor rgb="FFFF0000"/>
        </patternFill>
      </fill>
    </dxf>
    <dxf>
      <fill>
        <patternFill>
          <bgColor rgb="FFFFC000"/>
        </patternFill>
      </fill>
    </dxf>
    <dxf>
      <fill>
        <patternFill patternType="solid">
          <bgColor rgb="FF00FF00"/>
        </patternFill>
      </fill>
    </dxf>
    <dxf>
      <fill>
        <patternFill>
          <bgColor rgb="FFFF0000"/>
        </patternFill>
      </fill>
    </dxf>
    <dxf>
      <fill>
        <patternFill>
          <bgColor rgb="FFFF0000"/>
        </patternFill>
      </fill>
    </dxf>
    <dxf>
      <fill>
        <patternFill>
          <bgColor rgb="FFFFC000"/>
        </patternFill>
      </fill>
    </dxf>
    <dxf>
      <fill>
        <patternFill patternType="solid">
          <bgColor rgb="FF00FF00"/>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22"/>
        </patternFill>
      </fill>
    </dxf>
    <dxf>
      <fill>
        <patternFill>
          <bgColor indexed="10"/>
        </patternFill>
      </fill>
    </dxf>
    <dxf>
      <fill>
        <patternFill>
          <bgColor indexed="11"/>
        </patternFill>
      </fill>
    </dxf>
    <dxf>
      <fill>
        <patternFill patternType="solid">
          <bgColor rgb="FFFF0000"/>
        </patternFill>
      </fill>
    </dxf>
    <dxf>
      <fill>
        <patternFill>
          <bgColor rgb="FFFF0000"/>
        </patternFill>
      </fill>
    </dxf>
    <dxf>
      <fill>
        <patternFill patternType="solid">
          <bgColor rgb="FFFF0000"/>
        </patternFill>
      </fill>
    </dxf>
    <dxf>
      <fill>
        <patternFill>
          <bgColor rgb="FFFF0000"/>
        </patternFill>
      </fill>
    </dxf>
    <dxf>
      <fill>
        <patternFill patternType="solid">
          <bgColor rgb="FFFF0000"/>
        </patternFill>
      </fill>
    </dxf>
    <dxf>
      <fill>
        <patternFill>
          <bgColor rgb="FFFF0000"/>
        </patternFill>
      </fill>
    </dxf>
    <dxf>
      <fill>
        <patternFill patternType="solid">
          <bgColor rgb="FFFF0000"/>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patternType="solid">
          <bgColor rgb="FFFFC000"/>
        </patternFill>
      </fill>
    </dxf>
    <dxf>
      <fill>
        <patternFill>
          <bgColor indexed="10"/>
        </patternFill>
      </fill>
    </dxf>
    <dxf>
      <fill>
        <patternFill>
          <bgColor indexed="11"/>
        </patternFill>
      </fill>
    </dxf>
    <dxf>
      <fill>
        <patternFill patternType="solid">
          <bgColor rgb="FFFFC000"/>
        </patternFill>
      </fill>
    </dxf>
    <dxf>
      <fill>
        <patternFill>
          <bgColor indexed="10"/>
        </patternFill>
      </fill>
    </dxf>
    <dxf>
      <fill>
        <patternFill>
          <bgColor indexed="11"/>
        </patternFill>
      </fill>
    </dxf>
    <dxf>
      <fill>
        <patternFill>
          <bgColor rgb="FFC0C0C0"/>
        </patternFill>
      </fill>
    </dxf>
    <dxf>
      <fill>
        <patternFill>
          <bgColor rgb="FFC0C0C0"/>
        </patternFill>
      </fill>
    </dxf>
    <dxf>
      <fill>
        <patternFill patternType="solid">
          <bgColor rgb="FFFFC000"/>
        </patternFill>
      </fill>
    </dxf>
    <dxf>
      <fill>
        <patternFill>
          <bgColor indexed="10"/>
        </patternFill>
      </fill>
    </dxf>
    <dxf>
      <fill>
        <patternFill>
          <bgColor indexed="11"/>
        </patternFill>
      </fill>
    </dxf>
    <dxf>
      <fill>
        <patternFill patternType="solid">
          <bgColor rgb="FFFFC000"/>
        </patternFill>
      </fill>
    </dxf>
    <dxf>
      <fill>
        <patternFill>
          <bgColor indexed="10"/>
        </patternFill>
      </fill>
    </dxf>
    <dxf>
      <fill>
        <patternFill>
          <bgColor indexed="11"/>
        </patternFill>
      </fill>
    </dxf>
    <dxf>
      <fill>
        <patternFill>
          <bgColor indexed="11"/>
        </patternFill>
      </fill>
    </dxf>
    <dxf>
      <font>
        <color rgb="FF000000"/>
      </font>
      <fill>
        <patternFill patternType="solid">
          <bgColor rgb="FFBFBFBF"/>
        </patternFill>
      </fill>
    </dxf>
    <dxf>
      <fill>
        <patternFill>
          <bgColor indexed="10"/>
        </patternFill>
      </fill>
    </dxf>
    <dxf>
      <fill>
        <patternFill>
          <bgColor rgb="FFFFC000"/>
        </patternFill>
      </fill>
    </dxf>
    <dxf>
      <fill>
        <patternFill>
          <bgColor rgb="FFC0C0C0"/>
        </patternFill>
      </fill>
    </dxf>
    <dxf>
      <fill>
        <patternFill>
          <bgColor rgb="FFFFC000"/>
        </patternFill>
      </fill>
    </dxf>
    <dxf>
      <fill>
        <patternFill patternType="solid">
          <bgColor rgb="FFFFC000"/>
        </patternFill>
      </fill>
    </dxf>
    <dxf>
      <fill>
        <patternFill patternType="solid">
          <bgColor rgb="FFFFC000"/>
        </patternFill>
      </fill>
    </dxf>
    <dxf>
      <fill>
        <patternFill>
          <bgColor rgb="FFC0C0C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1"/>
        </patternFill>
      </fill>
    </dxf>
    <dxf>
      <font>
        <color rgb="FF000000"/>
      </font>
      <fill>
        <patternFill patternType="solid">
          <bgColor rgb="FFBFBFBF"/>
        </patternFill>
      </fill>
    </dxf>
    <dxf>
      <fill>
        <patternFill>
          <bgColor indexed="10"/>
        </patternFill>
      </fill>
    </dxf>
    <dxf>
      <fill>
        <patternFill>
          <bgColor rgb="FFFFC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22"/>
        </patternFill>
      </fill>
    </dxf>
    <dxf>
      <fill>
        <patternFill>
          <bgColor indexed="10"/>
        </patternFill>
      </fill>
    </dxf>
    <dxf>
      <fill>
        <patternFill>
          <bgColor indexed="11"/>
        </patternFill>
      </fill>
    </dxf>
    <dxf>
      <fill>
        <patternFill>
          <bgColor indexed="22"/>
        </patternFill>
      </fill>
    </dxf>
    <dxf>
      <fill>
        <patternFill>
          <bgColor indexed="10"/>
        </patternFill>
      </fill>
    </dxf>
    <dxf>
      <fill>
        <patternFill>
          <bgColor indexed="11"/>
        </patternFill>
      </fill>
    </dxf>
    <dxf>
      <fill>
        <patternFill>
          <bgColor indexed="22"/>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22"/>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C000"/>
        </patternFill>
      </fill>
    </dxf>
    <dxf>
      <fill>
        <patternFill>
          <bgColor rgb="FFFFC000"/>
        </patternFill>
      </fill>
    </dxf>
    <dxf>
      <fill>
        <patternFill>
          <bgColor indexed="22"/>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patternType="solid">
          <bgColor rgb="FFFF0000"/>
        </patternFill>
      </fill>
    </dxf>
    <dxf>
      <fill>
        <patternFill patternType="solid">
          <bgColor rgb="FF00FF00"/>
        </patternFill>
      </fill>
    </dxf>
    <dxf>
      <fill>
        <patternFill>
          <bgColor indexed="22"/>
        </patternFill>
      </fill>
    </dxf>
    <dxf>
      <fill>
        <patternFill>
          <bgColor indexed="10"/>
        </patternFill>
      </fill>
    </dxf>
    <dxf>
      <fill>
        <patternFill>
          <bgColor indexed="11"/>
        </patternFill>
      </fill>
    </dxf>
    <dxf>
      <fill>
        <patternFill>
          <bgColor indexed="22"/>
        </patternFill>
      </fill>
    </dxf>
    <dxf>
      <fill>
        <patternFill>
          <bgColor indexed="13"/>
        </patternFill>
      </fill>
    </dxf>
    <dxf>
      <fill>
        <patternFill>
          <bgColor indexed="22"/>
        </patternFill>
      </fill>
    </dxf>
    <dxf>
      <fill>
        <patternFill>
          <bgColor indexed="13"/>
        </patternFill>
      </fill>
    </dxf>
    <dxf>
      <fill>
        <patternFill>
          <bgColor indexed="22"/>
        </patternFill>
      </fill>
    </dxf>
    <dxf>
      <fill>
        <patternFill>
          <bgColor indexed="13"/>
        </patternFill>
      </fill>
    </dxf>
    <dxf>
      <fill>
        <patternFill>
          <bgColor indexed="22"/>
        </patternFill>
      </fill>
    </dxf>
    <dxf>
      <fill>
        <patternFill>
          <bgColor indexed="1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22"/>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indexed="52"/>
        </patternFill>
      </fill>
    </dxf>
    <dxf>
      <fill>
        <patternFill>
          <bgColor indexed="10"/>
        </patternFill>
      </fill>
    </dxf>
    <dxf>
      <fill>
        <patternFill>
          <bgColor indexed="11"/>
        </patternFill>
      </fill>
    </dxf>
    <dxf>
      <fill>
        <patternFill>
          <bgColor rgb="FFFF0000"/>
        </patternFill>
      </fill>
    </dxf>
    <dxf>
      <fill>
        <patternFill>
          <bgColor indexed="52"/>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rgb="FFFF99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52"/>
        </patternFill>
      </fill>
    </dxf>
    <dxf>
      <fill>
        <patternFill>
          <bgColor indexed="10"/>
        </patternFill>
      </fill>
    </dxf>
    <dxf>
      <fill>
        <patternFill>
          <bgColor indexed="11"/>
        </patternFill>
      </fill>
    </dxf>
    <dxf>
      <fill>
        <patternFill>
          <bgColor rgb="FFFF0000"/>
        </patternFill>
      </fill>
    </dxf>
    <dxf>
      <fill>
        <patternFill>
          <bgColor indexed="52"/>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rgb="FFFF9900"/>
        </patternFill>
      </fill>
    </dxf>
    <dxf>
      <fill>
        <patternFill>
          <bgColor indexed="10"/>
        </patternFill>
      </fill>
    </dxf>
    <dxf>
      <fill>
        <patternFill>
          <bgColor indexed="11"/>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rgb="FFFF0000"/>
        </patternFill>
      </fill>
    </dxf>
    <dxf>
      <fill>
        <patternFill>
          <bgColor rgb="FF00FF00"/>
        </patternFill>
      </fill>
    </dxf>
    <dxf>
      <fill>
        <patternFill>
          <bgColor indexed="10"/>
        </patternFill>
      </fill>
    </dxf>
    <dxf>
      <fill>
        <patternFill>
          <bgColor indexed="11"/>
        </patternFill>
      </fill>
    </dxf>
    <dxf>
      <fill>
        <patternFill patternType="solid">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rgb="FFFF0000"/>
        </patternFill>
      </fill>
    </dxf>
    <dxf>
      <fill>
        <patternFill>
          <bgColor rgb="FF00FF00"/>
        </patternFill>
      </fill>
    </dxf>
    <dxf>
      <fill>
        <patternFill>
          <bgColor indexed="10"/>
        </patternFill>
      </fill>
    </dxf>
    <dxf>
      <fill>
        <patternFill>
          <bgColor indexed="11"/>
        </patternFill>
      </fill>
    </dxf>
    <dxf>
      <fill>
        <patternFill patternType="solid">
          <bgColor rgb="FFFF0000"/>
        </patternFill>
      </fill>
    </dxf>
    <dxf>
      <fill>
        <patternFill>
          <bgColor rgb="FFFF0000"/>
        </patternFill>
      </fill>
    </dxf>
    <dxf>
      <fill>
        <patternFill patternType="solid">
          <bgColor rgb="FFFF0000"/>
        </patternFill>
      </fill>
    </dxf>
    <dxf>
      <fill>
        <patternFill patternType="solid">
          <bgColor rgb="FF00FF00"/>
        </patternFill>
      </fill>
    </dxf>
    <dxf>
      <fill>
        <patternFill>
          <bgColor rgb="FFFF0000"/>
        </patternFill>
      </fill>
    </dxf>
    <dxf>
      <fill>
        <patternFill>
          <bgColor indexed="11"/>
        </patternFill>
      </fill>
    </dxf>
    <dxf>
      <fill>
        <patternFill>
          <bgColor rgb="FFFF0000"/>
        </patternFill>
      </fill>
    </dxf>
    <dxf>
      <fill>
        <patternFill>
          <bgColor indexed="11"/>
        </patternFill>
      </fill>
    </dxf>
    <dxf>
      <fill>
        <patternFill>
          <bgColor indexed="11"/>
        </patternFill>
      </fill>
    </dxf>
    <dxf>
      <fill>
        <patternFill>
          <bgColor indexed="10"/>
        </patternFill>
      </fill>
    </dxf>
    <dxf>
      <fill>
        <patternFill patternType="solid">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rgb="FFFF0000"/>
        </patternFill>
      </fill>
    </dxf>
    <dxf>
      <fill>
        <patternFill>
          <bgColor rgb="FF00FF00"/>
        </patternFill>
      </fill>
    </dxf>
    <dxf>
      <fill>
        <patternFill>
          <bgColor indexed="10"/>
        </patternFill>
      </fill>
    </dxf>
    <dxf>
      <fill>
        <patternFill>
          <bgColor indexed="11"/>
        </patternFill>
      </fill>
    </dxf>
    <dxf>
      <font>
        <color rgb="FF000000"/>
      </font>
      <fill>
        <patternFill patternType="solid">
          <bgColor rgb="FFFF0000"/>
        </patternFill>
      </fill>
    </dxf>
    <dxf>
      <fill>
        <patternFill patternType="solid">
          <bgColor rgb="FF00FF00"/>
        </patternFill>
      </fill>
    </dxf>
    <dxf>
      <font>
        <color rgb="FF000000"/>
      </font>
      <fill>
        <patternFill patternType="solid">
          <bgColor rgb="FFFFFFFF"/>
        </patternFill>
      </fill>
    </dxf>
    <dxf>
      <fill>
        <patternFill patternType="solid">
          <bgColor rgb="FFFF0000"/>
        </patternFill>
      </fill>
    </dxf>
    <dxf>
      <font>
        <color rgb="FF000000"/>
      </font>
      <fill>
        <patternFill patternType="solid">
          <bgColor rgb="FF00FF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52"/>
        </patternFill>
      </fill>
    </dxf>
    <dxf>
      <fill>
        <patternFill>
          <bgColor indexed="10"/>
        </patternFill>
      </fill>
    </dxf>
    <dxf>
      <fill>
        <patternFill>
          <bgColor indexed="11"/>
        </patternFill>
      </fill>
    </dxf>
    <dxf>
      <fill>
        <patternFill>
          <bgColor indexed="52"/>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rgb="FFFF9900"/>
        </patternFill>
      </fill>
    </dxf>
    <dxf>
      <fill>
        <patternFill>
          <bgColor indexed="10"/>
        </patternFill>
      </fill>
    </dxf>
    <dxf>
      <fill>
        <patternFill>
          <bgColor indexed="11"/>
        </patternFill>
      </fill>
    </dxf>
    <dxf>
      <fill>
        <patternFill patternType="solid">
          <bgColor rgb="FFFF0000"/>
        </patternFill>
      </fill>
    </dxf>
    <dxf>
      <fill>
        <patternFill>
          <bgColor rgb="FFFF0000"/>
        </patternFill>
      </fill>
    </dxf>
    <dxf>
      <fill>
        <patternFill>
          <bgColor rgb="FFFF000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patternType="solid">
          <bgColor rgb="FFFF0000"/>
        </patternFill>
      </fill>
    </dxf>
    <dxf>
      <fill>
        <patternFill>
          <bgColor rgb="FFFF0000"/>
        </patternFill>
      </fill>
    </dxf>
    <dxf>
      <fill>
        <patternFill>
          <bgColor rgb="FFFF000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rgb="FFFF000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indexed="11"/>
        </patternFill>
      </fill>
    </dxf>
    <dxf>
      <fill>
        <patternFill>
          <bgColor indexed="10"/>
        </patternFill>
      </fill>
    </dxf>
    <dxf>
      <fill>
        <patternFill>
          <bgColor rgb="FFFF0000"/>
        </patternFill>
      </fill>
    </dxf>
    <dxf>
      <fill>
        <patternFill>
          <bgColor indexed="11"/>
        </patternFill>
      </fill>
    </dxf>
    <dxf>
      <fill>
        <patternFill>
          <bgColor rgb="FFFF0000"/>
        </patternFill>
      </fill>
    </dxf>
    <dxf>
      <fill>
        <patternFill>
          <bgColor indexed="11"/>
        </patternFill>
      </fill>
    </dxf>
    <dxf>
      <fill>
        <patternFill>
          <bgColor indexed="10"/>
        </patternFill>
      </fill>
    </dxf>
    <dxf>
      <fill>
        <patternFill>
          <bgColor rgb="FFFF0000"/>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patternType="solid">
          <bgColor rgb="FFFF0000"/>
        </patternFill>
      </fill>
    </dxf>
    <dxf>
      <font>
        <strike val="0"/>
        <color auto="1"/>
      </font>
      <fill>
        <patternFill>
          <bgColor rgb="FF00FF00"/>
        </patternFill>
      </fill>
    </dxf>
    <dxf>
      <fill>
        <patternFill>
          <bgColor rgb="FFFF0000"/>
        </patternFill>
      </fill>
    </dxf>
    <dxf>
      <fill>
        <patternFill>
          <bgColor rgb="FFFF0000"/>
        </patternFill>
      </fill>
    </dxf>
    <dxf>
      <fill>
        <patternFill patternType="solid">
          <bgColor rgb="FFFF0000"/>
        </patternFill>
      </fill>
    </dxf>
    <dxf>
      <fill>
        <patternFill patternType="solid">
          <bgColor rgb="FFFF0000"/>
        </patternFill>
      </fill>
    </dxf>
    <dxf>
      <font>
        <strike val="0"/>
        <color auto="1"/>
      </font>
      <fill>
        <patternFill>
          <bgColor rgb="FF00FF00"/>
        </patternFill>
      </fill>
    </dxf>
    <dxf>
      <fill>
        <patternFill>
          <bgColor rgb="FFFF0000"/>
        </patternFill>
      </fill>
    </dxf>
    <dxf>
      <fill>
        <patternFill>
          <bgColor rgb="FFFF0000"/>
        </patternFill>
      </fill>
    </dxf>
    <dxf>
      <fill>
        <patternFill patternType="solid">
          <bgColor rgb="FFFF0000"/>
        </patternFill>
      </fill>
    </dxf>
    <dxf>
      <fill>
        <patternFill patternType="solid">
          <bgColor rgb="FFFF0000"/>
        </patternFill>
      </fill>
    </dxf>
    <dxf>
      <font>
        <strike val="0"/>
        <color auto="1"/>
      </font>
      <fill>
        <patternFill>
          <bgColor rgb="FF00FF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patternType="solid">
          <bgColor rgb="FFFF0000"/>
        </patternFill>
      </fill>
    </dxf>
    <dxf>
      <fill>
        <patternFill patternType="solid">
          <bgColor rgb="FFFF0000"/>
        </patternFill>
      </fill>
    </dxf>
    <dxf>
      <fill>
        <patternFill>
          <bgColor rgb="FFFFC000"/>
        </patternFill>
      </fill>
    </dxf>
    <dxf>
      <fill>
        <patternFill>
          <bgColor indexed="13"/>
        </patternFill>
      </fill>
    </dxf>
    <dxf>
      <fill>
        <patternFill>
          <bgColor indexed="10"/>
        </patternFill>
      </fill>
    </dxf>
    <dxf>
      <fill>
        <patternFill>
          <bgColor indexed="11"/>
        </patternFill>
      </fill>
    </dxf>
    <dxf>
      <font>
        <strike val="0"/>
        <color auto="1"/>
      </font>
      <fill>
        <patternFill>
          <bgColor rgb="FF00FF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theme="0" tint="-0.24994659260841701"/>
        </patternFill>
      </fill>
    </dxf>
    <dxf>
      <font>
        <color rgb="FF000000"/>
      </font>
      <fill>
        <patternFill patternType="solid">
          <bgColor rgb="FFFFFFFF"/>
        </patternFill>
      </fill>
    </dxf>
    <dxf>
      <fill>
        <patternFill patternType="solid">
          <bgColor rgb="FFFF0000"/>
        </patternFill>
      </fill>
    </dxf>
    <dxf>
      <font>
        <color rgb="FF000000"/>
      </font>
      <fill>
        <patternFill patternType="solid">
          <bgColor rgb="FF00FF00"/>
        </patternFill>
      </fill>
    </dxf>
    <dxf>
      <font>
        <color rgb="FF000000"/>
      </font>
      <fill>
        <patternFill patternType="solid">
          <bgColor rgb="FFFFFFFF"/>
        </patternFill>
      </fill>
    </dxf>
    <dxf>
      <fill>
        <patternFill patternType="lightUp"/>
      </fill>
    </dxf>
    <dxf>
      <font>
        <color rgb="FF000000"/>
      </font>
      <fill>
        <patternFill patternType="solid">
          <bgColor rgb="FFFFFFFF"/>
        </patternFill>
      </fill>
    </dxf>
    <dxf>
      <fill>
        <patternFill patternType="solid">
          <bgColor rgb="FFFF0000"/>
        </patternFill>
      </fill>
    </dxf>
    <dxf>
      <font>
        <color rgb="FF000000"/>
      </font>
      <fill>
        <patternFill patternType="solid">
          <bgColor rgb="FF00FF00"/>
        </patternFill>
      </fill>
    </dxf>
    <dxf>
      <font>
        <color rgb="FF000000"/>
      </font>
      <fill>
        <patternFill patternType="solid">
          <bgColor rgb="FFFFFFFF"/>
        </patternFill>
      </fill>
    </dxf>
    <dxf>
      <fill>
        <patternFill patternType="solid">
          <bgColor rgb="FFFF0000"/>
        </patternFill>
      </fill>
    </dxf>
    <dxf>
      <font>
        <color rgb="FF000000"/>
      </font>
      <fill>
        <patternFill patternType="solid">
          <bgColor rgb="FF00FF00"/>
        </patternFill>
      </fill>
    </dxf>
    <dxf>
      <font>
        <color rgb="FF000000"/>
      </font>
      <fill>
        <patternFill patternType="solid">
          <bgColor rgb="FFFFFFFF"/>
        </patternFill>
      </fill>
    </dxf>
    <dxf>
      <fill>
        <patternFill patternType="solid">
          <bgColor rgb="FFFF0000"/>
        </patternFill>
      </fill>
    </dxf>
    <dxf>
      <font>
        <color rgb="FF000000"/>
      </font>
      <fill>
        <patternFill patternType="solid">
          <bgColor rgb="FF00FF00"/>
        </patternFill>
      </fill>
    </dxf>
    <dxf>
      <font>
        <color rgb="FF000000"/>
      </font>
      <fill>
        <patternFill patternType="solid">
          <bgColor rgb="FFFFFFFF"/>
        </patternFill>
      </fill>
    </dxf>
    <dxf>
      <fill>
        <patternFill patternType="solid">
          <bgColor rgb="FFFF0000"/>
        </patternFill>
      </fill>
    </dxf>
    <dxf>
      <font>
        <color rgb="FF000000"/>
      </font>
      <fill>
        <patternFill patternType="solid">
          <bgColor rgb="FF00FF00"/>
        </patternFill>
      </fill>
    </dxf>
    <dxf>
      <font>
        <color rgb="FF000000"/>
      </font>
      <fill>
        <patternFill patternType="solid">
          <bgColor rgb="FFFFFFFF"/>
        </patternFill>
      </fill>
    </dxf>
    <dxf>
      <fill>
        <patternFill patternType="solid">
          <bgColor rgb="FFFF0000"/>
        </patternFill>
      </fill>
    </dxf>
    <dxf>
      <font>
        <color rgb="FF000000"/>
      </font>
      <fill>
        <patternFill patternType="solid">
          <bgColor rgb="FF00FF00"/>
        </patternFill>
      </fill>
    </dxf>
    <dxf>
      <font>
        <color rgb="FF000000"/>
      </font>
      <fill>
        <patternFill patternType="solid">
          <bgColor rgb="FFFFFFFF"/>
        </patternFill>
      </fill>
    </dxf>
    <dxf>
      <fill>
        <patternFill>
          <bgColor indexed="10"/>
        </patternFill>
      </fill>
    </dxf>
    <dxf>
      <fill>
        <patternFill>
          <bgColor rgb="FF21FF2C"/>
        </patternFill>
      </fill>
    </dxf>
    <dxf>
      <fill>
        <patternFill>
          <bgColor indexed="10"/>
        </patternFill>
      </fill>
    </dxf>
    <dxf>
      <fill>
        <patternFill>
          <bgColor rgb="FF21FF2C"/>
        </patternFill>
      </fill>
    </dxf>
    <dxf>
      <fill>
        <patternFill>
          <bgColor indexed="10"/>
        </patternFill>
      </fill>
    </dxf>
    <dxf>
      <fill>
        <patternFill>
          <bgColor rgb="FF21FF2C"/>
        </patternFill>
      </fill>
    </dxf>
    <dxf>
      <fill>
        <patternFill patternType="lightUp"/>
      </fill>
    </dxf>
    <dxf>
      <fill>
        <patternFill patternType="lightUp"/>
      </fill>
    </dxf>
    <dxf>
      <fill>
        <patternFill patternType="lightUp"/>
      </fill>
    </dxf>
    <dxf>
      <fill>
        <patternFill>
          <bgColor indexed="11"/>
        </patternFill>
      </fill>
    </dxf>
    <dxf>
      <fill>
        <patternFill>
          <bgColor indexed="10"/>
        </patternFill>
      </fill>
    </dxf>
    <dxf>
      <fill>
        <patternFill>
          <bgColor rgb="FFFFC000"/>
        </patternFill>
      </fill>
    </dxf>
    <dxf>
      <fill>
        <patternFill patternType="lightUp"/>
      </fill>
    </dxf>
    <dxf>
      <fill>
        <patternFill patternType="lightUp"/>
      </fill>
    </dxf>
    <dxf>
      <fill>
        <patternFill patternType="lightUp"/>
      </fill>
    </dxf>
    <dxf>
      <fill>
        <patternFill patternType="lightUp"/>
      </fill>
    </dxf>
    <dxf>
      <fill>
        <patternFill>
          <bgColor indexed="11"/>
        </patternFill>
      </fill>
    </dxf>
    <dxf>
      <fill>
        <patternFill>
          <bgColor indexed="10"/>
        </patternFill>
      </fill>
    </dxf>
    <dxf>
      <fill>
        <patternFill>
          <bgColor rgb="FFFFC000"/>
        </patternFill>
      </fill>
    </dxf>
    <dxf>
      <fill>
        <patternFill>
          <bgColor indexed="11"/>
        </patternFill>
      </fill>
    </dxf>
    <dxf>
      <fill>
        <patternFill>
          <bgColor indexed="10"/>
        </patternFill>
      </fill>
    </dxf>
    <dxf>
      <fill>
        <patternFill>
          <bgColor rgb="FFFFC000"/>
        </patternFill>
      </fill>
    </dxf>
    <dxf>
      <fill>
        <patternFill>
          <bgColor indexed="11"/>
        </patternFill>
      </fill>
    </dxf>
    <dxf>
      <fill>
        <patternFill>
          <bgColor indexed="10"/>
        </patternFill>
      </fill>
    </dxf>
    <dxf>
      <fill>
        <patternFill>
          <bgColor rgb="FFFFC000"/>
        </patternFill>
      </fill>
    </dxf>
    <dxf>
      <fill>
        <patternFill>
          <bgColor indexed="11"/>
        </patternFill>
      </fill>
    </dxf>
    <dxf>
      <fill>
        <patternFill>
          <bgColor indexed="10"/>
        </patternFill>
      </fill>
    </dxf>
    <dxf>
      <fill>
        <patternFill>
          <bgColor rgb="FFFFC000"/>
        </patternFill>
      </fill>
    </dxf>
    <dxf>
      <fill>
        <patternFill patternType="lightUp"/>
      </fill>
    </dxf>
    <dxf>
      <fill>
        <patternFill>
          <bgColor indexed="10"/>
        </patternFill>
      </fill>
    </dxf>
    <dxf>
      <fill>
        <patternFill>
          <bgColor indexed="11"/>
        </patternFill>
      </fill>
    </dxf>
    <dxf>
      <fill>
        <patternFill patternType="lightUp"/>
      </fill>
    </dxf>
    <dxf>
      <fill>
        <patternFill>
          <bgColor indexed="10"/>
        </patternFill>
      </fill>
    </dxf>
    <dxf>
      <fill>
        <patternFill>
          <bgColor indexed="11"/>
        </patternFill>
      </fill>
    </dxf>
    <dxf>
      <fill>
        <patternFill>
          <bgColor indexed="52"/>
        </patternFill>
      </fill>
    </dxf>
    <dxf>
      <fill>
        <patternFill>
          <bgColor indexed="11"/>
        </patternFill>
      </fill>
    </dxf>
    <dxf>
      <fill>
        <patternFill>
          <bgColor indexed="10"/>
        </patternFill>
      </fill>
    </dxf>
    <dxf>
      <fill>
        <patternFill patternType="lightUp"/>
      </fill>
    </dxf>
    <dxf>
      <fill>
        <patternFill>
          <bgColor indexed="10"/>
        </patternFill>
      </fill>
    </dxf>
    <dxf>
      <fill>
        <patternFill>
          <bgColor indexed="11"/>
        </patternFill>
      </fill>
    </dxf>
    <dxf>
      <fill>
        <patternFill>
          <bgColor indexed="9"/>
        </patternFill>
      </fill>
    </dxf>
    <dxf>
      <fill>
        <patternFill>
          <bgColor indexed="10"/>
        </patternFill>
      </fill>
    </dxf>
    <dxf>
      <fill>
        <patternFill>
          <bgColor indexed="11"/>
        </patternFill>
      </fill>
    </dxf>
    <dxf>
      <fill>
        <patternFill patternType="lightUp"/>
      </fill>
    </dxf>
    <dxf>
      <fill>
        <patternFill>
          <bgColor rgb="FFFF9933"/>
        </patternFill>
      </fill>
    </dxf>
    <dxf>
      <fill>
        <patternFill>
          <bgColor indexed="11"/>
        </patternFill>
      </fill>
    </dxf>
  </dxfs>
  <tableStyles count="0" defaultTableStyle="TableStyleMedium2" defaultPivotStyle="PivotStyleLight16"/>
  <colors>
    <mruColors>
      <color rgb="FF9999FF"/>
      <color rgb="FF00FF00"/>
      <color rgb="FFFFFF66"/>
      <color rgb="FFFFCC66"/>
      <color rgb="FFC0C0C0"/>
      <color rgb="FFCCFF99"/>
      <color rgb="FFFF9999"/>
      <color rgb="FFFFCC99"/>
      <color rgb="FFFFCC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7.xml.rels><?xml version="1.0" encoding="UTF-8" standalone="yes"?>
<Relationships xmlns="http://schemas.openxmlformats.org/package/2006/relationships"><Relationship Id="rId3" Type="http://schemas.openxmlformats.org/officeDocument/2006/relationships/image" Target="../media/image40.png"/><Relationship Id="rId7" Type="http://schemas.openxmlformats.org/officeDocument/2006/relationships/image" Target="../media/image44.jpeg"/><Relationship Id="rId2" Type="http://schemas.openxmlformats.org/officeDocument/2006/relationships/image" Target="../media/image39.jpeg"/><Relationship Id="rId1" Type="http://schemas.openxmlformats.org/officeDocument/2006/relationships/image" Target="../media/image38.png"/><Relationship Id="rId6" Type="http://schemas.openxmlformats.org/officeDocument/2006/relationships/image" Target="../media/image43.png"/><Relationship Id="rId5" Type="http://schemas.openxmlformats.org/officeDocument/2006/relationships/image" Target="../media/image42.jpeg"/><Relationship Id="rId4" Type="http://schemas.openxmlformats.org/officeDocument/2006/relationships/image" Target="../media/image4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2.png"/><Relationship Id="rId1" Type="http://schemas.openxmlformats.org/officeDocument/2006/relationships/image" Target="../media/image2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2</xdr:col>
      <xdr:colOff>123825</xdr:colOff>
      <xdr:row>2</xdr:row>
      <xdr:rowOff>9525</xdr:rowOff>
    </xdr:from>
    <xdr:to>
      <xdr:col>5</xdr:col>
      <xdr:colOff>238125</xdr:colOff>
      <xdr:row>21</xdr:row>
      <xdr:rowOff>123825</xdr:rowOff>
    </xdr:to>
    <xdr:pic>
      <xdr:nvPicPr>
        <xdr:cNvPr id="93273" name="Grafik 1">
          <a:extLst>
            <a:ext uri="{FF2B5EF4-FFF2-40B4-BE49-F238E27FC236}">
              <a16:creationId xmlns:a16="http://schemas.microsoft.com/office/drawing/2014/main" id="{0AE05D43-2270-4DB3-B28D-1FB333BCD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5850" y="495300"/>
          <a:ext cx="24003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123825</xdr:colOff>
      <xdr:row>9</xdr:row>
      <xdr:rowOff>47625</xdr:rowOff>
    </xdr:from>
    <xdr:to>
      <xdr:col>18</xdr:col>
      <xdr:colOff>0</xdr:colOff>
      <xdr:row>38</xdr:row>
      <xdr:rowOff>76200</xdr:rowOff>
    </xdr:to>
    <xdr:pic>
      <xdr:nvPicPr>
        <xdr:cNvPr id="44943" name="Grafik 4">
          <a:extLst>
            <a:ext uri="{FF2B5EF4-FFF2-40B4-BE49-F238E27FC236}">
              <a16:creationId xmlns:a16="http://schemas.microsoft.com/office/drawing/2014/main" id="{C5A200DA-F92D-41B7-99F4-6FCCB70F50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1666875"/>
          <a:ext cx="5981700" cy="472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114300</xdr:colOff>
      <xdr:row>9</xdr:row>
      <xdr:rowOff>47625</xdr:rowOff>
    </xdr:from>
    <xdr:to>
      <xdr:col>16</xdr:col>
      <xdr:colOff>276225</xdr:colOff>
      <xdr:row>13</xdr:row>
      <xdr:rowOff>85725</xdr:rowOff>
    </xdr:to>
    <xdr:sp macro="" textlink="">
      <xdr:nvSpPr>
        <xdr:cNvPr id="2" name="Textfeld 1">
          <a:extLst>
            <a:ext uri="{FF2B5EF4-FFF2-40B4-BE49-F238E27FC236}">
              <a16:creationId xmlns:a16="http://schemas.microsoft.com/office/drawing/2014/main" id="{B2E8F4F5-7B89-42C7-A975-427F91DDEF9C}"/>
            </a:ext>
            <a:ext uri="{147F2762-F138-4A5C-976F-8EAC2B608ADB}">
              <a16:predDERef xmlns:a16="http://schemas.microsoft.com/office/drawing/2014/main" pred="{C5A200DA-F92D-41B7-99F4-6FCCB70F50EE}"/>
            </a:ext>
          </a:extLst>
        </xdr:cNvPr>
        <xdr:cNvSpPr txBox="1"/>
      </xdr:nvSpPr>
      <xdr:spPr>
        <a:xfrm>
          <a:off x="4219575" y="1504950"/>
          <a:ext cx="1495425" cy="685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200" b="1">
              <a:solidFill>
                <a:schemeClr val="dk1"/>
              </a:solidFill>
              <a:latin typeface="+mn-lt"/>
              <a:ea typeface="+mn-lt"/>
              <a:cs typeface="+mn-lt"/>
            </a:rPr>
            <a:t>Higher Peak:</a:t>
          </a:r>
        </a:p>
        <a:p>
          <a:pPr marL="0" indent="0"/>
          <a:r>
            <a:rPr lang="en-US" sz="1200" b="1">
              <a:solidFill>
                <a:schemeClr val="dk1"/>
              </a:solidFill>
              <a:latin typeface="+mn-lt"/>
              <a:ea typeface="+mn-lt"/>
              <a:cs typeface="+mn-lt"/>
            </a:rPr>
            <a:t>T3.14 / T3.15</a:t>
          </a:r>
          <a:br>
            <a:rPr lang="en-US" sz="1200" b="1">
              <a:solidFill>
                <a:schemeClr val="dk1"/>
              </a:solidFill>
              <a:latin typeface="+mn-lt"/>
              <a:ea typeface="+mn-lt"/>
              <a:cs typeface="+mn-lt"/>
            </a:rPr>
          </a:br>
          <a:r>
            <a:rPr lang="en-US" sz="1200" b="1">
              <a:solidFill>
                <a:schemeClr val="dk1"/>
              </a:solidFill>
              <a:latin typeface="+mn-lt"/>
              <a:ea typeface="+mn-lt"/>
              <a:cs typeface="+mn-lt"/>
            </a:rPr>
            <a:t>requirement</a:t>
          </a:r>
        </a:p>
      </xdr:txBody>
    </xdr:sp>
    <xdr:clientData/>
  </xdr:twoCellAnchor>
  <xdr:twoCellAnchor>
    <xdr:from>
      <xdr:col>3</xdr:col>
      <xdr:colOff>0</xdr:colOff>
      <xdr:row>11</xdr:row>
      <xdr:rowOff>95250</xdr:rowOff>
    </xdr:from>
    <xdr:to>
      <xdr:col>7</xdr:col>
      <xdr:colOff>188607</xdr:colOff>
      <xdr:row>16</xdr:row>
      <xdr:rowOff>123825</xdr:rowOff>
    </xdr:to>
    <xdr:sp macro="" textlink="">
      <xdr:nvSpPr>
        <xdr:cNvPr id="4" name="Textfeld 3">
          <a:extLst>
            <a:ext uri="{FF2B5EF4-FFF2-40B4-BE49-F238E27FC236}">
              <a16:creationId xmlns:a16="http://schemas.microsoft.com/office/drawing/2014/main" id="{A2E7E8F9-F94E-4217-A2BB-E704C95A1884}"/>
            </a:ext>
          </a:extLst>
        </xdr:cNvPr>
        <xdr:cNvSpPr txBox="1"/>
      </xdr:nvSpPr>
      <xdr:spPr>
        <a:xfrm>
          <a:off x="1104900" y="2038350"/>
          <a:ext cx="1522107"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36000" rIns="0" bIns="36000" rtlCol="0" anchor="t"/>
        <a:lstStyle/>
        <a:p>
          <a:r>
            <a:rPr lang="de-DE" sz="1200" b="1"/>
            <a:t>Lower Peak:</a:t>
          </a:r>
        </a:p>
        <a:p>
          <a:r>
            <a:rPr lang="de-DE" sz="1200" b="1"/>
            <a:t>Ymax, used to derive shear strenght for  any attachment</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171450</xdr:colOff>
      <xdr:row>35</xdr:row>
      <xdr:rowOff>0</xdr:rowOff>
    </xdr:from>
    <xdr:to>
      <xdr:col>15</xdr:col>
      <xdr:colOff>304800</xdr:colOff>
      <xdr:row>46</xdr:row>
      <xdr:rowOff>57150</xdr:rowOff>
    </xdr:to>
    <xdr:pic>
      <xdr:nvPicPr>
        <xdr:cNvPr id="6" name="Bild 4">
          <a:extLst>
            <a:ext uri="{FF2B5EF4-FFF2-40B4-BE49-F238E27FC236}">
              <a16:creationId xmlns:a16="http://schemas.microsoft.com/office/drawing/2014/main" id="{8ABE89AA-AE29-EEBB-075F-91463FB21454}"/>
            </a:ext>
          </a:extLst>
        </xdr:cNvPr>
        <xdr:cNvPicPr>
          <a:picLocks noChangeAspect="1"/>
        </xdr:cNvPicPr>
      </xdr:nvPicPr>
      <xdr:blipFill>
        <a:blip xmlns:r="http://schemas.openxmlformats.org/officeDocument/2006/relationships" r:embed="rId1"/>
        <a:stretch>
          <a:fillRect/>
        </a:stretch>
      </xdr:blipFill>
      <xdr:spPr>
        <a:xfrm>
          <a:off x="838200" y="5667375"/>
          <a:ext cx="4572000" cy="2152650"/>
        </a:xfrm>
        <a:prstGeom prst="rect">
          <a:avLst/>
        </a:prstGeom>
      </xdr:spPr>
    </xdr:pic>
    <xdr:clientData/>
  </xdr:twoCellAnchor>
  <xdr:twoCellAnchor editAs="oneCell">
    <xdr:from>
      <xdr:col>0</xdr:col>
      <xdr:colOff>323850</xdr:colOff>
      <xdr:row>13</xdr:row>
      <xdr:rowOff>95250</xdr:rowOff>
    </xdr:from>
    <xdr:to>
      <xdr:col>17</xdr:col>
      <xdr:colOff>219075</xdr:colOff>
      <xdr:row>28</xdr:row>
      <xdr:rowOff>114300</xdr:rowOff>
    </xdr:to>
    <xdr:pic>
      <xdr:nvPicPr>
        <xdr:cNvPr id="9" name="Bild 5">
          <a:extLst>
            <a:ext uri="{FF2B5EF4-FFF2-40B4-BE49-F238E27FC236}">
              <a16:creationId xmlns:a16="http://schemas.microsoft.com/office/drawing/2014/main" id="{DE2BE10B-489E-13E0-F1E6-1DD56CA37544}"/>
            </a:ext>
            <a:ext uri="{147F2762-F138-4A5C-976F-8EAC2B608ADB}">
              <a16:predDERef xmlns:a16="http://schemas.microsoft.com/office/drawing/2014/main" pred="{8ABE89AA-AE29-EEBB-075F-91463FB21454}"/>
            </a:ext>
          </a:extLst>
        </xdr:cNvPr>
        <xdr:cNvPicPr>
          <a:picLocks noChangeAspect="1"/>
        </xdr:cNvPicPr>
      </xdr:nvPicPr>
      <xdr:blipFill>
        <a:blip xmlns:r="http://schemas.openxmlformats.org/officeDocument/2006/relationships" r:embed="rId2"/>
        <a:stretch>
          <a:fillRect/>
        </a:stretch>
      </xdr:blipFill>
      <xdr:spPr>
        <a:xfrm>
          <a:off x="323850" y="2200275"/>
          <a:ext cx="5667375" cy="2876550"/>
        </a:xfrm>
        <a:prstGeom prst="rect">
          <a:avLst/>
        </a:prstGeom>
      </xdr:spPr>
    </xdr:pic>
    <xdr:clientData/>
  </xdr:twoCellAnchor>
  <xdr:twoCellAnchor editAs="oneCell">
    <xdr:from>
      <xdr:col>22</xdr:col>
      <xdr:colOff>161925</xdr:colOff>
      <xdr:row>7</xdr:row>
      <xdr:rowOff>180975</xdr:rowOff>
    </xdr:from>
    <xdr:to>
      <xdr:col>32</xdr:col>
      <xdr:colOff>133350</xdr:colOff>
      <xdr:row>24</xdr:row>
      <xdr:rowOff>19050</xdr:rowOff>
    </xdr:to>
    <xdr:pic>
      <xdr:nvPicPr>
        <xdr:cNvPr id="11" name="Bild 10">
          <a:extLst>
            <a:ext uri="{FF2B5EF4-FFF2-40B4-BE49-F238E27FC236}">
              <a16:creationId xmlns:a16="http://schemas.microsoft.com/office/drawing/2014/main" id="{BA25F1DD-CD53-4D10-A238-29EA759B09AD}"/>
            </a:ext>
            <a:ext uri="{147F2762-F138-4A5C-976F-8EAC2B608ADB}">
              <a16:predDERef xmlns:a16="http://schemas.microsoft.com/office/drawing/2014/main" pred="{DE2BE10B-489E-13E0-F1E6-1DD56CA37544}"/>
            </a:ext>
          </a:extLst>
        </xdr:cNvPr>
        <xdr:cNvPicPr>
          <a:picLocks noChangeAspect="1"/>
        </xdr:cNvPicPr>
      </xdr:nvPicPr>
      <xdr:blipFill>
        <a:blip xmlns:r="http://schemas.openxmlformats.org/officeDocument/2006/relationships" r:embed="rId3"/>
        <a:stretch>
          <a:fillRect/>
        </a:stretch>
      </xdr:blipFill>
      <xdr:spPr>
        <a:xfrm>
          <a:off x="7600950" y="1485900"/>
          <a:ext cx="3305175" cy="3048000"/>
        </a:xfrm>
        <a:prstGeom prst="rect">
          <a:avLst/>
        </a:prstGeom>
      </xdr:spPr>
    </xdr:pic>
    <xdr:clientData/>
  </xdr:twoCellAnchor>
  <xdr:twoCellAnchor editAs="oneCell">
    <xdr:from>
      <xdr:col>19</xdr:col>
      <xdr:colOff>323850</xdr:colOff>
      <xdr:row>30</xdr:row>
      <xdr:rowOff>114300</xdr:rowOff>
    </xdr:from>
    <xdr:to>
      <xdr:col>36</xdr:col>
      <xdr:colOff>266700</xdr:colOff>
      <xdr:row>44</xdr:row>
      <xdr:rowOff>9525</xdr:rowOff>
    </xdr:to>
    <xdr:pic>
      <xdr:nvPicPr>
        <xdr:cNvPr id="12" name="Bild 11">
          <a:extLst>
            <a:ext uri="{FF2B5EF4-FFF2-40B4-BE49-F238E27FC236}">
              <a16:creationId xmlns:a16="http://schemas.microsoft.com/office/drawing/2014/main" id="{A0C7139B-4A42-3CAA-6D55-1BDB630F6026}"/>
            </a:ext>
            <a:ext uri="{147F2762-F138-4A5C-976F-8EAC2B608ADB}">
              <a16:predDERef xmlns:a16="http://schemas.microsoft.com/office/drawing/2014/main" pred="{BA25F1DD-CD53-4D10-A238-29EA759B09AD}"/>
            </a:ext>
          </a:extLst>
        </xdr:cNvPr>
        <xdr:cNvPicPr>
          <a:picLocks noChangeAspect="1"/>
        </xdr:cNvPicPr>
      </xdr:nvPicPr>
      <xdr:blipFill>
        <a:blip xmlns:r="http://schemas.openxmlformats.org/officeDocument/2006/relationships" r:embed="rId4"/>
        <a:stretch>
          <a:fillRect/>
        </a:stretch>
      </xdr:blipFill>
      <xdr:spPr>
        <a:xfrm>
          <a:off x="6762750" y="5743575"/>
          <a:ext cx="5610225" cy="25622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37</xdr:row>
      <xdr:rowOff>19050</xdr:rowOff>
    </xdr:from>
    <xdr:to>
      <xdr:col>18</xdr:col>
      <xdr:colOff>0</xdr:colOff>
      <xdr:row>51</xdr:row>
      <xdr:rowOff>19050</xdr:rowOff>
    </xdr:to>
    <xdr:pic>
      <xdr:nvPicPr>
        <xdr:cNvPr id="4" name="Bild 3">
          <a:extLst>
            <a:ext uri="{FF2B5EF4-FFF2-40B4-BE49-F238E27FC236}">
              <a16:creationId xmlns:a16="http://schemas.microsoft.com/office/drawing/2014/main" id="{B239817F-F544-3626-D844-AB77081A635E}"/>
            </a:ext>
            <a:ext uri="{147F2762-F138-4A5C-976F-8EAC2B608ADB}">
              <a16:predDERef xmlns:a16="http://schemas.microsoft.com/office/drawing/2014/main" pred="{0E80FD99-B29C-46C0-4E89-D10737F7932E}"/>
            </a:ext>
          </a:extLst>
        </xdr:cNvPr>
        <xdr:cNvPicPr>
          <a:picLocks noChangeAspect="1"/>
        </xdr:cNvPicPr>
      </xdr:nvPicPr>
      <xdr:blipFill>
        <a:blip xmlns:r="http://schemas.openxmlformats.org/officeDocument/2006/relationships" r:embed="rId1"/>
        <a:stretch>
          <a:fillRect/>
        </a:stretch>
      </xdr:blipFill>
      <xdr:spPr>
        <a:xfrm>
          <a:off x="333375" y="6010275"/>
          <a:ext cx="5667375" cy="2266950"/>
        </a:xfrm>
        <a:prstGeom prst="rect">
          <a:avLst/>
        </a:prstGeom>
      </xdr:spPr>
    </xdr:pic>
    <xdr:clientData/>
  </xdr:twoCellAnchor>
  <xdr:twoCellAnchor editAs="oneCell">
    <xdr:from>
      <xdr:col>1</xdr:col>
      <xdr:colOff>19050</xdr:colOff>
      <xdr:row>7</xdr:row>
      <xdr:rowOff>152400</xdr:rowOff>
    </xdr:from>
    <xdr:to>
      <xdr:col>17</xdr:col>
      <xdr:colOff>228600</xdr:colOff>
      <xdr:row>23</xdr:row>
      <xdr:rowOff>76200</xdr:rowOff>
    </xdr:to>
    <xdr:pic>
      <xdr:nvPicPr>
        <xdr:cNvPr id="3" name="Bild 2">
          <a:extLst>
            <a:ext uri="{FF2B5EF4-FFF2-40B4-BE49-F238E27FC236}">
              <a16:creationId xmlns:a16="http://schemas.microsoft.com/office/drawing/2014/main" id="{8C50661D-E16B-5A5B-1CC5-9CD9055269A1}"/>
            </a:ext>
            <a:ext uri="{147F2762-F138-4A5C-976F-8EAC2B608ADB}">
              <a16:predDERef xmlns:a16="http://schemas.microsoft.com/office/drawing/2014/main" pred="{0E80FD99-B29C-46C0-4E89-D10737F7932E}"/>
            </a:ext>
          </a:extLst>
        </xdr:cNvPr>
        <xdr:cNvPicPr>
          <a:picLocks noChangeAspect="1"/>
        </xdr:cNvPicPr>
      </xdr:nvPicPr>
      <xdr:blipFill>
        <a:blip xmlns:r="http://schemas.openxmlformats.org/officeDocument/2006/relationships" r:embed="rId2"/>
        <a:stretch>
          <a:fillRect/>
        </a:stretch>
      </xdr:blipFill>
      <xdr:spPr>
        <a:xfrm>
          <a:off x="352425" y="1285875"/>
          <a:ext cx="5543550" cy="2514600"/>
        </a:xfrm>
        <a:prstGeom prst="rect">
          <a:avLst/>
        </a:prstGeom>
      </xdr:spPr>
    </xdr:pic>
    <xdr:clientData/>
  </xdr:twoCellAnchor>
  <xdr:oneCellAnchor>
    <xdr:from>
      <xdr:col>20</xdr:col>
      <xdr:colOff>228600</xdr:colOff>
      <xdr:row>33</xdr:row>
      <xdr:rowOff>76200</xdr:rowOff>
    </xdr:from>
    <xdr:ext cx="4191000" cy="2743200"/>
    <xdr:pic>
      <xdr:nvPicPr>
        <xdr:cNvPr id="10" name="image1.png">
          <a:extLst>
            <a:ext uri="{FF2B5EF4-FFF2-40B4-BE49-F238E27FC236}">
              <a16:creationId xmlns:a16="http://schemas.microsoft.com/office/drawing/2014/main" id="{7449191C-FE5C-4A83-AD42-66E590A0F5BB}"/>
            </a:ext>
            <a:ext uri="{147F2762-F138-4A5C-976F-8EAC2B608ADB}">
              <a16:predDERef xmlns:a16="http://schemas.microsoft.com/office/drawing/2014/main" pred="{8DF5C64E-A54F-46A8-8306-EFEF7468DCAE}"/>
            </a:ext>
          </a:extLst>
        </xdr:cNvPr>
        <xdr:cNvPicPr preferRelativeResize="0"/>
      </xdr:nvPicPr>
      <xdr:blipFill>
        <a:blip xmlns:r="http://schemas.openxmlformats.org/officeDocument/2006/relationships" r:embed="rId3" cstate="print"/>
        <a:stretch>
          <a:fillRect/>
        </a:stretch>
      </xdr:blipFill>
      <xdr:spPr>
        <a:xfrm>
          <a:off x="7115175" y="2362200"/>
          <a:ext cx="4191000" cy="2743200"/>
        </a:xfrm>
        <a:prstGeom prst="rect">
          <a:avLst/>
        </a:prstGeom>
        <a:noFill/>
      </xdr:spPr>
    </xdr:pic>
    <xdr:clientData fLocksWithSheet="0"/>
  </xdr:oneCellAnchor>
  <xdr:twoCellAnchor editAs="oneCell">
    <xdr:from>
      <xdr:col>20</xdr:col>
      <xdr:colOff>114300</xdr:colOff>
      <xdr:row>5</xdr:row>
      <xdr:rowOff>47625</xdr:rowOff>
    </xdr:from>
    <xdr:to>
      <xdr:col>33</xdr:col>
      <xdr:colOff>257175</xdr:colOff>
      <xdr:row>22</xdr:row>
      <xdr:rowOff>85725</xdr:rowOff>
    </xdr:to>
    <xdr:pic>
      <xdr:nvPicPr>
        <xdr:cNvPr id="2" name="Bild 1">
          <a:extLst>
            <a:ext uri="{FF2B5EF4-FFF2-40B4-BE49-F238E27FC236}">
              <a16:creationId xmlns:a16="http://schemas.microsoft.com/office/drawing/2014/main" id="{0E80FD99-B29C-46C0-4E89-D10737F7932E}"/>
            </a:ext>
            <a:ext uri="{147F2762-F138-4A5C-976F-8EAC2B608ADB}">
              <a16:predDERef xmlns:a16="http://schemas.microsoft.com/office/drawing/2014/main" pred="{7449191C-FE5C-4A83-AD42-66E590A0F5BB}"/>
            </a:ext>
          </a:extLst>
        </xdr:cNvPr>
        <xdr:cNvPicPr>
          <a:picLocks noChangeAspect="1"/>
        </xdr:cNvPicPr>
      </xdr:nvPicPr>
      <xdr:blipFill>
        <a:blip xmlns:r="http://schemas.openxmlformats.org/officeDocument/2006/relationships" r:embed="rId4"/>
        <a:stretch>
          <a:fillRect/>
        </a:stretch>
      </xdr:blipFill>
      <xdr:spPr>
        <a:xfrm>
          <a:off x="6781800" y="857250"/>
          <a:ext cx="4572000" cy="27908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9</xdr:row>
      <xdr:rowOff>58616</xdr:rowOff>
    </xdr:from>
    <xdr:to>
      <xdr:col>13</xdr:col>
      <xdr:colOff>99843</xdr:colOff>
      <xdr:row>26</xdr:row>
      <xdr:rowOff>153866</xdr:rowOff>
    </xdr:to>
    <xdr:pic>
      <xdr:nvPicPr>
        <xdr:cNvPr id="2" name="Grafik 1">
          <a:extLst>
            <a:ext uri="{FF2B5EF4-FFF2-40B4-BE49-F238E27FC236}">
              <a16:creationId xmlns:a16="http://schemas.microsoft.com/office/drawing/2014/main" id="{F5833300-6863-BE15-2DA5-3ADA7A3D8F94}"/>
            </a:ext>
          </a:extLst>
        </xdr:cNvPr>
        <xdr:cNvPicPr>
          <a:picLocks noChangeAspect="1"/>
        </xdr:cNvPicPr>
      </xdr:nvPicPr>
      <xdr:blipFill>
        <a:blip xmlns:r="http://schemas.openxmlformats.org/officeDocument/2006/relationships" r:embed="rId1"/>
        <a:stretch>
          <a:fillRect/>
        </a:stretch>
      </xdr:blipFill>
      <xdr:spPr>
        <a:xfrm>
          <a:off x="337039" y="1509347"/>
          <a:ext cx="4144304" cy="2835519"/>
        </a:xfrm>
        <a:prstGeom prst="rect">
          <a:avLst/>
        </a:prstGeom>
      </xdr:spPr>
    </xdr:pic>
    <xdr:clientData/>
  </xdr:twoCellAnchor>
  <xdr:twoCellAnchor editAs="oneCell">
    <xdr:from>
      <xdr:col>2</xdr:col>
      <xdr:colOff>16670</xdr:colOff>
      <xdr:row>26</xdr:row>
      <xdr:rowOff>150056</xdr:rowOff>
    </xdr:from>
    <xdr:to>
      <xdr:col>13</xdr:col>
      <xdr:colOff>99060</xdr:colOff>
      <xdr:row>42</xdr:row>
      <xdr:rowOff>126163</xdr:rowOff>
    </xdr:to>
    <xdr:pic>
      <xdr:nvPicPr>
        <xdr:cNvPr id="3" name="Grafik 2">
          <a:extLst>
            <a:ext uri="{FF2B5EF4-FFF2-40B4-BE49-F238E27FC236}">
              <a16:creationId xmlns:a16="http://schemas.microsoft.com/office/drawing/2014/main" id="{15AB6A72-5D41-6958-0BDE-83A354193816}"/>
            </a:ext>
          </a:extLst>
        </xdr:cNvPr>
        <xdr:cNvPicPr>
          <a:picLocks noChangeAspect="1"/>
        </xdr:cNvPicPr>
      </xdr:nvPicPr>
      <xdr:blipFill>
        <a:blip xmlns:r="http://schemas.openxmlformats.org/officeDocument/2006/relationships" r:embed="rId2"/>
        <a:stretch>
          <a:fillRect/>
        </a:stretch>
      </xdr:blipFill>
      <xdr:spPr>
        <a:xfrm>
          <a:off x="690747" y="4341056"/>
          <a:ext cx="3789813" cy="255445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161925</xdr:colOff>
      <xdr:row>2</xdr:row>
      <xdr:rowOff>66675</xdr:rowOff>
    </xdr:from>
    <xdr:to>
      <xdr:col>18</xdr:col>
      <xdr:colOff>98882</xdr:colOff>
      <xdr:row>17</xdr:row>
      <xdr:rowOff>44450</xdr:rowOff>
    </xdr:to>
    <xdr:grpSp>
      <xdr:nvGrpSpPr>
        <xdr:cNvPr id="2" name="Group 12">
          <a:extLst>
            <a:ext uri="{FF2B5EF4-FFF2-40B4-BE49-F238E27FC236}">
              <a16:creationId xmlns:a16="http://schemas.microsoft.com/office/drawing/2014/main" id="{24DD04E5-57A3-C3F0-777D-8F57267F7A07}"/>
            </a:ext>
          </a:extLst>
        </xdr:cNvPr>
        <xdr:cNvGrpSpPr/>
      </xdr:nvGrpSpPr>
      <xdr:grpSpPr>
        <a:xfrm>
          <a:off x="5162550" y="390525"/>
          <a:ext cx="937082" cy="2406650"/>
          <a:chOff x="8500674" y="3867150"/>
          <a:chExt cx="937082" cy="2406650"/>
        </a:xfrm>
      </xdr:grpSpPr>
      <xdr:pic>
        <xdr:nvPicPr>
          <xdr:cNvPr id="3" name="Grafik 2">
            <a:extLst>
              <a:ext uri="{FF2B5EF4-FFF2-40B4-BE49-F238E27FC236}">
                <a16:creationId xmlns:a16="http://schemas.microsoft.com/office/drawing/2014/main" id="{DDBFD802-4DCA-09AA-4BE7-6E6308B8F214}"/>
              </a:ext>
            </a:extLst>
          </xdr:cNvPr>
          <xdr:cNvPicPr>
            <a:picLocks noChangeAspect="1"/>
          </xdr:cNvPicPr>
        </xdr:nvPicPr>
        <xdr:blipFill>
          <a:blip xmlns:r="http://schemas.openxmlformats.org/officeDocument/2006/relationships" r:embed="rId1"/>
          <a:stretch>
            <a:fillRect/>
          </a:stretch>
        </xdr:blipFill>
        <xdr:spPr>
          <a:xfrm>
            <a:off x="8500674" y="3867150"/>
            <a:ext cx="937082" cy="2406650"/>
          </a:xfrm>
          <a:prstGeom prst="rect">
            <a:avLst/>
          </a:prstGeom>
        </xdr:spPr>
      </xdr:pic>
      <xdr:sp macro="" textlink="">
        <xdr:nvSpPr>
          <xdr:cNvPr id="4" name="Textfeld 13">
            <a:extLst>
              <a:ext uri="{FF2B5EF4-FFF2-40B4-BE49-F238E27FC236}">
                <a16:creationId xmlns:a16="http://schemas.microsoft.com/office/drawing/2014/main" id="{83E3388E-32CA-E164-BBE7-B18F7DFE158B}"/>
              </a:ext>
            </a:extLst>
          </xdr:cNvPr>
          <xdr:cNvSpPr txBox="1"/>
        </xdr:nvSpPr>
        <xdr:spPr>
          <a:xfrm rot="16200000">
            <a:off x="8547500" y="4914900"/>
            <a:ext cx="998991" cy="369332"/>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a:solidFill>
                  <a:srgbClr val="FF0000"/>
                </a:solidFill>
              </a:rPr>
              <a:t>&gt;80 %</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14</xdr:col>
      <xdr:colOff>238125</xdr:colOff>
      <xdr:row>22</xdr:row>
      <xdr:rowOff>28575</xdr:rowOff>
    </xdr:to>
    <xdr:pic>
      <xdr:nvPicPr>
        <xdr:cNvPr id="6" name="Picture 6">
          <a:extLst>
            <a:ext uri="{FF2B5EF4-FFF2-40B4-BE49-F238E27FC236}">
              <a16:creationId xmlns:a16="http://schemas.microsoft.com/office/drawing/2014/main" id="{766AE5D7-02C7-4289-902A-0EC4CB1CE623}"/>
            </a:ext>
            <a:ext uri="{147F2762-F138-4A5C-976F-8EAC2B608ADB}">
              <a16:predDERef xmlns:a16="http://schemas.microsoft.com/office/drawing/2014/main" pred="{24DD04E5-57A3-C3F0-777D-8F57267F7A07}"/>
            </a:ext>
          </a:extLst>
        </xdr:cNvPr>
        <xdr:cNvPicPr>
          <a:picLocks noChangeAspect="1"/>
        </xdr:cNvPicPr>
      </xdr:nvPicPr>
      <xdr:blipFill>
        <a:blip xmlns:r="http://schemas.openxmlformats.org/officeDocument/2006/relationships" r:embed="rId1"/>
        <a:stretch>
          <a:fillRect/>
        </a:stretch>
      </xdr:blipFill>
      <xdr:spPr>
        <a:xfrm>
          <a:off x="333375" y="1295400"/>
          <a:ext cx="4572000" cy="22955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66675</xdr:colOff>
      <xdr:row>1</xdr:row>
      <xdr:rowOff>142875</xdr:rowOff>
    </xdr:from>
    <xdr:to>
      <xdr:col>18</xdr:col>
      <xdr:colOff>180975</xdr:colOff>
      <xdr:row>23</xdr:row>
      <xdr:rowOff>47625</xdr:rowOff>
    </xdr:to>
    <xdr:pic>
      <xdr:nvPicPr>
        <xdr:cNvPr id="81036" name="Grafik 2">
          <a:extLst>
            <a:ext uri="{FF2B5EF4-FFF2-40B4-BE49-F238E27FC236}">
              <a16:creationId xmlns:a16="http://schemas.microsoft.com/office/drawing/2014/main" id="{70A9386B-A334-439D-A825-F11E095B5C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304800"/>
          <a:ext cx="6172200" cy="346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323850</xdr:colOff>
      <xdr:row>27</xdr:row>
      <xdr:rowOff>57150</xdr:rowOff>
    </xdr:from>
    <xdr:to>
      <xdr:col>17</xdr:col>
      <xdr:colOff>47625</xdr:colOff>
      <xdr:row>56</xdr:row>
      <xdr:rowOff>47625</xdr:rowOff>
    </xdr:to>
    <xdr:grpSp>
      <xdr:nvGrpSpPr>
        <xdr:cNvPr id="101200" name="Group 4">
          <a:extLst>
            <a:ext uri="{FF2B5EF4-FFF2-40B4-BE49-F238E27FC236}">
              <a16:creationId xmlns:a16="http://schemas.microsoft.com/office/drawing/2014/main" id="{DB2B92B3-A4F2-41D2-8957-62CC219D110F}"/>
            </a:ext>
          </a:extLst>
        </xdr:cNvPr>
        <xdr:cNvGrpSpPr>
          <a:grpSpLocks/>
        </xdr:cNvGrpSpPr>
      </xdr:nvGrpSpPr>
      <xdr:grpSpPr bwMode="auto">
        <a:xfrm>
          <a:off x="657225" y="4429125"/>
          <a:ext cx="5057775" cy="4686300"/>
          <a:chOff x="6610349" y="2045781"/>
          <a:chExt cx="7219951" cy="7364919"/>
        </a:xfrm>
      </xdr:grpSpPr>
      <xdr:pic>
        <xdr:nvPicPr>
          <xdr:cNvPr id="101208" name="Picture 1">
            <a:extLst>
              <a:ext uri="{FF2B5EF4-FFF2-40B4-BE49-F238E27FC236}">
                <a16:creationId xmlns:a16="http://schemas.microsoft.com/office/drawing/2014/main" id="{26D612C7-6BB8-42FE-8480-929B8A5469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7817" t="11674" r="30470" b="14088"/>
          <a:stretch>
            <a:fillRect/>
          </a:stretch>
        </xdr:blipFill>
        <xdr:spPr bwMode="auto">
          <a:xfrm>
            <a:off x="6610349" y="2047875"/>
            <a:ext cx="3648075" cy="405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209" name="Picture 2">
            <a:extLst>
              <a:ext uri="{FF2B5EF4-FFF2-40B4-BE49-F238E27FC236}">
                <a16:creationId xmlns:a16="http://schemas.microsoft.com/office/drawing/2014/main" id="{495CF8CC-D245-4073-A028-C7C2E2DB38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7081" t="10970" r="28899" b="10852"/>
          <a:stretch>
            <a:fillRect/>
          </a:stretch>
        </xdr:blipFill>
        <xdr:spPr bwMode="auto">
          <a:xfrm>
            <a:off x="10172699" y="2045781"/>
            <a:ext cx="3657601" cy="4059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210" name="Picture 3">
            <a:extLst>
              <a:ext uri="{FF2B5EF4-FFF2-40B4-BE49-F238E27FC236}">
                <a16:creationId xmlns:a16="http://schemas.microsoft.com/office/drawing/2014/main" id="{D129AB5A-34D8-48CB-B13F-4B0AF2EB8A5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5669" t="26572" r="14149" b="14191"/>
          <a:stretch>
            <a:fillRect/>
          </a:stretch>
        </xdr:blipFill>
        <xdr:spPr bwMode="auto">
          <a:xfrm>
            <a:off x="6610350" y="6076950"/>
            <a:ext cx="7219950" cy="333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13</xdr:col>
      <xdr:colOff>228600</xdr:colOff>
      <xdr:row>45</xdr:row>
      <xdr:rowOff>19050</xdr:rowOff>
    </xdr:from>
    <xdr:to>
      <xdr:col>17</xdr:col>
      <xdr:colOff>76200</xdr:colOff>
      <xdr:row>53</xdr:row>
      <xdr:rowOff>76200</xdr:rowOff>
    </xdr:to>
    <xdr:pic>
      <xdr:nvPicPr>
        <xdr:cNvPr id="101201" name="Picture 8">
          <a:extLst>
            <a:ext uri="{FF2B5EF4-FFF2-40B4-BE49-F238E27FC236}">
              <a16:creationId xmlns:a16="http://schemas.microsoft.com/office/drawing/2014/main" id="{0161CD3C-85CD-4DB9-B1EA-6B73ED123AD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562475" y="7305675"/>
          <a:ext cx="11811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76200</xdr:colOff>
      <xdr:row>6</xdr:row>
      <xdr:rowOff>133350</xdr:rowOff>
    </xdr:from>
    <xdr:to>
      <xdr:col>36</xdr:col>
      <xdr:colOff>57150</xdr:colOff>
      <xdr:row>28</xdr:row>
      <xdr:rowOff>123825</xdr:rowOff>
    </xdr:to>
    <xdr:grpSp>
      <xdr:nvGrpSpPr>
        <xdr:cNvPr id="101202" name="Gruppieren 2">
          <a:extLst>
            <a:ext uri="{FF2B5EF4-FFF2-40B4-BE49-F238E27FC236}">
              <a16:creationId xmlns:a16="http://schemas.microsoft.com/office/drawing/2014/main" id="{3C1B73CA-8AF1-402F-A523-2FB238DB88F8}"/>
            </a:ext>
          </a:extLst>
        </xdr:cNvPr>
        <xdr:cNvGrpSpPr>
          <a:grpSpLocks/>
        </xdr:cNvGrpSpPr>
      </xdr:nvGrpSpPr>
      <xdr:grpSpPr bwMode="auto">
        <a:xfrm>
          <a:off x="9486900" y="1104900"/>
          <a:ext cx="2647950" cy="3552825"/>
          <a:chOff x="9486900" y="1104900"/>
          <a:chExt cx="2647950" cy="3552825"/>
        </a:xfrm>
      </xdr:grpSpPr>
      <xdr:pic>
        <xdr:nvPicPr>
          <xdr:cNvPr id="101206" name="Picture 3">
            <a:extLst>
              <a:ext uri="{FF2B5EF4-FFF2-40B4-BE49-F238E27FC236}">
                <a16:creationId xmlns:a16="http://schemas.microsoft.com/office/drawing/2014/main" id="{1AD5D0FA-7FED-423D-87CF-5C1CF363881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9280" b="6264"/>
          <a:stretch>
            <a:fillRect/>
          </a:stretch>
        </xdr:blipFill>
        <xdr:spPr bwMode="auto">
          <a:xfrm>
            <a:off x="9486900" y="1104900"/>
            <a:ext cx="2343150" cy="348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207" name="Picture 9">
            <a:extLst>
              <a:ext uri="{FF2B5EF4-FFF2-40B4-BE49-F238E27FC236}">
                <a16:creationId xmlns:a16="http://schemas.microsoft.com/office/drawing/2014/main" id="{80948F5F-9AAB-4BE4-8A4F-1D2EF3DA1CD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106150" y="3629025"/>
            <a:ext cx="10287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20</xdr:col>
      <xdr:colOff>238125</xdr:colOff>
      <xdr:row>6</xdr:row>
      <xdr:rowOff>142875</xdr:rowOff>
    </xdr:from>
    <xdr:to>
      <xdr:col>28</xdr:col>
      <xdr:colOff>0</xdr:colOff>
      <xdr:row>28</xdr:row>
      <xdr:rowOff>152400</xdr:rowOff>
    </xdr:to>
    <xdr:grpSp>
      <xdr:nvGrpSpPr>
        <xdr:cNvPr id="101203" name="Gruppieren 1">
          <a:extLst>
            <a:ext uri="{FF2B5EF4-FFF2-40B4-BE49-F238E27FC236}">
              <a16:creationId xmlns:a16="http://schemas.microsoft.com/office/drawing/2014/main" id="{3398564B-98C4-46C5-B9C4-5BB49F7C03EC}"/>
            </a:ext>
          </a:extLst>
        </xdr:cNvPr>
        <xdr:cNvGrpSpPr>
          <a:grpSpLocks/>
        </xdr:cNvGrpSpPr>
      </xdr:nvGrpSpPr>
      <xdr:grpSpPr bwMode="auto">
        <a:xfrm>
          <a:off x="6905625" y="1114425"/>
          <a:ext cx="2505075" cy="3571875"/>
          <a:chOff x="6905625" y="1114425"/>
          <a:chExt cx="2505075" cy="3571875"/>
        </a:xfrm>
      </xdr:grpSpPr>
      <xdr:pic>
        <xdr:nvPicPr>
          <xdr:cNvPr id="101204" name="Picture 1">
            <a:extLst>
              <a:ext uri="{FF2B5EF4-FFF2-40B4-BE49-F238E27FC236}">
                <a16:creationId xmlns:a16="http://schemas.microsoft.com/office/drawing/2014/main" id="{D3B1CB58-E29F-4E82-B3F5-15B0209EFF8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05625" y="1114425"/>
            <a:ext cx="2505075" cy="347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205" name="Picture 9">
            <a:extLst>
              <a:ext uri="{FF2B5EF4-FFF2-40B4-BE49-F238E27FC236}">
                <a16:creationId xmlns:a16="http://schemas.microsoft.com/office/drawing/2014/main" id="{50751188-068E-4CFA-99B1-9EFBD688240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05625" y="3657600"/>
            <a:ext cx="10287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76200</xdr:colOff>
      <xdr:row>22</xdr:row>
      <xdr:rowOff>142875</xdr:rowOff>
    </xdr:from>
    <xdr:to>
      <xdr:col>15</xdr:col>
      <xdr:colOff>295275</xdr:colOff>
      <xdr:row>39</xdr:row>
      <xdr:rowOff>57150</xdr:rowOff>
    </xdr:to>
    <xdr:grpSp>
      <xdr:nvGrpSpPr>
        <xdr:cNvPr id="108681" name="Groep 41">
          <a:extLst>
            <a:ext uri="{FF2B5EF4-FFF2-40B4-BE49-F238E27FC236}">
              <a16:creationId xmlns:a16="http://schemas.microsoft.com/office/drawing/2014/main" id="{6715D562-8234-4E8D-B431-0673E3FB6086}"/>
            </a:ext>
          </a:extLst>
        </xdr:cNvPr>
        <xdr:cNvGrpSpPr>
          <a:grpSpLocks/>
        </xdr:cNvGrpSpPr>
      </xdr:nvGrpSpPr>
      <xdr:grpSpPr bwMode="auto">
        <a:xfrm>
          <a:off x="1076325" y="3705225"/>
          <a:ext cx="4219575" cy="2667000"/>
          <a:chOff x="4114800" y="3943350"/>
          <a:chExt cx="4314412" cy="2839916"/>
        </a:xfrm>
      </xdr:grpSpPr>
      <xdr:cxnSp macro="">
        <xdr:nvCxnSpPr>
          <xdr:cNvPr id="3" name="Rechte verbindingslijn 25">
            <a:extLst>
              <a:ext uri="{FF2B5EF4-FFF2-40B4-BE49-F238E27FC236}">
                <a16:creationId xmlns:a16="http://schemas.microsoft.com/office/drawing/2014/main" id="{490458D7-023F-4DE0-BC2C-2FF212A91166}"/>
              </a:ext>
            </a:extLst>
          </xdr:cNvPr>
          <xdr:cNvCxnSpPr>
            <a:cxnSpLocks/>
          </xdr:cNvCxnSpPr>
        </xdr:nvCxnSpPr>
        <xdr:spPr>
          <a:xfrm flipV="1">
            <a:off x="4114800" y="4937321"/>
            <a:ext cx="2298423" cy="51727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Rechte verbindingslijn 26">
            <a:extLst>
              <a:ext uri="{FF2B5EF4-FFF2-40B4-BE49-F238E27FC236}">
                <a16:creationId xmlns:a16="http://schemas.microsoft.com/office/drawing/2014/main" id="{334A5BE3-9E7F-4836-B2C4-9E4025A0841D}"/>
              </a:ext>
            </a:extLst>
          </xdr:cNvPr>
          <xdr:cNvCxnSpPr>
            <a:cxnSpLocks/>
          </xdr:cNvCxnSpPr>
        </xdr:nvCxnSpPr>
        <xdr:spPr>
          <a:xfrm>
            <a:off x="4114800" y="5454591"/>
            <a:ext cx="229842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 name="Rechte verbindingslijn 27">
            <a:extLst>
              <a:ext uri="{FF2B5EF4-FFF2-40B4-BE49-F238E27FC236}">
                <a16:creationId xmlns:a16="http://schemas.microsoft.com/office/drawing/2014/main" id="{C077CF9E-1409-4DC7-926C-1400D148523B}"/>
              </a:ext>
            </a:extLst>
          </xdr:cNvPr>
          <xdr:cNvCxnSpPr>
            <a:cxnSpLocks/>
          </xdr:cNvCxnSpPr>
        </xdr:nvCxnSpPr>
        <xdr:spPr>
          <a:xfrm>
            <a:off x="4114800" y="6499274"/>
            <a:ext cx="229842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 name="Rechte verbindingslijn 28">
            <a:extLst>
              <a:ext uri="{FF2B5EF4-FFF2-40B4-BE49-F238E27FC236}">
                <a16:creationId xmlns:a16="http://schemas.microsoft.com/office/drawing/2014/main" id="{C897D226-5791-45FC-9709-5AF799869620}"/>
              </a:ext>
            </a:extLst>
          </xdr:cNvPr>
          <xdr:cNvCxnSpPr/>
        </xdr:nvCxnSpPr>
        <xdr:spPr>
          <a:xfrm>
            <a:off x="4114800" y="5454591"/>
            <a:ext cx="0" cy="1044683"/>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Rechte verbindingslijn 29">
            <a:extLst>
              <a:ext uri="{FF2B5EF4-FFF2-40B4-BE49-F238E27FC236}">
                <a16:creationId xmlns:a16="http://schemas.microsoft.com/office/drawing/2014/main" id="{364F1268-D171-4DD1-914C-5D9FE1A67C69}"/>
              </a:ext>
            </a:extLst>
          </xdr:cNvPr>
          <xdr:cNvCxnSpPr>
            <a:cxnSpLocks/>
          </xdr:cNvCxnSpPr>
        </xdr:nvCxnSpPr>
        <xdr:spPr>
          <a:xfrm flipV="1">
            <a:off x="4114800" y="5454591"/>
            <a:ext cx="2298423" cy="1044683"/>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Rechte verbindingslijn 30">
            <a:extLst>
              <a:ext uri="{FF2B5EF4-FFF2-40B4-BE49-F238E27FC236}">
                <a16:creationId xmlns:a16="http://schemas.microsoft.com/office/drawing/2014/main" id="{97882282-ACC3-4E78-AA58-343505628C43}"/>
              </a:ext>
            </a:extLst>
          </xdr:cNvPr>
          <xdr:cNvCxnSpPr/>
        </xdr:nvCxnSpPr>
        <xdr:spPr>
          <a:xfrm>
            <a:off x="6413223" y="4937321"/>
            <a:ext cx="0" cy="1582239"/>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Rechte verbindingslijn 31">
            <a:extLst>
              <a:ext uri="{FF2B5EF4-FFF2-40B4-BE49-F238E27FC236}">
                <a16:creationId xmlns:a16="http://schemas.microsoft.com/office/drawing/2014/main" id="{5B7202E4-4085-46CE-BBA1-2C32256B3528}"/>
              </a:ext>
            </a:extLst>
          </xdr:cNvPr>
          <xdr:cNvCxnSpPr>
            <a:cxnSpLocks/>
          </xdr:cNvCxnSpPr>
        </xdr:nvCxnSpPr>
        <xdr:spPr>
          <a:xfrm>
            <a:off x="6452179" y="5454591"/>
            <a:ext cx="1947816" cy="283992"/>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xnSp macro="">
        <xdr:nvCxnSpPr>
          <xdr:cNvPr id="10" name="Rechte verbindingslijn 32">
            <a:extLst>
              <a:ext uri="{FF2B5EF4-FFF2-40B4-BE49-F238E27FC236}">
                <a16:creationId xmlns:a16="http://schemas.microsoft.com/office/drawing/2014/main" id="{8BE35F50-7989-4351-B647-D30018BA9CCC}"/>
              </a:ext>
            </a:extLst>
          </xdr:cNvPr>
          <xdr:cNvCxnSpPr>
            <a:cxnSpLocks/>
          </xdr:cNvCxnSpPr>
        </xdr:nvCxnSpPr>
        <xdr:spPr>
          <a:xfrm>
            <a:off x="6413223" y="5728440"/>
            <a:ext cx="2015989" cy="3042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Rechte verbindingslijn 33">
            <a:extLst>
              <a:ext uri="{FF2B5EF4-FFF2-40B4-BE49-F238E27FC236}">
                <a16:creationId xmlns:a16="http://schemas.microsoft.com/office/drawing/2014/main" id="{7C326008-AC6A-42A1-A659-6D4E27A47C95}"/>
              </a:ext>
            </a:extLst>
          </xdr:cNvPr>
          <xdr:cNvCxnSpPr>
            <a:cxnSpLocks/>
          </xdr:cNvCxnSpPr>
        </xdr:nvCxnSpPr>
        <xdr:spPr>
          <a:xfrm>
            <a:off x="6413223" y="6468847"/>
            <a:ext cx="2015989"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2" name="Rechte verbindingslijn 34">
            <a:extLst>
              <a:ext uri="{FF2B5EF4-FFF2-40B4-BE49-F238E27FC236}">
                <a16:creationId xmlns:a16="http://schemas.microsoft.com/office/drawing/2014/main" id="{D0B8D37E-561A-47B7-B709-FBAB1D57DCB9}"/>
              </a:ext>
            </a:extLst>
          </xdr:cNvPr>
          <xdr:cNvCxnSpPr/>
        </xdr:nvCxnSpPr>
        <xdr:spPr>
          <a:xfrm>
            <a:off x="6413223" y="5718298"/>
            <a:ext cx="2015989" cy="78097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3" name="Rechte verbindingslijn 35">
            <a:extLst>
              <a:ext uri="{FF2B5EF4-FFF2-40B4-BE49-F238E27FC236}">
                <a16:creationId xmlns:a16="http://schemas.microsoft.com/office/drawing/2014/main" id="{3FCDF171-4393-4EAF-B94B-21858E3F39BA}"/>
              </a:ext>
            </a:extLst>
          </xdr:cNvPr>
          <xdr:cNvCxnSpPr>
            <a:cxnSpLocks/>
          </xdr:cNvCxnSpPr>
        </xdr:nvCxnSpPr>
        <xdr:spPr>
          <a:xfrm flipH="1">
            <a:off x="8399995" y="3943350"/>
            <a:ext cx="29217" cy="2555924"/>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Rechte verbindingslijn met pijl 36">
            <a:extLst>
              <a:ext uri="{FF2B5EF4-FFF2-40B4-BE49-F238E27FC236}">
                <a16:creationId xmlns:a16="http://schemas.microsoft.com/office/drawing/2014/main" id="{2274BC63-80D2-4DAA-BB28-97398296DDE9}"/>
              </a:ext>
            </a:extLst>
          </xdr:cNvPr>
          <xdr:cNvCxnSpPr/>
        </xdr:nvCxnSpPr>
        <xdr:spPr>
          <a:xfrm>
            <a:off x="6617743" y="5454591"/>
            <a:ext cx="0" cy="283992"/>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 name="Tekstvak 33">
            <a:extLst>
              <a:ext uri="{FF2B5EF4-FFF2-40B4-BE49-F238E27FC236}">
                <a16:creationId xmlns:a16="http://schemas.microsoft.com/office/drawing/2014/main" id="{B0B8B830-5791-4555-A9BD-B4E89798FDAF}"/>
              </a:ext>
            </a:extLst>
          </xdr:cNvPr>
          <xdr:cNvSpPr txBox="1"/>
        </xdr:nvSpPr>
        <xdr:spPr>
          <a:xfrm>
            <a:off x="6384005" y="4653329"/>
            <a:ext cx="301911" cy="375275"/>
          </a:xfrm>
          <a:prstGeom prst="rect">
            <a:avLst/>
          </a:prstGeom>
          <a:noFill/>
        </xdr:spPr>
        <xdr:txBody>
          <a:bodyPr wrap="square" rtlCol="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1</a:t>
            </a:r>
            <a:endParaRPr lang="nl-NL"/>
          </a:p>
        </xdr:txBody>
      </xdr:sp>
      <xdr:sp macro="" textlink="">
        <xdr:nvSpPr>
          <xdr:cNvPr id="16" name="Tekstvak 34">
            <a:extLst>
              <a:ext uri="{FF2B5EF4-FFF2-40B4-BE49-F238E27FC236}">
                <a16:creationId xmlns:a16="http://schemas.microsoft.com/office/drawing/2014/main" id="{1601D9CE-4CC0-4CDC-8197-C8AAFE6366AC}"/>
              </a:ext>
            </a:extLst>
          </xdr:cNvPr>
          <xdr:cNvSpPr txBox="1"/>
        </xdr:nvSpPr>
        <xdr:spPr>
          <a:xfrm>
            <a:off x="6413223" y="5160457"/>
            <a:ext cx="301911" cy="365132"/>
          </a:xfrm>
          <a:prstGeom prst="rect">
            <a:avLst/>
          </a:prstGeom>
          <a:noFill/>
        </xdr:spPr>
        <xdr:txBody>
          <a:bodyPr wrap="square" rtlCol="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2</a:t>
            </a:r>
            <a:endParaRPr lang="nl-NL"/>
          </a:p>
        </xdr:txBody>
      </xdr:sp>
      <xdr:sp macro="" textlink="">
        <xdr:nvSpPr>
          <xdr:cNvPr id="17" name="Tekstvak 35">
            <a:extLst>
              <a:ext uri="{FF2B5EF4-FFF2-40B4-BE49-F238E27FC236}">
                <a16:creationId xmlns:a16="http://schemas.microsoft.com/office/drawing/2014/main" id="{C9C79CA5-DDA9-4C50-866C-6EFBB6E2CA07}"/>
              </a:ext>
            </a:extLst>
          </xdr:cNvPr>
          <xdr:cNvSpPr txBox="1"/>
        </xdr:nvSpPr>
        <xdr:spPr>
          <a:xfrm>
            <a:off x="6384005" y="6407991"/>
            <a:ext cx="301911" cy="375275"/>
          </a:xfrm>
          <a:prstGeom prst="rect">
            <a:avLst/>
          </a:prstGeom>
          <a:noFill/>
        </xdr:spPr>
        <xdr:txBody>
          <a:bodyPr wrap="square" rtlCol="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3</a:t>
            </a:r>
            <a:endParaRPr lang="nl-NL"/>
          </a:p>
        </xdr:txBody>
      </xdr:sp>
      <xdr:sp macro="" textlink="">
        <xdr:nvSpPr>
          <xdr:cNvPr id="18" name="Tekstvak 36">
            <a:extLst>
              <a:ext uri="{FF2B5EF4-FFF2-40B4-BE49-F238E27FC236}">
                <a16:creationId xmlns:a16="http://schemas.microsoft.com/office/drawing/2014/main" id="{EA52504F-7535-45DE-8D8E-8AD414A66126}"/>
              </a:ext>
            </a:extLst>
          </xdr:cNvPr>
          <xdr:cNvSpPr txBox="1"/>
        </xdr:nvSpPr>
        <xdr:spPr>
          <a:xfrm>
            <a:off x="5984703" y="5535731"/>
            <a:ext cx="486954" cy="365132"/>
          </a:xfrm>
          <a:prstGeom prst="rect">
            <a:avLst/>
          </a:prstGeom>
          <a:noFill/>
        </xdr:spPr>
        <xdr:txBody>
          <a:bodyPr wrap="square" rtlCol="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(4)</a:t>
            </a:r>
            <a:endParaRPr lang="nl-NL"/>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0</xdr:colOff>
      <xdr:row>15</xdr:row>
      <xdr:rowOff>47625</xdr:rowOff>
    </xdr:from>
    <xdr:to>
      <xdr:col>23</xdr:col>
      <xdr:colOff>9525</xdr:colOff>
      <xdr:row>15</xdr:row>
      <xdr:rowOff>47625</xdr:rowOff>
    </xdr:to>
    <xdr:cxnSp macro="">
      <xdr:nvCxnSpPr>
        <xdr:cNvPr id="2" name="Straight Arrow Connector 1">
          <a:extLst>
            <a:ext uri="{FF2B5EF4-FFF2-40B4-BE49-F238E27FC236}">
              <a16:creationId xmlns:a16="http://schemas.microsoft.com/office/drawing/2014/main" id="{702B71A2-32FE-4ECC-ABC1-74E0227E67BF}"/>
            </a:ext>
          </a:extLst>
        </xdr:cNvPr>
        <xdr:cNvCxnSpPr/>
      </xdr:nvCxnSpPr>
      <xdr:spPr>
        <a:xfrm>
          <a:off x="13811250" y="2705100"/>
          <a:ext cx="1209675"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28575</xdr:colOff>
      <xdr:row>15</xdr:row>
      <xdr:rowOff>47625</xdr:rowOff>
    </xdr:from>
    <xdr:to>
      <xdr:col>26</xdr:col>
      <xdr:colOff>0</xdr:colOff>
      <xdr:row>15</xdr:row>
      <xdr:rowOff>47625</xdr:rowOff>
    </xdr:to>
    <xdr:cxnSp macro="">
      <xdr:nvCxnSpPr>
        <xdr:cNvPr id="3" name="Straight Arrow Connector 2">
          <a:extLst>
            <a:ext uri="{FF2B5EF4-FFF2-40B4-BE49-F238E27FC236}">
              <a16:creationId xmlns:a16="http://schemas.microsoft.com/office/drawing/2014/main" id="{E3133B8C-79D7-4AE4-B38F-75AF70F46638}"/>
            </a:ext>
          </a:extLst>
        </xdr:cNvPr>
        <xdr:cNvCxnSpPr/>
      </xdr:nvCxnSpPr>
      <xdr:spPr>
        <a:xfrm>
          <a:off x="15039975" y="2705100"/>
          <a:ext cx="2257425"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13</xdr:row>
      <xdr:rowOff>38100</xdr:rowOff>
    </xdr:from>
    <xdr:to>
      <xdr:col>20</xdr:col>
      <xdr:colOff>0</xdr:colOff>
      <xdr:row>15</xdr:row>
      <xdr:rowOff>133350</xdr:rowOff>
    </xdr:to>
    <xdr:cxnSp macro="">
      <xdr:nvCxnSpPr>
        <xdr:cNvPr id="4" name="Straight Connector 3">
          <a:extLst>
            <a:ext uri="{FF2B5EF4-FFF2-40B4-BE49-F238E27FC236}">
              <a16:creationId xmlns:a16="http://schemas.microsoft.com/office/drawing/2014/main" id="{751400D9-430A-4E76-8E7E-D77030BA5B5E}"/>
            </a:ext>
          </a:extLst>
        </xdr:cNvPr>
        <xdr:cNvCxnSpPr/>
      </xdr:nvCxnSpPr>
      <xdr:spPr>
        <a:xfrm>
          <a:off x="13811250" y="2371725"/>
          <a:ext cx="0" cy="419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9525</xdr:colOff>
      <xdr:row>13</xdr:row>
      <xdr:rowOff>38100</xdr:rowOff>
    </xdr:from>
    <xdr:to>
      <xdr:col>23</xdr:col>
      <xdr:colOff>9525</xdr:colOff>
      <xdr:row>15</xdr:row>
      <xdr:rowOff>133350</xdr:rowOff>
    </xdr:to>
    <xdr:cxnSp macro="">
      <xdr:nvCxnSpPr>
        <xdr:cNvPr id="5" name="Straight Connector 4">
          <a:extLst>
            <a:ext uri="{FF2B5EF4-FFF2-40B4-BE49-F238E27FC236}">
              <a16:creationId xmlns:a16="http://schemas.microsoft.com/office/drawing/2014/main" id="{77AF02F7-C6C7-4AC1-84CC-20615D9DAEDC}"/>
            </a:ext>
          </a:extLst>
        </xdr:cNvPr>
        <xdr:cNvCxnSpPr/>
      </xdr:nvCxnSpPr>
      <xdr:spPr>
        <a:xfrm>
          <a:off x="15020925" y="2371725"/>
          <a:ext cx="0" cy="419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9</xdr:row>
      <xdr:rowOff>28575</xdr:rowOff>
    </xdr:from>
    <xdr:to>
      <xdr:col>26</xdr:col>
      <xdr:colOff>0</xdr:colOff>
      <xdr:row>18</xdr:row>
      <xdr:rowOff>104775</xdr:rowOff>
    </xdr:to>
    <xdr:cxnSp macro="">
      <xdr:nvCxnSpPr>
        <xdr:cNvPr id="6" name="Straight Connector 5">
          <a:extLst>
            <a:ext uri="{FF2B5EF4-FFF2-40B4-BE49-F238E27FC236}">
              <a16:creationId xmlns:a16="http://schemas.microsoft.com/office/drawing/2014/main" id="{C84C55C1-F3F9-48D9-B596-81CFDCCC7249}"/>
            </a:ext>
          </a:extLst>
        </xdr:cNvPr>
        <xdr:cNvCxnSpPr/>
      </xdr:nvCxnSpPr>
      <xdr:spPr>
        <a:xfrm>
          <a:off x="17297400" y="1600200"/>
          <a:ext cx="0" cy="16478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0</xdr:row>
      <xdr:rowOff>123825</xdr:rowOff>
    </xdr:from>
    <xdr:to>
      <xdr:col>9</xdr:col>
      <xdr:colOff>628650</xdr:colOff>
      <xdr:row>12</xdr:row>
      <xdr:rowOff>113036</xdr:rowOff>
    </xdr:to>
    <xdr:pic>
      <xdr:nvPicPr>
        <xdr:cNvPr id="2" name="Picture 1">
          <a:extLst>
            <a:ext uri="{FF2B5EF4-FFF2-40B4-BE49-F238E27FC236}">
              <a16:creationId xmlns:a16="http://schemas.microsoft.com/office/drawing/2014/main" id="{FB254B48-50A2-4653-8DA8-CEC745561A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0060" t="35707" r="32967" b="33633"/>
        <a:stretch>
          <a:fillRect/>
        </a:stretch>
      </xdr:blipFill>
      <xdr:spPr bwMode="auto">
        <a:xfrm>
          <a:off x="3619500" y="123825"/>
          <a:ext cx="3467100" cy="1970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37</xdr:row>
      <xdr:rowOff>142875</xdr:rowOff>
    </xdr:from>
    <xdr:to>
      <xdr:col>7</xdr:col>
      <xdr:colOff>85725</xdr:colOff>
      <xdr:row>49</xdr:row>
      <xdr:rowOff>38100</xdr:rowOff>
    </xdr:to>
    <xdr:pic>
      <xdr:nvPicPr>
        <xdr:cNvPr id="58" name="Bild 183">
          <a:extLst>
            <a:ext uri="{FF2B5EF4-FFF2-40B4-BE49-F238E27FC236}">
              <a16:creationId xmlns:a16="http://schemas.microsoft.com/office/drawing/2014/main" id="{F5430BB1-2476-4D79-AF10-2DEAED1AD951}"/>
            </a:ext>
            <a:ext uri="{147F2762-F138-4A5C-976F-8EAC2B608ADB}">
              <a16:predDERef xmlns:a16="http://schemas.microsoft.com/office/drawing/2014/main" pred="{5877F889-EA07-6011-4449-D96DBE36E11D}"/>
            </a:ext>
          </a:extLst>
        </xdr:cNvPr>
        <xdr:cNvPicPr>
          <a:picLocks noChangeAspect="1"/>
        </xdr:cNvPicPr>
      </xdr:nvPicPr>
      <xdr:blipFill>
        <a:blip xmlns:r="http://schemas.openxmlformats.org/officeDocument/2006/relationships" r:embed="rId1"/>
        <a:stretch>
          <a:fillRect/>
        </a:stretch>
      </xdr:blipFill>
      <xdr:spPr>
        <a:xfrm>
          <a:off x="333375" y="6134100"/>
          <a:ext cx="2085975" cy="1838325"/>
        </a:xfrm>
        <a:prstGeom prst="rect">
          <a:avLst/>
        </a:prstGeom>
      </xdr:spPr>
    </xdr:pic>
    <xdr:clientData/>
  </xdr:twoCellAnchor>
  <xdr:twoCellAnchor editAs="oneCell">
    <xdr:from>
      <xdr:col>9</xdr:col>
      <xdr:colOff>0</xdr:colOff>
      <xdr:row>37</xdr:row>
      <xdr:rowOff>152400</xdr:rowOff>
    </xdr:from>
    <xdr:to>
      <xdr:col>18</xdr:col>
      <xdr:colOff>171450</xdr:colOff>
      <xdr:row>49</xdr:row>
      <xdr:rowOff>9525</xdr:rowOff>
    </xdr:to>
    <xdr:pic>
      <xdr:nvPicPr>
        <xdr:cNvPr id="60" name="Bild 184">
          <a:extLst>
            <a:ext uri="{FF2B5EF4-FFF2-40B4-BE49-F238E27FC236}">
              <a16:creationId xmlns:a16="http://schemas.microsoft.com/office/drawing/2014/main" id="{2BE20DCA-C6E6-40FC-BDF0-667FC04C36E8}"/>
            </a:ext>
            <a:ext uri="{147F2762-F138-4A5C-976F-8EAC2B608ADB}">
              <a16:predDERef xmlns:a16="http://schemas.microsoft.com/office/drawing/2014/main" pred="{F5430BB1-2476-4D79-AF10-2DEAED1AD951}"/>
            </a:ext>
          </a:extLst>
        </xdr:cNvPr>
        <xdr:cNvPicPr>
          <a:picLocks noChangeAspect="1"/>
        </xdr:cNvPicPr>
      </xdr:nvPicPr>
      <xdr:blipFill>
        <a:blip xmlns:r="http://schemas.openxmlformats.org/officeDocument/2006/relationships" r:embed="rId2"/>
        <a:stretch>
          <a:fillRect/>
        </a:stretch>
      </xdr:blipFill>
      <xdr:spPr>
        <a:xfrm>
          <a:off x="3000375" y="6143625"/>
          <a:ext cx="3171825" cy="1800225"/>
        </a:xfrm>
        <a:prstGeom prst="rect">
          <a:avLst/>
        </a:prstGeom>
      </xdr:spPr>
    </xdr:pic>
    <xdr:clientData/>
  </xdr:twoCellAnchor>
  <xdr:twoCellAnchor editAs="oneCell">
    <xdr:from>
      <xdr:col>1</xdr:col>
      <xdr:colOff>0</xdr:colOff>
      <xdr:row>24</xdr:row>
      <xdr:rowOff>0</xdr:rowOff>
    </xdr:from>
    <xdr:to>
      <xdr:col>9</xdr:col>
      <xdr:colOff>85725</xdr:colOff>
      <xdr:row>36</xdr:row>
      <xdr:rowOff>76200</xdr:rowOff>
    </xdr:to>
    <xdr:pic>
      <xdr:nvPicPr>
        <xdr:cNvPr id="33" name="Bild 180">
          <a:extLst>
            <a:ext uri="{FF2B5EF4-FFF2-40B4-BE49-F238E27FC236}">
              <a16:creationId xmlns:a16="http://schemas.microsoft.com/office/drawing/2014/main" id="{DA825C55-2A0B-49D9-A4E1-34CB2E60167D}"/>
            </a:ext>
            <a:ext uri="{147F2762-F138-4A5C-976F-8EAC2B608ADB}">
              <a16:predDERef xmlns:a16="http://schemas.microsoft.com/office/drawing/2014/main" pred="{2BE20DCA-C6E6-40FC-BDF0-667FC04C36E8}"/>
            </a:ext>
          </a:extLst>
        </xdr:cNvPr>
        <xdr:cNvPicPr>
          <a:picLocks noChangeAspect="1"/>
        </xdr:cNvPicPr>
      </xdr:nvPicPr>
      <xdr:blipFill>
        <a:blip xmlns:r="http://schemas.openxmlformats.org/officeDocument/2006/relationships" r:embed="rId3"/>
        <a:stretch>
          <a:fillRect/>
        </a:stretch>
      </xdr:blipFill>
      <xdr:spPr>
        <a:xfrm>
          <a:off x="333375" y="3886200"/>
          <a:ext cx="2752725" cy="2019300"/>
        </a:xfrm>
        <a:prstGeom prst="rect">
          <a:avLst/>
        </a:prstGeom>
      </xdr:spPr>
    </xdr:pic>
    <xdr:clientData/>
  </xdr:twoCellAnchor>
  <xdr:twoCellAnchor editAs="oneCell">
    <xdr:from>
      <xdr:col>22</xdr:col>
      <xdr:colOff>133350</xdr:colOff>
      <xdr:row>1</xdr:row>
      <xdr:rowOff>114300</xdr:rowOff>
    </xdr:from>
    <xdr:to>
      <xdr:col>36</xdr:col>
      <xdr:colOff>38100</xdr:colOff>
      <xdr:row>18</xdr:row>
      <xdr:rowOff>9525</xdr:rowOff>
    </xdr:to>
    <xdr:pic>
      <xdr:nvPicPr>
        <xdr:cNvPr id="51" name="Bild 189">
          <a:extLst>
            <a:ext uri="{FF2B5EF4-FFF2-40B4-BE49-F238E27FC236}">
              <a16:creationId xmlns:a16="http://schemas.microsoft.com/office/drawing/2014/main" id="{E2FD7367-6F93-3BB7-C34E-6B2030CB5335}"/>
            </a:ext>
            <a:ext uri="{147F2762-F138-4A5C-976F-8EAC2B608ADB}">
              <a16:predDERef xmlns:a16="http://schemas.microsoft.com/office/drawing/2014/main" pred="{DA825C55-2A0B-49D9-A4E1-34CB2E60167D}"/>
            </a:ext>
          </a:extLst>
        </xdr:cNvPr>
        <xdr:cNvPicPr>
          <a:picLocks noChangeAspect="1"/>
        </xdr:cNvPicPr>
      </xdr:nvPicPr>
      <xdr:blipFill>
        <a:blip xmlns:r="http://schemas.openxmlformats.org/officeDocument/2006/relationships" r:embed="rId4"/>
        <a:stretch>
          <a:fillRect/>
        </a:stretch>
      </xdr:blipFill>
      <xdr:spPr>
        <a:xfrm>
          <a:off x="7553325" y="276225"/>
          <a:ext cx="4572000" cy="2647950"/>
        </a:xfrm>
        <a:prstGeom prst="rect">
          <a:avLst/>
        </a:prstGeom>
      </xdr:spPr>
    </xdr:pic>
    <xdr:clientData/>
  </xdr:twoCellAnchor>
  <xdr:twoCellAnchor editAs="oneCell">
    <xdr:from>
      <xdr:col>1</xdr:col>
      <xdr:colOff>0</xdr:colOff>
      <xdr:row>49</xdr:row>
      <xdr:rowOff>142875</xdr:rowOff>
    </xdr:from>
    <xdr:to>
      <xdr:col>7</xdr:col>
      <xdr:colOff>38100</xdr:colOff>
      <xdr:row>60</xdr:row>
      <xdr:rowOff>133350</xdr:rowOff>
    </xdr:to>
    <xdr:pic>
      <xdr:nvPicPr>
        <xdr:cNvPr id="59" name="Bild 192">
          <a:extLst>
            <a:ext uri="{FF2B5EF4-FFF2-40B4-BE49-F238E27FC236}">
              <a16:creationId xmlns:a16="http://schemas.microsoft.com/office/drawing/2014/main" id="{62685F0F-44B8-4187-B84E-A5D39A0DC35F}"/>
            </a:ext>
            <a:ext uri="{147F2762-F138-4A5C-976F-8EAC2B608ADB}">
              <a16:predDERef xmlns:a16="http://schemas.microsoft.com/office/drawing/2014/main" pred="{320BBD25-51D9-EB84-4FEE-1B2906B33923}"/>
            </a:ext>
          </a:extLst>
        </xdr:cNvPr>
        <xdr:cNvPicPr>
          <a:picLocks noChangeAspect="1"/>
        </xdr:cNvPicPr>
      </xdr:nvPicPr>
      <xdr:blipFill>
        <a:blip xmlns:r="http://schemas.openxmlformats.org/officeDocument/2006/relationships" r:embed="rId5"/>
        <a:stretch>
          <a:fillRect/>
        </a:stretch>
      </xdr:blipFill>
      <xdr:spPr>
        <a:xfrm>
          <a:off x="333375" y="8077200"/>
          <a:ext cx="2038350" cy="1771650"/>
        </a:xfrm>
        <a:prstGeom prst="rect">
          <a:avLst/>
        </a:prstGeom>
      </xdr:spPr>
    </xdr:pic>
    <xdr:clientData/>
  </xdr:twoCellAnchor>
  <xdr:twoCellAnchor editAs="oneCell">
    <xdr:from>
      <xdr:col>9</xdr:col>
      <xdr:colOff>0</xdr:colOff>
      <xdr:row>49</xdr:row>
      <xdr:rowOff>142875</xdr:rowOff>
    </xdr:from>
    <xdr:to>
      <xdr:col>16</xdr:col>
      <xdr:colOff>133350</xdr:colOff>
      <xdr:row>60</xdr:row>
      <xdr:rowOff>95250</xdr:rowOff>
    </xdr:to>
    <xdr:pic>
      <xdr:nvPicPr>
        <xdr:cNvPr id="61" name="Bild 193">
          <a:extLst>
            <a:ext uri="{FF2B5EF4-FFF2-40B4-BE49-F238E27FC236}">
              <a16:creationId xmlns:a16="http://schemas.microsoft.com/office/drawing/2014/main" id="{0D3D7E15-5B41-4702-A725-E38F8E79EBC9}"/>
            </a:ext>
            <a:ext uri="{147F2762-F138-4A5C-976F-8EAC2B608ADB}">
              <a16:predDERef xmlns:a16="http://schemas.microsoft.com/office/drawing/2014/main" pred="{62685F0F-44B8-4187-B84E-A5D39A0DC35F}"/>
            </a:ext>
          </a:extLst>
        </xdr:cNvPr>
        <xdr:cNvPicPr>
          <a:picLocks noChangeAspect="1"/>
        </xdr:cNvPicPr>
      </xdr:nvPicPr>
      <xdr:blipFill>
        <a:blip xmlns:r="http://schemas.openxmlformats.org/officeDocument/2006/relationships" r:embed="rId6"/>
        <a:stretch>
          <a:fillRect/>
        </a:stretch>
      </xdr:blipFill>
      <xdr:spPr>
        <a:xfrm>
          <a:off x="3000375" y="8077200"/>
          <a:ext cx="2466975" cy="1733550"/>
        </a:xfrm>
        <a:prstGeom prst="rect">
          <a:avLst/>
        </a:prstGeom>
      </xdr:spPr>
    </xdr:pic>
    <xdr:clientData/>
  </xdr:twoCellAnchor>
  <xdr:twoCellAnchor editAs="oneCell">
    <xdr:from>
      <xdr:col>1</xdr:col>
      <xdr:colOff>0</xdr:colOff>
      <xdr:row>61</xdr:row>
      <xdr:rowOff>76200</xdr:rowOff>
    </xdr:from>
    <xdr:to>
      <xdr:col>10</xdr:col>
      <xdr:colOff>142875</xdr:colOff>
      <xdr:row>72</xdr:row>
      <xdr:rowOff>76200</xdr:rowOff>
    </xdr:to>
    <xdr:pic>
      <xdr:nvPicPr>
        <xdr:cNvPr id="62" name="Bild 194">
          <a:extLst>
            <a:ext uri="{FF2B5EF4-FFF2-40B4-BE49-F238E27FC236}">
              <a16:creationId xmlns:a16="http://schemas.microsoft.com/office/drawing/2014/main" id="{D8ED15BB-20EA-422D-A42B-E290F91B87C2}"/>
            </a:ext>
            <a:ext uri="{147F2762-F138-4A5C-976F-8EAC2B608ADB}">
              <a16:predDERef xmlns:a16="http://schemas.microsoft.com/office/drawing/2014/main" pred="{0D3D7E15-5B41-4702-A725-E38F8E79EBC9}"/>
            </a:ext>
          </a:extLst>
        </xdr:cNvPr>
        <xdr:cNvPicPr>
          <a:picLocks noChangeAspect="1"/>
        </xdr:cNvPicPr>
      </xdr:nvPicPr>
      <xdr:blipFill>
        <a:blip xmlns:r="http://schemas.openxmlformats.org/officeDocument/2006/relationships" r:embed="rId7"/>
        <a:stretch>
          <a:fillRect/>
        </a:stretch>
      </xdr:blipFill>
      <xdr:spPr>
        <a:xfrm>
          <a:off x="333375" y="9953625"/>
          <a:ext cx="3143250" cy="1781175"/>
        </a:xfrm>
        <a:prstGeom prst="rect">
          <a:avLst/>
        </a:prstGeom>
      </xdr:spPr>
    </xdr:pic>
    <xdr:clientData/>
  </xdr:twoCellAnchor>
  <xdr:twoCellAnchor editAs="oneCell">
    <xdr:from>
      <xdr:col>19</xdr:col>
      <xdr:colOff>276225</xdr:colOff>
      <xdr:row>18</xdr:row>
      <xdr:rowOff>104775</xdr:rowOff>
    </xdr:from>
    <xdr:to>
      <xdr:col>37</xdr:col>
      <xdr:colOff>47625</xdr:colOff>
      <xdr:row>35</xdr:row>
      <xdr:rowOff>57150</xdr:rowOff>
    </xdr:to>
    <xdr:pic>
      <xdr:nvPicPr>
        <xdr:cNvPr id="2" name="Bild 2">
          <a:extLst>
            <a:ext uri="{FF2B5EF4-FFF2-40B4-BE49-F238E27FC236}">
              <a16:creationId xmlns:a16="http://schemas.microsoft.com/office/drawing/2014/main" id="{7A1B7A95-A58A-4244-80F8-493083B8CFE0}"/>
            </a:ext>
            <a:ext uri="{147F2762-F138-4A5C-976F-8EAC2B608ADB}">
              <a16:predDERef xmlns:a16="http://schemas.microsoft.com/office/drawing/2014/main" pred="{D8ED15BB-20EA-422D-A42B-E290F91B87C2}"/>
            </a:ext>
          </a:extLst>
        </xdr:cNvPr>
        <xdr:cNvPicPr>
          <a:picLocks noChangeAspect="1"/>
        </xdr:cNvPicPr>
      </xdr:nvPicPr>
      <xdr:blipFill>
        <a:blip xmlns:r="http://schemas.openxmlformats.org/officeDocument/2006/relationships" r:embed="rId8"/>
        <a:stretch>
          <a:fillRect/>
        </a:stretch>
      </xdr:blipFill>
      <xdr:spPr>
        <a:xfrm>
          <a:off x="6610350" y="3019425"/>
          <a:ext cx="5857875" cy="2705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33</xdr:col>
      <xdr:colOff>219075</xdr:colOff>
      <xdr:row>16</xdr:row>
      <xdr:rowOff>76200</xdr:rowOff>
    </xdr:to>
    <xdr:pic>
      <xdr:nvPicPr>
        <xdr:cNvPr id="26" name="Bild 13">
          <a:extLst>
            <a:ext uri="{FF2B5EF4-FFF2-40B4-BE49-F238E27FC236}">
              <a16:creationId xmlns:a16="http://schemas.microsoft.com/office/drawing/2014/main" id="{E44ACD7F-F9BF-4C1C-9FAC-7B62D718AB2D}"/>
            </a:ext>
            <a:ext uri="{147F2762-F138-4A5C-976F-8EAC2B608ADB}">
              <a16:predDERef xmlns:a16="http://schemas.microsoft.com/office/drawing/2014/main" pred="{FE1DDC4C-C022-C00F-D209-F635F1F56BFD}"/>
            </a:ext>
          </a:extLst>
        </xdr:cNvPr>
        <xdr:cNvPicPr>
          <a:picLocks noChangeAspect="1"/>
        </xdr:cNvPicPr>
      </xdr:nvPicPr>
      <xdr:blipFill>
        <a:blip xmlns:r="http://schemas.openxmlformats.org/officeDocument/2006/relationships" r:embed="rId1"/>
        <a:stretch>
          <a:fillRect/>
        </a:stretch>
      </xdr:blipFill>
      <xdr:spPr>
        <a:xfrm>
          <a:off x="6667500" y="323850"/>
          <a:ext cx="4638675" cy="2343150"/>
        </a:xfrm>
        <a:prstGeom prst="rect">
          <a:avLst/>
        </a:prstGeom>
      </xdr:spPr>
    </xdr:pic>
    <xdr:clientData/>
  </xdr:twoCellAnchor>
  <xdr:twoCellAnchor editAs="oneCell">
    <xdr:from>
      <xdr:col>19</xdr:col>
      <xdr:colOff>161925</xdr:colOff>
      <xdr:row>18</xdr:row>
      <xdr:rowOff>57150</xdr:rowOff>
    </xdr:from>
    <xdr:to>
      <xdr:col>35</xdr:col>
      <xdr:colOff>257175</xdr:colOff>
      <xdr:row>29</xdr:row>
      <xdr:rowOff>19050</xdr:rowOff>
    </xdr:to>
    <xdr:pic>
      <xdr:nvPicPr>
        <xdr:cNvPr id="53" name="Bild 17">
          <a:extLst>
            <a:ext uri="{FF2B5EF4-FFF2-40B4-BE49-F238E27FC236}">
              <a16:creationId xmlns:a16="http://schemas.microsoft.com/office/drawing/2014/main" id="{9E909ABE-2099-7D65-2DFE-9D645A5DAF70}"/>
            </a:ext>
            <a:ext uri="{147F2762-F138-4A5C-976F-8EAC2B608ADB}">
              <a16:predDERef xmlns:a16="http://schemas.microsoft.com/office/drawing/2014/main" pred="{E44ACD7F-F9BF-4C1C-9FAC-7B62D718AB2D}"/>
            </a:ext>
          </a:extLst>
        </xdr:cNvPr>
        <xdr:cNvPicPr>
          <a:picLocks noChangeAspect="1"/>
        </xdr:cNvPicPr>
      </xdr:nvPicPr>
      <xdr:blipFill>
        <a:blip xmlns:r="http://schemas.openxmlformats.org/officeDocument/2006/relationships" r:embed="rId2"/>
        <a:stretch>
          <a:fillRect/>
        </a:stretch>
      </xdr:blipFill>
      <xdr:spPr>
        <a:xfrm>
          <a:off x="6496050" y="2971800"/>
          <a:ext cx="5514975" cy="1743075"/>
        </a:xfrm>
        <a:prstGeom prst="rect">
          <a:avLst/>
        </a:prstGeom>
      </xdr:spPr>
    </xdr:pic>
    <xdr:clientData/>
  </xdr:twoCellAnchor>
  <xdr:twoCellAnchor editAs="oneCell">
    <xdr:from>
      <xdr:col>1</xdr:col>
      <xdr:colOff>0</xdr:colOff>
      <xdr:row>17</xdr:row>
      <xdr:rowOff>0</xdr:rowOff>
    </xdr:from>
    <xdr:to>
      <xdr:col>14</xdr:col>
      <xdr:colOff>238125</xdr:colOff>
      <xdr:row>31</xdr:row>
      <xdr:rowOff>19050</xdr:rowOff>
    </xdr:to>
    <xdr:pic>
      <xdr:nvPicPr>
        <xdr:cNvPr id="55" name="Bild 11">
          <a:extLst>
            <a:ext uri="{FF2B5EF4-FFF2-40B4-BE49-F238E27FC236}">
              <a16:creationId xmlns:a16="http://schemas.microsoft.com/office/drawing/2014/main" id="{2116FE14-6B05-412E-8E47-8912E74748E9}"/>
            </a:ext>
            <a:ext uri="{147F2762-F138-4A5C-976F-8EAC2B608ADB}">
              <a16:predDERef xmlns:a16="http://schemas.microsoft.com/office/drawing/2014/main" pred="{9E909ABE-2099-7D65-2DFE-9D645A5DAF70}"/>
            </a:ext>
          </a:extLst>
        </xdr:cNvPr>
        <xdr:cNvPicPr>
          <a:picLocks noChangeAspect="1"/>
        </xdr:cNvPicPr>
      </xdr:nvPicPr>
      <xdr:blipFill>
        <a:blip xmlns:r="http://schemas.openxmlformats.org/officeDocument/2006/relationships" r:embed="rId3"/>
        <a:stretch>
          <a:fillRect/>
        </a:stretch>
      </xdr:blipFill>
      <xdr:spPr>
        <a:xfrm>
          <a:off x="333375" y="2752725"/>
          <a:ext cx="4572000" cy="2286000"/>
        </a:xfrm>
        <a:prstGeom prst="rect">
          <a:avLst/>
        </a:prstGeom>
      </xdr:spPr>
    </xdr:pic>
    <xdr:clientData/>
  </xdr:twoCellAnchor>
  <xdr:twoCellAnchor editAs="oneCell">
    <xdr:from>
      <xdr:col>1</xdr:col>
      <xdr:colOff>0</xdr:colOff>
      <xdr:row>33</xdr:row>
      <xdr:rowOff>0</xdr:rowOff>
    </xdr:from>
    <xdr:to>
      <xdr:col>15</xdr:col>
      <xdr:colOff>123825</xdr:colOff>
      <xdr:row>49</xdr:row>
      <xdr:rowOff>28575</xdr:rowOff>
    </xdr:to>
    <xdr:pic>
      <xdr:nvPicPr>
        <xdr:cNvPr id="61" name="Bild 19">
          <a:extLst>
            <a:ext uri="{FF2B5EF4-FFF2-40B4-BE49-F238E27FC236}">
              <a16:creationId xmlns:a16="http://schemas.microsoft.com/office/drawing/2014/main" id="{FDC8CDF1-24DF-4535-9A4C-5D96DDBC175B}"/>
            </a:ext>
            <a:ext uri="{147F2762-F138-4A5C-976F-8EAC2B608ADB}">
              <a16:predDERef xmlns:a16="http://schemas.microsoft.com/office/drawing/2014/main" pred="{2116FE14-6B05-412E-8E47-8912E74748E9}"/>
            </a:ext>
          </a:extLst>
        </xdr:cNvPr>
        <xdr:cNvPicPr>
          <a:picLocks noChangeAspect="1"/>
        </xdr:cNvPicPr>
      </xdr:nvPicPr>
      <xdr:blipFill>
        <a:blip xmlns:r="http://schemas.openxmlformats.org/officeDocument/2006/relationships" r:embed="rId4"/>
        <a:stretch>
          <a:fillRect/>
        </a:stretch>
      </xdr:blipFill>
      <xdr:spPr>
        <a:xfrm>
          <a:off x="333375" y="5343525"/>
          <a:ext cx="4791075" cy="2619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133350</xdr:colOff>
      <xdr:row>7</xdr:row>
      <xdr:rowOff>0</xdr:rowOff>
    </xdr:from>
    <xdr:to>
      <xdr:col>18</xdr:col>
      <xdr:colOff>295275</xdr:colOff>
      <xdr:row>15</xdr:row>
      <xdr:rowOff>152400</xdr:rowOff>
    </xdr:to>
    <xdr:pic>
      <xdr:nvPicPr>
        <xdr:cNvPr id="97596" name="Grafik 1">
          <a:extLst>
            <a:ext uri="{FF2B5EF4-FFF2-40B4-BE49-F238E27FC236}">
              <a16:creationId xmlns:a16="http://schemas.microsoft.com/office/drawing/2014/main" id="{329FAEAD-D3BE-4171-9796-EAF62152AA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094" t="8670"/>
        <a:stretch>
          <a:fillRect/>
        </a:stretch>
      </xdr:blipFill>
      <xdr:spPr bwMode="auto">
        <a:xfrm>
          <a:off x="3467100" y="1133475"/>
          <a:ext cx="282892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36</xdr:row>
      <xdr:rowOff>133350</xdr:rowOff>
    </xdr:from>
    <xdr:to>
      <xdr:col>17</xdr:col>
      <xdr:colOff>276225</xdr:colOff>
      <xdr:row>60</xdr:row>
      <xdr:rowOff>85725</xdr:rowOff>
    </xdr:to>
    <xdr:pic>
      <xdr:nvPicPr>
        <xdr:cNvPr id="97597" name="Picture 1">
          <a:extLst>
            <a:ext uri="{FF2B5EF4-FFF2-40B4-BE49-F238E27FC236}">
              <a16:creationId xmlns:a16="http://schemas.microsoft.com/office/drawing/2014/main" id="{B26FE008-0F82-4467-8B8E-C79860082D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8390" t="37755" r="25407" b="22240"/>
        <a:stretch>
          <a:fillRect/>
        </a:stretch>
      </xdr:blipFill>
      <xdr:spPr bwMode="auto">
        <a:xfrm>
          <a:off x="381000" y="5962650"/>
          <a:ext cx="5562600" cy="383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161925</xdr:colOff>
      <xdr:row>5</xdr:row>
      <xdr:rowOff>104775</xdr:rowOff>
    </xdr:from>
    <xdr:to>
      <xdr:col>36</xdr:col>
      <xdr:colOff>9525</xdr:colOff>
      <xdr:row>27</xdr:row>
      <xdr:rowOff>0</xdr:rowOff>
    </xdr:to>
    <xdr:pic>
      <xdr:nvPicPr>
        <xdr:cNvPr id="97598" name="Grafik 8">
          <a:extLst>
            <a:ext uri="{FF2B5EF4-FFF2-40B4-BE49-F238E27FC236}">
              <a16:creationId xmlns:a16="http://schemas.microsoft.com/office/drawing/2014/main" id="{80A5713F-8BDC-4A08-95A5-DAF38DC83D8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2415" b="1208"/>
        <a:stretch>
          <a:fillRect/>
        </a:stretch>
      </xdr:blipFill>
      <xdr:spPr bwMode="auto">
        <a:xfrm>
          <a:off x="6829425" y="914400"/>
          <a:ext cx="5267325" cy="3457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60</xdr:row>
      <xdr:rowOff>28575</xdr:rowOff>
    </xdr:from>
    <xdr:to>
      <xdr:col>17</xdr:col>
      <xdr:colOff>28575</xdr:colOff>
      <xdr:row>67</xdr:row>
      <xdr:rowOff>123825</xdr:rowOff>
    </xdr:to>
    <xdr:pic>
      <xdr:nvPicPr>
        <xdr:cNvPr id="97599" name="Grafik 1">
          <a:extLst>
            <a:ext uri="{FF2B5EF4-FFF2-40B4-BE49-F238E27FC236}">
              <a16:creationId xmlns:a16="http://schemas.microsoft.com/office/drawing/2014/main" id="{C9942006-587D-45DD-9001-E95AA3C3AE7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00125" y="9744075"/>
          <a:ext cx="4695825" cy="1228725"/>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255270</xdr:colOff>
      <xdr:row>24</xdr:row>
      <xdr:rowOff>28575</xdr:rowOff>
    </xdr:from>
    <xdr:to>
      <xdr:col>17</xdr:col>
      <xdr:colOff>198120</xdr:colOff>
      <xdr:row>27</xdr:row>
      <xdr:rowOff>95250</xdr:rowOff>
    </xdr:to>
    <xdr:sp macro="" textlink="">
      <xdr:nvSpPr>
        <xdr:cNvPr id="2" name="Rechteck 1">
          <a:extLst>
            <a:ext uri="{FF2B5EF4-FFF2-40B4-BE49-F238E27FC236}">
              <a16:creationId xmlns:a16="http://schemas.microsoft.com/office/drawing/2014/main" id="{ADB52437-076A-4AAC-9FAE-0489E3F3DD86}"/>
            </a:ext>
          </a:extLst>
        </xdr:cNvPr>
        <xdr:cNvSpPr/>
      </xdr:nvSpPr>
      <xdr:spPr bwMode="auto">
        <a:xfrm>
          <a:off x="3000375" y="3914775"/>
          <a:ext cx="2943225" cy="552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clientData/>
  </xdr:twoCellAnchor>
  <xdr:twoCellAnchor editAs="oneCell">
    <xdr:from>
      <xdr:col>1</xdr:col>
      <xdr:colOff>95250</xdr:colOff>
      <xdr:row>21</xdr:row>
      <xdr:rowOff>9525</xdr:rowOff>
    </xdr:from>
    <xdr:to>
      <xdr:col>18</xdr:col>
      <xdr:colOff>9525</xdr:colOff>
      <xdr:row>39</xdr:row>
      <xdr:rowOff>85725</xdr:rowOff>
    </xdr:to>
    <xdr:pic>
      <xdr:nvPicPr>
        <xdr:cNvPr id="98621" name="Grafik 4">
          <a:extLst>
            <a:ext uri="{FF2B5EF4-FFF2-40B4-BE49-F238E27FC236}">
              <a16:creationId xmlns:a16="http://schemas.microsoft.com/office/drawing/2014/main" id="{09A24771-DB34-4B75-9E23-9FA70C793E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3409950"/>
          <a:ext cx="5657850"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304800</xdr:colOff>
      <xdr:row>42</xdr:row>
      <xdr:rowOff>57150</xdr:rowOff>
    </xdr:from>
    <xdr:to>
      <xdr:col>18</xdr:col>
      <xdr:colOff>276225</xdr:colOff>
      <xdr:row>56</xdr:row>
      <xdr:rowOff>142875</xdr:rowOff>
    </xdr:to>
    <xdr:pic>
      <xdr:nvPicPr>
        <xdr:cNvPr id="98622" name="Grafik 7">
          <a:extLst>
            <a:ext uri="{FF2B5EF4-FFF2-40B4-BE49-F238E27FC236}">
              <a16:creationId xmlns:a16="http://schemas.microsoft.com/office/drawing/2014/main" id="{811CE27B-17A1-4D37-8710-3457419B5B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81375" y="6858000"/>
          <a:ext cx="2971800"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47</xdr:row>
      <xdr:rowOff>57150</xdr:rowOff>
    </xdr:from>
    <xdr:to>
      <xdr:col>10</xdr:col>
      <xdr:colOff>180975</xdr:colOff>
      <xdr:row>53</xdr:row>
      <xdr:rowOff>9525</xdr:rowOff>
    </xdr:to>
    <xdr:pic>
      <xdr:nvPicPr>
        <xdr:cNvPr id="98623" name="Grafik 5">
          <a:extLst>
            <a:ext uri="{FF2B5EF4-FFF2-40B4-BE49-F238E27FC236}">
              <a16:creationId xmlns:a16="http://schemas.microsoft.com/office/drawing/2014/main" id="{34A0B301-CEDC-40E4-9DB1-E66EBDE1595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7667625"/>
          <a:ext cx="3505200" cy="923925"/>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180975</xdr:colOff>
      <xdr:row>10</xdr:row>
      <xdr:rowOff>9525</xdr:rowOff>
    </xdr:from>
    <xdr:to>
      <xdr:col>17</xdr:col>
      <xdr:colOff>323850</xdr:colOff>
      <xdr:row>27</xdr:row>
      <xdr:rowOff>152400</xdr:rowOff>
    </xdr:to>
    <xdr:grpSp>
      <xdr:nvGrpSpPr>
        <xdr:cNvPr id="99788" name="Gruppieren 1">
          <a:extLst>
            <a:ext uri="{FF2B5EF4-FFF2-40B4-BE49-F238E27FC236}">
              <a16:creationId xmlns:a16="http://schemas.microsoft.com/office/drawing/2014/main" id="{E6F9A33E-FB5B-4763-ADE9-C650A2DDEB39}"/>
            </a:ext>
          </a:extLst>
        </xdr:cNvPr>
        <xdr:cNvGrpSpPr>
          <a:grpSpLocks/>
        </xdr:cNvGrpSpPr>
      </xdr:nvGrpSpPr>
      <xdr:grpSpPr bwMode="auto">
        <a:xfrm>
          <a:off x="514350" y="1628775"/>
          <a:ext cx="5476875" cy="2895600"/>
          <a:chOff x="371475" y="1581150"/>
          <a:chExt cx="5476875" cy="2895600"/>
        </a:xfrm>
      </xdr:grpSpPr>
      <xdr:pic>
        <xdr:nvPicPr>
          <xdr:cNvPr id="99792" name="Picture 2">
            <a:extLst>
              <a:ext uri="{FF2B5EF4-FFF2-40B4-BE49-F238E27FC236}">
                <a16:creationId xmlns:a16="http://schemas.microsoft.com/office/drawing/2014/main" id="{5627D085-58DB-4995-80B6-2A8BFF8BB9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7231" t="39656" r="44418" b="27042"/>
          <a:stretch>
            <a:fillRect/>
          </a:stretch>
        </xdr:blipFill>
        <xdr:spPr bwMode="auto">
          <a:xfrm>
            <a:off x="371475" y="1581150"/>
            <a:ext cx="2552700"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feld 2">
            <a:extLst>
              <a:ext uri="{FF2B5EF4-FFF2-40B4-BE49-F238E27FC236}">
                <a16:creationId xmlns:a16="http://schemas.microsoft.com/office/drawing/2014/main" id="{B2502DF2-75AD-4E98-B3F2-6684452C69B0}"/>
              </a:ext>
            </a:extLst>
          </xdr:cNvPr>
          <xdr:cNvSpPr txBox="1">
            <a:spLocks noChangeArrowheads="1"/>
          </xdr:cNvSpPr>
        </xdr:nvSpPr>
        <xdr:spPr bwMode="auto">
          <a:xfrm>
            <a:off x="3095625" y="2495550"/>
            <a:ext cx="2752725" cy="1162050"/>
          </a:xfrm>
          <a:prstGeom prst="rect">
            <a:avLst/>
          </a:prstGeom>
          <a:solidFill>
            <a:srgbClr val="9900CC">
              <a:alpha val="30000"/>
            </a:srgbClr>
          </a:solidFill>
          <a:ln w="9525">
            <a:solidFill>
              <a:srgbClr val="000000"/>
            </a:solidFill>
            <a:miter lim="800000"/>
            <a:headEnd/>
            <a:tailEnd/>
          </a:ln>
        </xdr:spPr>
        <xdr:txBody>
          <a:bodyPr rot="0" vert="horz" wrap="square" lIns="91440" tIns="45720" rIns="91440" bIns="45720" anchor="t" anchorCtr="0">
            <a:spAutoFit/>
          </a:bodyPr>
          <a:lstStyle/>
          <a:p>
            <a:pPr>
              <a:lnSpc>
                <a:spcPct val="107000"/>
              </a:lnSpc>
              <a:spcAft>
                <a:spcPts val="800"/>
              </a:spcAft>
            </a:pPr>
            <a:r>
              <a:rPr lang="en-GB" sz="1100">
                <a:effectLst/>
                <a:latin typeface="Arial" panose="020B0604020202020204" pitchFamily="34" charset="0"/>
                <a:ea typeface="Calibri" panose="020F0502020204030204" pitchFamily="34" charset="0"/>
                <a:cs typeface="Arial" panose="020B0604020202020204" pitchFamily="34" charset="0"/>
              </a:rPr>
              <a:t>Front Bulkhead Support T3.14:</a:t>
            </a:r>
            <a:br>
              <a:rPr lang="en-GB" sz="1100">
                <a:effectLst/>
                <a:latin typeface="Arial" panose="020B0604020202020204" pitchFamily="34" charset="0"/>
                <a:ea typeface="Calibri" panose="020F0502020204030204" pitchFamily="34" charset="0"/>
                <a:cs typeface="Arial" panose="020B0604020202020204" pitchFamily="34" charset="0"/>
              </a:rPr>
            </a:br>
            <a:r>
              <a:rPr lang="en-GB" sz="1100">
                <a:effectLst/>
                <a:latin typeface="Arial" panose="020B0604020202020204" pitchFamily="34" charset="0"/>
                <a:ea typeface="Calibri" panose="020F0502020204030204" pitchFamily="34" charset="0"/>
                <a:cs typeface="Arial" panose="020B0604020202020204" pitchFamily="34" charset="0"/>
              </a:rPr>
              <a:t>T3.14.2 Equivalency in the SES is based on a half car model for the weakest area.</a:t>
            </a:r>
            <a:endParaRPr lang="de-DE" sz="1100">
              <a:effectLst/>
              <a:latin typeface="Arial" panose="020B0604020202020204" pitchFamily="34" charset="0"/>
              <a:ea typeface="Calibri" panose="020F0502020204030204" pitchFamily="34" charset="0"/>
              <a:cs typeface="Arial" panose="020B0604020202020204" pitchFamily="34" charset="0"/>
            </a:endParaRPr>
          </a:p>
          <a:p>
            <a:pPr>
              <a:lnSpc>
                <a:spcPct val="107000"/>
              </a:lnSpc>
              <a:spcAft>
                <a:spcPts val="800"/>
              </a:spcAft>
            </a:pPr>
            <a:r>
              <a:rPr lang="en-GB" sz="1100">
                <a:effectLst/>
                <a:latin typeface="Arial" panose="020B0604020202020204" pitchFamily="34" charset="0"/>
                <a:ea typeface="Calibri" panose="020F0502020204030204" pitchFamily="34" charset="0"/>
                <a:cs typeface="Arial" panose="020B0604020202020204" pitchFamily="34" charset="0"/>
              </a:rPr>
              <a:t>First option: Flat panel assumption</a:t>
            </a:r>
            <a:endParaRPr lang="de-DE" sz="1100">
              <a:effectLst/>
              <a:latin typeface="Arial" panose="020B0604020202020204" pitchFamily="34" charset="0"/>
              <a:ea typeface="Calibri" panose="020F0502020204030204" pitchFamily="34" charset="0"/>
              <a:cs typeface="Arial" panose="020B0604020202020204" pitchFamily="34" charset="0"/>
            </a:endParaRPr>
          </a:p>
          <a:p>
            <a:pPr>
              <a:lnSpc>
                <a:spcPct val="107000"/>
              </a:lnSpc>
              <a:spcAft>
                <a:spcPts val="800"/>
              </a:spcAft>
            </a:pPr>
            <a:r>
              <a:rPr lang="en-GB" sz="1100">
                <a:effectLst/>
                <a:latin typeface="Arial" panose="020B0604020202020204" pitchFamily="34" charset="0"/>
                <a:ea typeface="Calibri" panose="020F0502020204030204" pitchFamily="34" charset="0"/>
                <a:cs typeface="Arial" panose="020B0604020202020204" pitchFamily="34" charset="0"/>
              </a:rPr>
              <a:t>-Panel height = FBHS</a:t>
            </a:r>
            <a:endParaRPr lang="de-DE" sz="1100">
              <a:effectLst/>
              <a:latin typeface="Arial" panose="020B0604020202020204" pitchFamily="34" charset="0"/>
              <a:ea typeface="Calibri" panose="020F0502020204030204" pitchFamily="34" charset="0"/>
              <a:cs typeface="Arial" panose="020B0604020202020204" pitchFamily="34" charset="0"/>
            </a:endParaRPr>
          </a:p>
        </xdr:txBody>
      </xdr:sp>
    </xdr:grpSp>
    <xdr:clientData/>
  </xdr:twoCellAnchor>
  <xdr:twoCellAnchor editAs="oneCell">
    <xdr:from>
      <xdr:col>19</xdr:col>
      <xdr:colOff>142875</xdr:colOff>
      <xdr:row>0</xdr:row>
      <xdr:rowOff>47625</xdr:rowOff>
    </xdr:from>
    <xdr:to>
      <xdr:col>37</xdr:col>
      <xdr:colOff>276225</xdr:colOff>
      <xdr:row>26</xdr:row>
      <xdr:rowOff>57150</xdr:rowOff>
    </xdr:to>
    <xdr:pic>
      <xdr:nvPicPr>
        <xdr:cNvPr id="99789" name="Grafik 6">
          <a:extLst>
            <a:ext uri="{FF2B5EF4-FFF2-40B4-BE49-F238E27FC236}">
              <a16:creationId xmlns:a16="http://schemas.microsoft.com/office/drawing/2014/main" id="{4A99A974-8DAF-4822-B233-DDBE9E023B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0" y="47625"/>
          <a:ext cx="6229350" cy="421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295275</xdr:colOff>
      <xdr:row>25</xdr:row>
      <xdr:rowOff>66675</xdr:rowOff>
    </xdr:from>
    <xdr:to>
      <xdr:col>35</xdr:col>
      <xdr:colOff>228600</xdr:colOff>
      <xdr:row>33</xdr:row>
      <xdr:rowOff>0</xdr:rowOff>
    </xdr:to>
    <xdr:pic>
      <xdr:nvPicPr>
        <xdr:cNvPr id="99790" name="Grafik 6">
          <a:extLst>
            <a:ext uri="{FF2B5EF4-FFF2-40B4-BE49-F238E27FC236}">
              <a16:creationId xmlns:a16="http://schemas.microsoft.com/office/drawing/2014/main" id="{C50E55BF-3B18-43DC-87B7-AD936B5627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96150" y="4114800"/>
          <a:ext cx="4695825" cy="1228725"/>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oneCellAnchor>
    <xdr:from>
      <xdr:col>4</xdr:col>
      <xdr:colOff>209550</xdr:colOff>
      <xdr:row>11</xdr:row>
      <xdr:rowOff>66675</xdr:rowOff>
    </xdr:from>
    <xdr:ext cx="414152" cy="264560"/>
    <xdr:sp macro="" textlink="">
      <xdr:nvSpPr>
        <xdr:cNvPr id="2" name="Textfeld 1">
          <a:extLst>
            <a:ext uri="{FF2B5EF4-FFF2-40B4-BE49-F238E27FC236}">
              <a16:creationId xmlns:a16="http://schemas.microsoft.com/office/drawing/2014/main" id="{292E37F7-28E2-4121-ACB7-AD138F65F965}"/>
            </a:ext>
          </a:extLst>
        </xdr:cNvPr>
        <xdr:cNvSpPr txBox="1"/>
      </xdr:nvSpPr>
      <xdr:spPr>
        <a:xfrm>
          <a:off x="1543050" y="1847850"/>
          <a:ext cx="4141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a:t>FBH</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1</xdr:col>
      <xdr:colOff>331470</xdr:colOff>
      <xdr:row>21</xdr:row>
      <xdr:rowOff>151010</xdr:rowOff>
    </xdr:from>
    <xdr:to>
      <xdr:col>18</xdr:col>
      <xdr:colOff>57156</xdr:colOff>
      <xdr:row>43</xdr:row>
      <xdr:rowOff>5</xdr:rowOff>
    </xdr:to>
    <xdr:pic>
      <xdr:nvPicPr>
        <xdr:cNvPr id="3" name="Grafik 2">
          <a:extLst>
            <a:ext uri="{FF2B5EF4-FFF2-40B4-BE49-F238E27FC236}">
              <a16:creationId xmlns:a16="http://schemas.microsoft.com/office/drawing/2014/main" id="{870CEF17-73CD-44D0-8061-24CCC75F16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6750" y="3896240"/>
          <a:ext cx="5448300" cy="3409435"/>
        </a:xfrm>
        <a:prstGeom prst="rect">
          <a:avLst/>
        </a:prstGeom>
        <a:ln>
          <a:noFill/>
        </a:ln>
        <a:effectLst>
          <a:softEdge rad="112500"/>
        </a:effec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youtube.com/watch?v=dQw4w9WgXcQ"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youtube.com/watch?v=dQw4w9WgXcQ"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6.bin"/><Relationship Id="rId1" Type="http://schemas.openxmlformats.org/officeDocument/2006/relationships/hyperlink" Target="https://www.youtube.com/watch?v=dQw4w9WgXcQ" TargetMode="External"/><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youtube.com/watch?v=dQw4w9WgXcQ"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48"/>
  <sheetViews>
    <sheetView tabSelected="1" workbookViewId="0">
      <pane ySplit="22" topLeftCell="A23" activePane="bottomLeft" state="frozenSplit"/>
      <selection pane="bottomLeft" activeCell="A39" sqref="A39"/>
    </sheetView>
  </sheetViews>
  <sheetFormatPr baseColWidth="10" defaultColWidth="11.42578125" defaultRowHeight="12.75"/>
  <cols>
    <col min="1" max="1" width="9.140625" style="309" customWidth="1"/>
    <col min="2" max="2" width="11" style="309" bestFit="1" customWidth="1"/>
    <col min="3" max="16384" width="11.42578125" style="309"/>
  </cols>
  <sheetData>
    <row r="1" spans="1:16">
      <c r="A1" s="765">
        <v>2024</v>
      </c>
      <c r="B1" s="764" t="s">
        <v>1016</v>
      </c>
      <c r="C1" s="766" t="s">
        <v>1</v>
      </c>
      <c r="D1" s="766"/>
      <c r="E1" s="766"/>
      <c r="F1" s="1005"/>
      <c r="G1" s="767"/>
      <c r="H1" s="767"/>
      <c r="I1" s="767"/>
      <c r="J1" s="767"/>
      <c r="K1" s="767"/>
      <c r="L1" s="767"/>
      <c r="M1" s="767"/>
      <c r="N1" s="767"/>
      <c r="O1" s="767"/>
      <c r="P1" s="768"/>
    </row>
    <row r="2" spans="1:16">
      <c r="A2" s="407"/>
      <c r="P2" s="769"/>
    </row>
    <row r="3" spans="1:16">
      <c r="A3" s="1072" t="s">
        <v>2</v>
      </c>
      <c r="B3" s="1073"/>
      <c r="C3" s="1073"/>
      <c r="D3" s="1073"/>
      <c r="E3" s="1073"/>
      <c r="F3" s="1073"/>
      <c r="G3" s="1073"/>
      <c r="H3" s="1073"/>
      <c r="I3" s="1073"/>
      <c r="J3" s="1073"/>
      <c r="K3" s="1073"/>
      <c r="L3" s="1073"/>
      <c r="M3" s="1073"/>
      <c r="N3" s="1073"/>
      <c r="O3" s="1073"/>
      <c r="P3" s="769"/>
    </row>
    <row r="4" spans="1:16">
      <c r="A4" s="770"/>
      <c r="B4" s="647"/>
      <c r="C4" s="647"/>
      <c r="D4" s="647"/>
      <c r="E4" s="647"/>
      <c r="F4" s="647"/>
      <c r="G4" s="647"/>
      <c r="H4" s="647"/>
      <c r="I4" s="647"/>
      <c r="J4" s="647"/>
      <c r="K4" s="647"/>
      <c r="L4" s="647"/>
      <c r="M4" s="647"/>
      <c r="N4" s="647"/>
      <c r="O4" s="647"/>
      <c r="P4" s="769"/>
    </row>
    <row r="5" spans="1:16">
      <c r="A5" s="771" t="s">
        <v>3</v>
      </c>
      <c r="B5" s="647"/>
      <c r="C5" s="647"/>
      <c r="D5" s="647"/>
      <c r="E5" s="647"/>
      <c r="F5" s="647"/>
      <c r="G5" s="647"/>
      <c r="H5" s="647"/>
      <c r="I5" s="647"/>
      <c r="J5" s="647"/>
      <c r="K5" s="647"/>
      <c r="L5" s="647"/>
      <c r="M5" s="647"/>
      <c r="N5" s="647"/>
      <c r="O5" s="647"/>
      <c r="P5" s="769"/>
    </row>
    <row r="6" spans="1:16">
      <c r="A6" s="771"/>
      <c r="B6" s="647"/>
      <c r="C6" s="647"/>
      <c r="D6" s="647"/>
      <c r="E6" s="647"/>
      <c r="F6" s="647"/>
      <c r="G6" s="647"/>
      <c r="H6" s="647"/>
      <c r="I6" s="647"/>
      <c r="J6" s="647"/>
      <c r="K6" s="647"/>
      <c r="L6" s="647"/>
      <c r="M6" s="647"/>
      <c r="N6" s="647"/>
      <c r="O6" s="647"/>
      <c r="P6" s="769"/>
    </row>
    <row r="7" spans="1:16">
      <c r="A7" s="771" t="s">
        <v>4</v>
      </c>
      <c r="B7" s="647"/>
      <c r="C7" s="647"/>
      <c r="D7" s="647"/>
      <c r="E7" s="647"/>
      <c r="F7" s="647"/>
      <c r="G7" s="647"/>
      <c r="H7" s="647"/>
      <c r="I7" s="647"/>
      <c r="J7" s="647"/>
      <c r="K7" s="647"/>
      <c r="L7" s="647"/>
      <c r="M7" s="647"/>
      <c r="N7" s="647"/>
      <c r="O7" s="647"/>
      <c r="P7" s="769"/>
    </row>
    <row r="8" spans="1:16">
      <c r="A8" s="771"/>
      <c r="B8" s="647"/>
      <c r="C8" s="647"/>
      <c r="D8" s="647"/>
      <c r="E8" s="647"/>
      <c r="F8" s="647"/>
      <c r="G8" s="647"/>
      <c r="H8" s="647"/>
      <c r="I8" s="647"/>
      <c r="J8" s="647"/>
      <c r="K8" s="647"/>
      <c r="L8" s="647"/>
      <c r="M8" s="647"/>
      <c r="N8" s="647"/>
      <c r="O8" s="647"/>
      <c r="P8" s="769"/>
    </row>
    <row r="9" spans="1:16">
      <c r="A9" s="772" t="s">
        <v>5</v>
      </c>
      <c r="B9" s="647"/>
      <c r="C9" s="647"/>
      <c r="D9" s="647"/>
      <c r="E9" s="647"/>
      <c r="F9" s="647"/>
      <c r="G9" s="647"/>
      <c r="H9" s="647"/>
      <c r="I9" s="647"/>
      <c r="J9" s="647"/>
      <c r="K9" s="647"/>
      <c r="L9" s="647"/>
      <c r="M9" s="647"/>
      <c r="N9" s="647"/>
      <c r="O9" s="647"/>
      <c r="P9" s="769"/>
    </row>
    <row r="10" spans="1:16">
      <c r="A10" s="771"/>
      <c r="B10" s="647"/>
      <c r="C10" s="647"/>
      <c r="D10" s="647"/>
      <c r="E10" s="647"/>
      <c r="F10" s="647"/>
      <c r="G10" s="647"/>
      <c r="H10" s="647"/>
      <c r="I10" s="647"/>
      <c r="J10" s="647"/>
      <c r="K10" s="647"/>
      <c r="L10" s="647"/>
      <c r="M10" s="647"/>
      <c r="N10" s="647"/>
      <c r="O10" s="647"/>
      <c r="P10" s="769"/>
    </row>
    <row r="11" spans="1:16">
      <c r="A11" s="1072" t="s">
        <v>6</v>
      </c>
      <c r="B11" s="1073"/>
      <c r="C11" s="1073"/>
      <c r="D11" s="1073"/>
      <c r="E11" s="1073"/>
      <c r="F11" s="1073"/>
      <c r="G11" s="1073"/>
      <c r="H11" s="1073"/>
      <c r="I11" s="1073"/>
      <c r="J11" s="1073"/>
      <c r="K11" s="1073"/>
      <c r="L11" s="1073"/>
      <c r="M11" s="1073"/>
      <c r="N11" s="1073"/>
      <c r="O11" s="1073"/>
      <c r="P11" s="1074"/>
    </row>
    <row r="12" spans="1:16">
      <c r="A12" s="1072" t="s">
        <v>7</v>
      </c>
      <c r="B12" s="1073"/>
      <c r="C12" s="1073"/>
      <c r="D12" s="1073"/>
      <c r="E12" s="1073"/>
      <c r="F12" s="1073"/>
      <c r="G12" s="1073"/>
      <c r="H12" s="1073"/>
      <c r="I12" s="1073"/>
      <c r="J12" s="1073"/>
      <c r="K12" s="1073"/>
      <c r="L12" s="1073"/>
      <c r="M12" s="1073"/>
      <c r="N12" s="1073"/>
      <c r="O12" s="1073"/>
      <c r="P12" s="1074"/>
    </row>
    <row r="13" spans="1:16" ht="25.5" customHeight="1">
      <c r="A13" s="1075" t="s">
        <v>8</v>
      </c>
      <c r="B13" s="1070"/>
      <c r="C13" s="1070"/>
      <c r="D13" s="1070"/>
      <c r="E13" s="1070"/>
      <c r="F13" s="1070"/>
      <c r="G13" s="1070"/>
      <c r="H13" s="1070"/>
      <c r="I13" s="1070"/>
      <c r="J13" s="1070"/>
      <c r="K13" s="1070"/>
      <c r="L13" s="1070"/>
      <c r="M13" s="1070"/>
      <c r="N13" s="1070"/>
      <c r="O13" s="1070"/>
      <c r="P13" s="1071"/>
    </row>
    <row r="14" spans="1:16" ht="25.5" customHeight="1">
      <c r="A14" s="1069" t="s">
        <v>9</v>
      </c>
      <c r="B14" s="1070"/>
      <c r="C14" s="1070"/>
      <c r="D14" s="1070"/>
      <c r="E14" s="1070"/>
      <c r="F14" s="1070"/>
      <c r="G14" s="1070"/>
      <c r="H14" s="1070"/>
      <c r="I14" s="1070"/>
      <c r="J14" s="1070"/>
      <c r="K14" s="1070"/>
      <c r="L14" s="1070"/>
      <c r="M14" s="1070"/>
      <c r="N14" s="1070"/>
      <c r="O14" s="1070"/>
      <c r="P14" s="1071"/>
    </row>
    <row r="15" spans="1:16">
      <c r="A15" s="771" t="s">
        <v>10</v>
      </c>
      <c r="B15" s="773"/>
      <c r="C15" s="773"/>
      <c r="D15" s="773"/>
      <c r="E15" s="773"/>
      <c r="F15" s="773"/>
      <c r="G15" s="773"/>
      <c r="H15" s="773"/>
      <c r="I15" s="773"/>
      <c r="J15" s="773"/>
      <c r="K15" s="773"/>
      <c r="L15" s="773"/>
      <c r="M15" s="773"/>
      <c r="N15" s="773"/>
      <c r="O15" s="773"/>
      <c r="P15" s="774"/>
    </row>
    <row r="16" spans="1:16">
      <c r="A16" s="775"/>
      <c r="B16" s="773"/>
      <c r="C16" s="773"/>
      <c r="D16" s="773"/>
      <c r="E16" s="773"/>
      <c r="F16" s="773"/>
      <c r="G16" s="773"/>
      <c r="H16" s="773"/>
      <c r="I16" s="773"/>
      <c r="J16" s="773"/>
      <c r="K16" s="773"/>
      <c r="L16" s="773"/>
      <c r="M16" s="773"/>
      <c r="N16" s="773"/>
      <c r="O16" s="773"/>
      <c r="P16" s="774"/>
    </row>
    <row r="17" spans="1:16">
      <c r="A17" s="776" t="s">
        <v>11</v>
      </c>
      <c r="P17" s="769"/>
    </row>
    <row r="18" spans="1:16">
      <c r="A18" s="776" t="s">
        <v>12</v>
      </c>
      <c r="P18" s="769"/>
    </row>
    <row r="19" spans="1:16" ht="13.5" thickBot="1">
      <c r="A19" s="776"/>
      <c r="P19" s="769"/>
    </row>
    <row r="20" spans="1:16" ht="13.5" thickBot="1">
      <c r="A20" s="407"/>
      <c r="B20" s="1066" t="s">
        <v>13</v>
      </c>
      <c r="C20" s="1067"/>
      <c r="D20" s="1067"/>
      <c r="E20" s="1067"/>
      <c r="F20" s="1067"/>
      <c r="G20" s="1067"/>
      <c r="H20" s="1067"/>
      <c r="I20" s="1068"/>
      <c r="P20" s="769"/>
    </row>
    <row r="21" spans="1:16">
      <c r="A21" s="407"/>
      <c r="P21" s="769"/>
    </row>
    <row r="22" spans="1:16" s="764" customFormat="1">
      <c r="A22" s="776" t="s">
        <v>14</v>
      </c>
      <c r="P22" s="777"/>
    </row>
    <row r="23" spans="1:16">
      <c r="A23" s="778" t="s">
        <v>0</v>
      </c>
      <c r="B23" s="779" t="s">
        <v>15</v>
      </c>
      <c r="C23" s="779"/>
      <c r="P23" s="769"/>
    </row>
    <row r="24" spans="1:16">
      <c r="A24" s="778"/>
      <c r="B24" s="781" t="s">
        <v>16</v>
      </c>
      <c r="P24" s="769"/>
    </row>
    <row r="25" spans="1:16">
      <c r="A25" s="778"/>
      <c r="B25" s="781" t="s">
        <v>17</v>
      </c>
      <c r="P25" s="769"/>
    </row>
    <row r="26" spans="1:16">
      <c r="A26" s="778"/>
      <c r="B26" s="781" t="s">
        <v>18</v>
      </c>
      <c r="P26" s="769"/>
    </row>
    <row r="27" spans="1:16">
      <c r="A27" s="778"/>
      <c r="B27" s="780" t="s">
        <v>19</v>
      </c>
      <c r="C27" s="779"/>
      <c r="P27" s="769"/>
    </row>
    <row r="28" spans="1:16">
      <c r="A28" s="778"/>
      <c r="B28" s="781" t="s">
        <v>20</v>
      </c>
      <c r="C28" s="779"/>
      <c r="P28" s="769"/>
    </row>
    <row r="29" spans="1:16">
      <c r="A29" s="782"/>
      <c r="B29" s="781" t="s">
        <v>21</v>
      </c>
      <c r="C29" s="779"/>
      <c r="P29" s="769"/>
    </row>
    <row r="30" spans="1:16">
      <c r="A30" s="782"/>
      <c r="B30" s="781" t="s">
        <v>22</v>
      </c>
      <c r="C30" s="779"/>
      <c r="P30" s="769"/>
    </row>
    <row r="31" spans="1:16">
      <c r="A31" s="778"/>
      <c r="B31" s="781" t="s">
        <v>23</v>
      </c>
      <c r="C31" s="779"/>
      <c r="P31" s="769"/>
    </row>
    <row r="32" spans="1:16">
      <c r="A32" s="407"/>
      <c r="B32" s="781" t="s">
        <v>24</v>
      </c>
      <c r="C32" s="779"/>
      <c r="P32" s="769"/>
    </row>
    <row r="33" spans="1:16">
      <c r="A33" s="407"/>
      <c r="B33" s="543" t="s">
        <v>25</v>
      </c>
      <c r="C33" s="779"/>
      <c r="P33" s="769"/>
    </row>
    <row r="34" spans="1:16">
      <c r="A34" s="407"/>
      <c r="B34" s="780" t="s">
        <v>26</v>
      </c>
      <c r="C34" s="779"/>
      <c r="P34" s="769"/>
    </row>
    <row r="35" spans="1:16">
      <c r="A35" s="407"/>
      <c r="B35" s="780" t="s">
        <v>27</v>
      </c>
      <c r="C35" s="779"/>
      <c r="P35" s="769"/>
    </row>
    <row r="36" spans="1:16">
      <c r="A36" s="778"/>
      <c r="B36" s="781" t="s">
        <v>28</v>
      </c>
      <c r="C36" s="779"/>
      <c r="P36" s="769"/>
    </row>
    <row r="37" spans="1:16">
      <c r="A37" s="407"/>
      <c r="B37" s="780" t="s">
        <v>29</v>
      </c>
      <c r="C37" s="779"/>
      <c r="P37" s="769"/>
    </row>
    <row r="38" spans="1:16">
      <c r="A38" s="407"/>
      <c r="B38" s="781"/>
      <c r="P38" s="769"/>
    </row>
    <row r="39" spans="1:16">
      <c r="A39" s="778" t="s">
        <v>1016</v>
      </c>
      <c r="B39" s="779" t="s">
        <v>1017</v>
      </c>
      <c r="P39" s="769"/>
    </row>
    <row r="40" spans="1:16">
      <c r="A40" s="407"/>
      <c r="B40" s="780" t="s">
        <v>1018</v>
      </c>
      <c r="P40" s="769"/>
    </row>
    <row r="41" spans="1:16">
      <c r="A41" s="407"/>
      <c r="B41" s="780" t="s">
        <v>1019</v>
      </c>
      <c r="P41" s="769"/>
    </row>
    <row r="42" spans="1:16">
      <c r="A42" s="407"/>
      <c r="B42" s="780" t="s">
        <v>1020</v>
      </c>
      <c r="E42" s="779"/>
      <c r="P42" s="769"/>
    </row>
    <row r="43" spans="1:16">
      <c r="A43" s="407"/>
      <c r="B43" s="781"/>
      <c r="P43" s="769"/>
    </row>
    <row r="44" spans="1:16">
      <c r="A44" s="407"/>
      <c r="B44" s="780" t="s">
        <v>30</v>
      </c>
      <c r="P44" s="769"/>
    </row>
    <row r="45" spans="1:16">
      <c r="A45" s="407"/>
      <c r="P45" s="769"/>
    </row>
    <row r="46" spans="1:16">
      <c r="A46" s="407"/>
      <c r="P46" s="769"/>
    </row>
    <row r="47" spans="1:16">
      <c r="A47" s="407"/>
      <c r="B47" s="780"/>
      <c r="P47" s="769"/>
    </row>
    <row r="48" spans="1:16">
      <c r="A48" s="783"/>
      <c r="B48" s="784"/>
      <c r="C48" s="784"/>
      <c r="D48" s="784"/>
      <c r="E48" s="784"/>
      <c r="F48" s="784"/>
      <c r="G48" s="784"/>
      <c r="H48" s="784"/>
      <c r="I48" s="784"/>
      <c r="J48" s="784"/>
      <c r="K48" s="784"/>
      <c r="L48" s="784"/>
      <c r="M48" s="784"/>
      <c r="N48" s="784"/>
      <c r="O48" s="784"/>
      <c r="P48" s="785"/>
    </row>
  </sheetData>
  <sheetProtection algorithmName="SHA-512" hashValue="poX2CXiGdnkKIzupRjmkk7xh92/e1fI19BpF/qIZ79OdzUVplR+4g3yOPjp2lCaV6Jwt/nFP6RHs/CqxqoW7Kw==" saltValue="7wtiEvCXiMJfqzDDvBwFSQ==" spinCount="100000" sheet="1" scenarios="1" insertHyperlinks="0"/>
  <mergeCells count="6">
    <mergeCell ref="B20:I20"/>
    <mergeCell ref="A14:P14"/>
    <mergeCell ref="A3:O3"/>
    <mergeCell ref="A11:P11"/>
    <mergeCell ref="A12:P12"/>
    <mergeCell ref="A13:P13"/>
  </mergeCells>
  <phoneticPr fontId="1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9999FF"/>
  </sheetPr>
  <dimension ref="A1:AO366"/>
  <sheetViews>
    <sheetView showGridLines="0" zoomScaleNormal="100" zoomScaleSheetLayoutView="100" workbookViewId="0">
      <selection sqref="A1:S1"/>
    </sheetView>
  </sheetViews>
  <sheetFormatPr baseColWidth="10" defaultColWidth="11.42578125" defaultRowHeight="12.75"/>
  <cols>
    <col min="1" max="38" width="5" customWidth="1"/>
  </cols>
  <sheetData>
    <row r="1" spans="1:41">
      <c r="A1" s="1210" t="s">
        <v>305</v>
      </c>
      <c r="B1" s="1211"/>
      <c r="C1" s="1211"/>
      <c r="D1" s="1211"/>
      <c r="E1" s="1211"/>
      <c r="F1" s="1211"/>
      <c r="G1" s="1211"/>
      <c r="H1" s="1211"/>
      <c r="I1" s="1211"/>
      <c r="J1" s="1211"/>
      <c r="K1" s="1211"/>
      <c r="L1" s="1211"/>
      <c r="M1" s="1211"/>
      <c r="N1" s="1211"/>
      <c r="O1" s="1211"/>
      <c r="P1" s="1211"/>
      <c r="Q1" s="1211"/>
      <c r="R1" s="1211"/>
      <c r="S1" s="1212"/>
      <c r="T1" s="1210" t="s">
        <v>294</v>
      </c>
      <c r="U1" s="1211"/>
      <c r="V1" s="1211"/>
      <c r="W1" s="1211"/>
      <c r="X1" s="1211"/>
      <c r="Y1" s="1211"/>
      <c r="Z1" s="1211"/>
      <c r="AA1" s="1211"/>
      <c r="AB1" s="1211"/>
      <c r="AC1" s="1211"/>
      <c r="AD1" s="1211"/>
      <c r="AE1" s="1211"/>
      <c r="AF1" s="1211"/>
      <c r="AG1" s="1211"/>
      <c r="AH1" s="1211"/>
      <c r="AI1" s="1211"/>
      <c r="AJ1" s="1211"/>
      <c r="AK1" s="1211"/>
      <c r="AL1" s="1212"/>
    </row>
    <row r="2" spans="1:41">
      <c r="A2" s="4"/>
      <c r="S2" s="15"/>
      <c r="T2" s="4"/>
      <c r="AL2" s="15"/>
      <c r="AM2" s="162" t="s">
        <v>226</v>
      </c>
      <c r="AN2" s="162"/>
      <c r="AO2" s="162"/>
    </row>
    <row r="3" spans="1:41">
      <c r="A3" t="s">
        <v>39</v>
      </c>
      <c r="D3" s="1173" t="str">
        <f>IF('Cover Sheet'!$D$14&gt;0,'Cover Sheet'!$D$14,"")</f>
        <v/>
      </c>
      <c r="E3" s="1173"/>
      <c r="F3" s="1173"/>
      <c r="G3" s="1173"/>
      <c r="H3" s="1173"/>
      <c r="I3" s="1173"/>
      <c r="J3" s="1173"/>
      <c r="K3" t="s">
        <v>40</v>
      </c>
      <c r="O3" s="1173" t="str">
        <f>IF('Cover Sheet'!$O$14&gt;0,'Cover Sheet'!$O$14,"")</f>
        <v/>
      </c>
      <c r="P3" s="1173"/>
      <c r="Q3" s="1173"/>
      <c r="R3" s="1173"/>
      <c r="S3" s="1173"/>
      <c r="T3" t="s">
        <v>39</v>
      </c>
      <c r="W3" s="1173" t="str">
        <f>IF('Cover Sheet'!$D$14&gt;0,'Cover Sheet'!$D$14,"")</f>
        <v/>
      </c>
      <c r="X3" s="1173"/>
      <c r="Y3" s="1173"/>
      <c r="Z3" s="1173"/>
      <c r="AA3" s="1173"/>
      <c r="AB3" s="1173"/>
      <c r="AC3" s="1173"/>
      <c r="AD3" t="s">
        <v>40</v>
      </c>
      <c r="AH3" s="1173" t="str">
        <f>IF('Cover Sheet'!$O$14&gt;0,'Cover Sheet'!$O$14,"")</f>
        <v/>
      </c>
      <c r="AI3" s="1173"/>
      <c r="AJ3" s="1173"/>
      <c r="AK3" s="1173"/>
      <c r="AL3" s="1173"/>
    </row>
    <row r="4" spans="1:41">
      <c r="A4" s="4"/>
      <c r="S4" s="15"/>
      <c r="T4" s="4"/>
      <c r="AL4" s="15"/>
    </row>
    <row r="5" spans="1:41" ht="12.75" customHeight="1">
      <c r="A5" s="1227"/>
      <c r="B5" s="1228"/>
      <c r="C5" s="1228"/>
      <c r="D5" s="1228"/>
      <c r="E5" s="1228"/>
      <c r="F5" s="1228"/>
      <c r="G5" s="1228"/>
      <c r="H5" s="1228"/>
      <c r="I5" s="1228"/>
      <c r="J5" s="1228"/>
      <c r="K5" s="1228"/>
      <c r="L5" s="1228"/>
      <c r="M5" s="1228"/>
      <c r="N5" s="1228"/>
      <c r="O5" s="1228"/>
      <c r="P5" s="1228"/>
      <c r="Q5" s="1228"/>
      <c r="R5" s="1228"/>
      <c r="S5" s="1229"/>
      <c r="T5" s="1227"/>
      <c r="U5" s="1228"/>
      <c r="V5" s="1228"/>
      <c r="W5" s="1228"/>
      <c r="X5" s="1228"/>
      <c r="Y5" s="1228"/>
      <c r="Z5" s="1228"/>
      <c r="AA5" s="1228"/>
      <c r="AB5" s="1228"/>
      <c r="AC5" s="1228"/>
      <c r="AD5" s="1228"/>
      <c r="AE5" s="1228"/>
      <c r="AF5" s="1228"/>
      <c r="AG5" s="1228"/>
      <c r="AH5" s="1228"/>
      <c r="AI5" s="1228"/>
      <c r="AJ5" s="1228"/>
      <c r="AK5" s="1228"/>
      <c r="AL5" s="1229"/>
    </row>
    <row r="6" spans="1:41">
      <c r="A6" s="28"/>
      <c r="B6" s="28"/>
      <c r="C6" s="26"/>
      <c r="D6" s="28"/>
      <c r="E6" s="26"/>
      <c r="F6" s="26"/>
      <c r="G6" s="26"/>
      <c r="H6" s="26"/>
      <c r="I6" s="26"/>
      <c r="J6" s="26"/>
      <c r="K6" s="26"/>
      <c r="L6" s="26"/>
      <c r="M6" s="26"/>
      <c r="N6" s="26"/>
      <c r="O6" s="26"/>
      <c r="P6" s="26"/>
      <c r="Q6" s="26"/>
      <c r="R6" s="26"/>
      <c r="S6" s="27"/>
      <c r="T6" s="28"/>
      <c r="U6" s="28"/>
      <c r="V6" s="26"/>
      <c r="W6" s="28"/>
      <c r="X6" s="26"/>
      <c r="Y6" s="26"/>
      <c r="Z6" s="26"/>
      <c r="AA6" s="26"/>
      <c r="AB6" s="26"/>
      <c r="AC6" s="26"/>
      <c r="AD6" s="26"/>
      <c r="AE6" s="26"/>
      <c r="AF6" s="26"/>
      <c r="AG6" s="26"/>
      <c r="AH6" s="26"/>
      <c r="AI6" s="26"/>
      <c r="AJ6" s="26"/>
      <c r="AK6" s="26"/>
      <c r="AL6" s="27"/>
    </row>
    <row r="7" spans="1:41">
      <c r="A7" s="28"/>
      <c r="B7" s="388" t="s">
        <v>227</v>
      </c>
      <c r="C7" s="26"/>
      <c r="D7" s="28"/>
      <c r="E7" s="26"/>
      <c r="F7" s="26"/>
      <c r="G7" s="26"/>
      <c r="H7" s="26"/>
      <c r="I7" s="26"/>
      <c r="J7" s="26"/>
      <c r="K7" s="26"/>
      <c r="L7" s="26"/>
      <c r="M7" s="26"/>
      <c r="N7" s="26"/>
      <c r="O7" s="26"/>
      <c r="P7" s="26"/>
      <c r="Q7" s="26"/>
      <c r="R7" s="26"/>
      <c r="S7" s="27"/>
      <c r="T7" s="28"/>
      <c r="U7" s="388" t="s">
        <v>227</v>
      </c>
      <c r="V7" s="26"/>
      <c r="W7" s="28"/>
      <c r="X7" s="26"/>
      <c r="Y7" s="26"/>
      <c r="Z7" s="26"/>
      <c r="AA7" s="26"/>
      <c r="AB7" s="26"/>
      <c r="AC7" s="26"/>
      <c r="AD7" s="26"/>
      <c r="AE7" s="26"/>
      <c r="AF7" s="26"/>
      <c r="AG7" s="26"/>
      <c r="AH7" s="26"/>
      <c r="AI7" s="26"/>
      <c r="AJ7" s="26"/>
      <c r="AK7" s="26"/>
      <c r="AL7" s="27"/>
    </row>
    <row r="8" spans="1:41">
      <c r="A8" s="28"/>
      <c r="B8" s="252"/>
      <c r="C8" s="26"/>
      <c r="D8" s="28"/>
      <c r="E8" s="26"/>
      <c r="F8" s="26"/>
      <c r="G8" s="26"/>
      <c r="H8" s="26"/>
      <c r="I8" s="26"/>
      <c r="J8" s="26"/>
      <c r="K8" s="26"/>
      <c r="L8" s="26"/>
      <c r="M8" s="26"/>
      <c r="N8" s="26"/>
      <c r="O8" s="26"/>
      <c r="P8" s="26"/>
      <c r="Q8" s="26"/>
      <c r="R8" s="26"/>
      <c r="S8" s="27"/>
      <c r="T8" s="28"/>
      <c r="U8" s="252"/>
      <c r="V8" s="26"/>
      <c r="W8" s="28"/>
      <c r="X8" s="26"/>
      <c r="Y8" s="26"/>
      <c r="Z8" s="26"/>
      <c r="AA8" s="26"/>
      <c r="AB8" s="26"/>
      <c r="AC8" s="26"/>
      <c r="AD8" s="26"/>
      <c r="AE8" s="26"/>
      <c r="AF8" s="26"/>
      <c r="AG8" s="26"/>
      <c r="AH8" s="26"/>
      <c r="AI8" s="26"/>
      <c r="AJ8" s="26"/>
      <c r="AK8" s="26"/>
      <c r="AL8" s="27"/>
    </row>
    <row r="9" spans="1:41">
      <c r="A9" s="28"/>
      <c r="B9" s="388" t="s">
        <v>228</v>
      </c>
      <c r="C9" s="26"/>
      <c r="D9" s="28"/>
      <c r="E9" s="26"/>
      <c r="F9" s="26"/>
      <c r="G9" s="26"/>
      <c r="H9" s="26"/>
      <c r="I9" s="26"/>
      <c r="J9" s="26"/>
      <c r="K9" s="26"/>
      <c r="L9" s="26"/>
      <c r="M9" s="26"/>
      <c r="N9" s="26"/>
      <c r="O9" s="26"/>
      <c r="P9" s="26"/>
      <c r="Q9" s="26"/>
      <c r="R9" s="26"/>
      <c r="S9" s="27"/>
      <c r="T9" s="28"/>
      <c r="U9" s="388" t="s">
        <v>228</v>
      </c>
      <c r="V9" s="26"/>
      <c r="W9" s="28"/>
      <c r="X9" s="26"/>
      <c r="Y9" s="26"/>
      <c r="Z9" s="26"/>
      <c r="AA9" s="26"/>
      <c r="AB9" s="26"/>
      <c r="AC9" s="26"/>
      <c r="AD9" s="26"/>
      <c r="AE9" s="26"/>
      <c r="AF9" s="26"/>
      <c r="AG9" s="26"/>
      <c r="AH9" s="26"/>
      <c r="AI9" s="26"/>
      <c r="AJ9" s="26"/>
      <c r="AK9" s="26"/>
      <c r="AL9" s="27"/>
    </row>
    <row r="10" spans="1:41">
      <c r="A10" s="28"/>
      <c r="B10" s="252"/>
      <c r="C10" s="26"/>
      <c r="D10" s="26"/>
      <c r="E10" s="26"/>
      <c r="F10" s="26"/>
      <c r="G10" s="26"/>
      <c r="H10" s="26"/>
      <c r="I10" s="26"/>
      <c r="J10" s="26"/>
      <c r="K10" s="26"/>
      <c r="L10" s="26"/>
      <c r="M10" s="26"/>
      <c r="N10" s="26"/>
      <c r="O10" s="26"/>
      <c r="P10" s="26"/>
      <c r="Q10" s="26"/>
      <c r="R10" s="26"/>
      <c r="S10" s="27"/>
      <c r="T10" s="28"/>
      <c r="U10" s="252"/>
      <c r="V10" s="26"/>
      <c r="W10" s="26"/>
      <c r="X10" s="26"/>
      <c r="Y10" s="26"/>
      <c r="Z10" s="26"/>
      <c r="AA10" s="26"/>
      <c r="AB10" s="26"/>
      <c r="AC10" s="26"/>
      <c r="AD10" s="26"/>
      <c r="AE10" s="26"/>
      <c r="AF10" s="26"/>
      <c r="AG10" s="26"/>
      <c r="AH10" s="26"/>
      <c r="AI10" s="26"/>
      <c r="AJ10" s="26"/>
      <c r="AK10" s="26"/>
      <c r="AL10" s="27"/>
    </row>
    <row r="11" spans="1:41">
      <c r="A11" s="25"/>
      <c r="B11" s="388" t="s">
        <v>229</v>
      </c>
      <c r="C11" s="26"/>
      <c r="D11" s="26"/>
      <c r="E11" s="26"/>
      <c r="F11" s="26"/>
      <c r="G11" s="26"/>
      <c r="H11" s="26"/>
      <c r="I11" s="26"/>
      <c r="J11" s="26"/>
      <c r="K11" s="26"/>
      <c r="L11" s="26"/>
      <c r="M11" s="26"/>
      <c r="N11" s="26"/>
      <c r="O11" s="26"/>
      <c r="P11" s="26"/>
      <c r="Q11" s="26"/>
      <c r="R11" s="26"/>
      <c r="S11" s="27"/>
      <c r="T11" s="25"/>
      <c r="U11" s="388" t="s">
        <v>229</v>
      </c>
      <c r="V11" s="26"/>
      <c r="W11" s="26"/>
      <c r="X11" s="26"/>
      <c r="Y11" s="26"/>
      <c r="Z11" s="26"/>
      <c r="AA11" s="26"/>
      <c r="AB11" s="26"/>
      <c r="AC11" s="26"/>
      <c r="AD11" s="26"/>
      <c r="AE11" s="26"/>
      <c r="AF11" s="26"/>
      <c r="AG11" s="26"/>
      <c r="AH11" s="26"/>
      <c r="AI11" s="26"/>
      <c r="AJ11" s="26"/>
      <c r="AK11" s="26"/>
      <c r="AL11" s="27"/>
    </row>
    <row r="12" spans="1:41">
      <c r="A12" s="25"/>
      <c r="B12" s="26"/>
      <c r="C12" s="26"/>
      <c r="D12" s="26"/>
      <c r="E12" s="26"/>
      <c r="F12" s="26"/>
      <c r="G12" s="28"/>
      <c r="H12" s="26"/>
      <c r="I12" s="26"/>
      <c r="J12" s="26"/>
      <c r="K12" s="26"/>
      <c r="L12" s="26"/>
      <c r="M12" s="26"/>
      <c r="N12" s="26"/>
      <c r="O12" s="26"/>
      <c r="P12" s="26"/>
      <c r="Q12" s="26"/>
      <c r="R12" s="26"/>
      <c r="S12" s="27"/>
      <c r="T12" s="25"/>
      <c r="U12" s="26"/>
      <c r="V12" s="26"/>
      <c r="W12" s="26"/>
      <c r="X12" s="26"/>
      <c r="Y12" s="26"/>
      <c r="Z12" s="26"/>
      <c r="AA12" s="26"/>
      <c r="AB12" s="26"/>
      <c r="AC12" s="26"/>
      <c r="AD12" s="26"/>
      <c r="AE12" s="26"/>
      <c r="AF12" s="26"/>
      <c r="AG12" s="26"/>
      <c r="AH12" s="26"/>
      <c r="AI12" s="26"/>
      <c r="AJ12" s="26"/>
      <c r="AK12" s="26"/>
      <c r="AL12" s="27"/>
    </row>
    <row r="13" spans="1:41">
      <c r="A13" s="25"/>
      <c r="B13" s="26"/>
      <c r="C13" s="26"/>
      <c r="D13" s="26"/>
      <c r="E13" s="26"/>
      <c r="F13" s="26"/>
      <c r="G13" s="26"/>
      <c r="H13" s="26"/>
      <c r="I13" s="26"/>
      <c r="J13" s="26"/>
      <c r="K13" s="26"/>
      <c r="L13" s="26"/>
      <c r="M13" s="26"/>
      <c r="N13" s="26"/>
      <c r="O13" s="26"/>
      <c r="P13" s="26"/>
      <c r="Q13" s="26"/>
      <c r="R13" s="26"/>
      <c r="S13" s="27"/>
      <c r="T13" s="25"/>
      <c r="U13" s="26"/>
      <c r="V13" s="26"/>
      <c r="W13" s="26"/>
      <c r="X13" s="26"/>
      <c r="Y13" s="26"/>
      <c r="Z13" s="28"/>
      <c r="AA13" s="26"/>
      <c r="AB13" s="26"/>
      <c r="AC13" s="26"/>
      <c r="AD13" s="26"/>
      <c r="AE13" s="26"/>
      <c r="AF13" s="26"/>
      <c r="AG13" s="26"/>
      <c r="AH13" s="26"/>
      <c r="AI13" s="26"/>
      <c r="AJ13" s="26"/>
      <c r="AK13" s="26"/>
      <c r="AL13" s="27"/>
    </row>
    <row r="14" spans="1:41">
      <c r="A14" s="25"/>
      <c r="B14" s="26"/>
      <c r="C14" s="26"/>
      <c r="D14" s="26"/>
      <c r="E14" s="26"/>
      <c r="F14" s="26"/>
      <c r="G14" s="28"/>
      <c r="H14" s="26"/>
      <c r="I14" s="26"/>
      <c r="J14" s="26"/>
      <c r="K14" s="26"/>
      <c r="L14" s="26"/>
      <c r="M14" s="26"/>
      <c r="N14" s="26"/>
      <c r="O14" s="26"/>
      <c r="P14" s="26"/>
      <c r="Q14" s="26"/>
      <c r="R14" s="26"/>
      <c r="S14" s="27"/>
      <c r="T14" s="25"/>
      <c r="U14" s="26"/>
      <c r="V14" s="26"/>
      <c r="W14" s="26"/>
      <c r="X14" s="26"/>
      <c r="Y14" s="26"/>
      <c r="Z14" s="26"/>
      <c r="AA14" s="26"/>
      <c r="AB14" s="26"/>
      <c r="AC14" s="26"/>
      <c r="AD14" s="26"/>
      <c r="AE14" s="26"/>
      <c r="AF14" s="26"/>
      <c r="AG14" s="26"/>
      <c r="AH14" s="26"/>
      <c r="AI14" s="26"/>
      <c r="AJ14" s="26"/>
      <c r="AK14" s="26"/>
      <c r="AL14" s="27"/>
    </row>
    <row r="15" spans="1:41">
      <c r="A15" s="25"/>
      <c r="B15" s="26"/>
      <c r="C15" s="26"/>
      <c r="D15" s="26"/>
      <c r="E15" s="26"/>
      <c r="F15" s="26"/>
      <c r="G15" s="26"/>
      <c r="H15" s="26"/>
      <c r="I15" s="26"/>
      <c r="J15" s="26"/>
      <c r="K15" s="26"/>
      <c r="L15" s="26"/>
      <c r="M15" s="26"/>
      <c r="N15" s="26"/>
      <c r="O15" s="26"/>
      <c r="P15" s="26"/>
      <c r="Q15" s="26"/>
      <c r="R15" s="26"/>
      <c r="S15" s="27"/>
      <c r="T15" s="25"/>
      <c r="U15" s="26"/>
      <c r="V15" s="26"/>
      <c r="W15" s="26"/>
      <c r="X15" s="26"/>
      <c r="Y15" s="26"/>
      <c r="Z15" s="26"/>
      <c r="AA15" s="26"/>
      <c r="AB15" s="26"/>
      <c r="AC15" s="26"/>
      <c r="AD15" s="26"/>
      <c r="AE15" s="26"/>
      <c r="AF15" s="26"/>
      <c r="AG15" s="26"/>
      <c r="AH15" s="26"/>
      <c r="AI15" s="26"/>
      <c r="AJ15" s="26"/>
      <c r="AK15" s="26"/>
      <c r="AL15" s="27"/>
    </row>
    <row r="16" spans="1:41">
      <c r="A16" s="25"/>
      <c r="B16" s="26"/>
      <c r="C16" s="26"/>
      <c r="D16" s="26"/>
      <c r="E16" s="26"/>
      <c r="F16" s="26"/>
      <c r="G16" s="26"/>
      <c r="H16" s="26"/>
      <c r="I16" s="26"/>
      <c r="J16" s="26"/>
      <c r="K16" s="26"/>
      <c r="L16" s="26"/>
      <c r="M16" s="26"/>
      <c r="N16" s="26"/>
      <c r="O16" s="26"/>
      <c r="P16" s="26"/>
      <c r="Q16" s="26"/>
      <c r="R16" s="26"/>
      <c r="S16" s="27"/>
      <c r="T16" s="25"/>
      <c r="U16" s="26"/>
      <c r="V16" s="26"/>
      <c r="W16" s="26"/>
      <c r="X16" s="26"/>
      <c r="Y16" s="26"/>
      <c r="Z16" s="26"/>
      <c r="AA16" s="26"/>
      <c r="AB16" s="26"/>
      <c r="AC16" s="26"/>
      <c r="AD16" s="26"/>
      <c r="AE16" s="26"/>
      <c r="AF16" s="26"/>
      <c r="AG16" s="26"/>
      <c r="AH16" s="26"/>
      <c r="AI16" s="26"/>
      <c r="AJ16" s="26"/>
      <c r="AK16" s="26"/>
      <c r="AL16" s="27"/>
    </row>
    <row r="17" spans="1:38">
      <c r="A17" s="25"/>
      <c r="B17" s="26"/>
      <c r="C17" s="26"/>
      <c r="D17" s="26"/>
      <c r="E17" s="26"/>
      <c r="F17" s="26"/>
      <c r="G17" s="26"/>
      <c r="H17" s="26"/>
      <c r="I17" s="26"/>
      <c r="J17" s="26"/>
      <c r="K17" s="26"/>
      <c r="L17" s="26"/>
      <c r="M17" s="26"/>
      <c r="N17" s="26"/>
      <c r="O17" s="26"/>
      <c r="P17" s="26"/>
      <c r="Q17" s="26"/>
      <c r="R17" s="26"/>
      <c r="S17" s="27"/>
      <c r="T17" s="25"/>
      <c r="U17" s="26"/>
      <c r="V17" s="26"/>
      <c r="W17" s="26"/>
      <c r="X17" s="26"/>
      <c r="Y17" s="26"/>
      <c r="Z17" s="26"/>
      <c r="AA17" s="26"/>
      <c r="AB17" s="26"/>
      <c r="AC17" s="26"/>
      <c r="AD17" s="26"/>
      <c r="AE17" s="26"/>
      <c r="AF17" s="26"/>
      <c r="AG17" s="26"/>
      <c r="AH17" s="26"/>
      <c r="AI17" s="26"/>
      <c r="AJ17" s="26"/>
      <c r="AK17" s="26"/>
      <c r="AL17" s="27"/>
    </row>
    <row r="18" spans="1:38">
      <c r="A18" s="33"/>
      <c r="B18" s="31"/>
      <c r="C18" s="31"/>
      <c r="D18" s="31"/>
      <c r="E18" s="31"/>
      <c r="F18" s="31"/>
      <c r="G18" s="31"/>
      <c r="H18" s="31"/>
      <c r="I18" s="31"/>
      <c r="J18" s="31"/>
      <c r="K18" s="31"/>
      <c r="L18" s="31"/>
      <c r="M18" s="31"/>
      <c r="N18" s="31"/>
      <c r="O18" s="31"/>
      <c r="P18" s="31"/>
      <c r="Q18" s="31"/>
      <c r="R18" s="31"/>
      <c r="S18" s="34"/>
      <c r="T18" s="33"/>
      <c r="U18" s="31"/>
      <c r="V18" s="31"/>
      <c r="W18" s="31"/>
      <c r="X18" s="31"/>
      <c r="Y18" s="31"/>
      <c r="Z18" s="31"/>
      <c r="AA18" s="31"/>
      <c r="AB18" s="31"/>
      <c r="AC18" s="31"/>
      <c r="AD18" s="31"/>
      <c r="AE18" s="31"/>
      <c r="AF18" s="31"/>
      <c r="AG18" s="31"/>
      <c r="AH18" s="31"/>
      <c r="AI18" s="31"/>
      <c r="AJ18" s="31"/>
      <c r="AK18" s="31"/>
      <c r="AL18" s="34"/>
    </row>
    <row r="19" spans="1:38">
      <c r="A19" s="289" t="s">
        <v>306</v>
      </c>
      <c r="B19" s="6"/>
      <c r="C19" s="6"/>
      <c r="D19" s="6"/>
      <c r="E19" s="6"/>
      <c r="F19" s="6"/>
      <c r="G19" s="6"/>
      <c r="H19" s="6"/>
      <c r="I19" s="6"/>
      <c r="J19" s="6"/>
      <c r="K19" s="6"/>
      <c r="L19" s="6"/>
      <c r="M19" s="6"/>
      <c r="N19" s="6"/>
      <c r="O19" s="6"/>
      <c r="P19" s="6"/>
      <c r="Q19" s="6"/>
      <c r="R19" s="6"/>
      <c r="S19" s="7"/>
      <c r="T19" s="9" t="s">
        <v>307</v>
      </c>
      <c r="AL19" s="15"/>
    </row>
    <row r="20" spans="1:38">
      <c r="A20" s="5"/>
      <c r="B20" s="6"/>
      <c r="C20" s="6"/>
      <c r="D20" s="6"/>
      <c r="E20" s="6"/>
      <c r="F20" s="6"/>
      <c r="G20" s="6"/>
      <c r="H20" s="6"/>
      <c r="I20" s="6"/>
      <c r="J20" s="6"/>
      <c r="K20" s="6"/>
      <c r="L20" s="6"/>
      <c r="M20" s="6"/>
      <c r="N20" s="6"/>
      <c r="O20" s="6"/>
      <c r="P20" s="6"/>
      <c r="Q20" s="6"/>
      <c r="R20" s="6"/>
      <c r="S20" s="7"/>
      <c r="T20" s="4"/>
      <c r="AL20" s="15"/>
    </row>
    <row r="21" spans="1:38">
      <c r="A21" s="19"/>
      <c r="B21" s="20"/>
      <c r="C21" s="20"/>
      <c r="D21" s="20"/>
      <c r="E21" s="20"/>
      <c r="F21" s="20"/>
      <c r="G21" s="20"/>
      <c r="H21" s="20"/>
      <c r="I21" s="20"/>
      <c r="J21" s="20"/>
      <c r="K21" s="20"/>
      <c r="L21" s="20"/>
      <c r="M21" s="20"/>
      <c r="N21" s="20"/>
      <c r="O21" s="20"/>
      <c r="P21" s="20"/>
      <c r="Q21" s="20"/>
      <c r="R21" s="20"/>
      <c r="S21" s="21"/>
      <c r="T21" s="19"/>
      <c r="U21" s="20"/>
      <c r="V21" s="20"/>
      <c r="W21" s="20"/>
      <c r="X21" s="20"/>
      <c r="Y21" s="20"/>
      <c r="Z21" s="20"/>
      <c r="AA21" s="20"/>
      <c r="AB21" s="20"/>
      <c r="AC21" s="20"/>
      <c r="AD21" s="20"/>
      <c r="AE21" s="20"/>
      <c r="AF21" s="20"/>
      <c r="AG21" s="20"/>
      <c r="AH21" s="20"/>
      <c r="AI21" s="20"/>
      <c r="AJ21" s="20"/>
      <c r="AK21" s="20"/>
      <c r="AL21" s="21"/>
    </row>
    <row r="22" spans="1:38">
      <c r="A22" s="25"/>
      <c r="B22" s="26"/>
      <c r="C22" s="26"/>
      <c r="D22" s="26"/>
      <c r="E22" s="26"/>
      <c r="F22" s="26"/>
      <c r="G22" s="26"/>
      <c r="H22" s="26"/>
      <c r="I22" s="26"/>
      <c r="J22" s="26"/>
      <c r="K22" s="26"/>
      <c r="L22" s="26"/>
      <c r="M22" s="26"/>
      <c r="N22" s="26"/>
      <c r="O22" s="26"/>
      <c r="P22" s="26"/>
      <c r="Q22" s="26"/>
      <c r="R22" s="26"/>
      <c r="S22" s="27"/>
      <c r="T22" s="25"/>
      <c r="U22" s="26"/>
      <c r="V22" s="26"/>
      <c r="W22" s="26"/>
      <c r="X22" s="26"/>
      <c r="Y22" s="26"/>
      <c r="Z22" s="26"/>
      <c r="AA22" s="26"/>
      <c r="AB22" s="26"/>
      <c r="AC22" s="26"/>
      <c r="AD22" s="26"/>
      <c r="AE22" s="26"/>
      <c r="AF22" s="26"/>
      <c r="AG22" s="26"/>
      <c r="AH22" s="26"/>
      <c r="AI22" s="26"/>
      <c r="AJ22" s="26"/>
      <c r="AK22" s="26"/>
      <c r="AL22" s="27"/>
    </row>
    <row r="23" spans="1:38">
      <c r="A23" s="25"/>
      <c r="B23" s="388" t="s">
        <v>232</v>
      </c>
      <c r="C23" s="26"/>
      <c r="D23" s="26"/>
      <c r="E23" s="26"/>
      <c r="F23" s="26"/>
      <c r="G23" s="26"/>
      <c r="H23" s="26"/>
      <c r="I23" s="26"/>
      <c r="J23" s="26"/>
      <c r="K23" s="26"/>
      <c r="L23" s="26"/>
      <c r="M23" s="26"/>
      <c r="N23" s="26"/>
      <c r="O23" s="26"/>
      <c r="P23" s="26"/>
      <c r="Q23" s="26"/>
      <c r="R23" s="26"/>
      <c r="S23" s="27"/>
      <c r="T23" s="25"/>
      <c r="U23" s="388" t="s">
        <v>232</v>
      </c>
      <c r="V23" s="26"/>
      <c r="W23" s="26"/>
      <c r="X23" s="26"/>
      <c r="Y23" s="26"/>
      <c r="Z23" s="26"/>
      <c r="AA23" s="26"/>
      <c r="AB23" s="26"/>
      <c r="AC23" s="26"/>
      <c r="AD23" s="26"/>
      <c r="AE23" s="26"/>
      <c r="AF23" s="26"/>
      <c r="AG23" s="26"/>
      <c r="AH23" s="26"/>
      <c r="AI23" s="26"/>
      <c r="AJ23" s="26"/>
      <c r="AK23" s="26"/>
      <c r="AL23" s="27"/>
    </row>
    <row r="24" spans="1:38">
      <c r="A24" s="25"/>
      <c r="B24" s="249"/>
      <c r="C24" s="26"/>
      <c r="D24" s="26"/>
      <c r="E24" s="26"/>
      <c r="F24" s="26"/>
      <c r="G24" s="26"/>
      <c r="H24" s="26"/>
      <c r="I24" s="26"/>
      <c r="J24" s="26"/>
      <c r="K24" s="26"/>
      <c r="L24" s="26"/>
      <c r="M24" s="26"/>
      <c r="N24" s="26"/>
      <c r="O24" s="26"/>
      <c r="P24" s="26"/>
      <c r="Q24" s="26"/>
      <c r="R24" s="26"/>
      <c r="S24" s="27"/>
      <c r="T24" s="25"/>
      <c r="U24" s="249"/>
      <c r="V24" s="26"/>
      <c r="W24" s="26"/>
      <c r="X24" s="26"/>
      <c r="Y24" s="26"/>
      <c r="Z24" s="26"/>
      <c r="AA24" s="26"/>
      <c r="AB24" s="26"/>
      <c r="AC24" s="26"/>
      <c r="AD24" s="26"/>
      <c r="AE24" s="26"/>
      <c r="AF24" s="26"/>
      <c r="AG24" s="26"/>
      <c r="AH24" s="26"/>
      <c r="AI24" s="26"/>
      <c r="AJ24" s="26"/>
      <c r="AK24" s="26"/>
      <c r="AL24" s="27"/>
    </row>
    <row r="25" spans="1:38">
      <c r="A25" s="25"/>
      <c r="B25" s="388" t="s">
        <v>233</v>
      </c>
      <c r="C25" s="26"/>
      <c r="D25" s="26"/>
      <c r="E25" s="26"/>
      <c r="F25" s="26"/>
      <c r="G25" s="26"/>
      <c r="H25" s="26"/>
      <c r="I25" s="26"/>
      <c r="J25" s="26"/>
      <c r="K25" s="26"/>
      <c r="L25" s="26"/>
      <c r="M25" s="26"/>
      <c r="N25" s="26"/>
      <c r="O25" s="26"/>
      <c r="P25" s="26"/>
      <c r="Q25" s="26"/>
      <c r="R25" s="26"/>
      <c r="S25" s="27"/>
      <c r="T25" s="25"/>
      <c r="U25" s="388" t="s">
        <v>233</v>
      </c>
      <c r="V25" s="26"/>
      <c r="W25" s="26"/>
      <c r="X25" s="26"/>
      <c r="Y25" s="26"/>
      <c r="Z25" s="26"/>
      <c r="AA25" s="26"/>
      <c r="AB25" s="26"/>
      <c r="AC25" s="26"/>
      <c r="AD25" s="26"/>
      <c r="AE25" s="26"/>
      <c r="AF25" s="26"/>
      <c r="AG25" s="26"/>
      <c r="AH25" s="26"/>
      <c r="AI25" s="26"/>
      <c r="AJ25" s="26"/>
      <c r="AK25" s="26"/>
      <c r="AL25" s="27"/>
    </row>
    <row r="26" spans="1:38">
      <c r="A26" s="25"/>
      <c r="B26" s="249"/>
      <c r="C26" s="26"/>
      <c r="D26" s="26"/>
      <c r="E26" s="26"/>
      <c r="F26" s="26"/>
      <c r="G26" s="26"/>
      <c r="H26" s="26"/>
      <c r="I26" s="26"/>
      <c r="J26" s="26"/>
      <c r="K26" s="26"/>
      <c r="L26" s="26"/>
      <c r="M26" s="26"/>
      <c r="N26" s="26"/>
      <c r="O26" s="26"/>
      <c r="P26" s="26"/>
      <c r="Q26" s="26"/>
      <c r="R26" s="26"/>
      <c r="S26" s="27"/>
      <c r="T26" s="25"/>
      <c r="U26" s="249"/>
      <c r="V26" s="26"/>
      <c r="W26" s="26"/>
      <c r="X26" s="26"/>
      <c r="Y26" s="26"/>
      <c r="Z26" s="26"/>
      <c r="AA26" s="26"/>
      <c r="AB26" s="26"/>
      <c r="AC26" s="26"/>
      <c r="AD26" s="26"/>
      <c r="AE26" s="26"/>
      <c r="AF26" s="26"/>
      <c r="AG26" s="26"/>
      <c r="AH26" s="26"/>
      <c r="AI26" s="26"/>
      <c r="AJ26" s="26"/>
      <c r="AK26" s="26"/>
      <c r="AL26" s="27"/>
    </row>
    <row r="27" spans="1:38">
      <c r="A27" s="25"/>
      <c r="B27" s="388" t="s">
        <v>234</v>
      </c>
      <c r="C27" s="26"/>
      <c r="D27" s="26"/>
      <c r="E27" s="26"/>
      <c r="F27" s="26"/>
      <c r="G27" s="26"/>
      <c r="H27" s="26"/>
      <c r="I27" s="26"/>
      <c r="J27" s="26"/>
      <c r="K27" s="26"/>
      <c r="L27" s="26"/>
      <c r="M27" s="26"/>
      <c r="N27" s="26"/>
      <c r="O27" s="26"/>
      <c r="P27" s="26"/>
      <c r="Q27" s="26"/>
      <c r="R27" s="26"/>
      <c r="S27" s="27"/>
      <c r="T27" s="25"/>
      <c r="U27" s="388" t="s">
        <v>234</v>
      </c>
      <c r="V27" s="26"/>
      <c r="W27" s="26"/>
      <c r="X27" s="26"/>
      <c r="Y27" s="26"/>
      <c r="Z27" s="26"/>
      <c r="AA27" s="26"/>
      <c r="AB27" s="26"/>
      <c r="AC27" s="26"/>
      <c r="AD27" s="26"/>
      <c r="AE27" s="26"/>
      <c r="AF27" s="26"/>
      <c r="AG27" s="26"/>
      <c r="AH27" s="26"/>
      <c r="AI27" s="26"/>
      <c r="AJ27" s="26"/>
      <c r="AK27" s="26"/>
      <c r="AL27" s="27"/>
    </row>
    <row r="28" spans="1:38">
      <c r="A28" s="25"/>
      <c r="B28" s="249"/>
      <c r="C28" s="26"/>
      <c r="D28" s="26"/>
      <c r="E28" s="26"/>
      <c r="F28" s="26"/>
      <c r="G28" s="26"/>
      <c r="H28" s="26"/>
      <c r="I28" s="26"/>
      <c r="J28" s="26"/>
      <c r="K28" s="26"/>
      <c r="L28" s="26"/>
      <c r="M28" s="26"/>
      <c r="N28" s="26"/>
      <c r="O28" s="26"/>
      <c r="P28" s="26"/>
      <c r="Q28" s="26"/>
      <c r="R28" s="26"/>
      <c r="S28" s="27"/>
      <c r="T28" s="25"/>
      <c r="U28" s="249"/>
      <c r="V28" s="26"/>
      <c r="W28" s="26"/>
      <c r="X28" s="26"/>
      <c r="Y28" s="26"/>
      <c r="Z28" s="26"/>
      <c r="AA28" s="26"/>
      <c r="AB28" s="26"/>
      <c r="AC28" s="26"/>
      <c r="AD28" s="26"/>
      <c r="AE28" s="26"/>
      <c r="AF28" s="26"/>
      <c r="AG28" s="26"/>
      <c r="AH28" s="26"/>
      <c r="AI28" s="26"/>
      <c r="AJ28" s="26"/>
      <c r="AK28" s="26"/>
      <c r="AL28" s="27"/>
    </row>
    <row r="29" spans="1:38">
      <c r="A29" s="25"/>
      <c r="B29" s="388" t="s">
        <v>235</v>
      </c>
      <c r="C29" s="26"/>
      <c r="D29" s="26"/>
      <c r="E29" s="26"/>
      <c r="F29" s="26"/>
      <c r="G29" s="26"/>
      <c r="H29" s="26"/>
      <c r="I29" s="26"/>
      <c r="J29" s="26"/>
      <c r="K29" s="26"/>
      <c r="L29" s="26"/>
      <c r="M29" s="26"/>
      <c r="N29" s="26"/>
      <c r="O29" s="26"/>
      <c r="P29" s="26"/>
      <c r="Q29" s="26"/>
      <c r="R29" s="26"/>
      <c r="S29" s="27"/>
      <c r="T29" s="25"/>
      <c r="U29" s="388" t="s">
        <v>235</v>
      </c>
      <c r="V29" s="26"/>
      <c r="W29" s="26"/>
      <c r="X29" s="26"/>
      <c r="Y29" s="26"/>
      <c r="Z29" s="26"/>
      <c r="AA29" s="26"/>
      <c r="AB29" s="26"/>
      <c r="AC29" s="26"/>
      <c r="AD29" s="26"/>
      <c r="AE29" s="26"/>
      <c r="AF29" s="26"/>
      <c r="AG29" s="26"/>
      <c r="AH29" s="26"/>
      <c r="AI29" s="26"/>
      <c r="AJ29" s="26"/>
      <c r="AK29" s="26"/>
      <c r="AL29" s="27"/>
    </row>
    <row r="30" spans="1:38">
      <c r="A30" s="25"/>
      <c r="B30" s="388" t="s">
        <v>236</v>
      </c>
      <c r="C30" s="26"/>
      <c r="D30" s="26"/>
      <c r="E30" s="26"/>
      <c r="F30" s="26"/>
      <c r="G30" s="26"/>
      <c r="H30" s="26"/>
      <c r="I30" s="26"/>
      <c r="J30" s="26"/>
      <c r="K30" s="26"/>
      <c r="L30" s="26"/>
      <c r="M30" s="26"/>
      <c r="N30" s="26"/>
      <c r="O30" s="26"/>
      <c r="P30" s="26"/>
      <c r="Q30" s="26"/>
      <c r="R30" s="26"/>
      <c r="S30" s="27"/>
      <c r="T30" s="25"/>
      <c r="U30" s="388" t="s">
        <v>236</v>
      </c>
      <c r="V30" s="26"/>
      <c r="W30" s="26"/>
      <c r="X30" s="26"/>
      <c r="Y30" s="26"/>
      <c r="Z30" s="26"/>
      <c r="AA30" s="26"/>
      <c r="AB30" s="26"/>
      <c r="AC30" s="26"/>
      <c r="AD30" s="26"/>
      <c r="AE30" s="26"/>
      <c r="AF30" s="26"/>
      <c r="AG30" s="26"/>
      <c r="AH30" s="26"/>
      <c r="AI30" s="26"/>
      <c r="AJ30" s="26"/>
      <c r="AK30" s="26"/>
      <c r="AL30" s="27"/>
    </row>
    <row r="31" spans="1:38">
      <c r="A31" s="25"/>
      <c r="B31" s="26"/>
      <c r="C31" s="26"/>
      <c r="D31" s="26"/>
      <c r="E31" s="26"/>
      <c r="F31" s="26"/>
      <c r="G31" s="26"/>
      <c r="H31" s="26"/>
      <c r="I31" s="26"/>
      <c r="J31" s="26"/>
      <c r="K31" s="26"/>
      <c r="L31" s="26"/>
      <c r="M31" s="26"/>
      <c r="N31" s="26"/>
      <c r="O31" s="26"/>
      <c r="P31" s="26"/>
      <c r="Q31" s="26"/>
      <c r="R31" s="26"/>
      <c r="S31" s="27"/>
      <c r="T31" s="25"/>
      <c r="U31" s="26"/>
      <c r="V31" s="26"/>
      <c r="W31" s="26"/>
      <c r="X31" s="26"/>
      <c r="Y31" s="26"/>
      <c r="Z31" s="26"/>
      <c r="AA31" s="26"/>
      <c r="AB31" s="26"/>
      <c r="AC31" s="26"/>
      <c r="AD31" s="26"/>
      <c r="AE31" s="26"/>
      <c r="AF31" s="26"/>
      <c r="AG31" s="26"/>
      <c r="AH31" s="26"/>
      <c r="AI31" s="26"/>
      <c r="AJ31" s="26"/>
      <c r="AK31" s="26"/>
      <c r="AL31" s="27"/>
    </row>
    <row r="32" spans="1:38">
      <c r="A32" s="25"/>
      <c r="B32" s="26"/>
      <c r="C32" s="26"/>
      <c r="D32" s="26"/>
      <c r="E32" s="26"/>
      <c r="F32" s="26"/>
      <c r="G32" s="28"/>
      <c r="H32" s="26"/>
      <c r="I32" s="26"/>
      <c r="J32" s="26"/>
      <c r="K32" s="26"/>
      <c r="L32" s="26"/>
      <c r="M32" s="26"/>
      <c r="N32" s="26"/>
      <c r="O32" s="26"/>
      <c r="P32" s="26"/>
      <c r="Q32" s="26"/>
      <c r="R32" s="26"/>
      <c r="S32" s="27"/>
      <c r="T32" s="25"/>
      <c r="U32" s="26"/>
      <c r="V32" s="26"/>
      <c r="W32" s="26"/>
      <c r="X32" s="26"/>
      <c r="Y32" s="26"/>
      <c r="Z32" s="28"/>
      <c r="AA32" s="26"/>
      <c r="AB32" s="26"/>
      <c r="AC32" s="26"/>
      <c r="AD32" s="26"/>
      <c r="AE32" s="26"/>
      <c r="AF32" s="26"/>
      <c r="AG32" s="26"/>
      <c r="AH32" s="26"/>
      <c r="AI32" s="26"/>
      <c r="AJ32" s="26"/>
      <c r="AK32" s="26"/>
      <c r="AL32" s="27"/>
    </row>
    <row r="33" spans="1:38">
      <c r="A33" s="25"/>
      <c r="B33" s="26"/>
      <c r="C33" s="26"/>
      <c r="D33" s="28"/>
      <c r="E33" s="26"/>
      <c r="F33" s="26"/>
      <c r="G33" s="26"/>
      <c r="H33" s="26"/>
      <c r="I33" s="26"/>
      <c r="J33" s="26"/>
      <c r="K33" s="26"/>
      <c r="L33" s="26"/>
      <c r="M33" s="26"/>
      <c r="N33" s="26"/>
      <c r="O33" s="26"/>
      <c r="P33" s="26"/>
      <c r="Q33" s="26"/>
      <c r="R33" s="26"/>
      <c r="S33" s="27"/>
      <c r="T33" s="25"/>
      <c r="U33" s="26"/>
      <c r="V33" s="26"/>
      <c r="W33" s="26"/>
      <c r="X33" s="26"/>
      <c r="Y33" s="26"/>
      <c r="Z33" s="26"/>
      <c r="AA33" s="26"/>
      <c r="AB33" s="26"/>
      <c r="AC33" s="26"/>
      <c r="AD33" s="26"/>
      <c r="AE33" s="26"/>
      <c r="AF33" s="26"/>
      <c r="AG33" s="26"/>
      <c r="AH33" s="26"/>
      <c r="AI33" s="26"/>
      <c r="AJ33" s="26"/>
      <c r="AK33" s="26"/>
      <c r="AL33" s="27"/>
    </row>
    <row r="34" spans="1:38">
      <c r="A34" s="25"/>
      <c r="B34" s="26"/>
      <c r="C34" s="26"/>
      <c r="D34" s="26"/>
      <c r="E34" s="26"/>
      <c r="F34" s="26"/>
      <c r="G34" s="28"/>
      <c r="H34" s="28"/>
      <c r="I34" s="26"/>
      <c r="J34" s="26"/>
      <c r="K34" s="26"/>
      <c r="L34" s="26"/>
      <c r="M34" s="26"/>
      <c r="N34" s="26"/>
      <c r="O34" s="26"/>
      <c r="P34" s="26"/>
      <c r="Q34" s="26"/>
      <c r="R34" s="26"/>
      <c r="S34" s="27"/>
      <c r="T34" s="25"/>
      <c r="U34" s="26"/>
      <c r="V34" s="26"/>
      <c r="W34" s="26"/>
      <c r="X34" s="26"/>
      <c r="Y34" s="26"/>
      <c r="Z34" s="28"/>
      <c r="AA34" s="26"/>
      <c r="AB34" s="26"/>
      <c r="AC34" s="26"/>
      <c r="AD34" s="26"/>
      <c r="AE34" s="26"/>
      <c r="AF34" s="26"/>
      <c r="AG34" s="26"/>
      <c r="AH34" s="26"/>
      <c r="AI34" s="26"/>
      <c r="AJ34" s="26"/>
      <c r="AK34" s="26"/>
      <c r="AL34" s="27"/>
    </row>
    <row r="35" spans="1:38">
      <c r="A35" s="25"/>
      <c r="B35" s="26"/>
      <c r="C35" s="26"/>
      <c r="D35" s="26"/>
      <c r="E35" s="26"/>
      <c r="F35" s="26"/>
      <c r="G35" s="26"/>
      <c r="H35" s="26"/>
      <c r="I35" s="26"/>
      <c r="J35" s="26"/>
      <c r="K35" s="26"/>
      <c r="L35" s="26"/>
      <c r="M35" s="26"/>
      <c r="N35" s="26"/>
      <c r="O35" s="26"/>
      <c r="P35" s="26"/>
      <c r="Q35" s="26"/>
      <c r="R35" s="26"/>
      <c r="S35" s="27"/>
      <c r="T35" s="25"/>
      <c r="U35" s="26"/>
      <c r="V35" s="26"/>
      <c r="W35" s="26"/>
      <c r="X35" s="26"/>
      <c r="Y35" s="26"/>
      <c r="Z35" s="26"/>
      <c r="AA35" s="26"/>
      <c r="AB35" s="26"/>
      <c r="AC35" s="26"/>
      <c r="AD35" s="26"/>
      <c r="AE35" s="26"/>
      <c r="AF35" s="26"/>
      <c r="AG35" s="26"/>
      <c r="AH35" s="26"/>
      <c r="AI35" s="26"/>
      <c r="AJ35" s="26"/>
      <c r="AK35" s="26"/>
      <c r="AL35" s="27"/>
    </row>
    <row r="36" spans="1:38">
      <c r="A36" s="25"/>
      <c r="B36" s="26"/>
      <c r="C36" s="26"/>
      <c r="D36" s="26"/>
      <c r="E36" s="26"/>
      <c r="F36" s="26"/>
      <c r="G36" s="26"/>
      <c r="H36" s="26"/>
      <c r="I36" s="26"/>
      <c r="J36" s="26"/>
      <c r="K36" s="26"/>
      <c r="L36" s="26"/>
      <c r="M36" s="26"/>
      <c r="N36" s="26"/>
      <c r="O36" s="26"/>
      <c r="P36" s="26"/>
      <c r="Q36" s="26"/>
      <c r="R36" s="26"/>
      <c r="S36" s="27"/>
      <c r="T36" s="25"/>
      <c r="U36" s="26"/>
      <c r="V36" s="26"/>
      <c r="W36" s="26"/>
      <c r="X36" s="26"/>
      <c r="Y36" s="26"/>
      <c r="Z36" s="26"/>
      <c r="AA36" s="26"/>
      <c r="AB36" s="26"/>
      <c r="AC36" s="26"/>
      <c r="AD36" s="26"/>
      <c r="AE36" s="26"/>
      <c r="AF36" s="26"/>
      <c r="AG36" s="26"/>
      <c r="AH36" s="26"/>
      <c r="AI36" s="26"/>
      <c r="AJ36" s="26"/>
      <c r="AK36" s="26"/>
      <c r="AL36" s="27"/>
    </row>
    <row r="37" spans="1:38">
      <c r="A37" s="25"/>
      <c r="B37" s="26"/>
      <c r="C37" s="26"/>
      <c r="D37" s="26"/>
      <c r="E37" s="26"/>
      <c r="F37" s="26"/>
      <c r="G37" s="26"/>
      <c r="H37" s="26"/>
      <c r="I37" s="26"/>
      <c r="J37" s="26"/>
      <c r="K37" s="26"/>
      <c r="L37" s="26"/>
      <c r="M37" s="26"/>
      <c r="N37" s="26"/>
      <c r="O37" s="26"/>
      <c r="P37" s="26"/>
      <c r="Q37" s="26"/>
      <c r="R37" s="26"/>
      <c r="S37" s="27"/>
      <c r="T37" s="25"/>
      <c r="U37" s="26"/>
      <c r="V37" s="26"/>
      <c r="W37" s="26"/>
      <c r="X37" s="26"/>
      <c r="Y37" s="26"/>
      <c r="Z37" s="26"/>
      <c r="AA37" s="26"/>
      <c r="AB37" s="26"/>
      <c r="AC37" s="26"/>
      <c r="AD37" s="26"/>
      <c r="AE37" s="26"/>
      <c r="AF37" s="26"/>
      <c r="AG37" s="26"/>
      <c r="AH37" s="26"/>
      <c r="AI37" s="26"/>
      <c r="AJ37" s="26"/>
      <c r="AK37" s="26"/>
      <c r="AL37" s="27"/>
    </row>
    <row r="38" spans="1:38">
      <c r="A38" s="25"/>
      <c r="B38" s="26"/>
      <c r="C38" s="26"/>
      <c r="D38" s="26"/>
      <c r="E38" s="26"/>
      <c r="F38" s="26"/>
      <c r="G38" s="26"/>
      <c r="H38" s="26"/>
      <c r="I38" s="26"/>
      <c r="J38" s="26"/>
      <c r="K38" s="26"/>
      <c r="L38" s="26"/>
      <c r="M38" s="26"/>
      <c r="N38" s="26"/>
      <c r="O38" s="26"/>
      <c r="P38" s="26"/>
      <c r="Q38" s="26"/>
      <c r="R38" s="26"/>
      <c r="S38" s="27"/>
      <c r="T38" s="25"/>
      <c r="U38" s="26"/>
      <c r="V38" s="26"/>
      <c r="W38" s="26"/>
      <c r="X38" s="26"/>
      <c r="Y38" s="26"/>
      <c r="Z38" s="26"/>
      <c r="AA38" s="26"/>
      <c r="AB38" s="26"/>
      <c r="AC38" s="26"/>
      <c r="AD38" s="26"/>
      <c r="AE38" s="26"/>
      <c r="AF38" s="26"/>
      <c r="AG38" s="26"/>
      <c r="AH38" s="26"/>
      <c r="AI38" s="26"/>
      <c r="AJ38" s="26"/>
      <c r="AK38" s="26"/>
      <c r="AL38" s="27"/>
    </row>
    <row r="39" spans="1:38">
      <c r="A39" s="25"/>
      <c r="B39" s="26"/>
      <c r="C39" s="26"/>
      <c r="D39" s="26"/>
      <c r="E39" s="26"/>
      <c r="F39" s="26"/>
      <c r="G39" s="26"/>
      <c r="H39" s="26"/>
      <c r="I39" s="26"/>
      <c r="J39" s="26"/>
      <c r="K39" s="26"/>
      <c r="L39" s="26"/>
      <c r="M39" s="26"/>
      <c r="N39" s="26"/>
      <c r="O39" s="26"/>
      <c r="P39" s="26"/>
      <c r="Q39" s="26"/>
      <c r="R39" s="26"/>
      <c r="S39" s="27"/>
      <c r="T39" s="25"/>
      <c r="U39" s="26"/>
      <c r="V39" s="26"/>
      <c r="W39" s="26"/>
      <c r="X39" s="26"/>
      <c r="Y39" s="26"/>
      <c r="Z39" s="26"/>
      <c r="AA39" s="26"/>
      <c r="AB39" s="26"/>
      <c r="AC39" s="26"/>
      <c r="AD39" s="26"/>
      <c r="AE39" s="26"/>
      <c r="AF39" s="26"/>
      <c r="AG39" s="26"/>
      <c r="AH39" s="26"/>
      <c r="AI39" s="26"/>
      <c r="AJ39" s="26"/>
      <c r="AK39" s="26"/>
      <c r="AL39" s="27"/>
    </row>
    <row r="40" spans="1:38">
      <c r="A40" s="25"/>
      <c r="B40" s="26"/>
      <c r="C40" s="26"/>
      <c r="D40" s="26"/>
      <c r="E40" s="26"/>
      <c r="F40" s="26"/>
      <c r="G40" s="26"/>
      <c r="H40" s="26"/>
      <c r="I40" s="26"/>
      <c r="J40" s="26"/>
      <c r="K40" s="26"/>
      <c r="L40" s="26"/>
      <c r="M40" s="26"/>
      <c r="N40" s="26"/>
      <c r="O40" s="26"/>
      <c r="P40" s="26"/>
      <c r="Q40" s="26"/>
      <c r="R40" s="26"/>
      <c r="S40" s="27"/>
      <c r="T40" s="25"/>
      <c r="U40" s="26"/>
      <c r="V40" s="26"/>
      <c r="W40" s="26"/>
      <c r="X40" s="26"/>
      <c r="Y40" s="26"/>
      <c r="Z40" s="26"/>
      <c r="AA40" s="26"/>
      <c r="AB40" s="26"/>
      <c r="AC40" s="26"/>
      <c r="AD40" s="26"/>
      <c r="AE40" s="26"/>
      <c r="AF40" s="26"/>
      <c r="AG40" s="26"/>
      <c r="AH40" s="26"/>
      <c r="AI40" s="26"/>
      <c r="AJ40" s="26"/>
      <c r="AK40" s="26"/>
      <c r="AL40" s="27"/>
    </row>
    <row r="41" spans="1:38">
      <c r="A41" s="25"/>
      <c r="B41" s="26"/>
      <c r="C41" s="26"/>
      <c r="D41" s="26"/>
      <c r="E41" s="26"/>
      <c r="F41" s="26"/>
      <c r="G41" s="26"/>
      <c r="H41" s="26"/>
      <c r="I41" s="26"/>
      <c r="J41" s="26"/>
      <c r="K41" s="26"/>
      <c r="L41" s="26"/>
      <c r="M41" s="26"/>
      <c r="N41" s="26"/>
      <c r="O41" s="26"/>
      <c r="P41" s="26"/>
      <c r="Q41" s="26"/>
      <c r="R41" s="26"/>
      <c r="S41" s="27"/>
      <c r="T41" s="25"/>
      <c r="U41" s="26"/>
      <c r="V41" s="26"/>
      <c r="W41" s="26"/>
      <c r="X41" s="26"/>
      <c r="Y41" s="26"/>
      <c r="Z41" s="26"/>
      <c r="AA41" s="26"/>
      <c r="AB41" s="26"/>
      <c r="AC41" s="26"/>
      <c r="AD41" s="26"/>
      <c r="AE41" s="26"/>
      <c r="AF41" s="26"/>
      <c r="AG41" s="26"/>
      <c r="AH41" s="26"/>
      <c r="AI41" s="26"/>
      <c r="AJ41" s="26"/>
      <c r="AK41" s="26"/>
      <c r="AL41" s="27"/>
    </row>
    <row r="42" spans="1:38">
      <c r="A42" s="33"/>
      <c r="B42" s="31"/>
      <c r="C42" s="31"/>
      <c r="D42" s="31"/>
      <c r="E42" s="31"/>
      <c r="F42" s="31"/>
      <c r="G42" s="31"/>
      <c r="H42" s="31"/>
      <c r="I42" s="31"/>
      <c r="J42" s="31"/>
      <c r="K42" s="31"/>
      <c r="L42" s="31"/>
      <c r="M42" s="31"/>
      <c r="N42" s="31"/>
      <c r="O42" s="31"/>
      <c r="P42" s="31"/>
      <c r="Q42" s="31"/>
      <c r="R42" s="31"/>
      <c r="S42" s="34"/>
      <c r="T42" s="33"/>
      <c r="U42" s="31"/>
      <c r="V42" s="31"/>
      <c r="W42" s="31"/>
      <c r="X42" s="31"/>
      <c r="Y42" s="31"/>
      <c r="Z42" s="31"/>
      <c r="AA42" s="31"/>
      <c r="AB42" s="31"/>
      <c r="AC42" s="31"/>
      <c r="AD42" s="31"/>
      <c r="AE42" s="31"/>
      <c r="AF42" s="31"/>
      <c r="AG42" s="31"/>
      <c r="AH42" s="31"/>
      <c r="AI42" s="31"/>
      <c r="AJ42" s="31"/>
      <c r="AK42" s="31"/>
      <c r="AL42" s="34"/>
    </row>
    <row r="43" spans="1:38">
      <c r="A43" s="289" t="s">
        <v>308</v>
      </c>
      <c r="B43" s="6"/>
      <c r="C43" s="6"/>
      <c r="D43" s="6"/>
      <c r="E43" s="6"/>
      <c r="F43" s="6"/>
      <c r="G43" s="6"/>
      <c r="H43" s="6"/>
      <c r="I43" s="6"/>
      <c r="J43" s="6"/>
      <c r="K43" s="6"/>
      <c r="L43" s="6"/>
      <c r="M43" s="6"/>
      <c r="N43" s="6"/>
      <c r="O43" s="6"/>
      <c r="P43" s="6"/>
      <c r="Q43" s="6"/>
      <c r="R43" s="6"/>
      <c r="S43" s="7"/>
      <c r="T43" s="9" t="s">
        <v>309</v>
      </c>
      <c r="U43" s="8"/>
      <c r="V43" s="8"/>
      <c r="W43" s="8"/>
      <c r="X43" s="8"/>
      <c r="Y43" s="8"/>
      <c r="Z43" s="8"/>
      <c r="AA43" s="8"/>
      <c r="AB43" s="8"/>
      <c r="AC43" s="8"/>
      <c r="AD43" s="8"/>
      <c r="AE43" s="8"/>
      <c r="AF43" s="8"/>
      <c r="AG43" s="8"/>
      <c r="AH43" s="8"/>
      <c r="AI43" s="8"/>
      <c r="AJ43" s="8"/>
      <c r="AK43" s="8"/>
      <c r="AL43" s="85"/>
    </row>
    <row r="44" spans="1:38">
      <c r="A44" s="9"/>
      <c r="B44" s="6"/>
      <c r="C44" s="6"/>
      <c r="D44" s="6"/>
      <c r="E44" s="6"/>
      <c r="F44" s="6"/>
      <c r="G44" s="6"/>
      <c r="H44" s="6"/>
      <c r="I44" s="6"/>
      <c r="J44" s="6"/>
      <c r="K44" s="6"/>
      <c r="L44" s="6"/>
      <c r="M44" s="6"/>
      <c r="N44" s="6"/>
      <c r="O44" s="6"/>
      <c r="P44" s="6"/>
      <c r="Q44" s="6"/>
      <c r="R44" s="6"/>
      <c r="S44" s="7"/>
      <c r="T44" s="9"/>
      <c r="U44" s="8"/>
      <c r="V44" s="8"/>
      <c r="W44" s="8"/>
      <c r="X44" s="8"/>
      <c r="Y44" s="8"/>
      <c r="Z44" s="8"/>
      <c r="AA44" s="8"/>
      <c r="AB44" s="8"/>
      <c r="AC44" s="8"/>
      <c r="AD44" s="8"/>
      <c r="AE44" s="8"/>
      <c r="AF44" s="8"/>
      <c r="AG44" s="8"/>
      <c r="AH44" s="8"/>
      <c r="AI44" s="8"/>
      <c r="AJ44" s="8"/>
      <c r="AK44" s="8"/>
      <c r="AL44" s="85"/>
    </row>
    <row r="45" spans="1:38">
      <c r="A45" s="86" t="s">
        <v>240</v>
      </c>
      <c r="B45" s="10"/>
      <c r="C45" s="10"/>
      <c r="D45" s="10"/>
      <c r="E45" s="10"/>
      <c r="F45" s="10"/>
      <c r="G45" s="10"/>
      <c r="H45" s="10"/>
      <c r="I45" s="10"/>
      <c r="J45" s="10"/>
      <c r="K45" s="10"/>
      <c r="L45" s="10"/>
      <c r="M45" s="10"/>
      <c r="N45" s="10"/>
      <c r="O45" s="10"/>
      <c r="P45" s="10"/>
      <c r="Q45" s="10"/>
      <c r="R45" s="10"/>
      <c r="S45" s="11"/>
      <c r="T45" s="86" t="s">
        <v>240</v>
      </c>
      <c r="U45" s="10"/>
      <c r="V45" s="10"/>
      <c r="W45" s="10"/>
      <c r="X45" s="10"/>
      <c r="Y45" s="10"/>
      <c r="Z45" s="10"/>
      <c r="AA45" s="10"/>
      <c r="AB45" s="10"/>
      <c r="AC45" s="10"/>
      <c r="AD45" s="10"/>
      <c r="AE45" s="10"/>
      <c r="AF45" s="10"/>
      <c r="AG45" s="10"/>
      <c r="AH45" s="10"/>
      <c r="AI45" s="10"/>
      <c r="AJ45" s="10"/>
      <c r="AK45" s="10"/>
      <c r="AL45" s="11"/>
    </row>
    <row r="46" spans="1:38" ht="14.25" customHeight="1">
      <c r="A46" s="1203" t="s">
        <v>242</v>
      </c>
      <c r="B46" s="1202"/>
      <c r="C46" s="1198"/>
      <c r="D46" s="1199"/>
      <c r="E46" s="1202" t="s">
        <v>243</v>
      </c>
      <c r="F46" s="1202"/>
      <c r="G46" s="1198"/>
      <c r="H46" s="1199"/>
      <c r="I46" s="8"/>
      <c r="J46" s="10"/>
      <c r="K46" s="10"/>
      <c r="L46" s="10"/>
      <c r="M46" s="87" t="s">
        <v>244</v>
      </c>
      <c r="N46" s="1230">
        <f>IF(C47&gt;0,(((G47-G46)/(C47-C46))^-1-IF(AG52&gt;0,AG52^-1,0))^-1,0)</f>
        <v>0</v>
      </c>
      <c r="O46" s="1231"/>
      <c r="P46" s="1213"/>
      <c r="Q46" s="1214"/>
      <c r="R46" s="1214"/>
      <c r="S46" s="11"/>
      <c r="T46" s="1203" t="s">
        <v>242</v>
      </c>
      <c r="U46" s="1202"/>
      <c r="V46" s="1198"/>
      <c r="W46" s="1199"/>
      <c r="X46" s="1202" t="s">
        <v>243</v>
      </c>
      <c r="Y46" s="1202"/>
      <c r="Z46" s="1198"/>
      <c r="AA46" s="1199"/>
      <c r="AB46" s="8"/>
      <c r="AC46" s="10"/>
      <c r="AD46" s="10"/>
      <c r="AE46" s="10"/>
      <c r="AF46" s="87" t="s">
        <v>244</v>
      </c>
      <c r="AG46" s="1206">
        <f>IF((V47-V46)&gt;0,(Z47-Z46)/(V47-V46),0)</f>
        <v>0</v>
      </c>
      <c r="AH46" s="1207"/>
      <c r="AI46" s="10"/>
      <c r="AJ46" s="10"/>
      <c r="AK46" s="10"/>
      <c r="AL46" s="11"/>
    </row>
    <row r="47" spans="1:38" ht="14.25" customHeight="1">
      <c r="A47" s="1203" t="s">
        <v>245</v>
      </c>
      <c r="B47" s="1202"/>
      <c r="C47" s="1198"/>
      <c r="D47" s="1199"/>
      <c r="E47" s="1202" t="s">
        <v>246</v>
      </c>
      <c r="F47" s="1202"/>
      <c r="G47" s="1198"/>
      <c r="H47" s="1199"/>
      <c r="I47" s="162" t="str">
        <f>IFERROR(IF(AND(N46&lt;0,G47&gt;G46),"Congrats! You've found an Easter egg!",""),"")</f>
        <v/>
      </c>
      <c r="N47" s="1236"/>
      <c r="O47" s="1236"/>
      <c r="P47" s="10"/>
      <c r="Q47" s="10"/>
      <c r="R47" s="10"/>
      <c r="S47" s="11"/>
      <c r="T47" s="1203" t="s">
        <v>245</v>
      </c>
      <c r="U47" s="1202"/>
      <c r="V47" s="1198"/>
      <c r="W47" s="1199"/>
      <c r="X47" s="1202" t="s">
        <v>246</v>
      </c>
      <c r="Y47" s="1202"/>
      <c r="Z47" s="1198"/>
      <c r="AA47" s="1199"/>
      <c r="AB47" s="8"/>
      <c r="AC47" s="8"/>
      <c r="AD47" s="8"/>
      <c r="AE47" s="8"/>
      <c r="AF47" s="8"/>
      <c r="AG47" s="8"/>
      <c r="AH47" s="8"/>
      <c r="AI47" s="10"/>
      <c r="AJ47" s="10"/>
      <c r="AK47" s="10"/>
      <c r="AL47" s="11"/>
    </row>
    <row r="48" spans="1:38">
      <c r="A48" s="12"/>
      <c r="B48" s="10"/>
      <c r="C48" s="567" t="str">
        <f>IF(ABS(C47-C46)&lt;1,"Supporting points shall be at least 1 mm apart!","")</f>
        <v>Supporting points shall be at least 1 mm apart!</v>
      </c>
      <c r="D48" s="10"/>
      <c r="E48" s="10"/>
      <c r="F48" s="10"/>
      <c r="G48" s="10"/>
      <c r="H48" s="10"/>
      <c r="I48" s="10"/>
      <c r="J48" s="10"/>
      <c r="K48" s="10"/>
      <c r="L48" s="10"/>
      <c r="M48" s="10"/>
      <c r="N48" s="10"/>
      <c r="O48" s="10"/>
      <c r="P48" s="10"/>
      <c r="Q48" s="10"/>
      <c r="R48" s="10"/>
      <c r="S48" s="11"/>
      <c r="T48" s="9"/>
      <c r="U48" s="8"/>
      <c r="V48" s="567" t="str">
        <f>IF(ABS(V47-V46)&lt;1,"Supporting points shall be at least 1 mm apart!","")</f>
        <v>Supporting points shall be at least 1 mm apart!</v>
      </c>
      <c r="W48" s="8"/>
      <c r="X48" s="8"/>
      <c r="Y48" s="8"/>
      <c r="Z48" s="8"/>
      <c r="AA48" s="8"/>
      <c r="AB48" s="8"/>
      <c r="AC48" s="8"/>
      <c r="AD48" s="8"/>
      <c r="AE48" s="8"/>
      <c r="AF48" s="8"/>
      <c r="AG48" s="8"/>
      <c r="AH48" s="8"/>
      <c r="AI48" s="8"/>
      <c r="AJ48" s="8"/>
      <c r="AK48" s="8"/>
      <c r="AL48" s="85"/>
    </row>
    <row r="49" spans="1:38">
      <c r="A49" s="9" t="s">
        <v>247</v>
      </c>
      <c r="B49" s="10"/>
      <c r="C49" s="10"/>
      <c r="D49" s="10"/>
      <c r="E49" s="10"/>
      <c r="F49" s="10"/>
      <c r="G49" s="10"/>
      <c r="H49" s="10"/>
      <c r="I49" s="10"/>
      <c r="J49" s="10"/>
      <c r="K49" s="10"/>
      <c r="L49" s="10"/>
      <c r="M49" s="10"/>
      <c r="N49" s="10"/>
      <c r="O49" s="10"/>
      <c r="P49" s="10"/>
      <c r="Q49" s="10"/>
      <c r="R49" s="10"/>
      <c r="S49" s="11"/>
      <c r="T49" s="9" t="s">
        <v>253</v>
      </c>
      <c r="U49" s="8"/>
      <c r="V49" s="8"/>
      <c r="W49" s="8"/>
      <c r="X49" s="8"/>
      <c r="Y49" s="8"/>
      <c r="Z49" s="8"/>
      <c r="AA49" s="8"/>
      <c r="AB49" s="8"/>
      <c r="AC49" s="8"/>
      <c r="AD49" s="8"/>
      <c r="AE49" s="8"/>
      <c r="AF49" s="8"/>
      <c r="AG49" s="8"/>
      <c r="AH49" s="8"/>
      <c r="AI49" s="8"/>
      <c r="AJ49" s="8"/>
      <c r="AK49" s="8"/>
      <c r="AL49" s="85"/>
    </row>
    <row r="50" spans="1:38" ht="15">
      <c r="A50" s="1203" t="s">
        <v>249</v>
      </c>
      <c r="B50" s="1202"/>
      <c r="C50" s="1232"/>
      <c r="D50" s="1233"/>
      <c r="E50" s="8"/>
      <c r="F50" s="10"/>
      <c r="G50" s="10"/>
      <c r="H50" s="10"/>
      <c r="I50" s="10"/>
      <c r="J50" s="10"/>
      <c r="K50" s="10"/>
      <c r="L50" s="10"/>
      <c r="M50" s="10"/>
      <c r="N50" s="10"/>
      <c r="O50" s="10"/>
      <c r="P50" s="10"/>
      <c r="Q50" s="10"/>
      <c r="R50" s="10"/>
      <c r="S50" s="11"/>
      <c r="T50" s="9"/>
      <c r="U50" s="87" t="s">
        <v>256</v>
      </c>
      <c r="V50" s="1192">
        <f>C53</f>
        <v>400</v>
      </c>
      <c r="W50" s="1193"/>
      <c r="X50" s="8" t="s">
        <v>257</v>
      </c>
      <c r="Y50" s="8"/>
      <c r="Z50" s="8"/>
      <c r="AA50" s="8"/>
      <c r="AB50" s="8"/>
      <c r="AC50" s="8"/>
      <c r="AD50" s="8"/>
      <c r="AE50" s="8"/>
      <c r="AF50" s="87" t="s">
        <v>258</v>
      </c>
      <c r="AG50" s="1190">
        <f>V51*(1/64)*PI()*(V52^4-V53^4)*200000</f>
        <v>2678019744.2809067</v>
      </c>
      <c r="AH50" s="1191"/>
      <c r="AI50" s="612">
        <f>AG50*48/V50^3</f>
        <v>2008.51480821068</v>
      </c>
      <c r="AJ50" s="8"/>
      <c r="AK50" s="8"/>
      <c r="AL50" s="85"/>
    </row>
    <row r="51" spans="1:38" ht="15">
      <c r="A51" s="12"/>
      <c r="B51" s="10"/>
      <c r="C51" s="651" t="str">
        <f>IF(L67&gt;12.7,"Force must be taken at max. 12.7 mm deflection!","")</f>
        <v/>
      </c>
      <c r="D51" s="652"/>
      <c r="E51" s="10"/>
      <c r="F51" s="10"/>
      <c r="G51" s="10"/>
      <c r="H51" s="10"/>
      <c r="I51" s="10"/>
      <c r="J51" s="10"/>
      <c r="K51" s="10"/>
      <c r="L51" s="10"/>
      <c r="M51" s="10"/>
      <c r="N51" s="10"/>
      <c r="O51" s="10"/>
      <c r="P51" s="10"/>
      <c r="Q51" s="10"/>
      <c r="R51" s="10"/>
      <c r="S51" s="11"/>
      <c r="T51" s="9"/>
      <c r="U51" s="87" t="s">
        <v>259</v>
      </c>
      <c r="V51" s="1188">
        <v>2</v>
      </c>
      <c r="W51" s="1189"/>
      <c r="X51" s="8" t="s">
        <v>260</v>
      </c>
      <c r="Y51" s="8"/>
      <c r="Z51" s="8"/>
      <c r="AA51" s="8"/>
      <c r="AB51" s="8"/>
      <c r="AC51" s="8"/>
      <c r="AD51" s="8"/>
      <c r="AE51" s="8"/>
      <c r="AF51" s="87" t="s">
        <v>261</v>
      </c>
      <c r="AG51" s="1190">
        <f>IF(AG46&gt;0,(AG46*V50^3)/48,AG50)</f>
        <v>2678019744.2809067</v>
      </c>
      <c r="AH51" s="1191"/>
      <c r="AI51" s="612">
        <f>AG51*48/V50^3</f>
        <v>2008.51480821068</v>
      </c>
      <c r="AJ51" s="298">
        <f>100*AG51/AG50</f>
        <v>100</v>
      </c>
      <c r="AK51" s="8" t="s">
        <v>262</v>
      </c>
      <c r="AL51" s="85"/>
    </row>
    <row r="52" spans="1:38" ht="14.25">
      <c r="A52" s="86" t="s">
        <v>263</v>
      </c>
      <c r="B52" s="10"/>
      <c r="C52" s="10"/>
      <c r="D52" s="10"/>
      <c r="E52" s="10"/>
      <c r="F52" s="10"/>
      <c r="G52" s="10"/>
      <c r="H52" s="10"/>
      <c r="I52" s="10"/>
      <c r="J52" s="10"/>
      <c r="K52" s="10"/>
      <c r="L52" s="10"/>
      <c r="M52" s="10"/>
      <c r="N52" s="10"/>
      <c r="O52" s="10"/>
      <c r="P52" s="10"/>
      <c r="Q52" s="10"/>
      <c r="R52" s="10"/>
      <c r="S52" s="11"/>
      <c r="T52" s="9"/>
      <c r="U52" s="87" t="s">
        <v>264</v>
      </c>
      <c r="V52" s="1188">
        <v>25.4</v>
      </c>
      <c r="W52" s="1189"/>
      <c r="X52" s="8" t="s">
        <v>265</v>
      </c>
      <c r="Y52" s="8"/>
      <c r="Z52" s="8"/>
      <c r="AA52" s="8"/>
      <c r="AB52" s="8"/>
      <c r="AC52" s="8"/>
      <c r="AD52" s="8"/>
      <c r="AE52" s="8"/>
      <c r="AF52" s="87" t="s">
        <v>266</v>
      </c>
      <c r="AG52" s="1194">
        <f>IF(AJ51&lt;75,0,IF(AG51&gt;=AG50,0,(AI51^-1-AI50^-1)^-1))</f>
        <v>0</v>
      </c>
      <c r="AH52" s="1195"/>
      <c r="AI52" s="8"/>
      <c r="AJ52" s="8"/>
      <c r="AK52" s="8"/>
      <c r="AL52" s="85"/>
    </row>
    <row r="53" spans="1:38" ht="12.75" customHeight="1">
      <c r="A53" s="9"/>
      <c r="B53" s="88" t="s">
        <v>256</v>
      </c>
      <c r="C53" s="1198">
        <v>400</v>
      </c>
      <c r="D53" s="1199"/>
      <c r="E53" s="8" t="s">
        <v>267</v>
      </c>
      <c r="F53" s="10"/>
      <c r="G53" s="10"/>
      <c r="H53" s="10"/>
      <c r="I53" s="10"/>
      <c r="J53" s="10"/>
      <c r="K53" s="10"/>
      <c r="L53" s="10"/>
      <c r="M53" s="10"/>
      <c r="N53" s="10"/>
      <c r="O53" s="10"/>
      <c r="P53" s="10"/>
      <c r="Q53" s="10"/>
      <c r="R53" s="10"/>
      <c r="S53" s="11"/>
      <c r="T53" s="9"/>
      <c r="U53" s="87" t="s">
        <v>268</v>
      </c>
      <c r="V53" s="1188">
        <v>23</v>
      </c>
      <c r="W53" s="1189"/>
      <c r="X53" s="8" t="s">
        <v>269</v>
      </c>
      <c r="Y53" s="8"/>
      <c r="Z53" s="8"/>
      <c r="AA53" s="8"/>
      <c r="AB53" s="8"/>
      <c r="AC53" s="8"/>
      <c r="AD53" s="8"/>
      <c r="AE53" s="8"/>
      <c r="AF53" s="8"/>
      <c r="AG53" s="8"/>
      <c r="AH53" s="8"/>
      <c r="AI53" s="8"/>
      <c r="AJ53" s="8"/>
      <c r="AK53" s="8"/>
      <c r="AL53" s="85"/>
    </row>
    <row r="54" spans="1:38">
      <c r="A54" s="1219" t="s">
        <v>270</v>
      </c>
      <c r="B54" s="1220"/>
      <c r="C54" s="1198">
        <v>275</v>
      </c>
      <c r="D54" s="1199"/>
      <c r="E54" s="8" t="s">
        <v>69</v>
      </c>
      <c r="F54" s="10"/>
      <c r="G54" s="10"/>
      <c r="H54" s="10"/>
      <c r="I54" s="10"/>
      <c r="J54" s="10"/>
      <c r="K54" s="10"/>
      <c r="L54" s="10"/>
      <c r="M54" s="10"/>
      <c r="N54" s="10"/>
      <c r="O54" s="10"/>
      <c r="P54" s="10"/>
      <c r="Q54" s="10"/>
      <c r="R54" s="10"/>
      <c r="S54" s="11"/>
      <c r="T54" s="9"/>
      <c r="U54" s="8"/>
      <c r="V54" s="8"/>
      <c r="W54" s="8"/>
      <c r="X54" s="8"/>
      <c r="Y54" s="8"/>
      <c r="Z54" s="8"/>
      <c r="AA54" s="8"/>
      <c r="AB54" s="8"/>
      <c r="AC54" s="8"/>
      <c r="AD54" s="8"/>
      <c r="AE54" s="8"/>
      <c r="AF54" s="8"/>
      <c r="AG54" s="8"/>
      <c r="AH54" s="8"/>
      <c r="AI54" s="8"/>
      <c r="AJ54" s="8"/>
      <c r="AK54" s="8"/>
      <c r="AL54" s="85"/>
    </row>
    <row r="55" spans="1:38">
      <c r="A55" s="1219" t="s">
        <v>272</v>
      </c>
      <c r="B55" s="1220"/>
      <c r="C55" s="1188"/>
      <c r="D55" s="1189"/>
      <c r="E55" s="8" t="s">
        <v>273</v>
      </c>
      <c r="F55" s="8"/>
      <c r="G55" s="8"/>
      <c r="H55" s="8"/>
      <c r="I55" s="8"/>
      <c r="J55" s="8"/>
      <c r="K55" s="8"/>
      <c r="L55" s="8"/>
      <c r="M55" s="8"/>
      <c r="N55" s="8"/>
      <c r="O55" s="10"/>
      <c r="P55" s="10"/>
      <c r="Q55" s="10"/>
      <c r="R55" s="10"/>
      <c r="S55" s="11"/>
      <c r="T55" s="9"/>
      <c r="U55" s="8"/>
      <c r="V55" s="8"/>
      <c r="W55" s="8"/>
      <c r="X55" s="8"/>
      <c r="Y55" s="8"/>
      <c r="Z55" s="8"/>
      <c r="AA55" s="8"/>
      <c r="AB55" s="8"/>
      <c r="AC55" s="8"/>
      <c r="AD55" s="8"/>
      <c r="AE55" s="8"/>
      <c r="AF55" s="8"/>
      <c r="AG55" s="8"/>
      <c r="AH55" s="8"/>
      <c r="AI55" s="8"/>
      <c r="AJ55" s="8"/>
      <c r="AK55" s="8"/>
      <c r="AL55" s="85"/>
    </row>
    <row r="56" spans="1:38" ht="15.75" customHeight="1">
      <c r="A56" s="1219" t="s">
        <v>274</v>
      </c>
      <c r="B56" s="1220"/>
      <c r="C56" s="1188"/>
      <c r="D56" s="1189"/>
      <c r="E56" s="8" t="s">
        <v>67</v>
      </c>
      <c r="F56" s="8"/>
      <c r="G56" s="8"/>
      <c r="H56" s="8"/>
      <c r="I56" s="8"/>
      <c r="J56" s="361" t="str">
        <f>IF(C56&lt;0.4*C57,"Asymmetrical lay-up: skin too thin in comparison, see T3.4.4.","")</f>
        <v/>
      </c>
      <c r="K56" s="8"/>
      <c r="L56" s="8"/>
      <c r="M56" s="8"/>
      <c r="N56" s="8"/>
      <c r="O56" s="10"/>
      <c r="P56" s="10"/>
      <c r="Q56" s="10"/>
      <c r="R56" s="10"/>
      <c r="S56" s="11"/>
      <c r="T56" s="9"/>
      <c r="U56" s="1215" t="str">
        <f>IF(AND(0&lt;$AJ$51,$AJ$51&lt;75),"Rig compliance out of normal bounds, perform and document another rig compliance test!","")</f>
        <v/>
      </c>
      <c r="V56" s="1215"/>
      <c r="W56" s="1215"/>
      <c r="X56" s="1215"/>
      <c r="Y56" s="1215"/>
      <c r="Z56" s="1215"/>
      <c r="AA56" s="1215"/>
      <c r="AB56" s="1215"/>
      <c r="AC56" s="1215"/>
      <c r="AD56" s="1215"/>
      <c r="AE56" s="1215"/>
      <c r="AF56" s="1215"/>
      <c r="AG56" s="1215"/>
      <c r="AH56" s="1215"/>
      <c r="AI56" s="1215"/>
      <c r="AJ56" s="1215"/>
      <c r="AK56" s="1215"/>
      <c r="AL56" s="85"/>
    </row>
    <row r="57" spans="1:38" ht="15.75" customHeight="1">
      <c r="A57" s="1219" t="s">
        <v>275</v>
      </c>
      <c r="B57" s="1220"/>
      <c r="C57" s="1188"/>
      <c r="D57" s="1189"/>
      <c r="E57" s="8" t="s">
        <v>68</v>
      </c>
      <c r="F57" s="8"/>
      <c r="G57" s="8"/>
      <c r="H57" s="8"/>
      <c r="I57" s="8"/>
      <c r="J57" s="361" t="str">
        <f>IF(C57&lt;0.4*C56,"Asymmetrical lay-up: skin too thin in comparison, see T3.4.4.","")</f>
        <v/>
      </c>
      <c r="K57" s="8"/>
      <c r="L57" s="8"/>
      <c r="M57" s="8"/>
      <c r="N57" s="8"/>
      <c r="O57" s="10"/>
      <c r="P57" s="10"/>
      <c r="Q57" s="10"/>
      <c r="R57" s="10"/>
      <c r="S57" s="11"/>
      <c r="T57" s="9"/>
      <c r="U57" s="1215"/>
      <c r="V57" s="1215"/>
      <c r="W57" s="1215"/>
      <c r="X57" s="1215"/>
      <c r="Y57" s="1215"/>
      <c r="Z57" s="1215"/>
      <c r="AA57" s="1215"/>
      <c r="AB57" s="1215"/>
      <c r="AC57" s="1215"/>
      <c r="AD57" s="1215"/>
      <c r="AE57" s="1215"/>
      <c r="AF57" s="1215"/>
      <c r="AG57" s="1215"/>
      <c r="AH57" s="1215"/>
      <c r="AI57" s="1215"/>
      <c r="AJ57" s="1215"/>
      <c r="AK57" s="1215"/>
      <c r="AL57" s="85"/>
    </row>
    <row r="58" spans="1:38" ht="15">
      <c r="A58" s="90"/>
      <c r="B58" s="87" t="s">
        <v>276</v>
      </c>
      <c r="C58" s="1208">
        <f>(C54*(((C55+C56+C57)^3)-(C55^3)))/12</f>
        <v>0</v>
      </c>
      <c r="D58" s="1209"/>
      <c r="E58" s="8" t="s">
        <v>277</v>
      </c>
      <c r="F58" s="8"/>
      <c r="G58" s="8"/>
      <c r="H58" s="8"/>
      <c r="I58" s="8"/>
      <c r="J58" s="8"/>
      <c r="K58" s="8"/>
      <c r="L58" s="8"/>
      <c r="M58" s="8"/>
      <c r="N58" s="8"/>
      <c r="O58" s="10"/>
      <c r="P58" s="10"/>
      <c r="Q58" s="10"/>
      <c r="R58" s="10"/>
      <c r="S58" s="11"/>
      <c r="T58" s="9"/>
      <c r="U58" s="8"/>
      <c r="V58" s="8"/>
      <c r="W58" s="8"/>
      <c r="X58" s="8"/>
      <c r="Y58" s="8"/>
      <c r="Z58" s="8"/>
      <c r="AA58" s="8"/>
      <c r="AB58" s="8"/>
      <c r="AC58" s="8"/>
      <c r="AD58" s="8"/>
      <c r="AE58" s="89"/>
      <c r="AF58" s="8"/>
      <c r="AG58" s="8"/>
      <c r="AH58" s="8"/>
      <c r="AI58" s="8"/>
      <c r="AJ58" s="8"/>
      <c r="AK58" s="8"/>
      <c r="AL58" s="85"/>
    </row>
    <row r="59" spans="1:38">
      <c r="A59" s="12"/>
      <c r="B59" s="87" t="s">
        <v>278</v>
      </c>
      <c r="C59" s="1204">
        <f>IF(C47&gt;0,0.001*((N46*(C47-C46)*C53^3)/(48*C58*(C47-C46))),0)</f>
        <v>0</v>
      </c>
      <c r="D59" s="1205"/>
      <c r="E59" s="8" t="s">
        <v>279</v>
      </c>
      <c r="F59" s="10"/>
      <c r="G59" s="10"/>
      <c r="H59" s="10"/>
      <c r="I59" s="10"/>
      <c r="J59" s="10"/>
      <c r="K59" s="10"/>
      <c r="L59" s="10"/>
      <c r="M59" s="10"/>
      <c r="N59" s="10"/>
      <c r="O59" s="10"/>
      <c r="P59" s="10"/>
      <c r="Q59" s="10"/>
      <c r="R59" s="10"/>
      <c r="S59" s="11"/>
      <c r="T59" s="9"/>
      <c r="U59" s="8"/>
      <c r="V59" s="8"/>
      <c r="W59" s="8"/>
      <c r="X59" s="8"/>
      <c r="Y59" s="8"/>
      <c r="Z59" s="8"/>
      <c r="AA59" s="8"/>
      <c r="AB59" s="8"/>
      <c r="AC59" s="8"/>
      <c r="AD59" s="8"/>
      <c r="AE59" s="8"/>
      <c r="AF59" s="8"/>
      <c r="AG59" s="8"/>
      <c r="AH59" s="8"/>
      <c r="AI59" s="8"/>
      <c r="AJ59" s="8"/>
      <c r="AK59" s="8"/>
      <c r="AL59" s="85"/>
    </row>
    <row r="60" spans="1:38">
      <c r="A60" s="91"/>
      <c r="B60" s="92" t="s">
        <v>280</v>
      </c>
      <c r="C60" s="1206" t="e">
        <f>C50*C53*0.5*SUM(C55:D57)/(4*C58)</f>
        <v>#DIV/0!</v>
      </c>
      <c r="D60" s="1207"/>
      <c r="E60" s="93" t="s">
        <v>281</v>
      </c>
      <c r="F60" s="94"/>
      <c r="G60" s="94"/>
      <c r="H60" s="94"/>
      <c r="I60" s="94"/>
      <c r="J60" s="94"/>
      <c r="K60" s="94"/>
      <c r="L60" s="94"/>
      <c r="M60" s="94"/>
      <c r="N60" s="94"/>
      <c r="O60" s="94"/>
      <c r="P60" s="94"/>
      <c r="Q60" s="94"/>
      <c r="R60" s="94"/>
      <c r="S60" s="95"/>
      <c r="T60" s="96"/>
      <c r="U60" s="93"/>
      <c r="V60" s="93"/>
      <c r="W60" s="93"/>
      <c r="X60" s="93"/>
      <c r="Y60" s="93"/>
      <c r="Z60" s="93"/>
      <c r="AA60" s="93"/>
      <c r="AB60" s="93"/>
      <c r="AC60" s="93"/>
      <c r="AD60" s="93"/>
      <c r="AE60" s="93"/>
      <c r="AF60" s="93"/>
      <c r="AG60" s="93"/>
      <c r="AH60" s="93"/>
      <c r="AI60" s="93"/>
      <c r="AJ60" s="93"/>
      <c r="AK60" s="93"/>
      <c r="AL60" s="97"/>
    </row>
    <row r="61" spans="1:38">
      <c r="A61" s="539" t="s">
        <v>282</v>
      </c>
      <c r="S61" s="15"/>
      <c r="T61" s="539" t="s">
        <v>282</v>
      </c>
      <c r="AL61" s="15"/>
    </row>
    <row r="62" spans="1:38">
      <c r="A62" s="8" t="s">
        <v>283</v>
      </c>
      <c r="S62" s="15"/>
      <c r="T62" s="8" t="s">
        <v>283</v>
      </c>
      <c r="AL62" s="15"/>
    </row>
    <row r="63" spans="1:38">
      <c r="A63" s="8" t="s">
        <v>284</v>
      </c>
      <c r="B63" s="104"/>
      <c r="C63" s="104"/>
      <c r="D63" s="104"/>
      <c r="E63" s="104"/>
      <c r="F63" s="104"/>
      <c r="G63" s="104"/>
      <c r="H63" s="104"/>
      <c r="I63" s="104"/>
      <c r="J63" s="104"/>
      <c r="K63" s="104"/>
      <c r="L63" s="104"/>
      <c r="M63" s="104"/>
      <c r="N63" s="104"/>
      <c r="O63" s="104"/>
      <c r="P63" s="104"/>
      <c r="Q63" s="104"/>
      <c r="R63" s="104"/>
      <c r="S63" s="147"/>
      <c r="T63" s="8" t="s">
        <v>284</v>
      </c>
      <c r="U63" s="104"/>
      <c r="V63" s="104"/>
      <c r="W63" s="104"/>
      <c r="X63" s="104"/>
      <c r="Y63" s="104"/>
      <c r="Z63" s="104"/>
      <c r="AA63" s="104"/>
      <c r="AB63" s="104"/>
      <c r="AC63" s="104"/>
      <c r="AD63" s="104"/>
      <c r="AE63" s="104"/>
      <c r="AF63" s="104"/>
      <c r="AG63" s="104"/>
      <c r="AH63" s="104"/>
      <c r="AI63" s="104"/>
      <c r="AJ63" s="104"/>
      <c r="AK63" s="104"/>
      <c r="AL63" s="147"/>
    </row>
    <row r="64" spans="1:38">
      <c r="A64" s="146"/>
      <c r="B64" s="104"/>
      <c r="C64" s="104"/>
      <c r="D64" s="104"/>
      <c r="E64" s="104"/>
      <c r="F64" s="104"/>
      <c r="G64" s="104"/>
      <c r="H64" s="104"/>
      <c r="I64" s="104"/>
      <c r="J64" s="104"/>
      <c r="K64" s="104"/>
      <c r="L64" s="104"/>
      <c r="M64" s="104"/>
      <c r="N64" s="104"/>
      <c r="O64" s="104"/>
      <c r="P64" s="104"/>
      <c r="Q64" s="104"/>
      <c r="R64" s="104"/>
      <c r="S64" s="147"/>
      <c r="T64" s="146"/>
      <c r="U64" s="104"/>
      <c r="V64" s="104"/>
      <c r="W64" s="104"/>
      <c r="X64" s="104"/>
      <c r="Y64" s="104"/>
      <c r="Z64" s="104"/>
      <c r="AA64" s="104"/>
      <c r="AB64" s="104"/>
      <c r="AC64" s="104"/>
      <c r="AD64" s="104"/>
      <c r="AE64" s="104"/>
      <c r="AF64" s="104"/>
      <c r="AG64" s="104"/>
      <c r="AH64" s="104"/>
      <c r="AI64" s="104"/>
      <c r="AJ64" s="104"/>
      <c r="AK64" s="104"/>
      <c r="AL64" s="147"/>
    </row>
    <row r="65" spans="1:38" ht="36">
      <c r="A65" s="146"/>
      <c r="B65" s="541"/>
      <c r="C65" s="737" t="s">
        <v>285</v>
      </c>
      <c r="D65" s="738" t="s">
        <v>286</v>
      </c>
      <c r="E65" s="1012"/>
      <c r="F65" s="1012"/>
      <c r="G65" s="1012"/>
      <c r="H65" s="1234"/>
      <c r="I65" s="1234"/>
      <c r="J65" s="1010"/>
      <c r="K65" s="1010"/>
      <c r="L65" s="1010"/>
      <c r="M65" s="1010"/>
      <c r="N65" s="1010"/>
      <c r="O65" s="1010"/>
      <c r="P65" s="1012"/>
      <c r="Q65" s="1012"/>
      <c r="R65" s="1012"/>
      <c r="S65" s="1013"/>
      <c r="T65" s="1023"/>
      <c r="U65" s="1015"/>
      <c r="V65" s="737" t="s">
        <v>285</v>
      </c>
      <c r="W65" s="738" t="s">
        <v>286</v>
      </c>
      <c r="X65" s="1012"/>
      <c r="Y65" s="1012"/>
      <c r="Z65" s="1012"/>
      <c r="AA65" s="1235"/>
      <c r="AB65" s="1235"/>
      <c r="AC65" s="1012"/>
      <c r="AD65" s="1012"/>
      <c r="AE65" s="1012"/>
      <c r="AF65" s="1012"/>
      <c r="AG65" s="1012"/>
      <c r="AH65" s="1012"/>
      <c r="AI65" s="1012"/>
      <c r="AJ65" s="1012"/>
      <c r="AK65" s="1012"/>
      <c r="AL65" s="1013"/>
    </row>
    <row r="66" spans="1:38" ht="15">
      <c r="A66" s="146"/>
      <c r="B66" s="542">
        <v>1</v>
      </c>
      <c r="C66" s="824"/>
      <c r="D66" s="825"/>
      <c r="E66" s="1012"/>
      <c r="F66" s="1012"/>
      <c r="G66" s="1020"/>
      <c r="H66" s="1029"/>
      <c r="I66" s="1029"/>
      <c r="J66" s="1010" t="s">
        <v>291</v>
      </c>
      <c r="K66" s="1010"/>
      <c r="L66" s="1010" cm="1">
        <f t="array" ref="L66">MATCH(MIN(ABS(C66:C365-C50)),ABS(C66:C365-C50),0)</f>
        <v>1</v>
      </c>
      <c r="M66" s="1010"/>
      <c r="N66" s="1010"/>
      <c r="O66" s="1010"/>
      <c r="P66" s="1012"/>
      <c r="Q66" s="1012"/>
      <c r="R66" s="1012"/>
      <c r="S66" s="1013"/>
      <c r="T66" s="1023"/>
      <c r="U66" s="1028">
        <v>1</v>
      </c>
      <c r="V66" s="824"/>
      <c r="W66" s="825"/>
      <c r="X66" s="1012"/>
      <c r="Y66" s="1012"/>
      <c r="Z66" s="1020"/>
      <c r="AA66" s="1030"/>
      <c r="AB66" s="1030"/>
      <c r="AC66" s="1012"/>
      <c r="AD66" s="1012"/>
      <c r="AE66" s="1012"/>
      <c r="AF66" s="1012"/>
      <c r="AG66" s="1012"/>
      <c r="AH66" s="1012"/>
      <c r="AI66" s="1012"/>
      <c r="AJ66" s="1012"/>
      <c r="AK66" s="1012"/>
      <c r="AL66" s="1013"/>
    </row>
    <row r="67" spans="1:38">
      <c r="A67" s="146"/>
      <c r="B67" s="542">
        <v>2</v>
      </c>
      <c r="C67" s="826"/>
      <c r="D67" s="827"/>
      <c r="E67" s="1012"/>
      <c r="F67" s="1012"/>
      <c r="G67" s="1027"/>
      <c r="H67" s="1010"/>
      <c r="I67" s="1010"/>
      <c r="J67" s="1010" t="s">
        <v>290</v>
      </c>
      <c r="K67" s="1010"/>
      <c r="L67" s="1010" cm="1">
        <f t="array" ref="L67">INDEX(C66:E393,L66,2)</f>
        <v>0</v>
      </c>
      <c r="M67" s="1010"/>
      <c r="N67" s="1010"/>
      <c r="O67" s="1010"/>
      <c r="P67" s="1012"/>
      <c r="Q67" s="1012"/>
      <c r="R67" s="1012"/>
      <c r="S67" s="1013"/>
      <c r="T67" s="1023"/>
      <c r="U67" s="1028">
        <v>2</v>
      </c>
      <c r="V67" s="826"/>
      <c r="W67" s="827"/>
      <c r="X67" s="1012"/>
      <c r="Y67" s="1012"/>
      <c r="Z67" s="1027"/>
      <c r="AA67" s="1012"/>
      <c r="AB67" s="1012"/>
      <c r="AC67" s="1012"/>
      <c r="AD67" s="1012"/>
      <c r="AE67" s="1012"/>
      <c r="AF67" s="1012"/>
      <c r="AG67" s="1012"/>
      <c r="AH67" s="1012"/>
      <c r="AI67" s="1012"/>
      <c r="AJ67" s="1012"/>
      <c r="AK67" s="1012"/>
      <c r="AL67" s="1013"/>
    </row>
    <row r="68" spans="1:38">
      <c r="A68" s="146"/>
      <c r="B68" s="542">
        <v>3</v>
      </c>
      <c r="C68" s="826"/>
      <c r="D68" s="827"/>
      <c r="E68" s="1012"/>
      <c r="F68" s="1012"/>
      <c r="G68" s="1027"/>
      <c r="H68" s="1010"/>
      <c r="I68" s="1010"/>
      <c r="J68" s="1010"/>
      <c r="K68" s="1010"/>
      <c r="L68" s="1010"/>
      <c r="M68" s="1010"/>
      <c r="N68" s="1010"/>
      <c r="O68" s="1010"/>
      <c r="P68" s="1012"/>
      <c r="Q68" s="1012"/>
      <c r="R68" s="1012"/>
      <c r="S68" s="1013"/>
      <c r="T68" s="1023"/>
      <c r="U68" s="1028">
        <v>3</v>
      </c>
      <c r="V68" s="826"/>
      <c r="W68" s="827"/>
      <c r="X68" s="1012"/>
      <c r="Y68" s="1012"/>
      <c r="Z68" s="1027"/>
      <c r="AA68" s="1012"/>
      <c r="AB68" s="1012"/>
      <c r="AC68" s="1012"/>
      <c r="AD68" s="1012"/>
      <c r="AE68" s="1012"/>
      <c r="AF68" s="1012"/>
      <c r="AG68" s="1012"/>
      <c r="AH68" s="1012"/>
      <c r="AI68" s="1012"/>
      <c r="AJ68" s="1012"/>
      <c r="AK68" s="1012"/>
      <c r="AL68" s="1013"/>
    </row>
    <row r="69" spans="1:38">
      <c r="A69" s="146"/>
      <c r="B69" s="542">
        <v>4</v>
      </c>
      <c r="C69" s="826"/>
      <c r="D69" s="827"/>
      <c r="E69" s="1012"/>
      <c r="F69" s="1012"/>
      <c r="G69" s="1012"/>
      <c r="H69" s="1010"/>
      <c r="I69" s="1010"/>
      <c r="J69" s="1010"/>
      <c r="K69" s="1010"/>
      <c r="L69" s="1010"/>
      <c r="M69" s="1010"/>
      <c r="N69" s="1010"/>
      <c r="O69" s="1010"/>
      <c r="P69" s="1012"/>
      <c r="Q69" s="1012"/>
      <c r="R69" s="1012"/>
      <c r="S69" s="1013"/>
      <c r="T69" s="1023"/>
      <c r="U69" s="1028">
        <v>4</v>
      </c>
      <c r="V69" s="826"/>
      <c r="W69" s="827"/>
      <c r="X69" s="1012"/>
      <c r="Y69" s="1012"/>
      <c r="Z69" s="1012"/>
      <c r="AA69" s="1012"/>
      <c r="AB69" s="1012"/>
      <c r="AC69" s="1012"/>
      <c r="AD69" s="1012"/>
      <c r="AE69" s="1012"/>
      <c r="AF69" s="1012"/>
      <c r="AG69" s="1012"/>
      <c r="AH69" s="1012"/>
      <c r="AI69" s="1012"/>
      <c r="AJ69" s="1012"/>
      <c r="AK69" s="1012"/>
      <c r="AL69" s="1013"/>
    </row>
    <row r="70" spans="1:38">
      <c r="A70" s="146"/>
      <c r="B70" s="542">
        <v>5</v>
      </c>
      <c r="C70" s="826"/>
      <c r="D70" s="827"/>
      <c r="E70" s="1012"/>
      <c r="F70" s="1012"/>
      <c r="G70" s="1012"/>
      <c r="H70" s="1010"/>
      <c r="I70" s="1010"/>
      <c r="J70" s="1010"/>
      <c r="K70" s="1010"/>
      <c r="L70" s="1010"/>
      <c r="M70" s="1010"/>
      <c r="N70" s="1010"/>
      <c r="O70" s="1010"/>
      <c r="P70" s="1012"/>
      <c r="Q70" s="1012"/>
      <c r="R70" s="1012"/>
      <c r="S70" s="1013"/>
      <c r="T70" s="1023"/>
      <c r="U70" s="1028">
        <v>5</v>
      </c>
      <c r="V70" s="826"/>
      <c r="W70" s="827"/>
      <c r="X70" s="1012"/>
      <c r="Y70" s="1012"/>
      <c r="Z70" s="1012"/>
      <c r="AA70" s="1012"/>
      <c r="AB70" s="1012"/>
      <c r="AC70" s="1012"/>
      <c r="AD70" s="1012"/>
      <c r="AE70" s="1012"/>
      <c r="AF70" s="1012"/>
      <c r="AG70" s="1012"/>
      <c r="AH70" s="1012"/>
      <c r="AI70" s="1012"/>
      <c r="AJ70" s="1012"/>
      <c r="AK70" s="1012"/>
      <c r="AL70" s="1013"/>
    </row>
    <row r="71" spans="1:38">
      <c r="A71" s="146"/>
      <c r="B71" s="542">
        <v>6</v>
      </c>
      <c r="C71" s="826"/>
      <c r="D71" s="827"/>
      <c r="E71" s="1012"/>
      <c r="F71" s="1012"/>
      <c r="G71" s="1012"/>
      <c r="H71" s="1010"/>
      <c r="I71" s="1010"/>
      <c r="J71" s="1010"/>
      <c r="K71" s="1010"/>
      <c r="L71" s="1010"/>
      <c r="M71" s="1010"/>
      <c r="N71" s="1010"/>
      <c r="O71" s="1010"/>
      <c r="P71" s="1012"/>
      <c r="Q71" s="1012"/>
      <c r="R71" s="1012"/>
      <c r="S71" s="1013"/>
      <c r="T71" s="1023"/>
      <c r="U71" s="1028">
        <v>6</v>
      </c>
      <c r="V71" s="826"/>
      <c r="W71" s="827"/>
      <c r="X71" s="1012"/>
      <c r="Y71" s="1012"/>
      <c r="Z71" s="1012"/>
      <c r="AA71" s="1012"/>
      <c r="AB71" s="1012"/>
      <c r="AC71" s="1012"/>
      <c r="AD71" s="1012"/>
      <c r="AE71" s="1012"/>
      <c r="AF71" s="1012"/>
      <c r="AG71" s="1012"/>
      <c r="AH71" s="1012"/>
      <c r="AI71" s="1012"/>
      <c r="AJ71" s="1012"/>
      <c r="AK71" s="1012"/>
      <c r="AL71" s="1013"/>
    </row>
    <row r="72" spans="1:38">
      <c r="A72" s="146"/>
      <c r="B72" s="542">
        <v>7</v>
      </c>
      <c r="C72" s="826"/>
      <c r="D72" s="827"/>
      <c r="E72" s="1012"/>
      <c r="F72" s="1012"/>
      <c r="G72" s="1012"/>
      <c r="H72" s="1010"/>
      <c r="I72" s="1010"/>
      <c r="J72" s="1010"/>
      <c r="K72" s="1010"/>
      <c r="L72" s="1010"/>
      <c r="M72" s="1010"/>
      <c r="N72" s="1010"/>
      <c r="O72" s="1010"/>
      <c r="P72" s="1012"/>
      <c r="Q72" s="1012"/>
      <c r="R72" s="1012"/>
      <c r="S72" s="1013"/>
      <c r="T72" s="1023"/>
      <c r="U72" s="1028">
        <v>7</v>
      </c>
      <c r="V72" s="826"/>
      <c r="W72" s="827"/>
      <c r="X72" s="1012"/>
      <c r="Y72" s="1012"/>
      <c r="Z72" s="1012"/>
      <c r="AA72" s="1012"/>
      <c r="AB72" s="1012"/>
      <c r="AC72" s="1012"/>
      <c r="AD72" s="1012"/>
      <c r="AE72" s="1012"/>
      <c r="AF72" s="1012"/>
      <c r="AG72" s="1012"/>
      <c r="AH72" s="1012"/>
      <c r="AI72" s="1012"/>
      <c r="AJ72" s="1012"/>
      <c r="AK72" s="1012"/>
      <c r="AL72" s="1013"/>
    </row>
    <row r="73" spans="1:38">
      <c r="A73" s="146"/>
      <c r="B73" s="542">
        <v>8</v>
      </c>
      <c r="C73" s="826"/>
      <c r="D73" s="827"/>
      <c r="E73" s="1012"/>
      <c r="F73" s="1012"/>
      <c r="G73" s="1012"/>
      <c r="H73" s="1012"/>
      <c r="I73" s="1012"/>
      <c r="J73" s="1012"/>
      <c r="K73" s="1012"/>
      <c r="L73" s="1012"/>
      <c r="M73" s="1012"/>
      <c r="N73" s="1012"/>
      <c r="O73" s="1012"/>
      <c r="P73" s="1012"/>
      <c r="Q73" s="1012"/>
      <c r="R73" s="1012"/>
      <c r="S73" s="1013"/>
      <c r="T73" s="1023"/>
      <c r="U73" s="1028">
        <v>8</v>
      </c>
      <c r="V73" s="826"/>
      <c r="W73" s="827"/>
      <c r="X73" s="1012"/>
      <c r="Y73" s="1012"/>
      <c r="Z73" s="1012"/>
      <c r="AA73" s="1012"/>
      <c r="AB73" s="1012"/>
      <c r="AC73" s="1012"/>
      <c r="AD73" s="1012"/>
      <c r="AE73" s="1012"/>
      <c r="AF73" s="1012"/>
      <c r="AG73" s="1012"/>
      <c r="AH73" s="1012"/>
      <c r="AI73" s="1012"/>
      <c r="AJ73" s="1012"/>
      <c r="AK73" s="1012"/>
      <c r="AL73" s="1013"/>
    </row>
    <row r="74" spans="1:38">
      <c r="A74" s="146"/>
      <c r="B74" s="542">
        <v>9</v>
      </c>
      <c r="C74" s="826"/>
      <c r="D74" s="827"/>
      <c r="E74" s="1012"/>
      <c r="F74" s="1012"/>
      <c r="G74" s="1012"/>
      <c r="H74" s="1012"/>
      <c r="I74" s="1012"/>
      <c r="J74" s="1012"/>
      <c r="K74" s="1012"/>
      <c r="L74" s="1012"/>
      <c r="M74" s="1012"/>
      <c r="N74" s="1012"/>
      <c r="O74" s="1012"/>
      <c r="P74" s="1012"/>
      <c r="Q74" s="1012"/>
      <c r="R74" s="1012"/>
      <c r="S74" s="1013"/>
      <c r="T74" s="1023"/>
      <c r="U74" s="1028">
        <v>9</v>
      </c>
      <c r="V74" s="826"/>
      <c r="W74" s="827"/>
      <c r="X74" s="1012"/>
      <c r="Y74" s="1012"/>
      <c r="Z74" s="1012"/>
      <c r="AA74" s="1012"/>
      <c r="AB74" s="1012"/>
      <c r="AC74" s="1012"/>
      <c r="AD74" s="1012"/>
      <c r="AE74" s="1012"/>
      <c r="AF74" s="1012"/>
      <c r="AG74" s="1012"/>
      <c r="AH74" s="1012"/>
      <c r="AI74" s="1012"/>
      <c r="AJ74" s="1012"/>
      <c r="AK74" s="1012"/>
      <c r="AL74" s="1013"/>
    </row>
    <row r="75" spans="1:38">
      <c r="A75" s="146"/>
      <c r="B75" s="542">
        <v>10</v>
      </c>
      <c r="C75" s="826"/>
      <c r="D75" s="827"/>
      <c r="E75" s="1012"/>
      <c r="F75" s="1012"/>
      <c r="G75" s="1012"/>
      <c r="H75" s="1012"/>
      <c r="I75" s="1012"/>
      <c r="J75" s="1012"/>
      <c r="K75" s="1012"/>
      <c r="L75" s="1012"/>
      <c r="M75" s="1012"/>
      <c r="N75" s="1012"/>
      <c r="O75" s="1012"/>
      <c r="P75" s="1012"/>
      <c r="Q75" s="1012"/>
      <c r="R75" s="1012"/>
      <c r="S75" s="1013"/>
      <c r="T75" s="1023"/>
      <c r="U75" s="1028">
        <v>10</v>
      </c>
      <c r="V75" s="826"/>
      <c r="W75" s="827"/>
      <c r="X75" s="1012"/>
      <c r="Y75" s="1012"/>
      <c r="Z75" s="1012"/>
      <c r="AA75" s="1012"/>
      <c r="AB75" s="1012"/>
      <c r="AC75" s="1012"/>
      <c r="AD75" s="1012"/>
      <c r="AE75" s="1012"/>
      <c r="AF75" s="1012"/>
      <c r="AG75" s="1012"/>
      <c r="AH75" s="1012"/>
      <c r="AI75" s="1012"/>
      <c r="AJ75" s="1012"/>
      <c r="AK75" s="1012"/>
      <c r="AL75" s="1013"/>
    </row>
    <row r="76" spans="1:38">
      <c r="A76" s="146"/>
      <c r="B76" s="542">
        <v>11</v>
      </c>
      <c r="C76" s="826"/>
      <c r="D76" s="827"/>
      <c r="E76" s="1012"/>
      <c r="F76" s="1012"/>
      <c r="G76" s="1012"/>
      <c r="H76" s="1012"/>
      <c r="I76" s="1012"/>
      <c r="J76" s="1012"/>
      <c r="K76" s="1012"/>
      <c r="L76" s="1012"/>
      <c r="M76" s="1012"/>
      <c r="N76" s="1012"/>
      <c r="O76" s="1012"/>
      <c r="P76" s="1012"/>
      <c r="Q76" s="1012"/>
      <c r="R76" s="1012"/>
      <c r="S76" s="1013"/>
      <c r="T76" s="1023"/>
      <c r="U76" s="1028">
        <v>11</v>
      </c>
      <c r="V76" s="826"/>
      <c r="W76" s="827"/>
      <c r="X76" s="1012"/>
      <c r="Y76" s="1012"/>
      <c r="Z76" s="1012"/>
      <c r="AA76" s="1012"/>
      <c r="AB76" s="1012"/>
      <c r="AC76" s="1012"/>
      <c r="AD76" s="1012"/>
      <c r="AE76" s="1012"/>
      <c r="AF76" s="1012"/>
      <c r="AG76" s="1012"/>
      <c r="AH76" s="1012"/>
      <c r="AI76" s="1012"/>
      <c r="AJ76" s="1012"/>
      <c r="AK76" s="1012"/>
      <c r="AL76" s="1013"/>
    </row>
    <row r="77" spans="1:38">
      <c r="A77" s="146"/>
      <c r="B77" s="542">
        <v>12</v>
      </c>
      <c r="C77" s="826"/>
      <c r="D77" s="827"/>
      <c r="E77" s="1012"/>
      <c r="F77" s="1012"/>
      <c r="G77" s="1012"/>
      <c r="H77" s="1012"/>
      <c r="I77" s="1012"/>
      <c r="J77" s="1012"/>
      <c r="K77" s="1012"/>
      <c r="L77" s="1012"/>
      <c r="M77" s="1012"/>
      <c r="N77" s="1012"/>
      <c r="O77" s="1012"/>
      <c r="P77" s="1012"/>
      <c r="Q77" s="1012"/>
      <c r="R77" s="1012"/>
      <c r="S77" s="1013"/>
      <c r="T77" s="1023"/>
      <c r="U77" s="1028">
        <v>12</v>
      </c>
      <c r="V77" s="826"/>
      <c r="W77" s="827"/>
      <c r="X77" s="1012"/>
      <c r="Y77" s="1012"/>
      <c r="Z77" s="1012"/>
      <c r="AA77" s="1012"/>
      <c r="AB77" s="1012"/>
      <c r="AC77" s="1012"/>
      <c r="AD77" s="1012"/>
      <c r="AE77" s="1012"/>
      <c r="AF77" s="1012"/>
      <c r="AG77" s="1012"/>
      <c r="AH77" s="1012"/>
      <c r="AI77" s="1012"/>
      <c r="AJ77" s="1012"/>
      <c r="AK77" s="1012"/>
      <c r="AL77" s="1013"/>
    </row>
    <row r="78" spans="1:38">
      <c r="A78" s="146"/>
      <c r="B78" s="542">
        <v>13</v>
      </c>
      <c r="C78" s="826"/>
      <c r="D78" s="827"/>
      <c r="E78" s="1012"/>
      <c r="F78" s="1012"/>
      <c r="G78" s="1012"/>
      <c r="H78" s="1012"/>
      <c r="I78" s="1012"/>
      <c r="J78" s="1012"/>
      <c r="K78" s="1012"/>
      <c r="L78" s="1012"/>
      <c r="M78" s="1012"/>
      <c r="N78" s="1012"/>
      <c r="O78" s="1012"/>
      <c r="P78" s="1012"/>
      <c r="Q78" s="1012"/>
      <c r="R78" s="1012"/>
      <c r="S78" s="1013"/>
      <c r="T78" s="1023"/>
      <c r="U78" s="1028">
        <v>13</v>
      </c>
      <c r="V78" s="826"/>
      <c r="W78" s="827"/>
      <c r="X78" s="1012"/>
      <c r="Y78" s="1012"/>
      <c r="Z78" s="1012"/>
      <c r="AA78" s="1012"/>
      <c r="AB78" s="1012"/>
      <c r="AC78" s="1012"/>
      <c r="AD78" s="1012"/>
      <c r="AE78" s="1012"/>
      <c r="AF78" s="1012"/>
      <c r="AG78" s="1012"/>
      <c r="AH78" s="1012"/>
      <c r="AI78" s="1012"/>
      <c r="AJ78" s="1012"/>
      <c r="AK78" s="1012"/>
      <c r="AL78" s="1013"/>
    </row>
    <row r="79" spans="1:38">
      <c r="A79" s="146"/>
      <c r="B79" s="542">
        <v>14</v>
      </c>
      <c r="C79" s="826"/>
      <c r="D79" s="827"/>
      <c r="E79" s="1012"/>
      <c r="F79" s="1012"/>
      <c r="G79" s="1012"/>
      <c r="H79" s="1012"/>
      <c r="I79" s="1012"/>
      <c r="J79" s="1012"/>
      <c r="K79" s="1012"/>
      <c r="L79" s="1012"/>
      <c r="M79" s="1012"/>
      <c r="N79" s="1012"/>
      <c r="O79" s="1012"/>
      <c r="P79" s="1012"/>
      <c r="Q79" s="1012"/>
      <c r="R79" s="1012"/>
      <c r="S79" s="1013"/>
      <c r="T79" s="1023"/>
      <c r="U79" s="1028">
        <v>14</v>
      </c>
      <c r="V79" s="826"/>
      <c r="W79" s="827"/>
      <c r="X79" s="1012"/>
      <c r="Y79" s="1012"/>
      <c r="Z79" s="1012"/>
      <c r="AA79" s="1012"/>
      <c r="AB79" s="1012"/>
      <c r="AC79" s="1012"/>
      <c r="AD79" s="1012"/>
      <c r="AE79" s="1012"/>
      <c r="AF79" s="1012"/>
      <c r="AG79" s="1012"/>
      <c r="AH79" s="1012"/>
      <c r="AI79" s="1012"/>
      <c r="AJ79" s="1012"/>
      <c r="AK79" s="1012"/>
      <c r="AL79" s="1013"/>
    </row>
    <row r="80" spans="1:38">
      <c r="A80" s="146"/>
      <c r="B80" s="542">
        <v>15</v>
      </c>
      <c r="C80" s="826"/>
      <c r="D80" s="827"/>
      <c r="E80" s="1012"/>
      <c r="F80" s="1012"/>
      <c r="G80" s="1012"/>
      <c r="H80" s="1012"/>
      <c r="I80" s="1012"/>
      <c r="J80" s="1012"/>
      <c r="K80" s="1012"/>
      <c r="L80" s="1012"/>
      <c r="M80" s="1012"/>
      <c r="N80" s="1012"/>
      <c r="O80" s="1012"/>
      <c r="P80" s="1012"/>
      <c r="Q80" s="1012"/>
      <c r="R80" s="1012"/>
      <c r="S80" s="1013"/>
      <c r="T80" s="1023"/>
      <c r="U80" s="1028">
        <v>15</v>
      </c>
      <c r="V80" s="826"/>
      <c r="W80" s="827"/>
      <c r="X80" s="1012"/>
      <c r="Y80" s="1012"/>
      <c r="Z80" s="1012"/>
      <c r="AA80" s="1012"/>
      <c r="AB80" s="1012"/>
      <c r="AC80" s="1012"/>
      <c r="AD80" s="1012"/>
      <c r="AE80" s="1012"/>
      <c r="AF80" s="1012"/>
      <c r="AG80" s="1012"/>
      <c r="AH80" s="1012"/>
      <c r="AI80" s="1012"/>
      <c r="AJ80" s="1012"/>
      <c r="AK80" s="1012"/>
      <c r="AL80" s="1013"/>
    </row>
    <row r="81" spans="1:38">
      <c r="A81" s="146"/>
      <c r="B81" s="542">
        <v>16</v>
      </c>
      <c r="C81" s="826"/>
      <c r="D81" s="827"/>
      <c r="E81" s="1012"/>
      <c r="F81" s="1012"/>
      <c r="G81" s="1012"/>
      <c r="H81" s="1012"/>
      <c r="I81" s="1012"/>
      <c r="J81" s="1012"/>
      <c r="K81" s="1012"/>
      <c r="L81" s="1012"/>
      <c r="M81" s="1012"/>
      <c r="N81" s="1012"/>
      <c r="O81" s="1012"/>
      <c r="P81" s="1012"/>
      <c r="Q81" s="1012"/>
      <c r="R81" s="1012"/>
      <c r="S81" s="1013"/>
      <c r="T81" s="1023"/>
      <c r="U81" s="1028">
        <v>16</v>
      </c>
      <c r="V81" s="826"/>
      <c r="W81" s="827"/>
      <c r="X81" s="1012"/>
      <c r="Y81" s="1012"/>
      <c r="Z81" s="1012"/>
      <c r="AA81" s="1012"/>
      <c r="AB81" s="1012"/>
      <c r="AC81" s="1012"/>
      <c r="AD81" s="1012"/>
      <c r="AE81" s="1012"/>
      <c r="AF81" s="1012"/>
      <c r="AG81" s="1012"/>
      <c r="AH81" s="1012"/>
      <c r="AI81" s="1012"/>
      <c r="AJ81" s="1012"/>
      <c r="AK81" s="1012"/>
      <c r="AL81" s="1013"/>
    </row>
    <row r="82" spans="1:38">
      <c r="A82" s="146"/>
      <c r="B82" s="542">
        <v>17</v>
      </c>
      <c r="C82" s="826"/>
      <c r="D82" s="827"/>
      <c r="E82" s="1012"/>
      <c r="F82" s="1012"/>
      <c r="G82" s="1012"/>
      <c r="H82" s="1012"/>
      <c r="I82" s="1012"/>
      <c r="J82" s="1012"/>
      <c r="K82" s="1012"/>
      <c r="L82" s="1012"/>
      <c r="M82" s="1012"/>
      <c r="N82" s="1012"/>
      <c r="O82" s="1012"/>
      <c r="P82" s="1012"/>
      <c r="Q82" s="1012"/>
      <c r="R82" s="1012"/>
      <c r="S82" s="1013"/>
      <c r="T82" s="1023"/>
      <c r="U82" s="1028">
        <v>17</v>
      </c>
      <c r="V82" s="826"/>
      <c r="W82" s="827"/>
      <c r="X82" s="1012"/>
      <c r="Y82" s="1012"/>
      <c r="Z82" s="1012"/>
      <c r="AA82" s="1012"/>
      <c r="AB82" s="1012"/>
      <c r="AC82" s="1012"/>
      <c r="AD82" s="1012"/>
      <c r="AE82" s="1012"/>
      <c r="AF82" s="1012"/>
      <c r="AG82" s="1012"/>
      <c r="AH82" s="1012"/>
      <c r="AI82" s="1012"/>
      <c r="AJ82" s="1012"/>
      <c r="AK82" s="1012"/>
      <c r="AL82" s="1013"/>
    </row>
    <row r="83" spans="1:38">
      <c r="A83" s="146"/>
      <c r="B83" s="542">
        <v>18</v>
      </c>
      <c r="C83" s="826"/>
      <c r="D83" s="827"/>
      <c r="E83" s="1012"/>
      <c r="F83" s="1012"/>
      <c r="G83" s="1012"/>
      <c r="H83" s="1012"/>
      <c r="I83" s="1012"/>
      <c r="J83" s="1012"/>
      <c r="K83" s="1012"/>
      <c r="L83" s="1012"/>
      <c r="M83" s="1012"/>
      <c r="N83" s="1012"/>
      <c r="O83" s="1012"/>
      <c r="P83" s="1012"/>
      <c r="Q83" s="1012"/>
      <c r="R83" s="1012"/>
      <c r="S83" s="1013"/>
      <c r="T83" s="1023"/>
      <c r="U83" s="1028">
        <v>18</v>
      </c>
      <c r="V83" s="826"/>
      <c r="W83" s="827"/>
      <c r="X83" s="1012"/>
      <c r="Y83" s="1012"/>
      <c r="Z83" s="1012"/>
      <c r="AA83" s="1012"/>
      <c r="AB83" s="1012"/>
      <c r="AC83" s="1012"/>
      <c r="AD83" s="1012"/>
      <c r="AE83" s="1012"/>
      <c r="AF83" s="1012"/>
      <c r="AG83" s="1012"/>
      <c r="AH83" s="1012"/>
      <c r="AI83" s="1012"/>
      <c r="AJ83" s="1012"/>
      <c r="AK83" s="1012"/>
      <c r="AL83" s="1013"/>
    </row>
    <row r="84" spans="1:38">
      <c r="A84" s="146"/>
      <c r="B84" s="542">
        <v>19</v>
      </c>
      <c r="C84" s="826"/>
      <c r="D84" s="827"/>
      <c r="E84" s="1012"/>
      <c r="F84" s="1012"/>
      <c r="G84" s="1012"/>
      <c r="H84" s="1012"/>
      <c r="I84" s="1012"/>
      <c r="J84" s="1012"/>
      <c r="K84" s="1012"/>
      <c r="L84" s="1012"/>
      <c r="M84" s="1012"/>
      <c r="N84" s="1012"/>
      <c r="O84" s="1012"/>
      <c r="P84" s="1012"/>
      <c r="Q84" s="1012"/>
      <c r="R84" s="1012"/>
      <c r="S84" s="1013"/>
      <c r="T84" s="1023"/>
      <c r="U84" s="1028">
        <v>19</v>
      </c>
      <c r="V84" s="826"/>
      <c r="W84" s="827"/>
      <c r="X84" s="1012"/>
      <c r="Y84" s="1012"/>
      <c r="Z84" s="1012"/>
      <c r="AA84" s="1012"/>
      <c r="AB84" s="1012"/>
      <c r="AC84" s="1012"/>
      <c r="AD84" s="1012"/>
      <c r="AE84" s="1012"/>
      <c r="AF84" s="1012"/>
      <c r="AG84" s="1012"/>
      <c r="AH84" s="1012"/>
      <c r="AI84" s="1012"/>
      <c r="AJ84" s="1012"/>
      <c r="AK84" s="1012"/>
      <c r="AL84" s="1013"/>
    </row>
    <row r="85" spans="1:38">
      <c r="A85" s="146"/>
      <c r="B85" s="542">
        <v>20</v>
      </c>
      <c r="C85" s="826"/>
      <c r="D85" s="827"/>
      <c r="E85" s="1012"/>
      <c r="F85" s="1012"/>
      <c r="G85" s="1012"/>
      <c r="H85" s="1012"/>
      <c r="I85" s="1012"/>
      <c r="J85" s="1012"/>
      <c r="K85" s="1012"/>
      <c r="L85" s="1012"/>
      <c r="M85" s="1012"/>
      <c r="N85" s="1012"/>
      <c r="O85" s="1012"/>
      <c r="P85" s="1012"/>
      <c r="Q85" s="1012"/>
      <c r="R85" s="1012"/>
      <c r="S85" s="1013"/>
      <c r="T85" s="1023"/>
      <c r="U85" s="1028">
        <v>20</v>
      </c>
      <c r="V85" s="826"/>
      <c r="W85" s="827"/>
      <c r="X85" s="1012"/>
      <c r="Y85" s="1012"/>
      <c r="Z85" s="1012"/>
      <c r="AA85" s="1012"/>
      <c r="AB85" s="1012"/>
      <c r="AC85" s="1012"/>
      <c r="AD85" s="1012"/>
      <c r="AE85" s="1012"/>
      <c r="AF85" s="1012"/>
      <c r="AG85" s="1012"/>
      <c r="AH85" s="1012"/>
      <c r="AI85" s="1012"/>
      <c r="AJ85" s="1012"/>
      <c r="AK85" s="1012"/>
      <c r="AL85" s="1013"/>
    </row>
    <row r="86" spans="1:38">
      <c r="A86" s="146"/>
      <c r="B86" s="542">
        <v>21</v>
      </c>
      <c r="C86" s="826"/>
      <c r="D86" s="827"/>
      <c r="E86" s="1012"/>
      <c r="F86" s="1012"/>
      <c r="G86" s="1012"/>
      <c r="H86" s="1012"/>
      <c r="I86" s="1012"/>
      <c r="J86" s="1012"/>
      <c r="K86" s="1012"/>
      <c r="L86" s="1012"/>
      <c r="M86" s="1012"/>
      <c r="N86" s="1012"/>
      <c r="O86" s="1012"/>
      <c r="P86" s="1012"/>
      <c r="Q86" s="1012"/>
      <c r="R86" s="1012"/>
      <c r="S86" s="1013"/>
      <c r="T86" s="1023"/>
      <c r="U86" s="1028">
        <v>21</v>
      </c>
      <c r="V86" s="826"/>
      <c r="W86" s="827"/>
      <c r="X86" s="1012"/>
      <c r="Y86" s="1012"/>
      <c r="Z86" s="1012"/>
      <c r="AA86" s="1012"/>
      <c r="AB86" s="1012"/>
      <c r="AC86" s="1012"/>
      <c r="AD86" s="1012"/>
      <c r="AE86" s="1012"/>
      <c r="AF86" s="1012"/>
      <c r="AG86" s="1012"/>
      <c r="AH86" s="1012"/>
      <c r="AI86" s="1012"/>
      <c r="AJ86" s="1012"/>
      <c r="AK86" s="1012"/>
      <c r="AL86" s="1013"/>
    </row>
    <row r="87" spans="1:38">
      <c r="A87" s="146"/>
      <c r="B87" s="542">
        <v>22</v>
      </c>
      <c r="C87" s="826"/>
      <c r="D87" s="827"/>
      <c r="E87" s="1012"/>
      <c r="F87" s="1012"/>
      <c r="G87" s="1012"/>
      <c r="H87" s="1012"/>
      <c r="I87" s="1012"/>
      <c r="J87" s="1012"/>
      <c r="K87" s="1012"/>
      <c r="L87" s="1012"/>
      <c r="M87" s="1012"/>
      <c r="N87" s="1012"/>
      <c r="O87" s="1012"/>
      <c r="P87" s="1012"/>
      <c r="Q87" s="1012"/>
      <c r="R87" s="1012"/>
      <c r="S87" s="1013"/>
      <c r="T87" s="1023"/>
      <c r="U87" s="1028">
        <v>22</v>
      </c>
      <c r="V87" s="826"/>
      <c r="W87" s="827"/>
      <c r="X87" s="1012"/>
      <c r="Y87" s="1012"/>
      <c r="Z87" s="1012"/>
      <c r="AA87" s="1012"/>
      <c r="AB87" s="1012"/>
      <c r="AC87" s="1012"/>
      <c r="AD87" s="1012"/>
      <c r="AE87" s="1012"/>
      <c r="AF87" s="1012"/>
      <c r="AG87" s="1012"/>
      <c r="AH87" s="1012"/>
      <c r="AI87" s="1012"/>
      <c r="AJ87" s="1012"/>
      <c r="AK87" s="1012"/>
      <c r="AL87" s="1013"/>
    </row>
    <row r="88" spans="1:38">
      <c r="A88" s="146"/>
      <c r="B88" s="542">
        <v>23</v>
      </c>
      <c r="C88" s="826"/>
      <c r="D88" s="827"/>
      <c r="E88" s="1012"/>
      <c r="F88" s="1012"/>
      <c r="G88" s="1012"/>
      <c r="H88" s="1012"/>
      <c r="I88" s="1012"/>
      <c r="J88" s="1012"/>
      <c r="K88" s="1012"/>
      <c r="L88" s="1012"/>
      <c r="M88" s="1012"/>
      <c r="N88" s="1012"/>
      <c r="O88" s="1012"/>
      <c r="P88" s="1012"/>
      <c r="Q88" s="1012"/>
      <c r="R88" s="1012"/>
      <c r="S88" s="1013"/>
      <c r="T88" s="1023"/>
      <c r="U88" s="1028">
        <v>23</v>
      </c>
      <c r="V88" s="826"/>
      <c r="W88" s="827"/>
      <c r="X88" s="1012"/>
      <c r="Y88" s="1012"/>
      <c r="Z88" s="1012"/>
      <c r="AA88" s="1012"/>
      <c r="AB88" s="1012"/>
      <c r="AC88" s="1012"/>
      <c r="AD88" s="1012"/>
      <c r="AE88" s="1012"/>
      <c r="AF88" s="1012"/>
      <c r="AG88" s="1012"/>
      <c r="AH88" s="1012"/>
      <c r="AI88" s="1012"/>
      <c r="AJ88" s="1012"/>
      <c r="AK88" s="1012"/>
      <c r="AL88" s="1013"/>
    </row>
    <row r="89" spans="1:38">
      <c r="A89" s="146"/>
      <c r="B89" s="542">
        <v>24</v>
      </c>
      <c r="C89" s="826"/>
      <c r="D89" s="827"/>
      <c r="E89" s="1012"/>
      <c r="F89" s="1012"/>
      <c r="G89" s="1012"/>
      <c r="H89" s="1012"/>
      <c r="I89" s="1012"/>
      <c r="J89" s="1012"/>
      <c r="K89" s="1012"/>
      <c r="L89" s="1012"/>
      <c r="M89" s="1012"/>
      <c r="N89" s="1012"/>
      <c r="O89" s="1012"/>
      <c r="P89" s="1012"/>
      <c r="Q89" s="1012"/>
      <c r="R89" s="1012"/>
      <c r="S89" s="1013"/>
      <c r="T89" s="1023"/>
      <c r="U89" s="1028">
        <v>24</v>
      </c>
      <c r="V89" s="826"/>
      <c r="W89" s="827"/>
      <c r="X89" s="1012"/>
      <c r="Y89" s="1012"/>
      <c r="Z89" s="1012"/>
      <c r="AA89" s="1012"/>
      <c r="AB89" s="1012"/>
      <c r="AC89" s="1012"/>
      <c r="AD89" s="1012"/>
      <c r="AE89" s="1012"/>
      <c r="AF89" s="1012"/>
      <c r="AG89" s="1012"/>
      <c r="AH89" s="1012"/>
      <c r="AI89" s="1012"/>
      <c r="AJ89" s="1012"/>
      <c r="AK89" s="1012"/>
      <c r="AL89" s="1013"/>
    </row>
    <row r="90" spans="1:38">
      <c r="A90" s="146"/>
      <c r="B90" s="542">
        <v>25</v>
      </c>
      <c r="C90" s="826"/>
      <c r="D90" s="827"/>
      <c r="E90" s="1012"/>
      <c r="F90" s="1012"/>
      <c r="G90" s="1012"/>
      <c r="H90" s="1012"/>
      <c r="I90" s="1012"/>
      <c r="J90" s="1012"/>
      <c r="K90" s="1012"/>
      <c r="L90" s="1012"/>
      <c r="M90" s="1012"/>
      <c r="N90" s="1012"/>
      <c r="O90" s="1012"/>
      <c r="P90" s="1012"/>
      <c r="Q90" s="1012"/>
      <c r="R90" s="1012"/>
      <c r="S90" s="1013"/>
      <c r="T90" s="1023"/>
      <c r="U90" s="1028">
        <v>25</v>
      </c>
      <c r="V90" s="826"/>
      <c r="W90" s="827"/>
      <c r="X90" s="1012"/>
      <c r="Y90" s="1012"/>
      <c r="Z90" s="1012"/>
      <c r="AA90" s="1012"/>
      <c r="AB90" s="1012"/>
      <c r="AC90" s="1012"/>
      <c r="AD90" s="1012"/>
      <c r="AE90" s="1012"/>
      <c r="AF90" s="1012"/>
      <c r="AG90" s="1012"/>
      <c r="AH90" s="1012"/>
      <c r="AI90" s="1012"/>
      <c r="AJ90" s="1012"/>
      <c r="AK90" s="1012"/>
      <c r="AL90" s="1013"/>
    </row>
    <row r="91" spans="1:38">
      <c r="A91" s="146"/>
      <c r="B91" s="542">
        <v>26</v>
      </c>
      <c r="C91" s="826"/>
      <c r="D91" s="827"/>
      <c r="E91" s="1012"/>
      <c r="F91" s="1012"/>
      <c r="G91" s="1012"/>
      <c r="H91" s="1012"/>
      <c r="I91" s="1012"/>
      <c r="J91" s="1012"/>
      <c r="K91" s="1012"/>
      <c r="L91" s="1012"/>
      <c r="M91" s="1012"/>
      <c r="N91" s="1012"/>
      <c r="O91" s="1012"/>
      <c r="P91" s="1012"/>
      <c r="Q91" s="1012"/>
      <c r="R91" s="1012"/>
      <c r="S91" s="1013"/>
      <c r="T91" s="1023"/>
      <c r="U91" s="1028">
        <v>26</v>
      </c>
      <c r="V91" s="826"/>
      <c r="W91" s="827"/>
      <c r="X91" s="1012"/>
      <c r="Y91" s="1012"/>
      <c r="Z91" s="1012"/>
      <c r="AA91" s="1012"/>
      <c r="AB91" s="1012"/>
      <c r="AC91" s="1012"/>
      <c r="AD91" s="1012"/>
      <c r="AE91" s="1012"/>
      <c r="AF91" s="1012"/>
      <c r="AG91" s="1012"/>
      <c r="AH91" s="1012"/>
      <c r="AI91" s="1012"/>
      <c r="AJ91" s="1012"/>
      <c r="AK91" s="1012"/>
      <c r="AL91" s="1013"/>
    </row>
    <row r="92" spans="1:38">
      <c r="A92" s="146"/>
      <c r="B92" s="542">
        <v>27</v>
      </c>
      <c r="C92" s="826"/>
      <c r="D92" s="827"/>
      <c r="E92" s="1012"/>
      <c r="F92" s="1012"/>
      <c r="G92" s="1012"/>
      <c r="H92" s="1012"/>
      <c r="I92" s="1012"/>
      <c r="J92" s="1012"/>
      <c r="K92" s="1012"/>
      <c r="L92" s="1012"/>
      <c r="M92" s="1012"/>
      <c r="N92" s="1012"/>
      <c r="O92" s="1012"/>
      <c r="P92" s="1012"/>
      <c r="Q92" s="1012"/>
      <c r="R92" s="1012"/>
      <c r="S92" s="1013"/>
      <c r="T92" s="1023"/>
      <c r="U92" s="1028">
        <v>27</v>
      </c>
      <c r="V92" s="826"/>
      <c r="W92" s="827"/>
      <c r="X92" s="1012"/>
      <c r="Y92" s="1012"/>
      <c r="Z92" s="1012"/>
      <c r="AA92" s="1012"/>
      <c r="AB92" s="1012"/>
      <c r="AC92" s="1012"/>
      <c r="AD92" s="1012"/>
      <c r="AE92" s="1012"/>
      <c r="AF92" s="1012"/>
      <c r="AG92" s="1012"/>
      <c r="AH92" s="1012"/>
      <c r="AI92" s="1012"/>
      <c r="AJ92" s="1012"/>
      <c r="AK92" s="1012"/>
      <c r="AL92" s="1013"/>
    </row>
    <row r="93" spans="1:38">
      <c r="A93" s="146"/>
      <c r="B93" s="542">
        <v>28</v>
      </c>
      <c r="C93" s="826"/>
      <c r="D93" s="827"/>
      <c r="E93" s="1012"/>
      <c r="F93" s="1012"/>
      <c r="G93" s="1012"/>
      <c r="H93" s="1012"/>
      <c r="I93" s="1012"/>
      <c r="J93" s="1012"/>
      <c r="K93" s="1012"/>
      <c r="L93" s="1012"/>
      <c r="M93" s="1012"/>
      <c r="N93" s="1012"/>
      <c r="O93" s="1012"/>
      <c r="P93" s="1012"/>
      <c r="Q93" s="1012"/>
      <c r="R93" s="1012"/>
      <c r="S93" s="1013"/>
      <c r="T93" s="1023"/>
      <c r="U93" s="1028">
        <v>28</v>
      </c>
      <c r="V93" s="826"/>
      <c r="W93" s="827"/>
      <c r="X93" s="1012"/>
      <c r="Y93" s="1012"/>
      <c r="Z93" s="1012"/>
      <c r="AA93" s="1012"/>
      <c r="AB93" s="1012"/>
      <c r="AC93" s="1012"/>
      <c r="AD93" s="1012"/>
      <c r="AE93" s="1012"/>
      <c r="AF93" s="1012"/>
      <c r="AG93" s="1012"/>
      <c r="AH93" s="1012"/>
      <c r="AI93" s="1012"/>
      <c r="AJ93" s="1012"/>
      <c r="AK93" s="1012"/>
      <c r="AL93" s="1013"/>
    </row>
    <row r="94" spans="1:38">
      <c r="A94" s="146"/>
      <c r="B94" s="542">
        <v>29</v>
      </c>
      <c r="C94" s="826"/>
      <c r="D94" s="827"/>
      <c r="E94" s="1012"/>
      <c r="F94" s="1012"/>
      <c r="G94" s="1012"/>
      <c r="H94" s="1012"/>
      <c r="I94" s="1012"/>
      <c r="J94" s="1012"/>
      <c r="K94" s="1012"/>
      <c r="L94" s="1012"/>
      <c r="M94" s="1012"/>
      <c r="N94" s="1012"/>
      <c r="O94" s="1012"/>
      <c r="P94" s="1012"/>
      <c r="Q94" s="1012"/>
      <c r="R94" s="1012"/>
      <c r="S94" s="1013"/>
      <c r="T94" s="1023"/>
      <c r="U94" s="1028">
        <v>29</v>
      </c>
      <c r="V94" s="826"/>
      <c r="W94" s="827"/>
      <c r="X94" s="1012"/>
      <c r="Y94" s="1012"/>
      <c r="Z94" s="1012"/>
      <c r="AA94" s="1012"/>
      <c r="AB94" s="1012"/>
      <c r="AC94" s="1012"/>
      <c r="AD94" s="1012"/>
      <c r="AE94" s="1012"/>
      <c r="AF94" s="1012"/>
      <c r="AG94" s="1012"/>
      <c r="AH94" s="1012"/>
      <c r="AI94" s="1012"/>
      <c r="AJ94" s="1012"/>
      <c r="AK94" s="1012"/>
      <c r="AL94" s="1013"/>
    </row>
    <row r="95" spans="1:38">
      <c r="A95" s="146"/>
      <c r="B95" s="542">
        <v>30</v>
      </c>
      <c r="C95" s="826"/>
      <c r="D95" s="827"/>
      <c r="E95" s="1012"/>
      <c r="F95" s="1012"/>
      <c r="G95" s="1012"/>
      <c r="H95" s="1012"/>
      <c r="I95" s="1012"/>
      <c r="J95" s="1012"/>
      <c r="K95" s="1012"/>
      <c r="L95" s="1012"/>
      <c r="M95" s="1012"/>
      <c r="N95" s="1012"/>
      <c r="O95" s="1012"/>
      <c r="P95" s="1012"/>
      <c r="Q95" s="1012"/>
      <c r="R95" s="1012"/>
      <c r="S95" s="1013"/>
      <c r="T95" s="1023"/>
      <c r="U95" s="1028">
        <v>30</v>
      </c>
      <c r="V95" s="826"/>
      <c r="W95" s="827"/>
      <c r="X95" s="1012"/>
      <c r="Y95" s="1012"/>
      <c r="Z95" s="1012"/>
      <c r="AA95" s="1012"/>
      <c r="AB95" s="1012"/>
      <c r="AC95" s="1012"/>
      <c r="AD95" s="1012"/>
      <c r="AE95" s="1012"/>
      <c r="AF95" s="1012"/>
      <c r="AG95" s="1012"/>
      <c r="AH95" s="1012"/>
      <c r="AI95" s="1012"/>
      <c r="AJ95" s="1012"/>
      <c r="AK95" s="1012"/>
      <c r="AL95" s="1013"/>
    </row>
    <row r="96" spans="1:38">
      <c r="A96" s="146"/>
      <c r="B96" s="542">
        <v>31</v>
      </c>
      <c r="C96" s="826"/>
      <c r="D96" s="827"/>
      <c r="E96" s="1012"/>
      <c r="F96" s="1012"/>
      <c r="G96" s="1012"/>
      <c r="H96" s="1012"/>
      <c r="I96" s="1012"/>
      <c r="J96" s="1012"/>
      <c r="K96" s="1012"/>
      <c r="L96" s="1012"/>
      <c r="M96" s="1012"/>
      <c r="N96" s="1012"/>
      <c r="O96" s="1012"/>
      <c r="P96" s="1012"/>
      <c r="Q96" s="1012"/>
      <c r="R96" s="1012"/>
      <c r="S96" s="1013"/>
      <c r="T96" s="1023"/>
      <c r="U96" s="1028">
        <v>31</v>
      </c>
      <c r="V96" s="826"/>
      <c r="W96" s="827"/>
      <c r="X96" s="1012"/>
      <c r="Y96" s="1012"/>
      <c r="Z96" s="1012"/>
      <c r="AA96" s="1012"/>
      <c r="AB96" s="1012"/>
      <c r="AC96" s="1012"/>
      <c r="AD96" s="1012"/>
      <c r="AE96" s="1012"/>
      <c r="AF96" s="1012"/>
      <c r="AG96" s="1012"/>
      <c r="AH96" s="1012"/>
      <c r="AI96" s="1012"/>
      <c r="AJ96" s="1012"/>
      <c r="AK96" s="1012"/>
      <c r="AL96" s="1013"/>
    </row>
    <row r="97" spans="1:38">
      <c r="A97" s="146"/>
      <c r="B97" s="542">
        <v>32</v>
      </c>
      <c r="C97" s="826"/>
      <c r="D97" s="827"/>
      <c r="E97" s="1012"/>
      <c r="F97" s="1012"/>
      <c r="G97" s="1012"/>
      <c r="H97" s="1012"/>
      <c r="I97" s="1012"/>
      <c r="J97" s="1012"/>
      <c r="K97" s="1012"/>
      <c r="L97" s="1012"/>
      <c r="M97" s="1012"/>
      <c r="N97" s="1012"/>
      <c r="O97" s="1012"/>
      <c r="P97" s="1012"/>
      <c r="Q97" s="1012"/>
      <c r="R97" s="1012"/>
      <c r="S97" s="1013"/>
      <c r="T97" s="1023"/>
      <c r="U97" s="1028">
        <v>32</v>
      </c>
      <c r="V97" s="826"/>
      <c r="W97" s="827"/>
      <c r="X97" s="1012"/>
      <c r="Y97" s="1012"/>
      <c r="Z97" s="1012"/>
      <c r="AA97" s="1012"/>
      <c r="AB97" s="1012"/>
      <c r="AC97" s="1012"/>
      <c r="AD97" s="1012"/>
      <c r="AE97" s="1012"/>
      <c r="AF97" s="1012"/>
      <c r="AG97" s="1012"/>
      <c r="AH97" s="1012"/>
      <c r="AI97" s="1012"/>
      <c r="AJ97" s="1012"/>
      <c r="AK97" s="1012"/>
      <c r="AL97" s="1013"/>
    </row>
    <row r="98" spans="1:38">
      <c r="A98" s="146"/>
      <c r="B98" s="542">
        <v>33</v>
      </c>
      <c r="C98" s="826"/>
      <c r="D98" s="827"/>
      <c r="E98" s="1012"/>
      <c r="F98" s="1012"/>
      <c r="G98" s="1012"/>
      <c r="H98" s="1012"/>
      <c r="I98" s="1012"/>
      <c r="J98" s="1012"/>
      <c r="K98" s="1012"/>
      <c r="L98" s="1012"/>
      <c r="M98" s="1012"/>
      <c r="N98" s="1012"/>
      <c r="O98" s="1012"/>
      <c r="P98" s="1012"/>
      <c r="Q98" s="1012"/>
      <c r="R98" s="1012"/>
      <c r="S98" s="1013"/>
      <c r="T98" s="1023"/>
      <c r="U98" s="1028">
        <v>33</v>
      </c>
      <c r="V98" s="826"/>
      <c r="W98" s="827"/>
      <c r="X98" s="1012"/>
      <c r="Y98" s="1012"/>
      <c r="Z98" s="1012"/>
      <c r="AA98" s="1012"/>
      <c r="AB98" s="1012"/>
      <c r="AC98" s="1012"/>
      <c r="AD98" s="1012"/>
      <c r="AE98" s="1012"/>
      <c r="AF98" s="1012"/>
      <c r="AG98" s="1012"/>
      <c r="AH98" s="1012"/>
      <c r="AI98" s="1012"/>
      <c r="AJ98" s="1012"/>
      <c r="AK98" s="1012"/>
      <c r="AL98" s="1013"/>
    </row>
    <row r="99" spans="1:38">
      <c r="A99" s="146"/>
      <c r="B99" s="542">
        <v>34</v>
      </c>
      <c r="C99" s="826"/>
      <c r="D99" s="827"/>
      <c r="E99" s="1012"/>
      <c r="F99" s="1012"/>
      <c r="G99" s="1012"/>
      <c r="H99" s="1012"/>
      <c r="I99" s="1012"/>
      <c r="J99" s="1012"/>
      <c r="K99" s="1012"/>
      <c r="L99" s="1012"/>
      <c r="M99" s="1012"/>
      <c r="N99" s="1012"/>
      <c r="O99" s="1012"/>
      <c r="P99" s="1012"/>
      <c r="Q99" s="1012"/>
      <c r="R99" s="1012"/>
      <c r="S99" s="1013"/>
      <c r="T99" s="1023"/>
      <c r="U99" s="1028">
        <v>34</v>
      </c>
      <c r="V99" s="826"/>
      <c r="W99" s="827"/>
      <c r="X99" s="1012"/>
      <c r="Y99" s="1012"/>
      <c r="Z99" s="1012"/>
      <c r="AA99" s="1012"/>
      <c r="AB99" s="1012"/>
      <c r="AC99" s="1012"/>
      <c r="AD99" s="1012"/>
      <c r="AE99" s="1012"/>
      <c r="AF99" s="1012"/>
      <c r="AG99" s="1012"/>
      <c r="AH99" s="1012"/>
      <c r="AI99" s="1012"/>
      <c r="AJ99" s="1012"/>
      <c r="AK99" s="1012"/>
      <c r="AL99" s="1013"/>
    </row>
    <row r="100" spans="1:38">
      <c r="A100" s="146"/>
      <c r="B100" s="542">
        <v>35</v>
      </c>
      <c r="C100" s="826"/>
      <c r="D100" s="827"/>
      <c r="E100" s="1012"/>
      <c r="F100" s="1012"/>
      <c r="G100" s="1012"/>
      <c r="H100" s="1012"/>
      <c r="I100" s="1012"/>
      <c r="J100" s="1012"/>
      <c r="K100" s="1012"/>
      <c r="L100" s="1012"/>
      <c r="M100" s="1012"/>
      <c r="N100" s="1012"/>
      <c r="O100" s="1012"/>
      <c r="P100" s="1012"/>
      <c r="Q100" s="1012"/>
      <c r="R100" s="1012"/>
      <c r="S100" s="1013"/>
      <c r="T100" s="1023"/>
      <c r="U100" s="1028">
        <v>35</v>
      </c>
      <c r="V100" s="826"/>
      <c r="W100" s="827"/>
      <c r="X100" s="1012"/>
      <c r="Y100" s="1012"/>
      <c r="Z100" s="1012"/>
      <c r="AA100" s="1012"/>
      <c r="AB100" s="1012"/>
      <c r="AC100" s="1012"/>
      <c r="AD100" s="1012"/>
      <c r="AE100" s="1012"/>
      <c r="AF100" s="1012"/>
      <c r="AG100" s="1012"/>
      <c r="AH100" s="1012"/>
      <c r="AI100" s="1012"/>
      <c r="AJ100" s="1012"/>
      <c r="AK100" s="1012"/>
      <c r="AL100" s="1013"/>
    </row>
    <row r="101" spans="1:38">
      <c r="A101" s="146"/>
      <c r="B101" s="542">
        <v>36</v>
      </c>
      <c r="C101" s="826"/>
      <c r="D101" s="827"/>
      <c r="E101" s="1012"/>
      <c r="F101" s="1012"/>
      <c r="G101" s="1012"/>
      <c r="H101" s="1012"/>
      <c r="I101" s="1012"/>
      <c r="J101" s="1012"/>
      <c r="K101" s="1012"/>
      <c r="L101" s="1012"/>
      <c r="M101" s="1012"/>
      <c r="N101" s="1012"/>
      <c r="O101" s="1012"/>
      <c r="P101" s="1012"/>
      <c r="Q101" s="1012"/>
      <c r="R101" s="1012"/>
      <c r="S101" s="1013"/>
      <c r="T101" s="1023"/>
      <c r="U101" s="1028">
        <v>36</v>
      </c>
      <c r="V101" s="826"/>
      <c r="W101" s="827"/>
      <c r="X101" s="1012"/>
      <c r="Y101" s="1012"/>
      <c r="Z101" s="1012"/>
      <c r="AA101" s="1012"/>
      <c r="AB101" s="1012"/>
      <c r="AC101" s="1012"/>
      <c r="AD101" s="1012"/>
      <c r="AE101" s="1012"/>
      <c r="AF101" s="1012"/>
      <c r="AG101" s="1012"/>
      <c r="AH101" s="1012"/>
      <c r="AI101" s="1012"/>
      <c r="AJ101" s="1012"/>
      <c r="AK101" s="1012"/>
      <c r="AL101" s="1013"/>
    </row>
    <row r="102" spans="1:38">
      <c r="A102" s="146"/>
      <c r="B102" s="542">
        <v>37</v>
      </c>
      <c r="C102" s="826"/>
      <c r="D102" s="827"/>
      <c r="E102" s="1012"/>
      <c r="F102" s="1012"/>
      <c r="G102" s="1012"/>
      <c r="H102" s="1012"/>
      <c r="I102" s="1012"/>
      <c r="J102" s="1012"/>
      <c r="K102" s="1012"/>
      <c r="L102" s="1012"/>
      <c r="M102" s="1012"/>
      <c r="N102" s="1012"/>
      <c r="O102" s="1012"/>
      <c r="P102" s="1012"/>
      <c r="Q102" s="1012"/>
      <c r="R102" s="1012"/>
      <c r="S102" s="1013"/>
      <c r="T102" s="1023"/>
      <c r="U102" s="1028">
        <v>37</v>
      </c>
      <c r="V102" s="826"/>
      <c r="W102" s="827"/>
      <c r="X102" s="1012"/>
      <c r="Y102" s="1012"/>
      <c r="Z102" s="1012"/>
      <c r="AA102" s="1012"/>
      <c r="AB102" s="1012"/>
      <c r="AC102" s="1012"/>
      <c r="AD102" s="1012"/>
      <c r="AE102" s="1012"/>
      <c r="AF102" s="1012"/>
      <c r="AG102" s="1012"/>
      <c r="AH102" s="1012"/>
      <c r="AI102" s="1012"/>
      <c r="AJ102" s="1012"/>
      <c r="AK102" s="1012"/>
      <c r="AL102" s="1013"/>
    </row>
    <row r="103" spans="1:38">
      <c r="A103" s="146"/>
      <c r="B103" s="542">
        <v>38</v>
      </c>
      <c r="C103" s="826"/>
      <c r="D103" s="827"/>
      <c r="E103" s="1012"/>
      <c r="F103" s="1012"/>
      <c r="G103" s="1012"/>
      <c r="H103" s="1012"/>
      <c r="I103" s="1012"/>
      <c r="J103" s="1012"/>
      <c r="K103" s="1012"/>
      <c r="L103" s="1012"/>
      <c r="M103" s="1012"/>
      <c r="N103" s="1012"/>
      <c r="O103" s="1012"/>
      <c r="P103" s="1012"/>
      <c r="Q103" s="1012"/>
      <c r="R103" s="1012"/>
      <c r="S103" s="1013"/>
      <c r="T103" s="1023"/>
      <c r="U103" s="1028">
        <v>38</v>
      </c>
      <c r="V103" s="826"/>
      <c r="W103" s="827"/>
      <c r="X103" s="1012"/>
      <c r="Y103" s="1012"/>
      <c r="Z103" s="1012"/>
      <c r="AA103" s="1012"/>
      <c r="AB103" s="1012"/>
      <c r="AC103" s="1012"/>
      <c r="AD103" s="1012"/>
      <c r="AE103" s="1012"/>
      <c r="AF103" s="1012"/>
      <c r="AG103" s="1012"/>
      <c r="AH103" s="1012"/>
      <c r="AI103" s="1012"/>
      <c r="AJ103" s="1012"/>
      <c r="AK103" s="1012"/>
      <c r="AL103" s="1013"/>
    </row>
    <row r="104" spans="1:38">
      <c r="A104" s="146"/>
      <c r="B104" s="542">
        <v>39</v>
      </c>
      <c r="C104" s="826"/>
      <c r="D104" s="827"/>
      <c r="E104" s="1012"/>
      <c r="F104" s="1012"/>
      <c r="G104" s="1012"/>
      <c r="H104" s="1012"/>
      <c r="I104" s="1012"/>
      <c r="J104" s="1012"/>
      <c r="K104" s="1012"/>
      <c r="L104" s="1012"/>
      <c r="M104" s="1012"/>
      <c r="N104" s="1012"/>
      <c r="O104" s="1012"/>
      <c r="P104" s="1012"/>
      <c r="Q104" s="1012"/>
      <c r="R104" s="1012"/>
      <c r="S104" s="1013"/>
      <c r="T104" s="1023"/>
      <c r="U104" s="1028">
        <v>39</v>
      </c>
      <c r="V104" s="826"/>
      <c r="W104" s="827"/>
      <c r="X104" s="1012"/>
      <c r="Y104" s="1012"/>
      <c r="Z104" s="1012"/>
      <c r="AA104" s="1012"/>
      <c r="AB104" s="1012"/>
      <c r="AC104" s="1012"/>
      <c r="AD104" s="1012"/>
      <c r="AE104" s="1012"/>
      <c r="AF104" s="1012"/>
      <c r="AG104" s="1012"/>
      <c r="AH104" s="1012"/>
      <c r="AI104" s="1012"/>
      <c r="AJ104" s="1012"/>
      <c r="AK104" s="1012"/>
      <c r="AL104" s="1013"/>
    </row>
    <row r="105" spans="1:38">
      <c r="A105" s="146"/>
      <c r="B105" s="542">
        <v>40</v>
      </c>
      <c r="C105" s="826"/>
      <c r="D105" s="827"/>
      <c r="E105" s="1012"/>
      <c r="F105" s="1012"/>
      <c r="G105" s="1012"/>
      <c r="H105" s="1012"/>
      <c r="I105" s="1012"/>
      <c r="J105" s="1012"/>
      <c r="K105" s="1012"/>
      <c r="L105" s="1012"/>
      <c r="M105" s="1012"/>
      <c r="N105" s="1012"/>
      <c r="O105" s="1012"/>
      <c r="P105" s="1012"/>
      <c r="Q105" s="1012"/>
      <c r="R105" s="1012"/>
      <c r="S105" s="1013"/>
      <c r="T105" s="1023"/>
      <c r="U105" s="1028">
        <v>40</v>
      </c>
      <c r="V105" s="826"/>
      <c r="W105" s="827"/>
      <c r="X105" s="1012"/>
      <c r="Y105" s="1012"/>
      <c r="Z105" s="1012"/>
      <c r="AA105" s="1012"/>
      <c r="AB105" s="1012"/>
      <c r="AC105" s="1012"/>
      <c r="AD105" s="1012"/>
      <c r="AE105" s="1012"/>
      <c r="AF105" s="1012"/>
      <c r="AG105" s="1012"/>
      <c r="AH105" s="1012"/>
      <c r="AI105" s="1012"/>
      <c r="AJ105" s="1012"/>
      <c r="AK105" s="1012"/>
      <c r="AL105" s="1013"/>
    </row>
    <row r="106" spans="1:38">
      <c r="A106" s="146"/>
      <c r="B106" s="542">
        <v>41</v>
      </c>
      <c r="C106" s="826"/>
      <c r="D106" s="827"/>
      <c r="E106" s="1012"/>
      <c r="F106" s="1012"/>
      <c r="G106" s="1012"/>
      <c r="H106" s="1012"/>
      <c r="I106" s="1012"/>
      <c r="J106" s="1012"/>
      <c r="K106" s="1012"/>
      <c r="L106" s="1012"/>
      <c r="M106" s="1012"/>
      <c r="N106" s="1012"/>
      <c r="O106" s="1012"/>
      <c r="P106" s="1012"/>
      <c r="Q106" s="1012"/>
      <c r="R106" s="1012"/>
      <c r="S106" s="1013"/>
      <c r="T106" s="1023"/>
      <c r="U106" s="1028">
        <v>41</v>
      </c>
      <c r="V106" s="826"/>
      <c r="W106" s="827"/>
      <c r="X106" s="1012"/>
      <c r="Y106" s="1012"/>
      <c r="Z106" s="1012"/>
      <c r="AA106" s="1012"/>
      <c r="AB106" s="1012"/>
      <c r="AC106" s="1012"/>
      <c r="AD106" s="1012"/>
      <c r="AE106" s="1012"/>
      <c r="AF106" s="1012"/>
      <c r="AG106" s="1012"/>
      <c r="AH106" s="1012"/>
      <c r="AI106" s="1012"/>
      <c r="AJ106" s="1012"/>
      <c r="AK106" s="1012"/>
      <c r="AL106" s="1013"/>
    </row>
    <row r="107" spans="1:38">
      <c r="A107" s="146"/>
      <c r="B107" s="542">
        <v>42</v>
      </c>
      <c r="C107" s="826"/>
      <c r="D107" s="827"/>
      <c r="E107" s="1012"/>
      <c r="F107" s="1012"/>
      <c r="G107" s="1012"/>
      <c r="H107" s="1012"/>
      <c r="I107" s="1012"/>
      <c r="J107" s="1012"/>
      <c r="K107" s="1012"/>
      <c r="L107" s="1012"/>
      <c r="M107" s="1012"/>
      <c r="N107" s="1012"/>
      <c r="O107" s="1012"/>
      <c r="P107" s="1012"/>
      <c r="Q107" s="1012"/>
      <c r="R107" s="1012"/>
      <c r="S107" s="1013"/>
      <c r="T107" s="1023"/>
      <c r="U107" s="1028">
        <v>42</v>
      </c>
      <c r="V107" s="826"/>
      <c r="W107" s="827"/>
      <c r="X107" s="1012"/>
      <c r="Y107" s="1012"/>
      <c r="Z107" s="1012"/>
      <c r="AA107" s="1012"/>
      <c r="AB107" s="1012"/>
      <c r="AC107" s="1012"/>
      <c r="AD107" s="1012"/>
      <c r="AE107" s="1012"/>
      <c r="AF107" s="1012"/>
      <c r="AG107" s="1012"/>
      <c r="AH107" s="1012"/>
      <c r="AI107" s="1012"/>
      <c r="AJ107" s="1012"/>
      <c r="AK107" s="1012"/>
      <c r="AL107" s="1013"/>
    </row>
    <row r="108" spans="1:38">
      <c r="A108" s="146"/>
      <c r="B108" s="542">
        <v>43</v>
      </c>
      <c r="C108" s="826"/>
      <c r="D108" s="827"/>
      <c r="E108" s="1012"/>
      <c r="F108" s="1012"/>
      <c r="G108" s="1012"/>
      <c r="H108" s="1012"/>
      <c r="I108" s="1012"/>
      <c r="J108" s="1012"/>
      <c r="K108" s="1012"/>
      <c r="L108" s="1012"/>
      <c r="M108" s="1012"/>
      <c r="N108" s="1012"/>
      <c r="O108" s="1012"/>
      <c r="P108" s="1012"/>
      <c r="Q108" s="1012"/>
      <c r="R108" s="1012"/>
      <c r="S108" s="1013"/>
      <c r="T108" s="1023"/>
      <c r="U108" s="1028">
        <v>43</v>
      </c>
      <c r="V108" s="826"/>
      <c r="W108" s="827"/>
      <c r="X108" s="1012"/>
      <c r="Y108" s="1012"/>
      <c r="Z108" s="1012"/>
      <c r="AA108" s="1012"/>
      <c r="AB108" s="1012"/>
      <c r="AC108" s="1012"/>
      <c r="AD108" s="1012"/>
      <c r="AE108" s="1012"/>
      <c r="AF108" s="1012"/>
      <c r="AG108" s="1012"/>
      <c r="AH108" s="1012"/>
      <c r="AI108" s="1012"/>
      <c r="AJ108" s="1012"/>
      <c r="AK108" s="1012"/>
      <c r="AL108" s="1013"/>
    </row>
    <row r="109" spans="1:38">
      <c r="A109" s="146"/>
      <c r="B109" s="542">
        <v>44</v>
      </c>
      <c r="C109" s="826"/>
      <c r="D109" s="827"/>
      <c r="E109" s="1012"/>
      <c r="F109" s="1012"/>
      <c r="G109" s="1012"/>
      <c r="H109" s="1012"/>
      <c r="I109" s="1012"/>
      <c r="J109" s="1012"/>
      <c r="K109" s="1012"/>
      <c r="L109" s="1012"/>
      <c r="M109" s="1012"/>
      <c r="N109" s="1012"/>
      <c r="O109" s="1012"/>
      <c r="P109" s="1012"/>
      <c r="Q109" s="1012"/>
      <c r="R109" s="1012"/>
      <c r="S109" s="1013"/>
      <c r="T109" s="1023"/>
      <c r="U109" s="1028">
        <v>44</v>
      </c>
      <c r="V109" s="826"/>
      <c r="W109" s="827"/>
      <c r="X109" s="1012"/>
      <c r="Y109" s="1012"/>
      <c r="Z109" s="1012"/>
      <c r="AA109" s="1012"/>
      <c r="AB109" s="1012"/>
      <c r="AC109" s="1012"/>
      <c r="AD109" s="1012"/>
      <c r="AE109" s="1012"/>
      <c r="AF109" s="1012"/>
      <c r="AG109" s="1012"/>
      <c r="AH109" s="1012"/>
      <c r="AI109" s="1012"/>
      <c r="AJ109" s="1012"/>
      <c r="AK109" s="1012"/>
      <c r="AL109" s="1013"/>
    </row>
    <row r="110" spans="1:38">
      <c r="A110" s="146"/>
      <c r="B110" s="542">
        <v>45</v>
      </c>
      <c r="C110" s="826"/>
      <c r="D110" s="827"/>
      <c r="E110" s="1012"/>
      <c r="F110" s="1012"/>
      <c r="G110" s="1012"/>
      <c r="H110" s="1012"/>
      <c r="I110" s="1012"/>
      <c r="J110" s="1012"/>
      <c r="K110" s="1012"/>
      <c r="L110" s="1012"/>
      <c r="M110" s="1012"/>
      <c r="N110" s="1012"/>
      <c r="O110" s="1012"/>
      <c r="P110" s="1012"/>
      <c r="Q110" s="1012"/>
      <c r="R110" s="1012"/>
      <c r="S110" s="1013"/>
      <c r="T110" s="1023"/>
      <c r="U110" s="1028">
        <v>45</v>
      </c>
      <c r="V110" s="826"/>
      <c r="W110" s="827"/>
      <c r="X110" s="1012"/>
      <c r="Y110" s="1012"/>
      <c r="Z110" s="1012"/>
      <c r="AA110" s="1012"/>
      <c r="AB110" s="1012"/>
      <c r="AC110" s="1012"/>
      <c r="AD110" s="1012"/>
      <c r="AE110" s="1012"/>
      <c r="AF110" s="1012"/>
      <c r="AG110" s="1012"/>
      <c r="AH110" s="1012"/>
      <c r="AI110" s="1012"/>
      <c r="AJ110" s="1012"/>
      <c r="AK110" s="1012"/>
      <c r="AL110" s="1013"/>
    </row>
    <row r="111" spans="1:38">
      <c r="A111" s="146"/>
      <c r="B111" s="542">
        <v>46</v>
      </c>
      <c r="C111" s="826"/>
      <c r="D111" s="827"/>
      <c r="E111" s="1012"/>
      <c r="F111" s="1012"/>
      <c r="G111" s="1012"/>
      <c r="H111" s="1012"/>
      <c r="I111" s="1012"/>
      <c r="J111" s="1012"/>
      <c r="K111" s="1012"/>
      <c r="L111" s="1012"/>
      <c r="M111" s="1012"/>
      <c r="N111" s="1012"/>
      <c r="O111" s="1012"/>
      <c r="P111" s="1012"/>
      <c r="Q111" s="1012"/>
      <c r="R111" s="1012"/>
      <c r="S111" s="1013"/>
      <c r="T111" s="1023"/>
      <c r="U111" s="1028">
        <v>46</v>
      </c>
      <c r="V111" s="826"/>
      <c r="W111" s="827"/>
      <c r="X111" s="1012"/>
      <c r="Y111" s="1012"/>
      <c r="Z111" s="1012"/>
      <c r="AA111" s="1012"/>
      <c r="AB111" s="1012"/>
      <c r="AC111" s="1012"/>
      <c r="AD111" s="1012"/>
      <c r="AE111" s="1012"/>
      <c r="AF111" s="1012"/>
      <c r="AG111" s="1012"/>
      <c r="AH111" s="1012"/>
      <c r="AI111" s="1012"/>
      <c r="AJ111" s="1012"/>
      <c r="AK111" s="1012"/>
      <c r="AL111" s="1013"/>
    </row>
    <row r="112" spans="1:38">
      <c r="A112" s="146"/>
      <c r="B112" s="542">
        <v>47</v>
      </c>
      <c r="C112" s="826"/>
      <c r="D112" s="827"/>
      <c r="E112" s="1012"/>
      <c r="F112" s="1012"/>
      <c r="G112" s="1012"/>
      <c r="H112" s="1012"/>
      <c r="I112" s="1012"/>
      <c r="J112" s="1012"/>
      <c r="K112" s="1012"/>
      <c r="L112" s="1012"/>
      <c r="M112" s="1012"/>
      <c r="N112" s="1012"/>
      <c r="O112" s="1012"/>
      <c r="P112" s="1012"/>
      <c r="Q112" s="1012"/>
      <c r="R112" s="1012"/>
      <c r="S112" s="1013"/>
      <c r="T112" s="1023"/>
      <c r="U112" s="1028">
        <v>47</v>
      </c>
      <c r="V112" s="826"/>
      <c r="W112" s="827"/>
      <c r="X112" s="1012"/>
      <c r="Y112" s="1012"/>
      <c r="Z112" s="1012"/>
      <c r="AA112" s="1012"/>
      <c r="AB112" s="1012"/>
      <c r="AC112" s="1012"/>
      <c r="AD112" s="1012"/>
      <c r="AE112" s="1012"/>
      <c r="AF112" s="1012"/>
      <c r="AG112" s="1012"/>
      <c r="AH112" s="1012"/>
      <c r="AI112" s="1012"/>
      <c r="AJ112" s="1012"/>
      <c r="AK112" s="1012"/>
      <c r="AL112" s="1013"/>
    </row>
    <row r="113" spans="1:38">
      <c r="A113" s="146"/>
      <c r="B113" s="542">
        <v>48</v>
      </c>
      <c r="C113" s="826"/>
      <c r="D113" s="827"/>
      <c r="E113" s="1012"/>
      <c r="F113" s="1012"/>
      <c r="G113" s="1012"/>
      <c r="H113" s="1012"/>
      <c r="I113" s="1012"/>
      <c r="J113" s="1012"/>
      <c r="K113" s="1012"/>
      <c r="L113" s="1012"/>
      <c r="M113" s="1012"/>
      <c r="N113" s="1012"/>
      <c r="O113" s="1012"/>
      <c r="P113" s="1012"/>
      <c r="Q113" s="1012"/>
      <c r="R113" s="1012"/>
      <c r="S113" s="1013"/>
      <c r="T113" s="1023"/>
      <c r="U113" s="1028">
        <v>48</v>
      </c>
      <c r="V113" s="826"/>
      <c r="W113" s="827"/>
      <c r="X113" s="1012"/>
      <c r="Y113" s="1012"/>
      <c r="Z113" s="1012"/>
      <c r="AA113" s="1012"/>
      <c r="AB113" s="1012"/>
      <c r="AC113" s="1012"/>
      <c r="AD113" s="1012"/>
      <c r="AE113" s="1012"/>
      <c r="AF113" s="1012"/>
      <c r="AG113" s="1012"/>
      <c r="AH113" s="1012"/>
      <c r="AI113" s="1012"/>
      <c r="AJ113" s="1012"/>
      <c r="AK113" s="1012"/>
      <c r="AL113" s="1013"/>
    </row>
    <row r="114" spans="1:38">
      <c r="A114" s="146"/>
      <c r="B114" s="542">
        <v>49</v>
      </c>
      <c r="C114" s="826"/>
      <c r="D114" s="827"/>
      <c r="E114" s="1012"/>
      <c r="F114" s="1012"/>
      <c r="G114" s="1012"/>
      <c r="H114" s="1012"/>
      <c r="I114" s="1012"/>
      <c r="J114" s="1012"/>
      <c r="K114" s="1012"/>
      <c r="L114" s="1012"/>
      <c r="M114" s="1012"/>
      <c r="N114" s="1012"/>
      <c r="O114" s="1012"/>
      <c r="P114" s="1012"/>
      <c r="Q114" s="1012"/>
      <c r="R114" s="1012"/>
      <c r="S114" s="1013"/>
      <c r="T114" s="1023"/>
      <c r="U114" s="1028">
        <v>49</v>
      </c>
      <c r="V114" s="826"/>
      <c r="W114" s="827"/>
      <c r="X114" s="1012"/>
      <c r="Y114" s="1012"/>
      <c r="Z114" s="1012"/>
      <c r="AA114" s="1012"/>
      <c r="AB114" s="1012"/>
      <c r="AC114" s="1012"/>
      <c r="AD114" s="1012"/>
      <c r="AE114" s="1012"/>
      <c r="AF114" s="1012"/>
      <c r="AG114" s="1012"/>
      <c r="AH114" s="1012"/>
      <c r="AI114" s="1012"/>
      <c r="AJ114" s="1012"/>
      <c r="AK114" s="1012"/>
      <c r="AL114" s="1013"/>
    </row>
    <row r="115" spans="1:38">
      <c r="A115" s="146"/>
      <c r="B115" s="542">
        <v>50</v>
      </c>
      <c r="C115" s="826"/>
      <c r="D115" s="827"/>
      <c r="E115" s="1012"/>
      <c r="F115" s="1012"/>
      <c r="G115" s="1012"/>
      <c r="H115" s="1012"/>
      <c r="I115" s="1012"/>
      <c r="J115" s="1012"/>
      <c r="K115" s="1012"/>
      <c r="L115" s="1012"/>
      <c r="M115" s="1012"/>
      <c r="N115" s="1012"/>
      <c r="O115" s="1012"/>
      <c r="P115" s="1012"/>
      <c r="Q115" s="1012"/>
      <c r="R115" s="1012"/>
      <c r="S115" s="1013"/>
      <c r="T115" s="1023"/>
      <c r="U115" s="1028">
        <v>50</v>
      </c>
      <c r="V115" s="826"/>
      <c r="W115" s="827"/>
      <c r="X115" s="1012"/>
      <c r="Y115" s="1012"/>
      <c r="Z115" s="1012"/>
      <c r="AA115" s="1012"/>
      <c r="AB115" s="1012"/>
      <c r="AC115" s="1012"/>
      <c r="AD115" s="1012"/>
      <c r="AE115" s="1012"/>
      <c r="AF115" s="1012"/>
      <c r="AG115" s="1012"/>
      <c r="AH115" s="1012"/>
      <c r="AI115" s="1012"/>
      <c r="AJ115" s="1012"/>
      <c r="AK115" s="1012"/>
      <c r="AL115" s="1013"/>
    </row>
    <row r="116" spans="1:38">
      <c r="A116" s="146"/>
      <c r="B116" s="542">
        <v>51</v>
      </c>
      <c r="C116" s="826"/>
      <c r="D116" s="827"/>
      <c r="E116" s="1012"/>
      <c r="F116" s="1012"/>
      <c r="G116" s="1012"/>
      <c r="H116" s="1012"/>
      <c r="I116" s="1012"/>
      <c r="J116" s="1012"/>
      <c r="K116" s="1012"/>
      <c r="L116" s="1012"/>
      <c r="M116" s="1012"/>
      <c r="N116" s="1012"/>
      <c r="O116" s="1012"/>
      <c r="P116" s="1012"/>
      <c r="Q116" s="1012"/>
      <c r="R116" s="1012"/>
      <c r="S116" s="1013"/>
      <c r="T116" s="1023"/>
      <c r="U116" s="1028">
        <v>51</v>
      </c>
      <c r="V116" s="826"/>
      <c r="W116" s="827"/>
      <c r="X116" s="1012"/>
      <c r="Y116" s="1012"/>
      <c r="Z116" s="1012"/>
      <c r="AA116" s="1012"/>
      <c r="AB116" s="1012"/>
      <c r="AC116" s="1012"/>
      <c r="AD116" s="1012"/>
      <c r="AE116" s="1012"/>
      <c r="AF116" s="1012"/>
      <c r="AG116" s="1012"/>
      <c r="AH116" s="1012"/>
      <c r="AI116" s="1012"/>
      <c r="AJ116" s="1012"/>
      <c r="AK116" s="1012"/>
      <c r="AL116" s="1013"/>
    </row>
    <row r="117" spans="1:38">
      <c r="A117" s="146"/>
      <c r="B117" s="542">
        <v>52</v>
      </c>
      <c r="C117" s="826"/>
      <c r="D117" s="827"/>
      <c r="E117" s="1012"/>
      <c r="F117" s="1012"/>
      <c r="G117" s="1012"/>
      <c r="H117" s="1012"/>
      <c r="I117" s="1012"/>
      <c r="J117" s="1012"/>
      <c r="K117" s="1012"/>
      <c r="L117" s="1012"/>
      <c r="M117" s="1012"/>
      <c r="N117" s="1012"/>
      <c r="O117" s="1012"/>
      <c r="P117" s="1012"/>
      <c r="Q117" s="1012"/>
      <c r="R117" s="1012"/>
      <c r="S117" s="1013"/>
      <c r="T117" s="1023"/>
      <c r="U117" s="1028">
        <v>52</v>
      </c>
      <c r="V117" s="826"/>
      <c r="W117" s="827"/>
      <c r="X117" s="1012"/>
      <c r="Y117" s="1012"/>
      <c r="Z117" s="1012"/>
      <c r="AA117" s="1012"/>
      <c r="AB117" s="1012"/>
      <c r="AC117" s="1012"/>
      <c r="AD117" s="1012"/>
      <c r="AE117" s="1012"/>
      <c r="AF117" s="1012"/>
      <c r="AG117" s="1012"/>
      <c r="AH117" s="1012"/>
      <c r="AI117" s="1012"/>
      <c r="AJ117" s="1012"/>
      <c r="AK117" s="1012"/>
      <c r="AL117" s="1013"/>
    </row>
    <row r="118" spans="1:38">
      <c r="A118" s="146"/>
      <c r="B118" s="542">
        <v>53</v>
      </c>
      <c r="C118" s="826"/>
      <c r="D118" s="827"/>
      <c r="E118" s="1012"/>
      <c r="F118" s="1012"/>
      <c r="G118" s="1012"/>
      <c r="H118" s="1012"/>
      <c r="I118" s="1012"/>
      <c r="J118" s="1012"/>
      <c r="K118" s="1012"/>
      <c r="L118" s="1012"/>
      <c r="M118" s="1012"/>
      <c r="N118" s="1012"/>
      <c r="O118" s="1012"/>
      <c r="P118" s="1012"/>
      <c r="Q118" s="1012"/>
      <c r="R118" s="1012"/>
      <c r="S118" s="1013"/>
      <c r="T118" s="1023"/>
      <c r="U118" s="1028">
        <v>53</v>
      </c>
      <c r="V118" s="826"/>
      <c r="W118" s="827"/>
      <c r="X118" s="1012"/>
      <c r="Y118" s="1012"/>
      <c r="Z118" s="1012"/>
      <c r="AA118" s="1012"/>
      <c r="AB118" s="1012"/>
      <c r="AC118" s="1012"/>
      <c r="AD118" s="1012"/>
      <c r="AE118" s="1012"/>
      <c r="AF118" s="1012"/>
      <c r="AG118" s="1012"/>
      <c r="AH118" s="1012"/>
      <c r="AI118" s="1012"/>
      <c r="AJ118" s="1012"/>
      <c r="AK118" s="1012"/>
      <c r="AL118" s="1013"/>
    </row>
    <row r="119" spans="1:38">
      <c r="A119" s="146"/>
      <c r="B119" s="542">
        <v>54</v>
      </c>
      <c r="C119" s="826"/>
      <c r="D119" s="827"/>
      <c r="E119" s="1012"/>
      <c r="F119" s="1012"/>
      <c r="G119" s="1012"/>
      <c r="H119" s="1012"/>
      <c r="I119" s="1012"/>
      <c r="J119" s="1012"/>
      <c r="K119" s="1012"/>
      <c r="L119" s="1012"/>
      <c r="M119" s="1012"/>
      <c r="N119" s="1012"/>
      <c r="O119" s="1012"/>
      <c r="P119" s="1012"/>
      <c r="Q119" s="1012"/>
      <c r="R119" s="1012"/>
      <c r="S119" s="1013"/>
      <c r="T119" s="1023"/>
      <c r="U119" s="1028">
        <v>54</v>
      </c>
      <c r="V119" s="826"/>
      <c r="W119" s="827"/>
      <c r="X119" s="1012"/>
      <c r="Y119" s="1012"/>
      <c r="Z119" s="1012"/>
      <c r="AA119" s="1012"/>
      <c r="AB119" s="1012"/>
      <c r="AC119" s="1012"/>
      <c r="AD119" s="1012"/>
      <c r="AE119" s="1012"/>
      <c r="AF119" s="1012"/>
      <c r="AG119" s="1012"/>
      <c r="AH119" s="1012"/>
      <c r="AI119" s="1012"/>
      <c r="AJ119" s="1012"/>
      <c r="AK119" s="1012"/>
      <c r="AL119" s="1013"/>
    </row>
    <row r="120" spans="1:38">
      <c r="A120" s="146"/>
      <c r="B120" s="542">
        <v>55</v>
      </c>
      <c r="C120" s="826"/>
      <c r="D120" s="827"/>
      <c r="E120" s="1012"/>
      <c r="F120" s="1012"/>
      <c r="G120" s="1012"/>
      <c r="H120" s="1012"/>
      <c r="I120" s="1012"/>
      <c r="J120" s="1012"/>
      <c r="K120" s="1012"/>
      <c r="L120" s="1012"/>
      <c r="M120" s="1012"/>
      <c r="N120" s="1012"/>
      <c r="O120" s="1012"/>
      <c r="P120" s="1012"/>
      <c r="Q120" s="1012"/>
      <c r="R120" s="1012"/>
      <c r="S120" s="1013"/>
      <c r="T120" s="1023"/>
      <c r="U120" s="1028">
        <v>55</v>
      </c>
      <c r="V120" s="826"/>
      <c r="W120" s="827"/>
      <c r="X120" s="1012"/>
      <c r="Y120" s="1012"/>
      <c r="Z120" s="1012"/>
      <c r="AA120" s="1012"/>
      <c r="AB120" s="1012"/>
      <c r="AC120" s="1012"/>
      <c r="AD120" s="1012"/>
      <c r="AE120" s="1012"/>
      <c r="AF120" s="1012"/>
      <c r="AG120" s="1012"/>
      <c r="AH120" s="1012"/>
      <c r="AI120" s="1012"/>
      <c r="AJ120" s="1012"/>
      <c r="AK120" s="1012"/>
      <c r="AL120" s="1013"/>
    </row>
    <row r="121" spans="1:38">
      <c r="A121" s="146"/>
      <c r="B121" s="542">
        <v>56</v>
      </c>
      <c r="C121" s="826"/>
      <c r="D121" s="827"/>
      <c r="E121" s="1012"/>
      <c r="F121" s="1012"/>
      <c r="G121" s="1012"/>
      <c r="H121" s="1012"/>
      <c r="I121" s="1012"/>
      <c r="J121" s="1012"/>
      <c r="K121" s="1012"/>
      <c r="L121" s="1012"/>
      <c r="M121" s="1012"/>
      <c r="N121" s="1012"/>
      <c r="O121" s="1012"/>
      <c r="P121" s="1012"/>
      <c r="Q121" s="1012"/>
      <c r="R121" s="1012"/>
      <c r="S121" s="1013"/>
      <c r="T121" s="1023"/>
      <c r="U121" s="1028">
        <v>56</v>
      </c>
      <c r="V121" s="826"/>
      <c r="W121" s="827"/>
      <c r="X121" s="1012"/>
      <c r="Y121" s="1012"/>
      <c r="Z121" s="1012"/>
      <c r="AA121" s="1012"/>
      <c r="AB121" s="1012"/>
      <c r="AC121" s="1012"/>
      <c r="AD121" s="1012"/>
      <c r="AE121" s="1012"/>
      <c r="AF121" s="1012"/>
      <c r="AG121" s="1012"/>
      <c r="AH121" s="1012"/>
      <c r="AI121" s="1012"/>
      <c r="AJ121" s="1012"/>
      <c r="AK121" s="1012"/>
      <c r="AL121" s="1013"/>
    </row>
    <row r="122" spans="1:38">
      <c r="A122" s="146"/>
      <c r="B122" s="542">
        <v>57</v>
      </c>
      <c r="C122" s="826"/>
      <c r="D122" s="827"/>
      <c r="E122" s="1012"/>
      <c r="F122" s="1012"/>
      <c r="G122" s="1012"/>
      <c r="H122" s="1012"/>
      <c r="I122" s="1012"/>
      <c r="J122" s="1012"/>
      <c r="K122" s="1012"/>
      <c r="L122" s="1012"/>
      <c r="M122" s="1012"/>
      <c r="N122" s="1012"/>
      <c r="O122" s="1012"/>
      <c r="P122" s="1012"/>
      <c r="Q122" s="1012"/>
      <c r="R122" s="1012"/>
      <c r="S122" s="1013"/>
      <c r="T122" s="1023"/>
      <c r="U122" s="1028">
        <v>57</v>
      </c>
      <c r="V122" s="826"/>
      <c r="W122" s="827"/>
      <c r="X122" s="1012"/>
      <c r="Y122" s="1012"/>
      <c r="Z122" s="1012"/>
      <c r="AA122" s="1012"/>
      <c r="AB122" s="1012"/>
      <c r="AC122" s="1012"/>
      <c r="AD122" s="1012"/>
      <c r="AE122" s="1012"/>
      <c r="AF122" s="1012"/>
      <c r="AG122" s="1012"/>
      <c r="AH122" s="1012"/>
      <c r="AI122" s="1012"/>
      <c r="AJ122" s="1012"/>
      <c r="AK122" s="1012"/>
      <c r="AL122" s="1013"/>
    </row>
    <row r="123" spans="1:38">
      <c r="A123" s="146"/>
      <c r="B123" s="542">
        <v>58</v>
      </c>
      <c r="C123" s="826"/>
      <c r="D123" s="827"/>
      <c r="E123" s="1012"/>
      <c r="F123" s="1012"/>
      <c r="G123" s="1012"/>
      <c r="H123" s="1012"/>
      <c r="I123" s="1012"/>
      <c r="J123" s="1012"/>
      <c r="K123" s="1012"/>
      <c r="L123" s="1012"/>
      <c r="M123" s="1012"/>
      <c r="N123" s="1012"/>
      <c r="O123" s="1012"/>
      <c r="P123" s="1012"/>
      <c r="Q123" s="1012"/>
      <c r="R123" s="1012"/>
      <c r="S123" s="1013"/>
      <c r="T123" s="1023"/>
      <c r="U123" s="1028">
        <v>58</v>
      </c>
      <c r="V123" s="826"/>
      <c r="W123" s="827"/>
      <c r="X123" s="1012"/>
      <c r="Y123" s="1012"/>
      <c r="Z123" s="1012"/>
      <c r="AA123" s="1012"/>
      <c r="AB123" s="1012"/>
      <c r="AC123" s="1012"/>
      <c r="AD123" s="1012"/>
      <c r="AE123" s="1012"/>
      <c r="AF123" s="1012"/>
      <c r="AG123" s="1012"/>
      <c r="AH123" s="1012"/>
      <c r="AI123" s="1012"/>
      <c r="AJ123" s="1012"/>
      <c r="AK123" s="1012"/>
      <c r="AL123" s="1013"/>
    </row>
    <row r="124" spans="1:38">
      <c r="A124" s="146"/>
      <c r="B124" s="542">
        <v>59</v>
      </c>
      <c r="C124" s="826"/>
      <c r="D124" s="827"/>
      <c r="E124" s="1012"/>
      <c r="F124" s="1012"/>
      <c r="G124" s="1012"/>
      <c r="H124" s="1012"/>
      <c r="I124" s="1012"/>
      <c r="J124" s="1012"/>
      <c r="K124" s="1012"/>
      <c r="L124" s="1012"/>
      <c r="M124" s="1012"/>
      <c r="N124" s="1012"/>
      <c r="O124" s="1012"/>
      <c r="P124" s="1012"/>
      <c r="Q124" s="1012"/>
      <c r="R124" s="1012"/>
      <c r="S124" s="1013"/>
      <c r="T124" s="1023"/>
      <c r="U124" s="1028">
        <v>59</v>
      </c>
      <c r="V124" s="826"/>
      <c r="W124" s="827"/>
      <c r="X124" s="1012"/>
      <c r="Y124" s="1012"/>
      <c r="Z124" s="1012"/>
      <c r="AA124" s="1012"/>
      <c r="AB124" s="1012"/>
      <c r="AC124" s="1012"/>
      <c r="AD124" s="1012"/>
      <c r="AE124" s="1012"/>
      <c r="AF124" s="1012"/>
      <c r="AG124" s="1012"/>
      <c r="AH124" s="1012"/>
      <c r="AI124" s="1012"/>
      <c r="AJ124" s="1012"/>
      <c r="AK124" s="1012"/>
      <c r="AL124" s="1013"/>
    </row>
    <row r="125" spans="1:38">
      <c r="A125" s="146"/>
      <c r="B125" s="542">
        <v>60</v>
      </c>
      <c r="C125" s="826"/>
      <c r="D125" s="827"/>
      <c r="E125" s="1012"/>
      <c r="F125" s="1012"/>
      <c r="G125" s="1012"/>
      <c r="H125" s="1012"/>
      <c r="I125" s="1012"/>
      <c r="J125" s="1012"/>
      <c r="K125" s="1012"/>
      <c r="L125" s="1012"/>
      <c r="M125" s="1012"/>
      <c r="N125" s="1012"/>
      <c r="O125" s="1012"/>
      <c r="P125" s="1012"/>
      <c r="Q125" s="1012"/>
      <c r="R125" s="1012"/>
      <c r="S125" s="1013"/>
      <c r="T125" s="1023"/>
      <c r="U125" s="1028">
        <v>60</v>
      </c>
      <c r="V125" s="826"/>
      <c r="W125" s="827"/>
      <c r="X125" s="1012"/>
      <c r="Y125" s="1012"/>
      <c r="Z125" s="1012"/>
      <c r="AA125" s="1012"/>
      <c r="AB125" s="1012"/>
      <c r="AC125" s="1012"/>
      <c r="AD125" s="1012"/>
      <c r="AE125" s="1012"/>
      <c r="AF125" s="1012"/>
      <c r="AG125" s="1012"/>
      <c r="AH125" s="1012"/>
      <c r="AI125" s="1012"/>
      <c r="AJ125" s="1012"/>
      <c r="AK125" s="1012"/>
      <c r="AL125" s="1013"/>
    </row>
    <row r="126" spans="1:38">
      <c r="A126" s="146"/>
      <c r="B126" s="542">
        <v>61</v>
      </c>
      <c r="C126" s="826"/>
      <c r="D126" s="827"/>
      <c r="E126" s="1012"/>
      <c r="F126" s="1012"/>
      <c r="G126" s="1012"/>
      <c r="H126" s="1012"/>
      <c r="I126" s="1012"/>
      <c r="J126" s="1012"/>
      <c r="K126" s="1012"/>
      <c r="L126" s="1012"/>
      <c r="M126" s="1012"/>
      <c r="N126" s="1012"/>
      <c r="O126" s="1012"/>
      <c r="P126" s="1012"/>
      <c r="Q126" s="1012"/>
      <c r="R126" s="1012"/>
      <c r="S126" s="1013"/>
      <c r="T126" s="1023"/>
      <c r="U126" s="1028">
        <v>61</v>
      </c>
      <c r="V126" s="826"/>
      <c r="W126" s="827"/>
      <c r="X126" s="1012"/>
      <c r="Y126" s="1012"/>
      <c r="Z126" s="1012"/>
      <c r="AA126" s="1012"/>
      <c r="AB126" s="1012"/>
      <c r="AC126" s="1012"/>
      <c r="AD126" s="1012"/>
      <c r="AE126" s="1012"/>
      <c r="AF126" s="1012"/>
      <c r="AG126" s="1012"/>
      <c r="AH126" s="1012"/>
      <c r="AI126" s="1012"/>
      <c r="AJ126" s="1012"/>
      <c r="AK126" s="1012"/>
      <c r="AL126" s="1013"/>
    </row>
    <row r="127" spans="1:38">
      <c r="A127" s="146"/>
      <c r="B127" s="542">
        <v>62</v>
      </c>
      <c r="C127" s="826"/>
      <c r="D127" s="827"/>
      <c r="E127" s="1012"/>
      <c r="F127" s="1012"/>
      <c r="G127" s="1012"/>
      <c r="H127" s="1012"/>
      <c r="I127" s="1012"/>
      <c r="J127" s="1012"/>
      <c r="K127" s="1012"/>
      <c r="L127" s="1012"/>
      <c r="M127" s="1012"/>
      <c r="N127" s="1012"/>
      <c r="O127" s="1012"/>
      <c r="P127" s="1012"/>
      <c r="Q127" s="1012"/>
      <c r="R127" s="1012"/>
      <c r="S127" s="1013"/>
      <c r="T127" s="1023"/>
      <c r="U127" s="1028">
        <v>62</v>
      </c>
      <c r="V127" s="826"/>
      <c r="W127" s="827"/>
      <c r="X127" s="1012"/>
      <c r="Y127" s="1012"/>
      <c r="Z127" s="1012"/>
      <c r="AA127" s="1012"/>
      <c r="AB127" s="1012"/>
      <c r="AC127" s="1012"/>
      <c r="AD127" s="1012"/>
      <c r="AE127" s="1012"/>
      <c r="AF127" s="1012"/>
      <c r="AG127" s="1012"/>
      <c r="AH127" s="1012"/>
      <c r="AI127" s="1012"/>
      <c r="AJ127" s="1012"/>
      <c r="AK127" s="1012"/>
      <c r="AL127" s="1013"/>
    </row>
    <row r="128" spans="1:38">
      <c r="A128" s="146"/>
      <c r="B128" s="542">
        <v>63</v>
      </c>
      <c r="C128" s="826"/>
      <c r="D128" s="827"/>
      <c r="E128" s="1012"/>
      <c r="F128" s="1012"/>
      <c r="G128" s="1012"/>
      <c r="H128" s="1012"/>
      <c r="I128" s="1012"/>
      <c r="J128" s="1012"/>
      <c r="K128" s="1012"/>
      <c r="L128" s="1012"/>
      <c r="M128" s="1012"/>
      <c r="N128" s="1012"/>
      <c r="O128" s="1012"/>
      <c r="P128" s="1012"/>
      <c r="Q128" s="1012"/>
      <c r="R128" s="1012"/>
      <c r="S128" s="1013"/>
      <c r="T128" s="1023"/>
      <c r="U128" s="1028">
        <v>63</v>
      </c>
      <c r="V128" s="826"/>
      <c r="W128" s="827"/>
      <c r="X128" s="1012"/>
      <c r="Y128" s="1012"/>
      <c r="Z128" s="1012"/>
      <c r="AA128" s="1012"/>
      <c r="AB128" s="1012"/>
      <c r="AC128" s="1012"/>
      <c r="AD128" s="1012"/>
      <c r="AE128" s="1012"/>
      <c r="AF128" s="1012"/>
      <c r="AG128" s="1012"/>
      <c r="AH128" s="1012"/>
      <c r="AI128" s="1012"/>
      <c r="AJ128" s="1012"/>
      <c r="AK128" s="1012"/>
      <c r="AL128" s="1013"/>
    </row>
    <row r="129" spans="1:38">
      <c r="A129" s="146"/>
      <c r="B129" s="542">
        <v>64</v>
      </c>
      <c r="C129" s="826"/>
      <c r="D129" s="827"/>
      <c r="E129" s="1012"/>
      <c r="F129" s="1012"/>
      <c r="G129" s="1012"/>
      <c r="H129" s="1012"/>
      <c r="I129" s="1012"/>
      <c r="J129" s="1012"/>
      <c r="K129" s="1012"/>
      <c r="L129" s="1012"/>
      <c r="M129" s="1012"/>
      <c r="N129" s="1012"/>
      <c r="O129" s="1012"/>
      <c r="P129" s="1012"/>
      <c r="Q129" s="1012"/>
      <c r="R129" s="1012"/>
      <c r="S129" s="1013"/>
      <c r="T129" s="1023"/>
      <c r="U129" s="1028">
        <v>64</v>
      </c>
      <c r="V129" s="826"/>
      <c r="W129" s="827"/>
      <c r="X129" s="1012"/>
      <c r="Y129" s="1012"/>
      <c r="Z129" s="1012"/>
      <c r="AA129" s="1012"/>
      <c r="AB129" s="1012"/>
      <c r="AC129" s="1012"/>
      <c r="AD129" s="1012"/>
      <c r="AE129" s="1012"/>
      <c r="AF129" s="1012"/>
      <c r="AG129" s="1012"/>
      <c r="AH129" s="1012"/>
      <c r="AI129" s="1012"/>
      <c r="AJ129" s="1012"/>
      <c r="AK129" s="1012"/>
      <c r="AL129" s="1013"/>
    </row>
    <row r="130" spans="1:38">
      <c r="A130" s="146"/>
      <c r="B130" s="542">
        <v>65</v>
      </c>
      <c r="C130" s="826"/>
      <c r="D130" s="827"/>
      <c r="E130" s="1012"/>
      <c r="F130" s="1012"/>
      <c r="G130" s="1012"/>
      <c r="H130" s="1012"/>
      <c r="I130" s="1012"/>
      <c r="J130" s="1012"/>
      <c r="K130" s="1012"/>
      <c r="L130" s="1012"/>
      <c r="M130" s="1012"/>
      <c r="N130" s="1012"/>
      <c r="O130" s="1012"/>
      <c r="P130" s="1012"/>
      <c r="Q130" s="1012"/>
      <c r="R130" s="1012"/>
      <c r="S130" s="1013"/>
      <c r="T130" s="1023"/>
      <c r="U130" s="1028">
        <v>65</v>
      </c>
      <c r="V130" s="826"/>
      <c r="W130" s="827"/>
      <c r="X130" s="1012"/>
      <c r="Y130" s="1012"/>
      <c r="Z130" s="1012"/>
      <c r="AA130" s="1012"/>
      <c r="AB130" s="1012"/>
      <c r="AC130" s="1012"/>
      <c r="AD130" s="1012"/>
      <c r="AE130" s="1012"/>
      <c r="AF130" s="1012"/>
      <c r="AG130" s="1012"/>
      <c r="AH130" s="1012"/>
      <c r="AI130" s="1012"/>
      <c r="AJ130" s="1012"/>
      <c r="AK130" s="1012"/>
      <c r="AL130" s="1013"/>
    </row>
    <row r="131" spans="1:38">
      <c r="A131" s="146"/>
      <c r="B131" s="542">
        <v>66</v>
      </c>
      <c r="C131" s="826"/>
      <c r="D131" s="827"/>
      <c r="E131" s="1012"/>
      <c r="F131" s="1012"/>
      <c r="G131" s="1012"/>
      <c r="H131" s="1012"/>
      <c r="I131" s="1012"/>
      <c r="J131" s="1012"/>
      <c r="K131" s="1012"/>
      <c r="L131" s="1012"/>
      <c r="M131" s="1012"/>
      <c r="N131" s="1012"/>
      <c r="O131" s="1012"/>
      <c r="P131" s="1012"/>
      <c r="Q131" s="1012"/>
      <c r="R131" s="1012"/>
      <c r="S131" s="1013"/>
      <c r="T131" s="1023"/>
      <c r="U131" s="1028">
        <v>66</v>
      </c>
      <c r="V131" s="826"/>
      <c r="W131" s="827"/>
      <c r="X131" s="1012"/>
      <c r="Y131" s="1012"/>
      <c r="Z131" s="1012"/>
      <c r="AA131" s="1012"/>
      <c r="AB131" s="1012"/>
      <c r="AC131" s="1012"/>
      <c r="AD131" s="1012"/>
      <c r="AE131" s="1012"/>
      <c r="AF131" s="1012"/>
      <c r="AG131" s="1012"/>
      <c r="AH131" s="1012"/>
      <c r="AI131" s="1012"/>
      <c r="AJ131" s="1012"/>
      <c r="AK131" s="1012"/>
      <c r="AL131" s="1013"/>
    </row>
    <row r="132" spans="1:38">
      <c r="A132" s="146"/>
      <c r="B132" s="542">
        <v>67</v>
      </c>
      <c r="C132" s="826"/>
      <c r="D132" s="827"/>
      <c r="E132" s="1012"/>
      <c r="F132" s="1012"/>
      <c r="G132" s="1012"/>
      <c r="H132" s="1012"/>
      <c r="I132" s="1012"/>
      <c r="J132" s="1012"/>
      <c r="K132" s="1012"/>
      <c r="L132" s="1012"/>
      <c r="M132" s="1012"/>
      <c r="N132" s="1012"/>
      <c r="O132" s="1012"/>
      <c r="P132" s="1012"/>
      <c r="Q132" s="1012"/>
      <c r="R132" s="1012"/>
      <c r="S132" s="1013"/>
      <c r="T132" s="1023"/>
      <c r="U132" s="1028">
        <v>67</v>
      </c>
      <c r="V132" s="826"/>
      <c r="W132" s="827"/>
      <c r="X132" s="1012"/>
      <c r="Y132" s="1012"/>
      <c r="Z132" s="1012"/>
      <c r="AA132" s="1012"/>
      <c r="AB132" s="1012"/>
      <c r="AC132" s="1012"/>
      <c r="AD132" s="1012"/>
      <c r="AE132" s="1012"/>
      <c r="AF132" s="1012"/>
      <c r="AG132" s="1012"/>
      <c r="AH132" s="1012"/>
      <c r="AI132" s="1012"/>
      <c r="AJ132" s="1012"/>
      <c r="AK132" s="1012"/>
      <c r="AL132" s="1013"/>
    </row>
    <row r="133" spans="1:38">
      <c r="A133" s="146"/>
      <c r="B133" s="542">
        <v>68</v>
      </c>
      <c r="C133" s="826"/>
      <c r="D133" s="827"/>
      <c r="E133" s="1012"/>
      <c r="F133" s="1012"/>
      <c r="G133" s="1012"/>
      <c r="H133" s="1012"/>
      <c r="I133" s="1012"/>
      <c r="J133" s="1012"/>
      <c r="K133" s="1012"/>
      <c r="L133" s="1012"/>
      <c r="M133" s="1012"/>
      <c r="N133" s="1012"/>
      <c r="O133" s="1012"/>
      <c r="P133" s="1012"/>
      <c r="Q133" s="1012"/>
      <c r="R133" s="1012"/>
      <c r="S133" s="1013"/>
      <c r="T133" s="1023"/>
      <c r="U133" s="1028">
        <v>68</v>
      </c>
      <c r="V133" s="826"/>
      <c r="W133" s="827"/>
      <c r="X133" s="1012"/>
      <c r="Y133" s="1012"/>
      <c r="Z133" s="1012"/>
      <c r="AA133" s="1012"/>
      <c r="AB133" s="1012"/>
      <c r="AC133" s="1012"/>
      <c r="AD133" s="1012"/>
      <c r="AE133" s="1012"/>
      <c r="AF133" s="1012"/>
      <c r="AG133" s="1012"/>
      <c r="AH133" s="1012"/>
      <c r="AI133" s="1012"/>
      <c r="AJ133" s="1012"/>
      <c r="AK133" s="1012"/>
      <c r="AL133" s="1013"/>
    </row>
    <row r="134" spans="1:38">
      <c r="A134" s="146"/>
      <c r="B134" s="542">
        <v>69</v>
      </c>
      <c r="C134" s="826"/>
      <c r="D134" s="827"/>
      <c r="E134" s="1012"/>
      <c r="F134" s="1012"/>
      <c r="G134" s="1012"/>
      <c r="H134" s="1012"/>
      <c r="I134" s="1012"/>
      <c r="J134" s="1012"/>
      <c r="K134" s="1012"/>
      <c r="L134" s="1012"/>
      <c r="M134" s="1012"/>
      <c r="N134" s="1012"/>
      <c r="O134" s="1012"/>
      <c r="P134" s="1012"/>
      <c r="Q134" s="1012"/>
      <c r="R134" s="1012"/>
      <c r="S134" s="1013"/>
      <c r="T134" s="1023"/>
      <c r="U134" s="1028">
        <v>69</v>
      </c>
      <c r="V134" s="826"/>
      <c r="W134" s="827"/>
      <c r="X134" s="1012"/>
      <c r="Y134" s="1012"/>
      <c r="Z134" s="1012"/>
      <c r="AA134" s="1012"/>
      <c r="AB134" s="1012"/>
      <c r="AC134" s="1012"/>
      <c r="AD134" s="1012"/>
      <c r="AE134" s="1012"/>
      <c r="AF134" s="1012"/>
      <c r="AG134" s="1012"/>
      <c r="AH134" s="1012"/>
      <c r="AI134" s="1012"/>
      <c r="AJ134" s="1012"/>
      <c r="AK134" s="1012"/>
      <c r="AL134" s="1013"/>
    </row>
    <row r="135" spans="1:38">
      <c r="A135" s="146"/>
      <c r="B135" s="542">
        <v>70</v>
      </c>
      <c r="C135" s="826"/>
      <c r="D135" s="827"/>
      <c r="E135" s="1012"/>
      <c r="F135" s="1012"/>
      <c r="G135" s="1012"/>
      <c r="H135" s="1012"/>
      <c r="I135" s="1012"/>
      <c r="J135" s="1012"/>
      <c r="K135" s="1012"/>
      <c r="L135" s="1012"/>
      <c r="M135" s="1012"/>
      <c r="N135" s="1012"/>
      <c r="O135" s="1012"/>
      <c r="P135" s="1012"/>
      <c r="Q135" s="1012"/>
      <c r="R135" s="1012"/>
      <c r="S135" s="1013"/>
      <c r="T135" s="1023"/>
      <c r="U135" s="1028">
        <v>70</v>
      </c>
      <c r="V135" s="826"/>
      <c r="W135" s="827"/>
      <c r="X135" s="1012"/>
      <c r="Y135" s="1012"/>
      <c r="Z135" s="1012"/>
      <c r="AA135" s="1012"/>
      <c r="AB135" s="1012"/>
      <c r="AC135" s="1012"/>
      <c r="AD135" s="1012"/>
      <c r="AE135" s="1012"/>
      <c r="AF135" s="1012"/>
      <c r="AG135" s="1012"/>
      <c r="AH135" s="1012"/>
      <c r="AI135" s="1012"/>
      <c r="AJ135" s="1012"/>
      <c r="AK135" s="1012"/>
      <c r="AL135" s="1013"/>
    </row>
    <row r="136" spans="1:38">
      <c r="A136" s="146"/>
      <c r="B136" s="542">
        <v>71</v>
      </c>
      <c r="C136" s="826"/>
      <c r="D136" s="827"/>
      <c r="E136" s="1012"/>
      <c r="F136" s="1012"/>
      <c r="G136" s="1012"/>
      <c r="H136" s="1012"/>
      <c r="I136" s="1012"/>
      <c r="J136" s="1012"/>
      <c r="K136" s="1012"/>
      <c r="L136" s="1012"/>
      <c r="M136" s="1012"/>
      <c r="N136" s="1012"/>
      <c r="O136" s="1012"/>
      <c r="P136" s="1012"/>
      <c r="Q136" s="1012"/>
      <c r="R136" s="1012"/>
      <c r="S136" s="1013"/>
      <c r="T136" s="1023"/>
      <c r="U136" s="1028">
        <v>71</v>
      </c>
      <c r="V136" s="826"/>
      <c r="W136" s="827"/>
      <c r="X136" s="1012"/>
      <c r="Y136" s="1012"/>
      <c r="Z136" s="1012"/>
      <c r="AA136" s="1012"/>
      <c r="AB136" s="1012"/>
      <c r="AC136" s="1012"/>
      <c r="AD136" s="1012"/>
      <c r="AE136" s="1012"/>
      <c r="AF136" s="1012"/>
      <c r="AG136" s="1012"/>
      <c r="AH136" s="1012"/>
      <c r="AI136" s="1012"/>
      <c r="AJ136" s="1012"/>
      <c r="AK136" s="1012"/>
      <c r="AL136" s="1013"/>
    </row>
    <row r="137" spans="1:38">
      <c r="A137" s="146"/>
      <c r="B137" s="542">
        <v>72</v>
      </c>
      <c r="C137" s="826"/>
      <c r="D137" s="827"/>
      <c r="E137" s="1012"/>
      <c r="F137" s="1012"/>
      <c r="G137" s="1012"/>
      <c r="H137" s="1012"/>
      <c r="I137" s="1012"/>
      <c r="J137" s="1012"/>
      <c r="K137" s="1012"/>
      <c r="L137" s="1012"/>
      <c r="M137" s="1012"/>
      <c r="N137" s="1012"/>
      <c r="O137" s="1012"/>
      <c r="P137" s="1012"/>
      <c r="Q137" s="1012"/>
      <c r="R137" s="1012"/>
      <c r="S137" s="1013"/>
      <c r="T137" s="1023"/>
      <c r="U137" s="1028">
        <v>72</v>
      </c>
      <c r="V137" s="826"/>
      <c r="W137" s="827"/>
      <c r="X137" s="1012"/>
      <c r="Y137" s="1012"/>
      <c r="Z137" s="1012"/>
      <c r="AA137" s="1012"/>
      <c r="AB137" s="1012"/>
      <c r="AC137" s="1012"/>
      <c r="AD137" s="1012"/>
      <c r="AE137" s="1012"/>
      <c r="AF137" s="1012"/>
      <c r="AG137" s="1012"/>
      <c r="AH137" s="1012"/>
      <c r="AI137" s="1012"/>
      <c r="AJ137" s="1012"/>
      <c r="AK137" s="1012"/>
      <c r="AL137" s="1013"/>
    </row>
    <row r="138" spans="1:38">
      <c r="A138" s="146"/>
      <c r="B138" s="542">
        <v>73</v>
      </c>
      <c r="C138" s="826"/>
      <c r="D138" s="827"/>
      <c r="E138" s="1012"/>
      <c r="F138" s="1012"/>
      <c r="G138" s="1012"/>
      <c r="H138" s="1012"/>
      <c r="I138" s="1012"/>
      <c r="J138" s="1012"/>
      <c r="K138" s="1012"/>
      <c r="L138" s="1012"/>
      <c r="M138" s="1012"/>
      <c r="N138" s="1012"/>
      <c r="O138" s="1012"/>
      <c r="P138" s="1012"/>
      <c r="Q138" s="1012"/>
      <c r="R138" s="1012"/>
      <c r="S138" s="1013"/>
      <c r="T138" s="1023"/>
      <c r="U138" s="1028">
        <v>73</v>
      </c>
      <c r="V138" s="826"/>
      <c r="W138" s="827"/>
      <c r="X138" s="1012"/>
      <c r="Y138" s="1012"/>
      <c r="Z138" s="1012"/>
      <c r="AA138" s="1012"/>
      <c r="AB138" s="1012"/>
      <c r="AC138" s="1012"/>
      <c r="AD138" s="1012"/>
      <c r="AE138" s="1012"/>
      <c r="AF138" s="1012"/>
      <c r="AG138" s="1012"/>
      <c r="AH138" s="1012"/>
      <c r="AI138" s="1012"/>
      <c r="AJ138" s="1012"/>
      <c r="AK138" s="1012"/>
      <c r="AL138" s="1013"/>
    </row>
    <row r="139" spans="1:38">
      <c r="A139" s="146"/>
      <c r="B139" s="542">
        <v>74</v>
      </c>
      <c r="C139" s="826"/>
      <c r="D139" s="827"/>
      <c r="E139" s="1012"/>
      <c r="F139" s="1012"/>
      <c r="G139" s="1012"/>
      <c r="H139" s="1012"/>
      <c r="I139" s="1012"/>
      <c r="J139" s="1012"/>
      <c r="K139" s="1012"/>
      <c r="L139" s="1012"/>
      <c r="M139" s="1012"/>
      <c r="N139" s="1012"/>
      <c r="O139" s="1012"/>
      <c r="P139" s="1012"/>
      <c r="Q139" s="1012"/>
      <c r="R139" s="1012"/>
      <c r="S139" s="1013"/>
      <c r="T139" s="1023"/>
      <c r="U139" s="1028">
        <v>74</v>
      </c>
      <c r="V139" s="826"/>
      <c r="W139" s="827"/>
      <c r="X139" s="1012"/>
      <c r="Y139" s="1012"/>
      <c r="Z139" s="1012"/>
      <c r="AA139" s="1012"/>
      <c r="AB139" s="1012"/>
      <c r="AC139" s="1012"/>
      <c r="AD139" s="1012"/>
      <c r="AE139" s="1012"/>
      <c r="AF139" s="1012"/>
      <c r="AG139" s="1012"/>
      <c r="AH139" s="1012"/>
      <c r="AI139" s="1012"/>
      <c r="AJ139" s="1012"/>
      <c r="AK139" s="1012"/>
      <c r="AL139" s="1013"/>
    </row>
    <row r="140" spans="1:38">
      <c r="A140" s="146"/>
      <c r="B140" s="542">
        <v>75</v>
      </c>
      <c r="C140" s="826"/>
      <c r="D140" s="827"/>
      <c r="E140" s="1012"/>
      <c r="F140" s="1012"/>
      <c r="G140" s="1012"/>
      <c r="H140" s="1012"/>
      <c r="I140" s="1012"/>
      <c r="J140" s="1012"/>
      <c r="K140" s="1012"/>
      <c r="L140" s="1012"/>
      <c r="M140" s="1012"/>
      <c r="N140" s="1012"/>
      <c r="O140" s="1012"/>
      <c r="P140" s="1012"/>
      <c r="Q140" s="1012"/>
      <c r="R140" s="1012"/>
      <c r="S140" s="1013"/>
      <c r="T140" s="1023"/>
      <c r="U140" s="1028">
        <v>75</v>
      </c>
      <c r="V140" s="826"/>
      <c r="W140" s="827"/>
      <c r="X140" s="1012"/>
      <c r="Y140" s="1012"/>
      <c r="Z140" s="1012"/>
      <c r="AA140" s="1012"/>
      <c r="AB140" s="1012"/>
      <c r="AC140" s="1012"/>
      <c r="AD140" s="1012"/>
      <c r="AE140" s="1012"/>
      <c r="AF140" s="1012"/>
      <c r="AG140" s="1012"/>
      <c r="AH140" s="1012"/>
      <c r="AI140" s="1012"/>
      <c r="AJ140" s="1012"/>
      <c r="AK140" s="1012"/>
      <c r="AL140" s="1013"/>
    </row>
    <row r="141" spans="1:38">
      <c r="A141" s="146"/>
      <c r="B141" s="542">
        <v>76</v>
      </c>
      <c r="C141" s="826"/>
      <c r="D141" s="827"/>
      <c r="E141" s="1012"/>
      <c r="F141" s="1012"/>
      <c r="G141" s="1012"/>
      <c r="H141" s="1012"/>
      <c r="I141" s="1012"/>
      <c r="J141" s="1012"/>
      <c r="K141" s="1012"/>
      <c r="L141" s="1012"/>
      <c r="M141" s="1012"/>
      <c r="N141" s="1012"/>
      <c r="O141" s="1012"/>
      <c r="P141" s="1012"/>
      <c r="Q141" s="1012"/>
      <c r="R141" s="1012"/>
      <c r="S141" s="1013"/>
      <c r="T141" s="1023"/>
      <c r="U141" s="1028">
        <v>76</v>
      </c>
      <c r="V141" s="826"/>
      <c r="W141" s="827"/>
      <c r="X141" s="1012"/>
      <c r="Y141" s="1012"/>
      <c r="Z141" s="1012"/>
      <c r="AA141" s="1012"/>
      <c r="AB141" s="1012"/>
      <c r="AC141" s="1012"/>
      <c r="AD141" s="1012"/>
      <c r="AE141" s="1012"/>
      <c r="AF141" s="1012"/>
      <c r="AG141" s="1012"/>
      <c r="AH141" s="1012"/>
      <c r="AI141" s="1012"/>
      <c r="AJ141" s="1012"/>
      <c r="AK141" s="1012"/>
      <c r="AL141" s="1013"/>
    </row>
    <row r="142" spans="1:38">
      <c r="A142" s="146"/>
      <c r="B142" s="542">
        <v>77</v>
      </c>
      <c r="C142" s="826"/>
      <c r="D142" s="827"/>
      <c r="E142" s="1012"/>
      <c r="F142" s="1012"/>
      <c r="G142" s="1012"/>
      <c r="H142" s="1012"/>
      <c r="I142" s="1012"/>
      <c r="J142" s="1012"/>
      <c r="K142" s="1012"/>
      <c r="L142" s="1012"/>
      <c r="M142" s="1012"/>
      <c r="N142" s="1012"/>
      <c r="O142" s="1012"/>
      <c r="P142" s="1012"/>
      <c r="Q142" s="1012"/>
      <c r="R142" s="1012"/>
      <c r="S142" s="1013"/>
      <c r="T142" s="1023"/>
      <c r="U142" s="1028">
        <v>77</v>
      </c>
      <c r="V142" s="826"/>
      <c r="W142" s="827"/>
      <c r="X142" s="1012"/>
      <c r="Y142" s="1012"/>
      <c r="Z142" s="1012"/>
      <c r="AA142" s="1012"/>
      <c r="AB142" s="1012"/>
      <c r="AC142" s="1012"/>
      <c r="AD142" s="1012"/>
      <c r="AE142" s="1012"/>
      <c r="AF142" s="1012"/>
      <c r="AG142" s="1012"/>
      <c r="AH142" s="1012"/>
      <c r="AI142" s="1012"/>
      <c r="AJ142" s="1012"/>
      <c r="AK142" s="1012"/>
      <c r="AL142" s="1013"/>
    </row>
    <row r="143" spans="1:38">
      <c r="A143" s="146"/>
      <c r="B143" s="542">
        <v>78</v>
      </c>
      <c r="C143" s="826"/>
      <c r="D143" s="827"/>
      <c r="E143" s="1012"/>
      <c r="F143" s="1012"/>
      <c r="G143" s="1012"/>
      <c r="H143" s="1012"/>
      <c r="I143" s="1012"/>
      <c r="J143" s="1012"/>
      <c r="K143" s="1012"/>
      <c r="L143" s="1012"/>
      <c r="M143" s="1012"/>
      <c r="N143" s="1012"/>
      <c r="O143" s="1012"/>
      <c r="P143" s="1012"/>
      <c r="Q143" s="1012"/>
      <c r="R143" s="1012"/>
      <c r="S143" s="1013"/>
      <c r="T143" s="1023"/>
      <c r="U143" s="1028">
        <v>78</v>
      </c>
      <c r="V143" s="826"/>
      <c r="W143" s="827"/>
      <c r="X143" s="1012"/>
      <c r="Y143" s="1012"/>
      <c r="Z143" s="1012"/>
      <c r="AA143" s="1012"/>
      <c r="AB143" s="1012"/>
      <c r="AC143" s="1012"/>
      <c r="AD143" s="1012"/>
      <c r="AE143" s="1012"/>
      <c r="AF143" s="1012"/>
      <c r="AG143" s="1012"/>
      <c r="AH143" s="1012"/>
      <c r="AI143" s="1012"/>
      <c r="AJ143" s="1012"/>
      <c r="AK143" s="1012"/>
      <c r="AL143" s="1013"/>
    </row>
    <row r="144" spans="1:38">
      <c r="A144" s="146"/>
      <c r="B144" s="542">
        <v>79</v>
      </c>
      <c r="C144" s="826"/>
      <c r="D144" s="827"/>
      <c r="E144" s="1012"/>
      <c r="F144" s="1012"/>
      <c r="G144" s="1012"/>
      <c r="H144" s="1012"/>
      <c r="I144" s="1012"/>
      <c r="J144" s="1012"/>
      <c r="K144" s="1012"/>
      <c r="L144" s="1012"/>
      <c r="M144" s="1012"/>
      <c r="N144" s="1012"/>
      <c r="O144" s="1012"/>
      <c r="P144" s="1012"/>
      <c r="Q144" s="1012"/>
      <c r="R144" s="1012"/>
      <c r="S144" s="1013"/>
      <c r="T144" s="1023"/>
      <c r="U144" s="1028">
        <v>79</v>
      </c>
      <c r="V144" s="826"/>
      <c r="W144" s="827"/>
      <c r="X144" s="1012"/>
      <c r="Y144" s="1012"/>
      <c r="Z144" s="1012"/>
      <c r="AA144" s="1012"/>
      <c r="AB144" s="1012"/>
      <c r="AC144" s="1012"/>
      <c r="AD144" s="1012"/>
      <c r="AE144" s="1012"/>
      <c r="AF144" s="1012"/>
      <c r="AG144" s="1012"/>
      <c r="AH144" s="1012"/>
      <c r="AI144" s="1012"/>
      <c r="AJ144" s="1012"/>
      <c r="AK144" s="1012"/>
      <c r="AL144" s="1013"/>
    </row>
    <row r="145" spans="1:38">
      <c r="A145" s="146"/>
      <c r="B145" s="542">
        <v>80</v>
      </c>
      <c r="C145" s="826"/>
      <c r="D145" s="827"/>
      <c r="E145" s="1012"/>
      <c r="F145" s="1012"/>
      <c r="G145" s="1012"/>
      <c r="H145" s="1012"/>
      <c r="I145" s="1012"/>
      <c r="J145" s="1012"/>
      <c r="K145" s="1012"/>
      <c r="L145" s="1012"/>
      <c r="M145" s="1012"/>
      <c r="N145" s="1012"/>
      <c r="O145" s="1012"/>
      <c r="P145" s="1012"/>
      <c r="Q145" s="1012"/>
      <c r="R145" s="1012"/>
      <c r="S145" s="1013"/>
      <c r="T145" s="1023"/>
      <c r="U145" s="1028">
        <v>80</v>
      </c>
      <c r="V145" s="826"/>
      <c r="W145" s="827"/>
      <c r="X145" s="1012"/>
      <c r="Y145" s="1012"/>
      <c r="Z145" s="1012"/>
      <c r="AA145" s="1012"/>
      <c r="AB145" s="1012"/>
      <c r="AC145" s="1012"/>
      <c r="AD145" s="1012"/>
      <c r="AE145" s="1012"/>
      <c r="AF145" s="1012"/>
      <c r="AG145" s="1012"/>
      <c r="AH145" s="1012"/>
      <c r="AI145" s="1012"/>
      <c r="AJ145" s="1012"/>
      <c r="AK145" s="1012"/>
      <c r="AL145" s="1013"/>
    </row>
    <row r="146" spans="1:38">
      <c r="A146" s="146"/>
      <c r="B146" s="542">
        <v>81</v>
      </c>
      <c r="C146" s="826"/>
      <c r="D146" s="827"/>
      <c r="E146" s="1012"/>
      <c r="F146" s="1012"/>
      <c r="G146" s="1012"/>
      <c r="H146" s="1012"/>
      <c r="I146" s="1012"/>
      <c r="J146" s="1012"/>
      <c r="K146" s="1012"/>
      <c r="L146" s="1012"/>
      <c r="M146" s="1012"/>
      <c r="N146" s="1012"/>
      <c r="O146" s="1012"/>
      <c r="P146" s="1012"/>
      <c r="Q146" s="1012"/>
      <c r="R146" s="1012"/>
      <c r="S146" s="1013"/>
      <c r="T146" s="1023"/>
      <c r="U146" s="1028">
        <v>81</v>
      </c>
      <c r="V146" s="826"/>
      <c r="W146" s="827"/>
      <c r="X146" s="1012"/>
      <c r="Y146" s="1012"/>
      <c r="Z146" s="1012"/>
      <c r="AA146" s="1012"/>
      <c r="AB146" s="1012"/>
      <c r="AC146" s="1012"/>
      <c r="AD146" s="1012"/>
      <c r="AE146" s="1012"/>
      <c r="AF146" s="1012"/>
      <c r="AG146" s="1012"/>
      <c r="AH146" s="1012"/>
      <c r="AI146" s="1012"/>
      <c r="AJ146" s="1012"/>
      <c r="AK146" s="1012"/>
      <c r="AL146" s="1013"/>
    </row>
    <row r="147" spans="1:38">
      <c r="A147" s="146"/>
      <c r="B147" s="542">
        <v>82</v>
      </c>
      <c r="C147" s="826"/>
      <c r="D147" s="827"/>
      <c r="E147" s="1012"/>
      <c r="F147" s="1012"/>
      <c r="G147" s="1012"/>
      <c r="H147" s="1012"/>
      <c r="I147" s="1012"/>
      <c r="J147" s="1012"/>
      <c r="K147" s="1012"/>
      <c r="L147" s="1012"/>
      <c r="M147" s="1012"/>
      <c r="N147" s="1012"/>
      <c r="O147" s="1012"/>
      <c r="P147" s="1012"/>
      <c r="Q147" s="1012"/>
      <c r="R147" s="1012"/>
      <c r="S147" s="1013"/>
      <c r="T147" s="1023"/>
      <c r="U147" s="1028">
        <v>82</v>
      </c>
      <c r="V147" s="826"/>
      <c r="W147" s="827"/>
      <c r="X147" s="1012"/>
      <c r="Y147" s="1012"/>
      <c r="Z147" s="1012"/>
      <c r="AA147" s="1012"/>
      <c r="AB147" s="1012"/>
      <c r="AC147" s="1012"/>
      <c r="AD147" s="1012"/>
      <c r="AE147" s="1012"/>
      <c r="AF147" s="1012"/>
      <c r="AG147" s="1012"/>
      <c r="AH147" s="1012"/>
      <c r="AI147" s="1012"/>
      <c r="AJ147" s="1012"/>
      <c r="AK147" s="1012"/>
      <c r="AL147" s="1013"/>
    </row>
    <row r="148" spans="1:38">
      <c r="A148" s="146"/>
      <c r="B148" s="542">
        <v>83</v>
      </c>
      <c r="C148" s="826"/>
      <c r="D148" s="827"/>
      <c r="E148" s="1012"/>
      <c r="F148" s="1012"/>
      <c r="G148" s="1012"/>
      <c r="H148" s="1012"/>
      <c r="I148" s="1012"/>
      <c r="J148" s="1012"/>
      <c r="K148" s="1012"/>
      <c r="L148" s="1012"/>
      <c r="M148" s="1012"/>
      <c r="N148" s="1012"/>
      <c r="O148" s="1012"/>
      <c r="P148" s="1012"/>
      <c r="Q148" s="1012"/>
      <c r="R148" s="1012"/>
      <c r="S148" s="1013"/>
      <c r="T148" s="1023"/>
      <c r="U148" s="1028">
        <v>83</v>
      </c>
      <c r="V148" s="826"/>
      <c r="W148" s="827"/>
      <c r="X148" s="1012"/>
      <c r="Y148" s="1012"/>
      <c r="Z148" s="1012"/>
      <c r="AA148" s="1012"/>
      <c r="AB148" s="1012"/>
      <c r="AC148" s="1012"/>
      <c r="AD148" s="1012"/>
      <c r="AE148" s="1012"/>
      <c r="AF148" s="1012"/>
      <c r="AG148" s="1012"/>
      <c r="AH148" s="1012"/>
      <c r="AI148" s="1012"/>
      <c r="AJ148" s="1012"/>
      <c r="AK148" s="1012"/>
      <c r="AL148" s="1013"/>
    </row>
    <row r="149" spans="1:38">
      <c r="A149" s="146"/>
      <c r="B149" s="542">
        <v>84</v>
      </c>
      <c r="C149" s="826"/>
      <c r="D149" s="827"/>
      <c r="E149" s="1012"/>
      <c r="F149" s="1012"/>
      <c r="G149" s="1012"/>
      <c r="H149" s="1012"/>
      <c r="I149" s="1012"/>
      <c r="J149" s="1012"/>
      <c r="K149" s="1012"/>
      <c r="L149" s="1012"/>
      <c r="M149" s="1012"/>
      <c r="N149" s="1012"/>
      <c r="O149" s="1012"/>
      <c r="P149" s="1012"/>
      <c r="Q149" s="1012"/>
      <c r="R149" s="1012"/>
      <c r="S149" s="1013"/>
      <c r="T149" s="1023"/>
      <c r="U149" s="1028">
        <v>84</v>
      </c>
      <c r="V149" s="826"/>
      <c r="W149" s="827"/>
      <c r="X149" s="1012"/>
      <c r="Y149" s="1012"/>
      <c r="Z149" s="1012"/>
      <c r="AA149" s="1012"/>
      <c r="AB149" s="1012"/>
      <c r="AC149" s="1012"/>
      <c r="AD149" s="1012"/>
      <c r="AE149" s="1012"/>
      <c r="AF149" s="1012"/>
      <c r="AG149" s="1012"/>
      <c r="AH149" s="1012"/>
      <c r="AI149" s="1012"/>
      <c r="AJ149" s="1012"/>
      <c r="AK149" s="1012"/>
      <c r="AL149" s="1013"/>
    </row>
    <row r="150" spans="1:38">
      <c r="A150" s="146"/>
      <c r="B150" s="542">
        <v>85</v>
      </c>
      <c r="C150" s="826"/>
      <c r="D150" s="827"/>
      <c r="E150" s="1012"/>
      <c r="F150" s="1012"/>
      <c r="G150" s="1012"/>
      <c r="H150" s="1012"/>
      <c r="I150" s="1012"/>
      <c r="J150" s="1012"/>
      <c r="K150" s="1012"/>
      <c r="L150" s="1012"/>
      <c r="M150" s="1012"/>
      <c r="N150" s="1012"/>
      <c r="O150" s="1012"/>
      <c r="P150" s="1012"/>
      <c r="Q150" s="1012"/>
      <c r="R150" s="1012"/>
      <c r="S150" s="1013"/>
      <c r="T150" s="1023"/>
      <c r="U150" s="1028">
        <v>85</v>
      </c>
      <c r="V150" s="826"/>
      <c r="W150" s="827"/>
      <c r="X150" s="1012"/>
      <c r="Y150" s="1012"/>
      <c r="Z150" s="1012"/>
      <c r="AA150" s="1012"/>
      <c r="AB150" s="1012"/>
      <c r="AC150" s="1012"/>
      <c r="AD150" s="1012"/>
      <c r="AE150" s="1012"/>
      <c r="AF150" s="1012"/>
      <c r="AG150" s="1012"/>
      <c r="AH150" s="1012"/>
      <c r="AI150" s="1012"/>
      <c r="AJ150" s="1012"/>
      <c r="AK150" s="1012"/>
      <c r="AL150" s="1013"/>
    </row>
    <row r="151" spans="1:38">
      <c r="A151" s="146"/>
      <c r="B151" s="542">
        <v>86</v>
      </c>
      <c r="C151" s="826"/>
      <c r="D151" s="827"/>
      <c r="E151" s="1012"/>
      <c r="F151" s="1012"/>
      <c r="G151" s="1012"/>
      <c r="H151" s="1012"/>
      <c r="I151" s="1012"/>
      <c r="J151" s="1012"/>
      <c r="K151" s="1012"/>
      <c r="L151" s="1012"/>
      <c r="M151" s="1012"/>
      <c r="N151" s="1012"/>
      <c r="O151" s="1012"/>
      <c r="P151" s="1012"/>
      <c r="Q151" s="1012"/>
      <c r="R151" s="1012"/>
      <c r="S151" s="1013"/>
      <c r="T151" s="1023"/>
      <c r="U151" s="1028">
        <v>86</v>
      </c>
      <c r="V151" s="826"/>
      <c r="W151" s="827"/>
      <c r="X151" s="1012"/>
      <c r="Y151" s="1012"/>
      <c r="Z151" s="1012"/>
      <c r="AA151" s="1012"/>
      <c r="AB151" s="1012"/>
      <c r="AC151" s="1012"/>
      <c r="AD151" s="1012"/>
      <c r="AE151" s="1012"/>
      <c r="AF151" s="1012"/>
      <c r="AG151" s="1012"/>
      <c r="AH151" s="1012"/>
      <c r="AI151" s="1012"/>
      <c r="AJ151" s="1012"/>
      <c r="AK151" s="1012"/>
      <c r="AL151" s="1013"/>
    </row>
    <row r="152" spans="1:38">
      <c r="A152" s="146"/>
      <c r="B152" s="542">
        <v>87</v>
      </c>
      <c r="C152" s="826"/>
      <c r="D152" s="827"/>
      <c r="E152" s="1012"/>
      <c r="F152" s="1012"/>
      <c r="G152" s="1012"/>
      <c r="H152" s="1012"/>
      <c r="I152" s="1012"/>
      <c r="J152" s="1012"/>
      <c r="K152" s="1012"/>
      <c r="L152" s="1012"/>
      <c r="M152" s="1012"/>
      <c r="N152" s="1012"/>
      <c r="O152" s="1012"/>
      <c r="P152" s="1012"/>
      <c r="Q152" s="1012"/>
      <c r="R152" s="1012"/>
      <c r="S152" s="1013"/>
      <c r="T152" s="1023"/>
      <c r="U152" s="1028">
        <v>87</v>
      </c>
      <c r="V152" s="826"/>
      <c r="W152" s="827"/>
      <c r="X152" s="1012"/>
      <c r="Y152" s="1012"/>
      <c r="Z152" s="1012"/>
      <c r="AA152" s="1012"/>
      <c r="AB152" s="1012"/>
      <c r="AC152" s="1012"/>
      <c r="AD152" s="1012"/>
      <c r="AE152" s="1012"/>
      <c r="AF152" s="1012"/>
      <c r="AG152" s="1012"/>
      <c r="AH152" s="1012"/>
      <c r="AI152" s="1012"/>
      <c r="AJ152" s="1012"/>
      <c r="AK152" s="1012"/>
      <c r="AL152" s="1013"/>
    </row>
    <row r="153" spans="1:38">
      <c r="A153" s="146"/>
      <c r="B153" s="542">
        <v>88</v>
      </c>
      <c r="C153" s="826"/>
      <c r="D153" s="827"/>
      <c r="E153" s="1012"/>
      <c r="F153" s="1012"/>
      <c r="G153" s="1012"/>
      <c r="H153" s="1012"/>
      <c r="I153" s="1012"/>
      <c r="J153" s="1012"/>
      <c r="K153" s="1012"/>
      <c r="L153" s="1012"/>
      <c r="M153" s="1012"/>
      <c r="N153" s="1012"/>
      <c r="O153" s="1012"/>
      <c r="P153" s="1012"/>
      <c r="Q153" s="1012"/>
      <c r="R153" s="1012"/>
      <c r="S153" s="1013"/>
      <c r="T153" s="1023"/>
      <c r="U153" s="1028">
        <v>88</v>
      </c>
      <c r="V153" s="826"/>
      <c r="W153" s="827"/>
      <c r="X153" s="1012"/>
      <c r="Y153" s="1012"/>
      <c r="Z153" s="1012"/>
      <c r="AA153" s="1012"/>
      <c r="AB153" s="1012"/>
      <c r="AC153" s="1012"/>
      <c r="AD153" s="1012"/>
      <c r="AE153" s="1012"/>
      <c r="AF153" s="1012"/>
      <c r="AG153" s="1012"/>
      <c r="AH153" s="1012"/>
      <c r="AI153" s="1012"/>
      <c r="AJ153" s="1012"/>
      <c r="AK153" s="1012"/>
      <c r="AL153" s="1013"/>
    </row>
    <row r="154" spans="1:38">
      <c r="A154" s="146"/>
      <c r="B154" s="542">
        <v>89</v>
      </c>
      <c r="C154" s="826"/>
      <c r="D154" s="827"/>
      <c r="E154" s="1012"/>
      <c r="F154" s="1012"/>
      <c r="G154" s="1012"/>
      <c r="H154" s="1012"/>
      <c r="I154" s="1012"/>
      <c r="J154" s="1012"/>
      <c r="K154" s="1012"/>
      <c r="L154" s="1012"/>
      <c r="M154" s="1012"/>
      <c r="N154" s="1012"/>
      <c r="O154" s="1012"/>
      <c r="P154" s="1012"/>
      <c r="Q154" s="1012"/>
      <c r="R154" s="1012"/>
      <c r="S154" s="1013"/>
      <c r="T154" s="1023"/>
      <c r="U154" s="1028">
        <v>89</v>
      </c>
      <c r="V154" s="826"/>
      <c r="W154" s="827"/>
      <c r="X154" s="1012"/>
      <c r="Y154" s="1012"/>
      <c r="Z154" s="1012"/>
      <c r="AA154" s="1012"/>
      <c r="AB154" s="1012"/>
      <c r="AC154" s="1012"/>
      <c r="AD154" s="1012"/>
      <c r="AE154" s="1012"/>
      <c r="AF154" s="1012"/>
      <c r="AG154" s="1012"/>
      <c r="AH154" s="1012"/>
      <c r="AI154" s="1012"/>
      <c r="AJ154" s="1012"/>
      <c r="AK154" s="1012"/>
      <c r="AL154" s="1013"/>
    </row>
    <row r="155" spans="1:38">
      <c r="A155" s="146"/>
      <c r="B155" s="542">
        <v>90</v>
      </c>
      <c r="C155" s="826"/>
      <c r="D155" s="827"/>
      <c r="E155" s="1012"/>
      <c r="F155" s="1012"/>
      <c r="G155" s="1012"/>
      <c r="H155" s="1012"/>
      <c r="I155" s="1012"/>
      <c r="J155" s="1012"/>
      <c r="K155" s="1012"/>
      <c r="L155" s="1012"/>
      <c r="M155" s="1012"/>
      <c r="N155" s="1012"/>
      <c r="O155" s="1012"/>
      <c r="P155" s="1012"/>
      <c r="Q155" s="1012"/>
      <c r="R155" s="1012"/>
      <c r="S155" s="1013"/>
      <c r="T155" s="1023"/>
      <c r="U155" s="1028">
        <v>90</v>
      </c>
      <c r="V155" s="826"/>
      <c r="W155" s="827"/>
      <c r="X155" s="1012"/>
      <c r="Y155" s="1012"/>
      <c r="Z155" s="1012"/>
      <c r="AA155" s="1012"/>
      <c r="AB155" s="1012"/>
      <c r="AC155" s="1012"/>
      <c r="AD155" s="1012"/>
      <c r="AE155" s="1012"/>
      <c r="AF155" s="1012"/>
      <c r="AG155" s="1012"/>
      <c r="AH155" s="1012"/>
      <c r="AI155" s="1012"/>
      <c r="AJ155" s="1012"/>
      <c r="AK155" s="1012"/>
      <c r="AL155" s="1013"/>
    </row>
    <row r="156" spans="1:38">
      <c r="A156" s="146"/>
      <c r="B156" s="542">
        <v>91</v>
      </c>
      <c r="C156" s="826"/>
      <c r="D156" s="827"/>
      <c r="E156" s="1012"/>
      <c r="F156" s="1012"/>
      <c r="G156" s="1012"/>
      <c r="H156" s="1012"/>
      <c r="I156" s="1012"/>
      <c r="J156" s="1012"/>
      <c r="K156" s="1012"/>
      <c r="L156" s="1012"/>
      <c r="M156" s="1012"/>
      <c r="N156" s="1012"/>
      <c r="O156" s="1012"/>
      <c r="P156" s="1012"/>
      <c r="Q156" s="1012"/>
      <c r="R156" s="1012"/>
      <c r="S156" s="1013"/>
      <c r="T156" s="1023"/>
      <c r="U156" s="1028">
        <v>91</v>
      </c>
      <c r="V156" s="826"/>
      <c r="W156" s="827"/>
      <c r="X156" s="1012"/>
      <c r="Y156" s="1012"/>
      <c r="Z156" s="1012"/>
      <c r="AA156" s="1012"/>
      <c r="AB156" s="1012"/>
      <c r="AC156" s="1012"/>
      <c r="AD156" s="1012"/>
      <c r="AE156" s="1012"/>
      <c r="AF156" s="1012"/>
      <c r="AG156" s="1012"/>
      <c r="AH156" s="1012"/>
      <c r="AI156" s="1012"/>
      <c r="AJ156" s="1012"/>
      <c r="AK156" s="1012"/>
      <c r="AL156" s="1013"/>
    </row>
    <row r="157" spans="1:38">
      <c r="A157" s="146"/>
      <c r="B157" s="542">
        <v>92</v>
      </c>
      <c r="C157" s="826"/>
      <c r="D157" s="827"/>
      <c r="E157" s="1012"/>
      <c r="F157" s="1012"/>
      <c r="G157" s="1012"/>
      <c r="H157" s="1012"/>
      <c r="I157" s="1012"/>
      <c r="J157" s="1012"/>
      <c r="K157" s="1012"/>
      <c r="L157" s="1012"/>
      <c r="M157" s="1012"/>
      <c r="N157" s="1012"/>
      <c r="O157" s="1012"/>
      <c r="P157" s="1012"/>
      <c r="Q157" s="1012"/>
      <c r="R157" s="1012"/>
      <c r="S157" s="1013"/>
      <c r="T157" s="1023"/>
      <c r="U157" s="1028">
        <v>92</v>
      </c>
      <c r="V157" s="826"/>
      <c r="W157" s="827"/>
      <c r="X157" s="1012"/>
      <c r="Y157" s="1012"/>
      <c r="Z157" s="1012"/>
      <c r="AA157" s="1012"/>
      <c r="AB157" s="1012"/>
      <c r="AC157" s="1012"/>
      <c r="AD157" s="1012"/>
      <c r="AE157" s="1012"/>
      <c r="AF157" s="1012"/>
      <c r="AG157" s="1012"/>
      <c r="AH157" s="1012"/>
      <c r="AI157" s="1012"/>
      <c r="AJ157" s="1012"/>
      <c r="AK157" s="1012"/>
      <c r="AL157" s="1013"/>
    </row>
    <row r="158" spans="1:38">
      <c r="A158" s="146"/>
      <c r="B158" s="542">
        <v>93</v>
      </c>
      <c r="C158" s="826"/>
      <c r="D158" s="827"/>
      <c r="E158" s="1012"/>
      <c r="F158" s="1012"/>
      <c r="G158" s="1012"/>
      <c r="H158" s="1012"/>
      <c r="I158" s="1012"/>
      <c r="J158" s="1012"/>
      <c r="K158" s="1012"/>
      <c r="L158" s="1012"/>
      <c r="M158" s="1012"/>
      <c r="N158" s="1012"/>
      <c r="O158" s="1012"/>
      <c r="P158" s="1012"/>
      <c r="Q158" s="1012"/>
      <c r="R158" s="1012"/>
      <c r="S158" s="1013"/>
      <c r="T158" s="1023"/>
      <c r="U158" s="1028">
        <v>93</v>
      </c>
      <c r="V158" s="826"/>
      <c r="W158" s="827"/>
      <c r="X158" s="1012"/>
      <c r="Y158" s="1012"/>
      <c r="Z158" s="1012"/>
      <c r="AA158" s="1012"/>
      <c r="AB158" s="1012"/>
      <c r="AC158" s="1012"/>
      <c r="AD158" s="1012"/>
      <c r="AE158" s="1012"/>
      <c r="AF158" s="1012"/>
      <c r="AG158" s="1012"/>
      <c r="AH158" s="1012"/>
      <c r="AI158" s="1012"/>
      <c r="AJ158" s="1012"/>
      <c r="AK158" s="1012"/>
      <c r="AL158" s="1013"/>
    </row>
    <row r="159" spans="1:38">
      <c r="A159" s="146"/>
      <c r="B159" s="542">
        <v>94</v>
      </c>
      <c r="C159" s="826"/>
      <c r="D159" s="827"/>
      <c r="E159" s="1012"/>
      <c r="F159" s="1012"/>
      <c r="G159" s="1012"/>
      <c r="H159" s="1012"/>
      <c r="I159" s="1012"/>
      <c r="J159" s="1012"/>
      <c r="K159" s="1012"/>
      <c r="L159" s="1012"/>
      <c r="M159" s="1012"/>
      <c r="N159" s="1012"/>
      <c r="O159" s="1012"/>
      <c r="P159" s="1012"/>
      <c r="Q159" s="1012"/>
      <c r="R159" s="1012"/>
      <c r="S159" s="1013"/>
      <c r="T159" s="1023"/>
      <c r="U159" s="1028">
        <v>94</v>
      </c>
      <c r="V159" s="826"/>
      <c r="W159" s="827"/>
      <c r="X159" s="1012"/>
      <c r="Y159" s="1012"/>
      <c r="Z159" s="1012"/>
      <c r="AA159" s="1012"/>
      <c r="AB159" s="1012"/>
      <c r="AC159" s="1012"/>
      <c r="AD159" s="1012"/>
      <c r="AE159" s="1012"/>
      <c r="AF159" s="1012"/>
      <c r="AG159" s="1012"/>
      <c r="AH159" s="1012"/>
      <c r="AI159" s="1012"/>
      <c r="AJ159" s="1012"/>
      <c r="AK159" s="1012"/>
      <c r="AL159" s="1013"/>
    </row>
    <row r="160" spans="1:38">
      <c r="A160" s="146"/>
      <c r="B160" s="542">
        <v>95</v>
      </c>
      <c r="C160" s="826"/>
      <c r="D160" s="827"/>
      <c r="E160" s="1012"/>
      <c r="F160" s="1012"/>
      <c r="G160" s="1012"/>
      <c r="H160" s="1012"/>
      <c r="I160" s="1012"/>
      <c r="J160" s="1012"/>
      <c r="K160" s="1012"/>
      <c r="L160" s="1012"/>
      <c r="M160" s="1012"/>
      <c r="N160" s="1012"/>
      <c r="O160" s="1012"/>
      <c r="P160" s="1012"/>
      <c r="Q160" s="1012"/>
      <c r="R160" s="1012"/>
      <c r="S160" s="1013"/>
      <c r="T160" s="1023"/>
      <c r="U160" s="1028">
        <v>95</v>
      </c>
      <c r="V160" s="826"/>
      <c r="W160" s="827"/>
      <c r="X160" s="1012"/>
      <c r="Y160" s="1012"/>
      <c r="Z160" s="1012"/>
      <c r="AA160" s="1012"/>
      <c r="AB160" s="1012"/>
      <c r="AC160" s="1012"/>
      <c r="AD160" s="1012"/>
      <c r="AE160" s="1012"/>
      <c r="AF160" s="1012"/>
      <c r="AG160" s="1012"/>
      <c r="AH160" s="1012"/>
      <c r="AI160" s="1012"/>
      <c r="AJ160" s="1012"/>
      <c r="AK160" s="1012"/>
      <c r="AL160" s="1013"/>
    </row>
    <row r="161" spans="1:38">
      <c r="A161" s="146"/>
      <c r="B161" s="542">
        <v>96</v>
      </c>
      <c r="C161" s="826"/>
      <c r="D161" s="827"/>
      <c r="E161" s="1012"/>
      <c r="F161" s="1012"/>
      <c r="G161" s="1012"/>
      <c r="H161" s="1012"/>
      <c r="I161" s="1012"/>
      <c r="J161" s="1012"/>
      <c r="K161" s="1012"/>
      <c r="L161" s="1012"/>
      <c r="M161" s="1012"/>
      <c r="N161" s="1012"/>
      <c r="O161" s="1012"/>
      <c r="P161" s="1012"/>
      <c r="Q161" s="1012"/>
      <c r="R161" s="1012"/>
      <c r="S161" s="1013"/>
      <c r="T161" s="1023"/>
      <c r="U161" s="1028">
        <v>96</v>
      </c>
      <c r="V161" s="826"/>
      <c r="W161" s="827"/>
      <c r="X161" s="1012"/>
      <c r="Y161" s="1012"/>
      <c r="Z161" s="1012"/>
      <c r="AA161" s="1012"/>
      <c r="AB161" s="1012"/>
      <c r="AC161" s="1012"/>
      <c r="AD161" s="1012"/>
      <c r="AE161" s="1012"/>
      <c r="AF161" s="1012"/>
      <c r="AG161" s="1012"/>
      <c r="AH161" s="1012"/>
      <c r="AI161" s="1012"/>
      <c r="AJ161" s="1012"/>
      <c r="AK161" s="1012"/>
      <c r="AL161" s="1013"/>
    </row>
    <row r="162" spans="1:38">
      <c r="A162" s="146"/>
      <c r="B162" s="542">
        <v>97</v>
      </c>
      <c r="C162" s="826"/>
      <c r="D162" s="827"/>
      <c r="E162" s="1012"/>
      <c r="F162" s="1012"/>
      <c r="G162" s="1012"/>
      <c r="H162" s="1012"/>
      <c r="I162" s="1012"/>
      <c r="J162" s="1012"/>
      <c r="K162" s="1012"/>
      <c r="L162" s="1012"/>
      <c r="M162" s="1012"/>
      <c r="N162" s="1012"/>
      <c r="O162" s="1012"/>
      <c r="P162" s="1012"/>
      <c r="Q162" s="1012"/>
      <c r="R162" s="1012"/>
      <c r="S162" s="1013"/>
      <c r="T162" s="1023"/>
      <c r="U162" s="1028">
        <v>97</v>
      </c>
      <c r="V162" s="826"/>
      <c r="W162" s="827"/>
      <c r="X162" s="1012"/>
      <c r="Y162" s="1012"/>
      <c r="Z162" s="1012"/>
      <c r="AA162" s="1012"/>
      <c r="AB162" s="1012"/>
      <c r="AC162" s="1012"/>
      <c r="AD162" s="1012"/>
      <c r="AE162" s="1012"/>
      <c r="AF162" s="1012"/>
      <c r="AG162" s="1012"/>
      <c r="AH162" s="1012"/>
      <c r="AI162" s="1012"/>
      <c r="AJ162" s="1012"/>
      <c r="AK162" s="1012"/>
      <c r="AL162" s="1013"/>
    </row>
    <row r="163" spans="1:38">
      <c r="A163" s="146"/>
      <c r="B163" s="542">
        <v>98</v>
      </c>
      <c r="C163" s="826"/>
      <c r="D163" s="827"/>
      <c r="E163" s="1012"/>
      <c r="F163" s="1012"/>
      <c r="G163" s="1012"/>
      <c r="H163" s="1012"/>
      <c r="I163" s="1012"/>
      <c r="J163" s="1012"/>
      <c r="K163" s="1012"/>
      <c r="L163" s="1012"/>
      <c r="M163" s="1012"/>
      <c r="N163" s="1012"/>
      <c r="O163" s="1012"/>
      <c r="P163" s="1012"/>
      <c r="Q163" s="1012"/>
      <c r="R163" s="1012"/>
      <c r="S163" s="1013"/>
      <c r="T163" s="1023"/>
      <c r="U163" s="1028">
        <v>98</v>
      </c>
      <c r="V163" s="826"/>
      <c r="W163" s="827"/>
      <c r="X163" s="1012"/>
      <c r="Y163" s="1012"/>
      <c r="Z163" s="1012"/>
      <c r="AA163" s="1012"/>
      <c r="AB163" s="1012"/>
      <c r="AC163" s="1012"/>
      <c r="AD163" s="1012"/>
      <c r="AE163" s="1012"/>
      <c r="AF163" s="1012"/>
      <c r="AG163" s="1012"/>
      <c r="AH163" s="1012"/>
      <c r="AI163" s="1012"/>
      <c r="AJ163" s="1012"/>
      <c r="AK163" s="1012"/>
      <c r="AL163" s="1013"/>
    </row>
    <row r="164" spans="1:38">
      <c r="A164" s="146"/>
      <c r="B164" s="542">
        <v>99</v>
      </c>
      <c r="C164" s="826"/>
      <c r="D164" s="827"/>
      <c r="E164" s="1012"/>
      <c r="F164" s="1012"/>
      <c r="G164" s="1012"/>
      <c r="H164" s="1012"/>
      <c r="I164" s="1012"/>
      <c r="J164" s="1012"/>
      <c r="K164" s="1012"/>
      <c r="L164" s="1012"/>
      <c r="M164" s="1012"/>
      <c r="N164" s="1012"/>
      <c r="O164" s="1012"/>
      <c r="P164" s="1012"/>
      <c r="Q164" s="1012"/>
      <c r="R164" s="1012"/>
      <c r="S164" s="1013"/>
      <c r="T164" s="1023"/>
      <c r="U164" s="1028">
        <v>99</v>
      </c>
      <c r="V164" s="826"/>
      <c r="W164" s="827"/>
      <c r="X164" s="1012"/>
      <c r="Y164" s="1012"/>
      <c r="Z164" s="1012"/>
      <c r="AA164" s="1012"/>
      <c r="AB164" s="1012"/>
      <c r="AC164" s="1012"/>
      <c r="AD164" s="1012"/>
      <c r="AE164" s="1012"/>
      <c r="AF164" s="1012"/>
      <c r="AG164" s="1012"/>
      <c r="AH164" s="1012"/>
      <c r="AI164" s="1012"/>
      <c r="AJ164" s="1012"/>
      <c r="AK164" s="1012"/>
      <c r="AL164" s="1013"/>
    </row>
    <row r="165" spans="1:38">
      <c r="A165" s="146"/>
      <c r="B165" s="542">
        <v>100</v>
      </c>
      <c r="C165" s="826"/>
      <c r="D165" s="827"/>
      <c r="E165" s="1012"/>
      <c r="F165" s="1012"/>
      <c r="G165" s="1012"/>
      <c r="H165" s="1012"/>
      <c r="I165" s="1012"/>
      <c r="J165" s="1012"/>
      <c r="K165" s="1012"/>
      <c r="L165" s="1012"/>
      <c r="M165" s="1012"/>
      <c r="N165" s="1012"/>
      <c r="O165" s="1012"/>
      <c r="P165" s="1012"/>
      <c r="Q165" s="1012"/>
      <c r="R165" s="1012"/>
      <c r="S165" s="1013"/>
      <c r="T165" s="1023"/>
      <c r="U165" s="1028">
        <v>100</v>
      </c>
      <c r="V165" s="826"/>
      <c r="W165" s="827"/>
      <c r="X165" s="1012"/>
      <c r="Y165" s="1012"/>
      <c r="Z165" s="1012"/>
      <c r="AA165" s="1012"/>
      <c r="AB165" s="1012"/>
      <c r="AC165" s="1012"/>
      <c r="AD165" s="1012"/>
      <c r="AE165" s="1012"/>
      <c r="AF165" s="1012"/>
      <c r="AG165" s="1012"/>
      <c r="AH165" s="1012"/>
      <c r="AI165" s="1012"/>
      <c r="AJ165" s="1012"/>
      <c r="AK165" s="1012"/>
      <c r="AL165" s="1013"/>
    </row>
    <row r="166" spans="1:38">
      <c r="A166" s="146"/>
      <c r="B166" s="542">
        <v>101</v>
      </c>
      <c r="C166" s="826"/>
      <c r="D166" s="827"/>
      <c r="E166" s="1012"/>
      <c r="F166" s="1012"/>
      <c r="G166" s="1012"/>
      <c r="H166" s="1012"/>
      <c r="I166" s="1012"/>
      <c r="J166" s="1012"/>
      <c r="K166" s="1012"/>
      <c r="L166" s="1012"/>
      <c r="M166" s="1012"/>
      <c r="N166" s="1012"/>
      <c r="O166" s="1012"/>
      <c r="P166" s="1012"/>
      <c r="Q166" s="1012"/>
      <c r="R166" s="1012"/>
      <c r="S166" s="1013"/>
      <c r="T166" s="1023"/>
      <c r="U166" s="1028">
        <v>101</v>
      </c>
      <c r="V166" s="826"/>
      <c r="W166" s="827"/>
      <c r="X166" s="1012"/>
      <c r="Y166" s="1012"/>
      <c r="Z166" s="1012"/>
      <c r="AA166" s="1012"/>
      <c r="AB166" s="1012"/>
      <c r="AC166" s="1012"/>
      <c r="AD166" s="1012"/>
      <c r="AE166" s="1012"/>
      <c r="AF166" s="1012"/>
      <c r="AG166" s="1012"/>
      <c r="AH166" s="1012"/>
      <c r="AI166" s="1012"/>
      <c r="AJ166" s="1012"/>
      <c r="AK166" s="1012"/>
      <c r="AL166" s="1013"/>
    </row>
    <row r="167" spans="1:38">
      <c r="A167" s="146"/>
      <c r="B167" s="542">
        <v>102</v>
      </c>
      <c r="C167" s="826"/>
      <c r="D167" s="827"/>
      <c r="E167" s="1012"/>
      <c r="F167" s="1012"/>
      <c r="G167" s="1012"/>
      <c r="H167" s="1012"/>
      <c r="I167" s="1012"/>
      <c r="J167" s="1012"/>
      <c r="K167" s="1012"/>
      <c r="L167" s="1012"/>
      <c r="M167" s="1012"/>
      <c r="N167" s="1012"/>
      <c r="O167" s="1012"/>
      <c r="P167" s="1012"/>
      <c r="Q167" s="1012"/>
      <c r="R167" s="1012"/>
      <c r="S167" s="1013"/>
      <c r="T167" s="1023"/>
      <c r="U167" s="1028">
        <v>102</v>
      </c>
      <c r="V167" s="826"/>
      <c r="W167" s="827"/>
      <c r="X167" s="1012"/>
      <c r="Y167" s="1012"/>
      <c r="Z167" s="1012"/>
      <c r="AA167" s="1012"/>
      <c r="AB167" s="1012"/>
      <c r="AC167" s="1012"/>
      <c r="AD167" s="1012"/>
      <c r="AE167" s="1012"/>
      <c r="AF167" s="1012"/>
      <c r="AG167" s="1012"/>
      <c r="AH167" s="1012"/>
      <c r="AI167" s="1012"/>
      <c r="AJ167" s="1012"/>
      <c r="AK167" s="1012"/>
      <c r="AL167" s="1013"/>
    </row>
    <row r="168" spans="1:38">
      <c r="A168" s="146"/>
      <c r="B168" s="542">
        <v>103</v>
      </c>
      <c r="C168" s="828"/>
      <c r="D168" s="829"/>
      <c r="E168" s="1012"/>
      <c r="F168" s="1012"/>
      <c r="G168" s="1012"/>
      <c r="H168" s="1012"/>
      <c r="I168" s="1012"/>
      <c r="J168" s="1012"/>
      <c r="K168" s="1012"/>
      <c r="L168" s="1012"/>
      <c r="M168" s="1012"/>
      <c r="N168" s="1012"/>
      <c r="O168" s="1012"/>
      <c r="P168" s="1012"/>
      <c r="Q168" s="1012"/>
      <c r="R168" s="1012"/>
      <c r="S168" s="1013"/>
      <c r="T168" s="1023"/>
      <c r="U168" s="1028">
        <v>103</v>
      </c>
      <c r="V168" s="828"/>
      <c r="W168" s="829"/>
      <c r="X168" s="1012"/>
      <c r="Y168" s="1012"/>
      <c r="Z168" s="1012"/>
      <c r="AA168" s="1012"/>
      <c r="AB168" s="1012"/>
      <c r="AC168" s="1012"/>
      <c r="AD168" s="1012"/>
      <c r="AE168" s="1012"/>
      <c r="AF168" s="1012"/>
      <c r="AG168" s="1012"/>
      <c r="AH168" s="1012"/>
      <c r="AI168" s="1012"/>
      <c r="AJ168" s="1012"/>
      <c r="AK168" s="1012"/>
      <c r="AL168" s="1013"/>
    </row>
    <row r="169" spans="1:38">
      <c r="A169" s="146"/>
      <c r="B169" s="542">
        <v>104</v>
      </c>
      <c r="C169" s="828"/>
      <c r="D169" s="829"/>
      <c r="E169" s="1012"/>
      <c r="F169" s="1012"/>
      <c r="G169" s="1012"/>
      <c r="H169" s="1012"/>
      <c r="I169" s="1012"/>
      <c r="J169" s="1012"/>
      <c r="K169" s="1012"/>
      <c r="L169" s="1012"/>
      <c r="M169" s="1012"/>
      <c r="N169" s="1012"/>
      <c r="O169" s="1012"/>
      <c r="P169" s="1012"/>
      <c r="Q169" s="1012"/>
      <c r="R169" s="1012"/>
      <c r="S169" s="1013"/>
      <c r="T169" s="1023"/>
      <c r="U169" s="1028">
        <v>104</v>
      </c>
      <c r="V169" s="828"/>
      <c r="W169" s="829"/>
      <c r="X169" s="1012"/>
      <c r="Y169" s="1012"/>
      <c r="Z169" s="1012"/>
      <c r="AA169" s="1012"/>
      <c r="AB169" s="1012"/>
      <c r="AC169" s="1012"/>
      <c r="AD169" s="1012"/>
      <c r="AE169" s="1012"/>
      <c r="AF169" s="1012"/>
      <c r="AG169" s="1012"/>
      <c r="AH169" s="1012"/>
      <c r="AI169" s="1012"/>
      <c r="AJ169" s="1012"/>
      <c r="AK169" s="1012"/>
      <c r="AL169" s="1013"/>
    </row>
    <row r="170" spans="1:38">
      <c r="A170" s="146"/>
      <c r="B170" s="542">
        <v>105</v>
      </c>
      <c r="C170" s="828"/>
      <c r="D170" s="829"/>
      <c r="E170" s="1012"/>
      <c r="F170" s="1012"/>
      <c r="G170" s="1012"/>
      <c r="H170" s="1012"/>
      <c r="I170" s="1012"/>
      <c r="J170" s="1012"/>
      <c r="K170" s="1012"/>
      <c r="L170" s="1012"/>
      <c r="M170" s="1012"/>
      <c r="N170" s="1012"/>
      <c r="O170" s="1012"/>
      <c r="P170" s="1012"/>
      <c r="Q170" s="1012"/>
      <c r="R170" s="1012"/>
      <c r="S170" s="1013"/>
      <c r="T170" s="1023"/>
      <c r="U170" s="1028">
        <v>105</v>
      </c>
      <c r="V170" s="828"/>
      <c r="W170" s="829"/>
      <c r="X170" s="1012"/>
      <c r="Y170" s="1012"/>
      <c r="Z170" s="1012"/>
      <c r="AA170" s="1012"/>
      <c r="AB170" s="1012"/>
      <c r="AC170" s="1012"/>
      <c r="AD170" s="1012"/>
      <c r="AE170" s="1012"/>
      <c r="AF170" s="1012"/>
      <c r="AG170" s="1012"/>
      <c r="AH170" s="1012"/>
      <c r="AI170" s="1012"/>
      <c r="AJ170" s="1012"/>
      <c r="AK170" s="1012"/>
      <c r="AL170" s="1013"/>
    </row>
    <row r="171" spans="1:38">
      <c r="A171" s="146"/>
      <c r="B171" s="542">
        <v>106</v>
      </c>
      <c r="C171" s="828"/>
      <c r="D171" s="829"/>
      <c r="E171" s="1012"/>
      <c r="F171" s="1012"/>
      <c r="G171" s="1012"/>
      <c r="H171" s="1012"/>
      <c r="I171" s="1012"/>
      <c r="J171" s="1012"/>
      <c r="K171" s="1012"/>
      <c r="L171" s="1012"/>
      <c r="M171" s="1012"/>
      <c r="N171" s="1012"/>
      <c r="O171" s="1012"/>
      <c r="P171" s="1012"/>
      <c r="Q171" s="1012"/>
      <c r="R171" s="1012"/>
      <c r="S171" s="1013"/>
      <c r="T171" s="1023"/>
      <c r="U171" s="1028">
        <v>106</v>
      </c>
      <c r="V171" s="828"/>
      <c r="W171" s="829"/>
      <c r="X171" s="1012"/>
      <c r="Y171" s="1012"/>
      <c r="Z171" s="1012"/>
      <c r="AA171" s="1012"/>
      <c r="AB171" s="1012"/>
      <c r="AC171" s="1012"/>
      <c r="AD171" s="1012"/>
      <c r="AE171" s="1012"/>
      <c r="AF171" s="1012"/>
      <c r="AG171" s="1012"/>
      <c r="AH171" s="1012"/>
      <c r="AI171" s="1012"/>
      <c r="AJ171" s="1012"/>
      <c r="AK171" s="1012"/>
      <c r="AL171" s="1013"/>
    </row>
    <row r="172" spans="1:38">
      <c r="A172" s="146"/>
      <c r="B172" s="542">
        <v>107</v>
      </c>
      <c r="C172" s="828"/>
      <c r="D172" s="829"/>
      <c r="E172" s="1012"/>
      <c r="F172" s="1012"/>
      <c r="G172" s="1012"/>
      <c r="H172" s="1012"/>
      <c r="I172" s="1012"/>
      <c r="J172" s="1012"/>
      <c r="K172" s="1012"/>
      <c r="L172" s="1012"/>
      <c r="M172" s="1012"/>
      <c r="N172" s="1012"/>
      <c r="O172" s="1012"/>
      <c r="P172" s="1012"/>
      <c r="Q172" s="1012"/>
      <c r="R172" s="1012"/>
      <c r="S172" s="1013"/>
      <c r="T172" s="1023"/>
      <c r="U172" s="1028">
        <v>107</v>
      </c>
      <c r="V172" s="828"/>
      <c r="W172" s="829"/>
      <c r="X172" s="1012"/>
      <c r="Y172" s="1012"/>
      <c r="Z172" s="1012"/>
      <c r="AA172" s="1012"/>
      <c r="AB172" s="1012"/>
      <c r="AC172" s="1012"/>
      <c r="AD172" s="1012"/>
      <c r="AE172" s="1012"/>
      <c r="AF172" s="1012"/>
      <c r="AG172" s="1012"/>
      <c r="AH172" s="1012"/>
      <c r="AI172" s="1012"/>
      <c r="AJ172" s="1012"/>
      <c r="AK172" s="1012"/>
      <c r="AL172" s="1013"/>
    </row>
    <row r="173" spans="1:38">
      <c r="A173" s="146"/>
      <c r="B173" s="542">
        <v>108</v>
      </c>
      <c r="C173" s="828"/>
      <c r="D173" s="829"/>
      <c r="E173" s="1012"/>
      <c r="F173" s="1012"/>
      <c r="G173" s="1012"/>
      <c r="H173" s="1012"/>
      <c r="I173" s="1012"/>
      <c r="J173" s="1012"/>
      <c r="K173" s="1012"/>
      <c r="L173" s="1012"/>
      <c r="M173" s="1012"/>
      <c r="N173" s="1012"/>
      <c r="O173" s="1012"/>
      <c r="P173" s="1012"/>
      <c r="Q173" s="1012"/>
      <c r="R173" s="1012"/>
      <c r="S173" s="1013"/>
      <c r="T173" s="1023"/>
      <c r="U173" s="1028">
        <v>108</v>
      </c>
      <c r="V173" s="828"/>
      <c r="W173" s="829"/>
      <c r="X173" s="1012"/>
      <c r="Y173" s="1012"/>
      <c r="Z173" s="1012"/>
      <c r="AA173" s="1012"/>
      <c r="AB173" s="1012"/>
      <c r="AC173" s="1012"/>
      <c r="AD173" s="1012"/>
      <c r="AE173" s="1012"/>
      <c r="AF173" s="1012"/>
      <c r="AG173" s="1012"/>
      <c r="AH173" s="1012"/>
      <c r="AI173" s="1012"/>
      <c r="AJ173" s="1012"/>
      <c r="AK173" s="1012"/>
      <c r="AL173" s="1013"/>
    </row>
    <row r="174" spans="1:38">
      <c r="A174" s="146"/>
      <c r="B174" s="542">
        <v>109</v>
      </c>
      <c r="C174" s="828"/>
      <c r="D174" s="829"/>
      <c r="E174" s="1012"/>
      <c r="F174" s="1012"/>
      <c r="G174" s="1012"/>
      <c r="H174" s="1012"/>
      <c r="I174" s="1012"/>
      <c r="J174" s="1012"/>
      <c r="K174" s="1012"/>
      <c r="L174" s="1012"/>
      <c r="M174" s="1012"/>
      <c r="N174" s="1012"/>
      <c r="O174" s="1012"/>
      <c r="P174" s="1012"/>
      <c r="Q174" s="1012"/>
      <c r="R174" s="1012"/>
      <c r="S174" s="1013"/>
      <c r="T174" s="1023"/>
      <c r="U174" s="1028">
        <v>109</v>
      </c>
      <c r="V174" s="828"/>
      <c r="W174" s="829"/>
      <c r="X174" s="1012"/>
      <c r="Y174" s="1012"/>
      <c r="Z174" s="1012"/>
      <c r="AA174" s="1012"/>
      <c r="AB174" s="1012"/>
      <c r="AC174" s="1012"/>
      <c r="AD174" s="1012"/>
      <c r="AE174" s="1012"/>
      <c r="AF174" s="1012"/>
      <c r="AG174" s="1012"/>
      <c r="AH174" s="1012"/>
      <c r="AI174" s="1012"/>
      <c r="AJ174" s="1012"/>
      <c r="AK174" s="1012"/>
      <c r="AL174" s="1013"/>
    </row>
    <row r="175" spans="1:38">
      <c r="A175" s="146"/>
      <c r="B175" s="542">
        <v>110</v>
      </c>
      <c r="C175" s="828"/>
      <c r="D175" s="829"/>
      <c r="E175" s="1012"/>
      <c r="F175" s="1012"/>
      <c r="G175" s="1012"/>
      <c r="H175" s="1012"/>
      <c r="I175" s="1012"/>
      <c r="J175" s="1012"/>
      <c r="K175" s="1012"/>
      <c r="L175" s="1012"/>
      <c r="M175" s="1012"/>
      <c r="N175" s="1012"/>
      <c r="O175" s="1012"/>
      <c r="P175" s="1012"/>
      <c r="Q175" s="1012"/>
      <c r="R175" s="1012"/>
      <c r="S175" s="1013"/>
      <c r="T175" s="1023"/>
      <c r="U175" s="1028">
        <v>110</v>
      </c>
      <c r="V175" s="828"/>
      <c r="W175" s="829"/>
      <c r="X175" s="1012"/>
      <c r="Y175" s="1012"/>
      <c r="Z175" s="1012"/>
      <c r="AA175" s="1012"/>
      <c r="AB175" s="1012"/>
      <c r="AC175" s="1012"/>
      <c r="AD175" s="1012"/>
      <c r="AE175" s="1012"/>
      <c r="AF175" s="1012"/>
      <c r="AG175" s="1012"/>
      <c r="AH175" s="1012"/>
      <c r="AI175" s="1012"/>
      <c r="AJ175" s="1012"/>
      <c r="AK175" s="1012"/>
      <c r="AL175" s="1013"/>
    </row>
    <row r="176" spans="1:38">
      <c r="A176" s="146"/>
      <c r="B176" s="542">
        <v>111</v>
      </c>
      <c r="C176" s="828"/>
      <c r="D176" s="829"/>
      <c r="E176" s="1012"/>
      <c r="F176" s="1012"/>
      <c r="G176" s="1012"/>
      <c r="H176" s="1012"/>
      <c r="I176" s="1012"/>
      <c r="J176" s="1012"/>
      <c r="K176" s="1012"/>
      <c r="L176" s="1012"/>
      <c r="M176" s="1012"/>
      <c r="N176" s="1012"/>
      <c r="O176" s="1012"/>
      <c r="P176" s="1012"/>
      <c r="Q176" s="1012"/>
      <c r="R176" s="1012"/>
      <c r="S176" s="1013"/>
      <c r="T176" s="1023"/>
      <c r="U176" s="1028">
        <v>111</v>
      </c>
      <c r="V176" s="828"/>
      <c r="W176" s="829"/>
      <c r="X176" s="1012"/>
      <c r="Y176" s="1012"/>
      <c r="Z176" s="1012"/>
      <c r="AA176" s="1012"/>
      <c r="AB176" s="1012"/>
      <c r="AC176" s="1012"/>
      <c r="AD176" s="1012"/>
      <c r="AE176" s="1012"/>
      <c r="AF176" s="1012"/>
      <c r="AG176" s="1012"/>
      <c r="AH176" s="1012"/>
      <c r="AI176" s="1012"/>
      <c r="AJ176" s="1012"/>
      <c r="AK176" s="1012"/>
      <c r="AL176" s="1013"/>
    </row>
    <row r="177" spans="1:38">
      <c r="A177" s="146"/>
      <c r="B177" s="542">
        <v>112</v>
      </c>
      <c r="C177" s="828"/>
      <c r="D177" s="829"/>
      <c r="E177" s="1012"/>
      <c r="F177" s="1012"/>
      <c r="G177" s="1012"/>
      <c r="H177" s="1012"/>
      <c r="I177" s="1012"/>
      <c r="J177" s="1012"/>
      <c r="K177" s="1012"/>
      <c r="L177" s="1012"/>
      <c r="M177" s="1012"/>
      <c r="N177" s="1012"/>
      <c r="O177" s="1012"/>
      <c r="P177" s="1012"/>
      <c r="Q177" s="1012"/>
      <c r="R177" s="1012"/>
      <c r="S177" s="1013"/>
      <c r="T177" s="1023"/>
      <c r="U177" s="1028">
        <v>112</v>
      </c>
      <c r="V177" s="828"/>
      <c r="W177" s="829"/>
      <c r="X177" s="1012"/>
      <c r="Y177" s="1012"/>
      <c r="Z177" s="1012"/>
      <c r="AA177" s="1012"/>
      <c r="AB177" s="1012"/>
      <c r="AC177" s="1012"/>
      <c r="AD177" s="1012"/>
      <c r="AE177" s="1012"/>
      <c r="AF177" s="1012"/>
      <c r="AG177" s="1012"/>
      <c r="AH177" s="1012"/>
      <c r="AI177" s="1012"/>
      <c r="AJ177" s="1012"/>
      <c r="AK177" s="1012"/>
      <c r="AL177" s="1013"/>
    </row>
    <row r="178" spans="1:38">
      <c r="A178" s="146"/>
      <c r="B178" s="542">
        <v>113</v>
      </c>
      <c r="C178" s="828"/>
      <c r="D178" s="829"/>
      <c r="E178" s="1012"/>
      <c r="F178" s="1012"/>
      <c r="G178" s="1012"/>
      <c r="H178" s="1012"/>
      <c r="I178" s="1012"/>
      <c r="J178" s="1012"/>
      <c r="K178" s="1012"/>
      <c r="L178" s="1012"/>
      <c r="M178" s="1012"/>
      <c r="N178" s="1012"/>
      <c r="O178" s="1012"/>
      <c r="P178" s="1012"/>
      <c r="Q178" s="1012"/>
      <c r="R178" s="1012"/>
      <c r="S178" s="1013"/>
      <c r="T178" s="1023"/>
      <c r="U178" s="1028">
        <v>113</v>
      </c>
      <c r="V178" s="828"/>
      <c r="W178" s="829"/>
      <c r="X178" s="1012"/>
      <c r="Y178" s="1012"/>
      <c r="Z178" s="1012"/>
      <c r="AA178" s="1012"/>
      <c r="AB178" s="1012"/>
      <c r="AC178" s="1012"/>
      <c r="AD178" s="1012"/>
      <c r="AE178" s="1012"/>
      <c r="AF178" s="1012"/>
      <c r="AG178" s="1012"/>
      <c r="AH178" s="1012"/>
      <c r="AI178" s="1012"/>
      <c r="AJ178" s="1012"/>
      <c r="AK178" s="1012"/>
      <c r="AL178" s="1013"/>
    </row>
    <row r="179" spans="1:38">
      <c r="A179" s="146"/>
      <c r="B179" s="542">
        <v>114</v>
      </c>
      <c r="C179" s="828"/>
      <c r="D179" s="829"/>
      <c r="E179" s="1012"/>
      <c r="F179" s="1012"/>
      <c r="G179" s="1012"/>
      <c r="H179" s="1012"/>
      <c r="I179" s="1012"/>
      <c r="J179" s="1012"/>
      <c r="K179" s="1012"/>
      <c r="L179" s="1012"/>
      <c r="M179" s="1012"/>
      <c r="N179" s="1012"/>
      <c r="O179" s="1012"/>
      <c r="P179" s="1012"/>
      <c r="Q179" s="1012"/>
      <c r="R179" s="1012"/>
      <c r="S179" s="1013"/>
      <c r="T179" s="1023"/>
      <c r="U179" s="1028">
        <v>114</v>
      </c>
      <c r="V179" s="828"/>
      <c r="W179" s="829"/>
      <c r="X179" s="1012"/>
      <c r="Y179" s="1012"/>
      <c r="Z179" s="1012"/>
      <c r="AA179" s="1012"/>
      <c r="AB179" s="1012"/>
      <c r="AC179" s="1012"/>
      <c r="AD179" s="1012"/>
      <c r="AE179" s="1012"/>
      <c r="AF179" s="1012"/>
      <c r="AG179" s="1012"/>
      <c r="AH179" s="1012"/>
      <c r="AI179" s="1012"/>
      <c r="AJ179" s="1012"/>
      <c r="AK179" s="1012"/>
      <c r="AL179" s="1013"/>
    </row>
    <row r="180" spans="1:38">
      <c r="A180" s="146"/>
      <c r="B180" s="542">
        <v>115</v>
      </c>
      <c r="C180" s="828"/>
      <c r="D180" s="829"/>
      <c r="E180" s="1012"/>
      <c r="F180" s="1012"/>
      <c r="G180" s="1012"/>
      <c r="H180" s="1012"/>
      <c r="I180" s="1012"/>
      <c r="J180" s="1012"/>
      <c r="K180" s="1012"/>
      <c r="L180" s="1012"/>
      <c r="M180" s="1012"/>
      <c r="N180" s="1012"/>
      <c r="O180" s="1012"/>
      <c r="P180" s="1012"/>
      <c r="Q180" s="1012"/>
      <c r="R180" s="1012"/>
      <c r="S180" s="1013"/>
      <c r="T180" s="1023"/>
      <c r="U180" s="1028">
        <v>115</v>
      </c>
      <c r="V180" s="828"/>
      <c r="W180" s="829"/>
      <c r="X180" s="1012"/>
      <c r="Y180" s="1012"/>
      <c r="Z180" s="1012"/>
      <c r="AA180" s="1012"/>
      <c r="AB180" s="1012"/>
      <c r="AC180" s="1012"/>
      <c r="AD180" s="1012"/>
      <c r="AE180" s="1012"/>
      <c r="AF180" s="1012"/>
      <c r="AG180" s="1012"/>
      <c r="AH180" s="1012"/>
      <c r="AI180" s="1012"/>
      <c r="AJ180" s="1012"/>
      <c r="AK180" s="1012"/>
      <c r="AL180" s="1013"/>
    </row>
    <row r="181" spans="1:38">
      <c r="A181" s="146"/>
      <c r="B181" s="542">
        <v>116</v>
      </c>
      <c r="C181" s="828"/>
      <c r="D181" s="829"/>
      <c r="E181" s="1012"/>
      <c r="F181" s="1012"/>
      <c r="G181" s="1012"/>
      <c r="H181" s="1012"/>
      <c r="I181" s="1012"/>
      <c r="J181" s="1012"/>
      <c r="K181" s="1012"/>
      <c r="L181" s="1012"/>
      <c r="M181" s="1012"/>
      <c r="N181" s="1012"/>
      <c r="O181" s="1012"/>
      <c r="P181" s="1012"/>
      <c r="Q181" s="1012"/>
      <c r="R181" s="1012"/>
      <c r="S181" s="1013"/>
      <c r="T181" s="1023"/>
      <c r="U181" s="1028">
        <v>116</v>
      </c>
      <c r="V181" s="828"/>
      <c r="W181" s="829"/>
      <c r="X181" s="1012"/>
      <c r="Y181" s="1012"/>
      <c r="Z181" s="1012"/>
      <c r="AA181" s="1012"/>
      <c r="AB181" s="1012"/>
      <c r="AC181" s="1012"/>
      <c r="AD181" s="1012"/>
      <c r="AE181" s="1012"/>
      <c r="AF181" s="1012"/>
      <c r="AG181" s="1012"/>
      <c r="AH181" s="1012"/>
      <c r="AI181" s="1012"/>
      <c r="AJ181" s="1012"/>
      <c r="AK181" s="1012"/>
      <c r="AL181" s="1013"/>
    </row>
    <row r="182" spans="1:38">
      <c r="A182" s="146"/>
      <c r="B182" s="542">
        <v>117</v>
      </c>
      <c r="C182" s="828"/>
      <c r="D182" s="829"/>
      <c r="E182" s="1012"/>
      <c r="F182" s="1012"/>
      <c r="G182" s="1012"/>
      <c r="H182" s="1012"/>
      <c r="I182" s="1012"/>
      <c r="J182" s="1012"/>
      <c r="K182" s="1012"/>
      <c r="L182" s="1012"/>
      <c r="M182" s="1012"/>
      <c r="N182" s="1012"/>
      <c r="O182" s="1012"/>
      <c r="P182" s="1012"/>
      <c r="Q182" s="1012"/>
      <c r="R182" s="1012"/>
      <c r="S182" s="1013"/>
      <c r="T182" s="1023"/>
      <c r="U182" s="1028">
        <v>117</v>
      </c>
      <c r="V182" s="828"/>
      <c r="W182" s="829"/>
      <c r="X182" s="1012"/>
      <c r="Y182" s="1012"/>
      <c r="Z182" s="1012"/>
      <c r="AA182" s="1012"/>
      <c r="AB182" s="1012"/>
      <c r="AC182" s="1012"/>
      <c r="AD182" s="1012"/>
      <c r="AE182" s="1012"/>
      <c r="AF182" s="1012"/>
      <c r="AG182" s="1012"/>
      <c r="AH182" s="1012"/>
      <c r="AI182" s="1012"/>
      <c r="AJ182" s="1012"/>
      <c r="AK182" s="1012"/>
      <c r="AL182" s="1013"/>
    </row>
    <row r="183" spans="1:38">
      <c r="A183" s="146"/>
      <c r="B183" s="542">
        <v>118</v>
      </c>
      <c r="C183" s="828"/>
      <c r="D183" s="829"/>
      <c r="E183" s="1012"/>
      <c r="F183" s="1012"/>
      <c r="G183" s="1012"/>
      <c r="H183" s="1012"/>
      <c r="I183" s="1012"/>
      <c r="J183" s="1012"/>
      <c r="K183" s="1012"/>
      <c r="L183" s="1012"/>
      <c r="M183" s="1012"/>
      <c r="N183" s="1012"/>
      <c r="O183" s="1012"/>
      <c r="P183" s="1012"/>
      <c r="Q183" s="1012"/>
      <c r="R183" s="1012"/>
      <c r="S183" s="1013"/>
      <c r="T183" s="1023"/>
      <c r="U183" s="1028">
        <v>118</v>
      </c>
      <c r="V183" s="828"/>
      <c r="W183" s="829"/>
      <c r="X183" s="1012"/>
      <c r="Y183" s="1012"/>
      <c r="Z183" s="1012"/>
      <c r="AA183" s="1012"/>
      <c r="AB183" s="1012"/>
      <c r="AC183" s="1012"/>
      <c r="AD183" s="1012"/>
      <c r="AE183" s="1012"/>
      <c r="AF183" s="1012"/>
      <c r="AG183" s="1012"/>
      <c r="AH183" s="1012"/>
      <c r="AI183" s="1012"/>
      <c r="AJ183" s="1012"/>
      <c r="AK183" s="1012"/>
      <c r="AL183" s="1013"/>
    </row>
    <row r="184" spans="1:38">
      <c r="A184" s="146"/>
      <c r="B184" s="542">
        <v>119</v>
      </c>
      <c r="C184" s="828"/>
      <c r="D184" s="829"/>
      <c r="E184" s="1012"/>
      <c r="F184" s="1012"/>
      <c r="G184" s="1012"/>
      <c r="H184" s="1012"/>
      <c r="I184" s="1012"/>
      <c r="J184" s="1012"/>
      <c r="K184" s="1012"/>
      <c r="L184" s="1012"/>
      <c r="M184" s="1012"/>
      <c r="N184" s="1012"/>
      <c r="O184" s="1012"/>
      <c r="P184" s="1012"/>
      <c r="Q184" s="1012"/>
      <c r="R184" s="1012"/>
      <c r="S184" s="1013"/>
      <c r="T184" s="1023"/>
      <c r="U184" s="1028">
        <v>119</v>
      </c>
      <c r="V184" s="828"/>
      <c r="W184" s="829"/>
      <c r="X184" s="1012"/>
      <c r="Y184" s="1012"/>
      <c r="Z184" s="1012"/>
      <c r="AA184" s="1012"/>
      <c r="AB184" s="1012"/>
      <c r="AC184" s="1012"/>
      <c r="AD184" s="1012"/>
      <c r="AE184" s="1012"/>
      <c r="AF184" s="1012"/>
      <c r="AG184" s="1012"/>
      <c r="AH184" s="1012"/>
      <c r="AI184" s="1012"/>
      <c r="AJ184" s="1012"/>
      <c r="AK184" s="1012"/>
      <c r="AL184" s="1013"/>
    </row>
    <row r="185" spans="1:38">
      <c r="A185" s="146"/>
      <c r="B185" s="542">
        <v>120</v>
      </c>
      <c r="C185" s="828"/>
      <c r="D185" s="829"/>
      <c r="E185" s="1012"/>
      <c r="F185" s="1012"/>
      <c r="G185" s="1012"/>
      <c r="H185" s="1012"/>
      <c r="I185" s="1012"/>
      <c r="J185" s="1012"/>
      <c r="K185" s="1012"/>
      <c r="L185" s="1012"/>
      <c r="M185" s="1012"/>
      <c r="N185" s="1012"/>
      <c r="O185" s="1012"/>
      <c r="P185" s="1012"/>
      <c r="Q185" s="1012"/>
      <c r="R185" s="1012"/>
      <c r="S185" s="1013"/>
      <c r="T185" s="1023"/>
      <c r="U185" s="1028">
        <v>120</v>
      </c>
      <c r="V185" s="828"/>
      <c r="W185" s="829"/>
      <c r="X185" s="1012"/>
      <c r="Y185" s="1012"/>
      <c r="Z185" s="1012"/>
      <c r="AA185" s="1012"/>
      <c r="AB185" s="1012"/>
      <c r="AC185" s="1012"/>
      <c r="AD185" s="1012"/>
      <c r="AE185" s="1012"/>
      <c r="AF185" s="1012"/>
      <c r="AG185" s="1012"/>
      <c r="AH185" s="1012"/>
      <c r="AI185" s="1012"/>
      <c r="AJ185" s="1012"/>
      <c r="AK185" s="1012"/>
      <c r="AL185" s="1013"/>
    </row>
    <row r="186" spans="1:38">
      <c r="A186" s="104"/>
      <c r="B186" s="542">
        <v>121</v>
      </c>
      <c r="C186" s="828"/>
      <c r="D186" s="829"/>
      <c r="E186" s="1012"/>
      <c r="F186" s="1012"/>
      <c r="G186" s="1012"/>
      <c r="H186" s="1012"/>
      <c r="I186" s="1012"/>
      <c r="J186" s="1012"/>
      <c r="K186" s="1012"/>
      <c r="L186" s="1012"/>
      <c r="M186" s="1012"/>
      <c r="N186" s="1012"/>
      <c r="O186" s="1012"/>
      <c r="P186" s="1012"/>
      <c r="Q186" s="1012"/>
      <c r="R186" s="1012"/>
      <c r="S186" s="1013"/>
      <c r="T186" s="1012"/>
      <c r="U186" s="1028">
        <v>121</v>
      </c>
      <c r="V186" s="828"/>
      <c r="W186" s="829"/>
      <c r="X186" s="1012"/>
      <c r="Y186" s="1012"/>
      <c r="Z186" s="1012"/>
      <c r="AA186" s="1012"/>
      <c r="AB186" s="1012"/>
      <c r="AC186" s="1012"/>
      <c r="AD186" s="1012"/>
      <c r="AE186" s="1012"/>
      <c r="AF186" s="1012"/>
      <c r="AG186" s="1012"/>
      <c r="AH186" s="1012"/>
      <c r="AI186" s="1012"/>
      <c r="AJ186" s="1012"/>
      <c r="AK186" s="1012"/>
      <c r="AL186" s="1013"/>
    </row>
    <row r="187" spans="1:38">
      <c r="B187" s="542">
        <v>122</v>
      </c>
      <c r="C187" s="828"/>
      <c r="D187" s="829"/>
      <c r="E187" s="1012"/>
      <c r="F187" s="1012"/>
      <c r="G187" s="1012"/>
      <c r="H187" s="1012"/>
      <c r="I187" s="1012"/>
      <c r="J187" s="1012"/>
      <c r="K187" s="1012"/>
      <c r="L187" s="1012"/>
      <c r="M187" s="1012"/>
      <c r="N187" s="1012"/>
      <c r="O187" s="1012"/>
      <c r="P187" s="1012"/>
      <c r="Q187" s="1012"/>
      <c r="R187" s="1012"/>
      <c r="S187" s="1013"/>
      <c r="T187" s="1012"/>
      <c r="U187" s="1028">
        <v>122</v>
      </c>
      <c r="V187" s="828"/>
      <c r="W187" s="829"/>
      <c r="X187" s="1012"/>
      <c r="Y187" s="1012"/>
      <c r="Z187" s="1012"/>
      <c r="AA187" s="1012"/>
      <c r="AB187" s="1012"/>
      <c r="AC187" s="1012"/>
      <c r="AD187" s="1012"/>
      <c r="AE187" s="1012"/>
      <c r="AF187" s="1012"/>
      <c r="AG187" s="1012"/>
      <c r="AH187" s="1012"/>
      <c r="AI187" s="1012"/>
      <c r="AJ187" s="1012"/>
      <c r="AK187" s="1012"/>
      <c r="AL187" s="1013"/>
    </row>
    <row r="188" spans="1:38">
      <c r="B188" s="542">
        <v>123</v>
      </c>
      <c r="C188" s="828"/>
      <c r="D188" s="829"/>
      <c r="E188" s="1012"/>
      <c r="F188" s="1012"/>
      <c r="G188" s="1012"/>
      <c r="H188" s="1012"/>
      <c r="I188" s="1012"/>
      <c r="J188" s="1012"/>
      <c r="K188" s="1012"/>
      <c r="L188" s="1012"/>
      <c r="M188" s="1012"/>
      <c r="N188" s="1012"/>
      <c r="O188" s="1012"/>
      <c r="P188" s="1012"/>
      <c r="Q188" s="1012"/>
      <c r="R188" s="1012"/>
      <c r="S188" s="1013"/>
      <c r="T188" s="1012"/>
      <c r="U188" s="1028">
        <v>123</v>
      </c>
      <c r="V188" s="828"/>
      <c r="W188" s="829"/>
      <c r="X188" s="1012"/>
      <c r="Y188" s="1012"/>
      <c r="Z188" s="1012"/>
      <c r="AA188" s="1012"/>
      <c r="AB188" s="1012"/>
      <c r="AC188" s="1012"/>
      <c r="AD188" s="1012"/>
      <c r="AE188" s="1012"/>
      <c r="AF188" s="1012"/>
      <c r="AG188" s="1012"/>
      <c r="AH188" s="1012"/>
      <c r="AI188" s="1012"/>
      <c r="AJ188" s="1012"/>
      <c r="AK188" s="1012"/>
      <c r="AL188" s="1013"/>
    </row>
    <row r="189" spans="1:38">
      <c r="B189" s="542">
        <v>124</v>
      </c>
      <c r="C189" s="828"/>
      <c r="D189" s="829"/>
      <c r="E189" s="1012"/>
      <c r="F189" s="1012"/>
      <c r="G189" s="1012"/>
      <c r="H189" s="1012"/>
      <c r="I189" s="1012"/>
      <c r="J189" s="1012"/>
      <c r="K189" s="1012"/>
      <c r="L189" s="1012"/>
      <c r="M189" s="1012"/>
      <c r="N189" s="1012"/>
      <c r="O189" s="1012"/>
      <c r="P189" s="1012"/>
      <c r="Q189" s="1012"/>
      <c r="R189" s="1012"/>
      <c r="S189" s="1013"/>
      <c r="T189" s="1012"/>
      <c r="U189" s="1028">
        <v>124</v>
      </c>
      <c r="V189" s="828"/>
      <c r="W189" s="829"/>
      <c r="X189" s="1012"/>
      <c r="Y189" s="1012"/>
      <c r="Z189" s="1012"/>
      <c r="AA189" s="1012"/>
      <c r="AB189" s="1012"/>
      <c r="AC189" s="1012"/>
      <c r="AD189" s="1012"/>
      <c r="AE189" s="1012"/>
      <c r="AF189" s="1012"/>
      <c r="AG189" s="1012"/>
      <c r="AH189" s="1012"/>
      <c r="AI189" s="1012"/>
      <c r="AJ189" s="1012"/>
      <c r="AK189" s="1012"/>
      <c r="AL189" s="1013"/>
    </row>
    <row r="190" spans="1:38">
      <c r="B190" s="542">
        <v>125</v>
      </c>
      <c r="C190" s="828"/>
      <c r="D190" s="829"/>
      <c r="E190" s="1012"/>
      <c r="F190" s="1012"/>
      <c r="G190" s="1012"/>
      <c r="H190" s="1012"/>
      <c r="I190" s="1012"/>
      <c r="J190" s="1012"/>
      <c r="K190" s="1012"/>
      <c r="L190" s="1012"/>
      <c r="M190" s="1012"/>
      <c r="N190" s="1012"/>
      <c r="O190" s="1012"/>
      <c r="P190" s="1012"/>
      <c r="Q190" s="1012"/>
      <c r="R190" s="1012"/>
      <c r="S190" s="1013"/>
      <c r="T190" s="1012"/>
      <c r="U190" s="1028">
        <v>125</v>
      </c>
      <c r="V190" s="828"/>
      <c r="W190" s="829"/>
      <c r="X190" s="1012"/>
      <c r="Y190" s="1012"/>
      <c r="Z190" s="1012"/>
      <c r="AA190" s="1012"/>
      <c r="AB190" s="1012"/>
      <c r="AC190" s="1012"/>
      <c r="AD190" s="1012"/>
      <c r="AE190" s="1012"/>
      <c r="AF190" s="1012"/>
      <c r="AG190" s="1012"/>
      <c r="AH190" s="1012"/>
      <c r="AI190" s="1012"/>
      <c r="AJ190" s="1012"/>
      <c r="AK190" s="1012"/>
      <c r="AL190" s="1013"/>
    </row>
    <row r="191" spans="1:38">
      <c r="B191" s="542">
        <v>126</v>
      </c>
      <c r="C191" s="828"/>
      <c r="D191" s="829"/>
      <c r="E191" s="1012"/>
      <c r="F191" s="1012"/>
      <c r="G191" s="1012"/>
      <c r="H191" s="1012"/>
      <c r="I191" s="1012"/>
      <c r="J191" s="1012"/>
      <c r="K191" s="1012"/>
      <c r="L191" s="1012"/>
      <c r="M191" s="1012"/>
      <c r="N191" s="1012"/>
      <c r="O191" s="1012"/>
      <c r="P191" s="1012"/>
      <c r="Q191" s="1012"/>
      <c r="R191" s="1012"/>
      <c r="S191" s="1013"/>
      <c r="T191" s="1012"/>
      <c r="U191" s="1028">
        <v>126</v>
      </c>
      <c r="V191" s="828"/>
      <c r="W191" s="829"/>
      <c r="X191" s="1012"/>
      <c r="Y191" s="1012"/>
      <c r="Z191" s="1012"/>
      <c r="AA191" s="1012"/>
      <c r="AB191" s="1012"/>
      <c r="AC191" s="1012"/>
      <c r="AD191" s="1012"/>
      <c r="AE191" s="1012"/>
      <c r="AF191" s="1012"/>
      <c r="AG191" s="1012"/>
      <c r="AH191" s="1012"/>
      <c r="AI191" s="1012"/>
      <c r="AJ191" s="1012"/>
      <c r="AK191" s="1012"/>
      <c r="AL191" s="1013"/>
    </row>
    <row r="192" spans="1:38">
      <c r="B192" s="542">
        <v>127</v>
      </c>
      <c r="C192" s="828"/>
      <c r="D192" s="829"/>
      <c r="E192" s="1012"/>
      <c r="F192" s="1012"/>
      <c r="G192" s="1012"/>
      <c r="H192" s="1012"/>
      <c r="I192" s="1012"/>
      <c r="J192" s="1012"/>
      <c r="K192" s="1012"/>
      <c r="L192" s="1012"/>
      <c r="M192" s="1012"/>
      <c r="N192" s="1012"/>
      <c r="O192" s="1012"/>
      <c r="P192" s="1012"/>
      <c r="Q192" s="1012"/>
      <c r="R192" s="1012"/>
      <c r="S192" s="1013"/>
      <c r="T192" s="1012"/>
      <c r="U192" s="1028">
        <v>127</v>
      </c>
      <c r="V192" s="828"/>
      <c r="W192" s="829"/>
      <c r="X192" s="1012"/>
      <c r="Y192" s="1012"/>
      <c r="Z192" s="1012"/>
      <c r="AA192" s="1012"/>
      <c r="AB192" s="1012"/>
      <c r="AC192" s="1012"/>
      <c r="AD192" s="1012"/>
      <c r="AE192" s="1012"/>
      <c r="AF192" s="1012"/>
      <c r="AG192" s="1012"/>
      <c r="AH192" s="1012"/>
      <c r="AI192" s="1012"/>
      <c r="AJ192" s="1012"/>
      <c r="AK192" s="1012"/>
      <c r="AL192" s="1013"/>
    </row>
    <row r="193" spans="2:38">
      <c r="B193" s="542">
        <v>128</v>
      </c>
      <c r="C193" s="828"/>
      <c r="D193" s="829"/>
      <c r="E193" s="1012"/>
      <c r="F193" s="1012"/>
      <c r="G193" s="1012"/>
      <c r="H193" s="1012"/>
      <c r="I193" s="1012"/>
      <c r="J193" s="1012"/>
      <c r="K193" s="1012"/>
      <c r="L193" s="1012"/>
      <c r="M193" s="1012"/>
      <c r="N193" s="1012"/>
      <c r="O193" s="1012"/>
      <c r="P193" s="1012"/>
      <c r="Q193" s="1012"/>
      <c r="R193" s="1012"/>
      <c r="S193" s="1013"/>
      <c r="T193" s="1012"/>
      <c r="U193" s="1028">
        <v>128</v>
      </c>
      <c r="V193" s="828"/>
      <c r="W193" s="829"/>
      <c r="X193" s="1012"/>
      <c r="Y193" s="1012"/>
      <c r="Z193" s="1012"/>
      <c r="AA193" s="1012"/>
      <c r="AB193" s="1012"/>
      <c r="AC193" s="1012"/>
      <c r="AD193" s="1012"/>
      <c r="AE193" s="1012"/>
      <c r="AF193" s="1012"/>
      <c r="AG193" s="1012"/>
      <c r="AH193" s="1012"/>
      <c r="AI193" s="1012"/>
      <c r="AJ193" s="1012"/>
      <c r="AK193" s="1012"/>
      <c r="AL193" s="1013"/>
    </row>
    <row r="194" spans="2:38">
      <c r="B194" s="542">
        <v>129</v>
      </c>
      <c r="C194" s="828"/>
      <c r="D194" s="829"/>
      <c r="E194" s="1012"/>
      <c r="F194" s="1012"/>
      <c r="G194" s="1012"/>
      <c r="H194" s="1012"/>
      <c r="I194" s="1012"/>
      <c r="J194" s="1012"/>
      <c r="K194" s="1012"/>
      <c r="L194" s="1012"/>
      <c r="M194" s="1012"/>
      <c r="N194" s="1012"/>
      <c r="O194" s="1012"/>
      <c r="P194" s="1012"/>
      <c r="Q194" s="1012"/>
      <c r="R194" s="1012"/>
      <c r="S194" s="1013"/>
      <c r="T194" s="1012"/>
      <c r="U194" s="1028">
        <v>129</v>
      </c>
      <c r="V194" s="828"/>
      <c r="W194" s="829"/>
      <c r="X194" s="1012"/>
      <c r="Y194" s="1012"/>
      <c r="Z194" s="1012"/>
      <c r="AA194" s="1012"/>
      <c r="AB194" s="1012"/>
      <c r="AC194" s="1012"/>
      <c r="AD194" s="1012"/>
      <c r="AE194" s="1012"/>
      <c r="AF194" s="1012"/>
      <c r="AG194" s="1012"/>
      <c r="AH194" s="1012"/>
      <c r="AI194" s="1012"/>
      <c r="AJ194" s="1012"/>
      <c r="AK194" s="1012"/>
      <c r="AL194" s="1013"/>
    </row>
    <row r="195" spans="2:38">
      <c r="B195" s="542">
        <v>130</v>
      </c>
      <c r="C195" s="828"/>
      <c r="D195" s="829"/>
      <c r="E195" s="1012"/>
      <c r="F195" s="1012"/>
      <c r="G195" s="1012"/>
      <c r="H195" s="1012"/>
      <c r="I195" s="1012"/>
      <c r="J195" s="1012"/>
      <c r="K195" s="1012"/>
      <c r="L195" s="1012"/>
      <c r="M195" s="1012"/>
      <c r="N195" s="1012"/>
      <c r="O195" s="1012"/>
      <c r="P195" s="1012"/>
      <c r="Q195" s="1012"/>
      <c r="R195" s="1012"/>
      <c r="S195" s="1013"/>
      <c r="T195" s="1012"/>
      <c r="U195" s="1028">
        <v>130</v>
      </c>
      <c r="V195" s="828"/>
      <c r="W195" s="829"/>
      <c r="X195" s="1012"/>
      <c r="Y195" s="1012"/>
      <c r="Z195" s="1012"/>
      <c r="AA195" s="1012"/>
      <c r="AB195" s="1012"/>
      <c r="AC195" s="1012"/>
      <c r="AD195" s="1012"/>
      <c r="AE195" s="1012"/>
      <c r="AF195" s="1012"/>
      <c r="AG195" s="1012"/>
      <c r="AH195" s="1012"/>
      <c r="AI195" s="1012"/>
      <c r="AJ195" s="1012"/>
      <c r="AK195" s="1012"/>
      <c r="AL195" s="1013"/>
    </row>
    <row r="196" spans="2:38">
      <c r="B196" s="542">
        <v>131</v>
      </c>
      <c r="C196" s="828"/>
      <c r="D196" s="829"/>
      <c r="E196" s="1012"/>
      <c r="F196" s="1012"/>
      <c r="G196" s="1012"/>
      <c r="H196" s="1012"/>
      <c r="I196" s="1012"/>
      <c r="J196" s="1012"/>
      <c r="K196" s="1012"/>
      <c r="L196" s="1012"/>
      <c r="M196" s="1012"/>
      <c r="N196" s="1012"/>
      <c r="O196" s="1012"/>
      <c r="P196" s="1012"/>
      <c r="Q196" s="1012"/>
      <c r="R196" s="1012"/>
      <c r="S196" s="1013"/>
      <c r="T196" s="1012"/>
      <c r="U196" s="1028">
        <v>131</v>
      </c>
      <c r="V196" s="828"/>
      <c r="W196" s="829"/>
      <c r="X196" s="1012"/>
      <c r="Y196" s="1012"/>
      <c r="Z196" s="1012"/>
      <c r="AA196" s="1012"/>
      <c r="AB196" s="1012"/>
      <c r="AC196" s="1012"/>
      <c r="AD196" s="1012"/>
      <c r="AE196" s="1012"/>
      <c r="AF196" s="1012"/>
      <c r="AG196" s="1012"/>
      <c r="AH196" s="1012"/>
      <c r="AI196" s="1012"/>
      <c r="AJ196" s="1012"/>
      <c r="AK196" s="1012"/>
      <c r="AL196" s="1013"/>
    </row>
    <row r="197" spans="2:38">
      <c r="B197" s="542">
        <v>132</v>
      </c>
      <c r="C197" s="828"/>
      <c r="D197" s="829"/>
      <c r="E197" s="1012"/>
      <c r="F197" s="1012"/>
      <c r="G197" s="1012"/>
      <c r="H197" s="1012"/>
      <c r="I197" s="1012"/>
      <c r="J197" s="1012"/>
      <c r="K197" s="1012"/>
      <c r="L197" s="1012"/>
      <c r="M197" s="1012"/>
      <c r="N197" s="1012"/>
      <c r="O197" s="1012"/>
      <c r="P197" s="1012"/>
      <c r="Q197" s="1012"/>
      <c r="R197" s="1012"/>
      <c r="S197" s="1013"/>
      <c r="T197" s="1012"/>
      <c r="U197" s="1028">
        <v>132</v>
      </c>
      <c r="V197" s="828"/>
      <c r="W197" s="829"/>
      <c r="X197" s="1012"/>
      <c r="Y197" s="1012"/>
      <c r="Z197" s="1012"/>
      <c r="AA197" s="1012"/>
      <c r="AB197" s="1012"/>
      <c r="AC197" s="1012"/>
      <c r="AD197" s="1012"/>
      <c r="AE197" s="1012"/>
      <c r="AF197" s="1012"/>
      <c r="AG197" s="1012"/>
      <c r="AH197" s="1012"/>
      <c r="AI197" s="1012"/>
      <c r="AJ197" s="1012"/>
      <c r="AK197" s="1012"/>
      <c r="AL197" s="1013"/>
    </row>
    <row r="198" spans="2:38">
      <c r="B198" s="542">
        <v>133</v>
      </c>
      <c r="C198" s="828"/>
      <c r="D198" s="829"/>
      <c r="E198" s="1012"/>
      <c r="F198" s="1012"/>
      <c r="G198" s="1012"/>
      <c r="H198" s="1012"/>
      <c r="I198" s="1012"/>
      <c r="J198" s="1012"/>
      <c r="K198" s="1012"/>
      <c r="L198" s="1012"/>
      <c r="M198" s="1012"/>
      <c r="N198" s="1012"/>
      <c r="O198" s="1012"/>
      <c r="P198" s="1012"/>
      <c r="Q198" s="1012"/>
      <c r="R198" s="1012"/>
      <c r="S198" s="1013"/>
      <c r="T198" s="1012"/>
      <c r="U198" s="1028">
        <v>133</v>
      </c>
      <c r="V198" s="828"/>
      <c r="W198" s="829"/>
      <c r="X198" s="1012"/>
      <c r="Y198" s="1012"/>
      <c r="Z198" s="1012"/>
      <c r="AA198" s="1012"/>
      <c r="AB198" s="1012"/>
      <c r="AC198" s="1012"/>
      <c r="AD198" s="1012"/>
      <c r="AE198" s="1012"/>
      <c r="AF198" s="1012"/>
      <c r="AG198" s="1012"/>
      <c r="AH198" s="1012"/>
      <c r="AI198" s="1012"/>
      <c r="AJ198" s="1012"/>
      <c r="AK198" s="1012"/>
      <c r="AL198" s="1013"/>
    </row>
    <row r="199" spans="2:38">
      <c r="B199" s="542">
        <v>134</v>
      </c>
      <c r="C199" s="828"/>
      <c r="D199" s="829"/>
      <c r="E199" s="1012"/>
      <c r="F199" s="1012"/>
      <c r="G199" s="1012"/>
      <c r="H199" s="1012"/>
      <c r="I199" s="1012"/>
      <c r="J199" s="1012"/>
      <c r="K199" s="1012"/>
      <c r="L199" s="1012"/>
      <c r="M199" s="1012"/>
      <c r="N199" s="1012"/>
      <c r="O199" s="1012"/>
      <c r="P199" s="1012"/>
      <c r="Q199" s="1012"/>
      <c r="R199" s="1012"/>
      <c r="S199" s="1013"/>
      <c r="T199" s="1012"/>
      <c r="U199" s="1028">
        <v>134</v>
      </c>
      <c r="V199" s="828"/>
      <c r="W199" s="829"/>
      <c r="X199" s="1012"/>
      <c r="Y199" s="1012"/>
      <c r="Z199" s="1012"/>
      <c r="AA199" s="1012"/>
      <c r="AB199" s="1012"/>
      <c r="AC199" s="1012"/>
      <c r="AD199" s="1012"/>
      <c r="AE199" s="1012"/>
      <c r="AF199" s="1012"/>
      <c r="AG199" s="1012"/>
      <c r="AH199" s="1012"/>
      <c r="AI199" s="1012"/>
      <c r="AJ199" s="1012"/>
      <c r="AK199" s="1012"/>
      <c r="AL199" s="1013"/>
    </row>
    <row r="200" spans="2:38">
      <c r="B200" s="542">
        <v>135</v>
      </c>
      <c r="C200" s="828"/>
      <c r="D200" s="829"/>
      <c r="E200" s="1012"/>
      <c r="F200" s="1012"/>
      <c r="G200" s="1012"/>
      <c r="H200" s="1012"/>
      <c r="I200" s="1012"/>
      <c r="J200" s="1012"/>
      <c r="K200" s="1012"/>
      <c r="L200" s="1012"/>
      <c r="M200" s="1012"/>
      <c r="N200" s="1012"/>
      <c r="O200" s="1012"/>
      <c r="P200" s="1012"/>
      <c r="Q200" s="1012"/>
      <c r="R200" s="1012"/>
      <c r="S200" s="1013"/>
      <c r="T200" s="1012"/>
      <c r="U200" s="1028">
        <v>135</v>
      </c>
      <c r="V200" s="828"/>
      <c r="W200" s="829"/>
      <c r="X200" s="1012"/>
      <c r="Y200" s="1012"/>
      <c r="Z200" s="1012"/>
      <c r="AA200" s="1012"/>
      <c r="AB200" s="1012"/>
      <c r="AC200" s="1012"/>
      <c r="AD200" s="1012"/>
      <c r="AE200" s="1012"/>
      <c r="AF200" s="1012"/>
      <c r="AG200" s="1012"/>
      <c r="AH200" s="1012"/>
      <c r="AI200" s="1012"/>
      <c r="AJ200" s="1012"/>
      <c r="AK200" s="1012"/>
      <c r="AL200" s="1013"/>
    </row>
    <row r="201" spans="2:38">
      <c r="B201" s="542">
        <v>136</v>
      </c>
      <c r="C201" s="828"/>
      <c r="D201" s="829"/>
      <c r="E201" s="1012"/>
      <c r="F201" s="1012"/>
      <c r="G201" s="1012"/>
      <c r="H201" s="1012"/>
      <c r="I201" s="1012"/>
      <c r="J201" s="1012"/>
      <c r="K201" s="1012"/>
      <c r="L201" s="1012"/>
      <c r="M201" s="1012"/>
      <c r="N201" s="1012"/>
      <c r="O201" s="1012"/>
      <c r="P201" s="1012"/>
      <c r="Q201" s="1012"/>
      <c r="R201" s="1012"/>
      <c r="S201" s="1013"/>
      <c r="T201" s="1012"/>
      <c r="U201" s="1028">
        <v>136</v>
      </c>
      <c r="V201" s="828"/>
      <c r="W201" s="829"/>
      <c r="X201" s="1012"/>
      <c r="Y201" s="1012"/>
      <c r="Z201" s="1012"/>
      <c r="AA201" s="1012"/>
      <c r="AB201" s="1012"/>
      <c r="AC201" s="1012"/>
      <c r="AD201" s="1012"/>
      <c r="AE201" s="1012"/>
      <c r="AF201" s="1012"/>
      <c r="AG201" s="1012"/>
      <c r="AH201" s="1012"/>
      <c r="AI201" s="1012"/>
      <c r="AJ201" s="1012"/>
      <c r="AK201" s="1012"/>
      <c r="AL201" s="1013"/>
    </row>
    <row r="202" spans="2:38">
      <c r="B202" s="542">
        <v>137</v>
      </c>
      <c r="C202" s="828"/>
      <c r="D202" s="829"/>
      <c r="E202" s="1012"/>
      <c r="F202" s="1012"/>
      <c r="G202" s="1012"/>
      <c r="H202" s="1012"/>
      <c r="I202" s="1012"/>
      <c r="J202" s="1012"/>
      <c r="K202" s="1012"/>
      <c r="L202" s="1012"/>
      <c r="M202" s="1012"/>
      <c r="N202" s="1012"/>
      <c r="O202" s="1012"/>
      <c r="P202" s="1012"/>
      <c r="Q202" s="1012"/>
      <c r="R202" s="1012"/>
      <c r="S202" s="1013"/>
      <c r="T202" s="1012"/>
      <c r="U202" s="1028">
        <v>137</v>
      </c>
      <c r="V202" s="828"/>
      <c r="W202" s="829"/>
      <c r="X202" s="1012"/>
      <c r="Y202" s="1012"/>
      <c r="Z202" s="1012"/>
      <c r="AA202" s="1012"/>
      <c r="AB202" s="1012"/>
      <c r="AC202" s="1012"/>
      <c r="AD202" s="1012"/>
      <c r="AE202" s="1012"/>
      <c r="AF202" s="1012"/>
      <c r="AG202" s="1012"/>
      <c r="AH202" s="1012"/>
      <c r="AI202" s="1012"/>
      <c r="AJ202" s="1012"/>
      <c r="AK202" s="1012"/>
      <c r="AL202" s="1013"/>
    </row>
    <row r="203" spans="2:38">
      <c r="B203" s="542">
        <v>138</v>
      </c>
      <c r="C203" s="828"/>
      <c r="D203" s="829"/>
      <c r="E203" s="1012"/>
      <c r="F203" s="1012"/>
      <c r="G203" s="1012"/>
      <c r="H203" s="1012"/>
      <c r="I203" s="1012"/>
      <c r="J203" s="1012"/>
      <c r="K203" s="1012"/>
      <c r="L203" s="1012"/>
      <c r="M203" s="1012"/>
      <c r="N203" s="1012"/>
      <c r="O203" s="1012"/>
      <c r="P203" s="1012"/>
      <c r="Q203" s="1012"/>
      <c r="R203" s="1012"/>
      <c r="S203" s="1013"/>
      <c r="T203" s="1012"/>
      <c r="U203" s="1028">
        <v>138</v>
      </c>
      <c r="V203" s="828"/>
      <c r="W203" s="829"/>
      <c r="X203" s="1012"/>
      <c r="Y203" s="1012"/>
      <c r="Z203" s="1012"/>
      <c r="AA203" s="1012"/>
      <c r="AB203" s="1012"/>
      <c r="AC203" s="1012"/>
      <c r="AD203" s="1012"/>
      <c r="AE203" s="1012"/>
      <c r="AF203" s="1012"/>
      <c r="AG203" s="1012"/>
      <c r="AH203" s="1012"/>
      <c r="AI203" s="1012"/>
      <c r="AJ203" s="1012"/>
      <c r="AK203" s="1012"/>
      <c r="AL203" s="1013"/>
    </row>
    <row r="204" spans="2:38">
      <c r="B204" s="542">
        <v>139</v>
      </c>
      <c r="C204" s="828"/>
      <c r="D204" s="829"/>
      <c r="E204" s="1012"/>
      <c r="F204" s="1012"/>
      <c r="G204" s="1012"/>
      <c r="H204" s="1012"/>
      <c r="I204" s="1012"/>
      <c r="J204" s="1012"/>
      <c r="K204" s="1012"/>
      <c r="L204" s="1012"/>
      <c r="M204" s="1012"/>
      <c r="N204" s="1012"/>
      <c r="O204" s="1012"/>
      <c r="P204" s="1012"/>
      <c r="Q204" s="1012"/>
      <c r="R204" s="1012"/>
      <c r="S204" s="1013"/>
      <c r="T204" s="1012"/>
      <c r="U204" s="1028">
        <v>139</v>
      </c>
      <c r="V204" s="828"/>
      <c r="W204" s="829"/>
      <c r="X204" s="1012"/>
      <c r="Y204" s="1012"/>
      <c r="Z204" s="1012"/>
      <c r="AA204" s="1012"/>
      <c r="AB204" s="1012"/>
      <c r="AC204" s="1012"/>
      <c r="AD204" s="1012"/>
      <c r="AE204" s="1012"/>
      <c r="AF204" s="1012"/>
      <c r="AG204" s="1012"/>
      <c r="AH204" s="1012"/>
      <c r="AI204" s="1012"/>
      <c r="AJ204" s="1012"/>
      <c r="AK204" s="1012"/>
      <c r="AL204" s="1013"/>
    </row>
    <row r="205" spans="2:38">
      <c r="B205" s="542">
        <v>140</v>
      </c>
      <c r="C205" s="828"/>
      <c r="D205" s="829"/>
      <c r="E205" s="1012"/>
      <c r="F205" s="1012"/>
      <c r="G205" s="1012"/>
      <c r="H205" s="1012"/>
      <c r="I205" s="1012"/>
      <c r="J205" s="1012"/>
      <c r="K205" s="1012"/>
      <c r="L205" s="1012"/>
      <c r="M205" s="1012"/>
      <c r="N205" s="1012"/>
      <c r="O205" s="1012"/>
      <c r="P205" s="1012"/>
      <c r="Q205" s="1012"/>
      <c r="R205" s="1012"/>
      <c r="S205" s="1013"/>
      <c r="T205" s="1012"/>
      <c r="U205" s="1028">
        <v>140</v>
      </c>
      <c r="V205" s="828"/>
      <c r="W205" s="829"/>
      <c r="X205" s="1012"/>
      <c r="Y205" s="1012"/>
      <c r="Z205" s="1012"/>
      <c r="AA205" s="1012"/>
      <c r="AB205" s="1012"/>
      <c r="AC205" s="1012"/>
      <c r="AD205" s="1012"/>
      <c r="AE205" s="1012"/>
      <c r="AF205" s="1012"/>
      <c r="AG205" s="1012"/>
      <c r="AH205" s="1012"/>
      <c r="AI205" s="1012"/>
      <c r="AJ205" s="1012"/>
      <c r="AK205" s="1012"/>
      <c r="AL205" s="1013"/>
    </row>
    <row r="206" spans="2:38">
      <c r="B206" s="542">
        <v>141</v>
      </c>
      <c r="C206" s="828"/>
      <c r="D206" s="829"/>
      <c r="E206" s="1012"/>
      <c r="F206" s="1012"/>
      <c r="G206" s="1012"/>
      <c r="H206" s="1012"/>
      <c r="I206" s="1012"/>
      <c r="J206" s="1012"/>
      <c r="K206" s="1012"/>
      <c r="L206" s="1012"/>
      <c r="M206" s="1012"/>
      <c r="N206" s="1012"/>
      <c r="O206" s="1012"/>
      <c r="P206" s="1012"/>
      <c r="Q206" s="1012"/>
      <c r="R206" s="1012"/>
      <c r="S206" s="1013"/>
      <c r="T206" s="1012"/>
      <c r="U206" s="1028">
        <v>141</v>
      </c>
      <c r="V206" s="828"/>
      <c r="W206" s="829"/>
      <c r="X206" s="1012"/>
      <c r="Y206" s="1012"/>
      <c r="Z206" s="1012"/>
      <c r="AA206" s="1012"/>
      <c r="AB206" s="1012"/>
      <c r="AC206" s="1012"/>
      <c r="AD206" s="1012"/>
      <c r="AE206" s="1012"/>
      <c r="AF206" s="1012"/>
      <c r="AG206" s="1012"/>
      <c r="AH206" s="1012"/>
      <c r="AI206" s="1012"/>
      <c r="AJ206" s="1012"/>
      <c r="AK206" s="1012"/>
      <c r="AL206" s="1013"/>
    </row>
    <row r="207" spans="2:38">
      <c r="B207" s="542">
        <v>142</v>
      </c>
      <c r="C207" s="828"/>
      <c r="D207" s="829"/>
      <c r="E207" s="1012"/>
      <c r="F207" s="1012"/>
      <c r="G207" s="1012"/>
      <c r="H207" s="1012"/>
      <c r="I207" s="1012"/>
      <c r="J207" s="1012"/>
      <c r="K207" s="1012"/>
      <c r="L207" s="1012"/>
      <c r="M207" s="1012"/>
      <c r="N207" s="1012"/>
      <c r="O207" s="1012"/>
      <c r="P207" s="1012"/>
      <c r="Q207" s="1012"/>
      <c r="R207" s="1012"/>
      <c r="S207" s="1013"/>
      <c r="T207" s="1012"/>
      <c r="U207" s="1028">
        <v>142</v>
      </c>
      <c r="V207" s="828"/>
      <c r="W207" s="829"/>
      <c r="X207" s="1012"/>
      <c r="Y207" s="1012"/>
      <c r="Z207" s="1012"/>
      <c r="AA207" s="1012"/>
      <c r="AB207" s="1012"/>
      <c r="AC207" s="1012"/>
      <c r="AD207" s="1012"/>
      <c r="AE207" s="1012"/>
      <c r="AF207" s="1012"/>
      <c r="AG207" s="1012"/>
      <c r="AH207" s="1012"/>
      <c r="AI207" s="1012"/>
      <c r="AJ207" s="1012"/>
      <c r="AK207" s="1012"/>
      <c r="AL207" s="1013"/>
    </row>
    <row r="208" spans="2:38">
      <c r="B208" s="542">
        <v>143</v>
      </c>
      <c r="C208" s="828"/>
      <c r="D208" s="829"/>
      <c r="E208" s="1012"/>
      <c r="F208" s="1012"/>
      <c r="G208" s="1012"/>
      <c r="H208" s="1012"/>
      <c r="I208" s="1012"/>
      <c r="J208" s="1012"/>
      <c r="K208" s="1012"/>
      <c r="L208" s="1012"/>
      <c r="M208" s="1012"/>
      <c r="N208" s="1012"/>
      <c r="O208" s="1012"/>
      <c r="P208" s="1012"/>
      <c r="Q208" s="1012"/>
      <c r="R208" s="1012"/>
      <c r="S208" s="1013"/>
      <c r="T208" s="1012"/>
      <c r="U208" s="1028">
        <v>143</v>
      </c>
      <c r="V208" s="828"/>
      <c r="W208" s="829"/>
      <c r="X208" s="1012"/>
      <c r="Y208" s="1012"/>
      <c r="Z208" s="1012"/>
      <c r="AA208" s="1012"/>
      <c r="AB208" s="1012"/>
      <c r="AC208" s="1012"/>
      <c r="AD208" s="1012"/>
      <c r="AE208" s="1012"/>
      <c r="AF208" s="1012"/>
      <c r="AG208" s="1012"/>
      <c r="AH208" s="1012"/>
      <c r="AI208" s="1012"/>
      <c r="AJ208" s="1012"/>
      <c r="AK208" s="1012"/>
      <c r="AL208" s="1013"/>
    </row>
    <row r="209" spans="2:38">
      <c r="B209" s="542">
        <v>144</v>
      </c>
      <c r="C209" s="828"/>
      <c r="D209" s="829"/>
      <c r="E209" s="1012"/>
      <c r="F209" s="1012"/>
      <c r="G209" s="1012"/>
      <c r="H209" s="1012"/>
      <c r="I209" s="1012"/>
      <c r="J209" s="1012"/>
      <c r="K209" s="1012"/>
      <c r="L209" s="1012"/>
      <c r="M209" s="1012"/>
      <c r="N209" s="1012"/>
      <c r="O209" s="1012"/>
      <c r="P209" s="1012"/>
      <c r="Q209" s="1012"/>
      <c r="R209" s="1012"/>
      <c r="S209" s="1013"/>
      <c r="T209" s="1012"/>
      <c r="U209" s="1028">
        <v>144</v>
      </c>
      <c r="V209" s="828"/>
      <c r="W209" s="829"/>
      <c r="X209" s="1012"/>
      <c r="Y209" s="1012"/>
      <c r="Z209" s="1012"/>
      <c r="AA209" s="1012"/>
      <c r="AB209" s="1012"/>
      <c r="AC209" s="1012"/>
      <c r="AD209" s="1012"/>
      <c r="AE209" s="1012"/>
      <c r="AF209" s="1012"/>
      <c r="AG209" s="1012"/>
      <c r="AH209" s="1012"/>
      <c r="AI209" s="1012"/>
      <c r="AJ209" s="1012"/>
      <c r="AK209" s="1012"/>
      <c r="AL209" s="1013"/>
    </row>
    <row r="210" spans="2:38">
      <c r="B210" s="542">
        <v>145</v>
      </c>
      <c r="C210" s="828"/>
      <c r="D210" s="829"/>
      <c r="E210" s="1012"/>
      <c r="F210" s="1012"/>
      <c r="G210" s="1012"/>
      <c r="H210" s="1012"/>
      <c r="I210" s="1012"/>
      <c r="J210" s="1012"/>
      <c r="K210" s="1012"/>
      <c r="L210" s="1012"/>
      <c r="M210" s="1012"/>
      <c r="N210" s="1012"/>
      <c r="O210" s="1012"/>
      <c r="P210" s="1012"/>
      <c r="Q210" s="1012"/>
      <c r="R210" s="1012"/>
      <c r="S210" s="1013"/>
      <c r="T210" s="1012"/>
      <c r="U210" s="1028">
        <v>145</v>
      </c>
      <c r="V210" s="828"/>
      <c r="W210" s="829"/>
      <c r="X210" s="1012"/>
      <c r="Y210" s="1012"/>
      <c r="Z210" s="1012"/>
      <c r="AA210" s="1012"/>
      <c r="AB210" s="1012"/>
      <c r="AC210" s="1012"/>
      <c r="AD210" s="1012"/>
      <c r="AE210" s="1012"/>
      <c r="AF210" s="1012"/>
      <c r="AG210" s="1012"/>
      <c r="AH210" s="1012"/>
      <c r="AI210" s="1012"/>
      <c r="AJ210" s="1012"/>
      <c r="AK210" s="1012"/>
      <c r="AL210" s="1013"/>
    </row>
    <row r="211" spans="2:38">
      <c r="B211" s="542">
        <v>146</v>
      </c>
      <c r="C211" s="828"/>
      <c r="D211" s="829"/>
      <c r="E211" s="1012"/>
      <c r="F211" s="1012"/>
      <c r="G211" s="1012"/>
      <c r="H211" s="1012"/>
      <c r="I211" s="1012"/>
      <c r="J211" s="1012"/>
      <c r="K211" s="1012"/>
      <c r="L211" s="1012"/>
      <c r="M211" s="1012"/>
      <c r="N211" s="1012"/>
      <c r="O211" s="1012"/>
      <c r="P211" s="1012"/>
      <c r="Q211" s="1012"/>
      <c r="R211" s="1012"/>
      <c r="S211" s="1013"/>
      <c r="T211" s="1012"/>
      <c r="U211" s="1028">
        <v>146</v>
      </c>
      <c r="V211" s="828"/>
      <c r="W211" s="829"/>
      <c r="X211" s="1012"/>
      <c r="Y211" s="1012"/>
      <c r="Z211" s="1012"/>
      <c r="AA211" s="1012"/>
      <c r="AB211" s="1012"/>
      <c r="AC211" s="1012"/>
      <c r="AD211" s="1012"/>
      <c r="AE211" s="1012"/>
      <c r="AF211" s="1012"/>
      <c r="AG211" s="1012"/>
      <c r="AH211" s="1012"/>
      <c r="AI211" s="1012"/>
      <c r="AJ211" s="1012"/>
      <c r="AK211" s="1012"/>
      <c r="AL211" s="1013"/>
    </row>
    <row r="212" spans="2:38">
      <c r="B212" s="542">
        <v>147</v>
      </c>
      <c r="C212" s="828"/>
      <c r="D212" s="829"/>
      <c r="E212" s="1012"/>
      <c r="F212" s="1012"/>
      <c r="G212" s="1012"/>
      <c r="H212" s="1012"/>
      <c r="I212" s="1012"/>
      <c r="J212" s="1012"/>
      <c r="K212" s="1012"/>
      <c r="L212" s="1012"/>
      <c r="M212" s="1012"/>
      <c r="N212" s="1012"/>
      <c r="O212" s="1012"/>
      <c r="P212" s="1012"/>
      <c r="Q212" s="1012"/>
      <c r="R212" s="1012"/>
      <c r="S212" s="1013"/>
      <c r="T212" s="1012"/>
      <c r="U212" s="1028">
        <v>147</v>
      </c>
      <c r="V212" s="828"/>
      <c r="W212" s="829"/>
      <c r="X212" s="1012"/>
      <c r="Y212" s="1012"/>
      <c r="Z212" s="1012"/>
      <c r="AA212" s="1012"/>
      <c r="AB212" s="1012"/>
      <c r="AC212" s="1012"/>
      <c r="AD212" s="1012"/>
      <c r="AE212" s="1012"/>
      <c r="AF212" s="1012"/>
      <c r="AG212" s="1012"/>
      <c r="AH212" s="1012"/>
      <c r="AI212" s="1012"/>
      <c r="AJ212" s="1012"/>
      <c r="AK212" s="1012"/>
      <c r="AL212" s="1013"/>
    </row>
    <row r="213" spans="2:38">
      <c r="B213" s="542">
        <v>148</v>
      </c>
      <c r="C213" s="828"/>
      <c r="D213" s="829"/>
      <c r="E213" s="1012"/>
      <c r="F213" s="1012"/>
      <c r="G213" s="1012"/>
      <c r="H213" s="1012"/>
      <c r="I213" s="1012"/>
      <c r="J213" s="1012"/>
      <c r="K213" s="1012"/>
      <c r="L213" s="1012"/>
      <c r="M213" s="1012"/>
      <c r="N213" s="1012"/>
      <c r="O213" s="1012"/>
      <c r="P213" s="1012"/>
      <c r="Q213" s="1012"/>
      <c r="R213" s="1012"/>
      <c r="S213" s="1013"/>
      <c r="T213" s="1012"/>
      <c r="U213" s="1028">
        <v>148</v>
      </c>
      <c r="V213" s="828"/>
      <c r="W213" s="829"/>
      <c r="X213" s="1012"/>
      <c r="Y213" s="1012"/>
      <c r="Z213" s="1012"/>
      <c r="AA213" s="1012"/>
      <c r="AB213" s="1012"/>
      <c r="AC213" s="1012"/>
      <c r="AD213" s="1012"/>
      <c r="AE213" s="1012"/>
      <c r="AF213" s="1012"/>
      <c r="AG213" s="1012"/>
      <c r="AH213" s="1012"/>
      <c r="AI213" s="1012"/>
      <c r="AJ213" s="1012"/>
      <c r="AK213" s="1012"/>
      <c r="AL213" s="1013"/>
    </row>
    <row r="214" spans="2:38">
      <c r="B214" s="542">
        <v>149</v>
      </c>
      <c r="C214" s="828"/>
      <c r="D214" s="829"/>
      <c r="E214" s="1012"/>
      <c r="F214" s="1012"/>
      <c r="G214" s="1012"/>
      <c r="H214" s="1012"/>
      <c r="I214" s="1012"/>
      <c r="J214" s="1012"/>
      <c r="K214" s="1012"/>
      <c r="L214" s="1012"/>
      <c r="M214" s="1012"/>
      <c r="N214" s="1012"/>
      <c r="O214" s="1012"/>
      <c r="P214" s="1012"/>
      <c r="Q214" s="1012"/>
      <c r="R214" s="1012"/>
      <c r="S214" s="1013"/>
      <c r="T214" s="1012"/>
      <c r="U214" s="1028">
        <v>149</v>
      </c>
      <c r="V214" s="828"/>
      <c r="W214" s="829"/>
      <c r="X214" s="1012"/>
      <c r="Y214" s="1012"/>
      <c r="Z214" s="1012"/>
      <c r="AA214" s="1012"/>
      <c r="AB214" s="1012"/>
      <c r="AC214" s="1012"/>
      <c r="AD214" s="1012"/>
      <c r="AE214" s="1012"/>
      <c r="AF214" s="1012"/>
      <c r="AG214" s="1012"/>
      <c r="AH214" s="1012"/>
      <c r="AI214" s="1012"/>
      <c r="AJ214" s="1012"/>
      <c r="AK214" s="1012"/>
      <c r="AL214" s="1013"/>
    </row>
    <row r="215" spans="2:38">
      <c r="B215" s="542">
        <v>150</v>
      </c>
      <c r="C215" s="828"/>
      <c r="D215" s="829"/>
      <c r="E215" s="1012"/>
      <c r="F215" s="1012"/>
      <c r="G215" s="1012"/>
      <c r="H215" s="1012"/>
      <c r="I215" s="1012"/>
      <c r="J215" s="1012"/>
      <c r="K215" s="1012"/>
      <c r="L215" s="1012"/>
      <c r="M215" s="1012"/>
      <c r="N215" s="1012"/>
      <c r="O215" s="1012"/>
      <c r="P215" s="1012"/>
      <c r="Q215" s="1012"/>
      <c r="R215" s="1012"/>
      <c r="S215" s="1013"/>
      <c r="T215" s="1012"/>
      <c r="U215" s="1028">
        <v>150</v>
      </c>
      <c r="V215" s="828"/>
      <c r="W215" s="829"/>
      <c r="X215" s="1012"/>
      <c r="Y215" s="1012"/>
      <c r="Z215" s="1012"/>
      <c r="AA215" s="1012"/>
      <c r="AB215" s="1012"/>
      <c r="AC215" s="1012"/>
      <c r="AD215" s="1012"/>
      <c r="AE215" s="1012"/>
      <c r="AF215" s="1012"/>
      <c r="AG215" s="1012"/>
      <c r="AH215" s="1012"/>
      <c r="AI215" s="1012"/>
      <c r="AJ215" s="1012"/>
      <c r="AK215" s="1012"/>
      <c r="AL215" s="1013"/>
    </row>
    <row r="216" spans="2:38">
      <c r="B216" s="542">
        <v>151</v>
      </c>
      <c r="C216" s="828"/>
      <c r="D216" s="829"/>
      <c r="E216" s="1012"/>
      <c r="F216" s="1012"/>
      <c r="G216" s="1012"/>
      <c r="H216" s="1012"/>
      <c r="I216" s="1012"/>
      <c r="J216" s="1012"/>
      <c r="K216" s="1012"/>
      <c r="L216" s="1012"/>
      <c r="M216" s="1012"/>
      <c r="N216" s="1012"/>
      <c r="O216" s="1012"/>
      <c r="P216" s="1012"/>
      <c r="Q216" s="1012"/>
      <c r="R216" s="1012"/>
      <c r="S216" s="1013"/>
      <c r="T216" s="1012"/>
      <c r="U216" s="1028">
        <v>151</v>
      </c>
      <c r="V216" s="828"/>
      <c r="W216" s="829"/>
      <c r="X216" s="1012"/>
      <c r="Y216" s="1012"/>
      <c r="Z216" s="1012"/>
      <c r="AA216" s="1012"/>
      <c r="AB216" s="1012"/>
      <c r="AC216" s="1012"/>
      <c r="AD216" s="1012"/>
      <c r="AE216" s="1012"/>
      <c r="AF216" s="1012"/>
      <c r="AG216" s="1012"/>
      <c r="AH216" s="1012"/>
      <c r="AI216" s="1012"/>
      <c r="AJ216" s="1012"/>
      <c r="AK216" s="1012"/>
      <c r="AL216" s="1013"/>
    </row>
    <row r="217" spans="2:38">
      <c r="B217" s="542">
        <v>152</v>
      </c>
      <c r="C217" s="828"/>
      <c r="D217" s="829"/>
      <c r="E217" s="1012"/>
      <c r="F217" s="1012"/>
      <c r="G217" s="1012"/>
      <c r="H217" s="1012"/>
      <c r="I217" s="1012"/>
      <c r="J217" s="1012"/>
      <c r="K217" s="1012"/>
      <c r="L217" s="1012"/>
      <c r="M217" s="1012"/>
      <c r="N217" s="1012"/>
      <c r="O217" s="1012"/>
      <c r="P217" s="1012"/>
      <c r="Q217" s="1012"/>
      <c r="R217" s="1012"/>
      <c r="S217" s="1013"/>
      <c r="T217" s="1012"/>
      <c r="U217" s="1028">
        <v>152</v>
      </c>
      <c r="V217" s="828"/>
      <c r="W217" s="829"/>
      <c r="X217" s="1012"/>
      <c r="Y217" s="1012"/>
      <c r="Z217" s="1012"/>
      <c r="AA217" s="1012"/>
      <c r="AB217" s="1012"/>
      <c r="AC217" s="1012"/>
      <c r="AD217" s="1012"/>
      <c r="AE217" s="1012"/>
      <c r="AF217" s="1012"/>
      <c r="AG217" s="1012"/>
      <c r="AH217" s="1012"/>
      <c r="AI217" s="1012"/>
      <c r="AJ217" s="1012"/>
      <c r="AK217" s="1012"/>
      <c r="AL217" s="1013"/>
    </row>
    <row r="218" spans="2:38">
      <c r="B218" s="542">
        <v>153</v>
      </c>
      <c r="C218" s="828"/>
      <c r="D218" s="829"/>
      <c r="E218" s="1012"/>
      <c r="F218" s="1012"/>
      <c r="G218" s="1012"/>
      <c r="H218" s="1012"/>
      <c r="I218" s="1012"/>
      <c r="J218" s="1012"/>
      <c r="K218" s="1012"/>
      <c r="L218" s="1012"/>
      <c r="M218" s="1012"/>
      <c r="N218" s="1012"/>
      <c r="O218" s="1012"/>
      <c r="P218" s="1012"/>
      <c r="Q218" s="1012"/>
      <c r="R218" s="1012"/>
      <c r="S218" s="1013"/>
      <c r="T218" s="1012"/>
      <c r="U218" s="1028">
        <v>153</v>
      </c>
      <c r="V218" s="828"/>
      <c r="W218" s="829"/>
      <c r="X218" s="1012"/>
      <c r="Y218" s="1012"/>
      <c r="Z218" s="1012"/>
      <c r="AA218" s="1012"/>
      <c r="AB218" s="1012"/>
      <c r="AC218" s="1012"/>
      <c r="AD218" s="1012"/>
      <c r="AE218" s="1012"/>
      <c r="AF218" s="1012"/>
      <c r="AG218" s="1012"/>
      <c r="AH218" s="1012"/>
      <c r="AI218" s="1012"/>
      <c r="AJ218" s="1012"/>
      <c r="AK218" s="1012"/>
      <c r="AL218" s="1013"/>
    </row>
    <row r="219" spans="2:38">
      <c r="B219" s="542">
        <v>154</v>
      </c>
      <c r="C219" s="828"/>
      <c r="D219" s="829"/>
      <c r="E219" s="1012"/>
      <c r="F219" s="1012"/>
      <c r="G219" s="1012"/>
      <c r="H219" s="1012"/>
      <c r="I219" s="1012"/>
      <c r="J219" s="1012"/>
      <c r="K219" s="1012"/>
      <c r="L219" s="1012"/>
      <c r="M219" s="1012"/>
      <c r="N219" s="1012"/>
      <c r="O219" s="1012"/>
      <c r="P219" s="1012"/>
      <c r="Q219" s="1012"/>
      <c r="R219" s="1012"/>
      <c r="S219" s="1013"/>
      <c r="T219" s="1012"/>
      <c r="U219" s="1028">
        <v>154</v>
      </c>
      <c r="V219" s="828"/>
      <c r="W219" s="829"/>
      <c r="X219" s="1012"/>
      <c r="Y219" s="1012"/>
      <c r="Z219" s="1012"/>
      <c r="AA219" s="1012"/>
      <c r="AB219" s="1012"/>
      <c r="AC219" s="1012"/>
      <c r="AD219" s="1012"/>
      <c r="AE219" s="1012"/>
      <c r="AF219" s="1012"/>
      <c r="AG219" s="1012"/>
      <c r="AH219" s="1012"/>
      <c r="AI219" s="1012"/>
      <c r="AJ219" s="1012"/>
      <c r="AK219" s="1012"/>
      <c r="AL219" s="1013"/>
    </row>
    <row r="220" spans="2:38">
      <c r="B220" s="542">
        <v>155</v>
      </c>
      <c r="C220" s="828"/>
      <c r="D220" s="829"/>
      <c r="E220" s="1012"/>
      <c r="F220" s="1012"/>
      <c r="G220" s="1012"/>
      <c r="H220" s="1012"/>
      <c r="I220" s="1012"/>
      <c r="J220" s="1012"/>
      <c r="K220" s="1012"/>
      <c r="L220" s="1012"/>
      <c r="M220" s="1012"/>
      <c r="N220" s="1012"/>
      <c r="O220" s="1012"/>
      <c r="P220" s="1012"/>
      <c r="Q220" s="1012"/>
      <c r="R220" s="1012"/>
      <c r="S220" s="1013"/>
      <c r="T220" s="1012"/>
      <c r="U220" s="1028">
        <v>155</v>
      </c>
      <c r="V220" s="828"/>
      <c r="W220" s="829"/>
      <c r="X220" s="1012"/>
      <c r="Y220" s="1012"/>
      <c r="Z220" s="1012"/>
      <c r="AA220" s="1012"/>
      <c r="AB220" s="1012"/>
      <c r="AC220" s="1012"/>
      <c r="AD220" s="1012"/>
      <c r="AE220" s="1012"/>
      <c r="AF220" s="1012"/>
      <c r="AG220" s="1012"/>
      <c r="AH220" s="1012"/>
      <c r="AI220" s="1012"/>
      <c r="AJ220" s="1012"/>
      <c r="AK220" s="1012"/>
      <c r="AL220" s="1013"/>
    </row>
    <row r="221" spans="2:38">
      <c r="B221" s="542">
        <v>156</v>
      </c>
      <c r="C221" s="828"/>
      <c r="D221" s="829"/>
      <c r="E221" s="1012"/>
      <c r="F221" s="1012"/>
      <c r="G221" s="1012"/>
      <c r="H221" s="1012"/>
      <c r="I221" s="1012"/>
      <c r="J221" s="1012"/>
      <c r="K221" s="1012"/>
      <c r="L221" s="1012"/>
      <c r="M221" s="1012"/>
      <c r="N221" s="1012"/>
      <c r="O221" s="1012"/>
      <c r="P221" s="1012"/>
      <c r="Q221" s="1012"/>
      <c r="R221" s="1012"/>
      <c r="S221" s="1013"/>
      <c r="T221" s="1012"/>
      <c r="U221" s="1028">
        <v>156</v>
      </c>
      <c r="V221" s="828"/>
      <c r="W221" s="829"/>
      <c r="X221" s="1012"/>
      <c r="Y221" s="1012"/>
      <c r="Z221" s="1012"/>
      <c r="AA221" s="1012"/>
      <c r="AB221" s="1012"/>
      <c r="AC221" s="1012"/>
      <c r="AD221" s="1012"/>
      <c r="AE221" s="1012"/>
      <c r="AF221" s="1012"/>
      <c r="AG221" s="1012"/>
      <c r="AH221" s="1012"/>
      <c r="AI221" s="1012"/>
      <c r="AJ221" s="1012"/>
      <c r="AK221" s="1012"/>
      <c r="AL221" s="1013"/>
    </row>
    <row r="222" spans="2:38">
      <c r="B222" s="542">
        <v>157</v>
      </c>
      <c r="C222" s="828"/>
      <c r="D222" s="829"/>
      <c r="E222" s="1012"/>
      <c r="F222" s="1012"/>
      <c r="G222" s="1012"/>
      <c r="H222" s="1012"/>
      <c r="I222" s="1012"/>
      <c r="J222" s="1012"/>
      <c r="K222" s="1012"/>
      <c r="L222" s="1012"/>
      <c r="M222" s="1012"/>
      <c r="N222" s="1012"/>
      <c r="O222" s="1012"/>
      <c r="P222" s="1012"/>
      <c r="Q222" s="1012"/>
      <c r="R222" s="1012"/>
      <c r="S222" s="1013"/>
      <c r="T222" s="1012"/>
      <c r="U222" s="1028">
        <v>157</v>
      </c>
      <c r="V222" s="828"/>
      <c r="W222" s="829"/>
      <c r="X222" s="1012"/>
      <c r="Y222" s="1012"/>
      <c r="Z222" s="1012"/>
      <c r="AA222" s="1012"/>
      <c r="AB222" s="1012"/>
      <c r="AC222" s="1012"/>
      <c r="AD222" s="1012"/>
      <c r="AE222" s="1012"/>
      <c r="AF222" s="1012"/>
      <c r="AG222" s="1012"/>
      <c r="AH222" s="1012"/>
      <c r="AI222" s="1012"/>
      <c r="AJ222" s="1012"/>
      <c r="AK222" s="1012"/>
      <c r="AL222" s="1013"/>
    </row>
    <row r="223" spans="2:38">
      <c r="B223" s="542">
        <v>158</v>
      </c>
      <c r="C223" s="828"/>
      <c r="D223" s="829"/>
      <c r="E223" s="1012"/>
      <c r="F223" s="1012"/>
      <c r="G223" s="1012"/>
      <c r="H223" s="1012"/>
      <c r="I223" s="1012"/>
      <c r="J223" s="1012"/>
      <c r="K223" s="1012"/>
      <c r="L223" s="1012"/>
      <c r="M223" s="1012"/>
      <c r="N223" s="1012"/>
      <c r="O223" s="1012"/>
      <c r="P223" s="1012"/>
      <c r="Q223" s="1012"/>
      <c r="R223" s="1012"/>
      <c r="S223" s="1013"/>
      <c r="T223" s="1012"/>
      <c r="U223" s="1028">
        <v>158</v>
      </c>
      <c r="V223" s="828"/>
      <c r="W223" s="829"/>
      <c r="X223" s="1012"/>
      <c r="Y223" s="1012"/>
      <c r="Z223" s="1012"/>
      <c r="AA223" s="1012"/>
      <c r="AB223" s="1012"/>
      <c r="AC223" s="1012"/>
      <c r="AD223" s="1012"/>
      <c r="AE223" s="1012"/>
      <c r="AF223" s="1012"/>
      <c r="AG223" s="1012"/>
      <c r="AH223" s="1012"/>
      <c r="AI223" s="1012"/>
      <c r="AJ223" s="1012"/>
      <c r="AK223" s="1012"/>
      <c r="AL223" s="1013"/>
    </row>
    <row r="224" spans="2:38">
      <c r="B224" s="542">
        <v>159</v>
      </c>
      <c r="C224" s="828"/>
      <c r="D224" s="829"/>
      <c r="E224" s="1012"/>
      <c r="F224" s="1012"/>
      <c r="G224" s="1012"/>
      <c r="H224" s="1012"/>
      <c r="I224" s="1012"/>
      <c r="J224" s="1012"/>
      <c r="K224" s="1012"/>
      <c r="L224" s="1012"/>
      <c r="M224" s="1012"/>
      <c r="N224" s="1012"/>
      <c r="O224" s="1012"/>
      <c r="P224" s="1012"/>
      <c r="Q224" s="1012"/>
      <c r="R224" s="1012"/>
      <c r="S224" s="1013"/>
      <c r="T224" s="1012"/>
      <c r="U224" s="1028">
        <v>159</v>
      </c>
      <c r="V224" s="828"/>
      <c r="W224" s="829"/>
      <c r="X224" s="1012"/>
      <c r="Y224" s="1012"/>
      <c r="Z224" s="1012"/>
      <c r="AA224" s="1012"/>
      <c r="AB224" s="1012"/>
      <c r="AC224" s="1012"/>
      <c r="AD224" s="1012"/>
      <c r="AE224" s="1012"/>
      <c r="AF224" s="1012"/>
      <c r="AG224" s="1012"/>
      <c r="AH224" s="1012"/>
      <c r="AI224" s="1012"/>
      <c r="AJ224" s="1012"/>
      <c r="AK224" s="1012"/>
      <c r="AL224" s="1013"/>
    </row>
    <row r="225" spans="2:38">
      <c r="B225" s="542">
        <v>160</v>
      </c>
      <c r="C225" s="828"/>
      <c r="D225" s="829"/>
      <c r="E225" s="1012"/>
      <c r="F225" s="1012"/>
      <c r="G225" s="1012"/>
      <c r="H225" s="1012"/>
      <c r="I225" s="1012"/>
      <c r="J225" s="1012"/>
      <c r="K225" s="1012"/>
      <c r="L225" s="1012"/>
      <c r="M225" s="1012"/>
      <c r="N225" s="1012"/>
      <c r="O225" s="1012"/>
      <c r="P225" s="1012"/>
      <c r="Q225" s="1012"/>
      <c r="R225" s="1012"/>
      <c r="S225" s="1013"/>
      <c r="T225" s="1012"/>
      <c r="U225" s="1028">
        <v>160</v>
      </c>
      <c r="V225" s="828"/>
      <c r="W225" s="829"/>
      <c r="X225" s="1012"/>
      <c r="Y225" s="1012"/>
      <c r="Z225" s="1012"/>
      <c r="AA225" s="1012"/>
      <c r="AB225" s="1012"/>
      <c r="AC225" s="1012"/>
      <c r="AD225" s="1012"/>
      <c r="AE225" s="1012"/>
      <c r="AF225" s="1012"/>
      <c r="AG225" s="1012"/>
      <c r="AH225" s="1012"/>
      <c r="AI225" s="1012"/>
      <c r="AJ225" s="1012"/>
      <c r="AK225" s="1012"/>
      <c r="AL225" s="1013"/>
    </row>
    <row r="226" spans="2:38">
      <c r="B226" s="542">
        <v>161</v>
      </c>
      <c r="C226" s="828"/>
      <c r="D226" s="829"/>
      <c r="E226" s="1012"/>
      <c r="F226" s="1012"/>
      <c r="G226" s="1012"/>
      <c r="H226" s="1012"/>
      <c r="I226" s="1012"/>
      <c r="J226" s="1012"/>
      <c r="K226" s="1012"/>
      <c r="L226" s="1012"/>
      <c r="M226" s="1012"/>
      <c r="N226" s="1012"/>
      <c r="O226" s="1012"/>
      <c r="P226" s="1012"/>
      <c r="Q226" s="1012"/>
      <c r="R226" s="1012"/>
      <c r="S226" s="1013"/>
      <c r="T226" s="1012"/>
      <c r="U226" s="1028">
        <v>161</v>
      </c>
      <c r="V226" s="828"/>
      <c r="W226" s="829"/>
      <c r="X226" s="1012"/>
      <c r="Y226" s="1012"/>
      <c r="Z226" s="1012"/>
      <c r="AA226" s="1012"/>
      <c r="AB226" s="1012"/>
      <c r="AC226" s="1012"/>
      <c r="AD226" s="1012"/>
      <c r="AE226" s="1012"/>
      <c r="AF226" s="1012"/>
      <c r="AG226" s="1012"/>
      <c r="AH226" s="1012"/>
      <c r="AI226" s="1012"/>
      <c r="AJ226" s="1012"/>
      <c r="AK226" s="1012"/>
      <c r="AL226" s="1013"/>
    </row>
    <row r="227" spans="2:38">
      <c r="B227" s="542">
        <v>162</v>
      </c>
      <c r="C227" s="828"/>
      <c r="D227" s="829"/>
      <c r="E227" s="1012"/>
      <c r="F227" s="1012"/>
      <c r="G227" s="1012"/>
      <c r="H227" s="1012"/>
      <c r="I227" s="1012"/>
      <c r="J227" s="1012"/>
      <c r="K227" s="1012"/>
      <c r="L227" s="1012"/>
      <c r="M227" s="1012"/>
      <c r="N227" s="1012"/>
      <c r="O227" s="1012"/>
      <c r="P227" s="1012"/>
      <c r="Q227" s="1012"/>
      <c r="R227" s="1012"/>
      <c r="S227" s="1013"/>
      <c r="T227" s="1012"/>
      <c r="U227" s="1028">
        <v>162</v>
      </c>
      <c r="V227" s="828"/>
      <c r="W227" s="829"/>
      <c r="X227" s="1012"/>
      <c r="Y227" s="1012"/>
      <c r="Z227" s="1012"/>
      <c r="AA227" s="1012"/>
      <c r="AB227" s="1012"/>
      <c r="AC227" s="1012"/>
      <c r="AD227" s="1012"/>
      <c r="AE227" s="1012"/>
      <c r="AF227" s="1012"/>
      <c r="AG227" s="1012"/>
      <c r="AH227" s="1012"/>
      <c r="AI227" s="1012"/>
      <c r="AJ227" s="1012"/>
      <c r="AK227" s="1012"/>
      <c r="AL227" s="1013"/>
    </row>
    <row r="228" spans="2:38">
      <c r="B228" s="542">
        <v>163</v>
      </c>
      <c r="C228" s="828"/>
      <c r="D228" s="829"/>
      <c r="E228" s="1012"/>
      <c r="F228" s="1012"/>
      <c r="G228" s="1012"/>
      <c r="H228" s="1012"/>
      <c r="I228" s="1012"/>
      <c r="J228" s="1012"/>
      <c r="K228" s="1012"/>
      <c r="L228" s="1012"/>
      <c r="M228" s="1012"/>
      <c r="N228" s="1012"/>
      <c r="O228" s="1012"/>
      <c r="P228" s="1012"/>
      <c r="Q228" s="1012"/>
      <c r="R228" s="1012"/>
      <c r="S228" s="1013"/>
      <c r="T228" s="1012"/>
      <c r="U228" s="1028">
        <v>163</v>
      </c>
      <c r="V228" s="828"/>
      <c r="W228" s="829"/>
      <c r="X228" s="1012"/>
      <c r="Y228" s="1012"/>
      <c r="Z228" s="1012"/>
      <c r="AA228" s="1012"/>
      <c r="AB228" s="1012"/>
      <c r="AC228" s="1012"/>
      <c r="AD228" s="1012"/>
      <c r="AE228" s="1012"/>
      <c r="AF228" s="1012"/>
      <c r="AG228" s="1012"/>
      <c r="AH228" s="1012"/>
      <c r="AI228" s="1012"/>
      <c r="AJ228" s="1012"/>
      <c r="AK228" s="1012"/>
      <c r="AL228" s="1013"/>
    </row>
    <row r="229" spans="2:38">
      <c r="B229" s="542">
        <v>164</v>
      </c>
      <c r="C229" s="828"/>
      <c r="D229" s="829"/>
      <c r="E229" s="1012"/>
      <c r="F229" s="1012"/>
      <c r="G229" s="1012"/>
      <c r="H229" s="1012"/>
      <c r="I229" s="1012"/>
      <c r="J229" s="1012"/>
      <c r="K229" s="1012"/>
      <c r="L229" s="1012"/>
      <c r="M229" s="1012"/>
      <c r="N229" s="1012"/>
      <c r="O229" s="1012"/>
      <c r="P229" s="1012"/>
      <c r="Q229" s="1012"/>
      <c r="R229" s="1012"/>
      <c r="S229" s="1013"/>
      <c r="T229" s="1012"/>
      <c r="U229" s="1028">
        <v>164</v>
      </c>
      <c r="V229" s="828"/>
      <c r="W229" s="829"/>
      <c r="X229" s="1012"/>
      <c r="Y229" s="1012"/>
      <c r="Z229" s="1012"/>
      <c r="AA229" s="1012"/>
      <c r="AB229" s="1012"/>
      <c r="AC229" s="1012"/>
      <c r="AD229" s="1012"/>
      <c r="AE229" s="1012"/>
      <c r="AF229" s="1012"/>
      <c r="AG229" s="1012"/>
      <c r="AH229" s="1012"/>
      <c r="AI229" s="1012"/>
      <c r="AJ229" s="1012"/>
      <c r="AK229" s="1012"/>
      <c r="AL229" s="1013"/>
    </row>
    <row r="230" spans="2:38">
      <c r="B230" s="542">
        <v>165</v>
      </c>
      <c r="C230" s="828"/>
      <c r="D230" s="829"/>
      <c r="E230" s="1012"/>
      <c r="F230" s="1012"/>
      <c r="G230" s="1012"/>
      <c r="H230" s="1012"/>
      <c r="I230" s="1012"/>
      <c r="J230" s="1012"/>
      <c r="K230" s="1012"/>
      <c r="L230" s="1012"/>
      <c r="M230" s="1012"/>
      <c r="N230" s="1012"/>
      <c r="O230" s="1012"/>
      <c r="P230" s="1012"/>
      <c r="Q230" s="1012"/>
      <c r="R230" s="1012"/>
      <c r="S230" s="1013"/>
      <c r="T230" s="1012"/>
      <c r="U230" s="1028">
        <v>165</v>
      </c>
      <c r="V230" s="828"/>
      <c r="W230" s="829"/>
      <c r="X230" s="1012"/>
      <c r="Y230" s="1012"/>
      <c r="Z230" s="1012"/>
      <c r="AA230" s="1012"/>
      <c r="AB230" s="1012"/>
      <c r="AC230" s="1012"/>
      <c r="AD230" s="1012"/>
      <c r="AE230" s="1012"/>
      <c r="AF230" s="1012"/>
      <c r="AG230" s="1012"/>
      <c r="AH230" s="1012"/>
      <c r="AI230" s="1012"/>
      <c r="AJ230" s="1012"/>
      <c r="AK230" s="1012"/>
      <c r="AL230" s="1013"/>
    </row>
    <row r="231" spans="2:38">
      <c r="B231" s="542">
        <v>166</v>
      </c>
      <c r="C231" s="828"/>
      <c r="D231" s="829"/>
      <c r="E231" s="1012"/>
      <c r="F231" s="1012"/>
      <c r="G231" s="1012"/>
      <c r="H231" s="1012"/>
      <c r="I231" s="1012"/>
      <c r="J231" s="1012"/>
      <c r="K231" s="1012"/>
      <c r="L231" s="1012"/>
      <c r="M231" s="1012"/>
      <c r="N231" s="1012"/>
      <c r="O231" s="1012"/>
      <c r="P231" s="1012"/>
      <c r="Q231" s="1012"/>
      <c r="R231" s="1012"/>
      <c r="S231" s="1013"/>
      <c r="T231" s="1012"/>
      <c r="U231" s="1028">
        <v>166</v>
      </c>
      <c r="V231" s="828"/>
      <c r="W231" s="829"/>
      <c r="X231" s="1012"/>
      <c r="Y231" s="1012"/>
      <c r="Z231" s="1012"/>
      <c r="AA231" s="1012"/>
      <c r="AB231" s="1012"/>
      <c r="AC231" s="1012"/>
      <c r="AD231" s="1012"/>
      <c r="AE231" s="1012"/>
      <c r="AF231" s="1012"/>
      <c r="AG231" s="1012"/>
      <c r="AH231" s="1012"/>
      <c r="AI231" s="1012"/>
      <c r="AJ231" s="1012"/>
      <c r="AK231" s="1012"/>
      <c r="AL231" s="1013"/>
    </row>
    <row r="232" spans="2:38">
      <c r="B232" s="542">
        <v>167</v>
      </c>
      <c r="C232" s="828"/>
      <c r="D232" s="829"/>
      <c r="E232" s="1012"/>
      <c r="F232" s="1012"/>
      <c r="G232" s="1012"/>
      <c r="H232" s="1012"/>
      <c r="I232" s="1012"/>
      <c r="J232" s="1012"/>
      <c r="K232" s="1012"/>
      <c r="L232" s="1012"/>
      <c r="M232" s="1012"/>
      <c r="N232" s="1012"/>
      <c r="O232" s="1012"/>
      <c r="P232" s="1012"/>
      <c r="Q232" s="1012"/>
      <c r="R232" s="1012"/>
      <c r="S232" s="1013"/>
      <c r="T232" s="1012"/>
      <c r="U232" s="1028">
        <v>167</v>
      </c>
      <c r="V232" s="828"/>
      <c r="W232" s="829"/>
      <c r="X232" s="1012"/>
      <c r="Y232" s="1012"/>
      <c r="Z232" s="1012"/>
      <c r="AA232" s="1012"/>
      <c r="AB232" s="1012"/>
      <c r="AC232" s="1012"/>
      <c r="AD232" s="1012"/>
      <c r="AE232" s="1012"/>
      <c r="AF232" s="1012"/>
      <c r="AG232" s="1012"/>
      <c r="AH232" s="1012"/>
      <c r="AI232" s="1012"/>
      <c r="AJ232" s="1012"/>
      <c r="AK232" s="1012"/>
      <c r="AL232" s="1013"/>
    </row>
    <row r="233" spans="2:38">
      <c r="B233" s="542">
        <v>168</v>
      </c>
      <c r="C233" s="828"/>
      <c r="D233" s="829"/>
      <c r="E233" s="1012"/>
      <c r="F233" s="1012"/>
      <c r="G233" s="1012"/>
      <c r="H233" s="1012"/>
      <c r="I233" s="1012"/>
      <c r="J233" s="1012"/>
      <c r="K233" s="1012"/>
      <c r="L233" s="1012"/>
      <c r="M233" s="1012"/>
      <c r="N233" s="1012"/>
      <c r="O233" s="1012"/>
      <c r="P233" s="1012"/>
      <c r="Q233" s="1012"/>
      <c r="R233" s="1012"/>
      <c r="S233" s="1013"/>
      <c r="T233" s="1012"/>
      <c r="U233" s="1028">
        <v>168</v>
      </c>
      <c r="V233" s="828"/>
      <c r="W233" s="829"/>
      <c r="X233" s="1012"/>
      <c r="Y233" s="1012"/>
      <c r="Z233" s="1012"/>
      <c r="AA233" s="1012"/>
      <c r="AB233" s="1012"/>
      <c r="AC233" s="1012"/>
      <c r="AD233" s="1012"/>
      <c r="AE233" s="1012"/>
      <c r="AF233" s="1012"/>
      <c r="AG233" s="1012"/>
      <c r="AH233" s="1012"/>
      <c r="AI233" s="1012"/>
      <c r="AJ233" s="1012"/>
      <c r="AK233" s="1012"/>
      <c r="AL233" s="1013"/>
    </row>
    <row r="234" spans="2:38">
      <c r="B234" s="542">
        <v>169</v>
      </c>
      <c r="C234" s="828"/>
      <c r="D234" s="829"/>
      <c r="E234" s="1012"/>
      <c r="F234" s="1012"/>
      <c r="G234" s="1012"/>
      <c r="H234" s="1012"/>
      <c r="I234" s="1012"/>
      <c r="J234" s="1012"/>
      <c r="K234" s="1012"/>
      <c r="L234" s="1012"/>
      <c r="M234" s="1012"/>
      <c r="N234" s="1012"/>
      <c r="O234" s="1012"/>
      <c r="P234" s="1012"/>
      <c r="Q234" s="1012"/>
      <c r="R234" s="1012"/>
      <c r="S234" s="1013"/>
      <c r="T234" s="1012"/>
      <c r="U234" s="1028">
        <v>169</v>
      </c>
      <c r="V234" s="828"/>
      <c r="W234" s="829"/>
      <c r="X234" s="1012"/>
      <c r="Y234" s="1012"/>
      <c r="Z234" s="1012"/>
      <c r="AA234" s="1012"/>
      <c r="AB234" s="1012"/>
      <c r="AC234" s="1012"/>
      <c r="AD234" s="1012"/>
      <c r="AE234" s="1012"/>
      <c r="AF234" s="1012"/>
      <c r="AG234" s="1012"/>
      <c r="AH234" s="1012"/>
      <c r="AI234" s="1012"/>
      <c r="AJ234" s="1012"/>
      <c r="AK234" s="1012"/>
      <c r="AL234" s="1013"/>
    </row>
    <row r="235" spans="2:38">
      <c r="B235" s="542">
        <v>170</v>
      </c>
      <c r="C235" s="828"/>
      <c r="D235" s="829"/>
      <c r="E235" s="1012"/>
      <c r="F235" s="1012"/>
      <c r="G235" s="1012"/>
      <c r="H235" s="1012"/>
      <c r="I235" s="1012"/>
      <c r="J235" s="1012"/>
      <c r="K235" s="1012"/>
      <c r="L235" s="1012"/>
      <c r="M235" s="1012"/>
      <c r="N235" s="1012"/>
      <c r="O235" s="1012"/>
      <c r="P235" s="1012"/>
      <c r="Q235" s="1012"/>
      <c r="R235" s="1012"/>
      <c r="S235" s="1013"/>
      <c r="T235" s="1012"/>
      <c r="U235" s="1028">
        <v>170</v>
      </c>
      <c r="V235" s="828"/>
      <c r="W235" s="829"/>
      <c r="X235" s="1012"/>
      <c r="Y235" s="1012"/>
      <c r="Z235" s="1012"/>
      <c r="AA235" s="1012"/>
      <c r="AB235" s="1012"/>
      <c r="AC235" s="1012"/>
      <c r="AD235" s="1012"/>
      <c r="AE235" s="1012"/>
      <c r="AF235" s="1012"/>
      <c r="AG235" s="1012"/>
      <c r="AH235" s="1012"/>
      <c r="AI235" s="1012"/>
      <c r="AJ235" s="1012"/>
      <c r="AK235" s="1012"/>
      <c r="AL235" s="1013"/>
    </row>
    <row r="236" spans="2:38">
      <c r="B236" s="542">
        <v>171</v>
      </c>
      <c r="C236" s="828"/>
      <c r="D236" s="829"/>
      <c r="E236" s="1012"/>
      <c r="F236" s="1012"/>
      <c r="G236" s="1012"/>
      <c r="H236" s="1012"/>
      <c r="I236" s="1012"/>
      <c r="J236" s="1012"/>
      <c r="K236" s="1012"/>
      <c r="L236" s="1012"/>
      <c r="M236" s="1012"/>
      <c r="N236" s="1012"/>
      <c r="O236" s="1012"/>
      <c r="P236" s="1012"/>
      <c r="Q236" s="1012"/>
      <c r="R236" s="1012"/>
      <c r="S236" s="1013"/>
      <c r="T236" s="1012"/>
      <c r="U236" s="1028">
        <v>171</v>
      </c>
      <c r="V236" s="828"/>
      <c r="W236" s="829"/>
      <c r="X236" s="1012"/>
      <c r="Y236" s="1012"/>
      <c r="Z236" s="1012"/>
      <c r="AA236" s="1012"/>
      <c r="AB236" s="1012"/>
      <c r="AC236" s="1012"/>
      <c r="AD236" s="1012"/>
      <c r="AE236" s="1012"/>
      <c r="AF236" s="1012"/>
      <c r="AG236" s="1012"/>
      <c r="AH236" s="1012"/>
      <c r="AI236" s="1012"/>
      <c r="AJ236" s="1012"/>
      <c r="AK236" s="1012"/>
      <c r="AL236" s="1013"/>
    </row>
    <row r="237" spans="2:38">
      <c r="B237" s="542">
        <v>172</v>
      </c>
      <c r="C237" s="828"/>
      <c r="D237" s="830"/>
      <c r="E237" s="1012"/>
      <c r="F237" s="1012"/>
      <c r="G237" s="1012"/>
      <c r="H237" s="1012"/>
      <c r="I237" s="1012"/>
      <c r="J237" s="1012"/>
      <c r="K237" s="1012"/>
      <c r="L237" s="1012"/>
      <c r="M237" s="1012"/>
      <c r="N237" s="1012"/>
      <c r="O237" s="1012"/>
      <c r="P237" s="1012"/>
      <c r="Q237" s="1012"/>
      <c r="R237" s="1012"/>
      <c r="S237" s="1013"/>
      <c r="T237" s="1012"/>
      <c r="U237" s="1028">
        <v>172</v>
      </c>
      <c r="V237" s="828"/>
      <c r="W237" s="830"/>
      <c r="X237" s="1012"/>
      <c r="Y237" s="1012"/>
      <c r="Z237" s="1012"/>
      <c r="AA237" s="1012"/>
      <c r="AB237" s="1012"/>
      <c r="AC237" s="1012"/>
      <c r="AD237" s="1012"/>
      <c r="AE237" s="1012"/>
      <c r="AF237" s="1012"/>
      <c r="AG237" s="1012"/>
      <c r="AH237" s="1012"/>
      <c r="AI237" s="1012"/>
      <c r="AJ237" s="1012"/>
      <c r="AK237" s="1012"/>
      <c r="AL237" s="1013"/>
    </row>
    <row r="238" spans="2:38">
      <c r="B238" s="542">
        <v>173</v>
      </c>
      <c r="C238" s="831"/>
      <c r="D238" s="830"/>
      <c r="E238" s="1012"/>
      <c r="F238" s="1012"/>
      <c r="G238" s="1012"/>
      <c r="H238" s="1012"/>
      <c r="I238" s="1012"/>
      <c r="J238" s="1012"/>
      <c r="K238" s="1012"/>
      <c r="L238" s="1012"/>
      <c r="M238" s="1012"/>
      <c r="N238" s="1012"/>
      <c r="O238" s="1012"/>
      <c r="P238" s="1012"/>
      <c r="Q238" s="1012"/>
      <c r="R238" s="1012"/>
      <c r="S238" s="1013"/>
      <c r="T238" s="1012"/>
      <c r="U238" s="1028">
        <v>173</v>
      </c>
      <c r="V238" s="831"/>
      <c r="W238" s="830"/>
      <c r="X238" s="1012"/>
      <c r="Y238" s="1012"/>
      <c r="Z238" s="1012"/>
      <c r="AA238" s="1012"/>
      <c r="AB238" s="1012"/>
      <c r="AC238" s="1012"/>
      <c r="AD238" s="1012"/>
      <c r="AE238" s="1012"/>
      <c r="AF238" s="1012"/>
      <c r="AG238" s="1012"/>
      <c r="AH238" s="1012"/>
      <c r="AI238" s="1012"/>
      <c r="AJ238" s="1012"/>
      <c r="AK238" s="1012"/>
      <c r="AL238" s="1013"/>
    </row>
    <row r="239" spans="2:38">
      <c r="B239" s="542">
        <v>174</v>
      </c>
      <c r="C239" s="831"/>
      <c r="D239" s="830"/>
      <c r="E239" s="1012"/>
      <c r="F239" s="1012"/>
      <c r="G239" s="1012"/>
      <c r="H239" s="1012"/>
      <c r="I239" s="1012"/>
      <c r="J239" s="1012"/>
      <c r="K239" s="1012"/>
      <c r="L239" s="1012"/>
      <c r="M239" s="1012"/>
      <c r="N239" s="1012"/>
      <c r="O239" s="1012"/>
      <c r="P239" s="1012"/>
      <c r="Q239" s="1012"/>
      <c r="R239" s="1012"/>
      <c r="S239" s="1013"/>
      <c r="T239" s="1012"/>
      <c r="U239" s="1028">
        <v>174</v>
      </c>
      <c r="V239" s="831"/>
      <c r="W239" s="830"/>
      <c r="X239" s="1012"/>
      <c r="Y239" s="1012"/>
      <c r="Z239" s="1012"/>
      <c r="AA239" s="1012"/>
      <c r="AB239" s="1012"/>
      <c r="AC239" s="1012"/>
      <c r="AD239" s="1012"/>
      <c r="AE239" s="1012"/>
      <c r="AF239" s="1012"/>
      <c r="AG239" s="1012"/>
      <c r="AH239" s="1012"/>
      <c r="AI239" s="1012"/>
      <c r="AJ239" s="1012"/>
      <c r="AK239" s="1012"/>
      <c r="AL239" s="1013"/>
    </row>
    <row r="240" spans="2:38">
      <c r="B240" s="542">
        <v>175</v>
      </c>
      <c r="C240" s="831"/>
      <c r="D240" s="830"/>
      <c r="E240" s="1012"/>
      <c r="F240" s="1012"/>
      <c r="G240" s="1012"/>
      <c r="H240" s="1012"/>
      <c r="I240" s="1012"/>
      <c r="J240" s="1012"/>
      <c r="K240" s="1012"/>
      <c r="L240" s="1012"/>
      <c r="M240" s="1012"/>
      <c r="N240" s="1012"/>
      <c r="O240" s="1012"/>
      <c r="P240" s="1012"/>
      <c r="Q240" s="1012"/>
      <c r="R240" s="1012"/>
      <c r="S240" s="1013"/>
      <c r="T240" s="1012"/>
      <c r="U240" s="1028">
        <v>175</v>
      </c>
      <c r="V240" s="831"/>
      <c r="W240" s="830"/>
      <c r="X240" s="1012"/>
      <c r="Y240" s="1012"/>
      <c r="Z240" s="1012"/>
      <c r="AA240" s="1012"/>
      <c r="AB240" s="1012"/>
      <c r="AC240" s="1012"/>
      <c r="AD240" s="1012"/>
      <c r="AE240" s="1012"/>
      <c r="AF240" s="1012"/>
      <c r="AG240" s="1012"/>
      <c r="AH240" s="1012"/>
      <c r="AI240" s="1012"/>
      <c r="AJ240" s="1012"/>
      <c r="AK240" s="1012"/>
      <c r="AL240" s="1013"/>
    </row>
    <row r="241" spans="2:38">
      <c r="B241" s="542">
        <v>176</v>
      </c>
      <c r="C241" s="831"/>
      <c r="D241" s="830"/>
      <c r="E241" s="1012"/>
      <c r="F241" s="1012"/>
      <c r="G241" s="1012"/>
      <c r="H241" s="1012"/>
      <c r="I241" s="1012"/>
      <c r="J241" s="1012"/>
      <c r="K241" s="1012"/>
      <c r="L241" s="1012"/>
      <c r="M241" s="1012"/>
      <c r="N241" s="1012"/>
      <c r="O241" s="1012"/>
      <c r="P241" s="1012"/>
      <c r="Q241" s="1012"/>
      <c r="R241" s="1012"/>
      <c r="S241" s="1013"/>
      <c r="T241" s="1012"/>
      <c r="U241" s="1028">
        <v>176</v>
      </c>
      <c r="V241" s="831"/>
      <c r="W241" s="830"/>
      <c r="X241" s="1012"/>
      <c r="Y241" s="1012"/>
      <c r="Z241" s="1012"/>
      <c r="AA241" s="1012"/>
      <c r="AB241" s="1012"/>
      <c r="AC241" s="1012"/>
      <c r="AD241" s="1012"/>
      <c r="AE241" s="1012"/>
      <c r="AF241" s="1012"/>
      <c r="AG241" s="1012"/>
      <c r="AH241" s="1012"/>
      <c r="AI241" s="1012"/>
      <c r="AJ241" s="1012"/>
      <c r="AK241" s="1012"/>
      <c r="AL241" s="1013"/>
    </row>
    <row r="242" spans="2:38">
      <c r="B242" s="542">
        <v>177</v>
      </c>
      <c r="C242" s="831"/>
      <c r="D242" s="830"/>
      <c r="E242" s="1012"/>
      <c r="F242" s="1012"/>
      <c r="G242" s="1012"/>
      <c r="H242" s="1012"/>
      <c r="I242" s="1012"/>
      <c r="J242" s="1012"/>
      <c r="K242" s="1012"/>
      <c r="L242" s="1012"/>
      <c r="M242" s="1012"/>
      <c r="N242" s="1012"/>
      <c r="O242" s="1012"/>
      <c r="P242" s="1012"/>
      <c r="Q242" s="1012"/>
      <c r="R242" s="1012"/>
      <c r="S242" s="1013"/>
      <c r="T242" s="1012"/>
      <c r="U242" s="1028">
        <v>177</v>
      </c>
      <c r="V242" s="831"/>
      <c r="W242" s="830"/>
      <c r="X242" s="1012"/>
      <c r="Y242" s="1012"/>
      <c r="Z242" s="1012"/>
      <c r="AA242" s="1012"/>
      <c r="AB242" s="1012"/>
      <c r="AC242" s="1012"/>
      <c r="AD242" s="1012"/>
      <c r="AE242" s="1012"/>
      <c r="AF242" s="1012"/>
      <c r="AG242" s="1012"/>
      <c r="AH242" s="1012"/>
      <c r="AI242" s="1012"/>
      <c r="AJ242" s="1012"/>
      <c r="AK242" s="1012"/>
      <c r="AL242" s="1013"/>
    </row>
    <row r="243" spans="2:38">
      <c r="B243" s="542">
        <v>178</v>
      </c>
      <c r="C243" s="831"/>
      <c r="D243" s="830"/>
      <c r="E243" s="1012"/>
      <c r="F243" s="1012"/>
      <c r="G243" s="1012"/>
      <c r="H243" s="1012"/>
      <c r="I243" s="1012"/>
      <c r="J243" s="1012"/>
      <c r="K243" s="1012"/>
      <c r="L243" s="1012"/>
      <c r="M243" s="1012"/>
      <c r="N243" s="1012"/>
      <c r="O243" s="1012"/>
      <c r="P243" s="1012"/>
      <c r="Q243" s="1012"/>
      <c r="R243" s="1012"/>
      <c r="S243" s="1013"/>
      <c r="T243" s="1012"/>
      <c r="U243" s="1028">
        <v>178</v>
      </c>
      <c r="V243" s="831"/>
      <c r="W243" s="830"/>
      <c r="X243" s="1012"/>
      <c r="Y243" s="1012"/>
      <c r="Z243" s="1012"/>
      <c r="AA243" s="1012"/>
      <c r="AB243" s="1012"/>
      <c r="AC243" s="1012"/>
      <c r="AD243" s="1012"/>
      <c r="AE243" s="1012"/>
      <c r="AF243" s="1012"/>
      <c r="AG243" s="1012"/>
      <c r="AH243" s="1012"/>
      <c r="AI243" s="1012"/>
      <c r="AJ243" s="1012"/>
      <c r="AK243" s="1012"/>
      <c r="AL243" s="1013"/>
    </row>
    <row r="244" spans="2:38">
      <c r="B244" s="542">
        <v>179</v>
      </c>
      <c r="C244" s="831"/>
      <c r="D244" s="830"/>
      <c r="E244" s="1012"/>
      <c r="F244" s="1012"/>
      <c r="G244" s="1012"/>
      <c r="H244" s="1012"/>
      <c r="I244" s="1012"/>
      <c r="J244" s="1012"/>
      <c r="K244" s="1012"/>
      <c r="L244" s="1012"/>
      <c r="M244" s="1012"/>
      <c r="N244" s="1012"/>
      <c r="O244" s="1012"/>
      <c r="P244" s="1012"/>
      <c r="Q244" s="1012"/>
      <c r="R244" s="1012"/>
      <c r="S244" s="1013"/>
      <c r="T244" s="1012"/>
      <c r="U244" s="1028">
        <v>179</v>
      </c>
      <c r="V244" s="831"/>
      <c r="W244" s="830"/>
      <c r="X244" s="1012"/>
      <c r="Y244" s="1012"/>
      <c r="Z244" s="1012"/>
      <c r="AA244" s="1012"/>
      <c r="AB244" s="1012"/>
      <c r="AC244" s="1012"/>
      <c r="AD244" s="1012"/>
      <c r="AE244" s="1012"/>
      <c r="AF244" s="1012"/>
      <c r="AG244" s="1012"/>
      <c r="AH244" s="1012"/>
      <c r="AI244" s="1012"/>
      <c r="AJ244" s="1012"/>
      <c r="AK244" s="1012"/>
      <c r="AL244" s="1013"/>
    </row>
    <row r="245" spans="2:38">
      <c r="B245" s="542">
        <v>180</v>
      </c>
      <c r="C245" s="831"/>
      <c r="D245" s="830"/>
      <c r="E245" s="1012"/>
      <c r="F245" s="1012"/>
      <c r="G245" s="1012"/>
      <c r="H245" s="1012"/>
      <c r="I245" s="1012"/>
      <c r="J245" s="1012"/>
      <c r="K245" s="1012"/>
      <c r="L245" s="1012"/>
      <c r="M245" s="1012"/>
      <c r="N245" s="1012"/>
      <c r="O245" s="1012"/>
      <c r="P245" s="1012"/>
      <c r="Q245" s="1012"/>
      <c r="R245" s="1012"/>
      <c r="S245" s="1013"/>
      <c r="T245" s="1012"/>
      <c r="U245" s="1028">
        <v>180</v>
      </c>
      <c r="V245" s="831"/>
      <c r="W245" s="830"/>
      <c r="X245" s="1012"/>
      <c r="Y245" s="1012"/>
      <c r="Z245" s="1012"/>
      <c r="AA245" s="1012"/>
      <c r="AB245" s="1012"/>
      <c r="AC245" s="1012"/>
      <c r="AD245" s="1012"/>
      <c r="AE245" s="1012"/>
      <c r="AF245" s="1012"/>
      <c r="AG245" s="1012"/>
      <c r="AH245" s="1012"/>
      <c r="AI245" s="1012"/>
      <c r="AJ245" s="1012"/>
      <c r="AK245" s="1012"/>
      <c r="AL245" s="1013"/>
    </row>
    <row r="246" spans="2:38">
      <c r="B246" s="542">
        <v>181</v>
      </c>
      <c r="C246" s="831"/>
      <c r="D246" s="830"/>
      <c r="E246" s="1012"/>
      <c r="F246" s="1012"/>
      <c r="G246" s="1012"/>
      <c r="H246" s="1012"/>
      <c r="I246" s="1012"/>
      <c r="J246" s="1012"/>
      <c r="K246" s="1012"/>
      <c r="L246" s="1012"/>
      <c r="M246" s="1012"/>
      <c r="N246" s="1012"/>
      <c r="O246" s="1012"/>
      <c r="P246" s="1012"/>
      <c r="Q246" s="1012"/>
      <c r="R246" s="1012"/>
      <c r="S246" s="1013"/>
      <c r="T246" s="1012"/>
      <c r="U246" s="1028">
        <v>181</v>
      </c>
      <c r="V246" s="831"/>
      <c r="W246" s="830"/>
      <c r="X246" s="1012"/>
      <c r="Y246" s="1012"/>
      <c r="Z246" s="1012"/>
      <c r="AA246" s="1012"/>
      <c r="AB246" s="1012"/>
      <c r="AC246" s="1012"/>
      <c r="AD246" s="1012"/>
      <c r="AE246" s="1012"/>
      <c r="AF246" s="1012"/>
      <c r="AG246" s="1012"/>
      <c r="AH246" s="1012"/>
      <c r="AI246" s="1012"/>
      <c r="AJ246" s="1012"/>
      <c r="AK246" s="1012"/>
      <c r="AL246" s="1013"/>
    </row>
    <row r="247" spans="2:38">
      <c r="B247" s="542">
        <v>182</v>
      </c>
      <c r="C247" s="831"/>
      <c r="D247" s="830"/>
      <c r="E247" s="1012"/>
      <c r="F247" s="1012"/>
      <c r="G247" s="1012"/>
      <c r="H247" s="1012"/>
      <c r="I247" s="1012"/>
      <c r="J247" s="1012"/>
      <c r="K247" s="1012"/>
      <c r="L247" s="1012"/>
      <c r="M247" s="1012"/>
      <c r="N247" s="1012"/>
      <c r="O247" s="1012"/>
      <c r="P247" s="1012"/>
      <c r="Q247" s="1012"/>
      <c r="R247" s="1012"/>
      <c r="S247" s="1013"/>
      <c r="T247" s="1012"/>
      <c r="U247" s="1028">
        <v>182</v>
      </c>
      <c r="V247" s="831"/>
      <c r="W247" s="830"/>
      <c r="X247" s="1012"/>
      <c r="Y247" s="1012"/>
      <c r="Z247" s="1012"/>
      <c r="AA247" s="1012"/>
      <c r="AB247" s="1012"/>
      <c r="AC247" s="1012"/>
      <c r="AD247" s="1012"/>
      <c r="AE247" s="1012"/>
      <c r="AF247" s="1012"/>
      <c r="AG247" s="1012"/>
      <c r="AH247" s="1012"/>
      <c r="AI247" s="1012"/>
      <c r="AJ247" s="1012"/>
      <c r="AK247" s="1012"/>
      <c r="AL247" s="1013"/>
    </row>
    <row r="248" spans="2:38">
      <c r="B248" s="542">
        <v>183</v>
      </c>
      <c r="C248" s="831"/>
      <c r="D248" s="830"/>
      <c r="E248" s="1012"/>
      <c r="F248" s="1012"/>
      <c r="G248" s="1012"/>
      <c r="H248" s="1012"/>
      <c r="I248" s="1012"/>
      <c r="J248" s="1012"/>
      <c r="K248" s="1012"/>
      <c r="L248" s="1012"/>
      <c r="M248" s="1012"/>
      <c r="N248" s="1012"/>
      <c r="O248" s="1012"/>
      <c r="P248" s="1012"/>
      <c r="Q248" s="1012"/>
      <c r="R248" s="1012"/>
      <c r="S248" s="1013"/>
      <c r="T248" s="1012"/>
      <c r="U248" s="1028">
        <v>183</v>
      </c>
      <c r="V248" s="831"/>
      <c r="W248" s="830"/>
      <c r="X248" s="1012"/>
      <c r="Y248" s="1012"/>
      <c r="Z248" s="1012"/>
      <c r="AA248" s="1012"/>
      <c r="AB248" s="1012"/>
      <c r="AC248" s="1012"/>
      <c r="AD248" s="1012"/>
      <c r="AE248" s="1012"/>
      <c r="AF248" s="1012"/>
      <c r="AG248" s="1012"/>
      <c r="AH248" s="1012"/>
      <c r="AI248" s="1012"/>
      <c r="AJ248" s="1012"/>
      <c r="AK248" s="1012"/>
      <c r="AL248" s="1013"/>
    </row>
    <row r="249" spans="2:38">
      <c r="B249" s="542">
        <v>184</v>
      </c>
      <c r="C249" s="831"/>
      <c r="D249" s="830"/>
      <c r="E249" s="1012"/>
      <c r="F249" s="1012"/>
      <c r="G249" s="1012"/>
      <c r="H249" s="1012"/>
      <c r="I249" s="1012"/>
      <c r="J249" s="1012"/>
      <c r="K249" s="1012"/>
      <c r="L249" s="1012"/>
      <c r="M249" s="1012"/>
      <c r="N249" s="1012"/>
      <c r="O249" s="1012"/>
      <c r="P249" s="1012"/>
      <c r="Q249" s="1012"/>
      <c r="R249" s="1012"/>
      <c r="S249" s="1013"/>
      <c r="T249" s="1012"/>
      <c r="U249" s="1028">
        <v>184</v>
      </c>
      <c r="V249" s="831"/>
      <c r="W249" s="830"/>
      <c r="X249" s="1012"/>
      <c r="Y249" s="1012"/>
      <c r="Z249" s="1012"/>
      <c r="AA249" s="1012"/>
      <c r="AB249" s="1012"/>
      <c r="AC249" s="1012"/>
      <c r="AD249" s="1012"/>
      <c r="AE249" s="1012"/>
      <c r="AF249" s="1012"/>
      <c r="AG249" s="1012"/>
      <c r="AH249" s="1012"/>
      <c r="AI249" s="1012"/>
      <c r="AJ249" s="1012"/>
      <c r="AK249" s="1012"/>
      <c r="AL249" s="1013"/>
    </row>
    <row r="250" spans="2:38">
      <c r="B250" s="542">
        <v>185</v>
      </c>
      <c r="C250" s="831"/>
      <c r="D250" s="830"/>
      <c r="E250" s="1012"/>
      <c r="F250" s="1012"/>
      <c r="G250" s="1012"/>
      <c r="H250" s="1012"/>
      <c r="I250" s="1012"/>
      <c r="J250" s="1012"/>
      <c r="K250" s="1012"/>
      <c r="L250" s="1012"/>
      <c r="M250" s="1012"/>
      <c r="N250" s="1012"/>
      <c r="O250" s="1012"/>
      <c r="P250" s="1012"/>
      <c r="Q250" s="1012"/>
      <c r="R250" s="1012"/>
      <c r="S250" s="1013"/>
      <c r="T250" s="1012"/>
      <c r="U250" s="1028">
        <v>185</v>
      </c>
      <c r="V250" s="831"/>
      <c r="W250" s="830"/>
      <c r="X250" s="1012"/>
      <c r="Y250" s="1012"/>
      <c r="Z250" s="1012"/>
      <c r="AA250" s="1012"/>
      <c r="AB250" s="1012"/>
      <c r="AC250" s="1012"/>
      <c r="AD250" s="1012"/>
      <c r="AE250" s="1012"/>
      <c r="AF250" s="1012"/>
      <c r="AG250" s="1012"/>
      <c r="AH250" s="1012"/>
      <c r="AI250" s="1012"/>
      <c r="AJ250" s="1012"/>
      <c r="AK250" s="1012"/>
      <c r="AL250" s="1013"/>
    </row>
    <row r="251" spans="2:38">
      <c r="B251" s="542">
        <v>186</v>
      </c>
      <c r="C251" s="831"/>
      <c r="D251" s="830"/>
      <c r="E251" s="1012"/>
      <c r="F251" s="1012"/>
      <c r="G251" s="1012"/>
      <c r="H251" s="1012"/>
      <c r="I251" s="1012"/>
      <c r="J251" s="1012"/>
      <c r="K251" s="1012"/>
      <c r="L251" s="1012"/>
      <c r="M251" s="1012"/>
      <c r="N251" s="1012"/>
      <c r="O251" s="1012"/>
      <c r="P251" s="1012"/>
      <c r="Q251" s="1012"/>
      <c r="R251" s="1012"/>
      <c r="S251" s="1013"/>
      <c r="T251" s="1012"/>
      <c r="U251" s="1028">
        <v>186</v>
      </c>
      <c r="V251" s="831"/>
      <c r="W251" s="830"/>
      <c r="X251" s="1012"/>
      <c r="Y251" s="1012"/>
      <c r="Z251" s="1012"/>
      <c r="AA251" s="1012"/>
      <c r="AB251" s="1012"/>
      <c r="AC251" s="1012"/>
      <c r="AD251" s="1012"/>
      <c r="AE251" s="1012"/>
      <c r="AF251" s="1012"/>
      <c r="AG251" s="1012"/>
      <c r="AH251" s="1012"/>
      <c r="AI251" s="1012"/>
      <c r="AJ251" s="1012"/>
      <c r="AK251" s="1012"/>
      <c r="AL251" s="1013"/>
    </row>
    <row r="252" spans="2:38">
      <c r="B252" s="542">
        <v>187</v>
      </c>
      <c r="C252" s="831"/>
      <c r="D252" s="830"/>
      <c r="E252" s="1012"/>
      <c r="F252" s="1012"/>
      <c r="G252" s="1012"/>
      <c r="H252" s="1012"/>
      <c r="I252" s="1012"/>
      <c r="J252" s="1012"/>
      <c r="K252" s="1012"/>
      <c r="L252" s="1012"/>
      <c r="M252" s="1012"/>
      <c r="N252" s="1012"/>
      <c r="O252" s="1012"/>
      <c r="P252" s="1012"/>
      <c r="Q252" s="1012"/>
      <c r="R252" s="1012"/>
      <c r="S252" s="1013"/>
      <c r="T252" s="1012"/>
      <c r="U252" s="1028">
        <v>187</v>
      </c>
      <c r="V252" s="831"/>
      <c r="W252" s="830"/>
      <c r="X252" s="1012"/>
      <c r="Y252" s="1012"/>
      <c r="Z252" s="1012"/>
      <c r="AA252" s="1012"/>
      <c r="AB252" s="1012"/>
      <c r="AC252" s="1012"/>
      <c r="AD252" s="1012"/>
      <c r="AE252" s="1012"/>
      <c r="AF252" s="1012"/>
      <c r="AG252" s="1012"/>
      <c r="AH252" s="1012"/>
      <c r="AI252" s="1012"/>
      <c r="AJ252" s="1012"/>
      <c r="AK252" s="1012"/>
      <c r="AL252" s="1013"/>
    </row>
    <row r="253" spans="2:38">
      <c r="B253" s="542">
        <v>188</v>
      </c>
      <c r="C253" s="831"/>
      <c r="D253" s="830"/>
      <c r="E253" s="1012"/>
      <c r="F253" s="1012"/>
      <c r="G253" s="1012"/>
      <c r="H253" s="1012"/>
      <c r="I253" s="1012"/>
      <c r="J253" s="1012"/>
      <c r="K253" s="1012"/>
      <c r="L253" s="1012"/>
      <c r="M253" s="1012"/>
      <c r="N253" s="1012"/>
      <c r="O253" s="1012"/>
      <c r="P253" s="1012"/>
      <c r="Q253" s="1012"/>
      <c r="R253" s="1012"/>
      <c r="S253" s="1013"/>
      <c r="T253" s="1012"/>
      <c r="U253" s="1028">
        <v>188</v>
      </c>
      <c r="V253" s="831"/>
      <c r="W253" s="830"/>
      <c r="X253" s="1012"/>
      <c r="Y253" s="1012"/>
      <c r="Z253" s="1012"/>
      <c r="AA253" s="1012"/>
      <c r="AB253" s="1012"/>
      <c r="AC253" s="1012"/>
      <c r="AD253" s="1012"/>
      <c r="AE253" s="1012"/>
      <c r="AF253" s="1012"/>
      <c r="AG253" s="1012"/>
      <c r="AH253" s="1012"/>
      <c r="AI253" s="1012"/>
      <c r="AJ253" s="1012"/>
      <c r="AK253" s="1012"/>
      <c r="AL253" s="1013"/>
    </row>
    <row r="254" spans="2:38">
      <c r="B254" s="542">
        <v>189</v>
      </c>
      <c r="C254" s="831"/>
      <c r="D254" s="830"/>
      <c r="E254" s="1012"/>
      <c r="F254" s="1012"/>
      <c r="G254" s="1012"/>
      <c r="H254" s="1012"/>
      <c r="I254" s="1012"/>
      <c r="J254" s="1012"/>
      <c r="K254" s="1012"/>
      <c r="L254" s="1012"/>
      <c r="M254" s="1012"/>
      <c r="N254" s="1012"/>
      <c r="O254" s="1012"/>
      <c r="P254" s="1012"/>
      <c r="Q254" s="1012"/>
      <c r="R254" s="1012"/>
      <c r="S254" s="1013"/>
      <c r="T254" s="1012"/>
      <c r="U254" s="1028">
        <v>189</v>
      </c>
      <c r="V254" s="831"/>
      <c r="W254" s="830"/>
      <c r="X254" s="1012"/>
      <c r="Y254" s="1012"/>
      <c r="Z254" s="1012"/>
      <c r="AA254" s="1012"/>
      <c r="AB254" s="1012"/>
      <c r="AC254" s="1012"/>
      <c r="AD254" s="1012"/>
      <c r="AE254" s="1012"/>
      <c r="AF254" s="1012"/>
      <c r="AG254" s="1012"/>
      <c r="AH254" s="1012"/>
      <c r="AI254" s="1012"/>
      <c r="AJ254" s="1012"/>
      <c r="AK254" s="1012"/>
      <c r="AL254" s="1013"/>
    </row>
    <row r="255" spans="2:38">
      <c r="B255" s="542">
        <v>190</v>
      </c>
      <c r="C255" s="831"/>
      <c r="D255" s="830"/>
      <c r="E255" s="1012"/>
      <c r="F255" s="1012"/>
      <c r="G255" s="1012"/>
      <c r="H255" s="1012"/>
      <c r="I255" s="1012"/>
      <c r="J255" s="1012"/>
      <c r="K255" s="1012"/>
      <c r="L255" s="1012"/>
      <c r="M255" s="1012"/>
      <c r="N255" s="1012"/>
      <c r="O255" s="1012"/>
      <c r="P255" s="1012"/>
      <c r="Q255" s="1012"/>
      <c r="R255" s="1012"/>
      <c r="S255" s="1013"/>
      <c r="T255" s="1012"/>
      <c r="U255" s="1028">
        <v>190</v>
      </c>
      <c r="V255" s="831"/>
      <c r="W255" s="830"/>
      <c r="X255" s="1012"/>
      <c r="Y255" s="1012"/>
      <c r="Z255" s="1012"/>
      <c r="AA255" s="1012"/>
      <c r="AB255" s="1012"/>
      <c r="AC255" s="1012"/>
      <c r="AD255" s="1012"/>
      <c r="AE255" s="1012"/>
      <c r="AF255" s="1012"/>
      <c r="AG255" s="1012"/>
      <c r="AH255" s="1012"/>
      <c r="AI255" s="1012"/>
      <c r="AJ255" s="1012"/>
      <c r="AK255" s="1012"/>
      <c r="AL255" s="1013"/>
    </row>
    <row r="256" spans="2:38">
      <c r="B256" s="542">
        <v>191</v>
      </c>
      <c r="C256" s="831"/>
      <c r="D256" s="830"/>
      <c r="E256" s="1012"/>
      <c r="F256" s="1012"/>
      <c r="G256" s="1012"/>
      <c r="H256" s="1012"/>
      <c r="I256" s="1012"/>
      <c r="J256" s="1012"/>
      <c r="K256" s="1012"/>
      <c r="L256" s="1012"/>
      <c r="M256" s="1012"/>
      <c r="N256" s="1012"/>
      <c r="O256" s="1012"/>
      <c r="P256" s="1012"/>
      <c r="Q256" s="1012"/>
      <c r="R256" s="1012"/>
      <c r="S256" s="1013"/>
      <c r="T256" s="1012"/>
      <c r="U256" s="1028">
        <v>191</v>
      </c>
      <c r="V256" s="831"/>
      <c r="W256" s="830"/>
      <c r="X256" s="1012"/>
      <c r="Y256" s="1012"/>
      <c r="Z256" s="1012"/>
      <c r="AA256" s="1012"/>
      <c r="AB256" s="1012"/>
      <c r="AC256" s="1012"/>
      <c r="AD256" s="1012"/>
      <c r="AE256" s="1012"/>
      <c r="AF256" s="1012"/>
      <c r="AG256" s="1012"/>
      <c r="AH256" s="1012"/>
      <c r="AI256" s="1012"/>
      <c r="AJ256" s="1012"/>
      <c r="AK256" s="1012"/>
      <c r="AL256" s="1013"/>
    </row>
    <row r="257" spans="2:38">
      <c r="B257" s="542">
        <v>192</v>
      </c>
      <c r="C257" s="831"/>
      <c r="D257" s="830"/>
      <c r="E257" s="1012"/>
      <c r="F257" s="1012"/>
      <c r="G257" s="1012"/>
      <c r="H257" s="1012"/>
      <c r="I257" s="1012"/>
      <c r="J257" s="1012"/>
      <c r="K257" s="1012"/>
      <c r="L257" s="1012"/>
      <c r="M257" s="1012"/>
      <c r="N257" s="1012"/>
      <c r="O257" s="1012"/>
      <c r="P257" s="1012"/>
      <c r="Q257" s="1012"/>
      <c r="R257" s="1012"/>
      <c r="S257" s="1013"/>
      <c r="T257" s="1012"/>
      <c r="U257" s="1028">
        <v>192</v>
      </c>
      <c r="V257" s="831"/>
      <c r="W257" s="830"/>
      <c r="X257" s="1012"/>
      <c r="Y257" s="1012"/>
      <c r="Z257" s="1012"/>
      <c r="AA257" s="1012"/>
      <c r="AB257" s="1012"/>
      <c r="AC257" s="1012"/>
      <c r="AD257" s="1012"/>
      <c r="AE257" s="1012"/>
      <c r="AF257" s="1012"/>
      <c r="AG257" s="1012"/>
      <c r="AH257" s="1012"/>
      <c r="AI257" s="1012"/>
      <c r="AJ257" s="1012"/>
      <c r="AK257" s="1012"/>
      <c r="AL257" s="1013"/>
    </row>
    <row r="258" spans="2:38">
      <c r="B258" s="542">
        <v>193</v>
      </c>
      <c r="C258" s="831"/>
      <c r="D258" s="830"/>
      <c r="E258" s="1012"/>
      <c r="F258" s="1012"/>
      <c r="G258" s="1012"/>
      <c r="H258" s="1012"/>
      <c r="I258" s="1012"/>
      <c r="J258" s="1012"/>
      <c r="K258" s="1012"/>
      <c r="L258" s="1012"/>
      <c r="M258" s="1012"/>
      <c r="N258" s="1012"/>
      <c r="O258" s="1012"/>
      <c r="P258" s="1012"/>
      <c r="Q258" s="1012"/>
      <c r="R258" s="1012"/>
      <c r="S258" s="1013"/>
      <c r="T258" s="1012"/>
      <c r="U258" s="1028">
        <v>193</v>
      </c>
      <c r="V258" s="831"/>
      <c r="W258" s="830"/>
      <c r="X258" s="1012"/>
      <c r="Y258" s="1012"/>
      <c r="Z258" s="1012"/>
      <c r="AA258" s="1012"/>
      <c r="AB258" s="1012"/>
      <c r="AC258" s="1012"/>
      <c r="AD258" s="1012"/>
      <c r="AE258" s="1012"/>
      <c r="AF258" s="1012"/>
      <c r="AG258" s="1012"/>
      <c r="AH258" s="1012"/>
      <c r="AI258" s="1012"/>
      <c r="AJ258" s="1012"/>
      <c r="AK258" s="1012"/>
      <c r="AL258" s="1013"/>
    </row>
    <row r="259" spans="2:38">
      <c r="B259" s="542">
        <v>194</v>
      </c>
      <c r="C259" s="831"/>
      <c r="D259" s="830"/>
      <c r="E259" s="1012"/>
      <c r="F259" s="1012"/>
      <c r="G259" s="1012"/>
      <c r="H259" s="1012"/>
      <c r="I259" s="1012"/>
      <c r="J259" s="1012"/>
      <c r="K259" s="1012"/>
      <c r="L259" s="1012"/>
      <c r="M259" s="1012"/>
      <c r="N259" s="1012"/>
      <c r="O259" s="1012"/>
      <c r="P259" s="1012"/>
      <c r="Q259" s="1012"/>
      <c r="R259" s="1012"/>
      <c r="S259" s="1013"/>
      <c r="T259" s="1012"/>
      <c r="U259" s="1028">
        <v>194</v>
      </c>
      <c r="V259" s="831"/>
      <c r="W259" s="830"/>
      <c r="X259" s="1012"/>
      <c r="Y259" s="1012"/>
      <c r="Z259" s="1012"/>
      <c r="AA259" s="1012"/>
      <c r="AB259" s="1012"/>
      <c r="AC259" s="1012"/>
      <c r="AD259" s="1012"/>
      <c r="AE259" s="1012"/>
      <c r="AF259" s="1012"/>
      <c r="AG259" s="1012"/>
      <c r="AH259" s="1012"/>
      <c r="AI259" s="1012"/>
      <c r="AJ259" s="1012"/>
      <c r="AK259" s="1012"/>
      <c r="AL259" s="1013"/>
    </row>
    <row r="260" spans="2:38">
      <c r="B260" s="542">
        <v>195</v>
      </c>
      <c r="C260" s="831"/>
      <c r="D260" s="830"/>
      <c r="E260" s="1012"/>
      <c r="F260" s="1012"/>
      <c r="G260" s="1012"/>
      <c r="H260" s="1012"/>
      <c r="I260" s="1012"/>
      <c r="J260" s="1012"/>
      <c r="K260" s="1012"/>
      <c r="L260" s="1012"/>
      <c r="M260" s="1012"/>
      <c r="N260" s="1012"/>
      <c r="O260" s="1012"/>
      <c r="P260" s="1012"/>
      <c r="Q260" s="1012"/>
      <c r="R260" s="1012"/>
      <c r="S260" s="1013"/>
      <c r="T260" s="1012"/>
      <c r="U260" s="1028">
        <v>195</v>
      </c>
      <c r="V260" s="831"/>
      <c r="W260" s="830"/>
      <c r="X260" s="1012"/>
      <c r="Y260" s="1012"/>
      <c r="Z260" s="1012"/>
      <c r="AA260" s="1012"/>
      <c r="AB260" s="1012"/>
      <c r="AC260" s="1012"/>
      <c r="AD260" s="1012"/>
      <c r="AE260" s="1012"/>
      <c r="AF260" s="1012"/>
      <c r="AG260" s="1012"/>
      <c r="AH260" s="1012"/>
      <c r="AI260" s="1012"/>
      <c r="AJ260" s="1012"/>
      <c r="AK260" s="1012"/>
      <c r="AL260" s="1013"/>
    </row>
    <row r="261" spans="2:38">
      <c r="B261" s="542">
        <v>196</v>
      </c>
      <c r="C261" s="831"/>
      <c r="D261" s="830"/>
      <c r="E261" s="1012"/>
      <c r="F261" s="1012"/>
      <c r="G261" s="1012"/>
      <c r="H261" s="1012"/>
      <c r="I261" s="1012"/>
      <c r="J261" s="1012"/>
      <c r="K261" s="1012"/>
      <c r="L261" s="1012"/>
      <c r="M261" s="1012"/>
      <c r="N261" s="1012"/>
      <c r="O261" s="1012"/>
      <c r="P261" s="1012"/>
      <c r="Q261" s="1012"/>
      <c r="R261" s="1012"/>
      <c r="S261" s="1013"/>
      <c r="T261" s="1012"/>
      <c r="U261" s="1028">
        <v>196</v>
      </c>
      <c r="V261" s="831"/>
      <c r="W261" s="830"/>
      <c r="X261" s="1012"/>
      <c r="Y261" s="1012"/>
      <c r="Z261" s="1012"/>
      <c r="AA261" s="1012"/>
      <c r="AB261" s="1012"/>
      <c r="AC261" s="1012"/>
      <c r="AD261" s="1012"/>
      <c r="AE261" s="1012"/>
      <c r="AF261" s="1012"/>
      <c r="AG261" s="1012"/>
      <c r="AH261" s="1012"/>
      <c r="AI261" s="1012"/>
      <c r="AJ261" s="1012"/>
      <c r="AK261" s="1012"/>
      <c r="AL261" s="1013"/>
    </row>
    <row r="262" spans="2:38">
      <c r="B262" s="542">
        <v>197</v>
      </c>
      <c r="C262" s="831"/>
      <c r="D262" s="830"/>
      <c r="E262" s="1012"/>
      <c r="F262" s="1012"/>
      <c r="G262" s="1012"/>
      <c r="H262" s="1012"/>
      <c r="I262" s="1012"/>
      <c r="J262" s="1012"/>
      <c r="K262" s="1012"/>
      <c r="L262" s="1012"/>
      <c r="M262" s="1012"/>
      <c r="N262" s="1012"/>
      <c r="O262" s="1012"/>
      <c r="P262" s="1012"/>
      <c r="Q262" s="1012"/>
      <c r="R262" s="1012"/>
      <c r="S262" s="1013"/>
      <c r="T262" s="1012"/>
      <c r="U262" s="1028">
        <v>197</v>
      </c>
      <c r="V262" s="831"/>
      <c r="W262" s="830"/>
      <c r="X262" s="1012"/>
      <c r="Y262" s="1012"/>
      <c r="Z262" s="1012"/>
      <c r="AA262" s="1012"/>
      <c r="AB262" s="1012"/>
      <c r="AC262" s="1012"/>
      <c r="AD262" s="1012"/>
      <c r="AE262" s="1012"/>
      <c r="AF262" s="1012"/>
      <c r="AG262" s="1012"/>
      <c r="AH262" s="1012"/>
      <c r="AI262" s="1012"/>
      <c r="AJ262" s="1012"/>
      <c r="AK262" s="1012"/>
      <c r="AL262" s="1013"/>
    </row>
    <row r="263" spans="2:38">
      <c r="B263" s="542">
        <v>198</v>
      </c>
      <c r="C263" s="831"/>
      <c r="D263" s="830"/>
      <c r="E263" s="1012"/>
      <c r="F263" s="1012"/>
      <c r="G263" s="1012"/>
      <c r="H263" s="1012"/>
      <c r="I263" s="1012"/>
      <c r="J263" s="1012"/>
      <c r="K263" s="1012"/>
      <c r="L263" s="1012"/>
      <c r="M263" s="1012"/>
      <c r="N263" s="1012"/>
      <c r="O263" s="1012"/>
      <c r="P263" s="1012"/>
      <c r="Q263" s="1012"/>
      <c r="R263" s="1012"/>
      <c r="S263" s="1013"/>
      <c r="T263" s="1012"/>
      <c r="U263" s="1028">
        <v>198</v>
      </c>
      <c r="V263" s="831"/>
      <c r="W263" s="830"/>
      <c r="X263" s="1012"/>
      <c r="Y263" s="1012"/>
      <c r="Z263" s="1012"/>
      <c r="AA263" s="1012"/>
      <c r="AB263" s="1012"/>
      <c r="AC263" s="1012"/>
      <c r="AD263" s="1012"/>
      <c r="AE263" s="1012"/>
      <c r="AF263" s="1012"/>
      <c r="AG263" s="1012"/>
      <c r="AH263" s="1012"/>
      <c r="AI263" s="1012"/>
      <c r="AJ263" s="1012"/>
      <c r="AK263" s="1012"/>
      <c r="AL263" s="1013"/>
    </row>
    <row r="264" spans="2:38">
      <c r="B264" s="542">
        <v>199</v>
      </c>
      <c r="C264" s="831"/>
      <c r="D264" s="830"/>
      <c r="E264" s="1012"/>
      <c r="F264" s="1012"/>
      <c r="G264" s="1012"/>
      <c r="H264" s="1012"/>
      <c r="I264" s="1012"/>
      <c r="J264" s="1012"/>
      <c r="K264" s="1012"/>
      <c r="L264" s="1012"/>
      <c r="M264" s="1012"/>
      <c r="N264" s="1012"/>
      <c r="O264" s="1012"/>
      <c r="P264" s="1012"/>
      <c r="Q264" s="1012"/>
      <c r="R264" s="1012"/>
      <c r="S264" s="1013"/>
      <c r="T264" s="1012"/>
      <c r="U264" s="1028">
        <v>199</v>
      </c>
      <c r="V264" s="831"/>
      <c r="W264" s="830"/>
      <c r="X264" s="1012"/>
      <c r="Y264" s="1012"/>
      <c r="Z264" s="1012"/>
      <c r="AA264" s="1012"/>
      <c r="AB264" s="1012"/>
      <c r="AC264" s="1012"/>
      <c r="AD264" s="1012"/>
      <c r="AE264" s="1012"/>
      <c r="AF264" s="1012"/>
      <c r="AG264" s="1012"/>
      <c r="AH264" s="1012"/>
      <c r="AI264" s="1012"/>
      <c r="AJ264" s="1012"/>
      <c r="AK264" s="1012"/>
      <c r="AL264" s="1013"/>
    </row>
    <row r="265" spans="2:38">
      <c r="B265" s="542">
        <v>200</v>
      </c>
      <c r="C265" s="831"/>
      <c r="D265" s="830"/>
      <c r="E265" s="1012"/>
      <c r="F265" s="1012"/>
      <c r="G265" s="1012"/>
      <c r="H265" s="1012"/>
      <c r="I265" s="1012"/>
      <c r="J265" s="1012"/>
      <c r="K265" s="1012"/>
      <c r="L265" s="1012"/>
      <c r="M265" s="1012"/>
      <c r="N265" s="1012"/>
      <c r="O265" s="1012"/>
      <c r="P265" s="1012"/>
      <c r="Q265" s="1012"/>
      <c r="R265" s="1012"/>
      <c r="S265" s="1013"/>
      <c r="T265" s="1012"/>
      <c r="U265" s="1028">
        <v>200</v>
      </c>
      <c r="V265" s="831"/>
      <c r="W265" s="830"/>
      <c r="X265" s="1012"/>
      <c r="Y265" s="1012"/>
      <c r="Z265" s="1012"/>
      <c r="AA265" s="1012"/>
      <c r="AB265" s="1012"/>
      <c r="AC265" s="1012"/>
      <c r="AD265" s="1012"/>
      <c r="AE265" s="1012"/>
      <c r="AF265" s="1012"/>
      <c r="AG265" s="1012"/>
      <c r="AH265" s="1012"/>
      <c r="AI265" s="1012"/>
      <c r="AJ265" s="1012"/>
      <c r="AK265" s="1012"/>
      <c r="AL265" s="1013"/>
    </row>
    <row r="266" spans="2:38">
      <c r="B266" s="542">
        <v>201</v>
      </c>
      <c r="C266" s="831"/>
      <c r="D266" s="830"/>
      <c r="E266" s="1012"/>
      <c r="F266" s="1012"/>
      <c r="G266" s="1012"/>
      <c r="H266" s="1012"/>
      <c r="I266" s="1012"/>
      <c r="J266" s="1012"/>
      <c r="K266" s="1012"/>
      <c r="L266" s="1012"/>
      <c r="M266" s="1012"/>
      <c r="N266" s="1012"/>
      <c r="O266" s="1012"/>
      <c r="P266" s="1012"/>
      <c r="Q266" s="1012"/>
      <c r="R266" s="1012"/>
      <c r="S266" s="1013"/>
      <c r="T266" s="1012"/>
      <c r="U266" s="1028">
        <v>201</v>
      </c>
      <c r="V266" s="831"/>
      <c r="W266" s="830"/>
      <c r="X266" s="1012"/>
      <c r="Y266" s="1012"/>
      <c r="Z266" s="1012"/>
      <c r="AA266" s="1012"/>
      <c r="AB266" s="1012"/>
      <c r="AC266" s="1012"/>
      <c r="AD266" s="1012"/>
      <c r="AE266" s="1012"/>
      <c r="AF266" s="1012"/>
      <c r="AG266" s="1012"/>
      <c r="AH266" s="1012"/>
      <c r="AI266" s="1012"/>
      <c r="AJ266" s="1012"/>
      <c r="AK266" s="1012"/>
      <c r="AL266" s="1013"/>
    </row>
    <row r="267" spans="2:38">
      <c r="B267" s="542">
        <v>202</v>
      </c>
      <c r="C267" s="831"/>
      <c r="D267" s="830"/>
      <c r="E267" s="1012"/>
      <c r="F267" s="1012"/>
      <c r="G267" s="1012"/>
      <c r="H267" s="1012"/>
      <c r="I267" s="1012"/>
      <c r="J267" s="1012"/>
      <c r="K267" s="1012"/>
      <c r="L267" s="1012"/>
      <c r="M267" s="1012"/>
      <c r="N267" s="1012"/>
      <c r="O267" s="1012"/>
      <c r="P267" s="1012"/>
      <c r="Q267" s="1012"/>
      <c r="R267" s="1012"/>
      <c r="S267" s="1013"/>
      <c r="T267" s="1012"/>
      <c r="U267" s="1028">
        <v>202</v>
      </c>
      <c r="V267" s="831"/>
      <c r="W267" s="830"/>
      <c r="X267" s="1012"/>
      <c r="Y267" s="1012"/>
      <c r="Z267" s="1012"/>
      <c r="AA267" s="1012"/>
      <c r="AB267" s="1012"/>
      <c r="AC267" s="1012"/>
      <c r="AD267" s="1012"/>
      <c r="AE267" s="1012"/>
      <c r="AF267" s="1012"/>
      <c r="AG267" s="1012"/>
      <c r="AH267" s="1012"/>
      <c r="AI267" s="1012"/>
      <c r="AJ267" s="1012"/>
      <c r="AK267" s="1012"/>
      <c r="AL267" s="1013"/>
    </row>
    <row r="268" spans="2:38">
      <c r="B268" s="542">
        <v>203</v>
      </c>
      <c r="C268" s="831"/>
      <c r="D268" s="830"/>
      <c r="E268" s="1012"/>
      <c r="F268" s="1012"/>
      <c r="G268" s="1012"/>
      <c r="H268" s="1012"/>
      <c r="I268" s="1012"/>
      <c r="J268" s="1012"/>
      <c r="K268" s="1012"/>
      <c r="L268" s="1012"/>
      <c r="M268" s="1012"/>
      <c r="N268" s="1012"/>
      <c r="O268" s="1012"/>
      <c r="P268" s="1012"/>
      <c r="Q268" s="1012"/>
      <c r="R268" s="1012"/>
      <c r="S268" s="1013"/>
      <c r="T268" s="1012"/>
      <c r="U268" s="1028">
        <v>203</v>
      </c>
      <c r="V268" s="831"/>
      <c r="W268" s="830"/>
      <c r="X268" s="1012"/>
      <c r="Y268" s="1012"/>
      <c r="Z268" s="1012"/>
      <c r="AA268" s="1012"/>
      <c r="AB268" s="1012"/>
      <c r="AC268" s="1012"/>
      <c r="AD268" s="1012"/>
      <c r="AE268" s="1012"/>
      <c r="AF268" s="1012"/>
      <c r="AG268" s="1012"/>
      <c r="AH268" s="1012"/>
      <c r="AI268" s="1012"/>
      <c r="AJ268" s="1012"/>
      <c r="AK268" s="1012"/>
      <c r="AL268" s="1013"/>
    </row>
    <row r="269" spans="2:38">
      <c r="B269" s="542">
        <v>204</v>
      </c>
      <c r="C269" s="831"/>
      <c r="D269" s="830"/>
      <c r="E269" s="1012"/>
      <c r="F269" s="1012"/>
      <c r="G269" s="1012"/>
      <c r="H269" s="1012"/>
      <c r="I269" s="1012"/>
      <c r="J269" s="1012"/>
      <c r="K269" s="1012"/>
      <c r="L269" s="1012"/>
      <c r="M269" s="1012"/>
      <c r="N269" s="1012"/>
      <c r="O269" s="1012"/>
      <c r="P269" s="1012"/>
      <c r="Q269" s="1012"/>
      <c r="R269" s="1012"/>
      <c r="S269" s="1013"/>
      <c r="T269" s="1012"/>
      <c r="U269" s="1028">
        <v>204</v>
      </c>
      <c r="V269" s="831"/>
      <c r="W269" s="830"/>
      <c r="X269" s="1012"/>
      <c r="Y269" s="1012"/>
      <c r="Z269" s="1012"/>
      <c r="AA269" s="1012"/>
      <c r="AB269" s="1012"/>
      <c r="AC269" s="1012"/>
      <c r="AD269" s="1012"/>
      <c r="AE269" s="1012"/>
      <c r="AF269" s="1012"/>
      <c r="AG269" s="1012"/>
      <c r="AH269" s="1012"/>
      <c r="AI269" s="1012"/>
      <c r="AJ269" s="1012"/>
      <c r="AK269" s="1012"/>
      <c r="AL269" s="1013"/>
    </row>
    <row r="270" spans="2:38">
      <c r="B270" s="542">
        <v>205</v>
      </c>
      <c r="C270" s="831"/>
      <c r="D270" s="830"/>
      <c r="E270" s="1012"/>
      <c r="F270" s="1012"/>
      <c r="G270" s="1012"/>
      <c r="H270" s="1012"/>
      <c r="I270" s="1012"/>
      <c r="J270" s="1012"/>
      <c r="K270" s="1012"/>
      <c r="L270" s="1012"/>
      <c r="M270" s="1012"/>
      <c r="N270" s="1012"/>
      <c r="O270" s="1012"/>
      <c r="P270" s="1012"/>
      <c r="Q270" s="1012"/>
      <c r="R270" s="1012"/>
      <c r="S270" s="1013"/>
      <c r="T270" s="1012"/>
      <c r="U270" s="1028">
        <v>205</v>
      </c>
      <c r="V270" s="831"/>
      <c r="W270" s="830"/>
      <c r="X270" s="1012"/>
      <c r="Y270" s="1012"/>
      <c r="Z270" s="1012"/>
      <c r="AA270" s="1012"/>
      <c r="AB270" s="1012"/>
      <c r="AC270" s="1012"/>
      <c r="AD270" s="1012"/>
      <c r="AE270" s="1012"/>
      <c r="AF270" s="1012"/>
      <c r="AG270" s="1012"/>
      <c r="AH270" s="1012"/>
      <c r="AI270" s="1012"/>
      <c r="AJ270" s="1012"/>
      <c r="AK270" s="1012"/>
      <c r="AL270" s="1013"/>
    </row>
    <row r="271" spans="2:38">
      <c r="B271" s="542">
        <v>206</v>
      </c>
      <c r="C271" s="831"/>
      <c r="D271" s="830"/>
      <c r="E271" s="1012"/>
      <c r="F271" s="1012"/>
      <c r="G271" s="1012"/>
      <c r="H271" s="1012"/>
      <c r="I271" s="1012"/>
      <c r="J271" s="1012"/>
      <c r="K271" s="1012"/>
      <c r="L271" s="1012"/>
      <c r="M271" s="1012"/>
      <c r="N271" s="1012"/>
      <c r="O271" s="1012"/>
      <c r="P271" s="1012"/>
      <c r="Q271" s="1012"/>
      <c r="R271" s="1012"/>
      <c r="S271" s="1013"/>
      <c r="T271" s="1012"/>
      <c r="U271" s="1028">
        <v>206</v>
      </c>
      <c r="V271" s="831"/>
      <c r="W271" s="830"/>
      <c r="X271" s="1012"/>
      <c r="Y271" s="1012"/>
      <c r="Z271" s="1012"/>
      <c r="AA271" s="1012"/>
      <c r="AB271" s="1012"/>
      <c r="AC271" s="1012"/>
      <c r="AD271" s="1012"/>
      <c r="AE271" s="1012"/>
      <c r="AF271" s="1012"/>
      <c r="AG271" s="1012"/>
      <c r="AH271" s="1012"/>
      <c r="AI271" s="1012"/>
      <c r="AJ271" s="1012"/>
      <c r="AK271" s="1012"/>
      <c r="AL271" s="1013"/>
    </row>
    <row r="272" spans="2:38">
      <c r="B272" s="542">
        <v>207</v>
      </c>
      <c r="C272" s="831"/>
      <c r="D272" s="830"/>
      <c r="E272" s="1012"/>
      <c r="F272" s="1012"/>
      <c r="G272" s="1012"/>
      <c r="H272" s="1012"/>
      <c r="I272" s="1012"/>
      <c r="J272" s="1012"/>
      <c r="K272" s="1012"/>
      <c r="L272" s="1012"/>
      <c r="M272" s="1012"/>
      <c r="N272" s="1012"/>
      <c r="O272" s="1012"/>
      <c r="P272" s="1012"/>
      <c r="Q272" s="1012"/>
      <c r="R272" s="1012"/>
      <c r="S272" s="1013"/>
      <c r="T272" s="1012"/>
      <c r="U272" s="1028">
        <v>207</v>
      </c>
      <c r="V272" s="831"/>
      <c r="W272" s="830"/>
      <c r="X272" s="1012"/>
      <c r="Y272" s="1012"/>
      <c r="Z272" s="1012"/>
      <c r="AA272" s="1012"/>
      <c r="AB272" s="1012"/>
      <c r="AC272" s="1012"/>
      <c r="AD272" s="1012"/>
      <c r="AE272" s="1012"/>
      <c r="AF272" s="1012"/>
      <c r="AG272" s="1012"/>
      <c r="AH272" s="1012"/>
      <c r="AI272" s="1012"/>
      <c r="AJ272" s="1012"/>
      <c r="AK272" s="1012"/>
      <c r="AL272" s="1013"/>
    </row>
    <row r="273" spans="2:38">
      <c r="B273" s="542">
        <v>208</v>
      </c>
      <c r="C273" s="831"/>
      <c r="D273" s="830"/>
      <c r="E273" s="1012"/>
      <c r="F273" s="1012"/>
      <c r="G273" s="1012"/>
      <c r="H273" s="1012"/>
      <c r="I273" s="1012"/>
      <c r="J273" s="1012"/>
      <c r="K273" s="1012"/>
      <c r="L273" s="1012"/>
      <c r="M273" s="1012"/>
      <c r="N273" s="1012"/>
      <c r="O273" s="1012"/>
      <c r="P273" s="1012"/>
      <c r="Q273" s="1012"/>
      <c r="R273" s="1012"/>
      <c r="S273" s="1013"/>
      <c r="T273" s="1012"/>
      <c r="U273" s="1028">
        <v>208</v>
      </c>
      <c r="V273" s="831"/>
      <c r="W273" s="830"/>
      <c r="X273" s="1012"/>
      <c r="Y273" s="1012"/>
      <c r="Z273" s="1012"/>
      <c r="AA273" s="1012"/>
      <c r="AB273" s="1012"/>
      <c r="AC273" s="1012"/>
      <c r="AD273" s="1012"/>
      <c r="AE273" s="1012"/>
      <c r="AF273" s="1012"/>
      <c r="AG273" s="1012"/>
      <c r="AH273" s="1012"/>
      <c r="AI273" s="1012"/>
      <c r="AJ273" s="1012"/>
      <c r="AK273" s="1012"/>
      <c r="AL273" s="1013"/>
    </row>
    <row r="274" spans="2:38">
      <c r="B274" s="542">
        <v>209</v>
      </c>
      <c r="C274" s="831"/>
      <c r="D274" s="830"/>
      <c r="E274" s="1012"/>
      <c r="F274" s="1012"/>
      <c r="G274" s="1012"/>
      <c r="H274" s="1012"/>
      <c r="I274" s="1012"/>
      <c r="J274" s="1012"/>
      <c r="K274" s="1012"/>
      <c r="L274" s="1012"/>
      <c r="M274" s="1012"/>
      <c r="N274" s="1012"/>
      <c r="O274" s="1012"/>
      <c r="P274" s="1012"/>
      <c r="Q274" s="1012"/>
      <c r="R274" s="1012"/>
      <c r="S274" s="1013"/>
      <c r="T274" s="1012"/>
      <c r="U274" s="1028">
        <v>209</v>
      </c>
      <c r="V274" s="831"/>
      <c r="W274" s="830"/>
      <c r="X274" s="1012"/>
      <c r="Y274" s="1012"/>
      <c r="Z274" s="1012"/>
      <c r="AA274" s="1012"/>
      <c r="AB274" s="1012"/>
      <c r="AC274" s="1012"/>
      <c r="AD274" s="1012"/>
      <c r="AE274" s="1012"/>
      <c r="AF274" s="1012"/>
      <c r="AG274" s="1012"/>
      <c r="AH274" s="1012"/>
      <c r="AI274" s="1012"/>
      <c r="AJ274" s="1012"/>
      <c r="AK274" s="1012"/>
      <c r="AL274" s="1013"/>
    </row>
    <row r="275" spans="2:38">
      <c r="B275" s="542">
        <v>210</v>
      </c>
      <c r="C275" s="831"/>
      <c r="D275" s="830"/>
      <c r="E275" s="1012"/>
      <c r="F275" s="1012"/>
      <c r="G275" s="1012"/>
      <c r="H275" s="1012"/>
      <c r="I275" s="1012"/>
      <c r="J275" s="1012"/>
      <c r="K275" s="1012"/>
      <c r="L275" s="1012"/>
      <c r="M275" s="1012"/>
      <c r="N275" s="1012"/>
      <c r="O275" s="1012"/>
      <c r="P275" s="1012"/>
      <c r="Q275" s="1012"/>
      <c r="R275" s="1012"/>
      <c r="S275" s="1013"/>
      <c r="T275" s="1012"/>
      <c r="U275" s="1028">
        <v>210</v>
      </c>
      <c r="V275" s="831"/>
      <c r="W275" s="830"/>
      <c r="X275" s="1012"/>
      <c r="Y275" s="1012"/>
      <c r="Z275" s="1012"/>
      <c r="AA275" s="1012"/>
      <c r="AB275" s="1012"/>
      <c r="AC275" s="1012"/>
      <c r="AD275" s="1012"/>
      <c r="AE275" s="1012"/>
      <c r="AF275" s="1012"/>
      <c r="AG275" s="1012"/>
      <c r="AH275" s="1012"/>
      <c r="AI275" s="1012"/>
      <c r="AJ275" s="1012"/>
      <c r="AK275" s="1012"/>
      <c r="AL275" s="1013"/>
    </row>
    <row r="276" spans="2:38">
      <c r="B276" s="542">
        <v>211</v>
      </c>
      <c r="C276" s="831"/>
      <c r="D276" s="830"/>
      <c r="E276" s="1012"/>
      <c r="F276" s="1012"/>
      <c r="G276" s="1012"/>
      <c r="H276" s="1012"/>
      <c r="I276" s="1012"/>
      <c r="J276" s="1012"/>
      <c r="K276" s="1012"/>
      <c r="L276" s="1012"/>
      <c r="M276" s="1012"/>
      <c r="N276" s="1012"/>
      <c r="O276" s="1012"/>
      <c r="P276" s="1012"/>
      <c r="Q276" s="1012"/>
      <c r="R276" s="1012"/>
      <c r="S276" s="1013"/>
      <c r="T276" s="1012"/>
      <c r="U276" s="1028">
        <v>211</v>
      </c>
      <c r="V276" s="831"/>
      <c r="W276" s="830"/>
      <c r="X276" s="1012"/>
      <c r="Y276" s="1012"/>
      <c r="Z276" s="1012"/>
      <c r="AA276" s="1012"/>
      <c r="AB276" s="1012"/>
      <c r="AC276" s="1012"/>
      <c r="AD276" s="1012"/>
      <c r="AE276" s="1012"/>
      <c r="AF276" s="1012"/>
      <c r="AG276" s="1012"/>
      <c r="AH276" s="1012"/>
      <c r="AI276" s="1012"/>
      <c r="AJ276" s="1012"/>
      <c r="AK276" s="1012"/>
      <c r="AL276" s="1013"/>
    </row>
    <row r="277" spans="2:38">
      <c r="B277" s="542">
        <v>212</v>
      </c>
      <c r="C277" s="831"/>
      <c r="D277" s="830"/>
      <c r="E277" s="1012"/>
      <c r="F277" s="1012"/>
      <c r="G277" s="1012"/>
      <c r="H277" s="1012"/>
      <c r="I277" s="1012"/>
      <c r="J277" s="1012"/>
      <c r="K277" s="1012"/>
      <c r="L277" s="1012"/>
      <c r="M277" s="1012"/>
      <c r="N277" s="1012"/>
      <c r="O277" s="1012"/>
      <c r="P277" s="1012"/>
      <c r="Q277" s="1012"/>
      <c r="R277" s="1012"/>
      <c r="S277" s="1013"/>
      <c r="T277" s="1012"/>
      <c r="U277" s="1028">
        <v>212</v>
      </c>
      <c r="V277" s="831"/>
      <c r="W277" s="830"/>
      <c r="X277" s="1012"/>
      <c r="Y277" s="1012"/>
      <c r="Z277" s="1012"/>
      <c r="AA277" s="1012"/>
      <c r="AB277" s="1012"/>
      <c r="AC277" s="1012"/>
      <c r="AD277" s="1012"/>
      <c r="AE277" s="1012"/>
      <c r="AF277" s="1012"/>
      <c r="AG277" s="1012"/>
      <c r="AH277" s="1012"/>
      <c r="AI277" s="1012"/>
      <c r="AJ277" s="1012"/>
      <c r="AK277" s="1012"/>
      <c r="AL277" s="1013"/>
    </row>
    <row r="278" spans="2:38">
      <c r="B278" s="542">
        <v>213</v>
      </c>
      <c r="C278" s="831"/>
      <c r="D278" s="830"/>
      <c r="E278" s="1012"/>
      <c r="F278" s="1012"/>
      <c r="G278" s="1012"/>
      <c r="H278" s="1012"/>
      <c r="I278" s="1012"/>
      <c r="J278" s="1012"/>
      <c r="K278" s="1012"/>
      <c r="L278" s="1012"/>
      <c r="M278" s="1012"/>
      <c r="N278" s="1012"/>
      <c r="O278" s="1012"/>
      <c r="P278" s="1012"/>
      <c r="Q278" s="1012"/>
      <c r="R278" s="1012"/>
      <c r="S278" s="1013"/>
      <c r="T278" s="1012"/>
      <c r="U278" s="1028">
        <v>213</v>
      </c>
      <c r="V278" s="831"/>
      <c r="W278" s="830"/>
      <c r="X278" s="1012"/>
      <c r="Y278" s="1012"/>
      <c r="Z278" s="1012"/>
      <c r="AA278" s="1012"/>
      <c r="AB278" s="1012"/>
      <c r="AC278" s="1012"/>
      <c r="AD278" s="1012"/>
      <c r="AE278" s="1012"/>
      <c r="AF278" s="1012"/>
      <c r="AG278" s="1012"/>
      <c r="AH278" s="1012"/>
      <c r="AI278" s="1012"/>
      <c r="AJ278" s="1012"/>
      <c r="AK278" s="1012"/>
      <c r="AL278" s="1013"/>
    </row>
    <row r="279" spans="2:38">
      <c r="B279" s="542">
        <v>214</v>
      </c>
      <c r="C279" s="831"/>
      <c r="D279" s="830"/>
      <c r="E279" s="1012"/>
      <c r="F279" s="1012"/>
      <c r="G279" s="1012"/>
      <c r="H279" s="1012"/>
      <c r="I279" s="1012"/>
      <c r="J279" s="1012"/>
      <c r="K279" s="1012"/>
      <c r="L279" s="1012"/>
      <c r="M279" s="1012"/>
      <c r="N279" s="1012"/>
      <c r="O279" s="1012"/>
      <c r="P279" s="1012"/>
      <c r="Q279" s="1012"/>
      <c r="R279" s="1012"/>
      <c r="S279" s="1013"/>
      <c r="T279" s="1012"/>
      <c r="U279" s="1028">
        <v>214</v>
      </c>
      <c r="V279" s="831"/>
      <c r="W279" s="830"/>
      <c r="X279" s="1012"/>
      <c r="Y279" s="1012"/>
      <c r="Z279" s="1012"/>
      <c r="AA279" s="1012"/>
      <c r="AB279" s="1012"/>
      <c r="AC279" s="1012"/>
      <c r="AD279" s="1012"/>
      <c r="AE279" s="1012"/>
      <c r="AF279" s="1012"/>
      <c r="AG279" s="1012"/>
      <c r="AH279" s="1012"/>
      <c r="AI279" s="1012"/>
      <c r="AJ279" s="1012"/>
      <c r="AK279" s="1012"/>
      <c r="AL279" s="1013"/>
    </row>
    <row r="280" spans="2:38">
      <c r="B280" s="542">
        <v>215</v>
      </c>
      <c r="C280" s="831"/>
      <c r="D280" s="830"/>
      <c r="E280" s="1012"/>
      <c r="F280" s="1012"/>
      <c r="G280" s="1012"/>
      <c r="H280" s="1012"/>
      <c r="I280" s="1012"/>
      <c r="J280" s="1012"/>
      <c r="K280" s="1012"/>
      <c r="L280" s="1012"/>
      <c r="M280" s="1012"/>
      <c r="N280" s="1012"/>
      <c r="O280" s="1012"/>
      <c r="P280" s="1012"/>
      <c r="Q280" s="1012"/>
      <c r="R280" s="1012"/>
      <c r="S280" s="1013"/>
      <c r="T280" s="1012"/>
      <c r="U280" s="1028">
        <v>215</v>
      </c>
      <c r="V280" s="831"/>
      <c r="W280" s="830"/>
      <c r="X280" s="1012"/>
      <c r="Y280" s="1012"/>
      <c r="Z280" s="1012"/>
      <c r="AA280" s="1012"/>
      <c r="AB280" s="1012"/>
      <c r="AC280" s="1012"/>
      <c r="AD280" s="1012"/>
      <c r="AE280" s="1012"/>
      <c r="AF280" s="1012"/>
      <c r="AG280" s="1012"/>
      <c r="AH280" s="1012"/>
      <c r="AI280" s="1012"/>
      <c r="AJ280" s="1012"/>
      <c r="AK280" s="1012"/>
      <c r="AL280" s="1013"/>
    </row>
    <row r="281" spans="2:38">
      <c r="B281" s="542">
        <v>216</v>
      </c>
      <c r="C281" s="831"/>
      <c r="D281" s="830"/>
      <c r="E281" s="1012"/>
      <c r="F281" s="1012"/>
      <c r="G281" s="1012"/>
      <c r="H281" s="1012"/>
      <c r="I281" s="1012"/>
      <c r="J281" s="1012"/>
      <c r="K281" s="1012"/>
      <c r="L281" s="1012"/>
      <c r="M281" s="1012"/>
      <c r="N281" s="1012"/>
      <c r="O281" s="1012"/>
      <c r="P281" s="1012"/>
      <c r="Q281" s="1012"/>
      <c r="R281" s="1012"/>
      <c r="S281" s="1013"/>
      <c r="T281" s="1012"/>
      <c r="U281" s="1028">
        <v>216</v>
      </c>
      <c r="V281" s="831"/>
      <c r="W281" s="830"/>
      <c r="X281" s="1012"/>
      <c r="Y281" s="1012"/>
      <c r="Z281" s="1012"/>
      <c r="AA281" s="1012"/>
      <c r="AB281" s="1012"/>
      <c r="AC281" s="1012"/>
      <c r="AD281" s="1012"/>
      <c r="AE281" s="1012"/>
      <c r="AF281" s="1012"/>
      <c r="AG281" s="1012"/>
      <c r="AH281" s="1012"/>
      <c r="AI281" s="1012"/>
      <c r="AJ281" s="1012"/>
      <c r="AK281" s="1012"/>
      <c r="AL281" s="1013"/>
    </row>
    <row r="282" spans="2:38">
      <c r="B282" s="542">
        <v>217</v>
      </c>
      <c r="C282" s="831"/>
      <c r="D282" s="830"/>
      <c r="E282" s="1012"/>
      <c r="F282" s="1012"/>
      <c r="G282" s="1012"/>
      <c r="H282" s="1012"/>
      <c r="I282" s="1012"/>
      <c r="J282" s="1012"/>
      <c r="K282" s="1012"/>
      <c r="L282" s="1012"/>
      <c r="M282" s="1012"/>
      <c r="N282" s="1012"/>
      <c r="O282" s="1012"/>
      <c r="P282" s="1012"/>
      <c r="Q282" s="1012"/>
      <c r="R282" s="1012"/>
      <c r="S282" s="1013"/>
      <c r="T282" s="1012"/>
      <c r="U282" s="1028">
        <v>217</v>
      </c>
      <c r="V282" s="831"/>
      <c r="W282" s="830"/>
      <c r="X282" s="1012"/>
      <c r="Y282" s="1012"/>
      <c r="Z282" s="1012"/>
      <c r="AA282" s="1012"/>
      <c r="AB282" s="1012"/>
      <c r="AC282" s="1012"/>
      <c r="AD282" s="1012"/>
      <c r="AE282" s="1012"/>
      <c r="AF282" s="1012"/>
      <c r="AG282" s="1012"/>
      <c r="AH282" s="1012"/>
      <c r="AI282" s="1012"/>
      <c r="AJ282" s="1012"/>
      <c r="AK282" s="1012"/>
      <c r="AL282" s="1013"/>
    </row>
    <row r="283" spans="2:38">
      <c r="B283" s="542">
        <v>218</v>
      </c>
      <c r="C283" s="831"/>
      <c r="D283" s="830"/>
      <c r="E283" s="1012"/>
      <c r="F283" s="1012"/>
      <c r="G283" s="1012"/>
      <c r="H283" s="1012"/>
      <c r="I283" s="1012"/>
      <c r="J283" s="1012"/>
      <c r="K283" s="1012"/>
      <c r="L283" s="1012"/>
      <c r="M283" s="1012"/>
      <c r="N283" s="1012"/>
      <c r="O283" s="1012"/>
      <c r="P283" s="1012"/>
      <c r="Q283" s="1012"/>
      <c r="R283" s="1012"/>
      <c r="S283" s="1013"/>
      <c r="T283" s="1012"/>
      <c r="U283" s="1028">
        <v>218</v>
      </c>
      <c r="V283" s="831"/>
      <c r="W283" s="830"/>
      <c r="X283" s="1012"/>
      <c r="Y283" s="1012"/>
      <c r="Z283" s="1012"/>
      <c r="AA283" s="1012"/>
      <c r="AB283" s="1012"/>
      <c r="AC283" s="1012"/>
      <c r="AD283" s="1012"/>
      <c r="AE283" s="1012"/>
      <c r="AF283" s="1012"/>
      <c r="AG283" s="1012"/>
      <c r="AH283" s="1012"/>
      <c r="AI283" s="1012"/>
      <c r="AJ283" s="1012"/>
      <c r="AK283" s="1012"/>
      <c r="AL283" s="1013"/>
    </row>
    <row r="284" spans="2:38">
      <c r="B284" s="542">
        <v>219</v>
      </c>
      <c r="C284" s="831"/>
      <c r="D284" s="830"/>
      <c r="E284" s="1012"/>
      <c r="F284" s="1012"/>
      <c r="G284" s="1012"/>
      <c r="H284" s="1012"/>
      <c r="I284" s="1012"/>
      <c r="J284" s="1012"/>
      <c r="K284" s="1012"/>
      <c r="L284" s="1012"/>
      <c r="M284" s="1012"/>
      <c r="N284" s="1012"/>
      <c r="O284" s="1012"/>
      <c r="P284" s="1012"/>
      <c r="Q284" s="1012"/>
      <c r="R284" s="1012"/>
      <c r="S284" s="1013"/>
      <c r="T284" s="1012"/>
      <c r="U284" s="1028">
        <v>219</v>
      </c>
      <c r="V284" s="831"/>
      <c r="W284" s="830"/>
      <c r="X284" s="1012"/>
      <c r="Y284" s="1012"/>
      <c r="Z284" s="1012"/>
      <c r="AA284" s="1012"/>
      <c r="AB284" s="1012"/>
      <c r="AC284" s="1012"/>
      <c r="AD284" s="1012"/>
      <c r="AE284" s="1012"/>
      <c r="AF284" s="1012"/>
      <c r="AG284" s="1012"/>
      <c r="AH284" s="1012"/>
      <c r="AI284" s="1012"/>
      <c r="AJ284" s="1012"/>
      <c r="AK284" s="1012"/>
      <c r="AL284" s="1013"/>
    </row>
    <row r="285" spans="2:38">
      <c r="B285" s="542">
        <v>220</v>
      </c>
      <c r="C285" s="831"/>
      <c r="D285" s="830"/>
      <c r="E285" s="1012"/>
      <c r="F285" s="1012"/>
      <c r="G285" s="1012"/>
      <c r="H285" s="1012"/>
      <c r="I285" s="1012"/>
      <c r="J285" s="1012"/>
      <c r="K285" s="1012"/>
      <c r="L285" s="1012"/>
      <c r="M285" s="1012"/>
      <c r="N285" s="1012"/>
      <c r="O285" s="1012"/>
      <c r="P285" s="1012"/>
      <c r="Q285" s="1012"/>
      <c r="R285" s="1012"/>
      <c r="S285" s="1013"/>
      <c r="T285" s="1012"/>
      <c r="U285" s="1028">
        <v>220</v>
      </c>
      <c r="V285" s="831"/>
      <c r="W285" s="830"/>
      <c r="X285" s="1012"/>
      <c r="Y285" s="1012"/>
      <c r="Z285" s="1012"/>
      <c r="AA285" s="1012"/>
      <c r="AB285" s="1012"/>
      <c r="AC285" s="1012"/>
      <c r="AD285" s="1012"/>
      <c r="AE285" s="1012"/>
      <c r="AF285" s="1012"/>
      <c r="AG285" s="1012"/>
      <c r="AH285" s="1012"/>
      <c r="AI285" s="1012"/>
      <c r="AJ285" s="1012"/>
      <c r="AK285" s="1012"/>
      <c r="AL285" s="1013"/>
    </row>
    <row r="286" spans="2:38">
      <c r="B286" s="542">
        <v>221</v>
      </c>
      <c r="C286" s="831"/>
      <c r="D286" s="830"/>
      <c r="E286" s="1012"/>
      <c r="F286" s="1012"/>
      <c r="G286" s="1012"/>
      <c r="H286" s="1012"/>
      <c r="I286" s="1012"/>
      <c r="J286" s="1012"/>
      <c r="K286" s="1012"/>
      <c r="L286" s="1012"/>
      <c r="M286" s="1012"/>
      <c r="N286" s="1012"/>
      <c r="O286" s="1012"/>
      <c r="P286" s="1012"/>
      <c r="Q286" s="1012"/>
      <c r="R286" s="1012"/>
      <c r="S286" s="1013"/>
      <c r="T286" s="1012"/>
      <c r="U286" s="1028">
        <v>221</v>
      </c>
      <c r="V286" s="831"/>
      <c r="W286" s="830"/>
      <c r="X286" s="1012"/>
      <c r="Y286" s="1012"/>
      <c r="Z286" s="1012"/>
      <c r="AA286" s="1012"/>
      <c r="AB286" s="1012"/>
      <c r="AC286" s="1012"/>
      <c r="AD286" s="1012"/>
      <c r="AE286" s="1012"/>
      <c r="AF286" s="1012"/>
      <c r="AG286" s="1012"/>
      <c r="AH286" s="1012"/>
      <c r="AI286" s="1012"/>
      <c r="AJ286" s="1012"/>
      <c r="AK286" s="1012"/>
      <c r="AL286" s="1013"/>
    </row>
    <row r="287" spans="2:38">
      <c r="B287" s="542">
        <v>222</v>
      </c>
      <c r="C287" s="831"/>
      <c r="D287" s="830"/>
      <c r="E287" s="1012"/>
      <c r="F287" s="1012"/>
      <c r="G287" s="1012"/>
      <c r="H287" s="1012"/>
      <c r="I287" s="1012"/>
      <c r="J287" s="1012"/>
      <c r="K287" s="1012"/>
      <c r="L287" s="1012"/>
      <c r="M287" s="1012"/>
      <c r="N287" s="1012"/>
      <c r="O287" s="1012"/>
      <c r="P287" s="1012"/>
      <c r="Q287" s="1012"/>
      <c r="R287" s="1012"/>
      <c r="S287" s="1013"/>
      <c r="T287" s="1012"/>
      <c r="U287" s="1028">
        <v>222</v>
      </c>
      <c r="V287" s="831"/>
      <c r="W287" s="830"/>
      <c r="X287" s="1012"/>
      <c r="Y287" s="1012"/>
      <c r="Z287" s="1012"/>
      <c r="AA287" s="1012"/>
      <c r="AB287" s="1012"/>
      <c r="AC287" s="1012"/>
      <c r="AD287" s="1012"/>
      <c r="AE287" s="1012"/>
      <c r="AF287" s="1012"/>
      <c r="AG287" s="1012"/>
      <c r="AH287" s="1012"/>
      <c r="AI287" s="1012"/>
      <c r="AJ287" s="1012"/>
      <c r="AK287" s="1012"/>
      <c r="AL287" s="1013"/>
    </row>
    <row r="288" spans="2:38">
      <c r="B288" s="542">
        <v>223</v>
      </c>
      <c r="C288" s="831"/>
      <c r="D288" s="830"/>
      <c r="E288" s="1012"/>
      <c r="F288" s="1012"/>
      <c r="G288" s="1012"/>
      <c r="H288" s="1012"/>
      <c r="I288" s="1012"/>
      <c r="J288" s="1012"/>
      <c r="K288" s="1012"/>
      <c r="L288" s="1012"/>
      <c r="M288" s="1012"/>
      <c r="N288" s="1012"/>
      <c r="O288" s="1012"/>
      <c r="P288" s="1012"/>
      <c r="Q288" s="1012"/>
      <c r="R288" s="1012"/>
      <c r="S288" s="1013"/>
      <c r="T288" s="1012"/>
      <c r="U288" s="1028">
        <v>223</v>
      </c>
      <c r="V288" s="831"/>
      <c r="W288" s="830"/>
      <c r="X288" s="1012"/>
      <c r="Y288" s="1012"/>
      <c r="Z288" s="1012"/>
      <c r="AA288" s="1012"/>
      <c r="AB288" s="1012"/>
      <c r="AC288" s="1012"/>
      <c r="AD288" s="1012"/>
      <c r="AE288" s="1012"/>
      <c r="AF288" s="1012"/>
      <c r="AG288" s="1012"/>
      <c r="AH288" s="1012"/>
      <c r="AI288" s="1012"/>
      <c r="AJ288" s="1012"/>
      <c r="AK288" s="1012"/>
      <c r="AL288" s="1013"/>
    </row>
    <row r="289" spans="2:38">
      <c r="B289" s="542">
        <v>224</v>
      </c>
      <c r="C289" s="831"/>
      <c r="D289" s="830"/>
      <c r="E289" s="1012"/>
      <c r="F289" s="1012"/>
      <c r="G289" s="1012"/>
      <c r="H289" s="1012"/>
      <c r="I289" s="1012"/>
      <c r="J289" s="1012"/>
      <c r="K289" s="1012"/>
      <c r="L289" s="1012"/>
      <c r="M289" s="1012"/>
      <c r="N289" s="1012"/>
      <c r="O289" s="1012"/>
      <c r="P289" s="1012"/>
      <c r="Q289" s="1012"/>
      <c r="R289" s="1012"/>
      <c r="S289" s="1013"/>
      <c r="T289" s="1012"/>
      <c r="U289" s="1028">
        <v>224</v>
      </c>
      <c r="V289" s="831"/>
      <c r="W289" s="830"/>
      <c r="X289" s="1012"/>
      <c r="Y289" s="1012"/>
      <c r="Z289" s="1012"/>
      <c r="AA289" s="1012"/>
      <c r="AB289" s="1012"/>
      <c r="AC289" s="1012"/>
      <c r="AD289" s="1012"/>
      <c r="AE289" s="1012"/>
      <c r="AF289" s="1012"/>
      <c r="AG289" s="1012"/>
      <c r="AH289" s="1012"/>
      <c r="AI289" s="1012"/>
      <c r="AJ289" s="1012"/>
      <c r="AK289" s="1012"/>
      <c r="AL289" s="1013"/>
    </row>
    <row r="290" spans="2:38">
      <c r="B290" s="542">
        <v>225</v>
      </c>
      <c r="C290" s="831"/>
      <c r="D290" s="830"/>
      <c r="E290" s="1012"/>
      <c r="F290" s="1012"/>
      <c r="G290" s="1012"/>
      <c r="H290" s="1012"/>
      <c r="I290" s="1012"/>
      <c r="J290" s="1012"/>
      <c r="K290" s="1012"/>
      <c r="L290" s="1012"/>
      <c r="M290" s="1012"/>
      <c r="N290" s="1012"/>
      <c r="O290" s="1012"/>
      <c r="P290" s="1012"/>
      <c r="Q290" s="1012"/>
      <c r="R290" s="1012"/>
      <c r="S290" s="1013"/>
      <c r="T290" s="1012"/>
      <c r="U290" s="1028">
        <v>225</v>
      </c>
      <c r="V290" s="831"/>
      <c r="W290" s="830"/>
      <c r="X290" s="1012"/>
      <c r="Y290" s="1012"/>
      <c r="Z290" s="1012"/>
      <c r="AA290" s="1012"/>
      <c r="AB290" s="1012"/>
      <c r="AC290" s="1012"/>
      <c r="AD290" s="1012"/>
      <c r="AE290" s="1012"/>
      <c r="AF290" s="1012"/>
      <c r="AG290" s="1012"/>
      <c r="AH290" s="1012"/>
      <c r="AI290" s="1012"/>
      <c r="AJ290" s="1012"/>
      <c r="AK290" s="1012"/>
      <c r="AL290" s="1013"/>
    </row>
    <row r="291" spans="2:38">
      <c r="B291" s="542">
        <v>226</v>
      </c>
      <c r="C291" s="831"/>
      <c r="D291" s="830"/>
      <c r="E291" s="1012"/>
      <c r="F291" s="1012"/>
      <c r="G291" s="1012"/>
      <c r="H291" s="1012"/>
      <c r="I291" s="1012"/>
      <c r="J291" s="1012"/>
      <c r="K291" s="1012"/>
      <c r="L291" s="1012"/>
      <c r="M291" s="1012"/>
      <c r="N291" s="1012"/>
      <c r="O291" s="1012"/>
      <c r="P291" s="1012"/>
      <c r="Q291" s="1012"/>
      <c r="R291" s="1012"/>
      <c r="S291" s="1013"/>
      <c r="T291" s="1012"/>
      <c r="U291" s="1028">
        <v>226</v>
      </c>
      <c r="V291" s="831"/>
      <c r="W291" s="830"/>
      <c r="X291" s="1012"/>
      <c r="Y291" s="1012"/>
      <c r="Z291" s="1012"/>
      <c r="AA291" s="1012"/>
      <c r="AB291" s="1012"/>
      <c r="AC291" s="1012"/>
      <c r="AD291" s="1012"/>
      <c r="AE291" s="1012"/>
      <c r="AF291" s="1012"/>
      <c r="AG291" s="1012"/>
      <c r="AH291" s="1012"/>
      <c r="AI291" s="1012"/>
      <c r="AJ291" s="1012"/>
      <c r="AK291" s="1012"/>
      <c r="AL291" s="1013"/>
    </row>
    <row r="292" spans="2:38">
      <c r="B292" s="542">
        <v>227</v>
      </c>
      <c r="C292" s="831"/>
      <c r="D292" s="830"/>
      <c r="E292" s="1012"/>
      <c r="F292" s="1012"/>
      <c r="G292" s="1012"/>
      <c r="H292" s="1012"/>
      <c r="I292" s="1012"/>
      <c r="J292" s="1012"/>
      <c r="K292" s="1012"/>
      <c r="L292" s="1012"/>
      <c r="M292" s="1012"/>
      <c r="N292" s="1012"/>
      <c r="O292" s="1012"/>
      <c r="P292" s="1012"/>
      <c r="Q292" s="1012"/>
      <c r="R292" s="1012"/>
      <c r="S292" s="1013"/>
      <c r="T292" s="1012"/>
      <c r="U292" s="1028">
        <v>227</v>
      </c>
      <c r="V292" s="831"/>
      <c r="W292" s="830"/>
      <c r="X292" s="1012"/>
      <c r="Y292" s="1012"/>
      <c r="Z292" s="1012"/>
      <c r="AA292" s="1012"/>
      <c r="AB292" s="1012"/>
      <c r="AC292" s="1012"/>
      <c r="AD292" s="1012"/>
      <c r="AE292" s="1012"/>
      <c r="AF292" s="1012"/>
      <c r="AG292" s="1012"/>
      <c r="AH292" s="1012"/>
      <c r="AI292" s="1012"/>
      <c r="AJ292" s="1012"/>
      <c r="AK292" s="1012"/>
      <c r="AL292" s="1013"/>
    </row>
    <row r="293" spans="2:38">
      <c r="B293" s="542">
        <v>228</v>
      </c>
      <c r="C293" s="831"/>
      <c r="D293" s="830"/>
      <c r="E293" s="1012"/>
      <c r="F293" s="1012"/>
      <c r="G293" s="1012"/>
      <c r="H293" s="1012"/>
      <c r="I293" s="1012"/>
      <c r="J293" s="1012"/>
      <c r="K293" s="1012"/>
      <c r="L293" s="1012"/>
      <c r="M293" s="1012"/>
      <c r="N293" s="1012"/>
      <c r="O293" s="1012"/>
      <c r="P293" s="1012"/>
      <c r="Q293" s="1012"/>
      <c r="R293" s="1012"/>
      <c r="S293" s="1013"/>
      <c r="T293" s="1012"/>
      <c r="U293" s="1028">
        <v>228</v>
      </c>
      <c r="V293" s="831"/>
      <c r="W293" s="830"/>
      <c r="X293" s="1012"/>
      <c r="Y293" s="1012"/>
      <c r="Z293" s="1012"/>
      <c r="AA293" s="1012"/>
      <c r="AB293" s="1012"/>
      <c r="AC293" s="1012"/>
      <c r="AD293" s="1012"/>
      <c r="AE293" s="1012"/>
      <c r="AF293" s="1012"/>
      <c r="AG293" s="1012"/>
      <c r="AH293" s="1012"/>
      <c r="AI293" s="1012"/>
      <c r="AJ293" s="1012"/>
      <c r="AK293" s="1012"/>
      <c r="AL293" s="1013"/>
    </row>
    <row r="294" spans="2:38">
      <c r="B294" s="542">
        <v>229</v>
      </c>
      <c r="C294" s="831"/>
      <c r="D294" s="830"/>
      <c r="E294" s="1012"/>
      <c r="F294" s="1012"/>
      <c r="G294" s="1012"/>
      <c r="H294" s="1012"/>
      <c r="I294" s="1012"/>
      <c r="J294" s="1012"/>
      <c r="K294" s="1012"/>
      <c r="L294" s="1012"/>
      <c r="M294" s="1012"/>
      <c r="N294" s="1012"/>
      <c r="O294" s="1012"/>
      <c r="P294" s="1012"/>
      <c r="Q294" s="1012"/>
      <c r="R294" s="1012"/>
      <c r="S294" s="1013"/>
      <c r="T294" s="1012"/>
      <c r="U294" s="1028">
        <v>229</v>
      </c>
      <c r="V294" s="831"/>
      <c r="W294" s="830"/>
      <c r="X294" s="1012"/>
      <c r="Y294" s="1012"/>
      <c r="Z294" s="1012"/>
      <c r="AA294" s="1012"/>
      <c r="AB294" s="1012"/>
      <c r="AC294" s="1012"/>
      <c r="AD294" s="1012"/>
      <c r="AE294" s="1012"/>
      <c r="AF294" s="1012"/>
      <c r="AG294" s="1012"/>
      <c r="AH294" s="1012"/>
      <c r="AI294" s="1012"/>
      <c r="AJ294" s="1012"/>
      <c r="AK294" s="1012"/>
      <c r="AL294" s="1013"/>
    </row>
    <row r="295" spans="2:38">
      <c r="B295" s="542">
        <v>230</v>
      </c>
      <c r="C295" s="831"/>
      <c r="D295" s="830"/>
      <c r="E295" s="1012"/>
      <c r="F295" s="1012"/>
      <c r="G295" s="1012"/>
      <c r="H295" s="1012"/>
      <c r="I295" s="1012"/>
      <c r="J295" s="1012"/>
      <c r="K295" s="1012"/>
      <c r="L295" s="1012"/>
      <c r="M295" s="1012"/>
      <c r="N295" s="1012"/>
      <c r="O295" s="1012"/>
      <c r="P295" s="1012"/>
      <c r="Q295" s="1012"/>
      <c r="R295" s="1012"/>
      <c r="S295" s="1013"/>
      <c r="T295" s="1012"/>
      <c r="U295" s="1028">
        <v>230</v>
      </c>
      <c r="V295" s="831"/>
      <c r="W295" s="830"/>
      <c r="X295" s="1012"/>
      <c r="Y295" s="1012"/>
      <c r="Z295" s="1012"/>
      <c r="AA295" s="1012"/>
      <c r="AB295" s="1012"/>
      <c r="AC295" s="1012"/>
      <c r="AD295" s="1012"/>
      <c r="AE295" s="1012"/>
      <c r="AF295" s="1012"/>
      <c r="AG295" s="1012"/>
      <c r="AH295" s="1012"/>
      <c r="AI295" s="1012"/>
      <c r="AJ295" s="1012"/>
      <c r="AK295" s="1012"/>
      <c r="AL295" s="1013"/>
    </row>
    <row r="296" spans="2:38">
      <c r="B296" s="542">
        <v>231</v>
      </c>
      <c r="C296" s="831"/>
      <c r="D296" s="830"/>
      <c r="E296" s="1012"/>
      <c r="F296" s="1012"/>
      <c r="G296" s="1012"/>
      <c r="H296" s="1012"/>
      <c r="I296" s="1012"/>
      <c r="J296" s="1012"/>
      <c r="K296" s="1012"/>
      <c r="L296" s="1012"/>
      <c r="M296" s="1012"/>
      <c r="N296" s="1012"/>
      <c r="O296" s="1012"/>
      <c r="P296" s="1012"/>
      <c r="Q296" s="1012"/>
      <c r="R296" s="1012"/>
      <c r="S296" s="1013"/>
      <c r="T296" s="1012"/>
      <c r="U296" s="1028">
        <v>231</v>
      </c>
      <c r="V296" s="831"/>
      <c r="W296" s="830"/>
      <c r="X296" s="1012"/>
      <c r="Y296" s="1012"/>
      <c r="Z296" s="1012"/>
      <c r="AA296" s="1012"/>
      <c r="AB296" s="1012"/>
      <c r="AC296" s="1012"/>
      <c r="AD296" s="1012"/>
      <c r="AE296" s="1012"/>
      <c r="AF296" s="1012"/>
      <c r="AG296" s="1012"/>
      <c r="AH296" s="1012"/>
      <c r="AI296" s="1012"/>
      <c r="AJ296" s="1012"/>
      <c r="AK296" s="1012"/>
      <c r="AL296" s="1013"/>
    </row>
    <row r="297" spans="2:38">
      <c r="B297" s="542">
        <v>232</v>
      </c>
      <c r="C297" s="831"/>
      <c r="D297" s="830"/>
      <c r="E297" s="1012"/>
      <c r="F297" s="1012"/>
      <c r="G297" s="1012"/>
      <c r="H297" s="1012"/>
      <c r="I297" s="1012"/>
      <c r="J297" s="1012"/>
      <c r="K297" s="1012"/>
      <c r="L297" s="1012"/>
      <c r="M297" s="1012"/>
      <c r="N297" s="1012"/>
      <c r="O297" s="1012"/>
      <c r="P297" s="1012"/>
      <c r="Q297" s="1012"/>
      <c r="R297" s="1012"/>
      <c r="S297" s="1013"/>
      <c r="T297" s="1012"/>
      <c r="U297" s="1028">
        <v>232</v>
      </c>
      <c r="V297" s="831"/>
      <c r="W297" s="830"/>
      <c r="X297" s="1012"/>
      <c r="Y297" s="1012"/>
      <c r="Z297" s="1012"/>
      <c r="AA297" s="1012"/>
      <c r="AB297" s="1012"/>
      <c r="AC297" s="1012"/>
      <c r="AD297" s="1012"/>
      <c r="AE297" s="1012"/>
      <c r="AF297" s="1012"/>
      <c r="AG297" s="1012"/>
      <c r="AH297" s="1012"/>
      <c r="AI297" s="1012"/>
      <c r="AJ297" s="1012"/>
      <c r="AK297" s="1012"/>
      <c r="AL297" s="1013"/>
    </row>
    <row r="298" spans="2:38">
      <c r="B298" s="542">
        <v>233</v>
      </c>
      <c r="C298" s="831"/>
      <c r="D298" s="830"/>
      <c r="E298" s="1012"/>
      <c r="F298" s="1012"/>
      <c r="G298" s="1012"/>
      <c r="H298" s="1012"/>
      <c r="I298" s="1012"/>
      <c r="J298" s="1012"/>
      <c r="K298" s="1012"/>
      <c r="L298" s="1012"/>
      <c r="M298" s="1012"/>
      <c r="N298" s="1012"/>
      <c r="O298" s="1012"/>
      <c r="P298" s="1012"/>
      <c r="Q298" s="1012"/>
      <c r="R298" s="1012"/>
      <c r="S298" s="1013"/>
      <c r="T298" s="1012"/>
      <c r="U298" s="1028">
        <v>233</v>
      </c>
      <c r="V298" s="831"/>
      <c r="W298" s="830"/>
      <c r="X298" s="1012"/>
      <c r="Y298" s="1012"/>
      <c r="Z298" s="1012"/>
      <c r="AA298" s="1012"/>
      <c r="AB298" s="1012"/>
      <c r="AC298" s="1012"/>
      <c r="AD298" s="1012"/>
      <c r="AE298" s="1012"/>
      <c r="AF298" s="1012"/>
      <c r="AG298" s="1012"/>
      <c r="AH298" s="1012"/>
      <c r="AI298" s="1012"/>
      <c r="AJ298" s="1012"/>
      <c r="AK298" s="1012"/>
      <c r="AL298" s="1013"/>
    </row>
    <row r="299" spans="2:38">
      <c r="B299" s="542">
        <v>234</v>
      </c>
      <c r="C299" s="831"/>
      <c r="D299" s="830"/>
      <c r="E299" s="1012"/>
      <c r="F299" s="1012"/>
      <c r="G299" s="1012"/>
      <c r="H299" s="1012"/>
      <c r="I299" s="1012"/>
      <c r="J299" s="1012"/>
      <c r="K299" s="1012"/>
      <c r="L299" s="1012"/>
      <c r="M299" s="1012"/>
      <c r="N299" s="1012"/>
      <c r="O299" s="1012"/>
      <c r="P299" s="1012"/>
      <c r="Q299" s="1012"/>
      <c r="R299" s="1012"/>
      <c r="S299" s="1013"/>
      <c r="T299" s="1012"/>
      <c r="U299" s="1028">
        <v>234</v>
      </c>
      <c r="V299" s="831"/>
      <c r="W299" s="830"/>
      <c r="X299" s="1012"/>
      <c r="Y299" s="1012"/>
      <c r="Z299" s="1012"/>
      <c r="AA299" s="1012"/>
      <c r="AB299" s="1012"/>
      <c r="AC299" s="1012"/>
      <c r="AD299" s="1012"/>
      <c r="AE299" s="1012"/>
      <c r="AF299" s="1012"/>
      <c r="AG299" s="1012"/>
      <c r="AH299" s="1012"/>
      <c r="AI299" s="1012"/>
      <c r="AJ299" s="1012"/>
      <c r="AK299" s="1012"/>
      <c r="AL299" s="1013"/>
    </row>
    <row r="300" spans="2:38">
      <c r="B300" s="542">
        <v>235</v>
      </c>
      <c r="C300" s="831"/>
      <c r="D300" s="830"/>
      <c r="E300" s="1012"/>
      <c r="F300" s="1012"/>
      <c r="G300" s="1012"/>
      <c r="H300" s="1012"/>
      <c r="I300" s="1012"/>
      <c r="J300" s="1012"/>
      <c r="K300" s="1012"/>
      <c r="L300" s="1012"/>
      <c r="M300" s="1012"/>
      <c r="N300" s="1012"/>
      <c r="O300" s="1012"/>
      <c r="P300" s="1012"/>
      <c r="Q300" s="1012"/>
      <c r="R300" s="1012"/>
      <c r="S300" s="1013"/>
      <c r="T300" s="1012"/>
      <c r="U300" s="1028">
        <v>235</v>
      </c>
      <c r="V300" s="831"/>
      <c r="W300" s="830"/>
      <c r="X300" s="1012"/>
      <c r="Y300" s="1012"/>
      <c r="Z300" s="1012"/>
      <c r="AA300" s="1012"/>
      <c r="AB300" s="1012"/>
      <c r="AC300" s="1012"/>
      <c r="AD300" s="1012"/>
      <c r="AE300" s="1012"/>
      <c r="AF300" s="1012"/>
      <c r="AG300" s="1012"/>
      <c r="AH300" s="1012"/>
      <c r="AI300" s="1012"/>
      <c r="AJ300" s="1012"/>
      <c r="AK300" s="1012"/>
      <c r="AL300" s="1013"/>
    </row>
    <row r="301" spans="2:38">
      <c r="B301" s="542">
        <v>236</v>
      </c>
      <c r="C301" s="831"/>
      <c r="D301" s="830"/>
      <c r="E301" s="1012"/>
      <c r="F301" s="1012"/>
      <c r="G301" s="1012"/>
      <c r="H301" s="1012"/>
      <c r="I301" s="1012"/>
      <c r="J301" s="1012"/>
      <c r="K301" s="1012"/>
      <c r="L301" s="1012"/>
      <c r="M301" s="1012"/>
      <c r="N301" s="1012"/>
      <c r="O301" s="1012"/>
      <c r="P301" s="1012"/>
      <c r="Q301" s="1012"/>
      <c r="R301" s="1012"/>
      <c r="S301" s="1013"/>
      <c r="T301" s="1012"/>
      <c r="U301" s="1028">
        <v>236</v>
      </c>
      <c r="V301" s="831"/>
      <c r="W301" s="830"/>
      <c r="X301" s="1012"/>
      <c r="Y301" s="1012"/>
      <c r="Z301" s="1012"/>
      <c r="AA301" s="1012"/>
      <c r="AB301" s="1012"/>
      <c r="AC301" s="1012"/>
      <c r="AD301" s="1012"/>
      <c r="AE301" s="1012"/>
      <c r="AF301" s="1012"/>
      <c r="AG301" s="1012"/>
      <c r="AH301" s="1012"/>
      <c r="AI301" s="1012"/>
      <c r="AJ301" s="1012"/>
      <c r="AK301" s="1012"/>
      <c r="AL301" s="1013"/>
    </row>
    <row r="302" spans="2:38">
      <c r="B302" s="542">
        <v>237</v>
      </c>
      <c r="C302" s="831"/>
      <c r="D302" s="830"/>
      <c r="E302" s="1012"/>
      <c r="F302" s="1012"/>
      <c r="G302" s="1012"/>
      <c r="H302" s="1012"/>
      <c r="I302" s="1012"/>
      <c r="J302" s="1012"/>
      <c r="K302" s="1012"/>
      <c r="L302" s="1012"/>
      <c r="M302" s="1012"/>
      <c r="N302" s="1012"/>
      <c r="O302" s="1012"/>
      <c r="P302" s="1012"/>
      <c r="Q302" s="1012"/>
      <c r="R302" s="1012"/>
      <c r="S302" s="1013"/>
      <c r="T302" s="1012"/>
      <c r="U302" s="1028">
        <v>237</v>
      </c>
      <c r="V302" s="831"/>
      <c r="W302" s="830"/>
      <c r="X302" s="1012"/>
      <c r="Y302" s="1012"/>
      <c r="Z302" s="1012"/>
      <c r="AA302" s="1012"/>
      <c r="AB302" s="1012"/>
      <c r="AC302" s="1012"/>
      <c r="AD302" s="1012"/>
      <c r="AE302" s="1012"/>
      <c r="AF302" s="1012"/>
      <c r="AG302" s="1012"/>
      <c r="AH302" s="1012"/>
      <c r="AI302" s="1012"/>
      <c r="AJ302" s="1012"/>
      <c r="AK302" s="1012"/>
      <c r="AL302" s="1013"/>
    </row>
    <row r="303" spans="2:38">
      <c r="B303" s="542">
        <v>238</v>
      </c>
      <c r="C303" s="831"/>
      <c r="D303" s="830"/>
      <c r="E303" s="1012"/>
      <c r="F303" s="1012"/>
      <c r="G303" s="1012"/>
      <c r="H303" s="1012"/>
      <c r="I303" s="1012"/>
      <c r="J303" s="1012"/>
      <c r="K303" s="1012"/>
      <c r="L303" s="1012"/>
      <c r="M303" s="1012"/>
      <c r="N303" s="1012"/>
      <c r="O303" s="1012"/>
      <c r="P303" s="1012"/>
      <c r="Q303" s="1012"/>
      <c r="R303" s="1012"/>
      <c r="S303" s="1013"/>
      <c r="T303" s="1012"/>
      <c r="U303" s="1028">
        <v>238</v>
      </c>
      <c r="V303" s="831"/>
      <c r="W303" s="830"/>
      <c r="X303" s="1012"/>
      <c r="Y303" s="1012"/>
      <c r="Z303" s="1012"/>
      <c r="AA303" s="1012"/>
      <c r="AB303" s="1012"/>
      <c r="AC303" s="1012"/>
      <c r="AD303" s="1012"/>
      <c r="AE303" s="1012"/>
      <c r="AF303" s="1012"/>
      <c r="AG303" s="1012"/>
      <c r="AH303" s="1012"/>
      <c r="AI303" s="1012"/>
      <c r="AJ303" s="1012"/>
      <c r="AK303" s="1012"/>
      <c r="AL303" s="1013"/>
    </row>
    <row r="304" spans="2:38">
      <c r="B304" s="542">
        <v>239</v>
      </c>
      <c r="C304" s="831"/>
      <c r="D304" s="830"/>
      <c r="E304" s="1012"/>
      <c r="F304" s="1012"/>
      <c r="G304" s="1012"/>
      <c r="H304" s="1012"/>
      <c r="I304" s="1012"/>
      <c r="J304" s="1012"/>
      <c r="K304" s="1012"/>
      <c r="L304" s="1012"/>
      <c r="M304" s="1012"/>
      <c r="N304" s="1012"/>
      <c r="O304" s="1012"/>
      <c r="P304" s="1012"/>
      <c r="Q304" s="1012"/>
      <c r="R304" s="1012"/>
      <c r="S304" s="1013"/>
      <c r="T304" s="1012"/>
      <c r="U304" s="1028">
        <v>239</v>
      </c>
      <c r="V304" s="831"/>
      <c r="W304" s="830"/>
      <c r="X304" s="1012"/>
      <c r="Y304" s="1012"/>
      <c r="Z304" s="1012"/>
      <c r="AA304" s="1012"/>
      <c r="AB304" s="1012"/>
      <c r="AC304" s="1012"/>
      <c r="AD304" s="1012"/>
      <c r="AE304" s="1012"/>
      <c r="AF304" s="1012"/>
      <c r="AG304" s="1012"/>
      <c r="AH304" s="1012"/>
      <c r="AI304" s="1012"/>
      <c r="AJ304" s="1012"/>
      <c r="AK304" s="1012"/>
      <c r="AL304" s="1013"/>
    </row>
    <row r="305" spans="2:38">
      <c r="B305" s="542">
        <v>240</v>
      </c>
      <c r="C305" s="831"/>
      <c r="D305" s="830"/>
      <c r="E305" s="1012"/>
      <c r="F305" s="1012"/>
      <c r="G305" s="1012"/>
      <c r="H305" s="1012"/>
      <c r="I305" s="1012"/>
      <c r="J305" s="1012"/>
      <c r="K305" s="1012"/>
      <c r="L305" s="1012"/>
      <c r="M305" s="1012"/>
      <c r="N305" s="1012"/>
      <c r="O305" s="1012"/>
      <c r="P305" s="1012"/>
      <c r="Q305" s="1012"/>
      <c r="R305" s="1012"/>
      <c r="S305" s="1013"/>
      <c r="T305" s="1012"/>
      <c r="U305" s="1028">
        <v>240</v>
      </c>
      <c r="V305" s="831"/>
      <c r="W305" s="830"/>
      <c r="X305" s="1012"/>
      <c r="Y305" s="1012"/>
      <c r="Z305" s="1012"/>
      <c r="AA305" s="1012"/>
      <c r="AB305" s="1012"/>
      <c r="AC305" s="1012"/>
      <c r="AD305" s="1012"/>
      <c r="AE305" s="1012"/>
      <c r="AF305" s="1012"/>
      <c r="AG305" s="1012"/>
      <c r="AH305" s="1012"/>
      <c r="AI305" s="1012"/>
      <c r="AJ305" s="1012"/>
      <c r="AK305" s="1012"/>
      <c r="AL305" s="1013"/>
    </row>
    <row r="306" spans="2:38">
      <c r="B306" s="542">
        <v>241</v>
      </c>
      <c r="C306" s="831"/>
      <c r="D306" s="830"/>
      <c r="E306" s="1012"/>
      <c r="F306" s="1012"/>
      <c r="G306" s="1012"/>
      <c r="H306" s="1012"/>
      <c r="I306" s="1012"/>
      <c r="J306" s="1012"/>
      <c r="K306" s="1012"/>
      <c r="L306" s="1012"/>
      <c r="M306" s="1012"/>
      <c r="N306" s="1012"/>
      <c r="O306" s="1012"/>
      <c r="P306" s="1012"/>
      <c r="Q306" s="1012"/>
      <c r="R306" s="1012"/>
      <c r="S306" s="1013"/>
      <c r="T306" s="1012"/>
      <c r="U306" s="1028">
        <v>241</v>
      </c>
      <c r="V306" s="831"/>
      <c r="W306" s="830"/>
      <c r="X306" s="1012"/>
      <c r="Y306" s="1012"/>
      <c r="Z306" s="1012"/>
      <c r="AA306" s="1012"/>
      <c r="AB306" s="1012"/>
      <c r="AC306" s="1012"/>
      <c r="AD306" s="1012"/>
      <c r="AE306" s="1012"/>
      <c r="AF306" s="1012"/>
      <c r="AG306" s="1012"/>
      <c r="AH306" s="1012"/>
      <c r="AI306" s="1012"/>
      <c r="AJ306" s="1012"/>
      <c r="AK306" s="1012"/>
      <c r="AL306" s="1013"/>
    </row>
    <row r="307" spans="2:38">
      <c r="B307" s="542">
        <v>242</v>
      </c>
      <c r="C307" s="831"/>
      <c r="D307" s="830"/>
      <c r="E307" s="1012"/>
      <c r="F307" s="1012"/>
      <c r="G307" s="1012"/>
      <c r="H307" s="1012"/>
      <c r="I307" s="1012"/>
      <c r="J307" s="1012"/>
      <c r="K307" s="1012"/>
      <c r="L307" s="1012"/>
      <c r="M307" s="1012"/>
      <c r="N307" s="1012"/>
      <c r="O307" s="1012"/>
      <c r="P307" s="1012"/>
      <c r="Q307" s="1012"/>
      <c r="R307" s="1012"/>
      <c r="S307" s="1013"/>
      <c r="T307" s="1012"/>
      <c r="U307" s="1028">
        <v>242</v>
      </c>
      <c r="V307" s="831"/>
      <c r="W307" s="830"/>
      <c r="X307" s="1012"/>
      <c r="Y307" s="1012"/>
      <c r="Z307" s="1012"/>
      <c r="AA307" s="1012"/>
      <c r="AB307" s="1012"/>
      <c r="AC307" s="1012"/>
      <c r="AD307" s="1012"/>
      <c r="AE307" s="1012"/>
      <c r="AF307" s="1012"/>
      <c r="AG307" s="1012"/>
      <c r="AH307" s="1012"/>
      <c r="AI307" s="1012"/>
      <c r="AJ307" s="1012"/>
      <c r="AK307" s="1012"/>
      <c r="AL307" s="1013"/>
    </row>
    <row r="308" spans="2:38">
      <c r="B308" s="542">
        <v>243</v>
      </c>
      <c r="C308" s="831"/>
      <c r="D308" s="830"/>
      <c r="E308" s="1012"/>
      <c r="F308" s="1012"/>
      <c r="G308" s="1012"/>
      <c r="H308" s="1012"/>
      <c r="I308" s="1012"/>
      <c r="J308" s="1012"/>
      <c r="K308" s="1012"/>
      <c r="L308" s="1012"/>
      <c r="M308" s="1012"/>
      <c r="N308" s="1012"/>
      <c r="O308" s="1012"/>
      <c r="P308" s="1012"/>
      <c r="Q308" s="1012"/>
      <c r="R308" s="1012"/>
      <c r="S308" s="1013"/>
      <c r="T308" s="1012"/>
      <c r="U308" s="1028">
        <v>243</v>
      </c>
      <c r="V308" s="831"/>
      <c r="W308" s="830"/>
      <c r="X308" s="1012"/>
      <c r="Y308" s="1012"/>
      <c r="Z308" s="1012"/>
      <c r="AA308" s="1012"/>
      <c r="AB308" s="1012"/>
      <c r="AC308" s="1012"/>
      <c r="AD308" s="1012"/>
      <c r="AE308" s="1012"/>
      <c r="AF308" s="1012"/>
      <c r="AG308" s="1012"/>
      <c r="AH308" s="1012"/>
      <c r="AI308" s="1012"/>
      <c r="AJ308" s="1012"/>
      <c r="AK308" s="1012"/>
      <c r="AL308" s="1013"/>
    </row>
    <row r="309" spans="2:38">
      <c r="B309" s="542">
        <v>244</v>
      </c>
      <c r="C309" s="831"/>
      <c r="D309" s="830"/>
      <c r="E309" s="1012"/>
      <c r="F309" s="1012"/>
      <c r="G309" s="1012"/>
      <c r="H309" s="1012"/>
      <c r="I309" s="1012"/>
      <c r="J309" s="1012"/>
      <c r="K309" s="1012"/>
      <c r="L309" s="1012"/>
      <c r="M309" s="1012"/>
      <c r="N309" s="1012"/>
      <c r="O309" s="1012"/>
      <c r="P309" s="1012"/>
      <c r="Q309" s="1012"/>
      <c r="R309" s="1012"/>
      <c r="S309" s="1013"/>
      <c r="T309" s="1012"/>
      <c r="U309" s="1028">
        <v>244</v>
      </c>
      <c r="V309" s="831"/>
      <c r="W309" s="830"/>
      <c r="X309" s="1012"/>
      <c r="Y309" s="1012"/>
      <c r="Z309" s="1012"/>
      <c r="AA309" s="1012"/>
      <c r="AB309" s="1012"/>
      <c r="AC309" s="1012"/>
      <c r="AD309" s="1012"/>
      <c r="AE309" s="1012"/>
      <c r="AF309" s="1012"/>
      <c r="AG309" s="1012"/>
      <c r="AH309" s="1012"/>
      <c r="AI309" s="1012"/>
      <c r="AJ309" s="1012"/>
      <c r="AK309" s="1012"/>
      <c r="AL309" s="1013"/>
    </row>
    <row r="310" spans="2:38">
      <c r="B310" s="542">
        <v>245</v>
      </c>
      <c r="C310" s="831"/>
      <c r="D310" s="830"/>
      <c r="E310" s="1012"/>
      <c r="F310" s="1012"/>
      <c r="G310" s="1012"/>
      <c r="H310" s="1012"/>
      <c r="I310" s="1012"/>
      <c r="J310" s="1012"/>
      <c r="K310" s="1012"/>
      <c r="L310" s="1012"/>
      <c r="M310" s="1012"/>
      <c r="N310" s="1012"/>
      <c r="O310" s="1012"/>
      <c r="P310" s="1012"/>
      <c r="Q310" s="1012"/>
      <c r="R310" s="1012"/>
      <c r="S310" s="1013"/>
      <c r="T310" s="1012"/>
      <c r="U310" s="1028">
        <v>245</v>
      </c>
      <c r="V310" s="831"/>
      <c r="W310" s="830"/>
      <c r="X310" s="1012"/>
      <c r="Y310" s="1012"/>
      <c r="Z310" s="1012"/>
      <c r="AA310" s="1012"/>
      <c r="AB310" s="1012"/>
      <c r="AC310" s="1012"/>
      <c r="AD310" s="1012"/>
      <c r="AE310" s="1012"/>
      <c r="AF310" s="1012"/>
      <c r="AG310" s="1012"/>
      <c r="AH310" s="1012"/>
      <c r="AI310" s="1012"/>
      <c r="AJ310" s="1012"/>
      <c r="AK310" s="1012"/>
      <c r="AL310" s="1013"/>
    </row>
    <row r="311" spans="2:38">
      <c r="B311" s="542">
        <v>246</v>
      </c>
      <c r="C311" s="831"/>
      <c r="D311" s="830"/>
      <c r="E311" s="1012"/>
      <c r="F311" s="1012"/>
      <c r="G311" s="1012"/>
      <c r="H311" s="1012"/>
      <c r="I311" s="1012"/>
      <c r="J311" s="1012"/>
      <c r="K311" s="1012"/>
      <c r="L311" s="1012"/>
      <c r="M311" s="1012"/>
      <c r="N311" s="1012"/>
      <c r="O311" s="1012"/>
      <c r="P311" s="1012"/>
      <c r="Q311" s="1012"/>
      <c r="R311" s="1012"/>
      <c r="S311" s="1013"/>
      <c r="T311" s="1012"/>
      <c r="U311" s="1028">
        <v>246</v>
      </c>
      <c r="V311" s="831"/>
      <c r="W311" s="830"/>
      <c r="X311" s="1012"/>
      <c r="Y311" s="1012"/>
      <c r="Z311" s="1012"/>
      <c r="AA311" s="1012"/>
      <c r="AB311" s="1012"/>
      <c r="AC311" s="1012"/>
      <c r="AD311" s="1012"/>
      <c r="AE311" s="1012"/>
      <c r="AF311" s="1012"/>
      <c r="AG311" s="1012"/>
      <c r="AH311" s="1012"/>
      <c r="AI311" s="1012"/>
      <c r="AJ311" s="1012"/>
      <c r="AK311" s="1012"/>
      <c r="AL311" s="1013"/>
    </row>
    <row r="312" spans="2:38">
      <c r="B312" s="542">
        <v>247</v>
      </c>
      <c r="C312" s="831"/>
      <c r="D312" s="830"/>
      <c r="E312" s="1012"/>
      <c r="F312" s="1012"/>
      <c r="G312" s="1012"/>
      <c r="H312" s="1012"/>
      <c r="I312" s="1012"/>
      <c r="J312" s="1012"/>
      <c r="K312" s="1012"/>
      <c r="L312" s="1012"/>
      <c r="M312" s="1012"/>
      <c r="N312" s="1012"/>
      <c r="O312" s="1012"/>
      <c r="P312" s="1012"/>
      <c r="Q312" s="1012"/>
      <c r="R312" s="1012"/>
      <c r="S312" s="1013"/>
      <c r="T312" s="1012"/>
      <c r="U312" s="1028">
        <v>247</v>
      </c>
      <c r="V312" s="831"/>
      <c r="W312" s="830"/>
      <c r="X312" s="1012"/>
      <c r="Y312" s="1012"/>
      <c r="Z312" s="1012"/>
      <c r="AA312" s="1012"/>
      <c r="AB312" s="1012"/>
      <c r="AC312" s="1012"/>
      <c r="AD312" s="1012"/>
      <c r="AE312" s="1012"/>
      <c r="AF312" s="1012"/>
      <c r="AG312" s="1012"/>
      <c r="AH312" s="1012"/>
      <c r="AI312" s="1012"/>
      <c r="AJ312" s="1012"/>
      <c r="AK312" s="1012"/>
      <c r="AL312" s="1013"/>
    </row>
    <row r="313" spans="2:38">
      <c r="B313" s="542">
        <v>248</v>
      </c>
      <c r="C313" s="831"/>
      <c r="D313" s="830"/>
      <c r="E313" s="1012"/>
      <c r="F313" s="1012"/>
      <c r="G313" s="1012"/>
      <c r="H313" s="1012"/>
      <c r="I313" s="1012"/>
      <c r="J313" s="1012"/>
      <c r="K313" s="1012"/>
      <c r="L313" s="1012"/>
      <c r="M313" s="1012"/>
      <c r="N313" s="1012"/>
      <c r="O313" s="1012"/>
      <c r="P313" s="1012"/>
      <c r="Q313" s="1012"/>
      <c r="R313" s="1012"/>
      <c r="S313" s="1013"/>
      <c r="T313" s="1012"/>
      <c r="U313" s="1028">
        <v>248</v>
      </c>
      <c r="V313" s="831"/>
      <c r="W313" s="830"/>
      <c r="X313" s="1012"/>
      <c r="Y313" s="1012"/>
      <c r="Z313" s="1012"/>
      <c r="AA313" s="1012"/>
      <c r="AB313" s="1012"/>
      <c r="AC313" s="1012"/>
      <c r="AD313" s="1012"/>
      <c r="AE313" s="1012"/>
      <c r="AF313" s="1012"/>
      <c r="AG313" s="1012"/>
      <c r="AH313" s="1012"/>
      <c r="AI313" s="1012"/>
      <c r="AJ313" s="1012"/>
      <c r="AK313" s="1012"/>
      <c r="AL313" s="1013"/>
    </row>
    <row r="314" spans="2:38">
      <c r="B314" s="542">
        <v>249</v>
      </c>
      <c r="C314" s="831"/>
      <c r="D314" s="830"/>
      <c r="E314" s="1012"/>
      <c r="F314" s="1012"/>
      <c r="G314" s="1012"/>
      <c r="H314" s="1012"/>
      <c r="I314" s="1012"/>
      <c r="J314" s="1012"/>
      <c r="K314" s="1012"/>
      <c r="L314" s="1012"/>
      <c r="M314" s="1012"/>
      <c r="N314" s="1012"/>
      <c r="O314" s="1012"/>
      <c r="P314" s="1012"/>
      <c r="Q314" s="1012"/>
      <c r="R314" s="1012"/>
      <c r="S314" s="1013"/>
      <c r="T314" s="1012"/>
      <c r="U314" s="1028">
        <v>249</v>
      </c>
      <c r="V314" s="831"/>
      <c r="W314" s="830"/>
      <c r="X314" s="1012"/>
      <c r="Y314" s="1012"/>
      <c r="Z314" s="1012"/>
      <c r="AA314" s="1012"/>
      <c r="AB314" s="1012"/>
      <c r="AC314" s="1012"/>
      <c r="AD314" s="1012"/>
      <c r="AE314" s="1012"/>
      <c r="AF314" s="1012"/>
      <c r="AG314" s="1012"/>
      <c r="AH314" s="1012"/>
      <c r="AI314" s="1012"/>
      <c r="AJ314" s="1012"/>
      <c r="AK314" s="1012"/>
      <c r="AL314" s="1013"/>
    </row>
    <row r="315" spans="2:38">
      <c r="B315" s="542">
        <v>250</v>
      </c>
      <c r="C315" s="831"/>
      <c r="D315" s="830"/>
      <c r="E315" s="1012"/>
      <c r="F315" s="1012"/>
      <c r="G315" s="1012"/>
      <c r="H315" s="1012"/>
      <c r="I315" s="1012"/>
      <c r="J315" s="1012"/>
      <c r="K315" s="1012"/>
      <c r="L315" s="1012"/>
      <c r="M315" s="1012"/>
      <c r="N315" s="1012"/>
      <c r="O315" s="1012"/>
      <c r="P315" s="1012"/>
      <c r="Q315" s="1012"/>
      <c r="R315" s="1012"/>
      <c r="S315" s="1013"/>
      <c r="T315" s="1012"/>
      <c r="U315" s="1028">
        <v>250</v>
      </c>
      <c r="V315" s="831"/>
      <c r="W315" s="830"/>
      <c r="X315" s="1012"/>
      <c r="Y315" s="1012"/>
      <c r="Z315" s="1012"/>
      <c r="AA315" s="1012"/>
      <c r="AB315" s="1012"/>
      <c r="AC315" s="1012"/>
      <c r="AD315" s="1012"/>
      <c r="AE315" s="1012"/>
      <c r="AF315" s="1012"/>
      <c r="AG315" s="1012"/>
      <c r="AH315" s="1012"/>
      <c r="AI315" s="1012"/>
      <c r="AJ315" s="1012"/>
      <c r="AK315" s="1012"/>
      <c r="AL315" s="1013"/>
    </row>
    <row r="316" spans="2:38">
      <c r="B316" s="542">
        <v>251</v>
      </c>
      <c r="C316" s="831"/>
      <c r="D316" s="830"/>
      <c r="E316" s="1012"/>
      <c r="F316" s="1012"/>
      <c r="G316" s="1012"/>
      <c r="H316" s="1012"/>
      <c r="I316" s="1012"/>
      <c r="J316" s="1012"/>
      <c r="K316" s="1012"/>
      <c r="L316" s="1012"/>
      <c r="M316" s="1012"/>
      <c r="N316" s="1012"/>
      <c r="O316" s="1012"/>
      <c r="P316" s="1012"/>
      <c r="Q316" s="1012"/>
      <c r="R316" s="1012"/>
      <c r="S316" s="1013"/>
      <c r="T316" s="1012"/>
      <c r="U316" s="1028">
        <v>251</v>
      </c>
      <c r="V316" s="831"/>
      <c r="W316" s="830"/>
      <c r="X316" s="1012"/>
      <c r="Y316" s="1012"/>
      <c r="Z316" s="1012"/>
      <c r="AA316" s="1012"/>
      <c r="AB316" s="1012"/>
      <c r="AC316" s="1012"/>
      <c r="AD316" s="1012"/>
      <c r="AE316" s="1012"/>
      <c r="AF316" s="1012"/>
      <c r="AG316" s="1012"/>
      <c r="AH316" s="1012"/>
      <c r="AI316" s="1012"/>
      <c r="AJ316" s="1012"/>
      <c r="AK316" s="1012"/>
      <c r="AL316" s="1013"/>
    </row>
    <row r="317" spans="2:38">
      <c r="B317" s="542">
        <v>252</v>
      </c>
      <c r="C317" s="831"/>
      <c r="D317" s="830"/>
      <c r="E317" s="1012"/>
      <c r="F317" s="1012"/>
      <c r="G317" s="1012"/>
      <c r="H317" s="1012"/>
      <c r="I317" s="1012"/>
      <c r="J317" s="1012"/>
      <c r="K317" s="1012"/>
      <c r="L317" s="1012"/>
      <c r="M317" s="1012"/>
      <c r="N317" s="1012"/>
      <c r="O317" s="1012"/>
      <c r="P317" s="1012"/>
      <c r="Q317" s="1012"/>
      <c r="R317" s="1012"/>
      <c r="S317" s="1013"/>
      <c r="T317" s="1012"/>
      <c r="U317" s="1028">
        <v>252</v>
      </c>
      <c r="V317" s="831"/>
      <c r="W317" s="830"/>
      <c r="X317" s="1012"/>
      <c r="Y317" s="1012"/>
      <c r="Z317" s="1012"/>
      <c r="AA317" s="1012"/>
      <c r="AB317" s="1012"/>
      <c r="AC317" s="1012"/>
      <c r="AD317" s="1012"/>
      <c r="AE317" s="1012"/>
      <c r="AF317" s="1012"/>
      <c r="AG317" s="1012"/>
      <c r="AH317" s="1012"/>
      <c r="AI317" s="1012"/>
      <c r="AJ317" s="1012"/>
      <c r="AK317" s="1012"/>
      <c r="AL317" s="1013"/>
    </row>
    <row r="318" spans="2:38">
      <c r="B318" s="542">
        <v>253</v>
      </c>
      <c r="C318" s="831"/>
      <c r="D318" s="830"/>
      <c r="E318" s="1012"/>
      <c r="F318" s="1012"/>
      <c r="G318" s="1012"/>
      <c r="H318" s="1012"/>
      <c r="I318" s="1012"/>
      <c r="J318" s="1012"/>
      <c r="K318" s="1012"/>
      <c r="L318" s="1012"/>
      <c r="M318" s="1012"/>
      <c r="N318" s="1012"/>
      <c r="O318" s="1012"/>
      <c r="P318" s="1012"/>
      <c r="Q318" s="1012"/>
      <c r="R318" s="1012"/>
      <c r="S318" s="1013"/>
      <c r="T318" s="1012"/>
      <c r="U318" s="1028">
        <v>253</v>
      </c>
      <c r="V318" s="831"/>
      <c r="W318" s="830"/>
      <c r="X318" s="1012"/>
      <c r="Y318" s="1012"/>
      <c r="Z318" s="1012"/>
      <c r="AA318" s="1012"/>
      <c r="AB318" s="1012"/>
      <c r="AC318" s="1012"/>
      <c r="AD318" s="1012"/>
      <c r="AE318" s="1012"/>
      <c r="AF318" s="1012"/>
      <c r="AG318" s="1012"/>
      <c r="AH318" s="1012"/>
      <c r="AI318" s="1012"/>
      <c r="AJ318" s="1012"/>
      <c r="AK318" s="1012"/>
      <c r="AL318" s="1013"/>
    </row>
    <row r="319" spans="2:38">
      <c r="B319" s="542">
        <v>254</v>
      </c>
      <c r="C319" s="831"/>
      <c r="D319" s="830"/>
      <c r="E319" s="1012"/>
      <c r="F319" s="1012"/>
      <c r="G319" s="1012"/>
      <c r="H319" s="1012"/>
      <c r="I319" s="1012"/>
      <c r="J319" s="1012"/>
      <c r="K319" s="1012"/>
      <c r="L319" s="1012"/>
      <c r="M319" s="1012"/>
      <c r="N319" s="1012"/>
      <c r="O319" s="1012"/>
      <c r="P319" s="1012"/>
      <c r="Q319" s="1012"/>
      <c r="R319" s="1012"/>
      <c r="S319" s="1013"/>
      <c r="T319" s="1012"/>
      <c r="U319" s="1028">
        <v>254</v>
      </c>
      <c r="V319" s="831"/>
      <c r="W319" s="830"/>
      <c r="X319" s="1012"/>
      <c r="Y319" s="1012"/>
      <c r="Z319" s="1012"/>
      <c r="AA319" s="1012"/>
      <c r="AB319" s="1012"/>
      <c r="AC319" s="1012"/>
      <c r="AD319" s="1012"/>
      <c r="AE319" s="1012"/>
      <c r="AF319" s="1012"/>
      <c r="AG319" s="1012"/>
      <c r="AH319" s="1012"/>
      <c r="AI319" s="1012"/>
      <c r="AJ319" s="1012"/>
      <c r="AK319" s="1012"/>
      <c r="AL319" s="1013"/>
    </row>
    <row r="320" spans="2:38">
      <c r="B320" s="542">
        <v>255</v>
      </c>
      <c r="C320" s="831"/>
      <c r="D320" s="830"/>
      <c r="E320" s="1012"/>
      <c r="F320" s="1012"/>
      <c r="G320" s="1012"/>
      <c r="H320" s="1012"/>
      <c r="I320" s="1012"/>
      <c r="J320" s="1012"/>
      <c r="K320" s="1012"/>
      <c r="L320" s="1012"/>
      <c r="M320" s="1012"/>
      <c r="N320" s="1012"/>
      <c r="O320" s="1012"/>
      <c r="P320" s="1012"/>
      <c r="Q320" s="1012"/>
      <c r="R320" s="1012"/>
      <c r="S320" s="1013"/>
      <c r="T320" s="1012"/>
      <c r="U320" s="1028">
        <v>255</v>
      </c>
      <c r="V320" s="831"/>
      <c r="W320" s="830"/>
      <c r="X320" s="1012"/>
      <c r="Y320" s="1012"/>
      <c r="Z320" s="1012"/>
      <c r="AA320" s="1012"/>
      <c r="AB320" s="1012"/>
      <c r="AC320" s="1012"/>
      <c r="AD320" s="1012"/>
      <c r="AE320" s="1012"/>
      <c r="AF320" s="1012"/>
      <c r="AG320" s="1012"/>
      <c r="AH320" s="1012"/>
      <c r="AI320" s="1012"/>
      <c r="AJ320" s="1012"/>
      <c r="AK320" s="1012"/>
      <c r="AL320" s="1013"/>
    </row>
    <row r="321" spans="2:38">
      <c r="B321" s="542">
        <v>256</v>
      </c>
      <c r="C321" s="831"/>
      <c r="D321" s="830"/>
      <c r="E321" s="1012"/>
      <c r="F321" s="1012"/>
      <c r="G321" s="1012"/>
      <c r="H321" s="1012"/>
      <c r="I321" s="1012"/>
      <c r="J321" s="1012"/>
      <c r="K321" s="1012"/>
      <c r="L321" s="1012"/>
      <c r="M321" s="1012"/>
      <c r="N321" s="1012"/>
      <c r="O321" s="1012"/>
      <c r="P321" s="1012"/>
      <c r="Q321" s="1012"/>
      <c r="R321" s="1012"/>
      <c r="S321" s="1013"/>
      <c r="T321" s="1012"/>
      <c r="U321" s="1028">
        <v>256</v>
      </c>
      <c r="V321" s="831"/>
      <c r="W321" s="830"/>
      <c r="X321" s="1012"/>
      <c r="Y321" s="1012"/>
      <c r="Z321" s="1012"/>
      <c r="AA321" s="1012"/>
      <c r="AB321" s="1012"/>
      <c r="AC321" s="1012"/>
      <c r="AD321" s="1012"/>
      <c r="AE321" s="1012"/>
      <c r="AF321" s="1012"/>
      <c r="AG321" s="1012"/>
      <c r="AH321" s="1012"/>
      <c r="AI321" s="1012"/>
      <c r="AJ321" s="1012"/>
      <c r="AK321" s="1012"/>
      <c r="AL321" s="1013"/>
    </row>
    <row r="322" spans="2:38">
      <c r="B322" s="542">
        <v>257</v>
      </c>
      <c r="C322" s="831"/>
      <c r="D322" s="830"/>
      <c r="E322" s="1012"/>
      <c r="F322" s="1012"/>
      <c r="G322" s="1012"/>
      <c r="H322" s="1012"/>
      <c r="I322" s="1012"/>
      <c r="J322" s="1012"/>
      <c r="K322" s="1012"/>
      <c r="L322" s="1012"/>
      <c r="M322" s="1012"/>
      <c r="N322" s="1012"/>
      <c r="O322" s="1012"/>
      <c r="P322" s="1012"/>
      <c r="Q322" s="1012"/>
      <c r="R322" s="1012"/>
      <c r="S322" s="1013"/>
      <c r="T322" s="1012"/>
      <c r="U322" s="1028">
        <v>257</v>
      </c>
      <c r="V322" s="831"/>
      <c r="W322" s="830"/>
      <c r="X322" s="1012"/>
      <c r="Y322" s="1012"/>
      <c r="Z322" s="1012"/>
      <c r="AA322" s="1012"/>
      <c r="AB322" s="1012"/>
      <c r="AC322" s="1012"/>
      <c r="AD322" s="1012"/>
      <c r="AE322" s="1012"/>
      <c r="AF322" s="1012"/>
      <c r="AG322" s="1012"/>
      <c r="AH322" s="1012"/>
      <c r="AI322" s="1012"/>
      <c r="AJ322" s="1012"/>
      <c r="AK322" s="1012"/>
      <c r="AL322" s="1013"/>
    </row>
    <row r="323" spans="2:38">
      <c r="B323" s="542">
        <v>258</v>
      </c>
      <c r="C323" s="831"/>
      <c r="D323" s="830"/>
      <c r="E323" s="1012"/>
      <c r="F323" s="1012"/>
      <c r="G323" s="1012"/>
      <c r="H323" s="1012"/>
      <c r="I323" s="1012"/>
      <c r="J323" s="1012"/>
      <c r="K323" s="1012"/>
      <c r="L323" s="1012"/>
      <c r="M323" s="1012"/>
      <c r="N323" s="1012"/>
      <c r="O323" s="1012"/>
      <c r="P323" s="1012"/>
      <c r="Q323" s="1012"/>
      <c r="R323" s="1012"/>
      <c r="S323" s="1013"/>
      <c r="T323" s="1012"/>
      <c r="U323" s="1028">
        <v>258</v>
      </c>
      <c r="V323" s="831"/>
      <c r="W323" s="830"/>
      <c r="X323" s="1012"/>
      <c r="Y323" s="1012"/>
      <c r="Z323" s="1012"/>
      <c r="AA323" s="1012"/>
      <c r="AB323" s="1012"/>
      <c r="AC323" s="1012"/>
      <c r="AD323" s="1012"/>
      <c r="AE323" s="1012"/>
      <c r="AF323" s="1012"/>
      <c r="AG323" s="1012"/>
      <c r="AH323" s="1012"/>
      <c r="AI323" s="1012"/>
      <c r="AJ323" s="1012"/>
      <c r="AK323" s="1012"/>
      <c r="AL323" s="1013"/>
    </row>
    <row r="324" spans="2:38">
      <c r="B324" s="542">
        <v>259</v>
      </c>
      <c r="C324" s="831"/>
      <c r="D324" s="830"/>
      <c r="E324" s="1012"/>
      <c r="F324" s="1012"/>
      <c r="G324" s="1012"/>
      <c r="H324" s="1012"/>
      <c r="I324" s="1012"/>
      <c r="J324" s="1012"/>
      <c r="K324" s="1012"/>
      <c r="L324" s="1012"/>
      <c r="M324" s="1012"/>
      <c r="N324" s="1012"/>
      <c r="O324" s="1012"/>
      <c r="P324" s="1012"/>
      <c r="Q324" s="1012"/>
      <c r="R324" s="1012"/>
      <c r="S324" s="1013"/>
      <c r="T324" s="1012"/>
      <c r="U324" s="1028">
        <v>259</v>
      </c>
      <c r="V324" s="831"/>
      <c r="W324" s="830"/>
      <c r="X324" s="1012"/>
      <c r="Y324" s="1012"/>
      <c r="Z324" s="1012"/>
      <c r="AA324" s="1012"/>
      <c r="AB324" s="1012"/>
      <c r="AC324" s="1012"/>
      <c r="AD324" s="1012"/>
      <c r="AE324" s="1012"/>
      <c r="AF324" s="1012"/>
      <c r="AG324" s="1012"/>
      <c r="AH324" s="1012"/>
      <c r="AI324" s="1012"/>
      <c r="AJ324" s="1012"/>
      <c r="AK324" s="1012"/>
      <c r="AL324" s="1013"/>
    </row>
    <row r="325" spans="2:38">
      <c r="B325" s="542">
        <v>260</v>
      </c>
      <c r="C325" s="831"/>
      <c r="D325" s="830"/>
      <c r="E325" s="1012"/>
      <c r="F325" s="1012"/>
      <c r="G325" s="1012"/>
      <c r="H325" s="1012"/>
      <c r="I325" s="1012"/>
      <c r="J325" s="1012"/>
      <c r="K325" s="1012"/>
      <c r="L325" s="1012"/>
      <c r="M325" s="1012"/>
      <c r="N325" s="1012"/>
      <c r="O325" s="1012"/>
      <c r="P325" s="1012"/>
      <c r="Q325" s="1012"/>
      <c r="R325" s="1012"/>
      <c r="S325" s="1013"/>
      <c r="T325" s="1012"/>
      <c r="U325" s="1028">
        <v>260</v>
      </c>
      <c r="V325" s="831"/>
      <c r="W325" s="830"/>
      <c r="X325" s="1012"/>
      <c r="Y325" s="1012"/>
      <c r="Z325" s="1012"/>
      <c r="AA325" s="1012"/>
      <c r="AB325" s="1012"/>
      <c r="AC325" s="1012"/>
      <c r="AD325" s="1012"/>
      <c r="AE325" s="1012"/>
      <c r="AF325" s="1012"/>
      <c r="AG325" s="1012"/>
      <c r="AH325" s="1012"/>
      <c r="AI325" s="1012"/>
      <c r="AJ325" s="1012"/>
      <c r="AK325" s="1012"/>
      <c r="AL325" s="1013"/>
    </row>
    <row r="326" spans="2:38">
      <c r="B326" s="542">
        <v>261</v>
      </c>
      <c r="C326" s="831"/>
      <c r="D326" s="830"/>
      <c r="E326" s="1012"/>
      <c r="F326" s="1012"/>
      <c r="G326" s="1012"/>
      <c r="H326" s="1012"/>
      <c r="I326" s="1012"/>
      <c r="J326" s="1012"/>
      <c r="K326" s="1012"/>
      <c r="L326" s="1012"/>
      <c r="M326" s="1012"/>
      <c r="N326" s="1012"/>
      <c r="O326" s="1012"/>
      <c r="P326" s="1012"/>
      <c r="Q326" s="1012"/>
      <c r="R326" s="1012"/>
      <c r="S326" s="1013"/>
      <c r="T326" s="1012"/>
      <c r="U326" s="1028">
        <v>261</v>
      </c>
      <c r="V326" s="831"/>
      <c r="W326" s="830"/>
      <c r="X326" s="1012"/>
      <c r="Y326" s="1012"/>
      <c r="Z326" s="1012"/>
      <c r="AA326" s="1012"/>
      <c r="AB326" s="1012"/>
      <c r="AC326" s="1012"/>
      <c r="AD326" s="1012"/>
      <c r="AE326" s="1012"/>
      <c r="AF326" s="1012"/>
      <c r="AG326" s="1012"/>
      <c r="AH326" s="1012"/>
      <c r="AI326" s="1012"/>
      <c r="AJ326" s="1012"/>
      <c r="AK326" s="1012"/>
      <c r="AL326" s="1013"/>
    </row>
    <row r="327" spans="2:38">
      <c r="B327" s="542">
        <v>262</v>
      </c>
      <c r="C327" s="831"/>
      <c r="D327" s="830"/>
      <c r="E327" s="1012"/>
      <c r="F327" s="1012"/>
      <c r="G327" s="1012"/>
      <c r="H327" s="1012"/>
      <c r="I327" s="1012"/>
      <c r="J327" s="1012"/>
      <c r="K327" s="1012"/>
      <c r="L327" s="1012"/>
      <c r="M327" s="1012"/>
      <c r="N327" s="1012"/>
      <c r="O327" s="1012"/>
      <c r="P327" s="1012"/>
      <c r="Q327" s="1012"/>
      <c r="R327" s="1012"/>
      <c r="S327" s="1013"/>
      <c r="T327" s="1012"/>
      <c r="U327" s="1028">
        <v>262</v>
      </c>
      <c r="V327" s="831"/>
      <c r="W327" s="830"/>
      <c r="X327" s="1012"/>
      <c r="Y327" s="1012"/>
      <c r="Z327" s="1012"/>
      <c r="AA327" s="1012"/>
      <c r="AB327" s="1012"/>
      <c r="AC327" s="1012"/>
      <c r="AD327" s="1012"/>
      <c r="AE327" s="1012"/>
      <c r="AF327" s="1012"/>
      <c r="AG327" s="1012"/>
      <c r="AH327" s="1012"/>
      <c r="AI327" s="1012"/>
      <c r="AJ327" s="1012"/>
      <c r="AK327" s="1012"/>
      <c r="AL327" s="1013"/>
    </row>
    <row r="328" spans="2:38">
      <c r="B328" s="542">
        <v>263</v>
      </c>
      <c r="C328" s="831"/>
      <c r="D328" s="830"/>
      <c r="E328" s="1012"/>
      <c r="F328" s="1012"/>
      <c r="G328" s="1012"/>
      <c r="H328" s="1012"/>
      <c r="I328" s="1012"/>
      <c r="J328" s="1012"/>
      <c r="K328" s="1012"/>
      <c r="L328" s="1012"/>
      <c r="M328" s="1012"/>
      <c r="N328" s="1012"/>
      <c r="O328" s="1012"/>
      <c r="P328" s="1012"/>
      <c r="Q328" s="1012"/>
      <c r="R328" s="1012"/>
      <c r="S328" s="1013"/>
      <c r="T328" s="1012"/>
      <c r="U328" s="1028">
        <v>263</v>
      </c>
      <c r="V328" s="831"/>
      <c r="W328" s="830"/>
      <c r="X328" s="1012"/>
      <c r="Y328" s="1012"/>
      <c r="Z328" s="1012"/>
      <c r="AA328" s="1012"/>
      <c r="AB328" s="1012"/>
      <c r="AC328" s="1012"/>
      <c r="AD328" s="1012"/>
      <c r="AE328" s="1012"/>
      <c r="AF328" s="1012"/>
      <c r="AG328" s="1012"/>
      <c r="AH328" s="1012"/>
      <c r="AI328" s="1012"/>
      <c r="AJ328" s="1012"/>
      <c r="AK328" s="1012"/>
      <c r="AL328" s="1013"/>
    </row>
    <row r="329" spans="2:38">
      <c r="B329" s="542">
        <v>264</v>
      </c>
      <c r="C329" s="831"/>
      <c r="D329" s="830"/>
      <c r="E329" s="1012"/>
      <c r="F329" s="1012"/>
      <c r="G329" s="1012"/>
      <c r="H329" s="1012"/>
      <c r="I329" s="1012"/>
      <c r="J329" s="1012"/>
      <c r="K329" s="1012"/>
      <c r="L329" s="1012"/>
      <c r="M329" s="1012"/>
      <c r="N329" s="1012"/>
      <c r="O329" s="1012"/>
      <c r="P329" s="1012"/>
      <c r="Q329" s="1012"/>
      <c r="R329" s="1012"/>
      <c r="S329" s="1013"/>
      <c r="T329" s="1012"/>
      <c r="U329" s="1028">
        <v>264</v>
      </c>
      <c r="V329" s="831"/>
      <c r="W329" s="830"/>
      <c r="X329" s="1012"/>
      <c r="Y329" s="1012"/>
      <c r="Z329" s="1012"/>
      <c r="AA329" s="1012"/>
      <c r="AB329" s="1012"/>
      <c r="AC329" s="1012"/>
      <c r="AD329" s="1012"/>
      <c r="AE329" s="1012"/>
      <c r="AF329" s="1012"/>
      <c r="AG329" s="1012"/>
      <c r="AH329" s="1012"/>
      <c r="AI329" s="1012"/>
      <c r="AJ329" s="1012"/>
      <c r="AK329" s="1012"/>
      <c r="AL329" s="1013"/>
    </row>
    <row r="330" spans="2:38">
      <c r="B330" s="542">
        <v>265</v>
      </c>
      <c r="C330" s="831"/>
      <c r="D330" s="830"/>
      <c r="E330" s="1012"/>
      <c r="F330" s="1012"/>
      <c r="G330" s="1012"/>
      <c r="H330" s="1012"/>
      <c r="I330" s="1012"/>
      <c r="J330" s="1012"/>
      <c r="K330" s="1012"/>
      <c r="L330" s="1012"/>
      <c r="M330" s="1012"/>
      <c r="N330" s="1012"/>
      <c r="O330" s="1012"/>
      <c r="P330" s="1012"/>
      <c r="Q330" s="1012"/>
      <c r="R330" s="1012"/>
      <c r="S330" s="1013"/>
      <c r="T330" s="1012"/>
      <c r="U330" s="1028">
        <v>265</v>
      </c>
      <c r="V330" s="831"/>
      <c r="W330" s="830"/>
      <c r="X330" s="1012"/>
      <c r="Y330" s="1012"/>
      <c r="Z330" s="1012"/>
      <c r="AA330" s="1012"/>
      <c r="AB330" s="1012"/>
      <c r="AC330" s="1012"/>
      <c r="AD330" s="1012"/>
      <c r="AE330" s="1012"/>
      <c r="AF330" s="1012"/>
      <c r="AG330" s="1012"/>
      <c r="AH330" s="1012"/>
      <c r="AI330" s="1012"/>
      <c r="AJ330" s="1012"/>
      <c r="AK330" s="1012"/>
      <c r="AL330" s="1013"/>
    </row>
    <row r="331" spans="2:38">
      <c r="B331" s="542">
        <v>266</v>
      </c>
      <c r="C331" s="831"/>
      <c r="D331" s="830"/>
      <c r="E331" s="1012"/>
      <c r="F331" s="1012"/>
      <c r="G331" s="1012"/>
      <c r="H331" s="1012"/>
      <c r="I331" s="1012"/>
      <c r="J331" s="1012"/>
      <c r="K331" s="1012"/>
      <c r="L331" s="1012"/>
      <c r="M331" s="1012"/>
      <c r="N331" s="1012"/>
      <c r="O331" s="1012"/>
      <c r="P331" s="1012"/>
      <c r="Q331" s="1012"/>
      <c r="R331" s="1012"/>
      <c r="S331" s="1013"/>
      <c r="T331" s="1012"/>
      <c r="U331" s="1028">
        <v>266</v>
      </c>
      <c r="V331" s="831"/>
      <c r="W331" s="830"/>
      <c r="X331" s="1012"/>
      <c r="Y331" s="1012"/>
      <c r="Z331" s="1012"/>
      <c r="AA331" s="1012"/>
      <c r="AB331" s="1012"/>
      <c r="AC331" s="1012"/>
      <c r="AD331" s="1012"/>
      <c r="AE331" s="1012"/>
      <c r="AF331" s="1012"/>
      <c r="AG331" s="1012"/>
      <c r="AH331" s="1012"/>
      <c r="AI331" s="1012"/>
      <c r="AJ331" s="1012"/>
      <c r="AK331" s="1012"/>
      <c r="AL331" s="1013"/>
    </row>
    <row r="332" spans="2:38">
      <c r="B332" s="542">
        <v>267</v>
      </c>
      <c r="C332" s="831"/>
      <c r="D332" s="830"/>
      <c r="E332" s="1012"/>
      <c r="F332" s="1012"/>
      <c r="G332" s="1012"/>
      <c r="H332" s="1012"/>
      <c r="I332" s="1012"/>
      <c r="J332" s="1012"/>
      <c r="K332" s="1012"/>
      <c r="L332" s="1012"/>
      <c r="M332" s="1012"/>
      <c r="N332" s="1012"/>
      <c r="O332" s="1012"/>
      <c r="P332" s="1012"/>
      <c r="Q332" s="1012"/>
      <c r="R332" s="1012"/>
      <c r="S332" s="1013"/>
      <c r="T332" s="1012"/>
      <c r="U332" s="1028">
        <v>267</v>
      </c>
      <c r="V332" s="831"/>
      <c r="W332" s="830"/>
      <c r="X332" s="1012"/>
      <c r="Y332" s="1012"/>
      <c r="Z332" s="1012"/>
      <c r="AA332" s="1012"/>
      <c r="AB332" s="1012"/>
      <c r="AC332" s="1012"/>
      <c r="AD332" s="1012"/>
      <c r="AE332" s="1012"/>
      <c r="AF332" s="1012"/>
      <c r="AG332" s="1012"/>
      <c r="AH332" s="1012"/>
      <c r="AI332" s="1012"/>
      <c r="AJ332" s="1012"/>
      <c r="AK332" s="1012"/>
      <c r="AL332" s="1013"/>
    </row>
    <row r="333" spans="2:38">
      <c r="B333" s="542">
        <v>268</v>
      </c>
      <c r="C333" s="831"/>
      <c r="D333" s="830"/>
      <c r="E333" s="1012"/>
      <c r="F333" s="1012"/>
      <c r="G333" s="1012"/>
      <c r="H333" s="1012"/>
      <c r="I333" s="1012"/>
      <c r="J333" s="1012"/>
      <c r="K333" s="1012"/>
      <c r="L333" s="1012"/>
      <c r="M333" s="1012"/>
      <c r="N333" s="1012"/>
      <c r="O333" s="1012"/>
      <c r="P333" s="1012"/>
      <c r="Q333" s="1012"/>
      <c r="R333" s="1012"/>
      <c r="S333" s="1013"/>
      <c r="T333" s="1012"/>
      <c r="U333" s="1028">
        <v>268</v>
      </c>
      <c r="V333" s="831"/>
      <c r="W333" s="830"/>
      <c r="X333" s="1012"/>
      <c r="Y333" s="1012"/>
      <c r="Z333" s="1012"/>
      <c r="AA333" s="1012"/>
      <c r="AB333" s="1012"/>
      <c r="AC333" s="1012"/>
      <c r="AD333" s="1012"/>
      <c r="AE333" s="1012"/>
      <c r="AF333" s="1012"/>
      <c r="AG333" s="1012"/>
      <c r="AH333" s="1012"/>
      <c r="AI333" s="1012"/>
      <c r="AJ333" s="1012"/>
      <c r="AK333" s="1012"/>
      <c r="AL333" s="1013"/>
    </row>
    <row r="334" spans="2:38">
      <c r="B334" s="542">
        <v>269</v>
      </c>
      <c r="C334" s="831"/>
      <c r="D334" s="830"/>
      <c r="E334" s="1012"/>
      <c r="F334" s="1012"/>
      <c r="G334" s="1012"/>
      <c r="H334" s="1012"/>
      <c r="I334" s="1012"/>
      <c r="J334" s="1012"/>
      <c r="K334" s="1012"/>
      <c r="L334" s="1012"/>
      <c r="M334" s="1012"/>
      <c r="N334" s="1012"/>
      <c r="O334" s="1012"/>
      <c r="P334" s="1012"/>
      <c r="Q334" s="1012"/>
      <c r="R334" s="1012"/>
      <c r="S334" s="1013"/>
      <c r="T334" s="1012"/>
      <c r="U334" s="1028">
        <v>269</v>
      </c>
      <c r="V334" s="831"/>
      <c r="W334" s="830"/>
      <c r="X334" s="1012"/>
      <c r="Y334" s="1012"/>
      <c r="Z334" s="1012"/>
      <c r="AA334" s="1012"/>
      <c r="AB334" s="1012"/>
      <c r="AC334" s="1012"/>
      <c r="AD334" s="1012"/>
      <c r="AE334" s="1012"/>
      <c r="AF334" s="1012"/>
      <c r="AG334" s="1012"/>
      <c r="AH334" s="1012"/>
      <c r="AI334" s="1012"/>
      <c r="AJ334" s="1012"/>
      <c r="AK334" s="1012"/>
      <c r="AL334" s="1013"/>
    </row>
    <row r="335" spans="2:38">
      <c r="B335" s="542">
        <v>270</v>
      </c>
      <c r="C335" s="831"/>
      <c r="D335" s="830"/>
      <c r="E335" s="1012"/>
      <c r="F335" s="1012"/>
      <c r="G335" s="1012"/>
      <c r="H335" s="1012"/>
      <c r="I335" s="1012"/>
      <c r="J335" s="1012"/>
      <c r="K335" s="1012"/>
      <c r="L335" s="1012"/>
      <c r="M335" s="1012"/>
      <c r="N335" s="1012"/>
      <c r="O335" s="1012"/>
      <c r="P335" s="1012"/>
      <c r="Q335" s="1012"/>
      <c r="R335" s="1012"/>
      <c r="S335" s="1013"/>
      <c r="T335" s="1012"/>
      <c r="U335" s="1028">
        <v>270</v>
      </c>
      <c r="V335" s="831"/>
      <c r="W335" s="830"/>
      <c r="X335" s="1012"/>
      <c r="Y335" s="1012"/>
      <c r="Z335" s="1012"/>
      <c r="AA335" s="1012"/>
      <c r="AB335" s="1012"/>
      <c r="AC335" s="1012"/>
      <c r="AD335" s="1012"/>
      <c r="AE335" s="1012"/>
      <c r="AF335" s="1012"/>
      <c r="AG335" s="1012"/>
      <c r="AH335" s="1012"/>
      <c r="AI335" s="1012"/>
      <c r="AJ335" s="1012"/>
      <c r="AK335" s="1012"/>
      <c r="AL335" s="1013"/>
    </row>
    <row r="336" spans="2:38">
      <c r="B336" s="542">
        <v>271</v>
      </c>
      <c r="C336" s="831"/>
      <c r="D336" s="830"/>
      <c r="E336" s="1012"/>
      <c r="F336" s="1012"/>
      <c r="G336" s="1012"/>
      <c r="H336" s="1012"/>
      <c r="I336" s="1012"/>
      <c r="J336" s="1012"/>
      <c r="K336" s="1012"/>
      <c r="L336" s="1012"/>
      <c r="M336" s="1012"/>
      <c r="N336" s="1012"/>
      <c r="O336" s="1012"/>
      <c r="P336" s="1012"/>
      <c r="Q336" s="1012"/>
      <c r="R336" s="1012"/>
      <c r="S336" s="1013"/>
      <c r="T336" s="1012"/>
      <c r="U336" s="1028">
        <v>271</v>
      </c>
      <c r="V336" s="831"/>
      <c r="W336" s="830"/>
      <c r="X336" s="1012"/>
      <c r="Y336" s="1012"/>
      <c r="Z336" s="1012"/>
      <c r="AA336" s="1012"/>
      <c r="AB336" s="1012"/>
      <c r="AC336" s="1012"/>
      <c r="AD336" s="1012"/>
      <c r="AE336" s="1012"/>
      <c r="AF336" s="1012"/>
      <c r="AG336" s="1012"/>
      <c r="AH336" s="1012"/>
      <c r="AI336" s="1012"/>
      <c r="AJ336" s="1012"/>
      <c r="AK336" s="1012"/>
      <c r="AL336" s="1013"/>
    </row>
    <row r="337" spans="2:38">
      <c r="B337" s="542">
        <v>272</v>
      </c>
      <c r="C337" s="831"/>
      <c r="D337" s="830"/>
      <c r="E337" s="1012"/>
      <c r="F337" s="1012"/>
      <c r="G337" s="1012"/>
      <c r="H337" s="1012"/>
      <c r="I337" s="1012"/>
      <c r="J337" s="1012"/>
      <c r="K337" s="1012"/>
      <c r="L337" s="1012"/>
      <c r="M337" s="1012"/>
      <c r="N337" s="1012"/>
      <c r="O337" s="1012"/>
      <c r="P337" s="1012"/>
      <c r="Q337" s="1012"/>
      <c r="R337" s="1012"/>
      <c r="S337" s="1013"/>
      <c r="T337" s="1012"/>
      <c r="U337" s="1028">
        <v>272</v>
      </c>
      <c r="V337" s="831"/>
      <c r="W337" s="830"/>
      <c r="X337" s="1012"/>
      <c r="Y337" s="1012"/>
      <c r="Z337" s="1012"/>
      <c r="AA337" s="1012"/>
      <c r="AB337" s="1012"/>
      <c r="AC337" s="1012"/>
      <c r="AD337" s="1012"/>
      <c r="AE337" s="1012"/>
      <c r="AF337" s="1012"/>
      <c r="AG337" s="1012"/>
      <c r="AH337" s="1012"/>
      <c r="AI337" s="1012"/>
      <c r="AJ337" s="1012"/>
      <c r="AK337" s="1012"/>
      <c r="AL337" s="1013"/>
    </row>
    <row r="338" spans="2:38">
      <c r="B338" s="542">
        <v>273</v>
      </c>
      <c r="C338" s="831"/>
      <c r="D338" s="830"/>
      <c r="E338" s="1012"/>
      <c r="F338" s="1012"/>
      <c r="G338" s="1012"/>
      <c r="H338" s="1012"/>
      <c r="I338" s="1012"/>
      <c r="J338" s="1012"/>
      <c r="K338" s="1012"/>
      <c r="L338" s="1012"/>
      <c r="M338" s="1012"/>
      <c r="N338" s="1012"/>
      <c r="O338" s="1012"/>
      <c r="P338" s="1012"/>
      <c r="Q338" s="1012"/>
      <c r="R338" s="1012"/>
      <c r="S338" s="1013"/>
      <c r="T338" s="1012"/>
      <c r="U338" s="1028">
        <v>273</v>
      </c>
      <c r="V338" s="831"/>
      <c r="W338" s="830"/>
      <c r="X338" s="1012"/>
      <c r="Y338" s="1012"/>
      <c r="Z338" s="1012"/>
      <c r="AA338" s="1012"/>
      <c r="AB338" s="1012"/>
      <c r="AC338" s="1012"/>
      <c r="AD338" s="1012"/>
      <c r="AE338" s="1012"/>
      <c r="AF338" s="1012"/>
      <c r="AG338" s="1012"/>
      <c r="AH338" s="1012"/>
      <c r="AI338" s="1012"/>
      <c r="AJ338" s="1012"/>
      <c r="AK338" s="1012"/>
      <c r="AL338" s="1013"/>
    </row>
    <row r="339" spans="2:38">
      <c r="B339" s="542">
        <v>274</v>
      </c>
      <c r="C339" s="831"/>
      <c r="D339" s="830"/>
      <c r="E339" s="1012"/>
      <c r="F339" s="1012"/>
      <c r="G339" s="1012"/>
      <c r="H339" s="1012"/>
      <c r="I339" s="1012"/>
      <c r="J339" s="1012"/>
      <c r="K339" s="1012"/>
      <c r="L339" s="1012"/>
      <c r="M339" s="1012"/>
      <c r="N339" s="1012"/>
      <c r="O339" s="1012"/>
      <c r="P339" s="1012"/>
      <c r="Q339" s="1012"/>
      <c r="R339" s="1012"/>
      <c r="S339" s="1013"/>
      <c r="T339" s="1012"/>
      <c r="U339" s="1028">
        <v>274</v>
      </c>
      <c r="V339" s="831"/>
      <c r="W339" s="830"/>
      <c r="X339" s="1012"/>
      <c r="Y339" s="1012"/>
      <c r="Z339" s="1012"/>
      <c r="AA339" s="1012"/>
      <c r="AB339" s="1012"/>
      <c r="AC339" s="1012"/>
      <c r="AD339" s="1012"/>
      <c r="AE339" s="1012"/>
      <c r="AF339" s="1012"/>
      <c r="AG339" s="1012"/>
      <c r="AH339" s="1012"/>
      <c r="AI339" s="1012"/>
      <c r="AJ339" s="1012"/>
      <c r="AK339" s="1012"/>
      <c r="AL339" s="1013"/>
    </row>
    <row r="340" spans="2:38">
      <c r="B340" s="542">
        <v>275</v>
      </c>
      <c r="C340" s="831"/>
      <c r="D340" s="830"/>
      <c r="E340" s="1012"/>
      <c r="F340" s="1012"/>
      <c r="G340" s="1012"/>
      <c r="H340" s="1012"/>
      <c r="I340" s="1012"/>
      <c r="J340" s="1012"/>
      <c r="K340" s="1012"/>
      <c r="L340" s="1012"/>
      <c r="M340" s="1012"/>
      <c r="N340" s="1012"/>
      <c r="O340" s="1012"/>
      <c r="P340" s="1012"/>
      <c r="Q340" s="1012"/>
      <c r="R340" s="1012"/>
      <c r="S340" s="1013"/>
      <c r="T340" s="1012"/>
      <c r="U340" s="1028">
        <v>275</v>
      </c>
      <c r="V340" s="831"/>
      <c r="W340" s="830"/>
      <c r="X340" s="1012"/>
      <c r="Y340" s="1012"/>
      <c r="Z340" s="1012"/>
      <c r="AA340" s="1012"/>
      <c r="AB340" s="1012"/>
      <c r="AC340" s="1012"/>
      <c r="AD340" s="1012"/>
      <c r="AE340" s="1012"/>
      <c r="AF340" s="1012"/>
      <c r="AG340" s="1012"/>
      <c r="AH340" s="1012"/>
      <c r="AI340" s="1012"/>
      <c r="AJ340" s="1012"/>
      <c r="AK340" s="1012"/>
      <c r="AL340" s="1013"/>
    </row>
    <row r="341" spans="2:38">
      <c r="B341" s="542">
        <v>276</v>
      </c>
      <c r="C341" s="831"/>
      <c r="D341" s="830"/>
      <c r="E341" s="1012"/>
      <c r="F341" s="1012"/>
      <c r="G341" s="1012"/>
      <c r="H341" s="1012"/>
      <c r="I341" s="1012"/>
      <c r="J341" s="1012"/>
      <c r="K341" s="1012"/>
      <c r="L341" s="1012"/>
      <c r="M341" s="1012"/>
      <c r="N341" s="1012"/>
      <c r="O341" s="1012"/>
      <c r="P341" s="1012"/>
      <c r="Q341" s="1012"/>
      <c r="R341" s="1012"/>
      <c r="S341" s="1013"/>
      <c r="T341" s="1012"/>
      <c r="U341" s="1028">
        <v>276</v>
      </c>
      <c r="V341" s="831"/>
      <c r="W341" s="830"/>
      <c r="X341" s="1012"/>
      <c r="Y341" s="1012"/>
      <c r="Z341" s="1012"/>
      <c r="AA341" s="1012"/>
      <c r="AB341" s="1012"/>
      <c r="AC341" s="1012"/>
      <c r="AD341" s="1012"/>
      <c r="AE341" s="1012"/>
      <c r="AF341" s="1012"/>
      <c r="AG341" s="1012"/>
      <c r="AH341" s="1012"/>
      <c r="AI341" s="1012"/>
      <c r="AJ341" s="1012"/>
      <c r="AK341" s="1012"/>
      <c r="AL341" s="1013"/>
    </row>
    <row r="342" spans="2:38">
      <c r="B342" s="542">
        <v>277</v>
      </c>
      <c r="C342" s="831"/>
      <c r="D342" s="830"/>
      <c r="E342" s="1012"/>
      <c r="F342" s="1012"/>
      <c r="G342" s="1012"/>
      <c r="H342" s="1012"/>
      <c r="I342" s="1012"/>
      <c r="J342" s="1012"/>
      <c r="K342" s="1012"/>
      <c r="L342" s="1012"/>
      <c r="M342" s="1012"/>
      <c r="N342" s="1012"/>
      <c r="O342" s="1012"/>
      <c r="P342" s="1012"/>
      <c r="Q342" s="1012"/>
      <c r="R342" s="1012"/>
      <c r="S342" s="1013"/>
      <c r="T342" s="1012"/>
      <c r="U342" s="1028">
        <v>277</v>
      </c>
      <c r="V342" s="831"/>
      <c r="W342" s="830"/>
      <c r="X342" s="1012"/>
      <c r="Y342" s="1012"/>
      <c r="Z342" s="1012"/>
      <c r="AA342" s="1012"/>
      <c r="AB342" s="1012"/>
      <c r="AC342" s="1012"/>
      <c r="AD342" s="1012"/>
      <c r="AE342" s="1012"/>
      <c r="AF342" s="1012"/>
      <c r="AG342" s="1012"/>
      <c r="AH342" s="1012"/>
      <c r="AI342" s="1012"/>
      <c r="AJ342" s="1012"/>
      <c r="AK342" s="1012"/>
      <c r="AL342" s="1013"/>
    </row>
    <row r="343" spans="2:38">
      <c r="B343" s="542">
        <v>278</v>
      </c>
      <c r="C343" s="831"/>
      <c r="D343" s="830"/>
      <c r="E343" s="1012"/>
      <c r="F343" s="1012"/>
      <c r="G343" s="1012"/>
      <c r="H343" s="1012"/>
      <c r="I343" s="1012"/>
      <c r="J343" s="1012"/>
      <c r="K343" s="1012"/>
      <c r="L343" s="1012"/>
      <c r="M343" s="1012"/>
      <c r="N343" s="1012"/>
      <c r="O343" s="1012"/>
      <c r="P343" s="1012"/>
      <c r="Q343" s="1012"/>
      <c r="R343" s="1012"/>
      <c r="S343" s="1013"/>
      <c r="T343" s="1012"/>
      <c r="U343" s="1028">
        <v>278</v>
      </c>
      <c r="V343" s="831"/>
      <c r="W343" s="830"/>
      <c r="X343" s="1012"/>
      <c r="Y343" s="1012"/>
      <c r="Z343" s="1012"/>
      <c r="AA343" s="1012"/>
      <c r="AB343" s="1012"/>
      <c r="AC343" s="1012"/>
      <c r="AD343" s="1012"/>
      <c r="AE343" s="1012"/>
      <c r="AF343" s="1012"/>
      <c r="AG343" s="1012"/>
      <c r="AH343" s="1012"/>
      <c r="AI343" s="1012"/>
      <c r="AJ343" s="1012"/>
      <c r="AK343" s="1012"/>
      <c r="AL343" s="1013"/>
    </row>
    <row r="344" spans="2:38">
      <c r="B344" s="542">
        <v>279</v>
      </c>
      <c r="C344" s="831"/>
      <c r="D344" s="830"/>
      <c r="E344" s="1012"/>
      <c r="F344" s="1012"/>
      <c r="G344" s="1012"/>
      <c r="H344" s="1012"/>
      <c r="I344" s="1012"/>
      <c r="J344" s="1012"/>
      <c r="K344" s="1012"/>
      <c r="L344" s="1012"/>
      <c r="M344" s="1012"/>
      <c r="N344" s="1012"/>
      <c r="O344" s="1012"/>
      <c r="P344" s="1012"/>
      <c r="Q344" s="1012"/>
      <c r="R344" s="1012"/>
      <c r="S344" s="1013"/>
      <c r="T344" s="1012"/>
      <c r="U344" s="1028">
        <v>279</v>
      </c>
      <c r="V344" s="831"/>
      <c r="W344" s="830"/>
      <c r="X344" s="1012"/>
      <c r="Y344" s="1012"/>
      <c r="Z344" s="1012"/>
      <c r="AA344" s="1012"/>
      <c r="AB344" s="1012"/>
      <c r="AC344" s="1012"/>
      <c r="AD344" s="1012"/>
      <c r="AE344" s="1012"/>
      <c r="AF344" s="1012"/>
      <c r="AG344" s="1012"/>
      <c r="AH344" s="1012"/>
      <c r="AI344" s="1012"/>
      <c r="AJ344" s="1012"/>
      <c r="AK344" s="1012"/>
      <c r="AL344" s="1013"/>
    </row>
    <row r="345" spans="2:38">
      <c r="B345" s="542">
        <v>280</v>
      </c>
      <c r="C345" s="831"/>
      <c r="D345" s="830"/>
      <c r="E345" s="1012"/>
      <c r="F345" s="1012"/>
      <c r="G345" s="1012"/>
      <c r="H345" s="1012"/>
      <c r="I345" s="1012"/>
      <c r="J345" s="1012"/>
      <c r="K345" s="1012"/>
      <c r="L345" s="1012"/>
      <c r="M345" s="1012"/>
      <c r="N345" s="1012"/>
      <c r="O345" s="1012"/>
      <c r="P345" s="1012"/>
      <c r="Q345" s="1012"/>
      <c r="R345" s="1012"/>
      <c r="S345" s="1013"/>
      <c r="T345" s="1012"/>
      <c r="U345" s="1028">
        <v>280</v>
      </c>
      <c r="V345" s="831"/>
      <c r="W345" s="830"/>
      <c r="X345" s="1012"/>
      <c r="Y345" s="1012"/>
      <c r="Z345" s="1012"/>
      <c r="AA345" s="1012"/>
      <c r="AB345" s="1012"/>
      <c r="AC345" s="1012"/>
      <c r="AD345" s="1012"/>
      <c r="AE345" s="1012"/>
      <c r="AF345" s="1012"/>
      <c r="AG345" s="1012"/>
      <c r="AH345" s="1012"/>
      <c r="AI345" s="1012"/>
      <c r="AJ345" s="1012"/>
      <c r="AK345" s="1012"/>
      <c r="AL345" s="1013"/>
    </row>
    <row r="346" spans="2:38">
      <c r="B346" s="542">
        <v>281</v>
      </c>
      <c r="C346" s="831"/>
      <c r="D346" s="830"/>
      <c r="E346" s="1012"/>
      <c r="F346" s="1012"/>
      <c r="G346" s="1012"/>
      <c r="H346" s="1012"/>
      <c r="I346" s="1012"/>
      <c r="J346" s="1012"/>
      <c r="K346" s="1012"/>
      <c r="L346" s="1012"/>
      <c r="M346" s="1012"/>
      <c r="N346" s="1012"/>
      <c r="O346" s="1012"/>
      <c r="P346" s="1012"/>
      <c r="Q346" s="1012"/>
      <c r="R346" s="1012"/>
      <c r="S346" s="1013"/>
      <c r="T346" s="1012"/>
      <c r="U346" s="1028">
        <v>281</v>
      </c>
      <c r="V346" s="831"/>
      <c r="W346" s="830"/>
      <c r="X346" s="1012"/>
      <c r="Y346" s="1012"/>
      <c r="Z346" s="1012"/>
      <c r="AA346" s="1012"/>
      <c r="AB346" s="1012"/>
      <c r="AC346" s="1012"/>
      <c r="AD346" s="1012"/>
      <c r="AE346" s="1012"/>
      <c r="AF346" s="1012"/>
      <c r="AG346" s="1012"/>
      <c r="AH346" s="1012"/>
      <c r="AI346" s="1012"/>
      <c r="AJ346" s="1012"/>
      <c r="AK346" s="1012"/>
      <c r="AL346" s="1013"/>
    </row>
    <row r="347" spans="2:38">
      <c r="B347" s="542">
        <v>282</v>
      </c>
      <c r="C347" s="831"/>
      <c r="D347" s="830"/>
      <c r="E347" s="1012"/>
      <c r="F347" s="1012"/>
      <c r="G347" s="1012"/>
      <c r="H347" s="1012"/>
      <c r="I347" s="1012"/>
      <c r="J347" s="1012"/>
      <c r="K347" s="1012"/>
      <c r="L347" s="1012"/>
      <c r="M347" s="1012"/>
      <c r="N347" s="1012"/>
      <c r="O347" s="1012"/>
      <c r="P347" s="1012"/>
      <c r="Q347" s="1012"/>
      <c r="R347" s="1012"/>
      <c r="S347" s="1013"/>
      <c r="T347" s="1012"/>
      <c r="U347" s="1028">
        <v>282</v>
      </c>
      <c r="V347" s="831"/>
      <c r="W347" s="830"/>
      <c r="X347" s="1012"/>
      <c r="Y347" s="1012"/>
      <c r="Z347" s="1012"/>
      <c r="AA347" s="1012"/>
      <c r="AB347" s="1012"/>
      <c r="AC347" s="1012"/>
      <c r="AD347" s="1012"/>
      <c r="AE347" s="1012"/>
      <c r="AF347" s="1012"/>
      <c r="AG347" s="1012"/>
      <c r="AH347" s="1012"/>
      <c r="AI347" s="1012"/>
      <c r="AJ347" s="1012"/>
      <c r="AK347" s="1012"/>
      <c r="AL347" s="1013"/>
    </row>
    <row r="348" spans="2:38">
      <c r="B348" s="542">
        <v>283</v>
      </c>
      <c r="C348" s="831"/>
      <c r="D348" s="830"/>
      <c r="E348" s="1012"/>
      <c r="F348" s="1012"/>
      <c r="G348" s="1012"/>
      <c r="H348" s="1012"/>
      <c r="I348" s="1012"/>
      <c r="J348" s="1012"/>
      <c r="K348" s="1012"/>
      <c r="L348" s="1012"/>
      <c r="M348" s="1012"/>
      <c r="N348" s="1012"/>
      <c r="O348" s="1012"/>
      <c r="P348" s="1012"/>
      <c r="Q348" s="1012"/>
      <c r="R348" s="1012"/>
      <c r="S348" s="1013"/>
      <c r="T348" s="1012"/>
      <c r="U348" s="1028">
        <v>283</v>
      </c>
      <c r="V348" s="831"/>
      <c r="W348" s="830"/>
      <c r="X348" s="1012"/>
      <c r="Y348" s="1012"/>
      <c r="Z348" s="1012"/>
      <c r="AA348" s="1012"/>
      <c r="AB348" s="1012"/>
      <c r="AC348" s="1012"/>
      <c r="AD348" s="1012"/>
      <c r="AE348" s="1012"/>
      <c r="AF348" s="1012"/>
      <c r="AG348" s="1012"/>
      <c r="AH348" s="1012"/>
      <c r="AI348" s="1012"/>
      <c r="AJ348" s="1012"/>
      <c r="AK348" s="1012"/>
      <c r="AL348" s="1013"/>
    </row>
    <row r="349" spans="2:38">
      <c r="B349" s="542">
        <v>284</v>
      </c>
      <c r="C349" s="831"/>
      <c r="D349" s="830"/>
      <c r="E349" s="1012"/>
      <c r="F349" s="1012"/>
      <c r="G349" s="1012"/>
      <c r="H349" s="1012"/>
      <c r="I349" s="1012"/>
      <c r="J349" s="1012"/>
      <c r="K349" s="1012"/>
      <c r="L349" s="1012"/>
      <c r="M349" s="1012"/>
      <c r="N349" s="1012"/>
      <c r="O349" s="1012"/>
      <c r="P349" s="1012"/>
      <c r="Q349" s="1012"/>
      <c r="R349" s="1012"/>
      <c r="S349" s="1013"/>
      <c r="T349" s="1012"/>
      <c r="U349" s="1028">
        <v>284</v>
      </c>
      <c r="V349" s="831"/>
      <c r="W349" s="830"/>
      <c r="X349" s="1012"/>
      <c r="Y349" s="1012"/>
      <c r="Z349" s="1012"/>
      <c r="AA349" s="1012"/>
      <c r="AB349" s="1012"/>
      <c r="AC349" s="1012"/>
      <c r="AD349" s="1012"/>
      <c r="AE349" s="1012"/>
      <c r="AF349" s="1012"/>
      <c r="AG349" s="1012"/>
      <c r="AH349" s="1012"/>
      <c r="AI349" s="1012"/>
      <c r="AJ349" s="1012"/>
      <c r="AK349" s="1012"/>
      <c r="AL349" s="1013"/>
    </row>
    <row r="350" spans="2:38">
      <c r="B350" s="542">
        <v>285</v>
      </c>
      <c r="C350" s="831"/>
      <c r="D350" s="830"/>
      <c r="E350" s="1012"/>
      <c r="F350" s="1012"/>
      <c r="G350" s="1012"/>
      <c r="H350" s="1012"/>
      <c r="I350" s="1012"/>
      <c r="J350" s="1012"/>
      <c r="K350" s="1012"/>
      <c r="L350" s="1012"/>
      <c r="M350" s="1012"/>
      <c r="N350" s="1012"/>
      <c r="O350" s="1012"/>
      <c r="P350" s="1012"/>
      <c r="Q350" s="1012"/>
      <c r="R350" s="1012"/>
      <c r="S350" s="1013"/>
      <c r="T350" s="1012"/>
      <c r="U350" s="1028">
        <v>285</v>
      </c>
      <c r="V350" s="831"/>
      <c r="W350" s="830"/>
      <c r="X350" s="1012"/>
      <c r="Y350" s="1012"/>
      <c r="Z350" s="1012"/>
      <c r="AA350" s="1012"/>
      <c r="AB350" s="1012"/>
      <c r="AC350" s="1012"/>
      <c r="AD350" s="1012"/>
      <c r="AE350" s="1012"/>
      <c r="AF350" s="1012"/>
      <c r="AG350" s="1012"/>
      <c r="AH350" s="1012"/>
      <c r="AI350" s="1012"/>
      <c r="AJ350" s="1012"/>
      <c r="AK350" s="1012"/>
      <c r="AL350" s="1013"/>
    </row>
    <row r="351" spans="2:38">
      <c r="B351" s="542">
        <v>286</v>
      </c>
      <c r="C351" s="831"/>
      <c r="D351" s="830"/>
      <c r="E351" s="1012"/>
      <c r="F351" s="1012"/>
      <c r="G351" s="1012"/>
      <c r="H351" s="1012"/>
      <c r="I351" s="1012"/>
      <c r="J351" s="1012"/>
      <c r="K351" s="1012"/>
      <c r="L351" s="1012"/>
      <c r="M351" s="1012"/>
      <c r="N351" s="1012"/>
      <c r="O351" s="1012"/>
      <c r="P351" s="1012"/>
      <c r="Q351" s="1012"/>
      <c r="R351" s="1012"/>
      <c r="S351" s="1013"/>
      <c r="T351" s="1012"/>
      <c r="U351" s="1028">
        <v>286</v>
      </c>
      <c r="V351" s="831"/>
      <c r="W351" s="830"/>
      <c r="X351" s="1012"/>
      <c r="Y351" s="1012"/>
      <c r="Z351" s="1012"/>
      <c r="AA351" s="1012"/>
      <c r="AB351" s="1012"/>
      <c r="AC351" s="1012"/>
      <c r="AD351" s="1012"/>
      <c r="AE351" s="1012"/>
      <c r="AF351" s="1012"/>
      <c r="AG351" s="1012"/>
      <c r="AH351" s="1012"/>
      <c r="AI351" s="1012"/>
      <c r="AJ351" s="1012"/>
      <c r="AK351" s="1012"/>
      <c r="AL351" s="1013"/>
    </row>
    <row r="352" spans="2:38">
      <c r="B352" s="542">
        <v>287</v>
      </c>
      <c r="C352" s="831"/>
      <c r="D352" s="830"/>
      <c r="E352" s="1012"/>
      <c r="F352" s="1012"/>
      <c r="G352" s="1012"/>
      <c r="H352" s="1012"/>
      <c r="I352" s="1012"/>
      <c r="J352" s="1012"/>
      <c r="K352" s="1012"/>
      <c r="L352" s="1012"/>
      <c r="M352" s="1012"/>
      <c r="N352" s="1012"/>
      <c r="O352" s="1012"/>
      <c r="P352" s="1012"/>
      <c r="Q352" s="1012"/>
      <c r="R352" s="1012"/>
      <c r="S352" s="1013"/>
      <c r="T352" s="1012"/>
      <c r="U352" s="1028">
        <v>287</v>
      </c>
      <c r="V352" s="831"/>
      <c r="W352" s="830"/>
      <c r="X352" s="1012"/>
      <c r="Y352" s="1012"/>
      <c r="Z352" s="1012"/>
      <c r="AA352" s="1012"/>
      <c r="AB352" s="1012"/>
      <c r="AC352" s="1012"/>
      <c r="AD352" s="1012"/>
      <c r="AE352" s="1012"/>
      <c r="AF352" s="1012"/>
      <c r="AG352" s="1012"/>
      <c r="AH352" s="1012"/>
      <c r="AI352" s="1012"/>
      <c r="AJ352" s="1012"/>
      <c r="AK352" s="1012"/>
      <c r="AL352" s="1013"/>
    </row>
    <row r="353" spans="1:38">
      <c r="B353" s="542">
        <v>288</v>
      </c>
      <c r="C353" s="831"/>
      <c r="D353" s="830"/>
      <c r="E353" s="1012"/>
      <c r="F353" s="1012"/>
      <c r="G353" s="1012"/>
      <c r="H353" s="1012"/>
      <c r="I353" s="1012"/>
      <c r="J353" s="1012"/>
      <c r="K353" s="1012"/>
      <c r="L353" s="1012"/>
      <c r="M353" s="1012"/>
      <c r="N353" s="1012"/>
      <c r="O353" s="1012"/>
      <c r="P353" s="1012"/>
      <c r="Q353" s="1012"/>
      <c r="R353" s="1012"/>
      <c r="S353" s="1013"/>
      <c r="T353" s="1012"/>
      <c r="U353" s="1028">
        <v>288</v>
      </c>
      <c r="V353" s="831"/>
      <c r="W353" s="830"/>
      <c r="X353" s="1012"/>
      <c r="Y353" s="1012"/>
      <c r="Z353" s="1012"/>
      <c r="AA353" s="1012"/>
      <c r="AB353" s="1012"/>
      <c r="AC353" s="1012"/>
      <c r="AD353" s="1012"/>
      <c r="AE353" s="1012"/>
      <c r="AF353" s="1012"/>
      <c r="AG353" s="1012"/>
      <c r="AH353" s="1012"/>
      <c r="AI353" s="1012"/>
      <c r="AJ353" s="1012"/>
      <c r="AK353" s="1012"/>
      <c r="AL353" s="1013"/>
    </row>
    <row r="354" spans="1:38">
      <c r="B354" s="542">
        <v>289</v>
      </c>
      <c r="C354" s="831"/>
      <c r="D354" s="830"/>
      <c r="E354" s="1012"/>
      <c r="F354" s="1012"/>
      <c r="G354" s="1012"/>
      <c r="H354" s="1012"/>
      <c r="I354" s="1012"/>
      <c r="J354" s="1012"/>
      <c r="K354" s="1012"/>
      <c r="L354" s="1012"/>
      <c r="M354" s="1012"/>
      <c r="N354" s="1012"/>
      <c r="O354" s="1012"/>
      <c r="P354" s="1012"/>
      <c r="Q354" s="1012"/>
      <c r="R354" s="1012"/>
      <c r="S354" s="1013"/>
      <c r="T354" s="1012"/>
      <c r="U354" s="1028">
        <v>289</v>
      </c>
      <c r="V354" s="831"/>
      <c r="W354" s="830"/>
      <c r="X354" s="1012"/>
      <c r="Y354" s="1012"/>
      <c r="Z354" s="1012"/>
      <c r="AA354" s="1012"/>
      <c r="AB354" s="1012"/>
      <c r="AC354" s="1012"/>
      <c r="AD354" s="1012"/>
      <c r="AE354" s="1012"/>
      <c r="AF354" s="1012"/>
      <c r="AG354" s="1012"/>
      <c r="AH354" s="1012"/>
      <c r="AI354" s="1012"/>
      <c r="AJ354" s="1012"/>
      <c r="AK354" s="1012"/>
      <c r="AL354" s="1013"/>
    </row>
    <row r="355" spans="1:38">
      <c r="B355" s="542">
        <v>290</v>
      </c>
      <c r="C355" s="831"/>
      <c r="D355" s="830"/>
      <c r="E355" s="1012"/>
      <c r="F355" s="1012"/>
      <c r="G355" s="1012"/>
      <c r="H355" s="1012"/>
      <c r="I355" s="1012"/>
      <c r="J355" s="1012"/>
      <c r="K355" s="1012"/>
      <c r="L355" s="1012"/>
      <c r="M355" s="1012"/>
      <c r="N355" s="1012"/>
      <c r="O355" s="1012"/>
      <c r="P355" s="1012"/>
      <c r="Q355" s="1012"/>
      <c r="R355" s="1012"/>
      <c r="S355" s="1013"/>
      <c r="T355" s="1012"/>
      <c r="U355" s="1028">
        <v>290</v>
      </c>
      <c r="V355" s="831"/>
      <c r="W355" s="830"/>
      <c r="X355" s="1012"/>
      <c r="Y355" s="1012"/>
      <c r="Z355" s="1012"/>
      <c r="AA355" s="1012"/>
      <c r="AB355" s="1012"/>
      <c r="AC355" s="1012"/>
      <c r="AD355" s="1012"/>
      <c r="AE355" s="1012"/>
      <c r="AF355" s="1012"/>
      <c r="AG355" s="1012"/>
      <c r="AH355" s="1012"/>
      <c r="AI355" s="1012"/>
      <c r="AJ355" s="1012"/>
      <c r="AK355" s="1012"/>
      <c r="AL355" s="1013"/>
    </row>
    <row r="356" spans="1:38">
      <c r="B356" s="542">
        <v>291</v>
      </c>
      <c r="C356" s="831"/>
      <c r="D356" s="830"/>
      <c r="E356" s="1012"/>
      <c r="F356" s="1012"/>
      <c r="G356" s="1012"/>
      <c r="H356" s="1012"/>
      <c r="I356" s="1012"/>
      <c r="J356" s="1012"/>
      <c r="K356" s="1012"/>
      <c r="L356" s="1012"/>
      <c r="M356" s="1012"/>
      <c r="N356" s="1012"/>
      <c r="O356" s="1012"/>
      <c r="P356" s="1012"/>
      <c r="Q356" s="1012"/>
      <c r="R356" s="1012"/>
      <c r="S356" s="1013"/>
      <c r="T356" s="1012"/>
      <c r="U356" s="1028">
        <v>291</v>
      </c>
      <c r="V356" s="831"/>
      <c r="W356" s="830"/>
      <c r="X356" s="1012"/>
      <c r="Y356" s="1012"/>
      <c r="Z356" s="1012"/>
      <c r="AA356" s="1012"/>
      <c r="AB356" s="1012"/>
      <c r="AC356" s="1012"/>
      <c r="AD356" s="1012"/>
      <c r="AE356" s="1012"/>
      <c r="AF356" s="1012"/>
      <c r="AG356" s="1012"/>
      <c r="AH356" s="1012"/>
      <c r="AI356" s="1012"/>
      <c r="AJ356" s="1012"/>
      <c r="AK356" s="1012"/>
      <c r="AL356" s="1013"/>
    </row>
    <row r="357" spans="1:38">
      <c r="B357" s="542">
        <v>292</v>
      </c>
      <c r="C357" s="831"/>
      <c r="D357" s="830"/>
      <c r="E357" s="1012"/>
      <c r="F357" s="1012"/>
      <c r="G357" s="1012"/>
      <c r="H357" s="1012"/>
      <c r="I357" s="1012"/>
      <c r="J357" s="1012"/>
      <c r="K357" s="1012"/>
      <c r="L357" s="1012"/>
      <c r="M357" s="1012"/>
      <c r="N357" s="1012"/>
      <c r="O357" s="1012"/>
      <c r="P357" s="1012"/>
      <c r="Q357" s="1012"/>
      <c r="R357" s="1012"/>
      <c r="S357" s="1013"/>
      <c r="T357" s="1012"/>
      <c r="U357" s="1028">
        <v>292</v>
      </c>
      <c r="V357" s="831"/>
      <c r="W357" s="830"/>
      <c r="X357" s="1012"/>
      <c r="Y357" s="1012"/>
      <c r="Z357" s="1012"/>
      <c r="AA357" s="1012"/>
      <c r="AB357" s="1012"/>
      <c r="AC357" s="1012"/>
      <c r="AD357" s="1012"/>
      <c r="AE357" s="1012"/>
      <c r="AF357" s="1012"/>
      <c r="AG357" s="1012"/>
      <c r="AH357" s="1012"/>
      <c r="AI357" s="1012"/>
      <c r="AJ357" s="1012"/>
      <c r="AK357" s="1012"/>
      <c r="AL357" s="1013"/>
    </row>
    <row r="358" spans="1:38">
      <c r="B358" s="542">
        <v>293</v>
      </c>
      <c r="C358" s="831"/>
      <c r="D358" s="830"/>
      <c r="E358" s="1012"/>
      <c r="F358" s="1012"/>
      <c r="G358" s="1012"/>
      <c r="H358" s="1012"/>
      <c r="I358" s="1012"/>
      <c r="J358" s="1012"/>
      <c r="K358" s="1012"/>
      <c r="L358" s="1012"/>
      <c r="M358" s="1012"/>
      <c r="N358" s="1012"/>
      <c r="O358" s="1012"/>
      <c r="P358" s="1012"/>
      <c r="Q358" s="1012"/>
      <c r="R358" s="1012"/>
      <c r="S358" s="1013"/>
      <c r="T358" s="1012"/>
      <c r="U358" s="1028">
        <v>293</v>
      </c>
      <c r="V358" s="831"/>
      <c r="W358" s="830"/>
      <c r="X358" s="1012"/>
      <c r="Y358" s="1012"/>
      <c r="Z358" s="1012"/>
      <c r="AA358" s="1012"/>
      <c r="AB358" s="1012"/>
      <c r="AC358" s="1012"/>
      <c r="AD358" s="1012"/>
      <c r="AE358" s="1012"/>
      <c r="AF358" s="1012"/>
      <c r="AG358" s="1012"/>
      <c r="AH358" s="1012"/>
      <c r="AI358" s="1012"/>
      <c r="AJ358" s="1012"/>
      <c r="AK358" s="1012"/>
      <c r="AL358" s="1013"/>
    </row>
    <row r="359" spans="1:38">
      <c r="B359" s="542">
        <v>294</v>
      </c>
      <c r="C359" s="831"/>
      <c r="D359" s="830"/>
      <c r="E359" s="1012"/>
      <c r="F359" s="1012"/>
      <c r="G359" s="1012"/>
      <c r="H359" s="1012"/>
      <c r="I359" s="1012"/>
      <c r="J359" s="1012"/>
      <c r="K359" s="1012"/>
      <c r="L359" s="1012"/>
      <c r="M359" s="1012"/>
      <c r="N359" s="1012"/>
      <c r="O359" s="1012"/>
      <c r="P359" s="1012"/>
      <c r="Q359" s="1012"/>
      <c r="R359" s="1012"/>
      <c r="S359" s="1013"/>
      <c r="T359" s="1012"/>
      <c r="U359" s="1028">
        <v>294</v>
      </c>
      <c r="V359" s="831"/>
      <c r="W359" s="830"/>
      <c r="X359" s="1012"/>
      <c r="Y359" s="1012"/>
      <c r="Z359" s="1012"/>
      <c r="AA359" s="1012"/>
      <c r="AB359" s="1012"/>
      <c r="AC359" s="1012"/>
      <c r="AD359" s="1012"/>
      <c r="AE359" s="1012"/>
      <c r="AF359" s="1012"/>
      <c r="AG359" s="1012"/>
      <c r="AH359" s="1012"/>
      <c r="AI359" s="1012"/>
      <c r="AJ359" s="1012"/>
      <c r="AK359" s="1012"/>
      <c r="AL359" s="1013"/>
    </row>
    <row r="360" spans="1:38">
      <c r="B360" s="542">
        <v>295</v>
      </c>
      <c r="C360" s="831"/>
      <c r="D360" s="830"/>
      <c r="E360" s="1012"/>
      <c r="F360" s="1012"/>
      <c r="G360" s="1012"/>
      <c r="H360" s="1012"/>
      <c r="I360" s="1012"/>
      <c r="J360" s="1012"/>
      <c r="K360" s="1012"/>
      <c r="L360" s="1012"/>
      <c r="M360" s="1012"/>
      <c r="N360" s="1012"/>
      <c r="O360" s="1012"/>
      <c r="P360" s="1012"/>
      <c r="Q360" s="1012"/>
      <c r="R360" s="1012"/>
      <c r="S360" s="1013"/>
      <c r="T360" s="1012"/>
      <c r="U360" s="1028">
        <v>295</v>
      </c>
      <c r="V360" s="831"/>
      <c r="W360" s="830"/>
      <c r="X360" s="1012"/>
      <c r="Y360" s="1012"/>
      <c r="Z360" s="1012"/>
      <c r="AA360" s="1012"/>
      <c r="AB360" s="1012"/>
      <c r="AC360" s="1012"/>
      <c r="AD360" s="1012"/>
      <c r="AE360" s="1012"/>
      <c r="AF360" s="1012"/>
      <c r="AG360" s="1012"/>
      <c r="AH360" s="1012"/>
      <c r="AI360" s="1012"/>
      <c r="AJ360" s="1012"/>
      <c r="AK360" s="1012"/>
      <c r="AL360" s="1013"/>
    </row>
    <row r="361" spans="1:38">
      <c r="B361" s="542">
        <v>296</v>
      </c>
      <c r="C361" s="831"/>
      <c r="D361" s="830"/>
      <c r="E361" s="1012"/>
      <c r="F361" s="1012"/>
      <c r="G361" s="1012"/>
      <c r="H361" s="1012"/>
      <c r="I361" s="1012"/>
      <c r="J361" s="1012"/>
      <c r="K361" s="1012"/>
      <c r="L361" s="1012"/>
      <c r="M361" s="1012"/>
      <c r="N361" s="1012"/>
      <c r="O361" s="1012"/>
      <c r="P361" s="1012"/>
      <c r="Q361" s="1012"/>
      <c r="R361" s="1012"/>
      <c r="S361" s="1013"/>
      <c r="T361" s="1012"/>
      <c r="U361" s="1028">
        <v>296</v>
      </c>
      <c r="V361" s="831"/>
      <c r="W361" s="830"/>
      <c r="X361" s="1012"/>
      <c r="Y361" s="1012"/>
      <c r="Z361" s="1012"/>
      <c r="AA361" s="1012"/>
      <c r="AB361" s="1012"/>
      <c r="AC361" s="1012"/>
      <c r="AD361" s="1012"/>
      <c r="AE361" s="1012"/>
      <c r="AF361" s="1012"/>
      <c r="AG361" s="1012"/>
      <c r="AH361" s="1012"/>
      <c r="AI361" s="1012"/>
      <c r="AJ361" s="1012"/>
      <c r="AK361" s="1012"/>
      <c r="AL361" s="1013"/>
    </row>
    <row r="362" spans="1:38">
      <c r="B362" s="542">
        <v>297</v>
      </c>
      <c r="C362" s="831"/>
      <c r="D362" s="830"/>
      <c r="E362" s="1012"/>
      <c r="F362" s="1012"/>
      <c r="G362" s="1012"/>
      <c r="H362" s="1012"/>
      <c r="I362" s="1012"/>
      <c r="J362" s="1012"/>
      <c r="K362" s="1012"/>
      <c r="L362" s="1012"/>
      <c r="M362" s="1012"/>
      <c r="N362" s="1012"/>
      <c r="O362" s="1012"/>
      <c r="P362" s="1012"/>
      <c r="Q362" s="1012"/>
      <c r="R362" s="1012"/>
      <c r="S362" s="1013"/>
      <c r="T362" s="1012"/>
      <c r="U362" s="1028">
        <v>297</v>
      </c>
      <c r="V362" s="831"/>
      <c r="W362" s="830"/>
      <c r="X362" s="1012"/>
      <c r="Y362" s="1012"/>
      <c r="Z362" s="1012"/>
      <c r="AA362" s="1012"/>
      <c r="AB362" s="1012"/>
      <c r="AC362" s="1012"/>
      <c r="AD362" s="1012"/>
      <c r="AE362" s="1012"/>
      <c r="AF362" s="1012"/>
      <c r="AG362" s="1012"/>
      <c r="AH362" s="1012"/>
      <c r="AI362" s="1012"/>
      <c r="AJ362" s="1012"/>
      <c r="AK362" s="1012"/>
      <c r="AL362" s="1013"/>
    </row>
    <row r="363" spans="1:38">
      <c r="B363" s="542">
        <v>298</v>
      </c>
      <c r="C363" s="831"/>
      <c r="D363" s="830"/>
      <c r="E363" s="1012"/>
      <c r="F363" s="1012"/>
      <c r="G363" s="1012"/>
      <c r="H363" s="1012"/>
      <c r="I363" s="1012"/>
      <c r="J363" s="1012"/>
      <c r="K363" s="1012"/>
      <c r="L363" s="1012"/>
      <c r="M363" s="1012"/>
      <c r="N363" s="1012"/>
      <c r="O363" s="1012"/>
      <c r="P363" s="1012"/>
      <c r="Q363" s="1012"/>
      <c r="R363" s="1012"/>
      <c r="S363" s="1013"/>
      <c r="T363" s="1012"/>
      <c r="U363" s="1028">
        <v>298</v>
      </c>
      <c r="V363" s="831"/>
      <c r="W363" s="830"/>
      <c r="X363" s="1012"/>
      <c r="Y363" s="1012"/>
      <c r="Z363" s="1012"/>
      <c r="AA363" s="1012"/>
      <c r="AB363" s="1012"/>
      <c r="AC363" s="1012"/>
      <c r="AD363" s="1012"/>
      <c r="AE363" s="1012"/>
      <c r="AF363" s="1012"/>
      <c r="AG363" s="1012"/>
      <c r="AH363" s="1012"/>
      <c r="AI363" s="1012"/>
      <c r="AJ363" s="1012"/>
      <c r="AK363" s="1012"/>
      <c r="AL363" s="1013"/>
    </row>
    <row r="364" spans="1:38">
      <c r="B364" s="542">
        <v>299</v>
      </c>
      <c r="C364" s="831"/>
      <c r="D364" s="830"/>
      <c r="E364" s="1012"/>
      <c r="F364" s="1012"/>
      <c r="G364" s="1012"/>
      <c r="H364" s="1012"/>
      <c r="I364" s="1012"/>
      <c r="J364" s="1012"/>
      <c r="K364" s="1012"/>
      <c r="L364" s="1012"/>
      <c r="M364" s="1012"/>
      <c r="N364" s="1012"/>
      <c r="O364" s="1012"/>
      <c r="P364" s="1012"/>
      <c r="Q364" s="1012"/>
      <c r="R364" s="1012"/>
      <c r="S364" s="1013"/>
      <c r="T364" s="1012"/>
      <c r="U364" s="1028">
        <v>299</v>
      </c>
      <c r="V364" s="831"/>
      <c r="W364" s="830"/>
      <c r="X364" s="1012"/>
      <c r="Y364" s="1012"/>
      <c r="Z364" s="1012"/>
      <c r="AA364" s="1012"/>
      <c r="AB364" s="1012"/>
      <c r="AC364" s="1012"/>
      <c r="AD364" s="1012"/>
      <c r="AE364" s="1012"/>
      <c r="AF364" s="1012"/>
      <c r="AG364" s="1012"/>
      <c r="AH364" s="1012"/>
      <c r="AI364" s="1012"/>
      <c r="AJ364" s="1012"/>
      <c r="AK364" s="1012"/>
      <c r="AL364" s="1013"/>
    </row>
    <row r="365" spans="1:38">
      <c r="B365" s="542">
        <v>300</v>
      </c>
      <c r="C365" s="831"/>
      <c r="D365" s="830"/>
      <c r="E365" s="1012"/>
      <c r="F365" s="1012"/>
      <c r="G365" s="1012"/>
      <c r="H365" s="1012"/>
      <c r="I365" s="1012"/>
      <c r="J365" s="1012"/>
      <c r="K365" s="1012"/>
      <c r="L365" s="1012"/>
      <c r="M365" s="1012"/>
      <c r="N365" s="1012"/>
      <c r="O365" s="1012"/>
      <c r="P365" s="1012"/>
      <c r="Q365" s="1012"/>
      <c r="R365" s="1012"/>
      <c r="S365" s="1013"/>
      <c r="T365" s="1012"/>
      <c r="U365" s="1028">
        <v>300</v>
      </c>
      <c r="V365" s="831"/>
      <c r="W365" s="830"/>
      <c r="X365" s="1012"/>
      <c r="Y365" s="1012"/>
      <c r="Z365" s="1012"/>
      <c r="AA365" s="1012"/>
      <c r="AB365" s="1012"/>
      <c r="AC365" s="1012"/>
      <c r="AD365" s="1012"/>
      <c r="AE365" s="1012"/>
      <c r="AF365" s="1012"/>
      <c r="AG365" s="1012"/>
      <c r="AH365" s="1012"/>
      <c r="AI365" s="1012"/>
      <c r="AJ365" s="1012"/>
      <c r="AK365" s="1012"/>
      <c r="AL365" s="1013"/>
    </row>
    <row r="366" spans="1:38">
      <c r="A366" s="80"/>
      <c r="B366" s="80"/>
      <c r="C366" s="80"/>
      <c r="D366" s="80"/>
      <c r="E366" s="1021"/>
      <c r="F366" s="1021"/>
      <c r="G366" s="1021"/>
      <c r="H366" s="1021"/>
      <c r="I366" s="1021"/>
      <c r="J366" s="1021"/>
      <c r="K366" s="1021"/>
      <c r="L366" s="1021"/>
      <c r="M366" s="1021"/>
      <c r="N366" s="1021"/>
      <c r="O366" s="1021"/>
      <c r="P366" s="1021"/>
      <c r="Q366" s="1021"/>
      <c r="R366" s="1021"/>
      <c r="S366" s="1022"/>
      <c r="T366" s="1021"/>
      <c r="U366" s="1021"/>
      <c r="V366" s="80"/>
      <c r="W366" s="80"/>
      <c r="X366" s="1021"/>
      <c r="Y366" s="1021"/>
      <c r="Z366" s="1021"/>
      <c r="AA366" s="1021"/>
      <c r="AB366" s="1021"/>
      <c r="AC366" s="1021"/>
      <c r="AD366" s="1021"/>
      <c r="AE366" s="1021"/>
      <c r="AF366" s="1021"/>
      <c r="AG366" s="1021"/>
      <c r="AH366" s="1021"/>
      <c r="AI366" s="1021"/>
      <c r="AJ366" s="1021"/>
      <c r="AK366" s="1021"/>
      <c r="AL366" s="1022"/>
    </row>
  </sheetData>
  <sheetProtection algorithmName="SHA-512" hashValue="hS60757wqigzBk2EyZMVfMFIWMz4cksiur+AQFNsvrvKA0uaRwp2/od/YOUr8mns8gDXg/wlux8fs1bDSw/4zA==" saltValue="Z/FFa5BnK9z3qG8jRriYvA==" spinCount="100000" sheet="1" scenarios="1" insertHyperlinks="0"/>
  <protectedRanges>
    <protectedRange sqref="A5:AL18 A21:AL42 C46:D47 G46:H47 C50 C53:D55 V46:W47 Z46:AA47 V51:W53" name="Range1"/>
    <protectedRange sqref="E66:E365" name="Range1_1"/>
    <protectedRange sqref="X66:X365" name="Range1_2"/>
    <protectedRange sqref="C66:D365" name="Range1_3"/>
    <protectedRange sqref="V66:W365" name="Range1_4"/>
    <protectedRange sqref="C56:D57" name="Range1_5"/>
  </protectedRanges>
  <mergeCells count="52">
    <mergeCell ref="C58:D58"/>
    <mergeCell ref="C59:D59"/>
    <mergeCell ref="T5:AL5"/>
    <mergeCell ref="A55:B55"/>
    <mergeCell ref="A5:S5"/>
    <mergeCell ref="A46:B46"/>
    <mergeCell ref="C46:D46"/>
    <mergeCell ref="E46:F46"/>
    <mergeCell ref="G46:H46"/>
    <mergeCell ref="N46:O46"/>
    <mergeCell ref="P46:R46"/>
    <mergeCell ref="AG46:AH46"/>
    <mergeCell ref="A47:B47"/>
    <mergeCell ref="C47:D47"/>
    <mergeCell ref="E47:F47"/>
    <mergeCell ref="G47:H47"/>
    <mergeCell ref="A1:S1"/>
    <mergeCell ref="T1:AL1"/>
    <mergeCell ref="D3:J3"/>
    <mergeCell ref="O3:S3"/>
    <mergeCell ref="W3:AC3"/>
    <mergeCell ref="AH3:AL3"/>
    <mergeCell ref="T47:U47"/>
    <mergeCell ref="T46:U46"/>
    <mergeCell ref="V46:W46"/>
    <mergeCell ref="X46:Y46"/>
    <mergeCell ref="Z46:AA46"/>
    <mergeCell ref="V47:W47"/>
    <mergeCell ref="X47:Y47"/>
    <mergeCell ref="AG50:AH50"/>
    <mergeCell ref="V51:W51"/>
    <mergeCell ref="V52:W52"/>
    <mergeCell ref="C53:D53"/>
    <mergeCell ref="V53:W53"/>
    <mergeCell ref="AG51:AH51"/>
    <mergeCell ref="AG52:AH52"/>
    <mergeCell ref="H65:I65"/>
    <mergeCell ref="A50:B50"/>
    <mergeCell ref="Z47:AA47"/>
    <mergeCell ref="N47:O47"/>
    <mergeCell ref="A54:B54"/>
    <mergeCell ref="C50:D50"/>
    <mergeCell ref="V50:W50"/>
    <mergeCell ref="C55:D55"/>
    <mergeCell ref="C54:D54"/>
    <mergeCell ref="AA65:AB65"/>
    <mergeCell ref="U56:AK57"/>
    <mergeCell ref="C60:D60"/>
    <mergeCell ref="A56:B56"/>
    <mergeCell ref="C56:D56"/>
    <mergeCell ref="A57:B57"/>
    <mergeCell ref="C57:D57"/>
  </mergeCells>
  <phoneticPr fontId="32" type="noConversion"/>
  <conditionalFormatting sqref="AJ51">
    <cfRule type="cellIs" dxfId="537" priority="4" stopIfTrue="1" operator="greaterThanOrEqual">
      <formula>100</formula>
    </cfRule>
    <cfRule type="cellIs" dxfId="536" priority="5" stopIfTrue="1" operator="lessThan">
      <formula>75</formula>
    </cfRule>
    <cfRule type="cellIs" dxfId="535" priority="6" stopIfTrue="1" operator="greaterThanOrEqual">
      <formula>75</formula>
    </cfRule>
  </conditionalFormatting>
  <conditionalFormatting sqref="C57:D57">
    <cfRule type="expression" dxfId="534" priority="2">
      <formula>$C$57&lt;0.4*$C$56</formula>
    </cfRule>
  </conditionalFormatting>
  <conditionalFormatting sqref="C56:D56">
    <cfRule type="expression" dxfId="533" priority="1">
      <formula>$C$56&lt;0.4*$C$57</formula>
    </cfRule>
  </conditionalFormatting>
  <hyperlinks>
    <hyperlink ref="AM2" location="'Cover Sheet'!A1" display="BACK to COVER SHEET" xr:uid="{00000000-0004-0000-1300-000000000000}"/>
    <hyperlink ref="AM2:AO2" location="'Cover Sheet'!A1" display="BACK to COVER SHEET" xr:uid="{00000000-0004-0000-1300-000001000000}"/>
    <hyperlink ref="I47" r:id="rId1" display="=WENNFEHLER(WENN(UND(N47&lt;0;G48&gt;G47);&quot;https://www.youtube.com/watch?v=dQw4w9WgXcQ&quot;;&quot;&quot;);&quot;&quot;)" xr:uid="{2CF192D1-7FDF-429C-9AAA-52FDA5AC8392}"/>
  </hyperlinks>
  <printOptions horizontalCentered="1"/>
  <pageMargins left="0.39370078740157483" right="0.39370078740157483" top="0.39370078740157483" bottom="0.39370078740157483" header="0.51181102362204722" footer="0.51181102362204722"/>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9999FF"/>
  </sheetPr>
  <dimension ref="A1:AO366"/>
  <sheetViews>
    <sheetView showGridLines="0" zoomScaleNormal="100" zoomScaleSheetLayoutView="100" workbookViewId="0">
      <selection sqref="A1:S1"/>
    </sheetView>
  </sheetViews>
  <sheetFormatPr baseColWidth="10" defaultColWidth="11.42578125" defaultRowHeight="12.75"/>
  <cols>
    <col min="1" max="38" width="5" customWidth="1"/>
  </cols>
  <sheetData>
    <row r="1" spans="1:41">
      <c r="A1" s="1210" t="s">
        <v>299</v>
      </c>
      <c r="B1" s="1211"/>
      <c r="C1" s="1211"/>
      <c r="D1" s="1211"/>
      <c r="E1" s="1211"/>
      <c r="F1" s="1211"/>
      <c r="G1" s="1211"/>
      <c r="H1" s="1211"/>
      <c r="I1" s="1211"/>
      <c r="J1" s="1211"/>
      <c r="K1" s="1211"/>
      <c r="L1" s="1211"/>
      <c r="M1" s="1211"/>
      <c r="N1" s="1211"/>
      <c r="O1" s="1211"/>
      <c r="P1" s="1211"/>
      <c r="Q1" s="1211"/>
      <c r="R1" s="1211"/>
      <c r="S1" s="1212"/>
      <c r="T1" s="1210" t="s">
        <v>300</v>
      </c>
      <c r="U1" s="1211"/>
      <c r="V1" s="1211"/>
      <c r="W1" s="1211"/>
      <c r="X1" s="1211"/>
      <c r="Y1" s="1211"/>
      <c r="Z1" s="1211"/>
      <c r="AA1" s="1211"/>
      <c r="AB1" s="1211"/>
      <c r="AC1" s="1211"/>
      <c r="AD1" s="1211"/>
      <c r="AE1" s="1211"/>
      <c r="AF1" s="1211"/>
      <c r="AG1" s="1211"/>
      <c r="AH1" s="1211"/>
      <c r="AI1" s="1211"/>
      <c r="AJ1" s="1211"/>
      <c r="AK1" s="1211"/>
      <c r="AL1" s="1212"/>
    </row>
    <row r="2" spans="1:41">
      <c r="A2" s="4"/>
      <c r="S2" s="15"/>
      <c r="T2" s="4"/>
      <c r="AL2" s="15"/>
      <c r="AM2" s="162" t="s">
        <v>226</v>
      </c>
      <c r="AN2" s="162"/>
      <c r="AO2" s="162"/>
    </row>
    <row r="3" spans="1:41">
      <c r="A3" t="s">
        <v>39</v>
      </c>
      <c r="D3" s="1173" t="str">
        <f>IF('Cover Sheet'!$D$14&gt;0,'Cover Sheet'!$D$14,"")</f>
        <v/>
      </c>
      <c r="E3" s="1173"/>
      <c r="F3" s="1173"/>
      <c r="G3" s="1173"/>
      <c r="H3" s="1173"/>
      <c r="I3" s="1173"/>
      <c r="J3" s="1173"/>
      <c r="K3" t="s">
        <v>40</v>
      </c>
      <c r="O3" s="1173" t="str">
        <f>IF('Cover Sheet'!$O$14&gt;0,'Cover Sheet'!$O$14,"")</f>
        <v/>
      </c>
      <c r="P3" s="1173"/>
      <c r="Q3" s="1173"/>
      <c r="R3" s="1173"/>
      <c r="S3" s="1173"/>
      <c r="T3" t="s">
        <v>39</v>
      </c>
      <c r="W3" s="1173" t="str">
        <f>IF('Cover Sheet'!$D$14&gt;0,'Cover Sheet'!$D$14,"")</f>
        <v/>
      </c>
      <c r="X3" s="1173"/>
      <c r="Y3" s="1173"/>
      <c r="Z3" s="1173"/>
      <c r="AA3" s="1173"/>
      <c r="AB3" s="1173"/>
      <c r="AC3" s="1173"/>
      <c r="AD3" t="s">
        <v>40</v>
      </c>
      <c r="AH3" s="1173" t="str">
        <f>IF('Cover Sheet'!$O$14&gt;0,'Cover Sheet'!$O$14,"")</f>
        <v/>
      </c>
      <c r="AI3" s="1173"/>
      <c r="AJ3" s="1173"/>
      <c r="AK3" s="1173"/>
      <c r="AL3" s="1173"/>
    </row>
    <row r="4" spans="1:41">
      <c r="A4" s="4"/>
      <c r="S4" s="15"/>
      <c r="T4" s="4"/>
      <c r="AL4" s="15"/>
    </row>
    <row r="5" spans="1:41" ht="12.75" customHeight="1">
      <c r="A5" s="1227"/>
      <c r="B5" s="1228"/>
      <c r="C5" s="1228"/>
      <c r="D5" s="1228"/>
      <c r="E5" s="1228"/>
      <c r="F5" s="1228"/>
      <c r="G5" s="1228"/>
      <c r="H5" s="1228"/>
      <c r="I5" s="1228"/>
      <c r="J5" s="1228"/>
      <c r="K5" s="1228"/>
      <c r="L5" s="1228"/>
      <c r="M5" s="1228"/>
      <c r="N5" s="1228"/>
      <c r="O5" s="1228"/>
      <c r="P5" s="1228"/>
      <c r="Q5" s="1228"/>
      <c r="R5" s="1228"/>
      <c r="S5" s="1229"/>
      <c r="T5" s="1227"/>
      <c r="U5" s="1228"/>
      <c r="V5" s="1228"/>
      <c r="W5" s="1228"/>
      <c r="X5" s="1228"/>
      <c r="Y5" s="1228"/>
      <c r="Z5" s="1228"/>
      <c r="AA5" s="1228"/>
      <c r="AB5" s="1228"/>
      <c r="AC5" s="1228"/>
      <c r="AD5" s="1228"/>
      <c r="AE5" s="1228"/>
      <c r="AF5" s="1228"/>
      <c r="AG5" s="1228"/>
      <c r="AH5" s="1228"/>
      <c r="AI5" s="1228"/>
      <c r="AJ5" s="1228"/>
      <c r="AK5" s="1228"/>
      <c r="AL5" s="1229"/>
    </row>
    <row r="6" spans="1:41">
      <c r="A6" s="28"/>
      <c r="B6" s="28"/>
      <c r="C6" s="26"/>
      <c r="D6" s="28"/>
      <c r="E6" s="26"/>
      <c r="F6" s="26"/>
      <c r="G6" s="26"/>
      <c r="H6" s="26"/>
      <c r="I6" s="26"/>
      <c r="J6" s="26"/>
      <c r="K6" s="26"/>
      <c r="L6" s="26"/>
      <c r="M6" s="26"/>
      <c r="N6" s="26"/>
      <c r="O6" s="26"/>
      <c r="P6" s="26"/>
      <c r="Q6" s="26"/>
      <c r="R6" s="26"/>
      <c r="S6" s="27"/>
      <c r="T6" s="28"/>
      <c r="U6" s="28"/>
      <c r="V6" s="26"/>
      <c r="W6" s="28"/>
      <c r="X6" s="26"/>
      <c r="Y6" s="26"/>
      <c r="Z6" s="26"/>
      <c r="AA6" s="26"/>
      <c r="AB6" s="26"/>
      <c r="AC6" s="26"/>
      <c r="AD6" s="26"/>
      <c r="AE6" s="26"/>
      <c r="AF6" s="26"/>
      <c r="AG6" s="26"/>
      <c r="AH6" s="26"/>
      <c r="AI6" s="26"/>
      <c r="AJ6" s="26"/>
      <c r="AK6" s="26"/>
      <c r="AL6" s="27"/>
    </row>
    <row r="7" spans="1:41">
      <c r="A7" s="28"/>
      <c r="B7" s="388" t="s">
        <v>227</v>
      </c>
      <c r="C7" s="26"/>
      <c r="D7" s="28"/>
      <c r="E7" s="26"/>
      <c r="F7" s="26"/>
      <c r="G7" s="26"/>
      <c r="H7" s="26"/>
      <c r="I7" s="26"/>
      <c r="J7" s="26"/>
      <c r="K7" s="26"/>
      <c r="L7" s="26"/>
      <c r="M7" s="26"/>
      <c r="N7" s="26"/>
      <c r="O7" s="26"/>
      <c r="P7" s="26"/>
      <c r="Q7" s="26"/>
      <c r="R7" s="26"/>
      <c r="S7" s="27"/>
      <c r="T7" s="28"/>
      <c r="U7" s="388" t="s">
        <v>227</v>
      </c>
      <c r="V7" s="26"/>
      <c r="W7" s="28"/>
      <c r="X7" s="26"/>
      <c r="Y7" s="26"/>
      <c r="Z7" s="26"/>
      <c r="AA7" s="26"/>
      <c r="AB7" s="26"/>
      <c r="AC7" s="26"/>
      <c r="AD7" s="26"/>
      <c r="AE7" s="26"/>
      <c r="AF7" s="26"/>
      <c r="AG7" s="26"/>
      <c r="AH7" s="26"/>
      <c r="AI7" s="26"/>
      <c r="AJ7" s="26"/>
      <c r="AK7" s="26"/>
      <c r="AL7" s="27"/>
    </row>
    <row r="8" spans="1:41">
      <c r="A8" s="28"/>
      <c r="B8" s="252"/>
      <c r="C8" s="26"/>
      <c r="D8" s="28"/>
      <c r="E8" s="26"/>
      <c r="F8" s="26"/>
      <c r="G8" s="26"/>
      <c r="H8" s="26"/>
      <c r="I8" s="26"/>
      <c r="J8" s="26"/>
      <c r="K8" s="26"/>
      <c r="L8" s="26"/>
      <c r="M8" s="26"/>
      <c r="N8" s="26"/>
      <c r="O8" s="26"/>
      <c r="P8" s="26"/>
      <c r="Q8" s="26"/>
      <c r="R8" s="26"/>
      <c r="S8" s="27"/>
      <c r="T8" s="28"/>
      <c r="U8" s="252"/>
      <c r="V8" s="26"/>
      <c r="W8" s="28"/>
      <c r="X8" s="26"/>
      <c r="Y8" s="26"/>
      <c r="Z8" s="26"/>
      <c r="AA8" s="26"/>
      <c r="AB8" s="26"/>
      <c r="AC8" s="26"/>
      <c r="AD8" s="26"/>
      <c r="AE8" s="26"/>
      <c r="AF8" s="26"/>
      <c r="AG8" s="26"/>
      <c r="AH8" s="26"/>
      <c r="AI8" s="26"/>
      <c r="AJ8" s="26"/>
      <c r="AK8" s="26"/>
      <c r="AL8" s="27"/>
    </row>
    <row r="9" spans="1:41">
      <c r="A9" s="28"/>
      <c r="B9" s="388" t="s">
        <v>228</v>
      </c>
      <c r="C9" s="26"/>
      <c r="D9" s="28"/>
      <c r="E9" s="26"/>
      <c r="F9" s="26"/>
      <c r="G9" s="26"/>
      <c r="H9" s="26"/>
      <c r="I9" s="26"/>
      <c r="J9" s="26"/>
      <c r="K9" s="26"/>
      <c r="L9" s="26"/>
      <c r="M9" s="26"/>
      <c r="N9" s="26"/>
      <c r="O9" s="26"/>
      <c r="P9" s="26"/>
      <c r="Q9" s="26"/>
      <c r="R9" s="26"/>
      <c r="S9" s="27"/>
      <c r="T9" s="28"/>
      <c r="U9" s="388" t="s">
        <v>228</v>
      </c>
      <c r="V9" s="26"/>
      <c r="W9" s="28"/>
      <c r="X9" s="26"/>
      <c r="Y9" s="26"/>
      <c r="Z9" s="26"/>
      <c r="AA9" s="26"/>
      <c r="AB9" s="26"/>
      <c r="AC9" s="26"/>
      <c r="AD9" s="26"/>
      <c r="AE9" s="26"/>
      <c r="AF9" s="26"/>
      <c r="AG9" s="26"/>
      <c r="AH9" s="26"/>
      <c r="AI9" s="26"/>
      <c r="AJ9" s="26"/>
      <c r="AK9" s="26"/>
      <c r="AL9" s="27"/>
    </row>
    <row r="10" spans="1:41">
      <c r="A10" s="28"/>
      <c r="B10" s="252"/>
      <c r="C10" s="26"/>
      <c r="D10" s="26"/>
      <c r="E10" s="26"/>
      <c r="F10" s="26"/>
      <c r="G10" s="26"/>
      <c r="H10" s="26"/>
      <c r="I10" s="26"/>
      <c r="J10" s="26"/>
      <c r="K10" s="26"/>
      <c r="L10" s="26"/>
      <c r="M10" s="26"/>
      <c r="N10" s="26"/>
      <c r="O10" s="26"/>
      <c r="P10" s="26"/>
      <c r="Q10" s="26"/>
      <c r="R10" s="26"/>
      <c r="S10" s="27"/>
      <c r="T10" s="28"/>
      <c r="U10" s="252"/>
      <c r="V10" s="26"/>
      <c r="W10" s="26"/>
      <c r="X10" s="26"/>
      <c r="Y10" s="26"/>
      <c r="Z10" s="26"/>
      <c r="AA10" s="26"/>
      <c r="AB10" s="26"/>
      <c r="AC10" s="26"/>
      <c r="AD10" s="26"/>
      <c r="AE10" s="26"/>
      <c r="AF10" s="26"/>
      <c r="AG10" s="26"/>
      <c r="AH10" s="26"/>
      <c r="AI10" s="26"/>
      <c r="AJ10" s="26"/>
      <c r="AK10" s="26"/>
      <c r="AL10" s="27"/>
    </row>
    <row r="11" spans="1:41">
      <c r="A11" s="25"/>
      <c r="B11" s="388" t="s">
        <v>229</v>
      </c>
      <c r="C11" s="26"/>
      <c r="D11" s="26"/>
      <c r="E11" s="26"/>
      <c r="F11" s="26"/>
      <c r="G11" s="26"/>
      <c r="H11" s="26"/>
      <c r="I11" s="26"/>
      <c r="J11" s="26"/>
      <c r="K11" s="26"/>
      <c r="L11" s="26"/>
      <c r="M11" s="26"/>
      <c r="N11" s="26"/>
      <c r="O11" s="26"/>
      <c r="P11" s="26"/>
      <c r="Q11" s="26"/>
      <c r="R11" s="26"/>
      <c r="S11" s="27"/>
      <c r="T11" s="25"/>
      <c r="U11" s="388" t="s">
        <v>229</v>
      </c>
      <c r="V11" s="26"/>
      <c r="W11" s="26"/>
      <c r="X11" s="26"/>
      <c r="Y11" s="26"/>
      <c r="Z11" s="26"/>
      <c r="AA11" s="26"/>
      <c r="AB11" s="26"/>
      <c r="AC11" s="26"/>
      <c r="AD11" s="26"/>
      <c r="AE11" s="26"/>
      <c r="AF11" s="26"/>
      <c r="AG11" s="26"/>
      <c r="AH11" s="26"/>
      <c r="AI11" s="26"/>
      <c r="AJ11" s="26"/>
      <c r="AK11" s="26"/>
      <c r="AL11" s="27"/>
    </row>
    <row r="12" spans="1:41">
      <c r="A12" s="25"/>
      <c r="B12" s="26"/>
      <c r="C12" s="26"/>
      <c r="D12" s="26"/>
      <c r="E12" s="26"/>
      <c r="F12" s="26"/>
      <c r="G12" s="28"/>
      <c r="H12" s="26"/>
      <c r="I12" s="26"/>
      <c r="J12" s="26"/>
      <c r="K12" s="26"/>
      <c r="L12" s="26"/>
      <c r="M12" s="26"/>
      <c r="N12" s="26"/>
      <c r="O12" s="26"/>
      <c r="P12" s="26"/>
      <c r="Q12" s="26"/>
      <c r="R12" s="26"/>
      <c r="S12" s="27"/>
      <c r="T12" s="25"/>
      <c r="U12" s="26"/>
      <c r="V12" s="26"/>
      <c r="W12" s="26"/>
      <c r="X12" s="26"/>
      <c r="Y12" s="26"/>
      <c r="Z12" s="26"/>
      <c r="AA12" s="26"/>
      <c r="AB12" s="26"/>
      <c r="AC12" s="26"/>
      <c r="AD12" s="26"/>
      <c r="AE12" s="26"/>
      <c r="AF12" s="26"/>
      <c r="AG12" s="26"/>
      <c r="AH12" s="26"/>
      <c r="AI12" s="26"/>
      <c r="AJ12" s="26"/>
      <c r="AK12" s="26"/>
      <c r="AL12" s="27"/>
    </row>
    <row r="13" spans="1:41">
      <c r="A13" s="25"/>
      <c r="B13" s="26"/>
      <c r="C13" s="26"/>
      <c r="D13" s="26"/>
      <c r="E13" s="26"/>
      <c r="F13" s="26"/>
      <c r="G13" s="26"/>
      <c r="H13" s="26"/>
      <c r="I13" s="26"/>
      <c r="J13" s="26"/>
      <c r="K13" s="26"/>
      <c r="L13" s="26"/>
      <c r="M13" s="26"/>
      <c r="N13" s="26"/>
      <c r="O13" s="26"/>
      <c r="P13" s="26"/>
      <c r="Q13" s="26"/>
      <c r="R13" s="26"/>
      <c r="S13" s="27"/>
      <c r="T13" s="25"/>
      <c r="U13" s="26"/>
      <c r="V13" s="26"/>
      <c r="W13" s="26"/>
      <c r="X13" s="26"/>
      <c r="Y13" s="26"/>
      <c r="Z13" s="28"/>
      <c r="AA13" s="26"/>
      <c r="AB13" s="26"/>
      <c r="AC13" s="26"/>
      <c r="AD13" s="26"/>
      <c r="AE13" s="26"/>
      <c r="AF13" s="26"/>
      <c r="AG13" s="26"/>
      <c r="AH13" s="26"/>
      <c r="AI13" s="26"/>
      <c r="AJ13" s="26"/>
      <c r="AK13" s="26"/>
      <c r="AL13" s="27"/>
    </row>
    <row r="14" spans="1:41">
      <c r="A14" s="25"/>
      <c r="B14" s="26"/>
      <c r="C14" s="26"/>
      <c r="D14" s="26"/>
      <c r="E14" s="26"/>
      <c r="F14" s="26"/>
      <c r="G14" s="28"/>
      <c r="H14" s="26"/>
      <c r="I14" s="26"/>
      <c r="J14" s="26"/>
      <c r="K14" s="26"/>
      <c r="L14" s="26"/>
      <c r="M14" s="26"/>
      <c r="N14" s="26"/>
      <c r="O14" s="26"/>
      <c r="P14" s="26"/>
      <c r="Q14" s="26"/>
      <c r="R14" s="26"/>
      <c r="S14" s="27"/>
      <c r="T14" s="25"/>
      <c r="U14" s="26"/>
      <c r="V14" s="26"/>
      <c r="W14" s="26"/>
      <c r="X14" s="26"/>
      <c r="Y14" s="26"/>
      <c r="Z14" s="26"/>
      <c r="AA14" s="26"/>
      <c r="AB14" s="26"/>
      <c r="AC14" s="26"/>
      <c r="AD14" s="26"/>
      <c r="AE14" s="26"/>
      <c r="AF14" s="26"/>
      <c r="AG14" s="26"/>
      <c r="AH14" s="26"/>
      <c r="AI14" s="26"/>
      <c r="AJ14" s="26"/>
      <c r="AK14" s="26"/>
      <c r="AL14" s="27"/>
    </row>
    <row r="15" spans="1:41">
      <c r="A15" s="25"/>
      <c r="B15" s="26"/>
      <c r="C15" s="26"/>
      <c r="D15" s="26"/>
      <c r="E15" s="26"/>
      <c r="F15" s="26"/>
      <c r="G15" s="26"/>
      <c r="H15" s="26"/>
      <c r="I15" s="26"/>
      <c r="J15" s="26"/>
      <c r="K15" s="26"/>
      <c r="L15" s="26"/>
      <c r="M15" s="26"/>
      <c r="N15" s="26"/>
      <c r="O15" s="26"/>
      <c r="P15" s="26"/>
      <c r="Q15" s="26"/>
      <c r="R15" s="26"/>
      <c r="S15" s="27"/>
      <c r="T15" s="25"/>
      <c r="U15" s="26"/>
      <c r="V15" s="26"/>
      <c r="W15" s="26"/>
      <c r="X15" s="26"/>
      <c r="Y15" s="26"/>
      <c r="Z15" s="26"/>
      <c r="AA15" s="26"/>
      <c r="AB15" s="26"/>
      <c r="AC15" s="26"/>
      <c r="AD15" s="26"/>
      <c r="AE15" s="26"/>
      <c r="AF15" s="26"/>
      <c r="AG15" s="26"/>
      <c r="AH15" s="26"/>
      <c r="AI15" s="26"/>
      <c r="AJ15" s="26"/>
      <c r="AK15" s="26"/>
      <c r="AL15" s="27"/>
    </row>
    <row r="16" spans="1:41">
      <c r="A16" s="25"/>
      <c r="B16" s="26"/>
      <c r="C16" s="26"/>
      <c r="D16" s="26"/>
      <c r="E16" s="26"/>
      <c r="F16" s="26"/>
      <c r="G16" s="26"/>
      <c r="H16" s="26"/>
      <c r="I16" s="26"/>
      <c r="J16" s="26"/>
      <c r="K16" s="26"/>
      <c r="L16" s="26"/>
      <c r="M16" s="26"/>
      <c r="N16" s="26"/>
      <c r="O16" s="26"/>
      <c r="P16" s="26"/>
      <c r="Q16" s="26"/>
      <c r="R16" s="26"/>
      <c r="S16" s="27"/>
      <c r="T16" s="25"/>
      <c r="U16" s="26"/>
      <c r="V16" s="26"/>
      <c r="W16" s="26"/>
      <c r="X16" s="26"/>
      <c r="Y16" s="26"/>
      <c r="Z16" s="26"/>
      <c r="AA16" s="26"/>
      <c r="AB16" s="26"/>
      <c r="AC16" s="26"/>
      <c r="AD16" s="26"/>
      <c r="AE16" s="26"/>
      <c r="AF16" s="26"/>
      <c r="AG16" s="26"/>
      <c r="AH16" s="26"/>
      <c r="AI16" s="26"/>
      <c r="AJ16" s="26"/>
      <c r="AK16" s="26"/>
      <c r="AL16" s="27"/>
    </row>
    <row r="17" spans="1:38">
      <c r="A17" s="25"/>
      <c r="B17" s="26"/>
      <c r="C17" s="26"/>
      <c r="D17" s="26"/>
      <c r="E17" s="26"/>
      <c r="F17" s="26"/>
      <c r="G17" s="26"/>
      <c r="H17" s="26"/>
      <c r="I17" s="26"/>
      <c r="J17" s="26"/>
      <c r="K17" s="26"/>
      <c r="L17" s="26"/>
      <c r="M17" s="26"/>
      <c r="N17" s="26"/>
      <c r="O17" s="26"/>
      <c r="P17" s="26"/>
      <c r="Q17" s="26"/>
      <c r="R17" s="26"/>
      <c r="S17" s="27"/>
      <c r="T17" s="25"/>
      <c r="U17" s="26"/>
      <c r="V17" s="26"/>
      <c r="W17" s="26"/>
      <c r="X17" s="26"/>
      <c r="Y17" s="26"/>
      <c r="Z17" s="26"/>
      <c r="AA17" s="26"/>
      <c r="AB17" s="26"/>
      <c r="AC17" s="26"/>
      <c r="AD17" s="26"/>
      <c r="AE17" s="26"/>
      <c r="AF17" s="26"/>
      <c r="AG17" s="26"/>
      <c r="AH17" s="26"/>
      <c r="AI17" s="26"/>
      <c r="AJ17" s="26"/>
      <c r="AK17" s="26"/>
      <c r="AL17" s="27"/>
    </row>
    <row r="18" spans="1:38">
      <c r="A18" s="33"/>
      <c r="B18" s="31"/>
      <c r="C18" s="31"/>
      <c r="D18" s="31"/>
      <c r="E18" s="31"/>
      <c r="F18" s="31"/>
      <c r="G18" s="31"/>
      <c r="H18" s="31"/>
      <c r="I18" s="31"/>
      <c r="J18" s="31"/>
      <c r="K18" s="31"/>
      <c r="L18" s="31"/>
      <c r="M18" s="31"/>
      <c r="N18" s="31"/>
      <c r="O18" s="31"/>
      <c r="P18" s="31"/>
      <c r="Q18" s="31"/>
      <c r="R18" s="31"/>
      <c r="S18" s="34"/>
      <c r="T18" s="33"/>
      <c r="U18" s="31"/>
      <c r="V18" s="31"/>
      <c r="W18" s="31"/>
      <c r="X18" s="31"/>
      <c r="Y18" s="31"/>
      <c r="Z18" s="31"/>
      <c r="AA18" s="31"/>
      <c r="AB18" s="31"/>
      <c r="AC18" s="31"/>
      <c r="AD18" s="31"/>
      <c r="AE18" s="31"/>
      <c r="AF18" s="31"/>
      <c r="AG18" s="31"/>
      <c r="AH18" s="31"/>
      <c r="AI18" s="31"/>
      <c r="AJ18" s="31"/>
      <c r="AK18" s="31"/>
      <c r="AL18" s="34"/>
    </row>
    <row r="19" spans="1:38">
      <c r="A19" s="289" t="s">
        <v>301</v>
      </c>
      <c r="B19" s="6"/>
      <c r="C19" s="6"/>
      <c r="D19" s="6"/>
      <c r="E19" s="6"/>
      <c r="F19" s="6"/>
      <c r="G19" s="6"/>
      <c r="H19" s="6"/>
      <c r="I19" s="6"/>
      <c r="J19" s="6"/>
      <c r="K19" s="6"/>
      <c r="L19" s="6"/>
      <c r="M19" s="6"/>
      <c r="N19" s="6"/>
      <c r="O19" s="6"/>
      <c r="P19" s="6"/>
      <c r="Q19" s="6"/>
      <c r="R19" s="6"/>
      <c r="S19" s="7"/>
      <c r="T19" s="9" t="s">
        <v>302</v>
      </c>
      <c r="AL19" s="15"/>
    </row>
    <row r="20" spans="1:38">
      <c r="A20" s="5"/>
      <c r="B20" s="6"/>
      <c r="C20" s="6"/>
      <c r="D20" s="6"/>
      <c r="E20" s="6"/>
      <c r="F20" s="6"/>
      <c r="G20" s="6"/>
      <c r="H20" s="6"/>
      <c r="I20" s="6"/>
      <c r="J20" s="6"/>
      <c r="K20" s="6"/>
      <c r="L20" s="6"/>
      <c r="M20" s="6"/>
      <c r="N20" s="6"/>
      <c r="O20" s="6"/>
      <c r="P20" s="6"/>
      <c r="Q20" s="6"/>
      <c r="R20" s="6"/>
      <c r="S20" s="7"/>
      <c r="T20" s="4"/>
      <c r="AL20" s="15"/>
    </row>
    <row r="21" spans="1:38">
      <c r="A21" s="19"/>
      <c r="B21" s="20"/>
      <c r="C21" s="20"/>
      <c r="D21" s="20"/>
      <c r="E21" s="20"/>
      <c r="F21" s="20"/>
      <c r="G21" s="20"/>
      <c r="H21" s="20"/>
      <c r="I21" s="20"/>
      <c r="J21" s="20"/>
      <c r="K21" s="20"/>
      <c r="L21" s="20"/>
      <c r="M21" s="20"/>
      <c r="N21" s="20"/>
      <c r="O21" s="20"/>
      <c r="P21" s="20"/>
      <c r="Q21" s="20"/>
      <c r="R21" s="20"/>
      <c r="S21" s="21"/>
      <c r="T21" s="19"/>
      <c r="U21" s="20"/>
      <c r="V21" s="20"/>
      <c r="W21" s="20"/>
      <c r="X21" s="20"/>
      <c r="Y21" s="20"/>
      <c r="Z21" s="20"/>
      <c r="AA21" s="20"/>
      <c r="AB21" s="20"/>
      <c r="AC21" s="20"/>
      <c r="AD21" s="20"/>
      <c r="AE21" s="20"/>
      <c r="AF21" s="20"/>
      <c r="AG21" s="20"/>
      <c r="AH21" s="20"/>
      <c r="AI21" s="20"/>
      <c r="AJ21" s="20"/>
      <c r="AK21" s="20"/>
      <c r="AL21" s="21"/>
    </row>
    <row r="22" spans="1:38">
      <c r="A22" s="25"/>
      <c r="B22" s="26"/>
      <c r="C22" s="26"/>
      <c r="D22" s="26"/>
      <c r="E22" s="26"/>
      <c r="F22" s="26"/>
      <c r="G22" s="26"/>
      <c r="H22" s="26"/>
      <c r="I22" s="26"/>
      <c r="J22" s="26"/>
      <c r="K22" s="26"/>
      <c r="L22" s="26"/>
      <c r="M22" s="26"/>
      <c r="N22" s="26"/>
      <c r="O22" s="26"/>
      <c r="P22" s="26"/>
      <c r="Q22" s="26"/>
      <c r="R22" s="26"/>
      <c r="S22" s="27"/>
      <c r="T22" s="25"/>
      <c r="U22" s="26"/>
      <c r="V22" s="26"/>
      <c r="W22" s="26"/>
      <c r="X22" s="26"/>
      <c r="Y22" s="26"/>
      <c r="Z22" s="26"/>
      <c r="AA22" s="26"/>
      <c r="AB22" s="26"/>
      <c r="AC22" s="26"/>
      <c r="AD22" s="26"/>
      <c r="AE22" s="26"/>
      <c r="AF22" s="26"/>
      <c r="AG22" s="26"/>
      <c r="AH22" s="26"/>
      <c r="AI22" s="26"/>
      <c r="AJ22" s="26"/>
      <c r="AK22" s="26"/>
      <c r="AL22" s="27"/>
    </row>
    <row r="23" spans="1:38">
      <c r="A23" s="25"/>
      <c r="B23" s="388" t="s">
        <v>232</v>
      </c>
      <c r="C23" s="26"/>
      <c r="D23" s="26"/>
      <c r="E23" s="26"/>
      <c r="F23" s="26"/>
      <c r="G23" s="26"/>
      <c r="H23" s="26"/>
      <c r="I23" s="26"/>
      <c r="J23" s="26"/>
      <c r="K23" s="26"/>
      <c r="L23" s="26"/>
      <c r="M23" s="26"/>
      <c r="N23" s="26"/>
      <c r="O23" s="26"/>
      <c r="P23" s="26"/>
      <c r="Q23" s="26"/>
      <c r="R23" s="26"/>
      <c r="S23" s="27"/>
      <c r="T23" s="25"/>
      <c r="U23" s="388" t="s">
        <v>232</v>
      </c>
      <c r="V23" s="26"/>
      <c r="W23" s="26"/>
      <c r="X23" s="26"/>
      <c r="Y23" s="26"/>
      <c r="Z23" s="26"/>
      <c r="AA23" s="26"/>
      <c r="AB23" s="26"/>
      <c r="AC23" s="26"/>
      <c r="AD23" s="26"/>
      <c r="AE23" s="26"/>
      <c r="AF23" s="26"/>
      <c r="AG23" s="26"/>
      <c r="AH23" s="26"/>
      <c r="AI23" s="26"/>
      <c r="AJ23" s="26"/>
      <c r="AK23" s="26"/>
      <c r="AL23" s="27"/>
    </row>
    <row r="24" spans="1:38">
      <c r="A24" s="25"/>
      <c r="B24" s="249"/>
      <c r="C24" s="26"/>
      <c r="D24" s="26"/>
      <c r="E24" s="26"/>
      <c r="F24" s="26"/>
      <c r="G24" s="26"/>
      <c r="H24" s="26"/>
      <c r="I24" s="26"/>
      <c r="J24" s="26"/>
      <c r="K24" s="26"/>
      <c r="L24" s="26"/>
      <c r="M24" s="26"/>
      <c r="N24" s="26"/>
      <c r="O24" s="26"/>
      <c r="P24" s="26"/>
      <c r="Q24" s="26"/>
      <c r="R24" s="26"/>
      <c r="S24" s="27"/>
      <c r="T24" s="25"/>
      <c r="U24" s="249"/>
      <c r="V24" s="26"/>
      <c r="W24" s="26"/>
      <c r="X24" s="26"/>
      <c r="Y24" s="26"/>
      <c r="Z24" s="26"/>
      <c r="AA24" s="26"/>
      <c r="AB24" s="26"/>
      <c r="AC24" s="26"/>
      <c r="AD24" s="26"/>
      <c r="AE24" s="26"/>
      <c r="AF24" s="26"/>
      <c r="AG24" s="26"/>
      <c r="AH24" s="26"/>
      <c r="AI24" s="26"/>
      <c r="AJ24" s="26"/>
      <c r="AK24" s="26"/>
      <c r="AL24" s="27"/>
    </row>
    <row r="25" spans="1:38">
      <c r="A25" s="25"/>
      <c r="B25" s="388" t="s">
        <v>233</v>
      </c>
      <c r="C25" s="26"/>
      <c r="D25" s="26"/>
      <c r="E25" s="26"/>
      <c r="F25" s="26"/>
      <c r="G25" s="26"/>
      <c r="H25" s="26"/>
      <c r="I25" s="26"/>
      <c r="J25" s="26"/>
      <c r="K25" s="26"/>
      <c r="L25" s="26"/>
      <c r="M25" s="26"/>
      <c r="N25" s="26"/>
      <c r="O25" s="26"/>
      <c r="P25" s="26"/>
      <c r="Q25" s="26"/>
      <c r="R25" s="26"/>
      <c r="S25" s="27"/>
      <c r="T25" s="25"/>
      <c r="U25" s="388" t="s">
        <v>233</v>
      </c>
      <c r="V25" s="26"/>
      <c r="W25" s="26"/>
      <c r="X25" s="26"/>
      <c r="Y25" s="26"/>
      <c r="Z25" s="26"/>
      <c r="AA25" s="26"/>
      <c r="AB25" s="26"/>
      <c r="AC25" s="26"/>
      <c r="AD25" s="26"/>
      <c r="AE25" s="26"/>
      <c r="AF25" s="26"/>
      <c r="AG25" s="26"/>
      <c r="AH25" s="26"/>
      <c r="AI25" s="26"/>
      <c r="AJ25" s="26"/>
      <c r="AK25" s="26"/>
      <c r="AL25" s="27"/>
    </row>
    <row r="26" spans="1:38">
      <c r="A26" s="25"/>
      <c r="B26" s="249"/>
      <c r="C26" s="26"/>
      <c r="D26" s="26"/>
      <c r="E26" s="26"/>
      <c r="F26" s="26"/>
      <c r="G26" s="26"/>
      <c r="H26" s="26"/>
      <c r="I26" s="26"/>
      <c r="J26" s="26"/>
      <c r="K26" s="26"/>
      <c r="L26" s="26"/>
      <c r="M26" s="26"/>
      <c r="N26" s="26"/>
      <c r="O26" s="26"/>
      <c r="P26" s="26"/>
      <c r="Q26" s="26"/>
      <c r="R26" s="26"/>
      <c r="S26" s="27"/>
      <c r="T26" s="25"/>
      <c r="U26" s="249"/>
      <c r="V26" s="26"/>
      <c r="W26" s="26"/>
      <c r="X26" s="26"/>
      <c r="Y26" s="26"/>
      <c r="Z26" s="26"/>
      <c r="AA26" s="26"/>
      <c r="AB26" s="26"/>
      <c r="AC26" s="26"/>
      <c r="AD26" s="26"/>
      <c r="AE26" s="26"/>
      <c r="AF26" s="26"/>
      <c r="AG26" s="26"/>
      <c r="AH26" s="26"/>
      <c r="AI26" s="26"/>
      <c r="AJ26" s="26"/>
      <c r="AK26" s="26"/>
      <c r="AL26" s="27"/>
    </row>
    <row r="27" spans="1:38">
      <c r="A27" s="25"/>
      <c r="B27" s="388" t="s">
        <v>234</v>
      </c>
      <c r="C27" s="26"/>
      <c r="D27" s="26"/>
      <c r="E27" s="26"/>
      <c r="F27" s="26"/>
      <c r="G27" s="26"/>
      <c r="H27" s="26"/>
      <c r="I27" s="26"/>
      <c r="J27" s="26"/>
      <c r="K27" s="26"/>
      <c r="L27" s="26"/>
      <c r="M27" s="26"/>
      <c r="N27" s="26"/>
      <c r="O27" s="26"/>
      <c r="P27" s="26"/>
      <c r="Q27" s="26"/>
      <c r="R27" s="26"/>
      <c r="S27" s="27"/>
      <c r="T27" s="25"/>
      <c r="U27" s="388" t="s">
        <v>234</v>
      </c>
      <c r="V27" s="26"/>
      <c r="W27" s="26"/>
      <c r="X27" s="26"/>
      <c r="Y27" s="26"/>
      <c r="Z27" s="26"/>
      <c r="AA27" s="26"/>
      <c r="AB27" s="26"/>
      <c r="AC27" s="26"/>
      <c r="AD27" s="26"/>
      <c r="AE27" s="26"/>
      <c r="AF27" s="26"/>
      <c r="AG27" s="26"/>
      <c r="AH27" s="26"/>
      <c r="AI27" s="26"/>
      <c r="AJ27" s="26"/>
      <c r="AK27" s="26"/>
      <c r="AL27" s="27"/>
    </row>
    <row r="28" spans="1:38">
      <c r="A28" s="25"/>
      <c r="B28" s="249"/>
      <c r="C28" s="26"/>
      <c r="D28" s="26"/>
      <c r="E28" s="26"/>
      <c r="F28" s="26"/>
      <c r="G28" s="26"/>
      <c r="H28" s="26"/>
      <c r="I28" s="26"/>
      <c r="J28" s="26"/>
      <c r="K28" s="26"/>
      <c r="L28" s="26"/>
      <c r="M28" s="26"/>
      <c r="N28" s="26"/>
      <c r="O28" s="26"/>
      <c r="P28" s="26"/>
      <c r="Q28" s="26"/>
      <c r="R28" s="26"/>
      <c r="S28" s="27"/>
      <c r="T28" s="25"/>
      <c r="U28" s="249"/>
      <c r="V28" s="26"/>
      <c r="W28" s="26"/>
      <c r="X28" s="26"/>
      <c r="Y28" s="26"/>
      <c r="Z28" s="26"/>
      <c r="AA28" s="26"/>
      <c r="AB28" s="26"/>
      <c r="AC28" s="26"/>
      <c r="AD28" s="26"/>
      <c r="AE28" s="26"/>
      <c r="AF28" s="26"/>
      <c r="AG28" s="26"/>
      <c r="AH28" s="26"/>
      <c r="AI28" s="26"/>
      <c r="AJ28" s="26"/>
      <c r="AK28" s="26"/>
      <c r="AL28" s="27"/>
    </row>
    <row r="29" spans="1:38">
      <c r="A29" s="25"/>
      <c r="B29" s="388" t="s">
        <v>235</v>
      </c>
      <c r="C29" s="26"/>
      <c r="D29" s="26"/>
      <c r="E29" s="26"/>
      <c r="F29" s="26"/>
      <c r="G29" s="26"/>
      <c r="H29" s="26"/>
      <c r="I29" s="26"/>
      <c r="J29" s="26"/>
      <c r="K29" s="26"/>
      <c r="L29" s="26"/>
      <c r="M29" s="26"/>
      <c r="N29" s="26"/>
      <c r="O29" s="26"/>
      <c r="P29" s="26"/>
      <c r="Q29" s="26"/>
      <c r="R29" s="26"/>
      <c r="S29" s="27"/>
      <c r="T29" s="25"/>
      <c r="U29" s="388" t="s">
        <v>235</v>
      </c>
      <c r="V29" s="26"/>
      <c r="W29" s="26"/>
      <c r="X29" s="26"/>
      <c r="Y29" s="26"/>
      <c r="Z29" s="26"/>
      <c r="AA29" s="26"/>
      <c r="AB29" s="26"/>
      <c r="AC29" s="26"/>
      <c r="AD29" s="26"/>
      <c r="AE29" s="26"/>
      <c r="AF29" s="26"/>
      <c r="AG29" s="26"/>
      <c r="AH29" s="26"/>
      <c r="AI29" s="26"/>
      <c r="AJ29" s="26"/>
      <c r="AK29" s="26"/>
      <c r="AL29" s="27"/>
    </row>
    <row r="30" spans="1:38">
      <c r="A30" s="25"/>
      <c r="B30" s="388" t="s">
        <v>236</v>
      </c>
      <c r="C30" s="26"/>
      <c r="D30" s="26"/>
      <c r="E30" s="26"/>
      <c r="F30" s="26"/>
      <c r="G30" s="26"/>
      <c r="H30" s="26"/>
      <c r="I30" s="26"/>
      <c r="J30" s="26"/>
      <c r="K30" s="26"/>
      <c r="L30" s="26"/>
      <c r="M30" s="26"/>
      <c r="N30" s="26"/>
      <c r="O30" s="26"/>
      <c r="P30" s="26"/>
      <c r="Q30" s="26"/>
      <c r="R30" s="26"/>
      <c r="S30" s="27"/>
      <c r="T30" s="25"/>
      <c r="U30" s="388" t="s">
        <v>236</v>
      </c>
      <c r="V30" s="26"/>
      <c r="W30" s="26"/>
      <c r="X30" s="26"/>
      <c r="Y30" s="26"/>
      <c r="Z30" s="26"/>
      <c r="AA30" s="26"/>
      <c r="AB30" s="26"/>
      <c r="AC30" s="26"/>
      <c r="AD30" s="26"/>
      <c r="AE30" s="26"/>
      <c r="AF30" s="26"/>
      <c r="AG30" s="26"/>
      <c r="AH30" s="26"/>
      <c r="AI30" s="26"/>
      <c r="AJ30" s="26"/>
      <c r="AK30" s="26"/>
      <c r="AL30" s="27"/>
    </row>
    <row r="31" spans="1:38">
      <c r="A31" s="25"/>
      <c r="B31" s="26"/>
      <c r="C31" s="26"/>
      <c r="D31" s="26"/>
      <c r="E31" s="26"/>
      <c r="F31" s="26"/>
      <c r="G31" s="26"/>
      <c r="H31" s="26"/>
      <c r="I31" s="26"/>
      <c r="J31" s="26"/>
      <c r="K31" s="26"/>
      <c r="L31" s="26"/>
      <c r="M31" s="26"/>
      <c r="N31" s="26"/>
      <c r="O31" s="26"/>
      <c r="P31" s="26"/>
      <c r="Q31" s="26"/>
      <c r="R31" s="26"/>
      <c r="S31" s="27"/>
      <c r="T31" s="25"/>
      <c r="U31" s="26"/>
      <c r="V31" s="26"/>
      <c r="W31" s="26"/>
      <c r="X31" s="26"/>
      <c r="Y31" s="26"/>
      <c r="Z31" s="26"/>
      <c r="AA31" s="26"/>
      <c r="AB31" s="26"/>
      <c r="AC31" s="26"/>
      <c r="AD31" s="26"/>
      <c r="AE31" s="26"/>
      <c r="AF31" s="26"/>
      <c r="AG31" s="26"/>
      <c r="AH31" s="26"/>
      <c r="AI31" s="26"/>
      <c r="AJ31" s="26"/>
      <c r="AK31" s="26"/>
      <c r="AL31" s="27"/>
    </row>
    <row r="32" spans="1:38">
      <c r="A32" s="25"/>
      <c r="B32" s="26"/>
      <c r="C32" s="26"/>
      <c r="D32" s="26"/>
      <c r="E32" s="26"/>
      <c r="F32" s="26"/>
      <c r="G32" s="28"/>
      <c r="H32" s="26"/>
      <c r="I32" s="26"/>
      <c r="J32" s="26"/>
      <c r="K32" s="26"/>
      <c r="L32" s="26"/>
      <c r="M32" s="26"/>
      <c r="N32" s="26"/>
      <c r="O32" s="26"/>
      <c r="P32" s="26"/>
      <c r="Q32" s="26"/>
      <c r="R32" s="26"/>
      <c r="S32" s="27"/>
      <c r="T32" s="25"/>
      <c r="U32" s="26"/>
      <c r="V32" s="26"/>
      <c r="W32" s="26"/>
      <c r="X32" s="26"/>
      <c r="Y32" s="26"/>
      <c r="Z32" s="28"/>
      <c r="AA32" s="26"/>
      <c r="AB32" s="26"/>
      <c r="AC32" s="26"/>
      <c r="AD32" s="26"/>
      <c r="AE32" s="26"/>
      <c r="AF32" s="26"/>
      <c r="AG32" s="26"/>
      <c r="AH32" s="26"/>
      <c r="AI32" s="26"/>
      <c r="AJ32" s="26"/>
      <c r="AK32" s="26"/>
      <c r="AL32" s="27"/>
    </row>
    <row r="33" spans="1:38">
      <c r="A33" s="25"/>
      <c r="B33" s="26"/>
      <c r="C33" s="26"/>
      <c r="D33" s="28"/>
      <c r="E33" s="26"/>
      <c r="F33" s="26"/>
      <c r="G33" s="26"/>
      <c r="H33" s="26"/>
      <c r="I33" s="26"/>
      <c r="J33" s="26"/>
      <c r="K33" s="26"/>
      <c r="L33" s="26"/>
      <c r="M33" s="26"/>
      <c r="N33" s="26"/>
      <c r="O33" s="26"/>
      <c r="P33" s="26"/>
      <c r="Q33" s="26"/>
      <c r="R33" s="26"/>
      <c r="S33" s="27"/>
      <c r="T33" s="25"/>
      <c r="U33" s="26"/>
      <c r="V33" s="26"/>
      <c r="W33" s="26"/>
      <c r="X33" s="26"/>
      <c r="Y33" s="26"/>
      <c r="Z33" s="26"/>
      <c r="AA33" s="26"/>
      <c r="AB33" s="26"/>
      <c r="AC33" s="26"/>
      <c r="AD33" s="26"/>
      <c r="AE33" s="26"/>
      <c r="AF33" s="26"/>
      <c r="AG33" s="26"/>
      <c r="AH33" s="26"/>
      <c r="AI33" s="26"/>
      <c r="AJ33" s="26"/>
      <c r="AK33" s="26"/>
      <c r="AL33" s="27"/>
    </row>
    <row r="34" spans="1:38">
      <c r="A34" s="25"/>
      <c r="B34" s="26"/>
      <c r="C34" s="26"/>
      <c r="D34" s="26"/>
      <c r="E34" s="26"/>
      <c r="F34" s="26"/>
      <c r="G34" s="28"/>
      <c r="H34" s="28"/>
      <c r="I34" s="26"/>
      <c r="J34" s="26"/>
      <c r="K34" s="26"/>
      <c r="L34" s="26"/>
      <c r="M34" s="26"/>
      <c r="N34" s="26"/>
      <c r="O34" s="26"/>
      <c r="P34" s="26"/>
      <c r="Q34" s="26"/>
      <c r="R34" s="26"/>
      <c r="S34" s="27"/>
      <c r="T34" s="25"/>
      <c r="U34" s="26"/>
      <c r="V34" s="26"/>
      <c r="W34" s="26"/>
      <c r="X34" s="26"/>
      <c r="Y34" s="26"/>
      <c r="Z34" s="28"/>
      <c r="AA34" s="26"/>
      <c r="AB34" s="26"/>
      <c r="AC34" s="26"/>
      <c r="AD34" s="26"/>
      <c r="AE34" s="26"/>
      <c r="AF34" s="26"/>
      <c r="AG34" s="26"/>
      <c r="AH34" s="26"/>
      <c r="AI34" s="26"/>
      <c r="AJ34" s="26"/>
      <c r="AK34" s="26"/>
      <c r="AL34" s="27"/>
    </row>
    <row r="35" spans="1:38">
      <c r="A35" s="25"/>
      <c r="B35" s="26"/>
      <c r="C35" s="26"/>
      <c r="D35" s="26"/>
      <c r="E35" s="26"/>
      <c r="F35" s="26"/>
      <c r="G35" s="26"/>
      <c r="H35" s="26"/>
      <c r="I35" s="26"/>
      <c r="J35" s="26"/>
      <c r="K35" s="26"/>
      <c r="L35" s="26"/>
      <c r="M35" s="26"/>
      <c r="N35" s="26"/>
      <c r="O35" s="26"/>
      <c r="P35" s="26"/>
      <c r="Q35" s="26"/>
      <c r="R35" s="26"/>
      <c r="S35" s="27"/>
      <c r="T35" s="25"/>
      <c r="U35" s="26"/>
      <c r="V35" s="26"/>
      <c r="W35" s="26"/>
      <c r="X35" s="26"/>
      <c r="Y35" s="26"/>
      <c r="Z35" s="26"/>
      <c r="AA35" s="26"/>
      <c r="AB35" s="26"/>
      <c r="AC35" s="26"/>
      <c r="AD35" s="26"/>
      <c r="AE35" s="26"/>
      <c r="AF35" s="26"/>
      <c r="AG35" s="26"/>
      <c r="AH35" s="26"/>
      <c r="AI35" s="26"/>
      <c r="AJ35" s="26"/>
      <c r="AK35" s="26"/>
      <c r="AL35" s="27"/>
    </row>
    <row r="36" spans="1:38">
      <c r="A36" s="25"/>
      <c r="B36" s="26"/>
      <c r="C36" s="26"/>
      <c r="D36" s="26"/>
      <c r="E36" s="26"/>
      <c r="F36" s="26"/>
      <c r="G36" s="26"/>
      <c r="H36" s="26"/>
      <c r="I36" s="26"/>
      <c r="J36" s="26"/>
      <c r="K36" s="26"/>
      <c r="L36" s="26"/>
      <c r="M36" s="26"/>
      <c r="N36" s="26"/>
      <c r="O36" s="26"/>
      <c r="P36" s="26"/>
      <c r="Q36" s="26"/>
      <c r="R36" s="26"/>
      <c r="S36" s="27"/>
      <c r="T36" s="25"/>
      <c r="U36" s="26"/>
      <c r="V36" s="26"/>
      <c r="W36" s="26"/>
      <c r="X36" s="26"/>
      <c r="Y36" s="26"/>
      <c r="Z36" s="26"/>
      <c r="AA36" s="26"/>
      <c r="AB36" s="26"/>
      <c r="AC36" s="26"/>
      <c r="AD36" s="26"/>
      <c r="AE36" s="26"/>
      <c r="AF36" s="26"/>
      <c r="AG36" s="26"/>
      <c r="AH36" s="26"/>
      <c r="AI36" s="26"/>
      <c r="AJ36" s="26"/>
      <c r="AK36" s="26"/>
      <c r="AL36" s="27"/>
    </row>
    <row r="37" spans="1:38">
      <c r="A37" s="25"/>
      <c r="B37" s="26"/>
      <c r="C37" s="26"/>
      <c r="D37" s="26"/>
      <c r="E37" s="26"/>
      <c r="F37" s="26"/>
      <c r="G37" s="26"/>
      <c r="H37" s="26"/>
      <c r="I37" s="26"/>
      <c r="J37" s="26"/>
      <c r="K37" s="26"/>
      <c r="L37" s="26"/>
      <c r="M37" s="26"/>
      <c r="N37" s="26"/>
      <c r="O37" s="26"/>
      <c r="P37" s="26"/>
      <c r="Q37" s="26"/>
      <c r="R37" s="26"/>
      <c r="S37" s="27"/>
      <c r="T37" s="25"/>
      <c r="U37" s="26"/>
      <c r="V37" s="26"/>
      <c r="W37" s="26"/>
      <c r="X37" s="26"/>
      <c r="Y37" s="26"/>
      <c r="Z37" s="26"/>
      <c r="AA37" s="26"/>
      <c r="AB37" s="26"/>
      <c r="AC37" s="26"/>
      <c r="AD37" s="26"/>
      <c r="AE37" s="26"/>
      <c r="AF37" s="26"/>
      <c r="AG37" s="26"/>
      <c r="AH37" s="26"/>
      <c r="AI37" s="26"/>
      <c r="AJ37" s="26"/>
      <c r="AK37" s="26"/>
      <c r="AL37" s="27"/>
    </row>
    <row r="38" spans="1:38">
      <c r="A38" s="25"/>
      <c r="B38" s="26"/>
      <c r="C38" s="26"/>
      <c r="D38" s="26"/>
      <c r="E38" s="26"/>
      <c r="F38" s="26"/>
      <c r="G38" s="26"/>
      <c r="H38" s="26"/>
      <c r="I38" s="26"/>
      <c r="J38" s="26"/>
      <c r="K38" s="26"/>
      <c r="L38" s="26"/>
      <c r="M38" s="26"/>
      <c r="N38" s="26"/>
      <c r="O38" s="26"/>
      <c r="P38" s="26"/>
      <c r="Q38" s="26"/>
      <c r="R38" s="26"/>
      <c r="S38" s="27"/>
      <c r="T38" s="25"/>
      <c r="U38" s="26"/>
      <c r="V38" s="26"/>
      <c r="W38" s="26"/>
      <c r="X38" s="26"/>
      <c r="Y38" s="26"/>
      <c r="Z38" s="26"/>
      <c r="AA38" s="26"/>
      <c r="AB38" s="26"/>
      <c r="AC38" s="26"/>
      <c r="AD38" s="26"/>
      <c r="AE38" s="26"/>
      <c r="AF38" s="26"/>
      <c r="AG38" s="26"/>
      <c r="AH38" s="26"/>
      <c r="AI38" s="26"/>
      <c r="AJ38" s="26"/>
      <c r="AK38" s="26"/>
      <c r="AL38" s="27"/>
    </row>
    <row r="39" spans="1:38">
      <c r="A39" s="25"/>
      <c r="B39" s="26"/>
      <c r="C39" s="26"/>
      <c r="D39" s="26"/>
      <c r="E39" s="26"/>
      <c r="F39" s="26"/>
      <c r="G39" s="26"/>
      <c r="H39" s="26"/>
      <c r="I39" s="26"/>
      <c r="J39" s="26"/>
      <c r="K39" s="26"/>
      <c r="L39" s="26"/>
      <c r="M39" s="26"/>
      <c r="N39" s="26"/>
      <c r="O39" s="26"/>
      <c r="P39" s="26"/>
      <c r="Q39" s="26"/>
      <c r="R39" s="26"/>
      <c r="S39" s="27"/>
      <c r="T39" s="25"/>
      <c r="U39" s="26"/>
      <c r="V39" s="26"/>
      <c r="W39" s="26"/>
      <c r="X39" s="26"/>
      <c r="Y39" s="26"/>
      <c r="Z39" s="26"/>
      <c r="AA39" s="26"/>
      <c r="AB39" s="26"/>
      <c r="AC39" s="26"/>
      <c r="AD39" s="26"/>
      <c r="AE39" s="26"/>
      <c r="AF39" s="26"/>
      <c r="AG39" s="26"/>
      <c r="AH39" s="26"/>
      <c r="AI39" s="26"/>
      <c r="AJ39" s="26"/>
      <c r="AK39" s="26"/>
      <c r="AL39" s="27"/>
    </row>
    <row r="40" spans="1:38">
      <c r="A40" s="25"/>
      <c r="B40" s="26"/>
      <c r="C40" s="26"/>
      <c r="D40" s="26"/>
      <c r="E40" s="26"/>
      <c r="F40" s="26"/>
      <c r="G40" s="26"/>
      <c r="H40" s="26"/>
      <c r="I40" s="26"/>
      <c r="J40" s="26"/>
      <c r="K40" s="26"/>
      <c r="L40" s="26"/>
      <c r="M40" s="26"/>
      <c r="N40" s="26"/>
      <c r="O40" s="26"/>
      <c r="P40" s="26"/>
      <c r="Q40" s="26"/>
      <c r="R40" s="26"/>
      <c r="S40" s="27"/>
      <c r="T40" s="25"/>
      <c r="U40" s="26"/>
      <c r="V40" s="26"/>
      <c r="W40" s="26"/>
      <c r="X40" s="26"/>
      <c r="Y40" s="26"/>
      <c r="Z40" s="26"/>
      <c r="AA40" s="26"/>
      <c r="AB40" s="26"/>
      <c r="AC40" s="26"/>
      <c r="AD40" s="26"/>
      <c r="AE40" s="26"/>
      <c r="AF40" s="26"/>
      <c r="AG40" s="26"/>
      <c r="AH40" s="26"/>
      <c r="AI40" s="26"/>
      <c r="AJ40" s="26"/>
      <c r="AK40" s="26"/>
      <c r="AL40" s="27"/>
    </row>
    <row r="41" spans="1:38">
      <c r="A41" s="25"/>
      <c r="B41" s="26"/>
      <c r="C41" s="26"/>
      <c r="D41" s="26"/>
      <c r="E41" s="26"/>
      <c r="F41" s="26"/>
      <c r="G41" s="26"/>
      <c r="H41" s="26"/>
      <c r="I41" s="26"/>
      <c r="J41" s="26"/>
      <c r="K41" s="26"/>
      <c r="L41" s="26"/>
      <c r="M41" s="26"/>
      <c r="N41" s="26"/>
      <c r="O41" s="26"/>
      <c r="P41" s="26"/>
      <c r="Q41" s="26"/>
      <c r="R41" s="26"/>
      <c r="S41" s="27"/>
      <c r="T41" s="25"/>
      <c r="U41" s="26"/>
      <c r="V41" s="26"/>
      <c r="W41" s="26"/>
      <c r="X41" s="26"/>
      <c r="Y41" s="26"/>
      <c r="Z41" s="26"/>
      <c r="AA41" s="26"/>
      <c r="AB41" s="26"/>
      <c r="AC41" s="26"/>
      <c r="AD41" s="26"/>
      <c r="AE41" s="26"/>
      <c r="AF41" s="26"/>
      <c r="AG41" s="26"/>
      <c r="AH41" s="26"/>
      <c r="AI41" s="26"/>
      <c r="AJ41" s="26"/>
      <c r="AK41" s="26"/>
      <c r="AL41" s="27"/>
    </row>
    <row r="42" spans="1:38">
      <c r="A42" s="33"/>
      <c r="B42" s="31"/>
      <c r="C42" s="31"/>
      <c r="D42" s="31"/>
      <c r="E42" s="31"/>
      <c r="F42" s="31"/>
      <c r="G42" s="31"/>
      <c r="H42" s="31"/>
      <c r="I42" s="31"/>
      <c r="J42" s="31"/>
      <c r="K42" s="31"/>
      <c r="L42" s="31"/>
      <c r="M42" s="31"/>
      <c r="N42" s="31"/>
      <c r="O42" s="31"/>
      <c r="P42" s="31"/>
      <c r="Q42" s="31"/>
      <c r="R42" s="31"/>
      <c r="S42" s="34"/>
      <c r="T42" s="33"/>
      <c r="U42" s="31"/>
      <c r="V42" s="31"/>
      <c r="W42" s="31"/>
      <c r="X42" s="31"/>
      <c r="Y42" s="31"/>
      <c r="Z42" s="31"/>
      <c r="AA42" s="31"/>
      <c r="AB42" s="31"/>
      <c r="AC42" s="31"/>
      <c r="AD42" s="31"/>
      <c r="AE42" s="31"/>
      <c r="AF42" s="31"/>
      <c r="AG42" s="31"/>
      <c r="AH42" s="31"/>
      <c r="AI42" s="31"/>
      <c r="AJ42" s="31"/>
      <c r="AK42" s="31"/>
      <c r="AL42" s="34"/>
    </row>
    <row r="43" spans="1:38">
      <c r="A43" s="289" t="s">
        <v>303</v>
      </c>
      <c r="B43" s="6"/>
      <c r="C43" s="6"/>
      <c r="D43" s="6"/>
      <c r="E43" s="6"/>
      <c r="F43" s="6"/>
      <c r="G43" s="6"/>
      <c r="H43" s="6"/>
      <c r="I43" s="6"/>
      <c r="J43" s="6"/>
      <c r="K43" s="6"/>
      <c r="L43" s="6"/>
      <c r="M43" s="6"/>
      <c r="N43" s="6"/>
      <c r="O43" s="6"/>
      <c r="P43" s="6"/>
      <c r="Q43" s="6"/>
      <c r="R43" s="6"/>
      <c r="S43" s="7"/>
      <c r="T43" s="9" t="s">
        <v>304</v>
      </c>
      <c r="U43" s="8"/>
      <c r="V43" s="8"/>
      <c r="W43" s="8"/>
      <c r="X43" s="8"/>
      <c r="Y43" s="8"/>
      <c r="Z43" s="8"/>
      <c r="AA43" s="8"/>
      <c r="AB43" s="8"/>
      <c r="AC43" s="8"/>
      <c r="AD43" s="8"/>
      <c r="AE43" s="8"/>
      <c r="AF43" s="8"/>
      <c r="AG43" s="8"/>
      <c r="AH43" s="8"/>
      <c r="AI43" s="8"/>
      <c r="AJ43" s="8"/>
      <c r="AK43" s="8"/>
      <c r="AL43" s="85"/>
    </row>
    <row r="44" spans="1:38">
      <c r="A44" s="9"/>
      <c r="B44" s="6"/>
      <c r="C44" s="6"/>
      <c r="D44" s="6"/>
      <c r="E44" s="6"/>
      <c r="F44" s="6"/>
      <c r="G44" s="6"/>
      <c r="H44" s="6"/>
      <c r="I44" s="6"/>
      <c r="J44" s="6"/>
      <c r="K44" s="6"/>
      <c r="L44" s="6"/>
      <c r="M44" s="6"/>
      <c r="N44" s="6"/>
      <c r="O44" s="6"/>
      <c r="P44" s="6"/>
      <c r="Q44" s="6"/>
      <c r="R44" s="6"/>
      <c r="S44" s="7"/>
      <c r="T44" s="9"/>
      <c r="U44" s="8"/>
      <c r="V44" s="8"/>
      <c r="W44" s="8"/>
      <c r="X44" s="8"/>
      <c r="Y44" s="8"/>
      <c r="Z44" s="8"/>
      <c r="AA44" s="8"/>
      <c r="AB44" s="8"/>
      <c r="AC44" s="8"/>
      <c r="AD44" s="8"/>
      <c r="AE44" s="8"/>
      <c r="AF44" s="8"/>
      <c r="AG44" s="8"/>
      <c r="AH44" s="8"/>
      <c r="AI44" s="8"/>
      <c r="AJ44" s="8"/>
      <c r="AK44" s="8"/>
      <c r="AL44" s="85"/>
    </row>
    <row r="45" spans="1:38">
      <c r="A45" s="86" t="s">
        <v>240</v>
      </c>
      <c r="B45" s="10"/>
      <c r="C45" s="10"/>
      <c r="D45" s="10"/>
      <c r="E45" s="10"/>
      <c r="F45" s="10"/>
      <c r="G45" s="10"/>
      <c r="H45" s="10"/>
      <c r="I45" s="10"/>
      <c r="J45" s="10"/>
      <c r="K45" s="10"/>
      <c r="L45" s="10"/>
      <c r="M45" s="10"/>
      <c r="N45" s="10"/>
      <c r="O45" s="10"/>
      <c r="P45" s="10"/>
      <c r="Q45" s="10"/>
      <c r="R45" s="10"/>
      <c r="S45" s="11"/>
      <c r="T45" s="86" t="s">
        <v>240</v>
      </c>
      <c r="U45" s="10"/>
      <c r="V45" s="10"/>
      <c r="W45" s="10"/>
      <c r="X45" s="10"/>
      <c r="Y45" s="10"/>
      <c r="Z45" s="10"/>
      <c r="AA45" s="10"/>
      <c r="AB45" s="10"/>
      <c r="AC45" s="10"/>
      <c r="AD45" s="10"/>
      <c r="AE45" s="10"/>
      <c r="AF45" s="10"/>
      <c r="AG45" s="10"/>
      <c r="AH45" s="10"/>
      <c r="AI45" s="10"/>
      <c r="AJ45" s="10"/>
      <c r="AK45" s="10"/>
      <c r="AL45" s="11"/>
    </row>
    <row r="46" spans="1:38" ht="14.25" customHeight="1">
      <c r="A46" s="1203" t="s">
        <v>242</v>
      </c>
      <c r="B46" s="1202"/>
      <c r="C46" s="1198"/>
      <c r="D46" s="1199"/>
      <c r="E46" s="1202" t="s">
        <v>243</v>
      </c>
      <c r="F46" s="1202"/>
      <c r="G46" s="1198"/>
      <c r="H46" s="1199"/>
      <c r="I46" s="8"/>
      <c r="J46" s="10"/>
      <c r="K46" s="10"/>
      <c r="L46" s="10"/>
      <c r="M46" s="87" t="s">
        <v>244</v>
      </c>
      <c r="N46" s="1230">
        <f>IF(C47&gt;0,(((G47-G46)/(C47-C46))^-1-IF(AG52&gt;0,AG52^-1,0))^-1,0)</f>
        <v>0</v>
      </c>
      <c r="O46" s="1231"/>
      <c r="P46" s="1213"/>
      <c r="Q46" s="1214"/>
      <c r="R46" s="1214"/>
      <c r="S46" s="11"/>
      <c r="T46" s="1203" t="s">
        <v>242</v>
      </c>
      <c r="U46" s="1202"/>
      <c r="V46" s="1198"/>
      <c r="W46" s="1199"/>
      <c r="X46" s="1202" t="s">
        <v>243</v>
      </c>
      <c r="Y46" s="1202"/>
      <c r="Z46" s="1198"/>
      <c r="AA46" s="1199"/>
      <c r="AB46" s="8"/>
      <c r="AC46" s="10"/>
      <c r="AD46" s="10"/>
      <c r="AE46" s="10"/>
      <c r="AF46" s="87" t="s">
        <v>244</v>
      </c>
      <c r="AG46" s="1206">
        <f>IF((V47-V46)&gt;0,(Z47-Z46)/(V47-V46),0)</f>
        <v>0</v>
      </c>
      <c r="AH46" s="1207"/>
      <c r="AI46" s="10"/>
      <c r="AJ46" s="10"/>
      <c r="AK46" s="10"/>
      <c r="AL46" s="11"/>
    </row>
    <row r="47" spans="1:38" ht="14.25" customHeight="1">
      <c r="A47" s="1203" t="s">
        <v>245</v>
      </c>
      <c r="B47" s="1202"/>
      <c r="C47" s="1198"/>
      <c r="D47" s="1199"/>
      <c r="E47" s="1202" t="s">
        <v>246</v>
      </c>
      <c r="F47" s="1202"/>
      <c r="G47" s="1198"/>
      <c r="H47" s="1199"/>
      <c r="I47" s="162" t="str">
        <f>IFERROR(IF(AND(N46&lt;0,G47&gt;G46),"Congrats! You've found an Easter egg!",""),"")</f>
        <v/>
      </c>
      <c r="P47" s="10"/>
      <c r="Q47" s="10"/>
      <c r="R47" s="10"/>
      <c r="S47" s="11"/>
      <c r="T47" s="1203" t="s">
        <v>245</v>
      </c>
      <c r="U47" s="1202"/>
      <c r="V47" s="1198"/>
      <c r="W47" s="1199"/>
      <c r="X47" s="1202" t="s">
        <v>246</v>
      </c>
      <c r="Y47" s="1202"/>
      <c r="Z47" s="1198"/>
      <c r="AA47" s="1199"/>
      <c r="AB47" s="8"/>
      <c r="AC47" s="8"/>
      <c r="AD47" s="8"/>
      <c r="AE47" s="8"/>
      <c r="AF47" s="8"/>
      <c r="AG47" s="8"/>
      <c r="AH47" s="8"/>
      <c r="AI47" s="10"/>
      <c r="AJ47" s="10"/>
      <c r="AK47" s="10"/>
      <c r="AL47" s="11"/>
    </row>
    <row r="48" spans="1:38">
      <c r="A48" s="12"/>
      <c r="B48" s="10"/>
      <c r="C48" s="567" t="str">
        <f>IF(ABS(C47-C46)&lt;1,"Supporting points shall be at least 1 mm apart!","")</f>
        <v>Supporting points shall be at least 1 mm apart!</v>
      </c>
      <c r="D48" s="10"/>
      <c r="E48" s="10"/>
      <c r="F48" s="10"/>
      <c r="G48" s="10"/>
      <c r="H48" s="10"/>
      <c r="I48" s="10"/>
      <c r="J48" s="10"/>
      <c r="K48" s="10"/>
      <c r="L48" s="10"/>
      <c r="M48" s="10"/>
      <c r="N48" s="10"/>
      <c r="O48" s="10"/>
      <c r="P48" s="10"/>
      <c r="Q48" s="10"/>
      <c r="R48" s="10"/>
      <c r="S48" s="11"/>
      <c r="T48" s="9"/>
      <c r="U48" s="8"/>
      <c r="V48" s="567" t="str">
        <f>IF(ABS(V47-V46)&lt;1,"Supporting points shall be at least 1 mm apart!","")</f>
        <v>Supporting points shall be at least 1 mm apart!</v>
      </c>
      <c r="W48" s="8"/>
      <c r="X48" s="8"/>
      <c r="Y48" s="8"/>
      <c r="Z48" s="8"/>
      <c r="AA48" s="8"/>
      <c r="AB48" s="8"/>
      <c r="AC48" s="8"/>
      <c r="AD48" s="8"/>
      <c r="AE48" s="8"/>
      <c r="AF48" s="8"/>
      <c r="AG48" s="8"/>
      <c r="AH48" s="8"/>
      <c r="AI48" s="8"/>
      <c r="AJ48" s="8"/>
      <c r="AK48" s="8"/>
      <c r="AL48" s="85"/>
    </row>
    <row r="49" spans="1:38">
      <c r="A49" s="9" t="s">
        <v>247</v>
      </c>
      <c r="B49" s="10"/>
      <c r="C49" s="10"/>
      <c r="D49" s="10"/>
      <c r="E49" s="10"/>
      <c r="F49" s="10"/>
      <c r="G49" s="10"/>
      <c r="H49" s="10"/>
      <c r="I49" s="10"/>
      <c r="J49" s="10"/>
      <c r="K49" s="10"/>
      <c r="L49" s="10"/>
      <c r="M49" s="10"/>
      <c r="N49" s="10"/>
      <c r="O49" s="10"/>
      <c r="P49" s="10"/>
      <c r="Q49" s="10"/>
      <c r="R49" s="10"/>
      <c r="S49" s="11"/>
      <c r="T49" s="9" t="s">
        <v>253</v>
      </c>
      <c r="U49" s="8"/>
      <c r="V49" s="8"/>
      <c r="W49" s="8"/>
      <c r="X49" s="8"/>
      <c r="Y49" s="8"/>
      <c r="Z49" s="8"/>
      <c r="AA49" s="8"/>
      <c r="AB49" s="8"/>
      <c r="AC49" s="8"/>
      <c r="AD49" s="8"/>
      <c r="AE49" s="8"/>
      <c r="AF49" s="8"/>
      <c r="AG49" s="8"/>
      <c r="AH49" s="8"/>
      <c r="AI49" s="8"/>
      <c r="AJ49" s="8"/>
      <c r="AK49" s="8"/>
      <c r="AL49" s="85"/>
    </row>
    <row r="50" spans="1:38" ht="15">
      <c r="A50" s="1203" t="s">
        <v>249</v>
      </c>
      <c r="B50" s="1202"/>
      <c r="C50" s="1232"/>
      <c r="D50" s="1233"/>
      <c r="E50" s="8"/>
      <c r="F50" s="10"/>
      <c r="G50" s="10"/>
      <c r="H50" s="10"/>
      <c r="I50" s="10"/>
      <c r="J50" s="10"/>
      <c r="K50" s="10"/>
      <c r="L50" s="10"/>
      <c r="M50" s="10"/>
      <c r="N50" s="10"/>
      <c r="O50" s="10"/>
      <c r="P50" s="10"/>
      <c r="Q50" s="10"/>
      <c r="R50" s="10"/>
      <c r="S50" s="11"/>
      <c r="T50" s="9"/>
      <c r="U50" s="87" t="s">
        <v>256</v>
      </c>
      <c r="V50" s="1192">
        <f>C53</f>
        <v>400</v>
      </c>
      <c r="W50" s="1193"/>
      <c r="X50" s="8" t="s">
        <v>257</v>
      </c>
      <c r="Y50" s="8"/>
      <c r="Z50" s="8"/>
      <c r="AA50" s="8"/>
      <c r="AB50" s="8"/>
      <c r="AC50" s="8"/>
      <c r="AD50" s="8"/>
      <c r="AE50" s="8"/>
      <c r="AF50" s="87" t="s">
        <v>258</v>
      </c>
      <c r="AG50" s="1190">
        <f>V51*(1/64)*PI()*(V52^4-V53^4)*200000</f>
        <v>1339009872.1404533</v>
      </c>
      <c r="AH50" s="1191"/>
      <c r="AI50" s="612">
        <f>AG50*48/V50^3</f>
        <v>1004.25740410534</v>
      </c>
      <c r="AJ50" s="8"/>
      <c r="AK50" s="8"/>
      <c r="AL50" s="85"/>
    </row>
    <row r="51" spans="1:38" ht="15">
      <c r="A51" s="12"/>
      <c r="B51" s="10"/>
      <c r="C51" s="651" t="str">
        <f>IF(L67&gt;12.7,"Force must be taken at max. 12.7 mm deflection!","")</f>
        <v/>
      </c>
      <c r="D51" s="652"/>
      <c r="E51" s="10"/>
      <c r="F51" s="10"/>
      <c r="G51" s="10"/>
      <c r="H51" s="10"/>
      <c r="I51" s="10"/>
      <c r="J51" s="10"/>
      <c r="K51" s="10"/>
      <c r="L51" s="10"/>
      <c r="M51" s="10"/>
      <c r="N51" s="10"/>
      <c r="O51" s="10"/>
      <c r="P51" s="10"/>
      <c r="Q51" s="10"/>
      <c r="R51" s="10"/>
      <c r="S51" s="11"/>
      <c r="T51" s="9"/>
      <c r="U51" s="87" t="s">
        <v>259</v>
      </c>
      <c r="V51" s="1188">
        <v>1</v>
      </c>
      <c r="W51" s="1189"/>
      <c r="X51" s="8" t="s">
        <v>260</v>
      </c>
      <c r="Y51" s="8"/>
      <c r="Z51" s="8"/>
      <c r="AA51" s="8"/>
      <c r="AB51" s="8"/>
      <c r="AC51" s="8"/>
      <c r="AD51" s="8"/>
      <c r="AE51" s="8"/>
      <c r="AF51" s="87" t="s">
        <v>261</v>
      </c>
      <c r="AG51" s="1190">
        <f>IF(AG46&gt;0,(AG46*V50^3)/48,AG50)</f>
        <v>1339009872.1404533</v>
      </c>
      <c r="AH51" s="1191"/>
      <c r="AI51" s="612">
        <f>AG51*48/V50^3</f>
        <v>1004.25740410534</v>
      </c>
      <c r="AJ51" s="298">
        <f>100*AG51/AG50</f>
        <v>100</v>
      </c>
      <c r="AK51" s="8" t="s">
        <v>262</v>
      </c>
      <c r="AL51" s="85"/>
    </row>
    <row r="52" spans="1:38" ht="14.25">
      <c r="A52" s="86" t="s">
        <v>263</v>
      </c>
      <c r="B52" s="10"/>
      <c r="C52" s="10"/>
      <c r="D52" s="10"/>
      <c r="E52" s="10"/>
      <c r="F52" s="10"/>
      <c r="G52" s="10"/>
      <c r="H52" s="10"/>
      <c r="I52" s="10"/>
      <c r="J52" s="10"/>
      <c r="K52" s="10"/>
      <c r="L52" s="10"/>
      <c r="M52" s="10"/>
      <c r="N52" s="10"/>
      <c r="O52" s="10"/>
      <c r="P52" s="10"/>
      <c r="Q52" s="10"/>
      <c r="R52" s="10"/>
      <c r="S52" s="11"/>
      <c r="T52" s="9"/>
      <c r="U52" s="87" t="s">
        <v>264</v>
      </c>
      <c r="V52" s="1188">
        <v>25.4</v>
      </c>
      <c r="W52" s="1189"/>
      <c r="X52" s="8" t="s">
        <v>265</v>
      </c>
      <c r="Y52" s="8"/>
      <c r="Z52" s="8"/>
      <c r="AA52" s="8"/>
      <c r="AB52" s="8"/>
      <c r="AC52" s="8"/>
      <c r="AD52" s="8"/>
      <c r="AE52" s="8"/>
      <c r="AF52" s="87" t="s">
        <v>266</v>
      </c>
      <c r="AG52" s="1194">
        <f>IF(AJ51&lt;75,0,IF(AG51&gt;=AG50,0,(AI51^-1-AI50^-1)^-1))</f>
        <v>0</v>
      </c>
      <c r="AH52" s="1195"/>
      <c r="AI52" s="8"/>
      <c r="AJ52" s="8"/>
      <c r="AK52" s="8"/>
      <c r="AL52" s="85"/>
    </row>
    <row r="53" spans="1:38" ht="12.75" customHeight="1">
      <c r="A53" s="9"/>
      <c r="B53" s="88" t="s">
        <v>256</v>
      </c>
      <c r="C53" s="1198">
        <v>400</v>
      </c>
      <c r="D53" s="1199"/>
      <c r="E53" s="8" t="s">
        <v>267</v>
      </c>
      <c r="F53" s="10"/>
      <c r="G53" s="10"/>
      <c r="H53" s="10"/>
      <c r="I53" s="10"/>
      <c r="J53" s="10"/>
      <c r="K53" s="10"/>
      <c r="L53" s="10"/>
      <c r="M53" s="10"/>
      <c r="N53" s="10"/>
      <c r="O53" s="10"/>
      <c r="P53" s="10"/>
      <c r="Q53" s="10"/>
      <c r="R53" s="10"/>
      <c r="S53" s="11"/>
      <c r="T53" s="9"/>
      <c r="U53" s="87" t="s">
        <v>268</v>
      </c>
      <c r="V53" s="1188">
        <v>23</v>
      </c>
      <c r="W53" s="1189"/>
      <c r="X53" s="8" t="s">
        <v>269</v>
      </c>
      <c r="Y53" s="8"/>
      <c r="Z53" s="8"/>
      <c r="AA53" s="8"/>
      <c r="AB53" s="8"/>
      <c r="AC53" s="8"/>
      <c r="AD53" s="8"/>
      <c r="AE53" s="8"/>
      <c r="AF53" s="8"/>
      <c r="AG53" s="8"/>
      <c r="AH53" s="8"/>
      <c r="AI53" s="8"/>
      <c r="AJ53" s="8"/>
      <c r="AK53" s="8"/>
      <c r="AL53" s="85"/>
    </row>
    <row r="54" spans="1:38">
      <c r="A54" s="1219" t="s">
        <v>270</v>
      </c>
      <c r="B54" s="1220"/>
      <c r="C54" s="1198">
        <v>275</v>
      </c>
      <c r="D54" s="1199"/>
      <c r="E54" s="8" t="s">
        <v>69</v>
      </c>
      <c r="F54" s="10"/>
      <c r="G54" s="10"/>
      <c r="H54" s="10"/>
      <c r="I54" s="10"/>
      <c r="J54" s="10"/>
      <c r="K54" s="10"/>
      <c r="L54" s="10"/>
      <c r="M54" s="10"/>
      <c r="N54" s="10"/>
      <c r="O54" s="10"/>
      <c r="P54" s="10"/>
      <c r="Q54" s="10"/>
      <c r="R54" s="10"/>
      <c r="S54" s="11"/>
      <c r="T54" s="9"/>
      <c r="U54" s="8"/>
      <c r="V54" s="8"/>
      <c r="W54" s="8"/>
      <c r="X54" s="8"/>
      <c r="Y54" s="8"/>
      <c r="Z54" s="8"/>
      <c r="AA54" s="8"/>
      <c r="AB54" s="8"/>
      <c r="AC54" s="8"/>
      <c r="AD54" s="8"/>
      <c r="AE54" s="8"/>
      <c r="AF54" s="8"/>
      <c r="AG54" s="8"/>
      <c r="AH54" s="8"/>
      <c r="AI54" s="8"/>
      <c r="AJ54" s="8"/>
      <c r="AK54" s="8"/>
      <c r="AL54" s="85"/>
    </row>
    <row r="55" spans="1:38">
      <c r="A55" s="1219" t="s">
        <v>272</v>
      </c>
      <c r="B55" s="1220"/>
      <c r="C55" s="1188"/>
      <c r="D55" s="1189"/>
      <c r="E55" s="8" t="s">
        <v>273</v>
      </c>
      <c r="F55" s="8"/>
      <c r="G55" s="8"/>
      <c r="H55" s="8"/>
      <c r="I55" s="8"/>
      <c r="J55" s="8"/>
      <c r="K55" s="8"/>
      <c r="L55" s="8"/>
      <c r="M55" s="8"/>
      <c r="N55" s="8"/>
      <c r="O55" s="10"/>
      <c r="P55" s="10"/>
      <c r="Q55" s="10"/>
      <c r="R55" s="10"/>
      <c r="S55" s="11"/>
      <c r="T55" s="9"/>
      <c r="U55" s="8"/>
      <c r="V55" s="8"/>
      <c r="W55" s="8"/>
      <c r="X55" s="8"/>
      <c r="Y55" s="8"/>
      <c r="Z55" s="8"/>
      <c r="AA55" s="8"/>
      <c r="AB55" s="8"/>
      <c r="AC55" s="8"/>
      <c r="AD55" s="8"/>
      <c r="AE55" s="8"/>
      <c r="AF55" s="8"/>
      <c r="AG55" s="8"/>
      <c r="AH55" s="8"/>
      <c r="AI55" s="8"/>
      <c r="AJ55" s="8"/>
      <c r="AK55" s="8"/>
      <c r="AL55" s="85"/>
    </row>
    <row r="56" spans="1:38" ht="15.75" customHeight="1">
      <c r="A56" s="1219" t="s">
        <v>274</v>
      </c>
      <c r="B56" s="1220"/>
      <c r="C56" s="1188"/>
      <c r="D56" s="1189"/>
      <c r="E56" s="8" t="s">
        <v>67</v>
      </c>
      <c r="F56" s="8"/>
      <c r="G56" s="8"/>
      <c r="H56" s="8"/>
      <c r="I56" s="8"/>
      <c r="J56" s="361" t="str">
        <f>IF(C56&lt;0.4*C57,"Asymmetrical lay-up: skin too thin in comparison, see T3.4.4.","")</f>
        <v/>
      </c>
      <c r="K56" s="8"/>
      <c r="L56" s="8"/>
      <c r="M56" s="8"/>
      <c r="N56" s="8"/>
      <c r="O56" s="10"/>
      <c r="P56" s="10"/>
      <c r="Q56" s="10"/>
      <c r="R56" s="10"/>
      <c r="S56" s="11"/>
      <c r="T56" s="9"/>
      <c r="U56" s="1215" t="str">
        <f>IF(AND(0&lt;$AJ$51,$AJ$51&lt;75),"Rig compliance out of normal bounds, perform and document another rig compliance test!","")</f>
        <v/>
      </c>
      <c r="V56" s="1215"/>
      <c r="W56" s="1215"/>
      <c r="X56" s="1215"/>
      <c r="Y56" s="1215"/>
      <c r="Z56" s="1215"/>
      <c r="AA56" s="1215"/>
      <c r="AB56" s="1215"/>
      <c r="AC56" s="1215"/>
      <c r="AD56" s="1215"/>
      <c r="AE56" s="1215"/>
      <c r="AF56" s="1215"/>
      <c r="AG56" s="1215"/>
      <c r="AH56" s="1215"/>
      <c r="AI56" s="1215"/>
      <c r="AJ56" s="1215"/>
      <c r="AK56" s="1215"/>
      <c r="AL56" s="85"/>
    </row>
    <row r="57" spans="1:38" ht="15.75" customHeight="1">
      <c r="A57" s="1219" t="s">
        <v>275</v>
      </c>
      <c r="B57" s="1220"/>
      <c r="C57" s="1188"/>
      <c r="D57" s="1189"/>
      <c r="E57" s="8" t="s">
        <v>68</v>
      </c>
      <c r="F57" s="8"/>
      <c r="G57" s="8"/>
      <c r="H57" s="8"/>
      <c r="I57" s="8"/>
      <c r="J57" s="361" t="str">
        <f>IF(C57&lt;0.4*C56,"Asymmetrical lay-up: skin too thin in comparison, see T3.4.4.","")</f>
        <v/>
      </c>
      <c r="K57" s="8"/>
      <c r="L57" s="8"/>
      <c r="M57" s="8"/>
      <c r="N57" s="8"/>
      <c r="O57" s="10"/>
      <c r="P57" s="10"/>
      <c r="Q57" s="10"/>
      <c r="R57" s="10"/>
      <c r="S57" s="11"/>
      <c r="T57" s="9"/>
      <c r="U57" s="1215"/>
      <c r="V57" s="1215"/>
      <c r="W57" s="1215"/>
      <c r="X57" s="1215"/>
      <c r="Y57" s="1215"/>
      <c r="Z57" s="1215"/>
      <c r="AA57" s="1215"/>
      <c r="AB57" s="1215"/>
      <c r="AC57" s="1215"/>
      <c r="AD57" s="1215"/>
      <c r="AE57" s="1215"/>
      <c r="AF57" s="1215"/>
      <c r="AG57" s="1215"/>
      <c r="AH57" s="1215"/>
      <c r="AI57" s="1215"/>
      <c r="AJ57" s="1215"/>
      <c r="AK57" s="1215"/>
      <c r="AL57" s="85"/>
    </row>
    <row r="58" spans="1:38" ht="15">
      <c r="A58" s="90"/>
      <c r="B58" s="87" t="s">
        <v>276</v>
      </c>
      <c r="C58" s="1208">
        <f>(C54*(((C55+C56+C57)^3)-(C55^3)))/12</f>
        <v>0</v>
      </c>
      <c r="D58" s="1209"/>
      <c r="E58" s="8" t="s">
        <v>277</v>
      </c>
      <c r="F58" s="8"/>
      <c r="G58" s="8"/>
      <c r="H58" s="8"/>
      <c r="I58" s="8"/>
      <c r="J58" s="8"/>
      <c r="K58" s="8"/>
      <c r="L58" s="8"/>
      <c r="M58" s="8"/>
      <c r="N58" s="8"/>
      <c r="O58" s="10"/>
      <c r="P58" s="10"/>
      <c r="Q58" s="10"/>
      <c r="R58" s="10"/>
      <c r="S58" s="11"/>
      <c r="T58" s="9"/>
      <c r="U58" s="8"/>
      <c r="V58" s="8"/>
      <c r="W58" s="8"/>
      <c r="X58" s="8"/>
      <c r="Y58" s="8"/>
      <c r="Z58" s="8"/>
      <c r="AA58" s="8"/>
      <c r="AB58" s="8"/>
      <c r="AC58" s="8"/>
      <c r="AD58" s="8"/>
      <c r="AE58" s="89"/>
      <c r="AF58" s="8"/>
      <c r="AG58" s="8"/>
      <c r="AH58" s="8"/>
      <c r="AI58" s="8"/>
      <c r="AJ58" s="8"/>
      <c r="AK58" s="8"/>
      <c r="AL58" s="85"/>
    </row>
    <row r="59" spans="1:38">
      <c r="A59" s="12"/>
      <c r="B59" s="87" t="s">
        <v>278</v>
      </c>
      <c r="C59" s="1204">
        <f>IF(C47&gt;0,0.001*((N46*(C47-C46)*C53^3)/(48*C58*(C47-C46))),0)</f>
        <v>0</v>
      </c>
      <c r="D59" s="1205"/>
      <c r="E59" s="8" t="s">
        <v>279</v>
      </c>
      <c r="F59" s="10"/>
      <c r="G59" s="10"/>
      <c r="H59" s="10"/>
      <c r="I59" s="10"/>
      <c r="J59" s="10"/>
      <c r="K59" s="10"/>
      <c r="L59" s="10"/>
      <c r="M59" s="10"/>
      <c r="N59" s="10"/>
      <c r="O59" s="10"/>
      <c r="P59" s="10"/>
      <c r="Q59" s="10"/>
      <c r="R59" s="10"/>
      <c r="S59" s="11"/>
      <c r="T59" s="9"/>
      <c r="U59" s="8"/>
      <c r="V59" s="8"/>
      <c r="W59" s="8"/>
      <c r="X59" s="8"/>
      <c r="Y59" s="8"/>
      <c r="Z59" s="8"/>
      <c r="AA59" s="8"/>
      <c r="AB59" s="8"/>
      <c r="AC59" s="8"/>
      <c r="AD59" s="8"/>
      <c r="AE59" s="8"/>
      <c r="AF59" s="8"/>
      <c r="AG59" s="8"/>
      <c r="AH59" s="8"/>
      <c r="AI59" s="8"/>
      <c r="AJ59" s="8"/>
      <c r="AK59" s="8"/>
      <c r="AL59" s="85"/>
    </row>
    <row r="60" spans="1:38">
      <c r="A60" s="91"/>
      <c r="B60" s="92" t="s">
        <v>280</v>
      </c>
      <c r="C60" s="1206" t="e">
        <f>C50*C53*0.5*SUM(C55:D57)/(4*C58)</f>
        <v>#DIV/0!</v>
      </c>
      <c r="D60" s="1207"/>
      <c r="E60" s="93" t="s">
        <v>281</v>
      </c>
      <c r="F60" s="94"/>
      <c r="G60" s="94"/>
      <c r="H60" s="94"/>
      <c r="I60" s="94"/>
      <c r="J60" s="94"/>
      <c r="K60" s="94"/>
      <c r="L60" s="94"/>
      <c r="M60" s="94"/>
      <c r="N60" s="94"/>
      <c r="O60" s="94"/>
      <c r="P60" s="94"/>
      <c r="Q60" s="94"/>
      <c r="R60" s="94"/>
      <c r="S60" s="95"/>
      <c r="T60" s="96"/>
      <c r="U60" s="93"/>
      <c r="V60" s="93"/>
      <c r="W60" s="93"/>
      <c r="X60" s="93"/>
      <c r="Y60" s="93"/>
      <c r="Z60" s="93"/>
      <c r="AA60" s="93"/>
      <c r="AB60" s="93"/>
      <c r="AC60" s="93"/>
      <c r="AD60" s="93"/>
      <c r="AE60" s="93"/>
      <c r="AF60" s="93"/>
      <c r="AG60" s="93"/>
      <c r="AH60" s="93"/>
      <c r="AI60" s="93"/>
      <c r="AJ60" s="93"/>
      <c r="AK60" s="93"/>
      <c r="AL60" s="97"/>
    </row>
    <row r="61" spans="1:38">
      <c r="A61" s="539" t="s">
        <v>282</v>
      </c>
      <c r="S61" s="15"/>
      <c r="T61" s="539" t="s">
        <v>282</v>
      </c>
      <c r="AL61" s="15"/>
    </row>
    <row r="62" spans="1:38">
      <c r="A62" s="8" t="s">
        <v>283</v>
      </c>
      <c r="S62" s="15"/>
      <c r="T62" s="8" t="s">
        <v>283</v>
      </c>
      <c r="AL62" s="15"/>
    </row>
    <row r="63" spans="1:38">
      <c r="A63" s="8" t="s">
        <v>284</v>
      </c>
      <c r="B63" s="104"/>
      <c r="C63" s="104"/>
      <c r="D63" s="104"/>
      <c r="E63" s="104"/>
      <c r="F63" s="104"/>
      <c r="G63" s="104"/>
      <c r="H63" s="104"/>
      <c r="I63" s="104"/>
      <c r="J63" s="104"/>
      <c r="K63" s="104"/>
      <c r="L63" s="104"/>
      <c r="M63" s="104"/>
      <c r="N63" s="104"/>
      <c r="O63" s="104"/>
      <c r="P63" s="104"/>
      <c r="Q63" s="104"/>
      <c r="R63" s="104"/>
      <c r="S63" s="147"/>
      <c r="T63" s="8" t="s">
        <v>284</v>
      </c>
      <c r="U63" s="104"/>
      <c r="V63" s="104"/>
      <c r="W63" s="104"/>
      <c r="X63" s="104"/>
      <c r="Y63" s="104"/>
      <c r="Z63" s="104"/>
      <c r="AA63" s="104"/>
      <c r="AB63" s="104"/>
      <c r="AC63" s="104"/>
      <c r="AD63" s="104"/>
      <c r="AE63" s="104"/>
      <c r="AF63" s="104"/>
      <c r="AG63" s="104"/>
      <c r="AH63" s="104"/>
      <c r="AI63" s="104"/>
      <c r="AJ63" s="104"/>
      <c r="AK63" s="104"/>
      <c r="AL63" s="147"/>
    </row>
    <row r="64" spans="1:38">
      <c r="A64" s="146"/>
      <c r="B64" s="104"/>
      <c r="C64" s="104"/>
      <c r="D64" s="104"/>
      <c r="E64" s="104"/>
      <c r="F64" s="104"/>
      <c r="G64" s="104"/>
      <c r="H64" s="104"/>
      <c r="I64" s="104"/>
      <c r="J64" s="104"/>
      <c r="K64" s="104"/>
      <c r="L64" s="104"/>
      <c r="M64" s="104"/>
      <c r="N64" s="104"/>
      <c r="O64" s="104"/>
      <c r="P64" s="104"/>
      <c r="Q64" s="104"/>
      <c r="R64" s="104"/>
      <c r="S64" s="147"/>
      <c r="T64" s="146"/>
      <c r="U64" s="104"/>
      <c r="V64" s="104"/>
      <c r="W64" s="104"/>
      <c r="X64" s="104"/>
      <c r="Y64" s="104"/>
      <c r="Z64" s="104"/>
      <c r="AA64" s="104"/>
      <c r="AB64" s="104"/>
      <c r="AC64" s="104"/>
      <c r="AD64" s="104"/>
      <c r="AE64" s="104"/>
      <c r="AF64" s="104"/>
      <c r="AG64" s="104"/>
      <c r="AH64" s="104"/>
      <c r="AI64" s="104"/>
      <c r="AJ64" s="104"/>
      <c r="AK64" s="104"/>
      <c r="AL64" s="147"/>
    </row>
    <row r="65" spans="1:38" ht="36">
      <c r="A65" s="146"/>
      <c r="B65" s="541"/>
      <c r="C65" s="737" t="s">
        <v>285</v>
      </c>
      <c r="D65" s="738" t="s">
        <v>286</v>
      </c>
      <c r="E65" s="1012"/>
      <c r="F65" s="1012"/>
      <c r="G65" s="1012"/>
      <c r="H65" s="1234"/>
      <c r="I65" s="1234"/>
      <c r="J65" s="1010"/>
      <c r="K65" s="1010"/>
      <c r="L65" s="1010"/>
      <c r="M65" s="1010"/>
      <c r="N65" s="1010"/>
      <c r="O65" s="1012"/>
      <c r="P65" s="1012"/>
      <c r="Q65" s="1012"/>
      <c r="R65" s="1012"/>
      <c r="S65" s="1013"/>
      <c r="T65" s="1023"/>
      <c r="U65" s="541"/>
      <c r="V65" s="737" t="s">
        <v>285</v>
      </c>
      <c r="W65" s="738" t="s">
        <v>286</v>
      </c>
      <c r="X65" s="1012"/>
      <c r="Y65" s="1012"/>
      <c r="Z65" s="1012"/>
      <c r="AA65" s="1235"/>
      <c r="AB65" s="1235"/>
      <c r="AC65" s="1012"/>
      <c r="AD65" s="1012"/>
      <c r="AE65" s="1012"/>
      <c r="AF65" s="1012"/>
      <c r="AG65" s="1012"/>
      <c r="AH65" s="1012"/>
      <c r="AI65" s="1012"/>
      <c r="AJ65" s="1012"/>
      <c r="AK65" s="1012"/>
      <c r="AL65" s="1013"/>
    </row>
    <row r="66" spans="1:38" ht="15">
      <c r="A66" s="146"/>
      <c r="B66" s="542">
        <v>1</v>
      </c>
      <c r="C66" s="824"/>
      <c r="D66" s="825"/>
      <c r="E66" s="1012"/>
      <c r="F66" s="1012"/>
      <c r="G66" s="1020"/>
      <c r="H66" s="1029"/>
      <c r="I66" s="1029"/>
      <c r="J66" s="1010" t="s">
        <v>291</v>
      </c>
      <c r="K66" s="1010"/>
      <c r="L66" s="1010" cm="1">
        <f t="array" ref="L66">MATCH(MIN(ABS(C66:C365-C50)),ABS(C66:C365-C50),0)</f>
        <v>1</v>
      </c>
      <c r="M66" s="1010"/>
      <c r="N66" s="1010"/>
      <c r="O66" s="1012"/>
      <c r="P66" s="1012"/>
      <c r="Q66" s="1012"/>
      <c r="R66" s="1012"/>
      <c r="S66" s="1013"/>
      <c r="T66" s="1023"/>
      <c r="U66" s="542">
        <v>1</v>
      </c>
      <c r="V66" s="824"/>
      <c r="W66" s="825"/>
      <c r="X66" s="1012"/>
      <c r="Y66" s="1012"/>
      <c r="Z66" s="1020"/>
      <c r="AA66" s="1030"/>
      <c r="AB66" s="1030"/>
      <c r="AC66" s="1012"/>
      <c r="AD66" s="1012"/>
      <c r="AE66" s="1012"/>
      <c r="AF66" s="1012"/>
      <c r="AG66" s="1012"/>
      <c r="AH66" s="1012"/>
      <c r="AI66" s="1012"/>
      <c r="AJ66" s="1012"/>
      <c r="AK66" s="1012"/>
      <c r="AL66" s="1013"/>
    </row>
    <row r="67" spans="1:38">
      <c r="A67" s="146"/>
      <c r="B67" s="542">
        <v>2</v>
      </c>
      <c r="C67" s="826"/>
      <c r="D67" s="827"/>
      <c r="E67" s="1012"/>
      <c r="F67" s="1012"/>
      <c r="G67" s="1027"/>
      <c r="H67" s="1010"/>
      <c r="I67" s="1010"/>
      <c r="J67" s="1010" t="s">
        <v>290</v>
      </c>
      <c r="K67" s="1010"/>
      <c r="L67" s="1010" cm="1">
        <f t="array" ref="L67">INDEX(C66:E393,L66,2)</f>
        <v>0</v>
      </c>
      <c r="M67" s="1010"/>
      <c r="N67" s="1010"/>
      <c r="O67" s="1012"/>
      <c r="P67" s="1012"/>
      <c r="Q67" s="1012"/>
      <c r="R67" s="1012"/>
      <c r="S67" s="1013"/>
      <c r="T67" s="1023"/>
      <c r="U67" s="542">
        <v>2</v>
      </c>
      <c r="V67" s="826"/>
      <c r="W67" s="827"/>
      <c r="X67" s="1012"/>
      <c r="Y67" s="1012"/>
      <c r="Z67" s="1027"/>
      <c r="AA67" s="1012"/>
      <c r="AB67" s="1012"/>
      <c r="AC67" s="1012"/>
      <c r="AD67" s="1012"/>
      <c r="AE67" s="1012"/>
      <c r="AF67" s="1012"/>
      <c r="AG67" s="1012"/>
      <c r="AH67" s="1012"/>
      <c r="AI67" s="1012"/>
      <c r="AJ67" s="1012"/>
      <c r="AK67" s="1012"/>
      <c r="AL67" s="1013"/>
    </row>
    <row r="68" spans="1:38">
      <c r="A68" s="146"/>
      <c r="B68" s="542">
        <v>3</v>
      </c>
      <c r="C68" s="826"/>
      <c r="D68" s="827"/>
      <c r="E68" s="1012"/>
      <c r="F68" s="1012"/>
      <c r="G68" s="1027"/>
      <c r="H68" s="1010"/>
      <c r="I68" s="1010"/>
      <c r="J68" s="1010"/>
      <c r="K68" s="1010"/>
      <c r="L68" s="1010"/>
      <c r="M68" s="1010"/>
      <c r="N68" s="1010"/>
      <c r="O68" s="1012"/>
      <c r="P68" s="1012"/>
      <c r="Q68" s="1012"/>
      <c r="R68" s="1012"/>
      <c r="S68" s="1013"/>
      <c r="T68" s="1023"/>
      <c r="U68" s="542">
        <v>3</v>
      </c>
      <c r="V68" s="826"/>
      <c r="W68" s="827"/>
      <c r="X68" s="1012"/>
      <c r="Y68" s="1012"/>
      <c r="Z68" s="1027"/>
      <c r="AA68" s="1012"/>
      <c r="AB68" s="1012"/>
      <c r="AC68" s="1012"/>
      <c r="AD68" s="1012"/>
      <c r="AE68" s="1012"/>
      <c r="AF68" s="1012"/>
      <c r="AG68" s="1012"/>
      <c r="AH68" s="1012"/>
      <c r="AI68" s="1012"/>
      <c r="AJ68" s="1012"/>
      <c r="AK68" s="1012"/>
      <c r="AL68" s="1013"/>
    </row>
    <row r="69" spans="1:38">
      <c r="A69" s="146"/>
      <c r="B69" s="542">
        <v>4</v>
      </c>
      <c r="C69" s="826"/>
      <c r="D69" s="827"/>
      <c r="E69" s="1012"/>
      <c r="F69" s="1012"/>
      <c r="G69" s="1012"/>
      <c r="H69" s="1010"/>
      <c r="I69" s="1010"/>
      <c r="J69" s="1010"/>
      <c r="K69" s="1010"/>
      <c r="L69" s="1010"/>
      <c r="M69" s="1010"/>
      <c r="N69" s="1010"/>
      <c r="O69" s="1012"/>
      <c r="P69" s="1012"/>
      <c r="Q69" s="1012"/>
      <c r="R69" s="1012"/>
      <c r="S69" s="1013"/>
      <c r="T69" s="1023"/>
      <c r="U69" s="542">
        <v>4</v>
      </c>
      <c r="V69" s="826"/>
      <c r="W69" s="827"/>
      <c r="X69" s="1012"/>
      <c r="Y69" s="1012"/>
      <c r="Z69" s="1012"/>
      <c r="AA69" s="1012"/>
      <c r="AB69" s="1012"/>
      <c r="AC69" s="1012"/>
      <c r="AD69" s="1012"/>
      <c r="AE69" s="1012"/>
      <c r="AF69" s="1012"/>
      <c r="AG69" s="1012"/>
      <c r="AH69" s="1012"/>
      <c r="AI69" s="1012"/>
      <c r="AJ69" s="1012"/>
      <c r="AK69" s="1012"/>
      <c r="AL69" s="1013"/>
    </row>
    <row r="70" spans="1:38">
      <c r="A70" s="146"/>
      <c r="B70" s="542">
        <v>5</v>
      </c>
      <c r="C70" s="826"/>
      <c r="D70" s="827"/>
      <c r="E70" s="1012"/>
      <c r="F70" s="1012"/>
      <c r="G70" s="1012"/>
      <c r="H70" s="1010"/>
      <c r="I70" s="1010"/>
      <c r="J70" s="1010"/>
      <c r="K70" s="1010"/>
      <c r="L70" s="1010"/>
      <c r="M70" s="1010"/>
      <c r="N70" s="1010"/>
      <c r="O70" s="1012"/>
      <c r="P70" s="1012"/>
      <c r="Q70" s="1012"/>
      <c r="R70" s="1012"/>
      <c r="S70" s="1013"/>
      <c r="T70" s="1023"/>
      <c r="U70" s="542">
        <v>5</v>
      </c>
      <c r="V70" s="826"/>
      <c r="W70" s="827"/>
      <c r="X70" s="1012"/>
      <c r="Y70" s="1012"/>
      <c r="Z70" s="1012"/>
      <c r="AA70" s="1012"/>
      <c r="AB70" s="1012"/>
      <c r="AC70" s="1012"/>
      <c r="AD70" s="1012"/>
      <c r="AE70" s="1012"/>
      <c r="AF70" s="1012"/>
      <c r="AG70" s="1012"/>
      <c r="AH70" s="1012"/>
      <c r="AI70" s="1012"/>
      <c r="AJ70" s="1012"/>
      <c r="AK70" s="1012"/>
      <c r="AL70" s="1013"/>
    </row>
    <row r="71" spans="1:38">
      <c r="A71" s="146"/>
      <c r="B71" s="542">
        <v>6</v>
      </c>
      <c r="C71" s="826"/>
      <c r="D71" s="827"/>
      <c r="E71" s="1012"/>
      <c r="F71" s="1012"/>
      <c r="G71" s="1012"/>
      <c r="H71" s="1010"/>
      <c r="I71" s="1010"/>
      <c r="J71" s="1010"/>
      <c r="K71" s="1010"/>
      <c r="L71" s="1010"/>
      <c r="M71" s="1010"/>
      <c r="N71" s="1010"/>
      <c r="O71" s="1012"/>
      <c r="P71" s="1012"/>
      <c r="Q71" s="1012"/>
      <c r="R71" s="1012"/>
      <c r="S71" s="1013"/>
      <c r="T71" s="1023"/>
      <c r="U71" s="542">
        <v>6</v>
      </c>
      <c r="V71" s="826"/>
      <c r="W71" s="827"/>
      <c r="X71" s="1012"/>
      <c r="Y71" s="1012"/>
      <c r="Z71" s="1012"/>
      <c r="AA71" s="1012"/>
      <c r="AB71" s="1012"/>
      <c r="AC71" s="1012"/>
      <c r="AD71" s="1012"/>
      <c r="AE71" s="1012"/>
      <c r="AF71" s="1012"/>
      <c r="AG71" s="1012"/>
      <c r="AH71" s="1012"/>
      <c r="AI71" s="1012"/>
      <c r="AJ71" s="1012"/>
      <c r="AK71" s="1012"/>
      <c r="AL71" s="1013"/>
    </row>
    <row r="72" spans="1:38">
      <c r="A72" s="146"/>
      <c r="B72" s="542">
        <v>7</v>
      </c>
      <c r="C72" s="826"/>
      <c r="D72" s="827"/>
      <c r="E72" s="1012"/>
      <c r="F72" s="1012"/>
      <c r="G72" s="1012"/>
      <c r="H72" s="1010"/>
      <c r="I72" s="1010"/>
      <c r="J72" s="1010"/>
      <c r="K72" s="1010"/>
      <c r="L72" s="1010"/>
      <c r="M72" s="1010"/>
      <c r="N72" s="1010"/>
      <c r="O72" s="1012"/>
      <c r="P72" s="1012"/>
      <c r="Q72" s="1012"/>
      <c r="R72" s="1012"/>
      <c r="S72" s="1013"/>
      <c r="T72" s="1023"/>
      <c r="U72" s="542">
        <v>7</v>
      </c>
      <c r="V72" s="826"/>
      <c r="W72" s="827"/>
      <c r="X72" s="1012"/>
      <c r="Y72" s="1012"/>
      <c r="Z72" s="1012"/>
      <c r="AA72" s="1012"/>
      <c r="AB72" s="1012"/>
      <c r="AC72" s="1012"/>
      <c r="AD72" s="1012"/>
      <c r="AE72" s="1012"/>
      <c r="AF72" s="1012"/>
      <c r="AG72" s="1012"/>
      <c r="AH72" s="1012"/>
      <c r="AI72" s="1012"/>
      <c r="AJ72" s="1012"/>
      <c r="AK72" s="1012"/>
      <c r="AL72" s="1013"/>
    </row>
    <row r="73" spans="1:38">
      <c r="A73" s="146"/>
      <c r="B73" s="542">
        <v>8</v>
      </c>
      <c r="C73" s="826"/>
      <c r="D73" s="827"/>
      <c r="E73" s="1012"/>
      <c r="F73" s="1012"/>
      <c r="G73" s="1012"/>
      <c r="H73" s="1010"/>
      <c r="I73" s="1010"/>
      <c r="J73" s="1010"/>
      <c r="K73" s="1010"/>
      <c r="L73" s="1010"/>
      <c r="M73" s="1010"/>
      <c r="N73" s="1010"/>
      <c r="O73" s="1012"/>
      <c r="P73" s="1012"/>
      <c r="Q73" s="1012"/>
      <c r="R73" s="1012"/>
      <c r="S73" s="1013"/>
      <c r="T73" s="1023"/>
      <c r="U73" s="542">
        <v>8</v>
      </c>
      <c r="V73" s="826"/>
      <c r="W73" s="827"/>
      <c r="X73" s="1012"/>
      <c r="Y73" s="1012"/>
      <c r="Z73" s="1012"/>
      <c r="AA73" s="1012"/>
      <c r="AB73" s="1012"/>
      <c r="AC73" s="1012"/>
      <c r="AD73" s="1012"/>
      <c r="AE73" s="1012"/>
      <c r="AF73" s="1012"/>
      <c r="AG73" s="1012"/>
      <c r="AH73" s="1012"/>
      <c r="AI73" s="1012"/>
      <c r="AJ73" s="1012"/>
      <c r="AK73" s="1012"/>
      <c r="AL73" s="1013"/>
    </row>
    <row r="74" spans="1:38">
      <c r="A74" s="146"/>
      <c r="B74" s="542">
        <v>9</v>
      </c>
      <c r="C74" s="826"/>
      <c r="D74" s="827"/>
      <c r="E74" s="1012"/>
      <c r="F74" s="1012"/>
      <c r="G74" s="1012"/>
      <c r="H74" s="1010"/>
      <c r="I74" s="1010"/>
      <c r="J74" s="1010"/>
      <c r="K74" s="1010"/>
      <c r="L74" s="1010"/>
      <c r="M74" s="1010"/>
      <c r="N74" s="1010"/>
      <c r="O74" s="1012"/>
      <c r="P74" s="1012"/>
      <c r="Q74" s="1012"/>
      <c r="R74" s="1012"/>
      <c r="S74" s="1013"/>
      <c r="T74" s="1023"/>
      <c r="U74" s="542">
        <v>9</v>
      </c>
      <c r="V74" s="826"/>
      <c r="W74" s="827"/>
      <c r="X74" s="1012"/>
      <c r="Y74" s="1012"/>
      <c r="Z74" s="1012"/>
      <c r="AA74" s="1012"/>
      <c r="AB74" s="1012"/>
      <c r="AC74" s="1012"/>
      <c r="AD74" s="1012"/>
      <c r="AE74" s="1012"/>
      <c r="AF74" s="1012"/>
      <c r="AG74" s="1012"/>
      <c r="AH74" s="1012"/>
      <c r="AI74" s="1012"/>
      <c r="AJ74" s="1012"/>
      <c r="AK74" s="1012"/>
      <c r="AL74" s="1013"/>
    </row>
    <row r="75" spans="1:38">
      <c r="A75" s="146"/>
      <c r="B75" s="542">
        <v>10</v>
      </c>
      <c r="C75" s="826"/>
      <c r="D75" s="827"/>
      <c r="E75" s="1012"/>
      <c r="F75" s="1012"/>
      <c r="G75" s="1012"/>
      <c r="H75" s="1010"/>
      <c r="I75" s="1010"/>
      <c r="J75" s="1010"/>
      <c r="K75" s="1010"/>
      <c r="L75" s="1010"/>
      <c r="M75" s="1010"/>
      <c r="N75" s="1010"/>
      <c r="O75" s="1012"/>
      <c r="P75" s="1012"/>
      <c r="Q75" s="1012"/>
      <c r="R75" s="1012"/>
      <c r="S75" s="1013"/>
      <c r="T75" s="1023"/>
      <c r="U75" s="542">
        <v>10</v>
      </c>
      <c r="V75" s="826"/>
      <c r="W75" s="827"/>
      <c r="X75" s="1012"/>
      <c r="Y75" s="1012"/>
      <c r="Z75" s="1012"/>
      <c r="AA75" s="1012"/>
      <c r="AB75" s="1012"/>
      <c r="AC75" s="1012"/>
      <c r="AD75" s="1012"/>
      <c r="AE75" s="1012"/>
      <c r="AF75" s="1012"/>
      <c r="AG75" s="1012"/>
      <c r="AH75" s="1012"/>
      <c r="AI75" s="1012"/>
      <c r="AJ75" s="1012"/>
      <c r="AK75" s="1012"/>
      <c r="AL75" s="1013"/>
    </row>
    <row r="76" spans="1:38">
      <c r="A76" s="146"/>
      <c r="B76" s="542">
        <v>11</v>
      </c>
      <c r="C76" s="826"/>
      <c r="D76" s="827"/>
      <c r="E76" s="1012"/>
      <c r="F76" s="1012"/>
      <c r="G76" s="1012"/>
      <c r="H76" s="1010"/>
      <c r="I76" s="1010"/>
      <c r="J76" s="1010"/>
      <c r="K76" s="1010"/>
      <c r="L76" s="1010"/>
      <c r="M76" s="1010"/>
      <c r="N76" s="1010"/>
      <c r="O76" s="1012"/>
      <c r="P76" s="1012"/>
      <c r="Q76" s="1012"/>
      <c r="R76" s="1012"/>
      <c r="S76" s="1013"/>
      <c r="T76" s="1023"/>
      <c r="U76" s="542">
        <v>11</v>
      </c>
      <c r="V76" s="826"/>
      <c r="W76" s="827"/>
      <c r="X76" s="1012"/>
      <c r="Y76" s="1012"/>
      <c r="Z76" s="1012"/>
      <c r="AA76" s="1012"/>
      <c r="AB76" s="1012"/>
      <c r="AC76" s="1012"/>
      <c r="AD76" s="1012"/>
      <c r="AE76" s="1012"/>
      <c r="AF76" s="1012"/>
      <c r="AG76" s="1012"/>
      <c r="AH76" s="1012"/>
      <c r="AI76" s="1012"/>
      <c r="AJ76" s="1012"/>
      <c r="AK76" s="1012"/>
      <c r="AL76" s="1013"/>
    </row>
    <row r="77" spans="1:38">
      <c r="A77" s="146"/>
      <c r="B77" s="542">
        <v>12</v>
      </c>
      <c r="C77" s="826"/>
      <c r="D77" s="827"/>
      <c r="E77" s="1012"/>
      <c r="F77" s="1012"/>
      <c r="G77" s="1012"/>
      <c r="H77" s="1012"/>
      <c r="I77" s="1012"/>
      <c r="J77" s="1012"/>
      <c r="K77" s="1012"/>
      <c r="L77" s="1012"/>
      <c r="M77" s="1012"/>
      <c r="N77" s="1012"/>
      <c r="O77" s="1012"/>
      <c r="P77" s="1012"/>
      <c r="Q77" s="1012"/>
      <c r="R77" s="1012"/>
      <c r="S77" s="1013"/>
      <c r="T77" s="1023"/>
      <c r="U77" s="542">
        <v>12</v>
      </c>
      <c r="V77" s="826"/>
      <c r="W77" s="827"/>
      <c r="X77" s="1012"/>
      <c r="Y77" s="1012"/>
      <c r="Z77" s="1012"/>
      <c r="AA77" s="1012"/>
      <c r="AB77" s="1012"/>
      <c r="AC77" s="1012"/>
      <c r="AD77" s="1012"/>
      <c r="AE77" s="1012"/>
      <c r="AF77" s="1012"/>
      <c r="AG77" s="1012"/>
      <c r="AH77" s="1012"/>
      <c r="AI77" s="1012"/>
      <c r="AJ77" s="1012"/>
      <c r="AK77" s="1012"/>
      <c r="AL77" s="1013"/>
    </row>
    <row r="78" spans="1:38">
      <c r="A78" s="146"/>
      <c r="B78" s="542">
        <v>13</v>
      </c>
      <c r="C78" s="826"/>
      <c r="D78" s="827"/>
      <c r="E78" s="1012"/>
      <c r="F78" s="1012"/>
      <c r="G78" s="1012"/>
      <c r="H78" s="1012"/>
      <c r="I78" s="1012"/>
      <c r="J78" s="1012"/>
      <c r="K78" s="1012"/>
      <c r="L78" s="1012"/>
      <c r="M78" s="1012"/>
      <c r="N78" s="1012"/>
      <c r="O78" s="1012"/>
      <c r="P78" s="1012"/>
      <c r="Q78" s="1012"/>
      <c r="R78" s="1012"/>
      <c r="S78" s="1013"/>
      <c r="T78" s="1023"/>
      <c r="U78" s="542">
        <v>13</v>
      </c>
      <c r="V78" s="826"/>
      <c r="W78" s="827"/>
      <c r="X78" s="1012"/>
      <c r="Y78" s="1012"/>
      <c r="Z78" s="1012"/>
      <c r="AA78" s="1012"/>
      <c r="AB78" s="1012"/>
      <c r="AC78" s="1012"/>
      <c r="AD78" s="1012"/>
      <c r="AE78" s="1012"/>
      <c r="AF78" s="1012"/>
      <c r="AG78" s="1012"/>
      <c r="AH78" s="1012"/>
      <c r="AI78" s="1012"/>
      <c r="AJ78" s="1012"/>
      <c r="AK78" s="1012"/>
      <c r="AL78" s="1013"/>
    </row>
    <row r="79" spans="1:38">
      <c r="A79" s="146"/>
      <c r="B79" s="542">
        <v>14</v>
      </c>
      <c r="C79" s="826"/>
      <c r="D79" s="827"/>
      <c r="E79" s="1012"/>
      <c r="F79" s="1012"/>
      <c r="G79" s="1012"/>
      <c r="H79" s="1012"/>
      <c r="I79" s="1012"/>
      <c r="J79" s="1012"/>
      <c r="K79" s="1012"/>
      <c r="L79" s="1012"/>
      <c r="M79" s="1012"/>
      <c r="N79" s="1012"/>
      <c r="O79" s="1012"/>
      <c r="P79" s="1012"/>
      <c r="Q79" s="1012"/>
      <c r="R79" s="1012"/>
      <c r="S79" s="1013"/>
      <c r="T79" s="1023"/>
      <c r="U79" s="542">
        <v>14</v>
      </c>
      <c r="V79" s="826"/>
      <c r="W79" s="827"/>
      <c r="X79" s="1012"/>
      <c r="Y79" s="1012"/>
      <c r="Z79" s="1012"/>
      <c r="AA79" s="1012"/>
      <c r="AB79" s="1012"/>
      <c r="AC79" s="1012"/>
      <c r="AD79" s="1012"/>
      <c r="AE79" s="1012"/>
      <c r="AF79" s="1012"/>
      <c r="AG79" s="1012"/>
      <c r="AH79" s="1012"/>
      <c r="AI79" s="1012"/>
      <c r="AJ79" s="1012"/>
      <c r="AK79" s="1012"/>
      <c r="AL79" s="1013"/>
    </row>
    <row r="80" spans="1:38">
      <c r="A80" s="146"/>
      <c r="B80" s="542">
        <v>15</v>
      </c>
      <c r="C80" s="826"/>
      <c r="D80" s="827"/>
      <c r="E80" s="1012"/>
      <c r="F80" s="1012"/>
      <c r="G80" s="1012"/>
      <c r="H80" s="1012"/>
      <c r="I80" s="1012"/>
      <c r="J80" s="1012"/>
      <c r="K80" s="1012"/>
      <c r="L80" s="1012"/>
      <c r="M80" s="1012"/>
      <c r="N80" s="1012"/>
      <c r="O80" s="1012"/>
      <c r="P80" s="1012"/>
      <c r="Q80" s="1012"/>
      <c r="R80" s="1012"/>
      <c r="S80" s="1013"/>
      <c r="T80" s="1023"/>
      <c r="U80" s="542">
        <v>15</v>
      </c>
      <c r="V80" s="826"/>
      <c r="W80" s="827"/>
      <c r="X80" s="1012"/>
      <c r="Y80" s="1012"/>
      <c r="Z80" s="1012"/>
      <c r="AA80" s="1012"/>
      <c r="AB80" s="1012"/>
      <c r="AC80" s="1012"/>
      <c r="AD80" s="1012"/>
      <c r="AE80" s="1012"/>
      <c r="AF80" s="1012"/>
      <c r="AG80" s="1012"/>
      <c r="AH80" s="1012"/>
      <c r="AI80" s="1012"/>
      <c r="AJ80" s="1012"/>
      <c r="AK80" s="1012"/>
      <c r="AL80" s="1013"/>
    </row>
    <row r="81" spans="1:38">
      <c r="A81" s="146"/>
      <c r="B81" s="542">
        <v>16</v>
      </c>
      <c r="C81" s="826"/>
      <c r="D81" s="827"/>
      <c r="E81" s="1012"/>
      <c r="F81" s="1012"/>
      <c r="G81" s="1012"/>
      <c r="H81" s="1012"/>
      <c r="I81" s="1012"/>
      <c r="J81" s="1012"/>
      <c r="K81" s="1012"/>
      <c r="L81" s="1012"/>
      <c r="M81" s="1012"/>
      <c r="N81" s="1012"/>
      <c r="O81" s="1012"/>
      <c r="P81" s="1012"/>
      <c r="Q81" s="1012"/>
      <c r="R81" s="1012"/>
      <c r="S81" s="1013"/>
      <c r="T81" s="1023"/>
      <c r="U81" s="542">
        <v>16</v>
      </c>
      <c r="V81" s="826"/>
      <c r="W81" s="827"/>
      <c r="X81" s="1012"/>
      <c r="Y81" s="1012"/>
      <c r="Z81" s="1012"/>
      <c r="AA81" s="1012"/>
      <c r="AB81" s="1012"/>
      <c r="AC81" s="1012"/>
      <c r="AD81" s="1012"/>
      <c r="AE81" s="1012"/>
      <c r="AF81" s="1012"/>
      <c r="AG81" s="1012"/>
      <c r="AH81" s="1012"/>
      <c r="AI81" s="1012"/>
      <c r="AJ81" s="1012"/>
      <c r="AK81" s="1012"/>
      <c r="AL81" s="1013"/>
    </row>
    <row r="82" spans="1:38">
      <c r="A82" s="146"/>
      <c r="B82" s="542">
        <v>17</v>
      </c>
      <c r="C82" s="826"/>
      <c r="D82" s="827"/>
      <c r="E82" s="1012"/>
      <c r="F82" s="1012"/>
      <c r="G82" s="1012"/>
      <c r="H82" s="1012"/>
      <c r="I82" s="1012"/>
      <c r="J82" s="1012"/>
      <c r="K82" s="1012"/>
      <c r="L82" s="1012"/>
      <c r="M82" s="1012"/>
      <c r="N82" s="1012"/>
      <c r="O82" s="1012"/>
      <c r="P82" s="1012"/>
      <c r="Q82" s="1012"/>
      <c r="R82" s="1012"/>
      <c r="S82" s="1013"/>
      <c r="T82" s="1023"/>
      <c r="U82" s="542">
        <v>17</v>
      </c>
      <c r="V82" s="826"/>
      <c r="W82" s="827"/>
      <c r="X82" s="1012"/>
      <c r="Y82" s="1012"/>
      <c r="Z82" s="1012"/>
      <c r="AA82" s="1012"/>
      <c r="AB82" s="1012"/>
      <c r="AC82" s="1012"/>
      <c r="AD82" s="1012"/>
      <c r="AE82" s="1012"/>
      <c r="AF82" s="1012"/>
      <c r="AG82" s="1012"/>
      <c r="AH82" s="1012"/>
      <c r="AI82" s="1012"/>
      <c r="AJ82" s="1012"/>
      <c r="AK82" s="1012"/>
      <c r="AL82" s="1013"/>
    </row>
    <row r="83" spans="1:38">
      <c r="A83" s="146"/>
      <c r="B83" s="542">
        <v>18</v>
      </c>
      <c r="C83" s="826"/>
      <c r="D83" s="827"/>
      <c r="E83" s="1012"/>
      <c r="F83" s="1012"/>
      <c r="G83" s="1012"/>
      <c r="H83" s="1012"/>
      <c r="I83" s="1012"/>
      <c r="J83" s="1012"/>
      <c r="K83" s="1012"/>
      <c r="L83" s="1012"/>
      <c r="M83" s="1012"/>
      <c r="N83" s="1012"/>
      <c r="O83" s="1012"/>
      <c r="P83" s="1012"/>
      <c r="Q83" s="1012"/>
      <c r="R83" s="1012"/>
      <c r="S83" s="1013"/>
      <c r="T83" s="1023"/>
      <c r="U83" s="542">
        <v>18</v>
      </c>
      <c r="V83" s="826"/>
      <c r="W83" s="827"/>
      <c r="X83" s="1012"/>
      <c r="Y83" s="1012"/>
      <c r="Z83" s="1012"/>
      <c r="AA83" s="1012"/>
      <c r="AB83" s="1012"/>
      <c r="AC83" s="1012"/>
      <c r="AD83" s="1012"/>
      <c r="AE83" s="1012"/>
      <c r="AF83" s="1012"/>
      <c r="AG83" s="1012"/>
      <c r="AH83" s="1012"/>
      <c r="AI83" s="1012"/>
      <c r="AJ83" s="1012"/>
      <c r="AK83" s="1012"/>
      <c r="AL83" s="1013"/>
    </row>
    <row r="84" spans="1:38">
      <c r="A84" s="146"/>
      <c r="B84" s="542">
        <v>19</v>
      </c>
      <c r="C84" s="826"/>
      <c r="D84" s="827"/>
      <c r="E84" s="1012"/>
      <c r="F84" s="1012"/>
      <c r="G84" s="1012"/>
      <c r="H84" s="1012"/>
      <c r="I84" s="1012"/>
      <c r="J84" s="1012"/>
      <c r="K84" s="1012"/>
      <c r="L84" s="1012"/>
      <c r="M84" s="1012"/>
      <c r="N84" s="1012"/>
      <c r="O84" s="1012"/>
      <c r="P84" s="1012"/>
      <c r="Q84" s="1012"/>
      <c r="R84" s="1012"/>
      <c r="S84" s="1013"/>
      <c r="T84" s="1023"/>
      <c r="U84" s="542">
        <v>19</v>
      </c>
      <c r="V84" s="826"/>
      <c r="W84" s="827"/>
      <c r="X84" s="1012"/>
      <c r="Y84" s="1012"/>
      <c r="Z84" s="1012"/>
      <c r="AA84" s="1012"/>
      <c r="AB84" s="1012"/>
      <c r="AC84" s="1012"/>
      <c r="AD84" s="1012"/>
      <c r="AE84" s="1012"/>
      <c r="AF84" s="1012"/>
      <c r="AG84" s="1012"/>
      <c r="AH84" s="1012"/>
      <c r="AI84" s="1012"/>
      <c r="AJ84" s="1012"/>
      <c r="AK84" s="1012"/>
      <c r="AL84" s="1013"/>
    </row>
    <row r="85" spans="1:38">
      <c r="A85" s="146"/>
      <c r="B85" s="542">
        <v>20</v>
      </c>
      <c r="C85" s="826"/>
      <c r="D85" s="827"/>
      <c r="E85" s="1012"/>
      <c r="F85" s="1012"/>
      <c r="G85" s="1012"/>
      <c r="H85" s="1012"/>
      <c r="I85" s="1012"/>
      <c r="J85" s="1012"/>
      <c r="K85" s="1012"/>
      <c r="L85" s="1012"/>
      <c r="M85" s="1012"/>
      <c r="N85" s="1012"/>
      <c r="O85" s="1012"/>
      <c r="P85" s="1012"/>
      <c r="Q85" s="1012"/>
      <c r="R85" s="1012"/>
      <c r="S85" s="1013"/>
      <c r="T85" s="1023"/>
      <c r="U85" s="542">
        <v>20</v>
      </c>
      <c r="V85" s="826"/>
      <c r="W85" s="827"/>
      <c r="X85" s="1012"/>
      <c r="Y85" s="1012"/>
      <c r="Z85" s="1012"/>
      <c r="AA85" s="1012"/>
      <c r="AB85" s="1012"/>
      <c r="AC85" s="1012"/>
      <c r="AD85" s="1012"/>
      <c r="AE85" s="1012"/>
      <c r="AF85" s="1012"/>
      <c r="AG85" s="1012"/>
      <c r="AH85" s="1012"/>
      <c r="AI85" s="1012"/>
      <c r="AJ85" s="1012"/>
      <c r="AK85" s="1012"/>
      <c r="AL85" s="1013"/>
    </row>
    <row r="86" spans="1:38">
      <c r="A86" s="146"/>
      <c r="B86" s="542">
        <v>21</v>
      </c>
      <c r="C86" s="826"/>
      <c r="D86" s="827"/>
      <c r="E86" s="1012"/>
      <c r="F86" s="1012"/>
      <c r="G86" s="1012"/>
      <c r="H86" s="1012"/>
      <c r="I86" s="1012"/>
      <c r="J86" s="1012"/>
      <c r="K86" s="1012"/>
      <c r="L86" s="1012"/>
      <c r="M86" s="1012"/>
      <c r="N86" s="1012"/>
      <c r="O86" s="1012"/>
      <c r="P86" s="1012"/>
      <c r="Q86" s="1012"/>
      <c r="R86" s="1012"/>
      <c r="S86" s="1013"/>
      <c r="T86" s="1023"/>
      <c r="U86" s="542">
        <v>21</v>
      </c>
      <c r="V86" s="826"/>
      <c r="W86" s="827"/>
      <c r="X86" s="1012"/>
      <c r="Y86" s="1012"/>
      <c r="Z86" s="1012"/>
      <c r="AA86" s="1012"/>
      <c r="AB86" s="1012"/>
      <c r="AC86" s="1012"/>
      <c r="AD86" s="1012"/>
      <c r="AE86" s="1012"/>
      <c r="AF86" s="1012"/>
      <c r="AG86" s="1012"/>
      <c r="AH86" s="1012"/>
      <c r="AI86" s="1012"/>
      <c r="AJ86" s="1012"/>
      <c r="AK86" s="1012"/>
      <c r="AL86" s="1013"/>
    </row>
    <row r="87" spans="1:38">
      <c r="A87" s="146"/>
      <c r="B87" s="542">
        <v>22</v>
      </c>
      <c r="C87" s="826"/>
      <c r="D87" s="827"/>
      <c r="E87" s="1012"/>
      <c r="F87" s="1012"/>
      <c r="G87" s="1012"/>
      <c r="H87" s="1012"/>
      <c r="I87" s="1012"/>
      <c r="J87" s="1012"/>
      <c r="K87" s="1012"/>
      <c r="L87" s="1012"/>
      <c r="M87" s="1012"/>
      <c r="N87" s="1012"/>
      <c r="O87" s="1012"/>
      <c r="P87" s="1012"/>
      <c r="Q87" s="1012"/>
      <c r="R87" s="1012"/>
      <c r="S87" s="1013"/>
      <c r="T87" s="1023"/>
      <c r="U87" s="542">
        <v>22</v>
      </c>
      <c r="V87" s="826"/>
      <c r="W87" s="827"/>
      <c r="X87" s="1012"/>
      <c r="Y87" s="1012"/>
      <c r="Z87" s="1012"/>
      <c r="AA87" s="1012"/>
      <c r="AB87" s="1012"/>
      <c r="AC87" s="1012"/>
      <c r="AD87" s="1012"/>
      <c r="AE87" s="1012"/>
      <c r="AF87" s="1012"/>
      <c r="AG87" s="1012"/>
      <c r="AH87" s="1012"/>
      <c r="AI87" s="1012"/>
      <c r="AJ87" s="1012"/>
      <c r="AK87" s="1012"/>
      <c r="AL87" s="1013"/>
    </row>
    <row r="88" spans="1:38">
      <c r="A88" s="146"/>
      <c r="B88" s="542">
        <v>23</v>
      </c>
      <c r="C88" s="826"/>
      <c r="D88" s="827"/>
      <c r="E88" s="1012"/>
      <c r="F88" s="1012"/>
      <c r="G88" s="1012"/>
      <c r="H88" s="1012"/>
      <c r="I88" s="1012"/>
      <c r="J88" s="1012"/>
      <c r="K88" s="1012"/>
      <c r="L88" s="1012"/>
      <c r="M88" s="1012"/>
      <c r="N88" s="1012"/>
      <c r="O88" s="1012"/>
      <c r="P88" s="1012"/>
      <c r="Q88" s="1012"/>
      <c r="R88" s="1012"/>
      <c r="S88" s="1013"/>
      <c r="T88" s="1023"/>
      <c r="U88" s="542">
        <v>23</v>
      </c>
      <c r="V88" s="826"/>
      <c r="W88" s="827"/>
      <c r="X88" s="1012"/>
      <c r="Y88" s="1012"/>
      <c r="Z88" s="1012"/>
      <c r="AA88" s="1012"/>
      <c r="AB88" s="1012"/>
      <c r="AC88" s="1012"/>
      <c r="AD88" s="1012"/>
      <c r="AE88" s="1012"/>
      <c r="AF88" s="1012"/>
      <c r="AG88" s="1012"/>
      <c r="AH88" s="1012"/>
      <c r="AI88" s="1012"/>
      <c r="AJ88" s="1012"/>
      <c r="AK88" s="1012"/>
      <c r="AL88" s="1013"/>
    </row>
    <row r="89" spans="1:38">
      <c r="A89" s="146"/>
      <c r="B89" s="542">
        <v>24</v>
      </c>
      <c r="C89" s="826"/>
      <c r="D89" s="827"/>
      <c r="E89" s="1012"/>
      <c r="F89" s="1012"/>
      <c r="G89" s="1012"/>
      <c r="H89" s="1012"/>
      <c r="I89" s="1012"/>
      <c r="J89" s="1012"/>
      <c r="K89" s="1012"/>
      <c r="L89" s="1012"/>
      <c r="M89" s="1012"/>
      <c r="N89" s="1012"/>
      <c r="O89" s="1012"/>
      <c r="P89" s="1012"/>
      <c r="Q89" s="1012"/>
      <c r="R89" s="1012"/>
      <c r="S89" s="1013"/>
      <c r="T89" s="1023"/>
      <c r="U89" s="542">
        <v>24</v>
      </c>
      <c r="V89" s="826"/>
      <c r="W89" s="827"/>
      <c r="X89" s="1012"/>
      <c r="Y89" s="1012"/>
      <c r="Z89" s="1012"/>
      <c r="AA89" s="1012"/>
      <c r="AB89" s="1012"/>
      <c r="AC89" s="1012"/>
      <c r="AD89" s="1012"/>
      <c r="AE89" s="1012"/>
      <c r="AF89" s="1012"/>
      <c r="AG89" s="1012"/>
      <c r="AH89" s="1012"/>
      <c r="AI89" s="1012"/>
      <c r="AJ89" s="1012"/>
      <c r="AK89" s="1012"/>
      <c r="AL89" s="1013"/>
    </row>
    <row r="90" spans="1:38">
      <c r="A90" s="146"/>
      <c r="B90" s="542">
        <v>25</v>
      </c>
      <c r="C90" s="826"/>
      <c r="D90" s="827"/>
      <c r="E90" s="1012"/>
      <c r="F90" s="1012"/>
      <c r="G90" s="1012"/>
      <c r="H90" s="1012"/>
      <c r="I90" s="1012"/>
      <c r="J90" s="1012"/>
      <c r="K90" s="1012"/>
      <c r="L90" s="1012"/>
      <c r="M90" s="1012"/>
      <c r="N90" s="1012"/>
      <c r="O90" s="1012"/>
      <c r="P90" s="1012"/>
      <c r="Q90" s="1012"/>
      <c r="R90" s="1012"/>
      <c r="S90" s="1013"/>
      <c r="T90" s="1023"/>
      <c r="U90" s="542">
        <v>25</v>
      </c>
      <c r="V90" s="826"/>
      <c r="W90" s="827"/>
      <c r="X90" s="1012"/>
      <c r="Y90" s="1012"/>
      <c r="Z90" s="1012"/>
      <c r="AA90" s="1012"/>
      <c r="AB90" s="1012"/>
      <c r="AC90" s="1012"/>
      <c r="AD90" s="1012"/>
      <c r="AE90" s="1012"/>
      <c r="AF90" s="1012"/>
      <c r="AG90" s="1012"/>
      <c r="AH90" s="1012"/>
      <c r="AI90" s="1012"/>
      <c r="AJ90" s="1012"/>
      <c r="AK90" s="1012"/>
      <c r="AL90" s="1013"/>
    </row>
    <row r="91" spans="1:38">
      <c r="A91" s="146"/>
      <c r="B91" s="542">
        <v>26</v>
      </c>
      <c r="C91" s="826"/>
      <c r="D91" s="827"/>
      <c r="E91" s="1012"/>
      <c r="F91" s="1012"/>
      <c r="G91" s="1012"/>
      <c r="H91" s="1012"/>
      <c r="I91" s="1012"/>
      <c r="J91" s="1012"/>
      <c r="K91" s="1012"/>
      <c r="L91" s="1012"/>
      <c r="M91" s="1012"/>
      <c r="N91" s="1012"/>
      <c r="O91" s="1012"/>
      <c r="P91" s="1012"/>
      <c r="Q91" s="1012"/>
      <c r="R91" s="1012"/>
      <c r="S91" s="1013"/>
      <c r="T91" s="1023"/>
      <c r="U91" s="542">
        <v>26</v>
      </c>
      <c r="V91" s="826"/>
      <c r="W91" s="827"/>
      <c r="X91" s="1012"/>
      <c r="Y91" s="1012"/>
      <c r="Z91" s="1012"/>
      <c r="AA91" s="1012"/>
      <c r="AB91" s="1012"/>
      <c r="AC91" s="1012"/>
      <c r="AD91" s="1012"/>
      <c r="AE91" s="1012"/>
      <c r="AF91" s="1012"/>
      <c r="AG91" s="1012"/>
      <c r="AH91" s="1012"/>
      <c r="AI91" s="1012"/>
      <c r="AJ91" s="1012"/>
      <c r="AK91" s="1012"/>
      <c r="AL91" s="1013"/>
    </row>
    <row r="92" spans="1:38">
      <c r="A92" s="146"/>
      <c r="B92" s="542">
        <v>27</v>
      </c>
      <c r="C92" s="826"/>
      <c r="D92" s="827"/>
      <c r="E92" s="1012"/>
      <c r="F92" s="1012"/>
      <c r="G92" s="1012"/>
      <c r="H92" s="1012"/>
      <c r="I92" s="1012"/>
      <c r="J92" s="1012"/>
      <c r="K92" s="1012"/>
      <c r="L92" s="1012"/>
      <c r="M92" s="1012"/>
      <c r="N92" s="1012"/>
      <c r="O92" s="1012"/>
      <c r="P92" s="1012"/>
      <c r="Q92" s="1012"/>
      <c r="R92" s="1012"/>
      <c r="S92" s="1013"/>
      <c r="T92" s="1023"/>
      <c r="U92" s="542">
        <v>27</v>
      </c>
      <c r="V92" s="826"/>
      <c r="W92" s="827"/>
      <c r="X92" s="1012"/>
      <c r="Y92" s="1012"/>
      <c r="Z92" s="1012"/>
      <c r="AA92" s="1012"/>
      <c r="AB92" s="1012"/>
      <c r="AC92" s="1012"/>
      <c r="AD92" s="1012"/>
      <c r="AE92" s="1012"/>
      <c r="AF92" s="1012"/>
      <c r="AG92" s="1012"/>
      <c r="AH92" s="1012"/>
      <c r="AI92" s="1012"/>
      <c r="AJ92" s="1012"/>
      <c r="AK92" s="1012"/>
      <c r="AL92" s="1013"/>
    </row>
    <row r="93" spans="1:38">
      <c r="A93" s="146"/>
      <c r="B93" s="542">
        <v>28</v>
      </c>
      <c r="C93" s="826"/>
      <c r="D93" s="827"/>
      <c r="E93" s="1012"/>
      <c r="F93" s="1012"/>
      <c r="G93" s="1012"/>
      <c r="H93" s="1012"/>
      <c r="I93" s="1012"/>
      <c r="J93" s="1012"/>
      <c r="K93" s="1012"/>
      <c r="L93" s="1012"/>
      <c r="M93" s="1012"/>
      <c r="N93" s="1012"/>
      <c r="O93" s="1012"/>
      <c r="P93" s="1012"/>
      <c r="Q93" s="1012"/>
      <c r="R93" s="1012"/>
      <c r="S93" s="1013"/>
      <c r="T93" s="1023"/>
      <c r="U93" s="542">
        <v>28</v>
      </c>
      <c r="V93" s="826"/>
      <c r="W93" s="827"/>
      <c r="X93" s="1012"/>
      <c r="Y93" s="1012"/>
      <c r="Z93" s="1012"/>
      <c r="AA93" s="1012"/>
      <c r="AB93" s="1012"/>
      <c r="AC93" s="1012"/>
      <c r="AD93" s="1012"/>
      <c r="AE93" s="1012"/>
      <c r="AF93" s="1012"/>
      <c r="AG93" s="1012"/>
      <c r="AH93" s="1012"/>
      <c r="AI93" s="1012"/>
      <c r="AJ93" s="1012"/>
      <c r="AK93" s="1012"/>
      <c r="AL93" s="1013"/>
    </row>
    <row r="94" spans="1:38">
      <c r="A94" s="146"/>
      <c r="B94" s="542">
        <v>29</v>
      </c>
      <c r="C94" s="826"/>
      <c r="D94" s="827"/>
      <c r="E94" s="1012"/>
      <c r="F94" s="1012"/>
      <c r="G94" s="1012"/>
      <c r="H94" s="1012"/>
      <c r="I94" s="1012"/>
      <c r="J94" s="1012"/>
      <c r="K94" s="1012"/>
      <c r="L94" s="1012"/>
      <c r="M94" s="1012"/>
      <c r="N94" s="1012"/>
      <c r="O94" s="1012"/>
      <c r="P94" s="1012"/>
      <c r="Q94" s="1012"/>
      <c r="R94" s="1012"/>
      <c r="S94" s="1013"/>
      <c r="T94" s="1023"/>
      <c r="U94" s="542">
        <v>29</v>
      </c>
      <c r="V94" s="826"/>
      <c r="W94" s="827"/>
      <c r="X94" s="1012"/>
      <c r="Y94" s="1012"/>
      <c r="Z94" s="1012"/>
      <c r="AA94" s="1012"/>
      <c r="AB94" s="1012"/>
      <c r="AC94" s="1012"/>
      <c r="AD94" s="1012"/>
      <c r="AE94" s="1012"/>
      <c r="AF94" s="1012"/>
      <c r="AG94" s="1012"/>
      <c r="AH94" s="1012"/>
      <c r="AI94" s="1012"/>
      <c r="AJ94" s="1012"/>
      <c r="AK94" s="1012"/>
      <c r="AL94" s="1013"/>
    </row>
    <row r="95" spans="1:38">
      <c r="A95" s="146"/>
      <c r="B95" s="542">
        <v>30</v>
      </c>
      <c r="C95" s="826"/>
      <c r="D95" s="827"/>
      <c r="E95" s="1012"/>
      <c r="F95" s="1012"/>
      <c r="G95" s="1012"/>
      <c r="H95" s="1012"/>
      <c r="I95" s="1012"/>
      <c r="J95" s="1012"/>
      <c r="K95" s="1012"/>
      <c r="L95" s="1012"/>
      <c r="M95" s="1012"/>
      <c r="N95" s="1012"/>
      <c r="O95" s="1012"/>
      <c r="P95" s="1012"/>
      <c r="Q95" s="1012"/>
      <c r="R95" s="1012"/>
      <c r="S95" s="1013"/>
      <c r="T95" s="1023"/>
      <c r="U95" s="542">
        <v>30</v>
      </c>
      <c r="V95" s="826"/>
      <c r="W95" s="827"/>
      <c r="X95" s="1012"/>
      <c r="Y95" s="1012"/>
      <c r="Z95" s="1012"/>
      <c r="AA95" s="1012"/>
      <c r="AB95" s="1012"/>
      <c r="AC95" s="1012"/>
      <c r="AD95" s="1012"/>
      <c r="AE95" s="1012"/>
      <c r="AF95" s="1012"/>
      <c r="AG95" s="1012"/>
      <c r="AH95" s="1012"/>
      <c r="AI95" s="1012"/>
      <c r="AJ95" s="1012"/>
      <c r="AK95" s="1012"/>
      <c r="AL95" s="1013"/>
    </row>
    <row r="96" spans="1:38">
      <c r="A96" s="146"/>
      <c r="B96" s="542">
        <v>31</v>
      </c>
      <c r="C96" s="826"/>
      <c r="D96" s="827"/>
      <c r="E96" s="1012"/>
      <c r="F96" s="1012"/>
      <c r="G96" s="1012"/>
      <c r="H96" s="1012"/>
      <c r="I96" s="1012"/>
      <c r="J96" s="1012"/>
      <c r="K96" s="1012"/>
      <c r="L96" s="1012"/>
      <c r="M96" s="1012"/>
      <c r="N96" s="1012"/>
      <c r="O96" s="1012"/>
      <c r="P96" s="1012"/>
      <c r="Q96" s="1012"/>
      <c r="R96" s="1012"/>
      <c r="S96" s="1013"/>
      <c r="T96" s="1023"/>
      <c r="U96" s="542">
        <v>31</v>
      </c>
      <c r="V96" s="826"/>
      <c r="W96" s="827"/>
      <c r="X96" s="1012"/>
      <c r="Y96" s="1012"/>
      <c r="Z96" s="1012"/>
      <c r="AA96" s="1012"/>
      <c r="AB96" s="1012"/>
      <c r="AC96" s="1012"/>
      <c r="AD96" s="1012"/>
      <c r="AE96" s="1012"/>
      <c r="AF96" s="1012"/>
      <c r="AG96" s="1012"/>
      <c r="AH96" s="1012"/>
      <c r="AI96" s="1012"/>
      <c r="AJ96" s="1012"/>
      <c r="AK96" s="1012"/>
      <c r="AL96" s="1013"/>
    </row>
    <row r="97" spans="1:38">
      <c r="A97" s="146"/>
      <c r="B97" s="542">
        <v>32</v>
      </c>
      <c r="C97" s="826"/>
      <c r="D97" s="827"/>
      <c r="E97" s="1012"/>
      <c r="F97" s="1012"/>
      <c r="G97" s="1012"/>
      <c r="H97" s="1012"/>
      <c r="I97" s="1012"/>
      <c r="J97" s="1012"/>
      <c r="K97" s="1012"/>
      <c r="L97" s="1012"/>
      <c r="M97" s="1012"/>
      <c r="N97" s="1012"/>
      <c r="O97" s="1012"/>
      <c r="P97" s="1012"/>
      <c r="Q97" s="1012"/>
      <c r="R97" s="1012"/>
      <c r="S97" s="1013"/>
      <c r="T97" s="1023"/>
      <c r="U97" s="542">
        <v>32</v>
      </c>
      <c r="V97" s="826"/>
      <c r="W97" s="827"/>
      <c r="X97" s="1012"/>
      <c r="Y97" s="1012"/>
      <c r="Z97" s="1012"/>
      <c r="AA97" s="1012"/>
      <c r="AB97" s="1012"/>
      <c r="AC97" s="1012"/>
      <c r="AD97" s="1012"/>
      <c r="AE97" s="1012"/>
      <c r="AF97" s="1012"/>
      <c r="AG97" s="1012"/>
      <c r="AH97" s="1012"/>
      <c r="AI97" s="1012"/>
      <c r="AJ97" s="1012"/>
      <c r="AK97" s="1012"/>
      <c r="AL97" s="1013"/>
    </row>
    <row r="98" spans="1:38">
      <c r="A98" s="146"/>
      <c r="B98" s="542">
        <v>33</v>
      </c>
      <c r="C98" s="826"/>
      <c r="D98" s="827"/>
      <c r="E98" s="1012"/>
      <c r="F98" s="1012"/>
      <c r="G98" s="1012"/>
      <c r="H98" s="1012"/>
      <c r="I98" s="1012"/>
      <c r="J98" s="1012"/>
      <c r="K98" s="1012"/>
      <c r="L98" s="1012"/>
      <c r="M98" s="1012"/>
      <c r="N98" s="1012"/>
      <c r="O98" s="1012"/>
      <c r="P98" s="1012"/>
      <c r="Q98" s="1012"/>
      <c r="R98" s="1012"/>
      <c r="S98" s="1013"/>
      <c r="T98" s="1023"/>
      <c r="U98" s="542">
        <v>33</v>
      </c>
      <c r="V98" s="826"/>
      <c r="W98" s="827"/>
      <c r="X98" s="1012"/>
      <c r="Y98" s="1012"/>
      <c r="Z98" s="1012"/>
      <c r="AA98" s="1012"/>
      <c r="AB98" s="1012"/>
      <c r="AC98" s="1012"/>
      <c r="AD98" s="1012"/>
      <c r="AE98" s="1012"/>
      <c r="AF98" s="1012"/>
      <c r="AG98" s="1012"/>
      <c r="AH98" s="1012"/>
      <c r="AI98" s="1012"/>
      <c r="AJ98" s="1012"/>
      <c r="AK98" s="1012"/>
      <c r="AL98" s="1013"/>
    </row>
    <row r="99" spans="1:38">
      <c r="A99" s="146"/>
      <c r="B99" s="542">
        <v>34</v>
      </c>
      <c r="C99" s="826"/>
      <c r="D99" s="827"/>
      <c r="E99" s="1012"/>
      <c r="F99" s="1012"/>
      <c r="G99" s="1012"/>
      <c r="H99" s="1012"/>
      <c r="I99" s="1012"/>
      <c r="J99" s="1012"/>
      <c r="K99" s="1012"/>
      <c r="L99" s="1012"/>
      <c r="M99" s="1012"/>
      <c r="N99" s="1012"/>
      <c r="O99" s="1012"/>
      <c r="P99" s="1012"/>
      <c r="Q99" s="1012"/>
      <c r="R99" s="1012"/>
      <c r="S99" s="1013"/>
      <c r="T99" s="1023"/>
      <c r="U99" s="542">
        <v>34</v>
      </c>
      <c r="V99" s="826"/>
      <c r="W99" s="827"/>
      <c r="X99" s="1012"/>
      <c r="Y99" s="1012"/>
      <c r="Z99" s="1012"/>
      <c r="AA99" s="1012"/>
      <c r="AB99" s="1012"/>
      <c r="AC99" s="1012"/>
      <c r="AD99" s="1012"/>
      <c r="AE99" s="1012"/>
      <c r="AF99" s="1012"/>
      <c r="AG99" s="1012"/>
      <c r="AH99" s="1012"/>
      <c r="AI99" s="1012"/>
      <c r="AJ99" s="1012"/>
      <c r="AK99" s="1012"/>
      <c r="AL99" s="1013"/>
    </row>
    <row r="100" spans="1:38">
      <c r="A100" s="146"/>
      <c r="B100" s="542">
        <v>35</v>
      </c>
      <c r="C100" s="826"/>
      <c r="D100" s="827"/>
      <c r="E100" s="1012"/>
      <c r="F100" s="1012"/>
      <c r="G100" s="1012"/>
      <c r="H100" s="1012"/>
      <c r="I100" s="1012"/>
      <c r="J100" s="1012"/>
      <c r="K100" s="1012"/>
      <c r="L100" s="1012"/>
      <c r="M100" s="1012"/>
      <c r="N100" s="1012"/>
      <c r="O100" s="1012"/>
      <c r="P100" s="1012"/>
      <c r="Q100" s="1012"/>
      <c r="R100" s="1012"/>
      <c r="S100" s="1013"/>
      <c r="T100" s="1023"/>
      <c r="U100" s="542">
        <v>35</v>
      </c>
      <c r="V100" s="826"/>
      <c r="W100" s="827"/>
      <c r="X100" s="1012"/>
      <c r="Y100" s="1012"/>
      <c r="Z100" s="1012"/>
      <c r="AA100" s="1012"/>
      <c r="AB100" s="1012"/>
      <c r="AC100" s="1012"/>
      <c r="AD100" s="1012"/>
      <c r="AE100" s="1012"/>
      <c r="AF100" s="1012"/>
      <c r="AG100" s="1012"/>
      <c r="AH100" s="1012"/>
      <c r="AI100" s="1012"/>
      <c r="AJ100" s="1012"/>
      <c r="AK100" s="1012"/>
      <c r="AL100" s="1013"/>
    </row>
    <row r="101" spans="1:38">
      <c r="A101" s="146"/>
      <c r="B101" s="542">
        <v>36</v>
      </c>
      <c r="C101" s="826"/>
      <c r="D101" s="827"/>
      <c r="E101" s="1012"/>
      <c r="F101" s="1012"/>
      <c r="G101" s="1012"/>
      <c r="H101" s="1012"/>
      <c r="I101" s="1012"/>
      <c r="J101" s="1012"/>
      <c r="K101" s="1012"/>
      <c r="L101" s="1012"/>
      <c r="M101" s="1012"/>
      <c r="N101" s="1012"/>
      <c r="O101" s="1012"/>
      <c r="P101" s="1012"/>
      <c r="Q101" s="1012"/>
      <c r="R101" s="1012"/>
      <c r="S101" s="1013"/>
      <c r="T101" s="1023"/>
      <c r="U101" s="542">
        <v>36</v>
      </c>
      <c r="V101" s="826"/>
      <c r="W101" s="827"/>
      <c r="X101" s="1012"/>
      <c r="Y101" s="1012"/>
      <c r="Z101" s="1012"/>
      <c r="AA101" s="1012"/>
      <c r="AB101" s="1012"/>
      <c r="AC101" s="1012"/>
      <c r="AD101" s="1012"/>
      <c r="AE101" s="1012"/>
      <c r="AF101" s="1012"/>
      <c r="AG101" s="1012"/>
      <c r="AH101" s="1012"/>
      <c r="AI101" s="1012"/>
      <c r="AJ101" s="1012"/>
      <c r="AK101" s="1012"/>
      <c r="AL101" s="1013"/>
    </row>
    <row r="102" spans="1:38">
      <c r="A102" s="146"/>
      <c r="B102" s="542">
        <v>37</v>
      </c>
      <c r="C102" s="826"/>
      <c r="D102" s="827"/>
      <c r="E102" s="1012"/>
      <c r="F102" s="1012"/>
      <c r="G102" s="1012"/>
      <c r="H102" s="1012"/>
      <c r="I102" s="1012"/>
      <c r="J102" s="1012"/>
      <c r="K102" s="1012"/>
      <c r="L102" s="1012"/>
      <c r="M102" s="1012"/>
      <c r="N102" s="1012"/>
      <c r="O102" s="1012"/>
      <c r="P102" s="1012"/>
      <c r="Q102" s="1012"/>
      <c r="R102" s="1012"/>
      <c r="S102" s="1013"/>
      <c r="T102" s="1023"/>
      <c r="U102" s="542">
        <v>37</v>
      </c>
      <c r="V102" s="826"/>
      <c r="W102" s="827"/>
      <c r="X102" s="1012"/>
      <c r="Y102" s="1012"/>
      <c r="Z102" s="1012"/>
      <c r="AA102" s="1012"/>
      <c r="AB102" s="1012"/>
      <c r="AC102" s="1012"/>
      <c r="AD102" s="1012"/>
      <c r="AE102" s="1012"/>
      <c r="AF102" s="1012"/>
      <c r="AG102" s="1012"/>
      <c r="AH102" s="1012"/>
      <c r="AI102" s="1012"/>
      <c r="AJ102" s="1012"/>
      <c r="AK102" s="1012"/>
      <c r="AL102" s="1013"/>
    </row>
    <row r="103" spans="1:38">
      <c r="A103" s="146"/>
      <c r="B103" s="542">
        <v>38</v>
      </c>
      <c r="C103" s="826"/>
      <c r="D103" s="827"/>
      <c r="E103" s="1012"/>
      <c r="F103" s="1012"/>
      <c r="G103" s="1012"/>
      <c r="H103" s="1012"/>
      <c r="I103" s="1012"/>
      <c r="J103" s="1012"/>
      <c r="K103" s="1012"/>
      <c r="L103" s="1012"/>
      <c r="M103" s="1012"/>
      <c r="N103" s="1012"/>
      <c r="O103" s="1012"/>
      <c r="P103" s="1012"/>
      <c r="Q103" s="1012"/>
      <c r="R103" s="1012"/>
      <c r="S103" s="1013"/>
      <c r="T103" s="1023"/>
      <c r="U103" s="542">
        <v>38</v>
      </c>
      <c r="V103" s="826"/>
      <c r="W103" s="827"/>
      <c r="X103" s="1012"/>
      <c r="Y103" s="1012"/>
      <c r="Z103" s="1012"/>
      <c r="AA103" s="1012"/>
      <c r="AB103" s="1012"/>
      <c r="AC103" s="1012"/>
      <c r="AD103" s="1012"/>
      <c r="AE103" s="1012"/>
      <c r="AF103" s="1012"/>
      <c r="AG103" s="1012"/>
      <c r="AH103" s="1012"/>
      <c r="AI103" s="1012"/>
      <c r="AJ103" s="1012"/>
      <c r="AK103" s="1012"/>
      <c r="AL103" s="1013"/>
    </row>
    <row r="104" spans="1:38">
      <c r="A104" s="146"/>
      <c r="B104" s="542">
        <v>39</v>
      </c>
      <c r="C104" s="826"/>
      <c r="D104" s="827"/>
      <c r="E104" s="1012"/>
      <c r="F104" s="1012"/>
      <c r="G104" s="1012"/>
      <c r="H104" s="1012"/>
      <c r="I104" s="1012"/>
      <c r="J104" s="1012"/>
      <c r="K104" s="1012"/>
      <c r="L104" s="1012"/>
      <c r="M104" s="1012"/>
      <c r="N104" s="1012"/>
      <c r="O104" s="1012"/>
      <c r="P104" s="1012"/>
      <c r="Q104" s="1012"/>
      <c r="R104" s="1012"/>
      <c r="S104" s="1013"/>
      <c r="T104" s="1023"/>
      <c r="U104" s="542">
        <v>39</v>
      </c>
      <c r="V104" s="826"/>
      <c r="W104" s="827"/>
      <c r="X104" s="1012"/>
      <c r="Y104" s="1012"/>
      <c r="Z104" s="1012"/>
      <c r="AA104" s="1012"/>
      <c r="AB104" s="1012"/>
      <c r="AC104" s="1012"/>
      <c r="AD104" s="1012"/>
      <c r="AE104" s="1012"/>
      <c r="AF104" s="1012"/>
      <c r="AG104" s="1012"/>
      <c r="AH104" s="1012"/>
      <c r="AI104" s="1012"/>
      <c r="AJ104" s="1012"/>
      <c r="AK104" s="1012"/>
      <c r="AL104" s="1013"/>
    </row>
    <row r="105" spans="1:38">
      <c r="A105" s="146"/>
      <c r="B105" s="542">
        <v>40</v>
      </c>
      <c r="C105" s="826"/>
      <c r="D105" s="827"/>
      <c r="E105" s="1012"/>
      <c r="F105" s="1012"/>
      <c r="G105" s="1012"/>
      <c r="H105" s="1012"/>
      <c r="I105" s="1012"/>
      <c r="J105" s="1012"/>
      <c r="K105" s="1012"/>
      <c r="L105" s="1012"/>
      <c r="M105" s="1012"/>
      <c r="N105" s="1012"/>
      <c r="O105" s="1012"/>
      <c r="P105" s="1012"/>
      <c r="Q105" s="1012"/>
      <c r="R105" s="1012"/>
      <c r="S105" s="1013"/>
      <c r="T105" s="1023"/>
      <c r="U105" s="542">
        <v>40</v>
      </c>
      <c r="V105" s="826"/>
      <c r="W105" s="827"/>
      <c r="X105" s="1012"/>
      <c r="Y105" s="1012"/>
      <c r="Z105" s="1012"/>
      <c r="AA105" s="1012"/>
      <c r="AB105" s="1012"/>
      <c r="AC105" s="1012"/>
      <c r="AD105" s="1012"/>
      <c r="AE105" s="1012"/>
      <c r="AF105" s="1012"/>
      <c r="AG105" s="1012"/>
      <c r="AH105" s="1012"/>
      <c r="AI105" s="1012"/>
      <c r="AJ105" s="1012"/>
      <c r="AK105" s="1012"/>
      <c r="AL105" s="1013"/>
    </row>
    <row r="106" spans="1:38">
      <c r="A106" s="146"/>
      <c r="B106" s="542">
        <v>41</v>
      </c>
      <c r="C106" s="826"/>
      <c r="D106" s="827"/>
      <c r="E106" s="1012"/>
      <c r="F106" s="1012"/>
      <c r="G106" s="1012"/>
      <c r="H106" s="1012"/>
      <c r="I106" s="1012"/>
      <c r="J106" s="1012"/>
      <c r="K106" s="1012"/>
      <c r="L106" s="1012"/>
      <c r="M106" s="1012"/>
      <c r="N106" s="1012"/>
      <c r="O106" s="1012"/>
      <c r="P106" s="1012"/>
      <c r="Q106" s="1012"/>
      <c r="R106" s="1012"/>
      <c r="S106" s="1013"/>
      <c r="T106" s="1023"/>
      <c r="U106" s="542">
        <v>41</v>
      </c>
      <c r="V106" s="826"/>
      <c r="W106" s="827"/>
      <c r="X106" s="1012"/>
      <c r="Y106" s="1012"/>
      <c r="Z106" s="1012"/>
      <c r="AA106" s="1012"/>
      <c r="AB106" s="1012"/>
      <c r="AC106" s="1012"/>
      <c r="AD106" s="1012"/>
      <c r="AE106" s="1012"/>
      <c r="AF106" s="1012"/>
      <c r="AG106" s="1012"/>
      <c r="AH106" s="1012"/>
      <c r="AI106" s="1012"/>
      <c r="AJ106" s="1012"/>
      <c r="AK106" s="1012"/>
      <c r="AL106" s="1013"/>
    </row>
    <row r="107" spans="1:38">
      <c r="A107" s="146"/>
      <c r="B107" s="542">
        <v>42</v>
      </c>
      <c r="C107" s="826"/>
      <c r="D107" s="827"/>
      <c r="E107" s="1012"/>
      <c r="F107" s="1012"/>
      <c r="G107" s="1012"/>
      <c r="H107" s="1012"/>
      <c r="I107" s="1012"/>
      <c r="J107" s="1012"/>
      <c r="K107" s="1012"/>
      <c r="L107" s="1012"/>
      <c r="M107" s="1012"/>
      <c r="N107" s="1012"/>
      <c r="O107" s="1012"/>
      <c r="P107" s="1012"/>
      <c r="Q107" s="1012"/>
      <c r="R107" s="1012"/>
      <c r="S107" s="1013"/>
      <c r="T107" s="1023"/>
      <c r="U107" s="542">
        <v>42</v>
      </c>
      <c r="V107" s="826"/>
      <c r="W107" s="827"/>
      <c r="X107" s="1012"/>
      <c r="Y107" s="1012"/>
      <c r="Z107" s="1012"/>
      <c r="AA107" s="1012"/>
      <c r="AB107" s="1012"/>
      <c r="AC107" s="1012"/>
      <c r="AD107" s="1012"/>
      <c r="AE107" s="1012"/>
      <c r="AF107" s="1012"/>
      <c r="AG107" s="1012"/>
      <c r="AH107" s="1012"/>
      <c r="AI107" s="1012"/>
      <c r="AJ107" s="1012"/>
      <c r="AK107" s="1012"/>
      <c r="AL107" s="1013"/>
    </row>
    <row r="108" spans="1:38">
      <c r="A108" s="146"/>
      <c r="B108" s="542">
        <v>43</v>
      </c>
      <c r="C108" s="826"/>
      <c r="D108" s="827"/>
      <c r="E108" s="1012"/>
      <c r="F108" s="1012"/>
      <c r="G108" s="1012"/>
      <c r="H108" s="1012"/>
      <c r="I108" s="1012"/>
      <c r="J108" s="1012"/>
      <c r="K108" s="1012"/>
      <c r="L108" s="1012"/>
      <c r="M108" s="1012"/>
      <c r="N108" s="1012"/>
      <c r="O108" s="1012"/>
      <c r="P108" s="1012"/>
      <c r="Q108" s="1012"/>
      <c r="R108" s="1012"/>
      <c r="S108" s="1013"/>
      <c r="T108" s="1023"/>
      <c r="U108" s="542">
        <v>43</v>
      </c>
      <c r="V108" s="826"/>
      <c r="W108" s="827"/>
      <c r="X108" s="1012"/>
      <c r="Y108" s="1012"/>
      <c r="Z108" s="1012"/>
      <c r="AA108" s="1012"/>
      <c r="AB108" s="1012"/>
      <c r="AC108" s="1012"/>
      <c r="AD108" s="1012"/>
      <c r="AE108" s="1012"/>
      <c r="AF108" s="1012"/>
      <c r="AG108" s="1012"/>
      <c r="AH108" s="1012"/>
      <c r="AI108" s="1012"/>
      <c r="AJ108" s="1012"/>
      <c r="AK108" s="1012"/>
      <c r="AL108" s="1013"/>
    </row>
    <row r="109" spans="1:38">
      <c r="A109" s="146"/>
      <c r="B109" s="542">
        <v>44</v>
      </c>
      <c r="C109" s="826"/>
      <c r="D109" s="827"/>
      <c r="E109" s="1012"/>
      <c r="F109" s="1012"/>
      <c r="G109" s="1012"/>
      <c r="H109" s="1012"/>
      <c r="I109" s="1012"/>
      <c r="J109" s="1012"/>
      <c r="K109" s="1012"/>
      <c r="L109" s="1012"/>
      <c r="M109" s="1012"/>
      <c r="N109" s="1012"/>
      <c r="O109" s="1012"/>
      <c r="P109" s="1012"/>
      <c r="Q109" s="1012"/>
      <c r="R109" s="1012"/>
      <c r="S109" s="1013"/>
      <c r="T109" s="1023"/>
      <c r="U109" s="542">
        <v>44</v>
      </c>
      <c r="V109" s="826"/>
      <c r="W109" s="827"/>
      <c r="X109" s="1012"/>
      <c r="Y109" s="1012"/>
      <c r="Z109" s="1012"/>
      <c r="AA109" s="1012"/>
      <c r="AB109" s="1012"/>
      <c r="AC109" s="1012"/>
      <c r="AD109" s="1012"/>
      <c r="AE109" s="1012"/>
      <c r="AF109" s="1012"/>
      <c r="AG109" s="1012"/>
      <c r="AH109" s="1012"/>
      <c r="AI109" s="1012"/>
      <c r="AJ109" s="1012"/>
      <c r="AK109" s="1012"/>
      <c r="AL109" s="1013"/>
    </row>
    <row r="110" spans="1:38">
      <c r="A110" s="146"/>
      <c r="B110" s="542">
        <v>45</v>
      </c>
      <c r="C110" s="826"/>
      <c r="D110" s="827"/>
      <c r="E110" s="1012"/>
      <c r="F110" s="1012"/>
      <c r="G110" s="1012"/>
      <c r="H110" s="1012"/>
      <c r="I110" s="1012"/>
      <c r="J110" s="1012"/>
      <c r="K110" s="1012"/>
      <c r="L110" s="1012"/>
      <c r="M110" s="1012"/>
      <c r="N110" s="1012"/>
      <c r="O110" s="1012"/>
      <c r="P110" s="1012"/>
      <c r="Q110" s="1012"/>
      <c r="R110" s="1012"/>
      <c r="S110" s="1013"/>
      <c r="T110" s="1023"/>
      <c r="U110" s="542">
        <v>45</v>
      </c>
      <c r="V110" s="826"/>
      <c r="W110" s="827"/>
      <c r="X110" s="1012"/>
      <c r="Y110" s="1012"/>
      <c r="Z110" s="1012"/>
      <c r="AA110" s="1012"/>
      <c r="AB110" s="1012"/>
      <c r="AC110" s="1012"/>
      <c r="AD110" s="1012"/>
      <c r="AE110" s="1012"/>
      <c r="AF110" s="1012"/>
      <c r="AG110" s="1012"/>
      <c r="AH110" s="1012"/>
      <c r="AI110" s="1012"/>
      <c r="AJ110" s="1012"/>
      <c r="AK110" s="1012"/>
      <c r="AL110" s="1013"/>
    </row>
    <row r="111" spans="1:38">
      <c r="A111" s="146"/>
      <c r="B111" s="542">
        <v>46</v>
      </c>
      <c r="C111" s="826"/>
      <c r="D111" s="827"/>
      <c r="E111" s="1012"/>
      <c r="F111" s="1012"/>
      <c r="G111" s="1012"/>
      <c r="H111" s="1012"/>
      <c r="I111" s="1012"/>
      <c r="J111" s="1012"/>
      <c r="K111" s="1012"/>
      <c r="L111" s="1012"/>
      <c r="M111" s="1012"/>
      <c r="N111" s="1012"/>
      <c r="O111" s="1012"/>
      <c r="P111" s="1012"/>
      <c r="Q111" s="1012"/>
      <c r="R111" s="1012"/>
      <c r="S111" s="1013"/>
      <c r="T111" s="1023"/>
      <c r="U111" s="542">
        <v>46</v>
      </c>
      <c r="V111" s="826"/>
      <c r="W111" s="827"/>
      <c r="X111" s="1012"/>
      <c r="Y111" s="1012"/>
      <c r="Z111" s="1012"/>
      <c r="AA111" s="1012"/>
      <c r="AB111" s="1012"/>
      <c r="AC111" s="1012"/>
      <c r="AD111" s="1012"/>
      <c r="AE111" s="1012"/>
      <c r="AF111" s="1012"/>
      <c r="AG111" s="1012"/>
      <c r="AH111" s="1012"/>
      <c r="AI111" s="1012"/>
      <c r="AJ111" s="1012"/>
      <c r="AK111" s="1012"/>
      <c r="AL111" s="1013"/>
    </row>
    <row r="112" spans="1:38">
      <c r="A112" s="146"/>
      <c r="B112" s="542">
        <v>47</v>
      </c>
      <c r="C112" s="826"/>
      <c r="D112" s="827"/>
      <c r="E112" s="1012"/>
      <c r="F112" s="1012"/>
      <c r="G112" s="1012"/>
      <c r="H112" s="1012"/>
      <c r="I112" s="1012"/>
      <c r="J112" s="1012"/>
      <c r="K112" s="1012"/>
      <c r="L112" s="1012"/>
      <c r="M112" s="1012"/>
      <c r="N112" s="1012"/>
      <c r="O112" s="1012"/>
      <c r="P112" s="1012"/>
      <c r="Q112" s="1012"/>
      <c r="R112" s="1012"/>
      <c r="S112" s="1013"/>
      <c r="T112" s="1023"/>
      <c r="U112" s="542">
        <v>47</v>
      </c>
      <c r="V112" s="826"/>
      <c r="W112" s="827"/>
      <c r="X112" s="1012"/>
      <c r="Y112" s="1012"/>
      <c r="Z112" s="1012"/>
      <c r="AA112" s="1012"/>
      <c r="AB112" s="1012"/>
      <c r="AC112" s="1012"/>
      <c r="AD112" s="1012"/>
      <c r="AE112" s="1012"/>
      <c r="AF112" s="1012"/>
      <c r="AG112" s="1012"/>
      <c r="AH112" s="1012"/>
      <c r="AI112" s="1012"/>
      <c r="AJ112" s="1012"/>
      <c r="AK112" s="1012"/>
      <c r="AL112" s="1013"/>
    </row>
    <row r="113" spans="1:38">
      <c r="A113" s="146"/>
      <c r="B113" s="542">
        <v>48</v>
      </c>
      <c r="C113" s="826"/>
      <c r="D113" s="827"/>
      <c r="E113" s="1012"/>
      <c r="F113" s="1012"/>
      <c r="G113" s="1012"/>
      <c r="H113" s="1012"/>
      <c r="I113" s="1012"/>
      <c r="J113" s="1012"/>
      <c r="K113" s="1012"/>
      <c r="L113" s="1012"/>
      <c r="M113" s="1012"/>
      <c r="N113" s="1012"/>
      <c r="O113" s="1012"/>
      <c r="P113" s="1012"/>
      <c r="Q113" s="1012"/>
      <c r="R113" s="1012"/>
      <c r="S113" s="1013"/>
      <c r="T113" s="1023"/>
      <c r="U113" s="542">
        <v>48</v>
      </c>
      <c r="V113" s="826"/>
      <c r="W113" s="827"/>
      <c r="X113" s="1012"/>
      <c r="Y113" s="1012"/>
      <c r="Z113" s="1012"/>
      <c r="AA113" s="1012"/>
      <c r="AB113" s="1012"/>
      <c r="AC113" s="1012"/>
      <c r="AD113" s="1012"/>
      <c r="AE113" s="1012"/>
      <c r="AF113" s="1012"/>
      <c r="AG113" s="1012"/>
      <c r="AH113" s="1012"/>
      <c r="AI113" s="1012"/>
      <c r="AJ113" s="1012"/>
      <c r="AK113" s="1012"/>
      <c r="AL113" s="1013"/>
    </row>
    <row r="114" spans="1:38">
      <c r="A114" s="146"/>
      <c r="B114" s="542">
        <v>49</v>
      </c>
      <c r="C114" s="826"/>
      <c r="D114" s="827"/>
      <c r="E114" s="1012"/>
      <c r="F114" s="1012"/>
      <c r="G114" s="1012"/>
      <c r="H114" s="1012"/>
      <c r="I114" s="1012"/>
      <c r="J114" s="1012"/>
      <c r="K114" s="1012"/>
      <c r="L114" s="1012"/>
      <c r="M114" s="1012"/>
      <c r="N114" s="1012"/>
      <c r="O114" s="1012"/>
      <c r="P114" s="1012"/>
      <c r="Q114" s="1012"/>
      <c r="R114" s="1012"/>
      <c r="S114" s="1013"/>
      <c r="T114" s="1023"/>
      <c r="U114" s="542">
        <v>49</v>
      </c>
      <c r="V114" s="826"/>
      <c r="W114" s="827"/>
      <c r="X114" s="1012"/>
      <c r="Y114" s="1012"/>
      <c r="Z114" s="1012"/>
      <c r="AA114" s="1012"/>
      <c r="AB114" s="1012"/>
      <c r="AC114" s="1012"/>
      <c r="AD114" s="1012"/>
      <c r="AE114" s="1012"/>
      <c r="AF114" s="1012"/>
      <c r="AG114" s="1012"/>
      <c r="AH114" s="1012"/>
      <c r="AI114" s="1012"/>
      <c r="AJ114" s="1012"/>
      <c r="AK114" s="1012"/>
      <c r="AL114" s="1013"/>
    </row>
    <row r="115" spans="1:38">
      <c r="A115" s="146"/>
      <c r="B115" s="542">
        <v>50</v>
      </c>
      <c r="C115" s="826"/>
      <c r="D115" s="827"/>
      <c r="E115" s="1012"/>
      <c r="F115" s="1012"/>
      <c r="G115" s="1012"/>
      <c r="H115" s="1012"/>
      <c r="I115" s="1012"/>
      <c r="J115" s="1012"/>
      <c r="K115" s="1012"/>
      <c r="L115" s="1012"/>
      <c r="M115" s="1012"/>
      <c r="N115" s="1012"/>
      <c r="O115" s="1012"/>
      <c r="P115" s="1012"/>
      <c r="Q115" s="1012"/>
      <c r="R115" s="1012"/>
      <c r="S115" s="1013"/>
      <c r="T115" s="1023"/>
      <c r="U115" s="542">
        <v>50</v>
      </c>
      <c r="V115" s="826"/>
      <c r="W115" s="827"/>
      <c r="X115" s="1012"/>
      <c r="Y115" s="1012"/>
      <c r="Z115" s="1012"/>
      <c r="AA115" s="1012"/>
      <c r="AB115" s="1012"/>
      <c r="AC115" s="1012"/>
      <c r="AD115" s="1012"/>
      <c r="AE115" s="1012"/>
      <c r="AF115" s="1012"/>
      <c r="AG115" s="1012"/>
      <c r="AH115" s="1012"/>
      <c r="AI115" s="1012"/>
      <c r="AJ115" s="1012"/>
      <c r="AK115" s="1012"/>
      <c r="AL115" s="1013"/>
    </row>
    <row r="116" spans="1:38">
      <c r="A116" s="146"/>
      <c r="B116" s="542">
        <v>51</v>
      </c>
      <c r="C116" s="826"/>
      <c r="D116" s="827"/>
      <c r="E116" s="1012"/>
      <c r="F116" s="1012"/>
      <c r="G116" s="1012"/>
      <c r="H116" s="1012"/>
      <c r="I116" s="1012"/>
      <c r="J116" s="1012"/>
      <c r="K116" s="1012"/>
      <c r="L116" s="1012"/>
      <c r="M116" s="1012"/>
      <c r="N116" s="1012"/>
      <c r="O116" s="1012"/>
      <c r="P116" s="1012"/>
      <c r="Q116" s="1012"/>
      <c r="R116" s="1012"/>
      <c r="S116" s="1013"/>
      <c r="T116" s="1023"/>
      <c r="U116" s="542">
        <v>51</v>
      </c>
      <c r="V116" s="826"/>
      <c r="W116" s="827"/>
      <c r="X116" s="1012"/>
      <c r="Y116" s="1012"/>
      <c r="Z116" s="1012"/>
      <c r="AA116" s="1012"/>
      <c r="AB116" s="1012"/>
      <c r="AC116" s="1012"/>
      <c r="AD116" s="1012"/>
      <c r="AE116" s="1012"/>
      <c r="AF116" s="1012"/>
      <c r="AG116" s="1012"/>
      <c r="AH116" s="1012"/>
      <c r="AI116" s="1012"/>
      <c r="AJ116" s="1012"/>
      <c r="AK116" s="1012"/>
      <c r="AL116" s="1013"/>
    </row>
    <row r="117" spans="1:38">
      <c r="A117" s="146"/>
      <c r="B117" s="542">
        <v>52</v>
      </c>
      <c r="C117" s="826"/>
      <c r="D117" s="827"/>
      <c r="E117" s="1012"/>
      <c r="F117" s="1012"/>
      <c r="G117" s="1012"/>
      <c r="H117" s="1012"/>
      <c r="I117" s="1012"/>
      <c r="J117" s="1012"/>
      <c r="K117" s="1012"/>
      <c r="L117" s="1012"/>
      <c r="M117" s="1012"/>
      <c r="N117" s="1012"/>
      <c r="O117" s="1012"/>
      <c r="P117" s="1012"/>
      <c r="Q117" s="1012"/>
      <c r="R117" s="1012"/>
      <c r="S117" s="1013"/>
      <c r="T117" s="1023"/>
      <c r="U117" s="542">
        <v>52</v>
      </c>
      <c r="V117" s="826"/>
      <c r="W117" s="827"/>
      <c r="X117" s="1012"/>
      <c r="Y117" s="1012"/>
      <c r="Z117" s="1012"/>
      <c r="AA117" s="1012"/>
      <c r="AB117" s="1012"/>
      <c r="AC117" s="1012"/>
      <c r="AD117" s="1012"/>
      <c r="AE117" s="1012"/>
      <c r="AF117" s="1012"/>
      <c r="AG117" s="1012"/>
      <c r="AH117" s="1012"/>
      <c r="AI117" s="1012"/>
      <c r="AJ117" s="1012"/>
      <c r="AK117" s="1012"/>
      <c r="AL117" s="1013"/>
    </row>
    <row r="118" spans="1:38">
      <c r="A118" s="146"/>
      <c r="B118" s="542">
        <v>53</v>
      </c>
      <c r="C118" s="826"/>
      <c r="D118" s="827"/>
      <c r="E118" s="1012"/>
      <c r="F118" s="1012"/>
      <c r="G118" s="1012"/>
      <c r="H118" s="1012"/>
      <c r="I118" s="1012"/>
      <c r="J118" s="1012"/>
      <c r="K118" s="1012"/>
      <c r="L118" s="1012"/>
      <c r="M118" s="1012"/>
      <c r="N118" s="1012"/>
      <c r="O118" s="1012"/>
      <c r="P118" s="1012"/>
      <c r="Q118" s="1012"/>
      <c r="R118" s="1012"/>
      <c r="S118" s="1013"/>
      <c r="T118" s="1023"/>
      <c r="U118" s="542">
        <v>53</v>
      </c>
      <c r="V118" s="826"/>
      <c r="W118" s="827"/>
      <c r="X118" s="1012"/>
      <c r="Y118" s="1012"/>
      <c r="Z118" s="1012"/>
      <c r="AA118" s="1012"/>
      <c r="AB118" s="1012"/>
      <c r="AC118" s="1012"/>
      <c r="AD118" s="1012"/>
      <c r="AE118" s="1012"/>
      <c r="AF118" s="1012"/>
      <c r="AG118" s="1012"/>
      <c r="AH118" s="1012"/>
      <c r="AI118" s="1012"/>
      <c r="AJ118" s="1012"/>
      <c r="AK118" s="1012"/>
      <c r="AL118" s="1013"/>
    </row>
    <row r="119" spans="1:38">
      <c r="A119" s="146"/>
      <c r="B119" s="542">
        <v>54</v>
      </c>
      <c r="C119" s="826"/>
      <c r="D119" s="827"/>
      <c r="E119" s="1012"/>
      <c r="F119" s="1012"/>
      <c r="G119" s="1012"/>
      <c r="H119" s="1012"/>
      <c r="I119" s="1012"/>
      <c r="J119" s="1012"/>
      <c r="K119" s="1012"/>
      <c r="L119" s="1012"/>
      <c r="M119" s="1012"/>
      <c r="N119" s="1012"/>
      <c r="O119" s="1012"/>
      <c r="P119" s="1012"/>
      <c r="Q119" s="1012"/>
      <c r="R119" s="1012"/>
      <c r="S119" s="1013"/>
      <c r="T119" s="1023"/>
      <c r="U119" s="542">
        <v>54</v>
      </c>
      <c r="V119" s="826"/>
      <c r="W119" s="827"/>
      <c r="X119" s="1012"/>
      <c r="Y119" s="1012"/>
      <c r="Z119" s="1012"/>
      <c r="AA119" s="1012"/>
      <c r="AB119" s="1012"/>
      <c r="AC119" s="1012"/>
      <c r="AD119" s="1012"/>
      <c r="AE119" s="1012"/>
      <c r="AF119" s="1012"/>
      <c r="AG119" s="1012"/>
      <c r="AH119" s="1012"/>
      <c r="AI119" s="1012"/>
      <c r="AJ119" s="1012"/>
      <c r="AK119" s="1012"/>
      <c r="AL119" s="1013"/>
    </row>
    <row r="120" spans="1:38">
      <c r="A120" s="146"/>
      <c r="B120" s="542">
        <v>55</v>
      </c>
      <c r="C120" s="826"/>
      <c r="D120" s="827"/>
      <c r="E120" s="1012"/>
      <c r="F120" s="1012"/>
      <c r="G120" s="1012"/>
      <c r="H120" s="1012"/>
      <c r="I120" s="1012"/>
      <c r="J120" s="1012"/>
      <c r="K120" s="1012"/>
      <c r="L120" s="1012"/>
      <c r="M120" s="1012"/>
      <c r="N120" s="1012"/>
      <c r="O120" s="1012"/>
      <c r="P120" s="1012"/>
      <c r="Q120" s="1012"/>
      <c r="R120" s="1012"/>
      <c r="S120" s="1013"/>
      <c r="T120" s="1023"/>
      <c r="U120" s="542">
        <v>55</v>
      </c>
      <c r="V120" s="826"/>
      <c r="W120" s="827"/>
      <c r="X120" s="1012"/>
      <c r="Y120" s="1012"/>
      <c r="Z120" s="1012"/>
      <c r="AA120" s="1012"/>
      <c r="AB120" s="1012"/>
      <c r="AC120" s="1012"/>
      <c r="AD120" s="1012"/>
      <c r="AE120" s="1012"/>
      <c r="AF120" s="1012"/>
      <c r="AG120" s="1012"/>
      <c r="AH120" s="1012"/>
      <c r="AI120" s="1012"/>
      <c r="AJ120" s="1012"/>
      <c r="AK120" s="1012"/>
      <c r="AL120" s="1013"/>
    </row>
    <row r="121" spans="1:38">
      <c r="A121" s="146"/>
      <c r="B121" s="542">
        <v>56</v>
      </c>
      <c r="C121" s="826"/>
      <c r="D121" s="827"/>
      <c r="E121" s="1012"/>
      <c r="F121" s="1012"/>
      <c r="G121" s="1012"/>
      <c r="H121" s="1012"/>
      <c r="I121" s="1012"/>
      <c r="J121" s="1012"/>
      <c r="K121" s="1012"/>
      <c r="L121" s="1012"/>
      <c r="M121" s="1012"/>
      <c r="N121" s="1012"/>
      <c r="O121" s="1012"/>
      <c r="P121" s="1012"/>
      <c r="Q121" s="1012"/>
      <c r="R121" s="1012"/>
      <c r="S121" s="1013"/>
      <c r="T121" s="1023"/>
      <c r="U121" s="542">
        <v>56</v>
      </c>
      <c r="V121" s="826"/>
      <c r="W121" s="827"/>
      <c r="X121" s="1012"/>
      <c r="Y121" s="1012"/>
      <c r="Z121" s="1012"/>
      <c r="AA121" s="1012"/>
      <c r="AB121" s="1012"/>
      <c r="AC121" s="1012"/>
      <c r="AD121" s="1012"/>
      <c r="AE121" s="1012"/>
      <c r="AF121" s="1012"/>
      <c r="AG121" s="1012"/>
      <c r="AH121" s="1012"/>
      <c r="AI121" s="1012"/>
      <c r="AJ121" s="1012"/>
      <c r="AK121" s="1012"/>
      <c r="AL121" s="1013"/>
    </row>
    <row r="122" spans="1:38">
      <c r="A122" s="146"/>
      <c r="B122" s="542">
        <v>57</v>
      </c>
      <c r="C122" s="826"/>
      <c r="D122" s="827"/>
      <c r="E122" s="1012"/>
      <c r="F122" s="1012"/>
      <c r="G122" s="1012"/>
      <c r="H122" s="1012"/>
      <c r="I122" s="1012"/>
      <c r="J122" s="1012"/>
      <c r="K122" s="1012"/>
      <c r="L122" s="1012"/>
      <c r="M122" s="1012"/>
      <c r="N122" s="1012"/>
      <c r="O122" s="1012"/>
      <c r="P122" s="1012"/>
      <c r="Q122" s="1012"/>
      <c r="R122" s="1012"/>
      <c r="S122" s="1013"/>
      <c r="T122" s="1023"/>
      <c r="U122" s="542">
        <v>57</v>
      </c>
      <c r="V122" s="826"/>
      <c r="W122" s="827"/>
      <c r="X122" s="1012"/>
      <c r="Y122" s="1012"/>
      <c r="Z122" s="1012"/>
      <c r="AA122" s="1012"/>
      <c r="AB122" s="1012"/>
      <c r="AC122" s="1012"/>
      <c r="AD122" s="1012"/>
      <c r="AE122" s="1012"/>
      <c r="AF122" s="1012"/>
      <c r="AG122" s="1012"/>
      <c r="AH122" s="1012"/>
      <c r="AI122" s="1012"/>
      <c r="AJ122" s="1012"/>
      <c r="AK122" s="1012"/>
      <c r="AL122" s="1013"/>
    </row>
    <row r="123" spans="1:38">
      <c r="A123" s="146"/>
      <c r="B123" s="542">
        <v>58</v>
      </c>
      <c r="C123" s="826"/>
      <c r="D123" s="827"/>
      <c r="E123" s="1012"/>
      <c r="F123" s="1012"/>
      <c r="G123" s="1012"/>
      <c r="H123" s="1012"/>
      <c r="I123" s="1012"/>
      <c r="J123" s="1012"/>
      <c r="K123" s="1012"/>
      <c r="L123" s="1012"/>
      <c r="M123" s="1012"/>
      <c r="N123" s="1012"/>
      <c r="O123" s="1012"/>
      <c r="P123" s="1012"/>
      <c r="Q123" s="1012"/>
      <c r="R123" s="1012"/>
      <c r="S123" s="1013"/>
      <c r="T123" s="1023"/>
      <c r="U123" s="542">
        <v>58</v>
      </c>
      <c r="V123" s="826"/>
      <c r="W123" s="827"/>
      <c r="X123" s="1012"/>
      <c r="Y123" s="1012"/>
      <c r="Z123" s="1012"/>
      <c r="AA123" s="1012"/>
      <c r="AB123" s="1012"/>
      <c r="AC123" s="1012"/>
      <c r="AD123" s="1012"/>
      <c r="AE123" s="1012"/>
      <c r="AF123" s="1012"/>
      <c r="AG123" s="1012"/>
      <c r="AH123" s="1012"/>
      <c r="AI123" s="1012"/>
      <c r="AJ123" s="1012"/>
      <c r="AK123" s="1012"/>
      <c r="AL123" s="1013"/>
    </row>
    <row r="124" spans="1:38">
      <c r="A124" s="146"/>
      <c r="B124" s="542">
        <v>59</v>
      </c>
      <c r="C124" s="826"/>
      <c r="D124" s="827"/>
      <c r="E124" s="1012"/>
      <c r="F124" s="1012"/>
      <c r="G124" s="1012"/>
      <c r="H124" s="1012"/>
      <c r="I124" s="1012"/>
      <c r="J124" s="1012"/>
      <c r="K124" s="1012"/>
      <c r="L124" s="1012"/>
      <c r="M124" s="1012"/>
      <c r="N124" s="1012"/>
      <c r="O124" s="1012"/>
      <c r="P124" s="1012"/>
      <c r="Q124" s="1012"/>
      <c r="R124" s="1012"/>
      <c r="S124" s="1013"/>
      <c r="T124" s="1023"/>
      <c r="U124" s="542">
        <v>59</v>
      </c>
      <c r="V124" s="826"/>
      <c r="W124" s="827"/>
      <c r="X124" s="1012"/>
      <c r="Y124" s="1012"/>
      <c r="Z124" s="1012"/>
      <c r="AA124" s="1012"/>
      <c r="AB124" s="1012"/>
      <c r="AC124" s="1012"/>
      <c r="AD124" s="1012"/>
      <c r="AE124" s="1012"/>
      <c r="AF124" s="1012"/>
      <c r="AG124" s="1012"/>
      <c r="AH124" s="1012"/>
      <c r="AI124" s="1012"/>
      <c r="AJ124" s="1012"/>
      <c r="AK124" s="1012"/>
      <c r="AL124" s="1013"/>
    </row>
    <row r="125" spans="1:38">
      <c r="A125" s="146"/>
      <c r="B125" s="542">
        <v>60</v>
      </c>
      <c r="C125" s="826"/>
      <c r="D125" s="827"/>
      <c r="E125" s="1012"/>
      <c r="F125" s="1012"/>
      <c r="G125" s="1012"/>
      <c r="H125" s="1012"/>
      <c r="I125" s="1012"/>
      <c r="J125" s="1012"/>
      <c r="K125" s="1012"/>
      <c r="L125" s="1012"/>
      <c r="M125" s="1012"/>
      <c r="N125" s="1012"/>
      <c r="O125" s="1012"/>
      <c r="P125" s="1012"/>
      <c r="Q125" s="1012"/>
      <c r="R125" s="1012"/>
      <c r="S125" s="1013"/>
      <c r="T125" s="1023"/>
      <c r="U125" s="542">
        <v>60</v>
      </c>
      <c r="V125" s="826"/>
      <c r="W125" s="827"/>
      <c r="X125" s="1012"/>
      <c r="Y125" s="1012"/>
      <c r="Z125" s="1012"/>
      <c r="AA125" s="1012"/>
      <c r="AB125" s="1012"/>
      <c r="AC125" s="1012"/>
      <c r="AD125" s="1012"/>
      <c r="AE125" s="1012"/>
      <c r="AF125" s="1012"/>
      <c r="AG125" s="1012"/>
      <c r="AH125" s="1012"/>
      <c r="AI125" s="1012"/>
      <c r="AJ125" s="1012"/>
      <c r="AK125" s="1012"/>
      <c r="AL125" s="1013"/>
    </row>
    <row r="126" spans="1:38">
      <c r="A126" s="146"/>
      <c r="B126" s="542">
        <v>61</v>
      </c>
      <c r="C126" s="826"/>
      <c r="D126" s="827"/>
      <c r="E126" s="1012"/>
      <c r="F126" s="1012"/>
      <c r="G126" s="1012"/>
      <c r="H126" s="1012"/>
      <c r="I126" s="1012"/>
      <c r="J126" s="1012"/>
      <c r="K126" s="1012"/>
      <c r="L126" s="1012"/>
      <c r="M126" s="1012"/>
      <c r="N126" s="1012"/>
      <c r="O126" s="1012"/>
      <c r="P126" s="1012"/>
      <c r="Q126" s="1012"/>
      <c r="R126" s="1012"/>
      <c r="S126" s="1013"/>
      <c r="T126" s="1023"/>
      <c r="U126" s="542">
        <v>61</v>
      </c>
      <c r="V126" s="826"/>
      <c r="W126" s="827"/>
      <c r="X126" s="1012"/>
      <c r="Y126" s="1012"/>
      <c r="Z126" s="1012"/>
      <c r="AA126" s="1012"/>
      <c r="AB126" s="1012"/>
      <c r="AC126" s="1012"/>
      <c r="AD126" s="1012"/>
      <c r="AE126" s="1012"/>
      <c r="AF126" s="1012"/>
      <c r="AG126" s="1012"/>
      <c r="AH126" s="1012"/>
      <c r="AI126" s="1012"/>
      <c r="AJ126" s="1012"/>
      <c r="AK126" s="1012"/>
      <c r="AL126" s="1013"/>
    </row>
    <row r="127" spans="1:38">
      <c r="A127" s="146"/>
      <c r="B127" s="542">
        <v>62</v>
      </c>
      <c r="C127" s="826"/>
      <c r="D127" s="827"/>
      <c r="E127" s="1012"/>
      <c r="F127" s="1012"/>
      <c r="G127" s="1012"/>
      <c r="H127" s="1012"/>
      <c r="I127" s="1012"/>
      <c r="J127" s="1012"/>
      <c r="K127" s="1012"/>
      <c r="L127" s="1012"/>
      <c r="M127" s="1012"/>
      <c r="N127" s="1012"/>
      <c r="O127" s="1012"/>
      <c r="P127" s="1012"/>
      <c r="Q127" s="1012"/>
      <c r="R127" s="1012"/>
      <c r="S127" s="1013"/>
      <c r="T127" s="1023"/>
      <c r="U127" s="542">
        <v>62</v>
      </c>
      <c r="V127" s="826"/>
      <c r="W127" s="827"/>
      <c r="X127" s="1012"/>
      <c r="Y127" s="1012"/>
      <c r="Z127" s="1012"/>
      <c r="AA127" s="1012"/>
      <c r="AB127" s="1012"/>
      <c r="AC127" s="1012"/>
      <c r="AD127" s="1012"/>
      <c r="AE127" s="1012"/>
      <c r="AF127" s="1012"/>
      <c r="AG127" s="1012"/>
      <c r="AH127" s="1012"/>
      <c r="AI127" s="1012"/>
      <c r="AJ127" s="1012"/>
      <c r="AK127" s="1012"/>
      <c r="AL127" s="1013"/>
    </row>
    <row r="128" spans="1:38">
      <c r="A128" s="146"/>
      <c r="B128" s="542">
        <v>63</v>
      </c>
      <c r="C128" s="826"/>
      <c r="D128" s="827"/>
      <c r="E128" s="1012"/>
      <c r="F128" s="1012"/>
      <c r="G128" s="1012"/>
      <c r="H128" s="1012"/>
      <c r="I128" s="1012"/>
      <c r="J128" s="1012"/>
      <c r="K128" s="1012"/>
      <c r="L128" s="1012"/>
      <c r="M128" s="1012"/>
      <c r="N128" s="1012"/>
      <c r="O128" s="1012"/>
      <c r="P128" s="1012"/>
      <c r="Q128" s="1012"/>
      <c r="R128" s="1012"/>
      <c r="S128" s="1013"/>
      <c r="T128" s="1023"/>
      <c r="U128" s="542">
        <v>63</v>
      </c>
      <c r="V128" s="826"/>
      <c r="W128" s="827"/>
      <c r="X128" s="1012"/>
      <c r="Y128" s="1012"/>
      <c r="Z128" s="1012"/>
      <c r="AA128" s="1012"/>
      <c r="AB128" s="1012"/>
      <c r="AC128" s="1012"/>
      <c r="AD128" s="1012"/>
      <c r="AE128" s="1012"/>
      <c r="AF128" s="1012"/>
      <c r="AG128" s="1012"/>
      <c r="AH128" s="1012"/>
      <c r="AI128" s="1012"/>
      <c r="AJ128" s="1012"/>
      <c r="AK128" s="1012"/>
      <c r="AL128" s="1013"/>
    </row>
    <row r="129" spans="1:38">
      <c r="A129" s="146"/>
      <c r="B129" s="542">
        <v>64</v>
      </c>
      <c r="C129" s="826"/>
      <c r="D129" s="827"/>
      <c r="E129" s="1012"/>
      <c r="F129" s="1012"/>
      <c r="G129" s="1012"/>
      <c r="H129" s="1012"/>
      <c r="I129" s="1012"/>
      <c r="J129" s="1012"/>
      <c r="K129" s="1012"/>
      <c r="L129" s="1012"/>
      <c r="M129" s="1012"/>
      <c r="N129" s="1012"/>
      <c r="O129" s="1012"/>
      <c r="P129" s="1012"/>
      <c r="Q129" s="1012"/>
      <c r="R129" s="1012"/>
      <c r="S129" s="1013"/>
      <c r="T129" s="1023"/>
      <c r="U129" s="542">
        <v>64</v>
      </c>
      <c r="V129" s="826"/>
      <c r="W129" s="827"/>
      <c r="X129" s="1012"/>
      <c r="Y129" s="1012"/>
      <c r="Z129" s="1012"/>
      <c r="AA129" s="1012"/>
      <c r="AB129" s="1012"/>
      <c r="AC129" s="1012"/>
      <c r="AD129" s="1012"/>
      <c r="AE129" s="1012"/>
      <c r="AF129" s="1012"/>
      <c r="AG129" s="1012"/>
      <c r="AH129" s="1012"/>
      <c r="AI129" s="1012"/>
      <c r="AJ129" s="1012"/>
      <c r="AK129" s="1012"/>
      <c r="AL129" s="1013"/>
    </row>
    <row r="130" spans="1:38">
      <c r="A130" s="146"/>
      <c r="B130" s="542">
        <v>65</v>
      </c>
      <c r="C130" s="826"/>
      <c r="D130" s="827"/>
      <c r="E130" s="1012"/>
      <c r="F130" s="1012"/>
      <c r="G130" s="1012"/>
      <c r="H130" s="1012"/>
      <c r="I130" s="1012"/>
      <c r="J130" s="1012"/>
      <c r="K130" s="1012"/>
      <c r="L130" s="1012"/>
      <c r="M130" s="1012"/>
      <c r="N130" s="1012"/>
      <c r="O130" s="1012"/>
      <c r="P130" s="1012"/>
      <c r="Q130" s="1012"/>
      <c r="R130" s="1012"/>
      <c r="S130" s="1013"/>
      <c r="T130" s="1023"/>
      <c r="U130" s="542">
        <v>65</v>
      </c>
      <c r="V130" s="826"/>
      <c r="W130" s="827"/>
      <c r="X130" s="1012"/>
      <c r="Y130" s="1012"/>
      <c r="Z130" s="1012"/>
      <c r="AA130" s="1012"/>
      <c r="AB130" s="1012"/>
      <c r="AC130" s="1012"/>
      <c r="AD130" s="1012"/>
      <c r="AE130" s="1012"/>
      <c r="AF130" s="1012"/>
      <c r="AG130" s="1012"/>
      <c r="AH130" s="1012"/>
      <c r="AI130" s="1012"/>
      <c r="AJ130" s="1012"/>
      <c r="AK130" s="1012"/>
      <c r="AL130" s="1013"/>
    </row>
    <row r="131" spans="1:38">
      <c r="A131" s="146"/>
      <c r="B131" s="542">
        <v>66</v>
      </c>
      <c r="C131" s="826"/>
      <c r="D131" s="827"/>
      <c r="E131" s="1012"/>
      <c r="F131" s="1012"/>
      <c r="G131" s="1012"/>
      <c r="H131" s="1012"/>
      <c r="I131" s="1012"/>
      <c r="J131" s="1012"/>
      <c r="K131" s="1012"/>
      <c r="L131" s="1012"/>
      <c r="M131" s="1012"/>
      <c r="N131" s="1012"/>
      <c r="O131" s="1012"/>
      <c r="P131" s="1012"/>
      <c r="Q131" s="1012"/>
      <c r="R131" s="1012"/>
      <c r="S131" s="1013"/>
      <c r="T131" s="1023"/>
      <c r="U131" s="542">
        <v>66</v>
      </c>
      <c r="V131" s="826"/>
      <c r="W131" s="827"/>
      <c r="X131" s="1012"/>
      <c r="Y131" s="1012"/>
      <c r="Z131" s="1012"/>
      <c r="AA131" s="1012"/>
      <c r="AB131" s="1012"/>
      <c r="AC131" s="1012"/>
      <c r="AD131" s="1012"/>
      <c r="AE131" s="1012"/>
      <c r="AF131" s="1012"/>
      <c r="AG131" s="1012"/>
      <c r="AH131" s="1012"/>
      <c r="AI131" s="1012"/>
      <c r="AJ131" s="1012"/>
      <c r="AK131" s="1012"/>
      <c r="AL131" s="1013"/>
    </row>
    <row r="132" spans="1:38">
      <c r="A132" s="146"/>
      <c r="B132" s="542">
        <v>67</v>
      </c>
      <c r="C132" s="826"/>
      <c r="D132" s="827"/>
      <c r="E132" s="1012"/>
      <c r="F132" s="1012"/>
      <c r="G132" s="1012"/>
      <c r="H132" s="1012"/>
      <c r="I132" s="1012"/>
      <c r="J132" s="1012"/>
      <c r="K132" s="1012"/>
      <c r="L132" s="1012"/>
      <c r="M132" s="1012"/>
      <c r="N132" s="1012"/>
      <c r="O132" s="1012"/>
      <c r="P132" s="1012"/>
      <c r="Q132" s="1012"/>
      <c r="R132" s="1012"/>
      <c r="S132" s="1013"/>
      <c r="T132" s="1023"/>
      <c r="U132" s="542">
        <v>67</v>
      </c>
      <c r="V132" s="826"/>
      <c r="W132" s="827"/>
      <c r="X132" s="1012"/>
      <c r="Y132" s="1012"/>
      <c r="Z132" s="1012"/>
      <c r="AA132" s="1012"/>
      <c r="AB132" s="1012"/>
      <c r="AC132" s="1012"/>
      <c r="AD132" s="1012"/>
      <c r="AE132" s="1012"/>
      <c r="AF132" s="1012"/>
      <c r="AG132" s="1012"/>
      <c r="AH132" s="1012"/>
      <c r="AI132" s="1012"/>
      <c r="AJ132" s="1012"/>
      <c r="AK132" s="1012"/>
      <c r="AL132" s="1013"/>
    </row>
    <row r="133" spans="1:38">
      <c r="A133" s="146"/>
      <c r="B133" s="542">
        <v>68</v>
      </c>
      <c r="C133" s="826"/>
      <c r="D133" s="827"/>
      <c r="E133" s="1012"/>
      <c r="F133" s="1012"/>
      <c r="G133" s="1012"/>
      <c r="H133" s="1012"/>
      <c r="I133" s="1012"/>
      <c r="J133" s="1012"/>
      <c r="K133" s="1012"/>
      <c r="L133" s="1012"/>
      <c r="M133" s="1012"/>
      <c r="N133" s="1012"/>
      <c r="O133" s="1012"/>
      <c r="P133" s="1012"/>
      <c r="Q133" s="1012"/>
      <c r="R133" s="1012"/>
      <c r="S133" s="1013"/>
      <c r="T133" s="1023"/>
      <c r="U133" s="542">
        <v>68</v>
      </c>
      <c r="V133" s="826"/>
      <c r="W133" s="827"/>
      <c r="X133" s="1012"/>
      <c r="Y133" s="1012"/>
      <c r="Z133" s="1012"/>
      <c r="AA133" s="1012"/>
      <c r="AB133" s="1012"/>
      <c r="AC133" s="1012"/>
      <c r="AD133" s="1012"/>
      <c r="AE133" s="1012"/>
      <c r="AF133" s="1012"/>
      <c r="AG133" s="1012"/>
      <c r="AH133" s="1012"/>
      <c r="AI133" s="1012"/>
      <c r="AJ133" s="1012"/>
      <c r="AK133" s="1012"/>
      <c r="AL133" s="1013"/>
    </row>
    <row r="134" spans="1:38">
      <c r="A134" s="146"/>
      <c r="B134" s="542">
        <v>69</v>
      </c>
      <c r="C134" s="826"/>
      <c r="D134" s="827"/>
      <c r="E134" s="1012"/>
      <c r="F134" s="1012"/>
      <c r="G134" s="1012"/>
      <c r="H134" s="1012"/>
      <c r="I134" s="1012"/>
      <c r="J134" s="1012"/>
      <c r="K134" s="1012"/>
      <c r="L134" s="1012"/>
      <c r="M134" s="1012"/>
      <c r="N134" s="1012"/>
      <c r="O134" s="1012"/>
      <c r="P134" s="1012"/>
      <c r="Q134" s="1012"/>
      <c r="R134" s="1012"/>
      <c r="S134" s="1013"/>
      <c r="T134" s="1023"/>
      <c r="U134" s="542">
        <v>69</v>
      </c>
      <c r="V134" s="826"/>
      <c r="W134" s="827"/>
      <c r="X134" s="1012"/>
      <c r="Y134" s="1012"/>
      <c r="Z134" s="1012"/>
      <c r="AA134" s="1012"/>
      <c r="AB134" s="1012"/>
      <c r="AC134" s="1012"/>
      <c r="AD134" s="1012"/>
      <c r="AE134" s="1012"/>
      <c r="AF134" s="1012"/>
      <c r="AG134" s="1012"/>
      <c r="AH134" s="1012"/>
      <c r="AI134" s="1012"/>
      <c r="AJ134" s="1012"/>
      <c r="AK134" s="1012"/>
      <c r="AL134" s="1013"/>
    </row>
    <row r="135" spans="1:38">
      <c r="A135" s="146"/>
      <c r="B135" s="542">
        <v>70</v>
      </c>
      <c r="C135" s="826"/>
      <c r="D135" s="827"/>
      <c r="E135" s="1012"/>
      <c r="F135" s="1012"/>
      <c r="G135" s="1012"/>
      <c r="H135" s="1012"/>
      <c r="I135" s="1012"/>
      <c r="J135" s="1012"/>
      <c r="K135" s="1012"/>
      <c r="L135" s="1012"/>
      <c r="M135" s="1012"/>
      <c r="N135" s="1012"/>
      <c r="O135" s="1012"/>
      <c r="P135" s="1012"/>
      <c r="Q135" s="1012"/>
      <c r="R135" s="1012"/>
      <c r="S135" s="1013"/>
      <c r="T135" s="1023"/>
      <c r="U135" s="542">
        <v>70</v>
      </c>
      <c r="V135" s="826"/>
      <c r="W135" s="827"/>
      <c r="X135" s="1012"/>
      <c r="Y135" s="1012"/>
      <c r="Z135" s="1012"/>
      <c r="AA135" s="1012"/>
      <c r="AB135" s="1012"/>
      <c r="AC135" s="1012"/>
      <c r="AD135" s="1012"/>
      <c r="AE135" s="1012"/>
      <c r="AF135" s="1012"/>
      <c r="AG135" s="1012"/>
      <c r="AH135" s="1012"/>
      <c r="AI135" s="1012"/>
      <c r="AJ135" s="1012"/>
      <c r="AK135" s="1012"/>
      <c r="AL135" s="1013"/>
    </row>
    <row r="136" spans="1:38">
      <c r="A136" s="146"/>
      <c r="B136" s="542">
        <v>71</v>
      </c>
      <c r="C136" s="826"/>
      <c r="D136" s="827"/>
      <c r="E136" s="1012"/>
      <c r="F136" s="1012"/>
      <c r="G136" s="1012"/>
      <c r="H136" s="1012"/>
      <c r="I136" s="1012"/>
      <c r="J136" s="1012"/>
      <c r="K136" s="1012"/>
      <c r="L136" s="1012"/>
      <c r="M136" s="1012"/>
      <c r="N136" s="1012"/>
      <c r="O136" s="1012"/>
      <c r="P136" s="1012"/>
      <c r="Q136" s="1012"/>
      <c r="R136" s="1012"/>
      <c r="S136" s="1013"/>
      <c r="T136" s="1023"/>
      <c r="U136" s="542">
        <v>71</v>
      </c>
      <c r="V136" s="826"/>
      <c r="W136" s="827"/>
      <c r="X136" s="1012"/>
      <c r="Y136" s="1012"/>
      <c r="Z136" s="1012"/>
      <c r="AA136" s="1012"/>
      <c r="AB136" s="1012"/>
      <c r="AC136" s="1012"/>
      <c r="AD136" s="1012"/>
      <c r="AE136" s="1012"/>
      <c r="AF136" s="1012"/>
      <c r="AG136" s="1012"/>
      <c r="AH136" s="1012"/>
      <c r="AI136" s="1012"/>
      <c r="AJ136" s="1012"/>
      <c r="AK136" s="1012"/>
      <c r="AL136" s="1013"/>
    </row>
    <row r="137" spans="1:38">
      <c r="A137" s="146"/>
      <c r="B137" s="542">
        <v>72</v>
      </c>
      <c r="C137" s="826"/>
      <c r="D137" s="827"/>
      <c r="E137" s="1012"/>
      <c r="F137" s="1012"/>
      <c r="G137" s="1012"/>
      <c r="H137" s="1012"/>
      <c r="I137" s="1012"/>
      <c r="J137" s="1012"/>
      <c r="K137" s="1012"/>
      <c r="L137" s="1012"/>
      <c r="M137" s="1012"/>
      <c r="N137" s="1012"/>
      <c r="O137" s="1012"/>
      <c r="P137" s="1012"/>
      <c r="Q137" s="1012"/>
      <c r="R137" s="1012"/>
      <c r="S137" s="1013"/>
      <c r="T137" s="1023"/>
      <c r="U137" s="542">
        <v>72</v>
      </c>
      <c r="V137" s="826"/>
      <c r="W137" s="827"/>
      <c r="X137" s="1012"/>
      <c r="Y137" s="1012"/>
      <c r="Z137" s="1012"/>
      <c r="AA137" s="1012"/>
      <c r="AB137" s="1012"/>
      <c r="AC137" s="1012"/>
      <c r="AD137" s="1012"/>
      <c r="AE137" s="1012"/>
      <c r="AF137" s="1012"/>
      <c r="AG137" s="1012"/>
      <c r="AH137" s="1012"/>
      <c r="AI137" s="1012"/>
      <c r="AJ137" s="1012"/>
      <c r="AK137" s="1012"/>
      <c r="AL137" s="1013"/>
    </row>
    <row r="138" spans="1:38">
      <c r="A138" s="146"/>
      <c r="B138" s="542">
        <v>73</v>
      </c>
      <c r="C138" s="826"/>
      <c r="D138" s="827"/>
      <c r="E138" s="1012"/>
      <c r="F138" s="1012"/>
      <c r="G138" s="1012"/>
      <c r="H138" s="1012"/>
      <c r="I138" s="1012"/>
      <c r="J138" s="1012"/>
      <c r="K138" s="1012"/>
      <c r="L138" s="1012"/>
      <c r="M138" s="1012"/>
      <c r="N138" s="1012"/>
      <c r="O138" s="1012"/>
      <c r="P138" s="1012"/>
      <c r="Q138" s="1012"/>
      <c r="R138" s="1012"/>
      <c r="S138" s="1013"/>
      <c r="T138" s="1023"/>
      <c r="U138" s="542">
        <v>73</v>
      </c>
      <c r="V138" s="826"/>
      <c r="W138" s="827"/>
      <c r="X138" s="1012"/>
      <c r="Y138" s="1012"/>
      <c r="Z138" s="1012"/>
      <c r="AA138" s="1012"/>
      <c r="AB138" s="1012"/>
      <c r="AC138" s="1012"/>
      <c r="AD138" s="1012"/>
      <c r="AE138" s="1012"/>
      <c r="AF138" s="1012"/>
      <c r="AG138" s="1012"/>
      <c r="AH138" s="1012"/>
      <c r="AI138" s="1012"/>
      <c r="AJ138" s="1012"/>
      <c r="AK138" s="1012"/>
      <c r="AL138" s="1013"/>
    </row>
    <row r="139" spans="1:38">
      <c r="A139" s="146"/>
      <c r="B139" s="542">
        <v>74</v>
      </c>
      <c r="C139" s="826"/>
      <c r="D139" s="827"/>
      <c r="E139" s="1012"/>
      <c r="F139" s="1012"/>
      <c r="G139" s="1012"/>
      <c r="H139" s="1012"/>
      <c r="I139" s="1012"/>
      <c r="J139" s="1012"/>
      <c r="K139" s="1012"/>
      <c r="L139" s="1012"/>
      <c r="M139" s="1012"/>
      <c r="N139" s="1012"/>
      <c r="O139" s="1012"/>
      <c r="P139" s="1012"/>
      <c r="Q139" s="1012"/>
      <c r="R139" s="1012"/>
      <c r="S139" s="1013"/>
      <c r="T139" s="1023"/>
      <c r="U139" s="542">
        <v>74</v>
      </c>
      <c r="V139" s="826"/>
      <c r="W139" s="827"/>
      <c r="X139" s="1012"/>
      <c r="Y139" s="1012"/>
      <c r="Z139" s="1012"/>
      <c r="AA139" s="1012"/>
      <c r="AB139" s="1012"/>
      <c r="AC139" s="1012"/>
      <c r="AD139" s="1012"/>
      <c r="AE139" s="1012"/>
      <c r="AF139" s="1012"/>
      <c r="AG139" s="1012"/>
      <c r="AH139" s="1012"/>
      <c r="AI139" s="1012"/>
      <c r="AJ139" s="1012"/>
      <c r="AK139" s="1012"/>
      <c r="AL139" s="1013"/>
    </row>
    <row r="140" spans="1:38">
      <c r="A140" s="146"/>
      <c r="B140" s="542">
        <v>75</v>
      </c>
      <c r="C140" s="826"/>
      <c r="D140" s="827"/>
      <c r="E140" s="1012"/>
      <c r="F140" s="1012"/>
      <c r="G140" s="1012"/>
      <c r="H140" s="1012"/>
      <c r="I140" s="1012"/>
      <c r="J140" s="1012"/>
      <c r="K140" s="1012"/>
      <c r="L140" s="1012"/>
      <c r="M140" s="1012"/>
      <c r="N140" s="1012"/>
      <c r="O140" s="1012"/>
      <c r="P140" s="1012"/>
      <c r="Q140" s="1012"/>
      <c r="R140" s="1012"/>
      <c r="S140" s="1013"/>
      <c r="T140" s="1023"/>
      <c r="U140" s="542">
        <v>75</v>
      </c>
      <c r="V140" s="826"/>
      <c r="W140" s="827"/>
      <c r="X140" s="1012"/>
      <c r="Y140" s="1012"/>
      <c r="Z140" s="1012"/>
      <c r="AA140" s="1012"/>
      <c r="AB140" s="1012"/>
      <c r="AC140" s="1012"/>
      <c r="AD140" s="1012"/>
      <c r="AE140" s="1012"/>
      <c r="AF140" s="1012"/>
      <c r="AG140" s="1012"/>
      <c r="AH140" s="1012"/>
      <c r="AI140" s="1012"/>
      <c r="AJ140" s="1012"/>
      <c r="AK140" s="1012"/>
      <c r="AL140" s="1013"/>
    </row>
    <row r="141" spans="1:38">
      <c r="A141" s="146"/>
      <c r="B141" s="542">
        <v>76</v>
      </c>
      <c r="C141" s="826"/>
      <c r="D141" s="827"/>
      <c r="E141" s="1012"/>
      <c r="F141" s="1012"/>
      <c r="G141" s="1012"/>
      <c r="H141" s="1012"/>
      <c r="I141" s="1012"/>
      <c r="J141" s="1012"/>
      <c r="K141" s="1012"/>
      <c r="L141" s="1012"/>
      <c r="M141" s="1012"/>
      <c r="N141" s="1012"/>
      <c r="O141" s="1012"/>
      <c r="P141" s="1012"/>
      <c r="Q141" s="1012"/>
      <c r="R141" s="1012"/>
      <c r="S141" s="1013"/>
      <c r="T141" s="1023"/>
      <c r="U141" s="542">
        <v>76</v>
      </c>
      <c r="V141" s="826"/>
      <c r="W141" s="827"/>
      <c r="X141" s="1012"/>
      <c r="Y141" s="1012"/>
      <c r="Z141" s="1012"/>
      <c r="AA141" s="1012"/>
      <c r="AB141" s="1012"/>
      <c r="AC141" s="1012"/>
      <c r="AD141" s="1012"/>
      <c r="AE141" s="1012"/>
      <c r="AF141" s="1012"/>
      <c r="AG141" s="1012"/>
      <c r="AH141" s="1012"/>
      <c r="AI141" s="1012"/>
      <c r="AJ141" s="1012"/>
      <c r="AK141" s="1012"/>
      <c r="AL141" s="1013"/>
    </row>
    <row r="142" spans="1:38">
      <c r="A142" s="146"/>
      <c r="B142" s="542">
        <v>77</v>
      </c>
      <c r="C142" s="826"/>
      <c r="D142" s="827"/>
      <c r="E142" s="1012"/>
      <c r="F142" s="1012"/>
      <c r="G142" s="1012"/>
      <c r="H142" s="1012"/>
      <c r="I142" s="1012"/>
      <c r="J142" s="1012"/>
      <c r="K142" s="1012"/>
      <c r="L142" s="1012"/>
      <c r="M142" s="1012"/>
      <c r="N142" s="1012"/>
      <c r="O142" s="1012"/>
      <c r="P142" s="1012"/>
      <c r="Q142" s="1012"/>
      <c r="R142" s="1012"/>
      <c r="S142" s="1013"/>
      <c r="T142" s="1023"/>
      <c r="U142" s="542">
        <v>77</v>
      </c>
      <c r="V142" s="826"/>
      <c r="W142" s="827"/>
      <c r="X142" s="1012"/>
      <c r="Y142" s="1012"/>
      <c r="Z142" s="1012"/>
      <c r="AA142" s="1012"/>
      <c r="AB142" s="1012"/>
      <c r="AC142" s="1012"/>
      <c r="AD142" s="1012"/>
      <c r="AE142" s="1012"/>
      <c r="AF142" s="1012"/>
      <c r="AG142" s="1012"/>
      <c r="AH142" s="1012"/>
      <c r="AI142" s="1012"/>
      <c r="AJ142" s="1012"/>
      <c r="AK142" s="1012"/>
      <c r="AL142" s="1013"/>
    </row>
    <row r="143" spans="1:38">
      <c r="A143" s="146"/>
      <c r="B143" s="542">
        <v>78</v>
      </c>
      <c r="C143" s="826"/>
      <c r="D143" s="827"/>
      <c r="E143" s="1012"/>
      <c r="F143" s="1012"/>
      <c r="G143" s="1012"/>
      <c r="H143" s="1012"/>
      <c r="I143" s="1012"/>
      <c r="J143" s="1012"/>
      <c r="K143" s="1012"/>
      <c r="L143" s="1012"/>
      <c r="M143" s="1012"/>
      <c r="N143" s="1012"/>
      <c r="O143" s="1012"/>
      <c r="P143" s="1012"/>
      <c r="Q143" s="1012"/>
      <c r="R143" s="1012"/>
      <c r="S143" s="1013"/>
      <c r="T143" s="1023"/>
      <c r="U143" s="542">
        <v>78</v>
      </c>
      <c r="V143" s="826"/>
      <c r="W143" s="827"/>
      <c r="X143" s="1012"/>
      <c r="Y143" s="1012"/>
      <c r="Z143" s="1012"/>
      <c r="AA143" s="1012"/>
      <c r="AB143" s="1012"/>
      <c r="AC143" s="1012"/>
      <c r="AD143" s="1012"/>
      <c r="AE143" s="1012"/>
      <c r="AF143" s="1012"/>
      <c r="AG143" s="1012"/>
      <c r="AH143" s="1012"/>
      <c r="AI143" s="1012"/>
      <c r="AJ143" s="1012"/>
      <c r="AK143" s="1012"/>
      <c r="AL143" s="1013"/>
    </row>
    <row r="144" spans="1:38">
      <c r="A144" s="146"/>
      <c r="B144" s="542">
        <v>79</v>
      </c>
      <c r="C144" s="826"/>
      <c r="D144" s="827"/>
      <c r="E144" s="1012"/>
      <c r="F144" s="1012"/>
      <c r="G144" s="1012"/>
      <c r="H144" s="1012"/>
      <c r="I144" s="1012"/>
      <c r="J144" s="1012"/>
      <c r="K144" s="1012"/>
      <c r="L144" s="1012"/>
      <c r="M144" s="1012"/>
      <c r="N144" s="1012"/>
      <c r="O144" s="1012"/>
      <c r="P144" s="1012"/>
      <c r="Q144" s="1012"/>
      <c r="R144" s="1012"/>
      <c r="S144" s="1013"/>
      <c r="T144" s="1023"/>
      <c r="U144" s="542">
        <v>79</v>
      </c>
      <c r="V144" s="826"/>
      <c r="W144" s="827"/>
      <c r="X144" s="1012"/>
      <c r="Y144" s="1012"/>
      <c r="Z144" s="1012"/>
      <c r="AA144" s="1012"/>
      <c r="AB144" s="1012"/>
      <c r="AC144" s="1012"/>
      <c r="AD144" s="1012"/>
      <c r="AE144" s="1012"/>
      <c r="AF144" s="1012"/>
      <c r="AG144" s="1012"/>
      <c r="AH144" s="1012"/>
      <c r="AI144" s="1012"/>
      <c r="AJ144" s="1012"/>
      <c r="AK144" s="1012"/>
      <c r="AL144" s="1013"/>
    </row>
    <row r="145" spans="1:38">
      <c r="A145" s="146"/>
      <c r="B145" s="542">
        <v>80</v>
      </c>
      <c r="C145" s="826"/>
      <c r="D145" s="827"/>
      <c r="E145" s="1012"/>
      <c r="F145" s="1012"/>
      <c r="G145" s="1012"/>
      <c r="H145" s="1012"/>
      <c r="I145" s="1012"/>
      <c r="J145" s="1012"/>
      <c r="K145" s="1012"/>
      <c r="L145" s="1012"/>
      <c r="M145" s="1012"/>
      <c r="N145" s="1012"/>
      <c r="O145" s="1012"/>
      <c r="P145" s="1012"/>
      <c r="Q145" s="1012"/>
      <c r="R145" s="1012"/>
      <c r="S145" s="1013"/>
      <c r="T145" s="1023"/>
      <c r="U145" s="542">
        <v>80</v>
      </c>
      <c r="V145" s="826"/>
      <c r="W145" s="827"/>
      <c r="X145" s="1012"/>
      <c r="Y145" s="1012"/>
      <c r="Z145" s="1012"/>
      <c r="AA145" s="1012"/>
      <c r="AB145" s="1012"/>
      <c r="AC145" s="1012"/>
      <c r="AD145" s="1012"/>
      <c r="AE145" s="1012"/>
      <c r="AF145" s="1012"/>
      <c r="AG145" s="1012"/>
      <c r="AH145" s="1012"/>
      <c r="AI145" s="1012"/>
      <c r="AJ145" s="1012"/>
      <c r="AK145" s="1012"/>
      <c r="AL145" s="1013"/>
    </row>
    <row r="146" spans="1:38">
      <c r="A146" s="146"/>
      <c r="B146" s="542">
        <v>81</v>
      </c>
      <c r="C146" s="826"/>
      <c r="D146" s="827"/>
      <c r="E146" s="1012"/>
      <c r="F146" s="1012"/>
      <c r="G146" s="1012"/>
      <c r="H146" s="1012"/>
      <c r="I146" s="1012"/>
      <c r="J146" s="1012"/>
      <c r="K146" s="1012"/>
      <c r="L146" s="1012"/>
      <c r="M146" s="1012"/>
      <c r="N146" s="1012"/>
      <c r="O146" s="1012"/>
      <c r="P146" s="1012"/>
      <c r="Q146" s="1012"/>
      <c r="R146" s="1012"/>
      <c r="S146" s="1013"/>
      <c r="T146" s="1023"/>
      <c r="U146" s="542">
        <v>81</v>
      </c>
      <c r="V146" s="826"/>
      <c r="W146" s="827"/>
      <c r="X146" s="1012"/>
      <c r="Y146" s="1012"/>
      <c r="Z146" s="1012"/>
      <c r="AA146" s="1012"/>
      <c r="AB146" s="1012"/>
      <c r="AC146" s="1012"/>
      <c r="AD146" s="1012"/>
      <c r="AE146" s="1012"/>
      <c r="AF146" s="1012"/>
      <c r="AG146" s="1012"/>
      <c r="AH146" s="1012"/>
      <c r="AI146" s="1012"/>
      <c r="AJ146" s="1012"/>
      <c r="AK146" s="1012"/>
      <c r="AL146" s="1013"/>
    </row>
    <row r="147" spans="1:38">
      <c r="A147" s="146"/>
      <c r="B147" s="542">
        <v>82</v>
      </c>
      <c r="C147" s="826"/>
      <c r="D147" s="827"/>
      <c r="E147" s="1012"/>
      <c r="F147" s="1012"/>
      <c r="G147" s="1012"/>
      <c r="H147" s="1012"/>
      <c r="I147" s="1012"/>
      <c r="J147" s="1012"/>
      <c r="K147" s="1012"/>
      <c r="L147" s="1012"/>
      <c r="M147" s="1012"/>
      <c r="N147" s="1012"/>
      <c r="O147" s="1012"/>
      <c r="P147" s="1012"/>
      <c r="Q147" s="1012"/>
      <c r="R147" s="1012"/>
      <c r="S147" s="1013"/>
      <c r="T147" s="1023"/>
      <c r="U147" s="542">
        <v>82</v>
      </c>
      <c r="V147" s="826"/>
      <c r="W147" s="827"/>
      <c r="X147" s="1012"/>
      <c r="Y147" s="1012"/>
      <c r="Z147" s="1012"/>
      <c r="AA147" s="1012"/>
      <c r="AB147" s="1012"/>
      <c r="AC147" s="1012"/>
      <c r="AD147" s="1012"/>
      <c r="AE147" s="1012"/>
      <c r="AF147" s="1012"/>
      <c r="AG147" s="1012"/>
      <c r="AH147" s="1012"/>
      <c r="AI147" s="1012"/>
      <c r="AJ147" s="1012"/>
      <c r="AK147" s="1012"/>
      <c r="AL147" s="1013"/>
    </row>
    <row r="148" spans="1:38">
      <c r="A148" s="146"/>
      <c r="B148" s="542">
        <v>83</v>
      </c>
      <c r="C148" s="826"/>
      <c r="D148" s="827"/>
      <c r="E148" s="1012"/>
      <c r="F148" s="1012"/>
      <c r="G148" s="1012"/>
      <c r="H148" s="1012"/>
      <c r="I148" s="1012"/>
      <c r="J148" s="1012"/>
      <c r="K148" s="1012"/>
      <c r="L148" s="1012"/>
      <c r="M148" s="1012"/>
      <c r="N148" s="1012"/>
      <c r="O148" s="1012"/>
      <c r="P148" s="1012"/>
      <c r="Q148" s="1012"/>
      <c r="R148" s="1012"/>
      <c r="S148" s="1013"/>
      <c r="T148" s="1023"/>
      <c r="U148" s="542">
        <v>83</v>
      </c>
      <c r="V148" s="826"/>
      <c r="W148" s="827"/>
      <c r="X148" s="1012"/>
      <c r="Y148" s="1012"/>
      <c r="Z148" s="1012"/>
      <c r="AA148" s="1012"/>
      <c r="AB148" s="1012"/>
      <c r="AC148" s="1012"/>
      <c r="AD148" s="1012"/>
      <c r="AE148" s="1012"/>
      <c r="AF148" s="1012"/>
      <c r="AG148" s="1012"/>
      <c r="AH148" s="1012"/>
      <c r="AI148" s="1012"/>
      <c r="AJ148" s="1012"/>
      <c r="AK148" s="1012"/>
      <c r="AL148" s="1013"/>
    </row>
    <row r="149" spans="1:38">
      <c r="A149" s="146"/>
      <c r="B149" s="542">
        <v>84</v>
      </c>
      <c r="C149" s="826"/>
      <c r="D149" s="827"/>
      <c r="E149" s="1012"/>
      <c r="F149" s="1012"/>
      <c r="G149" s="1012"/>
      <c r="H149" s="1012"/>
      <c r="I149" s="1012"/>
      <c r="J149" s="1012"/>
      <c r="K149" s="1012"/>
      <c r="L149" s="1012"/>
      <c r="M149" s="1012"/>
      <c r="N149" s="1012"/>
      <c r="O149" s="1012"/>
      <c r="P149" s="1012"/>
      <c r="Q149" s="1012"/>
      <c r="R149" s="1012"/>
      <c r="S149" s="1013"/>
      <c r="T149" s="1023"/>
      <c r="U149" s="542">
        <v>84</v>
      </c>
      <c r="V149" s="826"/>
      <c r="W149" s="827"/>
      <c r="X149" s="1012"/>
      <c r="Y149" s="1012"/>
      <c r="Z149" s="1012"/>
      <c r="AA149" s="1012"/>
      <c r="AB149" s="1012"/>
      <c r="AC149" s="1012"/>
      <c r="AD149" s="1012"/>
      <c r="AE149" s="1012"/>
      <c r="AF149" s="1012"/>
      <c r="AG149" s="1012"/>
      <c r="AH149" s="1012"/>
      <c r="AI149" s="1012"/>
      <c r="AJ149" s="1012"/>
      <c r="AK149" s="1012"/>
      <c r="AL149" s="1013"/>
    </row>
    <row r="150" spans="1:38">
      <c r="A150" s="146"/>
      <c r="B150" s="542">
        <v>85</v>
      </c>
      <c r="C150" s="826"/>
      <c r="D150" s="827"/>
      <c r="E150" s="1012"/>
      <c r="F150" s="1012"/>
      <c r="G150" s="1012"/>
      <c r="H150" s="1012"/>
      <c r="I150" s="1012"/>
      <c r="J150" s="1012"/>
      <c r="K150" s="1012"/>
      <c r="L150" s="1012"/>
      <c r="M150" s="1012"/>
      <c r="N150" s="1012"/>
      <c r="O150" s="1012"/>
      <c r="P150" s="1012"/>
      <c r="Q150" s="1012"/>
      <c r="R150" s="1012"/>
      <c r="S150" s="1013"/>
      <c r="T150" s="1023"/>
      <c r="U150" s="542">
        <v>85</v>
      </c>
      <c r="V150" s="826"/>
      <c r="W150" s="827"/>
      <c r="X150" s="1012"/>
      <c r="Y150" s="1012"/>
      <c r="Z150" s="1012"/>
      <c r="AA150" s="1012"/>
      <c r="AB150" s="1012"/>
      <c r="AC150" s="1012"/>
      <c r="AD150" s="1012"/>
      <c r="AE150" s="1012"/>
      <c r="AF150" s="1012"/>
      <c r="AG150" s="1012"/>
      <c r="AH150" s="1012"/>
      <c r="AI150" s="1012"/>
      <c r="AJ150" s="1012"/>
      <c r="AK150" s="1012"/>
      <c r="AL150" s="1013"/>
    </row>
    <row r="151" spans="1:38">
      <c r="A151" s="146"/>
      <c r="B151" s="542">
        <v>86</v>
      </c>
      <c r="C151" s="826"/>
      <c r="D151" s="827"/>
      <c r="E151" s="1012"/>
      <c r="F151" s="1012"/>
      <c r="G151" s="1012"/>
      <c r="H151" s="1012"/>
      <c r="I151" s="1012"/>
      <c r="J151" s="1012"/>
      <c r="K151" s="1012"/>
      <c r="L151" s="1012"/>
      <c r="M151" s="1012"/>
      <c r="N151" s="1012"/>
      <c r="O151" s="1012"/>
      <c r="P151" s="1012"/>
      <c r="Q151" s="1012"/>
      <c r="R151" s="1012"/>
      <c r="S151" s="1013"/>
      <c r="T151" s="1023"/>
      <c r="U151" s="542">
        <v>86</v>
      </c>
      <c r="V151" s="826"/>
      <c r="W151" s="827"/>
      <c r="X151" s="1012"/>
      <c r="Y151" s="1012"/>
      <c r="Z151" s="1012"/>
      <c r="AA151" s="1012"/>
      <c r="AB151" s="1012"/>
      <c r="AC151" s="1012"/>
      <c r="AD151" s="1012"/>
      <c r="AE151" s="1012"/>
      <c r="AF151" s="1012"/>
      <c r="AG151" s="1012"/>
      <c r="AH151" s="1012"/>
      <c r="AI151" s="1012"/>
      <c r="AJ151" s="1012"/>
      <c r="AK151" s="1012"/>
      <c r="AL151" s="1013"/>
    </row>
    <row r="152" spans="1:38">
      <c r="A152" s="146"/>
      <c r="B152" s="542">
        <v>87</v>
      </c>
      <c r="C152" s="826"/>
      <c r="D152" s="827"/>
      <c r="E152" s="1012"/>
      <c r="F152" s="1012"/>
      <c r="G152" s="1012"/>
      <c r="H152" s="1012"/>
      <c r="I152" s="1012"/>
      <c r="J152" s="1012"/>
      <c r="K152" s="1012"/>
      <c r="L152" s="1012"/>
      <c r="M152" s="1012"/>
      <c r="N152" s="1012"/>
      <c r="O152" s="1012"/>
      <c r="P152" s="1012"/>
      <c r="Q152" s="1012"/>
      <c r="R152" s="1012"/>
      <c r="S152" s="1013"/>
      <c r="T152" s="1023"/>
      <c r="U152" s="542">
        <v>87</v>
      </c>
      <c r="V152" s="826"/>
      <c r="W152" s="827"/>
      <c r="X152" s="1012"/>
      <c r="Y152" s="1012"/>
      <c r="Z152" s="1012"/>
      <c r="AA152" s="1012"/>
      <c r="AB152" s="1012"/>
      <c r="AC152" s="1012"/>
      <c r="AD152" s="1012"/>
      <c r="AE152" s="1012"/>
      <c r="AF152" s="1012"/>
      <c r="AG152" s="1012"/>
      <c r="AH152" s="1012"/>
      <c r="AI152" s="1012"/>
      <c r="AJ152" s="1012"/>
      <c r="AK152" s="1012"/>
      <c r="AL152" s="1013"/>
    </row>
    <row r="153" spans="1:38">
      <c r="A153" s="146"/>
      <c r="B153" s="542">
        <v>88</v>
      </c>
      <c r="C153" s="826"/>
      <c r="D153" s="827"/>
      <c r="E153" s="1012"/>
      <c r="F153" s="1012"/>
      <c r="G153" s="1012"/>
      <c r="H153" s="1012"/>
      <c r="I153" s="1012"/>
      <c r="J153" s="1012"/>
      <c r="K153" s="1012"/>
      <c r="L153" s="1012"/>
      <c r="M153" s="1012"/>
      <c r="N153" s="1012"/>
      <c r="O153" s="1012"/>
      <c r="P153" s="1012"/>
      <c r="Q153" s="1012"/>
      <c r="R153" s="1012"/>
      <c r="S153" s="1013"/>
      <c r="T153" s="1023"/>
      <c r="U153" s="542">
        <v>88</v>
      </c>
      <c r="V153" s="826"/>
      <c r="W153" s="827"/>
      <c r="X153" s="1012"/>
      <c r="Y153" s="1012"/>
      <c r="Z153" s="1012"/>
      <c r="AA153" s="1012"/>
      <c r="AB153" s="1012"/>
      <c r="AC153" s="1012"/>
      <c r="AD153" s="1012"/>
      <c r="AE153" s="1012"/>
      <c r="AF153" s="1012"/>
      <c r="AG153" s="1012"/>
      <c r="AH153" s="1012"/>
      <c r="AI153" s="1012"/>
      <c r="AJ153" s="1012"/>
      <c r="AK153" s="1012"/>
      <c r="AL153" s="1013"/>
    </row>
    <row r="154" spans="1:38">
      <c r="A154" s="146"/>
      <c r="B154" s="542">
        <v>89</v>
      </c>
      <c r="C154" s="826"/>
      <c r="D154" s="827"/>
      <c r="E154" s="1012"/>
      <c r="F154" s="1012"/>
      <c r="G154" s="1012"/>
      <c r="H154" s="1012"/>
      <c r="I154" s="1012"/>
      <c r="J154" s="1012"/>
      <c r="K154" s="1012"/>
      <c r="L154" s="1012"/>
      <c r="M154" s="1012"/>
      <c r="N154" s="1012"/>
      <c r="O154" s="1012"/>
      <c r="P154" s="1012"/>
      <c r="Q154" s="1012"/>
      <c r="R154" s="1012"/>
      <c r="S154" s="1013"/>
      <c r="T154" s="1023"/>
      <c r="U154" s="542">
        <v>89</v>
      </c>
      <c r="V154" s="826"/>
      <c r="W154" s="827"/>
      <c r="X154" s="1012"/>
      <c r="Y154" s="1012"/>
      <c r="Z154" s="1012"/>
      <c r="AA154" s="1012"/>
      <c r="AB154" s="1012"/>
      <c r="AC154" s="1012"/>
      <c r="AD154" s="1012"/>
      <c r="AE154" s="1012"/>
      <c r="AF154" s="1012"/>
      <c r="AG154" s="1012"/>
      <c r="AH154" s="1012"/>
      <c r="AI154" s="1012"/>
      <c r="AJ154" s="1012"/>
      <c r="AK154" s="1012"/>
      <c r="AL154" s="1013"/>
    </row>
    <row r="155" spans="1:38">
      <c r="A155" s="146"/>
      <c r="B155" s="542">
        <v>90</v>
      </c>
      <c r="C155" s="826"/>
      <c r="D155" s="827"/>
      <c r="E155" s="1012"/>
      <c r="F155" s="1012"/>
      <c r="G155" s="1012"/>
      <c r="H155" s="1012"/>
      <c r="I155" s="1012"/>
      <c r="J155" s="1012"/>
      <c r="K155" s="1012"/>
      <c r="L155" s="1012"/>
      <c r="M155" s="1012"/>
      <c r="N155" s="1012"/>
      <c r="O155" s="1012"/>
      <c r="P155" s="1012"/>
      <c r="Q155" s="1012"/>
      <c r="R155" s="1012"/>
      <c r="S155" s="1013"/>
      <c r="T155" s="1023"/>
      <c r="U155" s="542">
        <v>90</v>
      </c>
      <c r="V155" s="826"/>
      <c r="W155" s="827"/>
      <c r="X155" s="1012"/>
      <c r="Y155" s="1012"/>
      <c r="Z155" s="1012"/>
      <c r="AA155" s="1012"/>
      <c r="AB155" s="1012"/>
      <c r="AC155" s="1012"/>
      <c r="AD155" s="1012"/>
      <c r="AE155" s="1012"/>
      <c r="AF155" s="1012"/>
      <c r="AG155" s="1012"/>
      <c r="AH155" s="1012"/>
      <c r="AI155" s="1012"/>
      <c r="AJ155" s="1012"/>
      <c r="AK155" s="1012"/>
      <c r="AL155" s="1013"/>
    </row>
    <row r="156" spans="1:38">
      <c r="A156" s="146"/>
      <c r="B156" s="542">
        <v>91</v>
      </c>
      <c r="C156" s="826"/>
      <c r="D156" s="827"/>
      <c r="E156" s="1012"/>
      <c r="F156" s="1012"/>
      <c r="G156" s="1012"/>
      <c r="H156" s="1012"/>
      <c r="I156" s="1012"/>
      <c r="J156" s="1012"/>
      <c r="K156" s="1012"/>
      <c r="L156" s="1012"/>
      <c r="M156" s="1012"/>
      <c r="N156" s="1012"/>
      <c r="O156" s="1012"/>
      <c r="P156" s="1012"/>
      <c r="Q156" s="1012"/>
      <c r="R156" s="1012"/>
      <c r="S156" s="1013"/>
      <c r="T156" s="1023"/>
      <c r="U156" s="542">
        <v>91</v>
      </c>
      <c r="V156" s="826"/>
      <c r="W156" s="827"/>
      <c r="X156" s="1012"/>
      <c r="Y156" s="1012"/>
      <c r="Z156" s="1012"/>
      <c r="AA156" s="1012"/>
      <c r="AB156" s="1012"/>
      <c r="AC156" s="1012"/>
      <c r="AD156" s="1012"/>
      <c r="AE156" s="1012"/>
      <c r="AF156" s="1012"/>
      <c r="AG156" s="1012"/>
      <c r="AH156" s="1012"/>
      <c r="AI156" s="1012"/>
      <c r="AJ156" s="1012"/>
      <c r="AK156" s="1012"/>
      <c r="AL156" s="1013"/>
    </row>
    <row r="157" spans="1:38">
      <c r="A157" s="146"/>
      <c r="B157" s="542">
        <v>92</v>
      </c>
      <c r="C157" s="826"/>
      <c r="D157" s="827"/>
      <c r="E157" s="1012"/>
      <c r="F157" s="1012"/>
      <c r="G157" s="1012"/>
      <c r="H157" s="1012"/>
      <c r="I157" s="1012"/>
      <c r="J157" s="1012"/>
      <c r="K157" s="1012"/>
      <c r="L157" s="1012"/>
      <c r="M157" s="1012"/>
      <c r="N157" s="1012"/>
      <c r="O157" s="1012"/>
      <c r="P157" s="1012"/>
      <c r="Q157" s="1012"/>
      <c r="R157" s="1012"/>
      <c r="S157" s="1013"/>
      <c r="T157" s="1023"/>
      <c r="U157" s="542">
        <v>92</v>
      </c>
      <c r="V157" s="826"/>
      <c r="W157" s="827"/>
      <c r="X157" s="1012"/>
      <c r="Y157" s="1012"/>
      <c r="Z157" s="1012"/>
      <c r="AA157" s="1012"/>
      <c r="AB157" s="1012"/>
      <c r="AC157" s="1012"/>
      <c r="AD157" s="1012"/>
      <c r="AE157" s="1012"/>
      <c r="AF157" s="1012"/>
      <c r="AG157" s="1012"/>
      <c r="AH157" s="1012"/>
      <c r="AI157" s="1012"/>
      <c r="AJ157" s="1012"/>
      <c r="AK157" s="1012"/>
      <c r="AL157" s="1013"/>
    </row>
    <row r="158" spans="1:38">
      <c r="A158" s="146"/>
      <c r="B158" s="542">
        <v>93</v>
      </c>
      <c r="C158" s="826"/>
      <c r="D158" s="827"/>
      <c r="E158" s="1012"/>
      <c r="F158" s="1012"/>
      <c r="G158" s="1012"/>
      <c r="H158" s="1012"/>
      <c r="I158" s="1012"/>
      <c r="J158" s="1012"/>
      <c r="K158" s="1012"/>
      <c r="L158" s="1012"/>
      <c r="M158" s="1012"/>
      <c r="N158" s="1012"/>
      <c r="O158" s="1012"/>
      <c r="P158" s="1012"/>
      <c r="Q158" s="1012"/>
      <c r="R158" s="1012"/>
      <c r="S158" s="1013"/>
      <c r="T158" s="1023"/>
      <c r="U158" s="542">
        <v>93</v>
      </c>
      <c r="V158" s="826"/>
      <c r="W158" s="827"/>
      <c r="X158" s="1012"/>
      <c r="Y158" s="1012"/>
      <c r="Z158" s="1012"/>
      <c r="AA158" s="1012"/>
      <c r="AB158" s="1012"/>
      <c r="AC158" s="1012"/>
      <c r="AD158" s="1012"/>
      <c r="AE158" s="1012"/>
      <c r="AF158" s="1012"/>
      <c r="AG158" s="1012"/>
      <c r="AH158" s="1012"/>
      <c r="AI158" s="1012"/>
      <c r="AJ158" s="1012"/>
      <c r="AK158" s="1012"/>
      <c r="AL158" s="1013"/>
    </row>
    <row r="159" spans="1:38">
      <c r="A159" s="146"/>
      <c r="B159" s="542">
        <v>94</v>
      </c>
      <c r="C159" s="826"/>
      <c r="D159" s="827"/>
      <c r="E159" s="1012"/>
      <c r="F159" s="1012"/>
      <c r="G159" s="1012"/>
      <c r="H159" s="1012"/>
      <c r="I159" s="1012"/>
      <c r="J159" s="1012"/>
      <c r="K159" s="1012"/>
      <c r="L159" s="1012"/>
      <c r="M159" s="1012"/>
      <c r="N159" s="1012"/>
      <c r="O159" s="1012"/>
      <c r="P159" s="1012"/>
      <c r="Q159" s="1012"/>
      <c r="R159" s="1012"/>
      <c r="S159" s="1013"/>
      <c r="T159" s="1023"/>
      <c r="U159" s="542">
        <v>94</v>
      </c>
      <c r="V159" s="826"/>
      <c r="W159" s="827"/>
      <c r="X159" s="1012"/>
      <c r="Y159" s="1012"/>
      <c r="Z159" s="1012"/>
      <c r="AA159" s="1012"/>
      <c r="AB159" s="1012"/>
      <c r="AC159" s="1012"/>
      <c r="AD159" s="1012"/>
      <c r="AE159" s="1012"/>
      <c r="AF159" s="1012"/>
      <c r="AG159" s="1012"/>
      <c r="AH159" s="1012"/>
      <c r="AI159" s="1012"/>
      <c r="AJ159" s="1012"/>
      <c r="AK159" s="1012"/>
      <c r="AL159" s="1013"/>
    </row>
    <row r="160" spans="1:38">
      <c r="A160" s="146"/>
      <c r="B160" s="542">
        <v>95</v>
      </c>
      <c r="C160" s="826"/>
      <c r="D160" s="827"/>
      <c r="E160" s="1012"/>
      <c r="F160" s="1012"/>
      <c r="G160" s="1012"/>
      <c r="H160" s="1012"/>
      <c r="I160" s="1012"/>
      <c r="J160" s="1012"/>
      <c r="K160" s="1012"/>
      <c r="L160" s="1012"/>
      <c r="M160" s="1012"/>
      <c r="N160" s="1012"/>
      <c r="O160" s="1012"/>
      <c r="P160" s="1012"/>
      <c r="Q160" s="1012"/>
      <c r="R160" s="1012"/>
      <c r="S160" s="1013"/>
      <c r="T160" s="1023"/>
      <c r="U160" s="542">
        <v>95</v>
      </c>
      <c r="V160" s="826"/>
      <c r="W160" s="827"/>
      <c r="X160" s="1012"/>
      <c r="Y160" s="1012"/>
      <c r="Z160" s="1012"/>
      <c r="AA160" s="1012"/>
      <c r="AB160" s="1012"/>
      <c r="AC160" s="1012"/>
      <c r="AD160" s="1012"/>
      <c r="AE160" s="1012"/>
      <c r="AF160" s="1012"/>
      <c r="AG160" s="1012"/>
      <c r="AH160" s="1012"/>
      <c r="AI160" s="1012"/>
      <c r="AJ160" s="1012"/>
      <c r="AK160" s="1012"/>
      <c r="AL160" s="1013"/>
    </row>
    <row r="161" spans="1:38">
      <c r="A161" s="146"/>
      <c r="B161" s="542">
        <v>96</v>
      </c>
      <c r="C161" s="826"/>
      <c r="D161" s="827"/>
      <c r="E161" s="1012"/>
      <c r="F161" s="1012"/>
      <c r="G161" s="1012"/>
      <c r="H161" s="1012"/>
      <c r="I161" s="1012"/>
      <c r="J161" s="1012"/>
      <c r="K161" s="1012"/>
      <c r="L161" s="1012"/>
      <c r="M161" s="1012"/>
      <c r="N161" s="1012"/>
      <c r="O161" s="1012"/>
      <c r="P161" s="1012"/>
      <c r="Q161" s="1012"/>
      <c r="R161" s="1012"/>
      <c r="S161" s="1013"/>
      <c r="T161" s="1023"/>
      <c r="U161" s="542">
        <v>96</v>
      </c>
      <c r="V161" s="826"/>
      <c r="W161" s="827"/>
      <c r="X161" s="1012"/>
      <c r="Y161" s="1012"/>
      <c r="Z161" s="1012"/>
      <c r="AA161" s="1012"/>
      <c r="AB161" s="1012"/>
      <c r="AC161" s="1012"/>
      <c r="AD161" s="1012"/>
      <c r="AE161" s="1012"/>
      <c r="AF161" s="1012"/>
      <c r="AG161" s="1012"/>
      <c r="AH161" s="1012"/>
      <c r="AI161" s="1012"/>
      <c r="AJ161" s="1012"/>
      <c r="AK161" s="1012"/>
      <c r="AL161" s="1013"/>
    </row>
    <row r="162" spans="1:38">
      <c r="A162" s="146"/>
      <c r="B162" s="542">
        <v>97</v>
      </c>
      <c r="C162" s="826"/>
      <c r="D162" s="827"/>
      <c r="E162" s="1012"/>
      <c r="F162" s="1012"/>
      <c r="G162" s="1012"/>
      <c r="H162" s="1012"/>
      <c r="I162" s="1012"/>
      <c r="J162" s="1012"/>
      <c r="K162" s="1012"/>
      <c r="L162" s="1012"/>
      <c r="M162" s="1012"/>
      <c r="N162" s="1012"/>
      <c r="O162" s="1012"/>
      <c r="P162" s="1012"/>
      <c r="Q162" s="1012"/>
      <c r="R162" s="1012"/>
      <c r="S162" s="1013"/>
      <c r="T162" s="1023"/>
      <c r="U162" s="542">
        <v>97</v>
      </c>
      <c r="V162" s="826"/>
      <c r="W162" s="827"/>
      <c r="X162" s="1012"/>
      <c r="Y162" s="1012"/>
      <c r="Z162" s="1012"/>
      <c r="AA162" s="1012"/>
      <c r="AB162" s="1012"/>
      <c r="AC162" s="1012"/>
      <c r="AD162" s="1012"/>
      <c r="AE162" s="1012"/>
      <c r="AF162" s="1012"/>
      <c r="AG162" s="1012"/>
      <c r="AH162" s="1012"/>
      <c r="AI162" s="1012"/>
      <c r="AJ162" s="1012"/>
      <c r="AK162" s="1012"/>
      <c r="AL162" s="1013"/>
    </row>
    <row r="163" spans="1:38">
      <c r="A163" s="146"/>
      <c r="B163" s="542">
        <v>98</v>
      </c>
      <c r="C163" s="826"/>
      <c r="D163" s="827"/>
      <c r="E163" s="1012"/>
      <c r="F163" s="1012"/>
      <c r="G163" s="1012"/>
      <c r="H163" s="1012"/>
      <c r="I163" s="1012"/>
      <c r="J163" s="1012"/>
      <c r="K163" s="1012"/>
      <c r="L163" s="1012"/>
      <c r="M163" s="1012"/>
      <c r="N163" s="1012"/>
      <c r="O163" s="1012"/>
      <c r="P163" s="1012"/>
      <c r="Q163" s="1012"/>
      <c r="R163" s="1012"/>
      <c r="S163" s="1013"/>
      <c r="T163" s="1023"/>
      <c r="U163" s="542">
        <v>98</v>
      </c>
      <c r="V163" s="826"/>
      <c r="W163" s="827"/>
      <c r="X163" s="1012"/>
      <c r="Y163" s="1012"/>
      <c r="Z163" s="1012"/>
      <c r="AA163" s="1012"/>
      <c r="AB163" s="1012"/>
      <c r="AC163" s="1012"/>
      <c r="AD163" s="1012"/>
      <c r="AE163" s="1012"/>
      <c r="AF163" s="1012"/>
      <c r="AG163" s="1012"/>
      <c r="AH163" s="1012"/>
      <c r="AI163" s="1012"/>
      <c r="AJ163" s="1012"/>
      <c r="AK163" s="1012"/>
      <c r="AL163" s="1013"/>
    </row>
    <row r="164" spans="1:38">
      <c r="A164" s="146"/>
      <c r="B164" s="542">
        <v>99</v>
      </c>
      <c r="C164" s="826"/>
      <c r="D164" s="827"/>
      <c r="E164" s="1012"/>
      <c r="F164" s="1012"/>
      <c r="G164" s="1012"/>
      <c r="H164" s="1012"/>
      <c r="I164" s="1012"/>
      <c r="J164" s="1012"/>
      <c r="K164" s="1012"/>
      <c r="L164" s="1012"/>
      <c r="M164" s="1012"/>
      <c r="N164" s="1012"/>
      <c r="O164" s="1012"/>
      <c r="P164" s="1012"/>
      <c r="Q164" s="1012"/>
      <c r="R164" s="1012"/>
      <c r="S164" s="1013"/>
      <c r="T164" s="1023"/>
      <c r="U164" s="542">
        <v>99</v>
      </c>
      <c r="V164" s="826"/>
      <c r="W164" s="827"/>
      <c r="X164" s="1012"/>
      <c r="Y164" s="1012"/>
      <c r="Z164" s="1012"/>
      <c r="AA164" s="1012"/>
      <c r="AB164" s="1012"/>
      <c r="AC164" s="1012"/>
      <c r="AD164" s="1012"/>
      <c r="AE164" s="1012"/>
      <c r="AF164" s="1012"/>
      <c r="AG164" s="1012"/>
      <c r="AH164" s="1012"/>
      <c r="AI164" s="1012"/>
      <c r="AJ164" s="1012"/>
      <c r="AK164" s="1012"/>
      <c r="AL164" s="1013"/>
    </row>
    <row r="165" spans="1:38">
      <c r="A165" s="146"/>
      <c r="B165" s="542">
        <v>100</v>
      </c>
      <c r="C165" s="826"/>
      <c r="D165" s="827"/>
      <c r="E165" s="1012"/>
      <c r="F165" s="1012"/>
      <c r="G165" s="1012"/>
      <c r="H165" s="1012"/>
      <c r="I165" s="1012"/>
      <c r="J165" s="1012"/>
      <c r="K165" s="1012"/>
      <c r="L165" s="1012"/>
      <c r="M165" s="1012"/>
      <c r="N165" s="1012"/>
      <c r="O165" s="1012"/>
      <c r="P165" s="1012"/>
      <c r="Q165" s="1012"/>
      <c r="R165" s="1012"/>
      <c r="S165" s="1013"/>
      <c r="T165" s="1023"/>
      <c r="U165" s="542">
        <v>100</v>
      </c>
      <c r="V165" s="826"/>
      <c r="W165" s="827"/>
      <c r="X165" s="1012"/>
      <c r="Y165" s="1012"/>
      <c r="Z165" s="1012"/>
      <c r="AA165" s="1012"/>
      <c r="AB165" s="1012"/>
      <c r="AC165" s="1012"/>
      <c r="AD165" s="1012"/>
      <c r="AE165" s="1012"/>
      <c r="AF165" s="1012"/>
      <c r="AG165" s="1012"/>
      <c r="AH165" s="1012"/>
      <c r="AI165" s="1012"/>
      <c r="AJ165" s="1012"/>
      <c r="AK165" s="1012"/>
      <c r="AL165" s="1013"/>
    </row>
    <row r="166" spans="1:38">
      <c r="A166" s="146"/>
      <c r="B166" s="542">
        <v>101</v>
      </c>
      <c r="C166" s="826"/>
      <c r="D166" s="827"/>
      <c r="E166" s="1012"/>
      <c r="F166" s="1012"/>
      <c r="G166" s="1012"/>
      <c r="H166" s="1012"/>
      <c r="I166" s="1012"/>
      <c r="J166" s="1012"/>
      <c r="K166" s="1012"/>
      <c r="L166" s="1012"/>
      <c r="M166" s="1012"/>
      <c r="N166" s="1012"/>
      <c r="O166" s="1012"/>
      <c r="P166" s="1012"/>
      <c r="Q166" s="1012"/>
      <c r="R166" s="1012"/>
      <c r="S166" s="1013"/>
      <c r="T166" s="1023"/>
      <c r="U166" s="542">
        <v>101</v>
      </c>
      <c r="V166" s="826"/>
      <c r="W166" s="827"/>
      <c r="X166" s="1012"/>
      <c r="Y166" s="1012"/>
      <c r="Z166" s="1012"/>
      <c r="AA166" s="1012"/>
      <c r="AB166" s="1012"/>
      <c r="AC166" s="1012"/>
      <c r="AD166" s="1012"/>
      <c r="AE166" s="1012"/>
      <c r="AF166" s="1012"/>
      <c r="AG166" s="1012"/>
      <c r="AH166" s="1012"/>
      <c r="AI166" s="1012"/>
      <c r="AJ166" s="1012"/>
      <c r="AK166" s="1012"/>
      <c r="AL166" s="1013"/>
    </row>
    <row r="167" spans="1:38">
      <c r="A167" s="146"/>
      <c r="B167" s="542">
        <v>102</v>
      </c>
      <c r="C167" s="826"/>
      <c r="D167" s="827"/>
      <c r="E167" s="1012"/>
      <c r="F167" s="1012"/>
      <c r="G167" s="1012"/>
      <c r="H167" s="1012"/>
      <c r="I167" s="1012"/>
      <c r="J167" s="1012"/>
      <c r="K167" s="1012"/>
      <c r="L167" s="1012"/>
      <c r="M167" s="1012"/>
      <c r="N167" s="1012"/>
      <c r="O167" s="1012"/>
      <c r="P167" s="1012"/>
      <c r="Q167" s="1012"/>
      <c r="R167" s="1012"/>
      <c r="S167" s="1013"/>
      <c r="T167" s="1023"/>
      <c r="U167" s="542">
        <v>102</v>
      </c>
      <c r="V167" s="826"/>
      <c r="W167" s="827"/>
      <c r="X167" s="1012"/>
      <c r="Y167" s="1012"/>
      <c r="Z167" s="1012"/>
      <c r="AA167" s="1012"/>
      <c r="AB167" s="1012"/>
      <c r="AC167" s="1012"/>
      <c r="AD167" s="1012"/>
      <c r="AE167" s="1012"/>
      <c r="AF167" s="1012"/>
      <c r="AG167" s="1012"/>
      <c r="AH167" s="1012"/>
      <c r="AI167" s="1012"/>
      <c r="AJ167" s="1012"/>
      <c r="AK167" s="1012"/>
      <c r="AL167" s="1013"/>
    </row>
    <row r="168" spans="1:38">
      <c r="A168" s="146"/>
      <c r="B168" s="542">
        <v>103</v>
      </c>
      <c r="C168" s="828"/>
      <c r="D168" s="829"/>
      <c r="E168" s="1012"/>
      <c r="F168" s="1012"/>
      <c r="G168" s="1012"/>
      <c r="H168" s="1012"/>
      <c r="I168" s="1012"/>
      <c r="J168" s="1012"/>
      <c r="K168" s="1012"/>
      <c r="L168" s="1012"/>
      <c r="M168" s="1012"/>
      <c r="N168" s="1012"/>
      <c r="O168" s="1012"/>
      <c r="P168" s="1012"/>
      <c r="Q168" s="1012"/>
      <c r="R168" s="1012"/>
      <c r="S168" s="1013"/>
      <c r="T168" s="1023"/>
      <c r="U168" s="542">
        <v>103</v>
      </c>
      <c r="V168" s="828"/>
      <c r="W168" s="829"/>
      <c r="X168" s="1012"/>
      <c r="Y168" s="1012"/>
      <c r="Z168" s="1012"/>
      <c r="AA168" s="1012"/>
      <c r="AB168" s="1012"/>
      <c r="AC168" s="1012"/>
      <c r="AD168" s="1012"/>
      <c r="AE168" s="1012"/>
      <c r="AF168" s="1012"/>
      <c r="AG168" s="1012"/>
      <c r="AH168" s="1012"/>
      <c r="AI168" s="1012"/>
      <c r="AJ168" s="1012"/>
      <c r="AK168" s="1012"/>
      <c r="AL168" s="1013"/>
    </row>
    <row r="169" spans="1:38">
      <c r="A169" s="146"/>
      <c r="B169" s="542">
        <v>104</v>
      </c>
      <c r="C169" s="828"/>
      <c r="D169" s="829"/>
      <c r="E169" s="1012"/>
      <c r="F169" s="1012"/>
      <c r="G169" s="1012"/>
      <c r="H169" s="1012"/>
      <c r="I169" s="1012"/>
      <c r="J169" s="1012"/>
      <c r="K169" s="1012"/>
      <c r="L169" s="1012"/>
      <c r="M169" s="1012"/>
      <c r="N169" s="1012"/>
      <c r="O169" s="1012"/>
      <c r="P169" s="1012"/>
      <c r="Q169" s="1012"/>
      <c r="R169" s="1012"/>
      <c r="S169" s="1013"/>
      <c r="T169" s="1023"/>
      <c r="U169" s="542">
        <v>104</v>
      </c>
      <c r="V169" s="828"/>
      <c r="W169" s="829"/>
      <c r="X169" s="1012"/>
      <c r="Y169" s="1012"/>
      <c r="Z169" s="1012"/>
      <c r="AA169" s="1012"/>
      <c r="AB169" s="1012"/>
      <c r="AC169" s="1012"/>
      <c r="AD169" s="1012"/>
      <c r="AE169" s="1012"/>
      <c r="AF169" s="1012"/>
      <c r="AG169" s="1012"/>
      <c r="AH169" s="1012"/>
      <c r="AI169" s="1012"/>
      <c r="AJ169" s="1012"/>
      <c r="AK169" s="1012"/>
      <c r="AL169" s="1013"/>
    </row>
    <row r="170" spans="1:38">
      <c r="A170" s="146"/>
      <c r="B170" s="542">
        <v>105</v>
      </c>
      <c r="C170" s="828"/>
      <c r="D170" s="829"/>
      <c r="E170" s="1012"/>
      <c r="F170" s="1012"/>
      <c r="G170" s="1012"/>
      <c r="H170" s="1012"/>
      <c r="I170" s="1012"/>
      <c r="J170" s="1012"/>
      <c r="K170" s="1012"/>
      <c r="L170" s="1012"/>
      <c r="M170" s="1012"/>
      <c r="N170" s="1012"/>
      <c r="O170" s="1012"/>
      <c r="P170" s="1012"/>
      <c r="Q170" s="1012"/>
      <c r="R170" s="1012"/>
      <c r="S170" s="1013"/>
      <c r="T170" s="1023"/>
      <c r="U170" s="542">
        <v>105</v>
      </c>
      <c r="V170" s="828"/>
      <c r="W170" s="829"/>
      <c r="X170" s="1012"/>
      <c r="Y170" s="1012"/>
      <c r="Z170" s="1012"/>
      <c r="AA170" s="1012"/>
      <c r="AB170" s="1012"/>
      <c r="AC170" s="1012"/>
      <c r="AD170" s="1012"/>
      <c r="AE170" s="1012"/>
      <c r="AF170" s="1012"/>
      <c r="AG170" s="1012"/>
      <c r="AH170" s="1012"/>
      <c r="AI170" s="1012"/>
      <c r="AJ170" s="1012"/>
      <c r="AK170" s="1012"/>
      <c r="AL170" s="1013"/>
    </row>
    <row r="171" spans="1:38">
      <c r="A171" s="146"/>
      <c r="B171" s="542">
        <v>106</v>
      </c>
      <c r="C171" s="828"/>
      <c r="D171" s="829"/>
      <c r="E171" s="1012"/>
      <c r="F171" s="1012"/>
      <c r="G171" s="1012"/>
      <c r="H171" s="1012"/>
      <c r="I171" s="1012"/>
      <c r="J171" s="1012"/>
      <c r="K171" s="1012"/>
      <c r="L171" s="1012"/>
      <c r="M171" s="1012"/>
      <c r="N171" s="1012"/>
      <c r="O171" s="1012"/>
      <c r="P171" s="1012"/>
      <c r="Q171" s="1012"/>
      <c r="R171" s="1012"/>
      <c r="S171" s="1013"/>
      <c r="T171" s="1023"/>
      <c r="U171" s="542">
        <v>106</v>
      </c>
      <c r="V171" s="828"/>
      <c r="W171" s="829"/>
      <c r="X171" s="1012"/>
      <c r="Y171" s="1012"/>
      <c r="Z171" s="1012"/>
      <c r="AA171" s="1012"/>
      <c r="AB171" s="1012"/>
      <c r="AC171" s="1012"/>
      <c r="AD171" s="1012"/>
      <c r="AE171" s="1012"/>
      <c r="AF171" s="1012"/>
      <c r="AG171" s="1012"/>
      <c r="AH171" s="1012"/>
      <c r="AI171" s="1012"/>
      <c r="AJ171" s="1012"/>
      <c r="AK171" s="1012"/>
      <c r="AL171" s="1013"/>
    </row>
    <row r="172" spans="1:38">
      <c r="A172" s="146"/>
      <c r="B172" s="542">
        <v>107</v>
      </c>
      <c r="C172" s="828"/>
      <c r="D172" s="829"/>
      <c r="E172" s="1012"/>
      <c r="F172" s="1012"/>
      <c r="G172" s="1012"/>
      <c r="H172" s="1012"/>
      <c r="I172" s="1012"/>
      <c r="J172" s="1012"/>
      <c r="K172" s="1012"/>
      <c r="L172" s="1012"/>
      <c r="M172" s="1012"/>
      <c r="N172" s="1012"/>
      <c r="O172" s="1012"/>
      <c r="P172" s="1012"/>
      <c r="Q172" s="1012"/>
      <c r="R172" s="1012"/>
      <c r="S172" s="1013"/>
      <c r="T172" s="1023"/>
      <c r="U172" s="542">
        <v>107</v>
      </c>
      <c r="V172" s="828"/>
      <c r="W172" s="829"/>
      <c r="X172" s="1012"/>
      <c r="Y172" s="1012"/>
      <c r="Z172" s="1012"/>
      <c r="AA172" s="1012"/>
      <c r="AB172" s="1012"/>
      <c r="AC172" s="1012"/>
      <c r="AD172" s="1012"/>
      <c r="AE172" s="1012"/>
      <c r="AF172" s="1012"/>
      <c r="AG172" s="1012"/>
      <c r="AH172" s="1012"/>
      <c r="AI172" s="1012"/>
      <c r="AJ172" s="1012"/>
      <c r="AK172" s="1012"/>
      <c r="AL172" s="1013"/>
    </row>
    <row r="173" spans="1:38">
      <c r="A173" s="146"/>
      <c r="B173" s="542">
        <v>108</v>
      </c>
      <c r="C173" s="828"/>
      <c r="D173" s="829"/>
      <c r="E173" s="1012"/>
      <c r="F173" s="1012"/>
      <c r="G173" s="1012"/>
      <c r="H173" s="1012"/>
      <c r="I173" s="1012"/>
      <c r="J173" s="1012"/>
      <c r="K173" s="1012"/>
      <c r="L173" s="1012"/>
      <c r="M173" s="1012"/>
      <c r="N173" s="1012"/>
      <c r="O173" s="1012"/>
      <c r="P173" s="1012"/>
      <c r="Q173" s="1012"/>
      <c r="R173" s="1012"/>
      <c r="S173" s="1013"/>
      <c r="T173" s="1023"/>
      <c r="U173" s="542">
        <v>108</v>
      </c>
      <c r="V173" s="828"/>
      <c r="W173" s="829"/>
      <c r="X173" s="1012"/>
      <c r="Y173" s="1012"/>
      <c r="Z173" s="1012"/>
      <c r="AA173" s="1012"/>
      <c r="AB173" s="1012"/>
      <c r="AC173" s="1012"/>
      <c r="AD173" s="1012"/>
      <c r="AE173" s="1012"/>
      <c r="AF173" s="1012"/>
      <c r="AG173" s="1012"/>
      <c r="AH173" s="1012"/>
      <c r="AI173" s="1012"/>
      <c r="AJ173" s="1012"/>
      <c r="AK173" s="1012"/>
      <c r="AL173" s="1013"/>
    </row>
    <row r="174" spans="1:38">
      <c r="A174" s="146"/>
      <c r="B174" s="542">
        <v>109</v>
      </c>
      <c r="C174" s="828"/>
      <c r="D174" s="829"/>
      <c r="E174" s="1012"/>
      <c r="F174" s="1012"/>
      <c r="G174" s="1012"/>
      <c r="H174" s="1012"/>
      <c r="I174" s="1012"/>
      <c r="J174" s="1012"/>
      <c r="K174" s="1012"/>
      <c r="L174" s="1012"/>
      <c r="M174" s="1012"/>
      <c r="N174" s="1012"/>
      <c r="O174" s="1012"/>
      <c r="P174" s="1012"/>
      <c r="Q174" s="1012"/>
      <c r="R174" s="1012"/>
      <c r="S174" s="1013"/>
      <c r="T174" s="1023"/>
      <c r="U174" s="542">
        <v>109</v>
      </c>
      <c r="V174" s="828"/>
      <c r="W174" s="829"/>
      <c r="X174" s="1012"/>
      <c r="Y174" s="1012"/>
      <c r="Z174" s="1012"/>
      <c r="AA174" s="1012"/>
      <c r="AB174" s="1012"/>
      <c r="AC174" s="1012"/>
      <c r="AD174" s="1012"/>
      <c r="AE174" s="1012"/>
      <c r="AF174" s="1012"/>
      <c r="AG174" s="1012"/>
      <c r="AH174" s="1012"/>
      <c r="AI174" s="1012"/>
      <c r="AJ174" s="1012"/>
      <c r="AK174" s="1012"/>
      <c r="AL174" s="1013"/>
    </row>
    <row r="175" spans="1:38">
      <c r="A175" s="146"/>
      <c r="B175" s="542">
        <v>110</v>
      </c>
      <c r="C175" s="828"/>
      <c r="D175" s="829"/>
      <c r="E175" s="1012"/>
      <c r="F175" s="1012"/>
      <c r="G175" s="1012"/>
      <c r="H175" s="1012"/>
      <c r="I175" s="1012"/>
      <c r="J175" s="1012"/>
      <c r="K175" s="1012"/>
      <c r="L175" s="1012"/>
      <c r="M175" s="1012"/>
      <c r="N175" s="1012"/>
      <c r="O175" s="1012"/>
      <c r="P175" s="1012"/>
      <c r="Q175" s="1012"/>
      <c r="R175" s="1012"/>
      <c r="S175" s="1013"/>
      <c r="T175" s="1023"/>
      <c r="U175" s="542">
        <v>110</v>
      </c>
      <c r="V175" s="828"/>
      <c r="W175" s="829"/>
      <c r="X175" s="1012"/>
      <c r="Y175" s="1012"/>
      <c r="Z175" s="1012"/>
      <c r="AA175" s="1012"/>
      <c r="AB175" s="1012"/>
      <c r="AC175" s="1012"/>
      <c r="AD175" s="1012"/>
      <c r="AE175" s="1012"/>
      <c r="AF175" s="1012"/>
      <c r="AG175" s="1012"/>
      <c r="AH175" s="1012"/>
      <c r="AI175" s="1012"/>
      <c r="AJ175" s="1012"/>
      <c r="AK175" s="1012"/>
      <c r="AL175" s="1013"/>
    </row>
    <row r="176" spans="1:38">
      <c r="A176" s="146"/>
      <c r="B176" s="542">
        <v>111</v>
      </c>
      <c r="C176" s="828"/>
      <c r="D176" s="829"/>
      <c r="E176" s="1012"/>
      <c r="F176" s="1012"/>
      <c r="G176" s="1012"/>
      <c r="H176" s="1012"/>
      <c r="I176" s="1012"/>
      <c r="J176" s="1012"/>
      <c r="K176" s="1012"/>
      <c r="L176" s="1012"/>
      <c r="M176" s="1012"/>
      <c r="N176" s="1012"/>
      <c r="O176" s="1012"/>
      <c r="P176" s="1012"/>
      <c r="Q176" s="1012"/>
      <c r="R176" s="1012"/>
      <c r="S176" s="1013"/>
      <c r="T176" s="1023"/>
      <c r="U176" s="542">
        <v>111</v>
      </c>
      <c r="V176" s="828"/>
      <c r="W176" s="829"/>
      <c r="X176" s="1012"/>
      <c r="Y176" s="1012"/>
      <c r="Z176" s="1012"/>
      <c r="AA176" s="1012"/>
      <c r="AB176" s="1012"/>
      <c r="AC176" s="1012"/>
      <c r="AD176" s="1012"/>
      <c r="AE176" s="1012"/>
      <c r="AF176" s="1012"/>
      <c r="AG176" s="1012"/>
      <c r="AH176" s="1012"/>
      <c r="AI176" s="1012"/>
      <c r="AJ176" s="1012"/>
      <c r="AK176" s="1012"/>
      <c r="AL176" s="1013"/>
    </row>
    <row r="177" spans="1:38">
      <c r="A177" s="146"/>
      <c r="B177" s="542">
        <v>112</v>
      </c>
      <c r="C177" s="828"/>
      <c r="D177" s="829"/>
      <c r="E177" s="1012"/>
      <c r="F177" s="1012"/>
      <c r="G177" s="1012"/>
      <c r="H177" s="1012"/>
      <c r="I177" s="1012"/>
      <c r="J177" s="1012"/>
      <c r="K177" s="1012"/>
      <c r="L177" s="1012"/>
      <c r="M177" s="1012"/>
      <c r="N177" s="1012"/>
      <c r="O177" s="1012"/>
      <c r="P177" s="1012"/>
      <c r="Q177" s="1012"/>
      <c r="R177" s="1012"/>
      <c r="S177" s="1013"/>
      <c r="T177" s="1023"/>
      <c r="U177" s="542">
        <v>112</v>
      </c>
      <c r="V177" s="828"/>
      <c r="W177" s="829"/>
      <c r="X177" s="1012"/>
      <c r="Y177" s="1012"/>
      <c r="Z177" s="1012"/>
      <c r="AA177" s="1012"/>
      <c r="AB177" s="1012"/>
      <c r="AC177" s="1012"/>
      <c r="AD177" s="1012"/>
      <c r="AE177" s="1012"/>
      <c r="AF177" s="1012"/>
      <c r="AG177" s="1012"/>
      <c r="AH177" s="1012"/>
      <c r="AI177" s="1012"/>
      <c r="AJ177" s="1012"/>
      <c r="AK177" s="1012"/>
      <c r="AL177" s="1013"/>
    </row>
    <row r="178" spans="1:38">
      <c r="A178" s="146"/>
      <c r="B178" s="542">
        <v>113</v>
      </c>
      <c r="C178" s="828"/>
      <c r="D178" s="829"/>
      <c r="E178" s="1012"/>
      <c r="F178" s="1012"/>
      <c r="G178" s="1012"/>
      <c r="H178" s="1012"/>
      <c r="I178" s="1012"/>
      <c r="J178" s="1012"/>
      <c r="K178" s="1012"/>
      <c r="L178" s="1012"/>
      <c r="M178" s="1012"/>
      <c r="N178" s="1012"/>
      <c r="O178" s="1012"/>
      <c r="P178" s="1012"/>
      <c r="Q178" s="1012"/>
      <c r="R178" s="1012"/>
      <c r="S178" s="1013"/>
      <c r="T178" s="1023"/>
      <c r="U178" s="542">
        <v>113</v>
      </c>
      <c r="V178" s="828"/>
      <c r="W178" s="829"/>
      <c r="X178" s="1012"/>
      <c r="Y178" s="1012"/>
      <c r="Z178" s="1012"/>
      <c r="AA178" s="1012"/>
      <c r="AB178" s="1012"/>
      <c r="AC178" s="1012"/>
      <c r="AD178" s="1012"/>
      <c r="AE178" s="1012"/>
      <c r="AF178" s="1012"/>
      <c r="AG178" s="1012"/>
      <c r="AH178" s="1012"/>
      <c r="AI178" s="1012"/>
      <c r="AJ178" s="1012"/>
      <c r="AK178" s="1012"/>
      <c r="AL178" s="1013"/>
    </row>
    <row r="179" spans="1:38">
      <c r="A179" s="146"/>
      <c r="B179" s="542">
        <v>114</v>
      </c>
      <c r="C179" s="828"/>
      <c r="D179" s="829"/>
      <c r="E179" s="1012"/>
      <c r="F179" s="1012"/>
      <c r="G179" s="1012"/>
      <c r="H179" s="1012"/>
      <c r="I179" s="1012"/>
      <c r="J179" s="1012"/>
      <c r="K179" s="1012"/>
      <c r="L179" s="1012"/>
      <c r="M179" s="1012"/>
      <c r="N179" s="1012"/>
      <c r="O179" s="1012"/>
      <c r="P179" s="1012"/>
      <c r="Q179" s="1012"/>
      <c r="R179" s="1012"/>
      <c r="S179" s="1013"/>
      <c r="T179" s="1023"/>
      <c r="U179" s="542">
        <v>114</v>
      </c>
      <c r="V179" s="828"/>
      <c r="W179" s="829"/>
      <c r="X179" s="1012"/>
      <c r="Y179" s="1012"/>
      <c r="Z179" s="1012"/>
      <c r="AA179" s="1012"/>
      <c r="AB179" s="1012"/>
      <c r="AC179" s="1012"/>
      <c r="AD179" s="1012"/>
      <c r="AE179" s="1012"/>
      <c r="AF179" s="1012"/>
      <c r="AG179" s="1012"/>
      <c r="AH179" s="1012"/>
      <c r="AI179" s="1012"/>
      <c r="AJ179" s="1012"/>
      <c r="AK179" s="1012"/>
      <c r="AL179" s="1013"/>
    </row>
    <row r="180" spans="1:38">
      <c r="A180" s="146"/>
      <c r="B180" s="542">
        <v>115</v>
      </c>
      <c r="C180" s="828"/>
      <c r="D180" s="829"/>
      <c r="E180" s="1012"/>
      <c r="F180" s="1012"/>
      <c r="G180" s="1012"/>
      <c r="H180" s="1012"/>
      <c r="I180" s="1012"/>
      <c r="J180" s="1012"/>
      <c r="K180" s="1012"/>
      <c r="L180" s="1012"/>
      <c r="M180" s="1012"/>
      <c r="N180" s="1012"/>
      <c r="O180" s="1012"/>
      <c r="P180" s="1012"/>
      <c r="Q180" s="1012"/>
      <c r="R180" s="1012"/>
      <c r="S180" s="1013"/>
      <c r="T180" s="1023"/>
      <c r="U180" s="542">
        <v>115</v>
      </c>
      <c r="V180" s="828"/>
      <c r="W180" s="829"/>
      <c r="X180" s="1012"/>
      <c r="Y180" s="1012"/>
      <c r="Z180" s="1012"/>
      <c r="AA180" s="1012"/>
      <c r="AB180" s="1012"/>
      <c r="AC180" s="1012"/>
      <c r="AD180" s="1012"/>
      <c r="AE180" s="1012"/>
      <c r="AF180" s="1012"/>
      <c r="AG180" s="1012"/>
      <c r="AH180" s="1012"/>
      <c r="AI180" s="1012"/>
      <c r="AJ180" s="1012"/>
      <c r="AK180" s="1012"/>
      <c r="AL180" s="1013"/>
    </row>
    <row r="181" spans="1:38">
      <c r="A181" s="146"/>
      <c r="B181" s="542">
        <v>116</v>
      </c>
      <c r="C181" s="828"/>
      <c r="D181" s="829"/>
      <c r="E181" s="1012"/>
      <c r="F181" s="1012"/>
      <c r="G181" s="1012"/>
      <c r="H181" s="1012"/>
      <c r="I181" s="1012"/>
      <c r="J181" s="1012"/>
      <c r="K181" s="1012"/>
      <c r="L181" s="1012"/>
      <c r="M181" s="1012"/>
      <c r="N181" s="1012"/>
      <c r="O181" s="1012"/>
      <c r="P181" s="1012"/>
      <c r="Q181" s="1012"/>
      <c r="R181" s="1012"/>
      <c r="S181" s="1013"/>
      <c r="T181" s="1023"/>
      <c r="U181" s="542">
        <v>116</v>
      </c>
      <c r="V181" s="828"/>
      <c r="W181" s="829"/>
      <c r="X181" s="1012"/>
      <c r="Y181" s="1012"/>
      <c r="Z181" s="1012"/>
      <c r="AA181" s="1012"/>
      <c r="AB181" s="1012"/>
      <c r="AC181" s="1012"/>
      <c r="AD181" s="1012"/>
      <c r="AE181" s="1012"/>
      <c r="AF181" s="1012"/>
      <c r="AG181" s="1012"/>
      <c r="AH181" s="1012"/>
      <c r="AI181" s="1012"/>
      <c r="AJ181" s="1012"/>
      <c r="AK181" s="1012"/>
      <c r="AL181" s="1013"/>
    </row>
    <row r="182" spans="1:38">
      <c r="A182" s="146"/>
      <c r="B182" s="542">
        <v>117</v>
      </c>
      <c r="C182" s="828"/>
      <c r="D182" s="829"/>
      <c r="E182" s="1012"/>
      <c r="F182" s="1012"/>
      <c r="G182" s="1012"/>
      <c r="H182" s="1012"/>
      <c r="I182" s="1012"/>
      <c r="J182" s="1012"/>
      <c r="K182" s="1012"/>
      <c r="L182" s="1012"/>
      <c r="M182" s="1012"/>
      <c r="N182" s="1012"/>
      <c r="O182" s="1012"/>
      <c r="P182" s="1012"/>
      <c r="Q182" s="1012"/>
      <c r="R182" s="1012"/>
      <c r="S182" s="1013"/>
      <c r="T182" s="1023"/>
      <c r="U182" s="542">
        <v>117</v>
      </c>
      <c r="V182" s="828"/>
      <c r="W182" s="829"/>
      <c r="X182" s="1012"/>
      <c r="Y182" s="1012"/>
      <c r="Z182" s="1012"/>
      <c r="AA182" s="1012"/>
      <c r="AB182" s="1012"/>
      <c r="AC182" s="1012"/>
      <c r="AD182" s="1012"/>
      <c r="AE182" s="1012"/>
      <c r="AF182" s="1012"/>
      <c r="AG182" s="1012"/>
      <c r="AH182" s="1012"/>
      <c r="AI182" s="1012"/>
      <c r="AJ182" s="1012"/>
      <c r="AK182" s="1012"/>
      <c r="AL182" s="1013"/>
    </row>
    <row r="183" spans="1:38">
      <c r="A183" s="146"/>
      <c r="B183" s="542">
        <v>118</v>
      </c>
      <c r="C183" s="828"/>
      <c r="D183" s="829"/>
      <c r="E183" s="1012"/>
      <c r="F183" s="1012"/>
      <c r="G183" s="1012"/>
      <c r="H183" s="1012"/>
      <c r="I183" s="1012"/>
      <c r="J183" s="1012"/>
      <c r="K183" s="1012"/>
      <c r="L183" s="1012"/>
      <c r="M183" s="1012"/>
      <c r="N183" s="1012"/>
      <c r="O183" s="1012"/>
      <c r="P183" s="1012"/>
      <c r="Q183" s="1012"/>
      <c r="R183" s="1012"/>
      <c r="S183" s="1013"/>
      <c r="T183" s="1023"/>
      <c r="U183" s="542">
        <v>118</v>
      </c>
      <c r="V183" s="828"/>
      <c r="W183" s="829"/>
      <c r="X183" s="1012"/>
      <c r="Y183" s="1012"/>
      <c r="Z183" s="1012"/>
      <c r="AA183" s="1012"/>
      <c r="AB183" s="1012"/>
      <c r="AC183" s="1012"/>
      <c r="AD183" s="1012"/>
      <c r="AE183" s="1012"/>
      <c r="AF183" s="1012"/>
      <c r="AG183" s="1012"/>
      <c r="AH183" s="1012"/>
      <c r="AI183" s="1012"/>
      <c r="AJ183" s="1012"/>
      <c r="AK183" s="1012"/>
      <c r="AL183" s="1013"/>
    </row>
    <row r="184" spans="1:38">
      <c r="A184" s="146"/>
      <c r="B184" s="542">
        <v>119</v>
      </c>
      <c r="C184" s="828"/>
      <c r="D184" s="829"/>
      <c r="E184" s="1012"/>
      <c r="F184" s="1012"/>
      <c r="G184" s="1012"/>
      <c r="H184" s="1012"/>
      <c r="I184" s="1012"/>
      <c r="J184" s="1012"/>
      <c r="K184" s="1012"/>
      <c r="L184" s="1012"/>
      <c r="M184" s="1012"/>
      <c r="N184" s="1012"/>
      <c r="O184" s="1012"/>
      <c r="P184" s="1012"/>
      <c r="Q184" s="1012"/>
      <c r="R184" s="1012"/>
      <c r="S184" s="1013"/>
      <c r="T184" s="1023"/>
      <c r="U184" s="542">
        <v>119</v>
      </c>
      <c r="V184" s="828"/>
      <c r="W184" s="829"/>
      <c r="X184" s="1012"/>
      <c r="Y184" s="1012"/>
      <c r="Z184" s="1012"/>
      <c r="AA184" s="1012"/>
      <c r="AB184" s="1012"/>
      <c r="AC184" s="1012"/>
      <c r="AD184" s="1012"/>
      <c r="AE184" s="1012"/>
      <c r="AF184" s="1012"/>
      <c r="AG184" s="1012"/>
      <c r="AH184" s="1012"/>
      <c r="AI184" s="1012"/>
      <c r="AJ184" s="1012"/>
      <c r="AK184" s="1012"/>
      <c r="AL184" s="1013"/>
    </row>
    <row r="185" spans="1:38">
      <c r="A185" s="146"/>
      <c r="B185" s="542">
        <v>120</v>
      </c>
      <c r="C185" s="828"/>
      <c r="D185" s="829"/>
      <c r="E185" s="1012"/>
      <c r="F185" s="1012"/>
      <c r="G185" s="1012"/>
      <c r="H185" s="1012"/>
      <c r="I185" s="1012"/>
      <c r="J185" s="1012"/>
      <c r="K185" s="1012"/>
      <c r="L185" s="1012"/>
      <c r="M185" s="1012"/>
      <c r="N185" s="1012"/>
      <c r="O185" s="1012"/>
      <c r="P185" s="1012"/>
      <c r="Q185" s="1012"/>
      <c r="R185" s="1012"/>
      <c r="S185" s="1013"/>
      <c r="T185" s="1023"/>
      <c r="U185" s="542">
        <v>120</v>
      </c>
      <c r="V185" s="828"/>
      <c r="W185" s="829"/>
      <c r="X185" s="1012"/>
      <c r="Y185" s="1012"/>
      <c r="Z185" s="1012"/>
      <c r="AA185" s="1012"/>
      <c r="AB185" s="1012"/>
      <c r="AC185" s="1012"/>
      <c r="AD185" s="1012"/>
      <c r="AE185" s="1012"/>
      <c r="AF185" s="1012"/>
      <c r="AG185" s="1012"/>
      <c r="AH185" s="1012"/>
      <c r="AI185" s="1012"/>
      <c r="AJ185" s="1012"/>
      <c r="AK185" s="1012"/>
      <c r="AL185" s="1013"/>
    </row>
    <row r="186" spans="1:38">
      <c r="A186" s="104"/>
      <c r="B186" s="542">
        <v>121</v>
      </c>
      <c r="C186" s="828"/>
      <c r="D186" s="829"/>
      <c r="E186" s="1012"/>
      <c r="F186" s="1012"/>
      <c r="G186" s="1012"/>
      <c r="H186" s="1012"/>
      <c r="I186" s="1012"/>
      <c r="J186" s="1012"/>
      <c r="K186" s="1012"/>
      <c r="L186" s="1012"/>
      <c r="M186" s="1012"/>
      <c r="N186" s="1012"/>
      <c r="O186" s="1012"/>
      <c r="P186" s="1012"/>
      <c r="Q186" s="1012"/>
      <c r="R186" s="1012"/>
      <c r="S186" s="1013"/>
      <c r="T186" s="1012"/>
      <c r="U186" s="542">
        <v>121</v>
      </c>
      <c r="V186" s="828"/>
      <c r="W186" s="829"/>
      <c r="X186" s="1012"/>
      <c r="Y186" s="1012"/>
      <c r="Z186" s="1012"/>
      <c r="AA186" s="1012"/>
      <c r="AB186" s="1012"/>
      <c r="AC186" s="1012"/>
      <c r="AD186" s="1012"/>
      <c r="AE186" s="1012"/>
      <c r="AF186" s="1012"/>
      <c r="AG186" s="1012"/>
      <c r="AH186" s="1012"/>
      <c r="AI186" s="1012"/>
      <c r="AJ186" s="1012"/>
      <c r="AK186" s="1012"/>
      <c r="AL186" s="1013"/>
    </row>
    <row r="187" spans="1:38">
      <c r="B187" s="542">
        <v>122</v>
      </c>
      <c r="C187" s="828"/>
      <c r="D187" s="829"/>
      <c r="E187" s="1012"/>
      <c r="F187" s="1012"/>
      <c r="G187" s="1012"/>
      <c r="H187" s="1012"/>
      <c r="I187" s="1012"/>
      <c r="J187" s="1012"/>
      <c r="K187" s="1012"/>
      <c r="L187" s="1012"/>
      <c r="M187" s="1012"/>
      <c r="N187" s="1012"/>
      <c r="O187" s="1012"/>
      <c r="P187" s="1012"/>
      <c r="Q187" s="1012"/>
      <c r="R187" s="1012"/>
      <c r="S187" s="1013"/>
      <c r="T187" s="1012"/>
      <c r="U187" s="542">
        <v>122</v>
      </c>
      <c r="V187" s="828"/>
      <c r="W187" s="829"/>
      <c r="X187" s="1012"/>
      <c r="Y187" s="1012"/>
      <c r="Z187" s="1012"/>
      <c r="AA187" s="1012"/>
      <c r="AB187" s="1012"/>
      <c r="AC187" s="1012"/>
      <c r="AD187" s="1012"/>
      <c r="AE187" s="1012"/>
      <c r="AF187" s="1012"/>
      <c r="AG187" s="1012"/>
      <c r="AH187" s="1012"/>
      <c r="AI187" s="1012"/>
      <c r="AJ187" s="1012"/>
      <c r="AK187" s="1012"/>
      <c r="AL187" s="1013"/>
    </row>
    <row r="188" spans="1:38">
      <c r="B188" s="542">
        <v>123</v>
      </c>
      <c r="C188" s="828"/>
      <c r="D188" s="829"/>
      <c r="E188" s="1012"/>
      <c r="F188" s="1012"/>
      <c r="G188" s="1012"/>
      <c r="H188" s="1012"/>
      <c r="I188" s="1012"/>
      <c r="J188" s="1012"/>
      <c r="K188" s="1012"/>
      <c r="L188" s="1012"/>
      <c r="M188" s="1012"/>
      <c r="N188" s="1012"/>
      <c r="O188" s="1012"/>
      <c r="P188" s="1012"/>
      <c r="Q188" s="1012"/>
      <c r="R188" s="1012"/>
      <c r="S188" s="1013"/>
      <c r="T188" s="1012"/>
      <c r="U188" s="542">
        <v>123</v>
      </c>
      <c r="V188" s="828"/>
      <c r="W188" s="829"/>
      <c r="X188" s="1012"/>
      <c r="Y188" s="1012"/>
      <c r="Z188" s="1012"/>
      <c r="AA188" s="1012"/>
      <c r="AB188" s="1012"/>
      <c r="AC188" s="1012"/>
      <c r="AD188" s="1012"/>
      <c r="AE188" s="1012"/>
      <c r="AF188" s="1012"/>
      <c r="AG188" s="1012"/>
      <c r="AH188" s="1012"/>
      <c r="AI188" s="1012"/>
      <c r="AJ188" s="1012"/>
      <c r="AK188" s="1012"/>
      <c r="AL188" s="1013"/>
    </row>
    <row r="189" spans="1:38">
      <c r="B189" s="542">
        <v>124</v>
      </c>
      <c r="C189" s="828"/>
      <c r="D189" s="829"/>
      <c r="E189" s="1012"/>
      <c r="F189" s="1012"/>
      <c r="G189" s="1012"/>
      <c r="H189" s="1012"/>
      <c r="I189" s="1012"/>
      <c r="J189" s="1012"/>
      <c r="K189" s="1012"/>
      <c r="L189" s="1012"/>
      <c r="M189" s="1012"/>
      <c r="N189" s="1012"/>
      <c r="O189" s="1012"/>
      <c r="P189" s="1012"/>
      <c r="Q189" s="1012"/>
      <c r="R189" s="1012"/>
      <c r="S189" s="1013"/>
      <c r="T189" s="1012"/>
      <c r="U189" s="542">
        <v>124</v>
      </c>
      <c r="V189" s="828"/>
      <c r="W189" s="829"/>
      <c r="X189" s="1012"/>
      <c r="Y189" s="1012"/>
      <c r="Z189" s="1012"/>
      <c r="AA189" s="1012"/>
      <c r="AB189" s="1012"/>
      <c r="AC189" s="1012"/>
      <c r="AD189" s="1012"/>
      <c r="AE189" s="1012"/>
      <c r="AF189" s="1012"/>
      <c r="AG189" s="1012"/>
      <c r="AH189" s="1012"/>
      <c r="AI189" s="1012"/>
      <c r="AJ189" s="1012"/>
      <c r="AK189" s="1012"/>
      <c r="AL189" s="1013"/>
    </row>
    <row r="190" spans="1:38">
      <c r="B190" s="542">
        <v>125</v>
      </c>
      <c r="C190" s="828"/>
      <c r="D190" s="829"/>
      <c r="E190" s="1012"/>
      <c r="F190" s="1012"/>
      <c r="G190" s="1012"/>
      <c r="H190" s="1012"/>
      <c r="I190" s="1012"/>
      <c r="J190" s="1012"/>
      <c r="K190" s="1012"/>
      <c r="L190" s="1012"/>
      <c r="M190" s="1012"/>
      <c r="N190" s="1012"/>
      <c r="O190" s="1012"/>
      <c r="P190" s="1012"/>
      <c r="Q190" s="1012"/>
      <c r="R190" s="1012"/>
      <c r="S190" s="1013"/>
      <c r="T190" s="1012"/>
      <c r="U190" s="542">
        <v>125</v>
      </c>
      <c r="V190" s="828"/>
      <c r="W190" s="829"/>
      <c r="X190" s="1012"/>
      <c r="Y190" s="1012"/>
      <c r="Z190" s="1012"/>
      <c r="AA190" s="1012"/>
      <c r="AB190" s="1012"/>
      <c r="AC190" s="1012"/>
      <c r="AD190" s="1012"/>
      <c r="AE190" s="1012"/>
      <c r="AF190" s="1012"/>
      <c r="AG190" s="1012"/>
      <c r="AH190" s="1012"/>
      <c r="AI190" s="1012"/>
      <c r="AJ190" s="1012"/>
      <c r="AK190" s="1012"/>
      <c r="AL190" s="1013"/>
    </row>
    <row r="191" spans="1:38">
      <c r="B191" s="542">
        <v>126</v>
      </c>
      <c r="C191" s="828"/>
      <c r="D191" s="829"/>
      <c r="E191" s="1012"/>
      <c r="F191" s="1012"/>
      <c r="G191" s="1012"/>
      <c r="H191" s="1012"/>
      <c r="I191" s="1012"/>
      <c r="J191" s="1012"/>
      <c r="K191" s="1012"/>
      <c r="L191" s="1012"/>
      <c r="M191" s="1012"/>
      <c r="N191" s="1012"/>
      <c r="O191" s="1012"/>
      <c r="P191" s="1012"/>
      <c r="Q191" s="1012"/>
      <c r="R191" s="1012"/>
      <c r="S191" s="1013"/>
      <c r="T191" s="1012"/>
      <c r="U191" s="542">
        <v>126</v>
      </c>
      <c r="V191" s="828"/>
      <c r="W191" s="829"/>
      <c r="X191" s="1012"/>
      <c r="Y191" s="1012"/>
      <c r="Z191" s="1012"/>
      <c r="AA191" s="1012"/>
      <c r="AB191" s="1012"/>
      <c r="AC191" s="1012"/>
      <c r="AD191" s="1012"/>
      <c r="AE191" s="1012"/>
      <c r="AF191" s="1012"/>
      <c r="AG191" s="1012"/>
      <c r="AH191" s="1012"/>
      <c r="AI191" s="1012"/>
      <c r="AJ191" s="1012"/>
      <c r="AK191" s="1012"/>
      <c r="AL191" s="1013"/>
    </row>
    <row r="192" spans="1:38">
      <c r="B192" s="542">
        <v>127</v>
      </c>
      <c r="C192" s="828"/>
      <c r="D192" s="829"/>
      <c r="E192" s="1012"/>
      <c r="F192" s="1012"/>
      <c r="G192" s="1012"/>
      <c r="H192" s="1012"/>
      <c r="I192" s="1012"/>
      <c r="J192" s="1012"/>
      <c r="K192" s="1012"/>
      <c r="L192" s="1012"/>
      <c r="M192" s="1012"/>
      <c r="N192" s="1012"/>
      <c r="O192" s="1012"/>
      <c r="P192" s="1012"/>
      <c r="Q192" s="1012"/>
      <c r="R192" s="1012"/>
      <c r="S192" s="1013"/>
      <c r="T192" s="1012"/>
      <c r="U192" s="542">
        <v>127</v>
      </c>
      <c r="V192" s="828"/>
      <c r="W192" s="829"/>
      <c r="X192" s="1012"/>
      <c r="Y192" s="1012"/>
      <c r="Z192" s="1012"/>
      <c r="AA192" s="1012"/>
      <c r="AB192" s="1012"/>
      <c r="AC192" s="1012"/>
      <c r="AD192" s="1012"/>
      <c r="AE192" s="1012"/>
      <c r="AF192" s="1012"/>
      <c r="AG192" s="1012"/>
      <c r="AH192" s="1012"/>
      <c r="AI192" s="1012"/>
      <c r="AJ192" s="1012"/>
      <c r="AK192" s="1012"/>
      <c r="AL192" s="1013"/>
    </row>
    <row r="193" spans="2:38">
      <c r="B193" s="542">
        <v>128</v>
      </c>
      <c r="C193" s="828"/>
      <c r="D193" s="829"/>
      <c r="E193" s="1012"/>
      <c r="F193" s="1012"/>
      <c r="G193" s="1012"/>
      <c r="H193" s="1012"/>
      <c r="I193" s="1012"/>
      <c r="J193" s="1012"/>
      <c r="K193" s="1012"/>
      <c r="L193" s="1012"/>
      <c r="M193" s="1012"/>
      <c r="N193" s="1012"/>
      <c r="O193" s="1012"/>
      <c r="P193" s="1012"/>
      <c r="Q193" s="1012"/>
      <c r="R193" s="1012"/>
      <c r="S193" s="1013"/>
      <c r="T193" s="1012"/>
      <c r="U193" s="542">
        <v>128</v>
      </c>
      <c r="V193" s="828"/>
      <c r="W193" s="829"/>
      <c r="X193" s="1012"/>
      <c r="Y193" s="1012"/>
      <c r="Z193" s="1012"/>
      <c r="AA193" s="1012"/>
      <c r="AB193" s="1012"/>
      <c r="AC193" s="1012"/>
      <c r="AD193" s="1012"/>
      <c r="AE193" s="1012"/>
      <c r="AF193" s="1012"/>
      <c r="AG193" s="1012"/>
      <c r="AH193" s="1012"/>
      <c r="AI193" s="1012"/>
      <c r="AJ193" s="1012"/>
      <c r="AK193" s="1012"/>
      <c r="AL193" s="1013"/>
    </row>
    <row r="194" spans="2:38">
      <c r="B194" s="542">
        <v>129</v>
      </c>
      <c r="C194" s="828"/>
      <c r="D194" s="829"/>
      <c r="E194" s="1012"/>
      <c r="F194" s="1012"/>
      <c r="G194" s="1012"/>
      <c r="H194" s="1012"/>
      <c r="I194" s="1012"/>
      <c r="J194" s="1012"/>
      <c r="K194" s="1012"/>
      <c r="L194" s="1012"/>
      <c r="M194" s="1012"/>
      <c r="N194" s="1012"/>
      <c r="O194" s="1012"/>
      <c r="P194" s="1012"/>
      <c r="Q194" s="1012"/>
      <c r="R194" s="1012"/>
      <c r="S194" s="1013"/>
      <c r="T194" s="1012"/>
      <c r="U194" s="542">
        <v>129</v>
      </c>
      <c r="V194" s="828"/>
      <c r="W194" s="829"/>
      <c r="X194" s="1012"/>
      <c r="Y194" s="1012"/>
      <c r="Z194" s="1012"/>
      <c r="AA194" s="1012"/>
      <c r="AB194" s="1012"/>
      <c r="AC194" s="1012"/>
      <c r="AD194" s="1012"/>
      <c r="AE194" s="1012"/>
      <c r="AF194" s="1012"/>
      <c r="AG194" s="1012"/>
      <c r="AH194" s="1012"/>
      <c r="AI194" s="1012"/>
      <c r="AJ194" s="1012"/>
      <c r="AK194" s="1012"/>
      <c r="AL194" s="1013"/>
    </row>
    <row r="195" spans="2:38">
      <c r="B195" s="542">
        <v>130</v>
      </c>
      <c r="C195" s="828"/>
      <c r="D195" s="829"/>
      <c r="E195" s="1012"/>
      <c r="F195" s="1012"/>
      <c r="G195" s="1012"/>
      <c r="H195" s="1012"/>
      <c r="I195" s="1012"/>
      <c r="J195" s="1012"/>
      <c r="K195" s="1012"/>
      <c r="L195" s="1012"/>
      <c r="M195" s="1012"/>
      <c r="N195" s="1012"/>
      <c r="O195" s="1012"/>
      <c r="P195" s="1012"/>
      <c r="Q195" s="1012"/>
      <c r="R195" s="1012"/>
      <c r="S195" s="1013"/>
      <c r="T195" s="1012"/>
      <c r="U195" s="542">
        <v>130</v>
      </c>
      <c r="V195" s="828"/>
      <c r="W195" s="829"/>
      <c r="X195" s="1012"/>
      <c r="Y195" s="1012"/>
      <c r="Z195" s="1012"/>
      <c r="AA195" s="1012"/>
      <c r="AB195" s="1012"/>
      <c r="AC195" s="1012"/>
      <c r="AD195" s="1012"/>
      <c r="AE195" s="1012"/>
      <c r="AF195" s="1012"/>
      <c r="AG195" s="1012"/>
      <c r="AH195" s="1012"/>
      <c r="AI195" s="1012"/>
      <c r="AJ195" s="1012"/>
      <c r="AK195" s="1012"/>
      <c r="AL195" s="1013"/>
    </row>
    <row r="196" spans="2:38">
      <c r="B196" s="542">
        <v>131</v>
      </c>
      <c r="C196" s="828"/>
      <c r="D196" s="829"/>
      <c r="E196" s="1012"/>
      <c r="F196" s="1012"/>
      <c r="G196" s="1012"/>
      <c r="H196" s="1012"/>
      <c r="I196" s="1012"/>
      <c r="J196" s="1012"/>
      <c r="K196" s="1012"/>
      <c r="L196" s="1012"/>
      <c r="M196" s="1012"/>
      <c r="N196" s="1012"/>
      <c r="O196" s="1012"/>
      <c r="P196" s="1012"/>
      <c r="Q196" s="1012"/>
      <c r="R196" s="1012"/>
      <c r="S196" s="1013"/>
      <c r="T196" s="1012"/>
      <c r="U196" s="542">
        <v>131</v>
      </c>
      <c r="V196" s="828"/>
      <c r="W196" s="829"/>
      <c r="X196" s="1012"/>
      <c r="Y196" s="1012"/>
      <c r="Z196" s="1012"/>
      <c r="AA196" s="1012"/>
      <c r="AB196" s="1012"/>
      <c r="AC196" s="1012"/>
      <c r="AD196" s="1012"/>
      <c r="AE196" s="1012"/>
      <c r="AF196" s="1012"/>
      <c r="AG196" s="1012"/>
      <c r="AH196" s="1012"/>
      <c r="AI196" s="1012"/>
      <c r="AJ196" s="1012"/>
      <c r="AK196" s="1012"/>
      <c r="AL196" s="1013"/>
    </row>
    <row r="197" spans="2:38">
      <c r="B197" s="542">
        <v>132</v>
      </c>
      <c r="C197" s="828"/>
      <c r="D197" s="829"/>
      <c r="E197" s="1012"/>
      <c r="F197" s="1012"/>
      <c r="G197" s="1012"/>
      <c r="H197" s="1012"/>
      <c r="I197" s="1012"/>
      <c r="J197" s="1012"/>
      <c r="K197" s="1012"/>
      <c r="L197" s="1012"/>
      <c r="M197" s="1012"/>
      <c r="N197" s="1012"/>
      <c r="O197" s="1012"/>
      <c r="P197" s="1012"/>
      <c r="Q197" s="1012"/>
      <c r="R197" s="1012"/>
      <c r="S197" s="1013"/>
      <c r="T197" s="1012"/>
      <c r="U197" s="542">
        <v>132</v>
      </c>
      <c r="V197" s="828"/>
      <c r="W197" s="829"/>
      <c r="X197" s="1012"/>
      <c r="Y197" s="1012"/>
      <c r="Z197" s="1012"/>
      <c r="AA197" s="1012"/>
      <c r="AB197" s="1012"/>
      <c r="AC197" s="1012"/>
      <c r="AD197" s="1012"/>
      <c r="AE197" s="1012"/>
      <c r="AF197" s="1012"/>
      <c r="AG197" s="1012"/>
      <c r="AH197" s="1012"/>
      <c r="AI197" s="1012"/>
      <c r="AJ197" s="1012"/>
      <c r="AK197" s="1012"/>
      <c r="AL197" s="1013"/>
    </row>
    <row r="198" spans="2:38">
      <c r="B198" s="542">
        <v>133</v>
      </c>
      <c r="C198" s="828"/>
      <c r="D198" s="829"/>
      <c r="E198" s="1012"/>
      <c r="F198" s="1012"/>
      <c r="G198" s="1012"/>
      <c r="H198" s="1012"/>
      <c r="I198" s="1012"/>
      <c r="J198" s="1012"/>
      <c r="K198" s="1012"/>
      <c r="L198" s="1012"/>
      <c r="M198" s="1012"/>
      <c r="N198" s="1012"/>
      <c r="O198" s="1012"/>
      <c r="P198" s="1012"/>
      <c r="Q198" s="1012"/>
      <c r="R198" s="1012"/>
      <c r="S198" s="1013"/>
      <c r="T198" s="1012"/>
      <c r="U198" s="542">
        <v>133</v>
      </c>
      <c r="V198" s="828"/>
      <c r="W198" s="829"/>
      <c r="X198" s="1012"/>
      <c r="Y198" s="1012"/>
      <c r="Z198" s="1012"/>
      <c r="AA198" s="1012"/>
      <c r="AB198" s="1012"/>
      <c r="AC198" s="1012"/>
      <c r="AD198" s="1012"/>
      <c r="AE198" s="1012"/>
      <c r="AF198" s="1012"/>
      <c r="AG198" s="1012"/>
      <c r="AH198" s="1012"/>
      <c r="AI198" s="1012"/>
      <c r="AJ198" s="1012"/>
      <c r="AK198" s="1012"/>
      <c r="AL198" s="1013"/>
    </row>
    <row r="199" spans="2:38">
      <c r="B199" s="542">
        <v>134</v>
      </c>
      <c r="C199" s="828"/>
      <c r="D199" s="829"/>
      <c r="E199" s="1012"/>
      <c r="F199" s="1012"/>
      <c r="G199" s="1012"/>
      <c r="H199" s="1012"/>
      <c r="I199" s="1012"/>
      <c r="J199" s="1012"/>
      <c r="K199" s="1012"/>
      <c r="L199" s="1012"/>
      <c r="M199" s="1012"/>
      <c r="N199" s="1012"/>
      <c r="O199" s="1012"/>
      <c r="P199" s="1012"/>
      <c r="Q199" s="1012"/>
      <c r="R199" s="1012"/>
      <c r="S199" s="1013"/>
      <c r="T199" s="1012"/>
      <c r="U199" s="542">
        <v>134</v>
      </c>
      <c r="V199" s="828"/>
      <c r="W199" s="829"/>
      <c r="X199" s="1012"/>
      <c r="Y199" s="1012"/>
      <c r="Z199" s="1012"/>
      <c r="AA199" s="1012"/>
      <c r="AB199" s="1012"/>
      <c r="AC199" s="1012"/>
      <c r="AD199" s="1012"/>
      <c r="AE199" s="1012"/>
      <c r="AF199" s="1012"/>
      <c r="AG199" s="1012"/>
      <c r="AH199" s="1012"/>
      <c r="AI199" s="1012"/>
      <c r="AJ199" s="1012"/>
      <c r="AK199" s="1012"/>
      <c r="AL199" s="1013"/>
    </row>
    <row r="200" spans="2:38">
      <c r="B200" s="542">
        <v>135</v>
      </c>
      <c r="C200" s="828"/>
      <c r="D200" s="829"/>
      <c r="E200" s="1012"/>
      <c r="F200" s="1012"/>
      <c r="G200" s="1012"/>
      <c r="H200" s="1012"/>
      <c r="I200" s="1012"/>
      <c r="J200" s="1012"/>
      <c r="K200" s="1012"/>
      <c r="L200" s="1012"/>
      <c r="M200" s="1012"/>
      <c r="N200" s="1012"/>
      <c r="O200" s="1012"/>
      <c r="P200" s="1012"/>
      <c r="Q200" s="1012"/>
      <c r="R200" s="1012"/>
      <c r="S200" s="1013"/>
      <c r="T200" s="1012"/>
      <c r="U200" s="542">
        <v>135</v>
      </c>
      <c r="V200" s="828"/>
      <c r="W200" s="829"/>
      <c r="X200" s="1012"/>
      <c r="Y200" s="1012"/>
      <c r="Z200" s="1012"/>
      <c r="AA200" s="1012"/>
      <c r="AB200" s="1012"/>
      <c r="AC200" s="1012"/>
      <c r="AD200" s="1012"/>
      <c r="AE200" s="1012"/>
      <c r="AF200" s="1012"/>
      <c r="AG200" s="1012"/>
      <c r="AH200" s="1012"/>
      <c r="AI200" s="1012"/>
      <c r="AJ200" s="1012"/>
      <c r="AK200" s="1012"/>
      <c r="AL200" s="1013"/>
    </row>
    <row r="201" spans="2:38">
      <c r="B201" s="542">
        <v>136</v>
      </c>
      <c r="C201" s="828"/>
      <c r="D201" s="829"/>
      <c r="E201" s="1012"/>
      <c r="F201" s="1012"/>
      <c r="G201" s="1012"/>
      <c r="H201" s="1012"/>
      <c r="I201" s="1012"/>
      <c r="J201" s="1012"/>
      <c r="K201" s="1012"/>
      <c r="L201" s="1012"/>
      <c r="M201" s="1012"/>
      <c r="N201" s="1012"/>
      <c r="O201" s="1012"/>
      <c r="P201" s="1012"/>
      <c r="Q201" s="1012"/>
      <c r="R201" s="1012"/>
      <c r="S201" s="1013"/>
      <c r="T201" s="1012"/>
      <c r="U201" s="542">
        <v>136</v>
      </c>
      <c r="V201" s="828"/>
      <c r="W201" s="829"/>
      <c r="X201" s="1012"/>
      <c r="Y201" s="1012"/>
      <c r="Z201" s="1012"/>
      <c r="AA201" s="1012"/>
      <c r="AB201" s="1012"/>
      <c r="AC201" s="1012"/>
      <c r="AD201" s="1012"/>
      <c r="AE201" s="1012"/>
      <c r="AF201" s="1012"/>
      <c r="AG201" s="1012"/>
      <c r="AH201" s="1012"/>
      <c r="AI201" s="1012"/>
      <c r="AJ201" s="1012"/>
      <c r="AK201" s="1012"/>
      <c r="AL201" s="1013"/>
    </row>
    <row r="202" spans="2:38">
      <c r="B202" s="542">
        <v>137</v>
      </c>
      <c r="C202" s="828"/>
      <c r="D202" s="829"/>
      <c r="E202" s="1012"/>
      <c r="F202" s="1012"/>
      <c r="G202" s="1012"/>
      <c r="H202" s="1012"/>
      <c r="I202" s="1012"/>
      <c r="J202" s="1012"/>
      <c r="K202" s="1012"/>
      <c r="L202" s="1012"/>
      <c r="M202" s="1012"/>
      <c r="N202" s="1012"/>
      <c r="O202" s="1012"/>
      <c r="P202" s="1012"/>
      <c r="Q202" s="1012"/>
      <c r="R202" s="1012"/>
      <c r="S202" s="1013"/>
      <c r="T202" s="1012"/>
      <c r="U202" s="542">
        <v>137</v>
      </c>
      <c r="V202" s="828"/>
      <c r="W202" s="829"/>
      <c r="X202" s="1012"/>
      <c r="Y202" s="1012"/>
      <c r="Z202" s="1012"/>
      <c r="AA202" s="1012"/>
      <c r="AB202" s="1012"/>
      <c r="AC202" s="1012"/>
      <c r="AD202" s="1012"/>
      <c r="AE202" s="1012"/>
      <c r="AF202" s="1012"/>
      <c r="AG202" s="1012"/>
      <c r="AH202" s="1012"/>
      <c r="AI202" s="1012"/>
      <c r="AJ202" s="1012"/>
      <c r="AK202" s="1012"/>
      <c r="AL202" s="1013"/>
    </row>
    <row r="203" spans="2:38">
      <c r="B203" s="542">
        <v>138</v>
      </c>
      <c r="C203" s="828"/>
      <c r="D203" s="829"/>
      <c r="E203" s="1012"/>
      <c r="F203" s="1012"/>
      <c r="G203" s="1012"/>
      <c r="H203" s="1012"/>
      <c r="I203" s="1012"/>
      <c r="J203" s="1012"/>
      <c r="K203" s="1012"/>
      <c r="L203" s="1012"/>
      <c r="M203" s="1012"/>
      <c r="N203" s="1012"/>
      <c r="O203" s="1012"/>
      <c r="P203" s="1012"/>
      <c r="Q203" s="1012"/>
      <c r="R203" s="1012"/>
      <c r="S203" s="1013"/>
      <c r="T203" s="1012"/>
      <c r="U203" s="542">
        <v>138</v>
      </c>
      <c r="V203" s="828"/>
      <c r="W203" s="829"/>
      <c r="X203" s="1012"/>
      <c r="Y203" s="1012"/>
      <c r="Z203" s="1012"/>
      <c r="AA203" s="1012"/>
      <c r="AB203" s="1012"/>
      <c r="AC203" s="1012"/>
      <c r="AD203" s="1012"/>
      <c r="AE203" s="1012"/>
      <c r="AF203" s="1012"/>
      <c r="AG203" s="1012"/>
      <c r="AH203" s="1012"/>
      <c r="AI203" s="1012"/>
      <c r="AJ203" s="1012"/>
      <c r="AK203" s="1012"/>
      <c r="AL203" s="1013"/>
    </row>
    <row r="204" spans="2:38">
      <c r="B204" s="542">
        <v>139</v>
      </c>
      <c r="C204" s="828"/>
      <c r="D204" s="829"/>
      <c r="E204" s="1012"/>
      <c r="F204" s="1012"/>
      <c r="G204" s="1012"/>
      <c r="H204" s="1012"/>
      <c r="I204" s="1012"/>
      <c r="J204" s="1012"/>
      <c r="K204" s="1012"/>
      <c r="L204" s="1012"/>
      <c r="M204" s="1012"/>
      <c r="N204" s="1012"/>
      <c r="O204" s="1012"/>
      <c r="P204" s="1012"/>
      <c r="Q204" s="1012"/>
      <c r="R204" s="1012"/>
      <c r="S204" s="1013"/>
      <c r="T204" s="1012"/>
      <c r="U204" s="542">
        <v>139</v>
      </c>
      <c r="V204" s="828"/>
      <c r="W204" s="829"/>
      <c r="X204" s="1012"/>
      <c r="Y204" s="1012"/>
      <c r="Z204" s="1012"/>
      <c r="AA204" s="1012"/>
      <c r="AB204" s="1012"/>
      <c r="AC204" s="1012"/>
      <c r="AD204" s="1012"/>
      <c r="AE204" s="1012"/>
      <c r="AF204" s="1012"/>
      <c r="AG204" s="1012"/>
      <c r="AH204" s="1012"/>
      <c r="AI204" s="1012"/>
      <c r="AJ204" s="1012"/>
      <c r="AK204" s="1012"/>
      <c r="AL204" s="1013"/>
    </row>
    <row r="205" spans="2:38">
      <c r="B205" s="542">
        <v>140</v>
      </c>
      <c r="C205" s="828"/>
      <c r="D205" s="829"/>
      <c r="E205" s="1012"/>
      <c r="F205" s="1012"/>
      <c r="G205" s="1012"/>
      <c r="H205" s="1012"/>
      <c r="I205" s="1012"/>
      <c r="J205" s="1012"/>
      <c r="K205" s="1012"/>
      <c r="L205" s="1012"/>
      <c r="M205" s="1012"/>
      <c r="N205" s="1012"/>
      <c r="O205" s="1012"/>
      <c r="P205" s="1012"/>
      <c r="Q205" s="1012"/>
      <c r="R205" s="1012"/>
      <c r="S205" s="1013"/>
      <c r="T205" s="1012"/>
      <c r="U205" s="542">
        <v>140</v>
      </c>
      <c r="V205" s="828"/>
      <c r="W205" s="829"/>
      <c r="X205" s="1012"/>
      <c r="Y205" s="1012"/>
      <c r="Z205" s="1012"/>
      <c r="AA205" s="1012"/>
      <c r="AB205" s="1012"/>
      <c r="AC205" s="1012"/>
      <c r="AD205" s="1012"/>
      <c r="AE205" s="1012"/>
      <c r="AF205" s="1012"/>
      <c r="AG205" s="1012"/>
      <c r="AH205" s="1012"/>
      <c r="AI205" s="1012"/>
      <c r="AJ205" s="1012"/>
      <c r="AK205" s="1012"/>
      <c r="AL205" s="1013"/>
    </row>
    <row r="206" spans="2:38">
      <c r="B206" s="542">
        <v>141</v>
      </c>
      <c r="C206" s="828"/>
      <c r="D206" s="829"/>
      <c r="E206" s="1012"/>
      <c r="F206" s="1012"/>
      <c r="G206" s="1012"/>
      <c r="H206" s="1012"/>
      <c r="I206" s="1012"/>
      <c r="J206" s="1012"/>
      <c r="K206" s="1012"/>
      <c r="L206" s="1012"/>
      <c r="M206" s="1012"/>
      <c r="N206" s="1012"/>
      <c r="O206" s="1012"/>
      <c r="P206" s="1012"/>
      <c r="Q206" s="1012"/>
      <c r="R206" s="1012"/>
      <c r="S206" s="1013"/>
      <c r="T206" s="1012"/>
      <c r="U206" s="542">
        <v>141</v>
      </c>
      <c r="V206" s="828"/>
      <c r="W206" s="829"/>
      <c r="X206" s="1012"/>
      <c r="Y206" s="1012"/>
      <c r="Z206" s="1012"/>
      <c r="AA206" s="1012"/>
      <c r="AB206" s="1012"/>
      <c r="AC206" s="1012"/>
      <c r="AD206" s="1012"/>
      <c r="AE206" s="1012"/>
      <c r="AF206" s="1012"/>
      <c r="AG206" s="1012"/>
      <c r="AH206" s="1012"/>
      <c r="AI206" s="1012"/>
      <c r="AJ206" s="1012"/>
      <c r="AK206" s="1012"/>
      <c r="AL206" s="1013"/>
    </row>
    <row r="207" spans="2:38">
      <c r="B207" s="542">
        <v>142</v>
      </c>
      <c r="C207" s="828"/>
      <c r="D207" s="829"/>
      <c r="E207" s="1012"/>
      <c r="F207" s="1012"/>
      <c r="G207" s="1012"/>
      <c r="H207" s="1012"/>
      <c r="I207" s="1012"/>
      <c r="J207" s="1012"/>
      <c r="K207" s="1012"/>
      <c r="L207" s="1012"/>
      <c r="M207" s="1012"/>
      <c r="N207" s="1012"/>
      <c r="O207" s="1012"/>
      <c r="P207" s="1012"/>
      <c r="Q207" s="1012"/>
      <c r="R207" s="1012"/>
      <c r="S207" s="1013"/>
      <c r="T207" s="1012"/>
      <c r="U207" s="542">
        <v>142</v>
      </c>
      <c r="V207" s="828"/>
      <c r="W207" s="829"/>
      <c r="X207" s="1012"/>
      <c r="Y207" s="1012"/>
      <c r="Z207" s="1012"/>
      <c r="AA207" s="1012"/>
      <c r="AB207" s="1012"/>
      <c r="AC207" s="1012"/>
      <c r="AD207" s="1012"/>
      <c r="AE207" s="1012"/>
      <c r="AF207" s="1012"/>
      <c r="AG207" s="1012"/>
      <c r="AH207" s="1012"/>
      <c r="AI207" s="1012"/>
      <c r="AJ207" s="1012"/>
      <c r="AK207" s="1012"/>
      <c r="AL207" s="1013"/>
    </row>
    <row r="208" spans="2:38">
      <c r="B208" s="542">
        <v>143</v>
      </c>
      <c r="C208" s="828"/>
      <c r="D208" s="829"/>
      <c r="E208" s="1012"/>
      <c r="F208" s="1012"/>
      <c r="G208" s="1012"/>
      <c r="H208" s="1012"/>
      <c r="I208" s="1012"/>
      <c r="J208" s="1012"/>
      <c r="K208" s="1012"/>
      <c r="L208" s="1012"/>
      <c r="M208" s="1012"/>
      <c r="N208" s="1012"/>
      <c r="O208" s="1012"/>
      <c r="P208" s="1012"/>
      <c r="Q208" s="1012"/>
      <c r="R208" s="1012"/>
      <c r="S208" s="1013"/>
      <c r="T208" s="1012"/>
      <c r="U208" s="542">
        <v>143</v>
      </c>
      <c r="V208" s="828"/>
      <c r="W208" s="829"/>
      <c r="X208" s="1012"/>
      <c r="Y208" s="1012"/>
      <c r="Z208" s="1012"/>
      <c r="AA208" s="1012"/>
      <c r="AB208" s="1012"/>
      <c r="AC208" s="1012"/>
      <c r="AD208" s="1012"/>
      <c r="AE208" s="1012"/>
      <c r="AF208" s="1012"/>
      <c r="AG208" s="1012"/>
      <c r="AH208" s="1012"/>
      <c r="AI208" s="1012"/>
      <c r="AJ208" s="1012"/>
      <c r="AK208" s="1012"/>
      <c r="AL208" s="1013"/>
    </row>
    <row r="209" spans="2:38">
      <c r="B209" s="542">
        <v>144</v>
      </c>
      <c r="C209" s="828"/>
      <c r="D209" s="829"/>
      <c r="E209" s="1012"/>
      <c r="F209" s="1012"/>
      <c r="G209" s="1012"/>
      <c r="H209" s="1012"/>
      <c r="I209" s="1012"/>
      <c r="J209" s="1012"/>
      <c r="K209" s="1012"/>
      <c r="L209" s="1012"/>
      <c r="M209" s="1012"/>
      <c r="N209" s="1012"/>
      <c r="O209" s="1012"/>
      <c r="P209" s="1012"/>
      <c r="Q209" s="1012"/>
      <c r="R209" s="1012"/>
      <c r="S209" s="1013"/>
      <c r="T209" s="1012"/>
      <c r="U209" s="542">
        <v>144</v>
      </c>
      <c r="V209" s="828"/>
      <c r="W209" s="829"/>
      <c r="X209" s="1012"/>
      <c r="Y209" s="1012"/>
      <c r="Z209" s="1012"/>
      <c r="AA209" s="1012"/>
      <c r="AB209" s="1012"/>
      <c r="AC209" s="1012"/>
      <c r="AD209" s="1012"/>
      <c r="AE209" s="1012"/>
      <c r="AF209" s="1012"/>
      <c r="AG209" s="1012"/>
      <c r="AH209" s="1012"/>
      <c r="AI209" s="1012"/>
      <c r="AJ209" s="1012"/>
      <c r="AK209" s="1012"/>
      <c r="AL209" s="1013"/>
    </row>
    <row r="210" spans="2:38">
      <c r="B210" s="542">
        <v>145</v>
      </c>
      <c r="C210" s="828"/>
      <c r="D210" s="829"/>
      <c r="E210" s="1012"/>
      <c r="F210" s="1012"/>
      <c r="G210" s="1012"/>
      <c r="H210" s="1012"/>
      <c r="I210" s="1012"/>
      <c r="J210" s="1012"/>
      <c r="K210" s="1012"/>
      <c r="L210" s="1012"/>
      <c r="M210" s="1012"/>
      <c r="N210" s="1012"/>
      <c r="O210" s="1012"/>
      <c r="P210" s="1012"/>
      <c r="Q210" s="1012"/>
      <c r="R210" s="1012"/>
      <c r="S210" s="1013"/>
      <c r="T210" s="1012"/>
      <c r="U210" s="542">
        <v>145</v>
      </c>
      <c r="V210" s="828"/>
      <c r="W210" s="829"/>
      <c r="X210" s="1012"/>
      <c r="Y210" s="1012"/>
      <c r="Z210" s="1012"/>
      <c r="AA210" s="1012"/>
      <c r="AB210" s="1012"/>
      <c r="AC210" s="1012"/>
      <c r="AD210" s="1012"/>
      <c r="AE210" s="1012"/>
      <c r="AF210" s="1012"/>
      <c r="AG210" s="1012"/>
      <c r="AH210" s="1012"/>
      <c r="AI210" s="1012"/>
      <c r="AJ210" s="1012"/>
      <c r="AK210" s="1012"/>
      <c r="AL210" s="1013"/>
    </row>
    <row r="211" spans="2:38">
      <c r="B211" s="542">
        <v>146</v>
      </c>
      <c r="C211" s="828"/>
      <c r="D211" s="829"/>
      <c r="E211" s="1012"/>
      <c r="F211" s="1012"/>
      <c r="G211" s="1012"/>
      <c r="H211" s="1012"/>
      <c r="I211" s="1012"/>
      <c r="J211" s="1012"/>
      <c r="K211" s="1012"/>
      <c r="L211" s="1012"/>
      <c r="M211" s="1012"/>
      <c r="N211" s="1012"/>
      <c r="O211" s="1012"/>
      <c r="P211" s="1012"/>
      <c r="Q211" s="1012"/>
      <c r="R211" s="1012"/>
      <c r="S211" s="1013"/>
      <c r="T211" s="1012"/>
      <c r="U211" s="542">
        <v>146</v>
      </c>
      <c r="V211" s="828"/>
      <c r="W211" s="829"/>
      <c r="X211" s="1012"/>
      <c r="Y211" s="1012"/>
      <c r="Z211" s="1012"/>
      <c r="AA211" s="1012"/>
      <c r="AB211" s="1012"/>
      <c r="AC211" s="1012"/>
      <c r="AD211" s="1012"/>
      <c r="AE211" s="1012"/>
      <c r="AF211" s="1012"/>
      <c r="AG211" s="1012"/>
      <c r="AH211" s="1012"/>
      <c r="AI211" s="1012"/>
      <c r="AJ211" s="1012"/>
      <c r="AK211" s="1012"/>
      <c r="AL211" s="1013"/>
    </row>
    <row r="212" spans="2:38">
      <c r="B212" s="542">
        <v>147</v>
      </c>
      <c r="C212" s="828"/>
      <c r="D212" s="829"/>
      <c r="E212" s="1012"/>
      <c r="F212" s="1012"/>
      <c r="G212" s="1012"/>
      <c r="H212" s="1012"/>
      <c r="I212" s="1012"/>
      <c r="J212" s="1012"/>
      <c r="K212" s="1012"/>
      <c r="L212" s="1012"/>
      <c r="M212" s="1012"/>
      <c r="N212" s="1012"/>
      <c r="O212" s="1012"/>
      <c r="P212" s="1012"/>
      <c r="Q212" s="1012"/>
      <c r="R212" s="1012"/>
      <c r="S212" s="1013"/>
      <c r="T212" s="1012"/>
      <c r="U212" s="542">
        <v>147</v>
      </c>
      <c r="V212" s="828"/>
      <c r="W212" s="829"/>
      <c r="X212" s="1012"/>
      <c r="Y212" s="1012"/>
      <c r="Z212" s="1012"/>
      <c r="AA212" s="1012"/>
      <c r="AB212" s="1012"/>
      <c r="AC212" s="1012"/>
      <c r="AD212" s="1012"/>
      <c r="AE212" s="1012"/>
      <c r="AF212" s="1012"/>
      <c r="AG212" s="1012"/>
      <c r="AH212" s="1012"/>
      <c r="AI212" s="1012"/>
      <c r="AJ212" s="1012"/>
      <c r="AK212" s="1012"/>
      <c r="AL212" s="1013"/>
    </row>
    <row r="213" spans="2:38">
      <c r="B213" s="542">
        <v>148</v>
      </c>
      <c r="C213" s="828"/>
      <c r="D213" s="829"/>
      <c r="E213" s="1012"/>
      <c r="F213" s="1012"/>
      <c r="G213" s="1012"/>
      <c r="H213" s="1012"/>
      <c r="I213" s="1012"/>
      <c r="J213" s="1012"/>
      <c r="K213" s="1012"/>
      <c r="L213" s="1012"/>
      <c r="M213" s="1012"/>
      <c r="N213" s="1012"/>
      <c r="O213" s="1012"/>
      <c r="P213" s="1012"/>
      <c r="Q213" s="1012"/>
      <c r="R213" s="1012"/>
      <c r="S213" s="1013"/>
      <c r="T213" s="1012"/>
      <c r="U213" s="542">
        <v>148</v>
      </c>
      <c r="V213" s="828"/>
      <c r="W213" s="829"/>
      <c r="X213" s="1012"/>
      <c r="Y213" s="1012"/>
      <c r="Z213" s="1012"/>
      <c r="AA213" s="1012"/>
      <c r="AB213" s="1012"/>
      <c r="AC213" s="1012"/>
      <c r="AD213" s="1012"/>
      <c r="AE213" s="1012"/>
      <c r="AF213" s="1012"/>
      <c r="AG213" s="1012"/>
      <c r="AH213" s="1012"/>
      <c r="AI213" s="1012"/>
      <c r="AJ213" s="1012"/>
      <c r="AK213" s="1012"/>
      <c r="AL213" s="1013"/>
    </row>
    <row r="214" spans="2:38">
      <c r="B214" s="542">
        <v>149</v>
      </c>
      <c r="C214" s="828"/>
      <c r="D214" s="829"/>
      <c r="E214" s="1012"/>
      <c r="F214" s="1012"/>
      <c r="G214" s="1012"/>
      <c r="H214" s="1012"/>
      <c r="I214" s="1012"/>
      <c r="J214" s="1012"/>
      <c r="K214" s="1012"/>
      <c r="L214" s="1012"/>
      <c r="M214" s="1012"/>
      <c r="N214" s="1012"/>
      <c r="O214" s="1012"/>
      <c r="P214" s="1012"/>
      <c r="Q214" s="1012"/>
      <c r="R214" s="1012"/>
      <c r="S214" s="1013"/>
      <c r="T214" s="1012"/>
      <c r="U214" s="542">
        <v>149</v>
      </c>
      <c r="V214" s="828"/>
      <c r="W214" s="829"/>
      <c r="X214" s="1012"/>
      <c r="Y214" s="1012"/>
      <c r="Z214" s="1012"/>
      <c r="AA214" s="1012"/>
      <c r="AB214" s="1012"/>
      <c r="AC214" s="1012"/>
      <c r="AD214" s="1012"/>
      <c r="AE214" s="1012"/>
      <c r="AF214" s="1012"/>
      <c r="AG214" s="1012"/>
      <c r="AH214" s="1012"/>
      <c r="AI214" s="1012"/>
      <c r="AJ214" s="1012"/>
      <c r="AK214" s="1012"/>
      <c r="AL214" s="1013"/>
    </row>
    <row r="215" spans="2:38">
      <c r="B215" s="542">
        <v>150</v>
      </c>
      <c r="C215" s="828"/>
      <c r="D215" s="829"/>
      <c r="E215" s="1012"/>
      <c r="F215" s="1012"/>
      <c r="G215" s="1012"/>
      <c r="H215" s="1012"/>
      <c r="I215" s="1012"/>
      <c r="J215" s="1012"/>
      <c r="K215" s="1012"/>
      <c r="L215" s="1012"/>
      <c r="M215" s="1012"/>
      <c r="N215" s="1012"/>
      <c r="O215" s="1012"/>
      <c r="P215" s="1012"/>
      <c r="Q215" s="1012"/>
      <c r="R215" s="1012"/>
      <c r="S215" s="1013"/>
      <c r="T215" s="1012"/>
      <c r="U215" s="542">
        <v>150</v>
      </c>
      <c r="V215" s="828"/>
      <c r="W215" s="829"/>
      <c r="X215" s="1012"/>
      <c r="Y215" s="1012"/>
      <c r="Z215" s="1012"/>
      <c r="AA215" s="1012"/>
      <c r="AB215" s="1012"/>
      <c r="AC215" s="1012"/>
      <c r="AD215" s="1012"/>
      <c r="AE215" s="1012"/>
      <c r="AF215" s="1012"/>
      <c r="AG215" s="1012"/>
      <c r="AH215" s="1012"/>
      <c r="AI215" s="1012"/>
      <c r="AJ215" s="1012"/>
      <c r="AK215" s="1012"/>
      <c r="AL215" s="1013"/>
    </row>
    <row r="216" spans="2:38">
      <c r="B216" s="542">
        <v>151</v>
      </c>
      <c r="C216" s="828"/>
      <c r="D216" s="829"/>
      <c r="E216" s="1012"/>
      <c r="F216" s="1012"/>
      <c r="G216" s="1012"/>
      <c r="H216" s="1012"/>
      <c r="I216" s="1012"/>
      <c r="J216" s="1012"/>
      <c r="K216" s="1012"/>
      <c r="L216" s="1012"/>
      <c r="M216" s="1012"/>
      <c r="N216" s="1012"/>
      <c r="O216" s="1012"/>
      <c r="P216" s="1012"/>
      <c r="Q216" s="1012"/>
      <c r="R216" s="1012"/>
      <c r="S216" s="1013"/>
      <c r="T216" s="1012"/>
      <c r="U216" s="542">
        <v>151</v>
      </c>
      <c r="V216" s="828"/>
      <c r="W216" s="829"/>
      <c r="X216" s="1012"/>
      <c r="Y216" s="1012"/>
      <c r="Z216" s="1012"/>
      <c r="AA216" s="1012"/>
      <c r="AB216" s="1012"/>
      <c r="AC216" s="1012"/>
      <c r="AD216" s="1012"/>
      <c r="AE216" s="1012"/>
      <c r="AF216" s="1012"/>
      <c r="AG216" s="1012"/>
      <c r="AH216" s="1012"/>
      <c r="AI216" s="1012"/>
      <c r="AJ216" s="1012"/>
      <c r="AK216" s="1012"/>
      <c r="AL216" s="1013"/>
    </row>
    <row r="217" spans="2:38">
      <c r="B217" s="542">
        <v>152</v>
      </c>
      <c r="C217" s="828"/>
      <c r="D217" s="829"/>
      <c r="E217" s="1012"/>
      <c r="F217" s="1012"/>
      <c r="G217" s="1012"/>
      <c r="H217" s="1012"/>
      <c r="I217" s="1012"/>
      <c r="J217" s="1012"/>
      <c r="K217" s="1012"/>
      <c r="L217" s="1012"/>
      <c r="M217" s="1012"/>
      <c r="N217" s="1012"/>
      <c r="O217" s="1012"/>
      <c r="P217" s="1012"/>
      <c r="Q217" s="1012"/>
      <c r="R217" s="1012"/>
      <c r="S217" s="1013"/>
      <c r="T217" s="1012"/>
      <c r="U217" s="542">
        <v>152</v>
      </c>
      <c r="V217" s="828"/>
      <c r="W217" s="829"/>
      <c r="X217" s="1012"/>
      <c r="Y217" s="1012"/>
      <c r="Z217" s="1012"/>
      <c r="AA217" s="1012"/>
      <c r="AB217" s="1012"/>
      <c r="AC217" s="1012"/>
      <c r="AD217" s="1012"/>
      <c r="AE217" s="1012"/>
      <c r="AF217" s="1012"/>
      <c r="AG217" s="1012"/>
      <c r="AH217" s="1012"/>
      <c r="AI217" s="1012"/>
      <c r="AJ217" s="1012"/>
      <c r="AK217" s="1012"/>
      <c r="AL217" s="1013"/>
    </row>
    <row r="218" spans="2:38">
      <c r="B218" s="542">
        <v>153</v>
      </c>
      <c r="C218" s="828"/>
      <c r="D218" s="829"/>
      <c r="E218" s="1012"/>
      <c r="F218" s="1012"/>
      <c r="G218" s="1012"/>
      <c r="H218" s="1012"/>
      <c r="I218" s="1012"/>
      <c r="J218" s="1012"/>
      <c r="K218" s="1012"/>
      <c r="L218" s="1012"/>
      <c r="M218" s="1012"/>
      <c r="N218" s="1012"/>
      <c r="O218" s="1012"/>
      <c r="P218" s="1012"/>
      <c r="Q218" s="1012"/>
      <c r="R218" s="1012"/>
      <c r="S218" s="1013"/>
      <c r="T218" s="1012"/>
      <c r="U218" s="542">
        <v>153</v>
      </c>
      <c r="V218" s="828"/>
      <c r="W218" s="829"/>
      <c r="X218" s="1012"/>
      <c r="Y218" s="1012"/>
      <c r="Z218" s="1012"/>
      <c r="AA218" s="1012"/>
      <c r="AB218" s="1012"/>
      <c r="AC218" s="1012"/>
      <c r="AD218" s="1012"/>
      <c r="AE218" s="1012"/>
      <c r="AF218" s="1012"/>
      <c r="AG218" s="1012"/>
      <c r="AH218" s="1012"/>
      <c r="AI218" s="1012"/>
      <c r="AJ218" s="1012"/>
      <c r="AK218" s="1012"/>
      <c r="AL218" s="1013"/>
    </row>
    <row r="219" spans="2:38">
      <c r="B219" s="542">
        <v>154</v>
      </c>
      <c r="C219" s="828"/>
      <c r="D219" s="829"/>
      <c r="E219" s="1012"/>
      <c r="F219" s="1012"/>
      <c r="G219" s="1012"/>
      <c r="H219" s="1012"/>
      <c r="I219" s="1012"/>
      <c r="J219" s="1012"/>
      <c r="K219" s="1012"/>
      <c r="L219" s="1012"/>
      <c r="M219" s="1012"/>
      <c r="N219" s="1012"/>
      <c r="O219" s="1012"/>
      <c r="P219" s="1012"/>
      <c r="Q219" s="1012"/>
      <c r="R219" s="1012"/>
      <c r="S219" s="1013"/>
      <c r="T219" s="1012"/>
      <c r="U219" s="542">
        <v>154</v>
      </c>
      <c r="V219" s="828"/>
      <c r="W219" s="829"/>
      <c r="X219" s="1012"/>
      <c r="Y219" s="1012"/>
      <c r="Z219" s="1012"/>
      <c r="AA219" s="1012"/>
      <c r="AB219" s="1012"/>
      <c r="AC219" s="1012"/>
      <c r="AD219" s="1012"/>
      <c r="AE219" s="1012"/>
      <c r="AF219" s="1012"/>
      <c r="AG219" s="1012"/>
      <c r="AH219" s="1012"/>
      <c r="AI219" s="1012"/>
      <c r="AJ219" s="1012"/>
      <c r="AK219" s="1012"/>
      <c r="AL219" s="1013"/>
    </row>
    <row r="220" spans="2:38">
      <c r="B220" s="542">
        <v>155</v>
      </c>
      <c r="C220" s="828"/>
      <c r="D220" s="829"/>
      <c r="E220" s="1012"/>
      <c r="F220" s="1012"/>
      <c r="G220" s="1012"/>
      <c r="H220" s="1012"/>
      <c r="I220" s="1012"/>
      <c r="J220" s="1012"/>
      <c r="K220" s="1012"/>
      <c r="L220" s="1012"/>
      <c r="M220" s="1012"/>
      <c r="N220" s="1012"/>
      <c r="O220" s="1012"/>
      <c r="P220" s="1012"/>
      <c r="Q220" s="1012"/>
      <c r="R220" s="1012"/>
      <c r="S220" s="1013"/>
      <c r="T220" s="1012"/>
      <c r="U220" s="542">
        <v>155</v>
      </c>
      <c r="V220" s="828"/>
      <c r="W220" s="829"/>
      <c r="X220" s="1012"/>
      <c r="Y220" s="1012"/>
      <c r="Z220" s="1012"/>
      <c r="AA220" s="1012"/>
      <c r="AB220" s="1012"/>
      <c r="AC220" s="1012"/>
      <c r="AD220" s="1012"/>
      <c r="AE220" s="1012"/>
      <c r="AF220" s="1012"/>
      <c r="AG220" s="1012"/>
      <c r="AH220" s="1012"/>
      <c r="AI220" s="1012"/>
      <c r="AJ220" s="1012"/>
      <c r="AK220" s="1012"/>
      <c r="AL220" s="1013"/>
    </row>
    <row r="221" spans="2:38">
      <c r="B221" s="542">
        <v>156</v>
      </c>
      <c r="C221" s="828"/>
      <c r="D221" s="829"/>
      <c r="E221" s="1012"/>
      <c r="F221" s="1012"/>
      <c r="G221" s="1012"/>
      <c r="H221" s="1012"/>
      <c r="I221" s="1012"/>
      <c r="J221" s="1012"/>
      <c r="K221" s="1012"/>
      <c r="L221" s="1012"/>
      <c r="M221" s="1012"/>
      <c r="N221" s="1012"/>
      <c r="O221" s="1012"/>
      <c r="P221" s="1012"/>
      <c r="Q221" s="1012"/>
      <c r="R221" s="1012"/>
      <c r="S221" s="1013"/>
      <c r="T221" s="1012"/>
      <c r="U221" s="542">
        <v>156</v>
      </c>
      <c r="V221" s="828"/>
      <c r="W221" s="829"/>
      <c r="X221" s="1012"/>
      <c r="Y221" s="1012"/>
      <c r="Z221" s="1012"/>
      <c r="AA221" s="1012"/>
      <c r="AB221" s="1012"/>
      <c r="AC221" s="1012"/>
      <c r="AD221" s="1012"/>
      <c r="AE221" s="1012"/>
      <c r="AF221" s="1012"/>
      <c r="AG221" s="1012"/>
      <c r="AH221" s="1012"/>
      <c r="AI221" s="1012"/>
      <c r="AJ221" s="1012"/>
      <c r="AK221" s="1012"/>
      <c r="AL221" s="1013"/>
    </row>
    <row r="222" spans="2:38">
      <c r="B222" s="542">
        <v>157</v>
      </c>
      <c r="C222" s="828"/>
      <c r="D222" s="829"/>
      <c r="E222" s="1012"/>
      <c r="F222" s="1012"/>
      <c r="G222" s="1012"/>
      <c r="H222" s="1012"/>
      <c r="I222" s="1012"/>
      <c r="J222" s="1012"/>
      <c r="K222" s="1012"/>
      <c r="L222" s="1012"/>
      <c r="M222" s="1012"/>
      <c r="N222" s="1012"/>
      <c r="O222" s="1012"/>
      <c r="P222" s="1012"/>
      <c r="Q222" s="1012"/>
      <c r="R222" s="1012"/>
      <c r="S222" s="1013"/>
      <c r="T222" s="1012"/>
      <c r="U222" s="542">
        <v>157</v>
      </c>
      <c r="V222" s="828"/>
      <c r="W222" s="829"/>
      <c r="X222" s="1012"/>
      <c r="Y222" s="1012"/>
      <c r="Z222" s="1012"/>
      <c r="AA222" s="1012"/>
      <c r="AB222" s="1012"/>
      <c r="AC222" s="1012"/>
      <c r="AD222" s="1012"/>
      <c r="AE222" s="1012"/>
      <c r="AF222" s="1012"/>
      <c r="AG222" s="1012"/>
      <c r="AH222" s="1012"/>
      <c r="AI222" s="1012"/>
      <c r="AJ222" s="1012"/>
      <c r="AK222" s="1012"/>
      <c r="AL222" s="1013"/>
    </row>
    <row r="223" spans="2:38">
      <c r="B223" s="542">
        <v>158</v>
      </c>
      <c r="C223" s="828"/>
      <c r="D223" s="829"/>
      <c r="E223" s="1012"/>
      <c r="F223" s="1012"/>
      <c r="G223" s="1012"/>
      <c r="H223" s="1012"/>
      <c r="I223" s="1012"/>
      <c r="J223" s="1012"/>
      <c r="K223" s="1012"/>
      <c r="L223" s="1012"/>
      <c r="M223" s="1012"/>
      <c r="N223" s="1012"/>
      <c r="O223" s="1012"/>
      <c r="P223" s="1012"/>
      <c r="Q223" s="1012"/>
      <c r="R223" s="1012"/>
      <c r="S223" s="1013"/>
      <c r="T223" s="1012"/>
      <c r="U223" s="542">
        <v>158</v>
      </c>
      <c r="V223" s="828"/>
      <c r="W223" s="829"/>
      <c r="X223" s="1012"/>
      <c r="Y223" s="1012"/>
      <c r="Z223" s="1012"/>
      <c r="AA223" s="1012"/>
      <c r="AB223" s="1012"/>
      <c r="AC223" s="1012"/>
      <c r="AD223" s="1012"/>
      <c r="AE223" s="1012"/>
      <c r="AF223" s="1012"/>
      <c r="AG223" s="1012"/>
      <c r="AH223" s="1012"/>
      <c r="AI223" s="1012"/>
      <c r="AJ223" s="1012"/>
      <c r="AK223" s="1012"/>
      <c r="AL223" s="1013"/>
    </row>
    <row r="224" spans="2:38">
      <c r="B224" s="542">
        <v>159</v>
      </c>
      <c r="C224" s="828"/>
      <c r="D224" s="829"/>
      <c r="E224" s="1012"/>
      <c r="F224" s="1012"/>
      <c r="G224" s="1012"/>
      <c r="H224" s="1012"/>
      <c r="I224" s="1012"/>
      <c r="J224" s="1012"/>
      <c r="K224" s="1012"/>
      <c r="L224" s="1012"/>
      <c r="M224" s="1012"/>
      <c r="N224" s="1012"/>
      <c r="O224" s="1012"/>
      <c r="P224" s="1012"/>
      <c r="Q224" s="1012"/>
      <c r="R224" s="1012"/>
      <c r="S224" s="1013"/>
      <c r="T224" s="1012"/>
      <c r="U224" s="542">
        <v>159</v>
      </c>
      <c r="V224" s="828"/>
      <c r="W224" s="829"/>
      <c r="X224" s="1012"/>
      <c r="Y224" s="1012"/>
      <c r="Z224" s="1012"/>
      <c r="AA224" s="1012"/>
      <c r="AB224" s="1012"/>
      <c r="AC224" s="1012"/>
      <c r="AD224" s="1012"/>
      <c r="AE224" s="1012"/>
      <c r="AF224" s="1012"/>
      <c r="AG224" s="1012"/>
      <c r="AH224" s="1012"/>
      <c r="AI224" s="1012"/>
      <c r="AJ224" s="1012"/>
      <c r="AK224" s="1012"/>
      <c r="AL224" s="1013"/>
    </row>
    <row r="225" spans="2:38">
      <c r="B225" s="542">
        <v>160</v>
      </c>
      <c r="C225" s="828"/>
      <c r="D225" s="829"/>
      <c r="E225" s="1012"/>
      <c r="F225" s="1012"/>
      <c r="G225" s="1012"/>
      <c r="H225" s="1012"/>
      <c r="I225" s="1012"/>
      <c r="J225" s="1012"/>
      <c r="K225" s="1012"/>
      <c r="L225" s="1012"/>
      <c r="M225" s="1012"/>
      <c r="N225" s="1012"/>
      <c r="O225" s="1012"/>
      <c r="P225" s="1012"/>
      <c r="Q225" s="1012"/>
      <c r="R225" s="1012"/>
      <c r="S225" s="1013"/>
      <c r="T225" s="1012"/>
      <c r="U225" s="542">
        <v>160</v>
      </c>
      <c r="V225" s="828"/>
      <c r="W225" s="829"/>
      <c r="X225" s="1012"/>
      <c r="Y225" s="1012"/>
      <c r="Z225" s="1012"/>
      <c r="AA225" s="1012"/>
      <c r="AB225" s="1012"/>
      <c r="AC225" s="1012"/>
      <c r="AD225" s="1012"/>
      <c r="AE225" s="1012"/>
      <c r="AF225" s="1012"/>
      <c r="AG225" s="1012"/>
      <c r="AH225" s="1012"/>
      <c r="AI225" s="1012"/>
      <c r="AJ225" s="1012"/>
      <c r="AK225" s="1012"/>
      <c r="AL225" s="1013"/>
    </row>
    <row r="226" spans="2:38">
      <c r="B226" s="542">
        <v>161</v>
      </c>
      <c r="C226" s="828"/>
      <c r="D226" s="829"/>
      <c r="E226" s="1012"/>
      <c r="F226" s="1012"/>
      <c r="G226" s="1012"/>
      <c r="H226" s="1012"/>
      <c r="I226" s="1012"/>
      <c r="J226" s="1012"/>
      <c r="K226" s="1012"/>
      <c r="L226" s="1012"/>
      <c r="M226" s="1012"/>
      <c r="N226" s="1012"/>
      <c r="O226" s="1012"/>
      <c r="P226" s="1012"/>
      <c r="Q226" s="1012"/>
      <c r="R226" s="1012"/>
      <c r="S226" s="1013"/>
      <c r="T226" s="1012"/>
      <c r="U226" s="542">
        <v>161</v>
      </c>
      <c r="V226" s="828"/>
      <c r="W226" s="829"/>
      <c r="X226" s="1012"/>
      <c r="Y226" s="1012"/>
      <c r="Z226" s="1012"/>
      <c r="AA226" s="1012"/>
      <c r="AB226" s="1012"/>
      <c r="AC226" s="1012"/>
      <c r="AD226" s="1012"/>
      <c r="AE226" s="1012"/>
      <c r="AF226" s="1012"/>
      <c r="AG226" s="1012"/>
      <c r="AH226" s="1012"/>
      <c r="AI226" s="1012"/>
      <c r="AJ226" s="1012"/>
      <c r="AK226" s="1012"/>
      <c r="AL226" s="1013"/>
    </row>
    <row r="227" spans="2:38">
      <c r="B227" s="542">
        <v>162</v>
      </c>
      <c r="C227" s="828"/>
      <c r="D227" s="829"/>
      <c r="E227" s="1012"/>
      <c r="F227" s="1012"/>
      <c r="G227" s="1012"/>
      <c r="H227" s="1012"/>
      <c r="I227" s="1012"/>
      <c r="J227" s="1012"/>
      <c r="K227" s="1012"/>
      <c r="L227" s="1012"/>
      <c r="M227" s="1012"/>
      <c r="N227" s="1012"/>
      <c r="O227" s="1012"/>
      <c r="P227" s="1012"/>
      <c r="Q227" s="1012"/>
      <c r="R227" s="1012"/>
      <c r="S227" s="1013"/>
      <c r="T227" s="1012"/>
      <c r="U227" s="542">
        <v>162</v>
      </c>
      <c r="V227" s="828"/>
      <c r="W227" s="829"/>
      <c r="X227" s="1012"/>
      <c r="Y227" s="1012"/>
      <c r="Z227" s="1012"/>
      <c r="AA227" s="1012"/>
      <c r="AB227" s="1012"/>
      <c r="AC227" s="1012"/>
      <c r="AD227" s="1012"/>
      <c r="AE227" s="1012"/>
      <c r="AF227" s="1012"/>
      <c r="AG227" s="1012"/>
      <c r="AH227" s="1012"/>
      <c r="AI227" s="1012"/>
      <c r="AJ227" s="1012"/>
      <c r="AK227" s="1012"/>
      <c r="AL227" s="1013"/>
    </row>
    <row r="228" spans="2:38">
      <c r="B228" s="542">
        <v>163</v>
      </c>
      <c r="C228" s="828"/>
      <c r="D228" s="829"/>
      <c r="E228" s="1012"/>
      <c r="F228" s="1012"/>
      <c r="G228" s="1012"/>
      <c r="H228" s="1012"/>
      <c r="I228" s="1012"/>
      <c r="J228" s="1012"/>
      <c r="K228" s="1012"/>
      <c r="L228" s="1012"/>
      <c r="M228" s="1012"/>
      <c r="N228" s="1012"/>
      <c r="O228" s="1012"/>
      <c r="P228" s="1012"/>
      <c r="Q228" s="1012"/>
      <c r="R228" s="1012"/>
      <c r="S228" s="1013"/>
      <c r="T228" s="1012"/>
      <c r="U228" s="542">
        <v>163</v>
      </c>
      <c r="V228" s="828"/>
      <c r="W228" s="829"/>
      <c r="X228" s="1012"/>
      <c r="Y228" s="1012"/>
      <c r="Z228" s="1012"/>
      <c r="AA228" s="1012"/>
      <c r="AB228" s="1012"/>
      <c r="AC228" s="1012"/>
      <c r="AD228" s="1012"/>
      <c r="AE228" s="1012"/>
      <c r="AF228" s="1012"/>
      <c r="AG228" s="1012"/>
      <c r="AH228" s="1012"/>
      <c r="AI228" s="1012"/>
      <c r="AJ228" s="1012"/>
      <c r="AK228" s="1012"/>
      <c r="AL228" s="1013"/>
    </row>
    <row r="229" spans="2:38">
      <c r="B229" s="542">
        <v>164</v>
      </c>
      <c r="C229" s="828"/>
      <c r="D229" s="829"/>
      <c r="E229" s="1012"/>
      <c r="F229" s="1012"/>
      <c r="G229" s="1012"/>
      <c r="H229" s="1012"/>
      <c r="I229" s="1012"/>
      <c r="J229" s="1012"/>
      <c r="K229" s="1012"/>
      <c r="L229" s="1012"/>
      <c r="M229" s="1012"/>
      <c r="N229" s="1012"/>
      <c r="O229" s="1012"/>
      <c r="P229" s="1012"/>
      <c r="Q229" s="1012"/>
      <c r="R229" s="1012"/>
      <c r="S229" s="1013"/>
      <c r="T229" s="1012"/>
      <c r="U229" s="542">
        <v>164</v>
      </c>
      <c r="V229" s="828"/>
      <c r="W229" s="829"/>
      <c r="X229" s="1012"/>
      <c r="Y229" s="1012"/>
      <c r="Z229" s="1012"/>
      <c r="AA229" s="1012"/>
      <c r="AB229" s="1012"/>
      <c r="AC229" s="1012"/>
      <c r="AD229" s="1012"/>
      <c r="AE229" s="1012"/>
      <c r="AF229" s="1012"/>
      <c r="AG229" s="1012"/>
      <c r="AH229" s="1012"/>
      <c r="AI229" s="1012"/>
      <c r="AJ229" s="1012"/>
      <c r="AK229" s="1012"/>
      <c r="AL229" s="1013"/>
    </row>
    <row r="230" spans="2:38">
      <c r="B230" s="542">
        <v>165</v>
      </c>
      <c r="C230" s="828"/>
      <c r="D230" s="829"/>
      <c r="E230" s="1012"/>
      <c r="F230" s="1012"/>
      <c r="G230" s="1012"/>
      <c r="H230" s="1012"/>
      <c r="I230" s="1012"/>
      <c r="J230" s="1012"/>
      <c r="K230" s="1012"/>
      <c r="L230" s="1012"/>
      <c r="M230" s="1012"/>
      <c r="N230" s="1012"/>
      <c r="O230" s="1012"/>
      <c r="P230" s="1012"/>
      <c r="Q230" s="1012"/>
      <c r="R230" s="1012"/>
      <c r="S230" s="1013"/>
      <c r="T230" s="1012"/>
      <c r="U230" s="542">
        <v>165</v>
      </c>
      <c r="V230" s="828"/>
      <c r="W230" s="829"/>
      <c r="X230" s="1012"/>
      <c r="Y230" s="1012"/>
      <c r="Z230" s="1012"/>
      <c r="AA230" s="1012"/>
      <c r="AB230" s="1012"/>
      <c r="AC230" s="1012"/>
      <c r="AD230" s="1012"/>
      <c r="AE230" s="1012"/>
      <c r="AF230" s="1012"/>
      <c r="AG230" s="1012"/>
      <c r="AH230" s="1012"/>
      <c r="AI230" s="1012"/>
      <c r="AJ230" s="1012"/>
      <c r="AK230" s="1012"/>
      <c r="AL230" s="1013"/>
    </row>
    <row r="231" spans="2:38">
      <c r="B231" s="542">
        <v>166</v>
      </c>
      <c r="C231" s="828"/>
      <c r="D231" s="829"/>
      <c r="E231" s="1012"/>
      <c r="F231" s="1012"/>
      <c r="G231" s="1012"/>
      <c r="H231" s="1012"/>
      <c r="I231" s="1012"/>
      <c r="J231" s="1012"/>
      <c r="K231" s="1012"/>
      <c r="L231" s="1012"/>
      <c r="M231" s="1012"/>
      <c r="N231" s="1012"/>
      <c r="O231" s="1012"/>
      <c r="P231" s="1012"/>
      <c r="Q231" s="1012"/>
      <c r="R231" s="1012"/>
      <c r="S231" s="1013"/>
      <c r="T231" s="1012"/>
      <c r="U231" s="542">
        <v>166</v>
      </c>
      <c r="V231" s="828"/>
      <c r="W231" s="829"/>
      <c r="X231" s="1012"/>
      <c r="Y231" s="1012"/>
      <c r="Z231" s="1012"/>
      <c r="AA231" s="1012"/>
      <c r="AB231" s="1012"/>
      <c r="AC231" s="1012"/>
      <c r="AD231" s="1012"/>
      <c r="AE231" s="1012"/>
      <c r="AF231" s="1012"/>
      <c r="AG231" s="1012"/>
      <c r="AH231" s="1012"/>
      <c r="AI231" s="1012"/>
      <c r="AJ231" s="1012"/>
      <c r="AK231" s="1012"/>
      <c r="AL231" s="1013"/>
    </row>
    <row r="232" spans="2:38">
      <c r="B232" s="542">
        <v>167</v>
      </c>
      <c r="C232" s="828"/>
      <c r="D232" s="829"/>
      <c r="E232" s="1012"/>
      <c r="F232" s="1012"/>
      <c r="G232" s="1012"/>
      <c r="H232" s="1012"/>
      <c r="I232" s="1012"/>
      <c r="J232" s="1012"/>
      <c r="K232" s="1012"/>
      <c r="L232" s="1012"/>
      <c r="M232" s="1012"/>
      <c r="N232" s="1012"/>
      <c r="O232" s="1012"/>
      <c r="P232" s="1012"/>
      <c r="Q232" s="1012"/>
      <c r="R232" s="1012"/>
      <c r="S232" s="1013"/>
      <c r="T232" s="1012"/>
      <c r="U232" s="542">
        <v>167</v>
      </c>
      <c r="V232" s="828"/>
      <c r="W232" s="829"/>
      <c r="X232" s="1012"/>
      <c r="Y232" s="1012"/>
      <c r="Z232" s="1012"/>
      <c r="AA232" s="1012"/>
      <c r="AB232" s="1012"/>
      <c r="AC232" s="1012"/>
      <c r="AD232" s="1012"/>
      <c r="AE232" s="1012"/>
      <c r="AF232" s="1012"/>
      <c r="AG232" s="1012"/>
      <c r="AH232" s="1012"/>
      <c r="AI232" s="1012"/>
      <c r="AJ232" s="1012"/>
      <c r="AK232" s="1012"/>
      <c r="AL232" s="1013"/>
    </row>
    <row r="233" spans="2:38">
      <c r="B233" s="542">
        <v>168</v>
      </c>
      <c r="C233" s="828"/>
      <c r="D233" s="829"/>
      <c r="E233" s="1012"/>
      <c r="F233" s="1012"/>
      <c r="G233" s="1012"/>
      <c r="H233" s="1012"/>
      <c r="I233" s="1012"/>
      <c r="J233" s="1012"/>
      <c r="K233" s="1012"/>
      <c r="L233" s="1012"/>
      <c r="M233" s="1012"/>
      <c r="N233" s="1012"/>
      <c r="O233" s="1012"/>
      <c r="P233" s="1012"/>
      <c r="Q233" s="1012"/>
      <c r="R233" s="1012"/>
      <c r="S233" s="1013"/>
      <c r="T233" s="1012"/>
      <c r="U233" s="542">
        <v>168</v>
      </c>
      <c r="V233" s="828"/>
      <c r="W233" s="829"/>
      <c r="X233" s="1012"/>
      <c r="Y233" s="1012"/>
      <c r="Z233" s="1012"/>
      <c r="AA233" s="1012"/>
      <c r="AB233" s="1012"/>
      <c r="AC233" s="1012"/>
      <c r="AD233" s="1012"/>
      <c r="AE233" s="1012"/>
      <c r="AF233" s="1012"/>
      <c r="AG233" s="1012"/>
      <c r="AH233" s="1012"/>
      <c r="AI233" s="1012"/>
      <c r="AJ233" s="1012"/>
      <c r="AK233" s="1012"/>
      <c r="AL233" s="1013"/>
    </row>
    <row r="234" spans="2:38">
      <c r="B234" s="542">
        <v>169</v>
      </c>
      <c r="C234" s="828"/>
      <c r="D234" s="829"/>
      <c r="E234" s="1012"/>
      <c r="F234" s="1012"/>
      <c r="G234" s="1012"/>
      <c r="H234" s="1012"/>
      <c r="I234" s="1012"/>
      <c r="J234" s="1012"/>
      <c r="K234" s="1012"/>
      <c r="L234" s="1012"/>
      <c r="M234" s="1012"/>
      <c r="N234" s="1012"/>
      <c r="O234" s="1012"/>
      <c r="P234" s="1012"/>
      <c r="Q234" s="1012"/>
      <c r="R234" s="1012"/>
      <c r="S234" s="1013"/>
      <c r="T234" s="1012"/>
      <c r="U234" s="542">
        <v>169</v>
      </c>
      <c r="V234" s="828"/>
      <c r="W234" s="829"/>
      <c r="X234" s="1012"/>
      <c r="Y234" s="1012"/>
      <c r="Z234" s="1012"/>
      <c r="AA234" s="1012"/>
      <c r="AB234" s="1012"/>
      <c r="AC234" s="1012"/>
      <c r="AD234" s="1012"/>
      <c r="AE234" s="1012"/>
      <c r="AF234" s="1012"/>
      <c r="AG234" s="1012"/>
      <c r="AH234" s="1012"/>
      <c r="AI234" s="1012"/>
      <c r="AJ234" s="1012"/>
      <c r="AK234" s="1012"/>
      <c r="AL234" s="1013"/>
    </row>
    <row r="235" spans="2:38">
      <c r="B235" s="542">
        <v>170</v>
      </c>
      <c r="C235" s="828"/>
      <c r="D235" s="829"/>
      <c r="E235" s="1012"/>
      <c r="F235" s="1012"/>
      <c r="G235" s="1012"/>
      <c r="H235" s="1012"/>
      <c r="I235" s="1012"/>
      <c r="J235" s="1012"/>
      <c r="K235" s="1012"/>
      <c r="L235" s="1012"/>
      <c r="M235" s="1012"/>
      <c r="N235" s="1012"/>
      <c r="O235" s="1012"/>
      <c r="P235" s="1012"/>
      <c r="Q235" s="1012"/>
      <c r="R235" s="1012"/>
      <c r="S235" s="1013"/>
      <c r="T235" s="1012"/>
      <c r="U235" s="542">
        <v>170</v>
      </c>
      <c r="V235" s="828"/>
      <c r="W235" s="829"/>
      <c r="X235" s="1012"/>
      <c r="Y235" s="1012"/>
      <c r="Z235" s="1012"/>
      <c r="AA235" s="1012"/>
      <c r="AB235" s="1012"/>
      <c r="AC235" s="1012"/>
      <c r="AD235" s="1012"/>
      <c r="AE235" s="1012"/>
      <c r="AF235" s="1012"/>
      <c r="AG235" s="1012"/>
      <c r="AH235" s="1012"/>
      <c r="AI235" s="1012"/>
      <c r="AJ235" s="1012"/>
      <c r="AK235" s="1012"/>
      <c r="AL235" s="1013"/>
    </row>
    <row r="236" spans="2:38">
      <c r="B236" s="542">
        <v>171</v>
      </c>
      <c r="C236" s="828"/>
      <c r="D236" s="829"/>
      <c r="E236" s="1012"/>
      <c r="F236" s="1012"/>
      <c r="G236" s="1012"/>
      <c r="H236" s="1012"/>
      <c r="I236" s="1012"/>
      <c r="J236" s="1012"/>
      <c r="K236" s="1012"/>
      <c r="L236" s="1012"/>
      <c r="M236" s="1012"/>
      <c r="N236" s="1012"/>
      <c r="O236" s="1012"/>
      <c r="P236" s="1012"/>
      <c r="Q236" s="1012"/>
      <c r="R236" s="1012"/>
      <c r="S236" s="1013"/>
      <c r="T236" s="1012"/>
      <c r="U236" s="542">
        <v>171</v>
      </c>
      <c r="V236" s="828"/>
      <c r="W236" s="829"/>
      <c r="X236" s="1012"/>
      <c r="Y236" s="1012"/>
      <c r="Z236" s="1012"/>
      <c r="AA236" s="1012"/>
      <c r="AB236" s="1012"/>
      <c r="AC236" s="1012"/>
      <c r="AD236" s="1012"/>
      <c r="AE236" s="1012"/>
      <c r="AF236" s="1012"/>
      <c r="AG236" s="1012"/>
      <c r="AH236" s="1012"/>
      <c r="AI236" s="1012"/>
      <c r="AJ236" s="1012"/>
      <c r="AK236" s="1012"/>
      <c r="AL236" s="1013"/>
    </row>
    <row r="237" spans="2:38">
      <c r="B237" s="542">
        <v>172</v>
      </c>
      <c r="C237" s="828"/>
      <c r="D237" s="830"/>
      <c r="E237" s="1012"/>
      <c r="F237" s="1012"/>
      <c r="G237" s="1012"/>
      <c r="H237" s="1012"/>
      <c r="I237" s="1012"/>
      <c r="J237" s="1012"/>
      <c r="K237" s="1012"/>
      <c r="L237" s="1012"/>
      <c r="M237" s="1012"/>
      <c r="N237" s="1012"/>
      <c r="O237" s="1012"/>
      <c r="P237" s="1012"/>
      <c r="Q237" s="1012"/>
      <c r="R237" s="1012"/>
      <c r="S237" s="1013"/>
      <c r="T237" s="1012"/>
      <c r="U237" s="542">
        <v>172</v>
      </c>
      <c r="V237" s="828"/>
      <c r="W237" s="830"/>
      <c r="X237" s="1012"/>
      <c r="Y237" s="1012"/>
      <c r="Z237" s="1012"/>
      <c r="AA237" s="1012"/>
      <c r="AB237" s="1012"/>
      <c r="AC237" s="1012"/>
      <c r="AD237" s="1012"/>
      <c r="AE237" s="1012"/>
      <c r="AF237" s="1012"/>
      <c r="AG237" s="1012"/>
      <c r="AH237" s="1012"/>
      <c r="AI237" s="1012"/>
      <c r="AJ237" s="1012"/>
      <c r="AK237" s="1012"/>
      <c r="AL237" s="1013"/>
    </row>
    <row r="238" spans="2:38">
      <c r="B238" s="542">
        <v>173</v>
      </c>
      <c r="C238" s="831"/>
      <c r="D238" s="830"/>
      <c r="E238" s="1012"/>
      <c r="F238" s="1012"/>
      <c r="G238" s="1012"/>
      <c r="H238" s="1012"/>
      <c r="I238" s="1012"/>
      <c r="J238" s="1012"/>
      <c r="K238" s="1012"/>
      <c r="L238" s="1012"/>
      <c r="M238" s="1012"/>
      <c r="N238" s="1012"/>
      <c r="O238" s="1012"/>
      <c r="P238" s="1012"/>
      <c r="Q238" s="1012"/>
      <c r="R238" s="1012"/>
      <c r="S238" s="1013"/>
      <c r="T238" s="1012"/>
      <c r="U238" s="542">
        <v>173</v>
      </c>
      <c r="V238" s="831"/>
      <c r="W238" s="830"/>
      <c r="X238" s="1012"/>
      <c r="Y238" s="1012"/>
      <c r="Z238" s="1012"/>
      <c r="AA238" s="1012"/>
      <c r="AB238" s="1012"/>
      <c r="AC238" s="1012"/>
      <c r="AD238" s="1012"/>
      <c r="AE238" s="1012"/>
      <c r="AF238" s="1012"/>
      <c r="AG238" s="1012"/>
      <c r="AH238" s="1012"/>
      <c r="AI238" s="1012"/>
      <c r="AJ238" s="1012"/>
      <c r="AK238" s="1012"/>
      <c r="AL238" s="1013"/>
    </row>
    <row r="239" spans="2:38">
      <c r="B239" s="542">
        <v>174</v>
      </c>
      <c r="C239" s="831"/>
      <c r="D239" s="830"/>
      <c r="E239" s="1012"/>
      <c r="F239" s="1012"/>
      <c r="G239" s="1012"/>
      <c r="H239" s="1012"/>
      <c r="I239" s="1012"/>
      <c r="J239" s="1012"/>
      <c r="K239" s="1012"/>
      <c r="L239" s="1012"/>
      <c r="M239" s="1012"/>
      <c r="N239" s="1012"/>
      <c r="O239" s="1012"/>
      <c r="P239" s="1012"/>
      <c r="Q239" s="1012"/>
      <c r="R239" s="1012"/>
      <c r="S239" s="1013"/>
      <c r="T239" s="1012"/>
      <c r="U239" s="542">
        <v>174</v>
      </c>
      <c r="V239" s="831"/>
      <c r="W239" s="830"/>
      <c r="X239" s="1012"/>
      <c r="Y239" s="1012"/>
      <c r="Z239" s="1012"/>
      <c r="AA239" s="1012"/>
      <c r="AB239" s="1012"/>
      <c r="AC239" s="1012"/>
      <c r="AD239" s="1012"/>
      <c r="AE239" s="1012"/>
      <c r="AF239" s="1012"/>
      <c r="AG239" s="1012"/>
      <c r="AH239" s="1012"/>
      <c r="AI239" s="1012"/>
      <c r="AJ239" s="1012"/>
      <c r="AK239" s="1012"/>
      <c r="AL239" s="1013"/>
    </row>
    <row r="240" spans="2:38">
      <c r="B240" s="542">
        <v>175</v>
      </c>
      <c r="C240" s="831"/>
      <c r="D240" s="830"/>
      <c r="E240" s="1012"/>
      <c r="F240" s="1012"/>
      <c r="G240" s="1012"/>
      <c r="H240" s="1012"/>
      <c r="I240" s="1012"/>
      <c r="J240" s="1012"/>
      <c r="K240" s="1012"/>
      <c r="L240" s="1012"/>
      <c r="M240" s="1012"/>
      <c r="N240" s="1012"/>
      <c r="O240" s="1012"/>
      <c r="P240" s="1012"/>
      <c r="Q240" s="1012"/>
      <c r="R240" s="1012"/>
      <c r="S240" s="1013"/>
      <c r="T240" s="1012"/>
      <c r="U240" s="542">
        <v>175</v>
      </c>
      <c r="V240" s="831"/>
      <c r="W240" s="830"/>
      <c r="X240" s="1012"/>
      <c r="Y240" s="1012"/>
      <c r="Z240" s="1012"/>
      <c r="AA240" s="1012"/>
      <c r="AB240" s="1012"/>
      <c r="AC240" s="1012"/>
      <c r="AD240" s="1012"/>
      <c r="AE240" s="1012"/>
      <c r="AF240" s="1012"/>
      <c r="AG240" s="1012"/>
      <c r="AH240" s="1012"/>
      <c r="AI240" s="1012"/>
      <c r="AJ240" s="1012"/>
      <c r="AK240" s="1012"/>
      <c r="AL240" s="1013"/>
    </row>
    <row r="241" spans="2:38">
      <c r="B241" s="542">
        <v>176</v>
      </c>
      <c r="C241" s="831"/>
      <c r="D241" s="830"/>
      <c r="E241" s="1012"/>
      <c r="F241" s="1012"/>
      <c r="G241" s="1012"/>
      <c r="H241" s="1012"/>
      <c r="I241" s="1012"/>
      <c r="J241" s="1012"/>
      <c r="K241" s="1012"/>
      <c r="L241" s="1012"/>
      <c r="M241" s="1012"/>
      <c r="N241" s="1012"/>
      <c r="O241" s="1012"/>
      <c r="P241" s="1012"/>
      <c r="Q241" s="1012"/>
      <c r="R241" s="1012"/>
      <c r="S241" s="1013"/>
      <c r="T241" s="1012"/>
      <c r="U241" s="542">
        <v>176</v>
      </c>
      <c r="V241" s="831"/>
      <c r="W241" s="830"/>
      <c r="X241" s="1012"/>
      <c r="Y241" s="1012"/>
      <c r="Z241" s="1012"/>
      <c r="AA241" s="1012"/>
      <c r="AB241" s="1012"/>
      <c r="AC241" s="1012"/>
      <c r="AD241" s="1012"/>
      <c r="AE241" s="1012"/>
      <c r="AF241" s="1012"/>
      <c r="AG241" s="1012"/>
      <c r="AH241" s="1012"/>
      <c r="AI241" s="1012"/>
      <c r="AJ241" s="1012"/>
      <c r="AK241" s="1012"/>
      <c r="AL241" s="1013"/>
    </row>
    <row r="242" spans="2:38">
      <c r="B242" s="542">
        <v>177</v>
      </c>
      <c r="C242" s="831"/>
      <c r="D242" s="830"/>
      <c r="E242" s="1012"/>
      <c r="F242" s="1012"/>
      <c r="G242" s="1012"/>
      <c r="H242" s="1012"/>
      <c r="I242" s="1012"/>
      <c r="J242" s="1012"/>
      <c r="K242" s="1012"/>
      <c r="L242" s="1012"/>
      <c r="M242" s="1012"/>
      <c r="N242" s="1012"/>
      <c r="O242" s="1012"/>
      <c r="P242" s="1012"/>
      <c r="Q242" s="1012"/>
      <c r="R242" s="1012"/>
      <c r="S242" s="1013"/>
      <c r="T242" s="1012"/>
      <c r="U242" s="542">
        <v>177</v>
      </c>
      <c r="V242" s="831"/>
      <c r="W242" s="830"/>
      <c r="X242" s="1012"/>
      <c r="Y242" s="1012"/>
      <c r="Z242" s="1012"/>
      <c r="AA242" s="1012"/>
      <c r="AB242" s="1012"/>
      <c r="AC242" s="1012"/>
      <c r="AD242" s="1012"/>
      <c r="AE242" s="1012"/>
      <c r="AF242" s="1012"/>
      <c r="AG242" s="1012"/>
      <c r="AH242" s="1012"/>
      <c r="AI242" s="1012"/>
      <c r="AJ242" s="1012"/>
      <c r="AK242" s="1012"/>
      <c r="AL242" s="1013"/>
    </row>
    <row r="243" spans="2:38">
      <c r="B243" s="542">
        <v>178</v>
      </c>
      <c r="C243" s="831"/>
      <c r="D243" s="830"/>
      <c r="E243" s="1012"/>
      <c r="F243" s="1012"/>
      <c r="G243" s="1012"/>
      <c r="H243" s="1012"/>
      <c r="I243" s="1012"/>
      <c r="J243" s="1012"/>
      <c r="K243" s="1012"/>
      <c r="L243" s="1012"/>
      <c r="M243" s="1012"/>
      <c r="N243" s="1012"/>
      <c r="O243" s="1012"/>
      <c r="P243" s="1012"/>
      <c r="Q243" s="1012"/>
      <c r="R243" s="1012"/>
      <c r="S243" s="1013"/>
      <c r="T243" s="1012"/>
      <c r="U243" s="542">
        <v>178</v>
      </c>
      <c r="V243" s="831"/>
      <c r="W243" s="830"/>
      <c r="X243" s="1012"/>
      <c r="Y243" s="1012"/>
      <c r="Z243" s="1012"/>
      <c r="AA243" s="1012"/>
      <c r="AB243" s="1012"/>
      <c r="AC243" s="1012"/>
      <c r="AD243" s="1012"/>
      <c r="AE243" s="1012"/>
      <c r="AF243" s="1012"/>
      <c r="AG243" s="1012"/>
      <c r="AH243" s="1012"/>
      <c r="AI243" s="1012"/>
      <c r="AJ243" s="1012"/>
      <c r="AK243" s="1012"/>
      <c r="AL243" s="1013"/>
    </row>
    <row r="244" spans="2:38">
      <c r="B244" s="542">
        <v>179</v>
      </c>
      <c r="C244" s="831"/>
      <c r="D244" s="830"/>
      <c r="E244" s="1012"/>
      <c r="F244" s="1012"/>
      <c r="G244" s="1012"/>
      <c r="H244" s="1012"/>
      <c r="I244" s="1012"/>
      <c r="J244" s="1012"/>
      <c r="K244" s="1012"/>
      <c r="L244" s="1012"/>
      <c r="M244" s="1012"/>
      <c r="N244" s="1012"/>
      <c r="O244" s="1012"/>
      <c r="P244" s="1012"/>
      <c r="Q244" s="1012"/>
      <c r="R244" s="1012"/>
      <c r="S244" s="1013"/>
      <c r="T244" s="1012"/>
      <c r="U244" s="542">
        <v>179</v>
      </c>
      <c r="V244" s="831"/>
      <c r="W244" s="830"/>
      <c r="X244" s="1012"/>
      <c r="Y244" s="1012"/>
      <c r="Z244" s="1012"/>
      <c r="AA244" s="1012"/>
      <c r="AB244" s="1012"/>
      <c r="AC244" s="1012"/>
      <c r="AD244" s="1012"/>
      <c r="AE244" s="1012"/>
      <c r="AF244" s="1012"/>
      <c r="AG244" s="1012"/>
      <c r="AH244" s="1012"/>
      <c r="AI244" s="1012"/>
      <c r="AJ244" s="1012"/>
      <c r="AK244" s="1012"/>
      <c r="AL244" s="1013"/>
    </row>
    <row r="245" spans="2:38">
      <c r="B245" s="542">
        <v>180</v>
      </c>
      <c r="C245" s="831"/>
      <c r="D245" s="830"/>
      <c r="E245" s="1012"/>
      <c r="F245" s="1012"/>
      <c r="G245" s="1012"/>
      <c r="H245" s="1012"/>
      <c r="I245" s="1012"/>
      <c r="J245" s="1012"/>
      <c r="K245" s="1012"/>
      <c r="L245" s="1012"/>
      <c r="M245" s="1012"/>
      <c r="N245" s="1012"/>
      <c r="O245" s="1012"/>
      <c r="P245" s="1012"/>
      <c r="Q245" s="1012"/>
      <c r="R245" s="1012"/>
      <c r="S245" s="1013"/>
      <c r="T245" s="1012"/>
      <c r="U245" s="542">
        <v>180</v>
      </c>
      <c r="V245" s="831"/>
      <c r="W245" s="830"/>
      <c r="X245" s="1012"/>
      <c r="Y245" s="1012"/>
      <c r="Z245" s="1012"/>
      <c r="AA245" s="1012"/>
      <c r="AB245" s="1012"/>
      <c r="AC245" s="1012"/>
      <c r="AD245" s="1012"/>
      <c r="AE245" s="1012"/>
      <c r="AF245" s="1012"/>
      <c r="AG245" s="1012"/>
      <c r="AH245" s="1012"/>
      <c r="AI245" s="1012"/>
      <c r="AJ245" s="1012"/>
      <c r="AK245" s="1012"/>
      <c r="AL245" s="1013"/>
    </row>
    <row r="246" spans="2:38">
      <c r="B246" s="542">
        <v>181</v>
      </c>
      <c r="C246" s="831"/>
      <c r="D246" s="830"/>
      <c r="E246" s="1012"/>
      <c r="F246" s="1012"/>
      <c r="G246" s="1012"/>
      <c r="H246" s="1012"/>
      <c r="I246" s="1012"/>
      <c r="J246" s="1012"/>
      <c r="K246" s="1012"/>
      <c r="L246" s="1012"/>
      <c r="M246" s="1012"/>
      <c r="N246" s="1012"/>
      <c r="O246" s="1012"/>
      <c r="P246" s="1012"/>
      <c r="Q246" s="1012"/>
      <c r="R246" s="1012"/>
      <c r="S246" s="1013"/>
      <c r="T246" s="1012"/>
      <c r="U246" s="542">
        <v>181</v>
      </c>
      <c r="V246" s="831"/>
      <c r="W246" s="830"/>
      <c r="X246" s="1012"/>
      <c r="Y246" s="1012"/>
      <c r="Z246" s="1012"/>
      <c r="AA246" s="1012"/>
      <c r="AB246" s="1012"/>
      <c r="AC246" s="1012"/>
      <c r="AD246" s="1012"/>
      <c r="AE246" s="1012"/>
      <c r="AF246" s="1012"/>
      <c r="AG246" s="1012"/>
      <c r="AH246" s="1012"/>
      <c r="AI246" s="1012"/>
      <c r="AJ246" s="1012"/>
      <c r="AK246" s="1012"/>
      <c r="AL246" s="1013"/>
    </row>
    <row r="247" spans="2:38">
      <c r="B247" s="542">
        <v>182</v>
      </c>
      <c r="C247" s="831"/>
      <c r="D247" s="830"/>
      <c r="E247" s="1012"/>
      <c r="F247" s="1012"/>
      <c r="G247" s="1012"/>
      <c r="H247" s="1012"/>
      <c r="I247" s="1012"/>
      <c r="J247" s="1012"/>
      <c r="K247" s="1012"/>
      <c r="L247" s="1012"/>
      <c r="M247" s="1012"/>
      <c r="N247" s="1012"/>
      <c r="O247" s="1012"/>
      <c r="P247" s="1012"/>
      <c r="Q247" s="1012"/>
      <c r="R247" s="1012"/>
      <c r="S247" s="1013"/>
      <c r="T247" s="1012"/>
      <c r="U247" s="542">
        <v>182</v>
      </c>
      <c r="V247" s="831"/>
      <c r="W247" s="830"/>
      <c r="X247" s="1012"/>
      <c r="Y247" s="1012"/>
      <c r="Z247" s="1012"/>
      <c r="AA247" s="1012"/>
      <c r="AB247" s="1012"/>
      <c r="AC247" s="1012"/>
      <c r="AD247" s="1012"/>
      <c r="AE247" s="1012"/>
      <c r="AF247" s="1012"/>
      <c r="AG247" s="1012"/>
      <c r="AH247" s="1012"/>
      <c r="AI247" s="1012"/>
      <c r="AJ247" s="1012"/>
      <c r="AK247" s="1012"/>
      <c r="AL247" s="1013"/>
    </row>
    <row r="248" spans="2:38">
      <c r="B248" s="542">
        <v>183</v>
      </c>
      <c r="C248" s="831"/>
      <c r="D248" s="830"/>
      <c r="E248" s="1012"/>
      <c r="F248" s="1012"/>
      <c r="G248" s="1012"/>
      <c r="H248" s="1012"/>
      <c r="I248" s="1012"/>
      <c r="J248" s="1012"/>
      <c r="K248" s="1012"/>
      <c r="L248" s="1012"/>
      <c r="M248" s="1012"/>
      <c r="N248" s="1012"/>
      <c r="O248" s="1012"/>
      <c r="P248" s="1012"/>
      <c r="Q248" s="1012"/>
      <c r="R248" s="1012"/>
      <c r="S248" s="1013"/>
      <c r="T248" s="1012"/>
      <c r="U248" s="542">
        <v>183</v>
      </c>
      <c r="V248" s="831"/>
      <c r="W248" s="830"/>
      <c r="X248" s="1012"/>
      <c r="Y248" s="1012"/>
      <c r="Z248" s="1012"/>
      <c r="AA248" s="1012"/>
      <c r="AB248" s="1012"/>
      <c r="AC248" s="1012"/>
      <c r="AD248" s="1012"/>
      <c r="AE248" s="1012"/>
      <c r="AF248" s="1012"/>
      <c r="AG248" s="1012"/>
      <c r="AH248" s="1012"/>
      <c r="AI248" s="1012"/>
      <c r="AJ248" s="1012"/>
      <c r="AK248" s="1012"/>
      <c r="AL248" s="1013"/>
    </row>
    <row r="249" spans="2:38">
      <c r="B249" s="542">
        <v>184</v>
      </c>
      <c r="C249" s="831"/>
      <c r="D249" s="830"/>
      <c r="E249" s="1012"/>
      <c r="F249" s="1012"/>
      <c r="G249" s="1012"/>
      <c r="H249" s="1012"/>
      <c r="I249" s="1012"/>
      <c r="J249" s="1012"/>
      <c r="K249" s="1012"/>
      <c r="L249" s="1012"/>
      <c r="M249" s="1012"/>
      <c r="N249" s="1012"/>
      <c r="O249" s="1012"/>
      <c r="P249" s="1012"/>
      <c r="Q249" s="1012"/>
      <c r="R249" s="1012"/>
      <c r="S249" s="1013"/>
      <c r="T249" s="1012"/>
      <c r="U249" s="542">
        <v>184</v>
      </c>
      <c r="V249" s="831"/>
      <c r="W249" s="830"/>
      <c r="X249" s="1012"/>
      <c r="Y249" s="1012"/>
      <c r="Z249" s="1012"/>
      <c r="AA249" s="1012"/>
      <c r="AB249" s="1012"/>
      <c r="AC249" s="1012"/>
      <c r="AD249" s="1012"/>
      <c r="AE249" s="1012"/>
      <c r="AF249" s="1012"/>
      <c r="AG249" s="1012"/>
      <c r="AH249" s="1012"/>
      <c r="AI249" s="1012"/>
      <c r="AJ249" s="1012"/>
      <c r="AK249" s="1012"/>
      <c r="AL249" s="1013"/>
    </row>
    <row r="250" spans="2:38">
      <c r="B250" s="542">
        <v>185</v>
      </c>
      <c r="C250" s="831"/>
      <c r="D250" s="830"/>
      <c r="E250" s="1012"/>
      <c r="F250" s="1012"/>
      <c r="G250" s="1012"/>
      <c r="H250" s="1012"/>
      <c r="I250" s="1012"/>
      <c r="J250" s="1012"/>
      <c r="K250" s="1012"/>
      <c r="L250" s="1012"/>
      <c r="M250" s="1012"/>
      <c r="N250" s="1012"/>
      <c r="O250" s="1012"/>
      <c r="P250" s="1012"/>
      <c r="Q250" s="1012"/>
      <c r="R250" s="1012"/>
      <c r="S250" s="1013"/>
      <c r="T250" s="1012"/>
      <c r="U250" s="542">
        <v>185</v>
      </c>
      <c r="V250" s="831"/>
      <c r="W250" s="830"/>
      <c r="X250" s="1012"/>
      <c r="Y250" s="1012"/>
      <c r="Z250" s="1012"/>
      <c r="AA250" s="1012"/>
      <c r="AB250" s="1012"/>
      <c r="AC250" s="1012"/>
      <c r="AD250" s="1012"/>
      <c r="AE250" s="1012"/>
      <c r="AF250" s="1012"/>
      <c r="AG250" s="1012"/>
      <c r="AH250" s="1012"/>
      <c r="AI250" s="1012"/>
      <c r="AJ250" s="1012"/>
      <c r="AK250" s="1012"/>
      <c r="AL250" s="1013"/>
    </row>
    <row r="251" spans="2:38">
      <c r="B251" s="542">
        <v>186</v>
      </c>
      <c r="C251" s="831"/>
      <c r="D251" s="830"/>
      <c r="E251" s="1012"/>
      <c r="F251" s="1012"/>
      <c r="G251" s="1012"/>
      <c r="H251" s="1012"/>
      <c r="I251" s="1012"/>
      <c r="J251" s="1012"/>
      <c r="K251" s="1012"/>
      <c r="L251" s="1012"/>
      <c r="M251" s="1012"/>
      <c r="N251" s="1012"/>
      <c r="O251" s="1012"/>
      <c r="P251" s="1012"/>
      <c r="Q251" s="1012"/>
      <c r="R251" s="1012"/>
      <c r="S251" s="1013"/>
      <c r="T251" s="1012"/>
      <c r="U251" s="542">
        <v>186</v>
      </c>
      <c r="V251" s="831"/>
      <c r="W251" s="830"/>
      <c r="X251" s="1012"/>
      <c r="Y251" s="1012"/>
      <c r="Z251" s="1012"/>
      <c r="AA251" s="1012"/>
      <c r="AB251" s="1012"/>
      <c r="AC251" s="1012"/>
      <c r="AD251" s="1012"/>
      <c r="AE251" s="1012"/>
      <c r="AF251" s="1012"/>
      <c r="AG251" s="1012"/>
      <c r="AH251" s="1012"/>
      <c r="AI251" s="1012"/>
      <c r="AJ251" s="1012"/>
      <c r="AK251" s="1012"/>
      <c r="AL251" s="1013"/>
    </row>
    <row r="252" spans="2:38">
      <c r="B252" s="542">
        <v>187</v>
      </c>
      <c r="C252" s="831"/>
      <c r="D252" s="830"/>
      <c r="E252" s="1012"/>
      <c r="F252" s="1012"/>
      <c r="G252" s="1012"/>
      <c r="H252" s="1012"/>
      <c r="I252" s="1012"/>
      <c r="J252" s="1012"/>
      <c r="K252" s="1012"/>
      <c r="L252" s="1012"/>
      <c r="M252" s="1012"/>
      <c r="N252" s="1012"/>
      <c r="O252" s="1012"/>
      <c r="P252" s="1012"/>
      <c r="Q252" s="1012"/>
      <c r="R252" s="1012"/>
      <c r="S252" s="1013"/>
      <c r="T252" s="1012"/>
      <c r="U252" s="542">
        <v>187</v>
      </c>
      <c r="V252" s="831"/>
      <c r="W252" s="830"/>
      <c r="X252" s="1012"/>
      <c r="Y252" s="1012"/>
      <c r="Z252" s="1012"/>
      <c r="AA252" s="1012"/>
      <c r="AB252" s="1012"/>
      <c r="AC252" s="1012"/>
      <c r="AD252" s="1012"/>
      <c r="AE252" s="1012"/>
      <c r="AF252" s="1012"/>
      <c r="AG252" s="1012"/>
      <c r="AH252" s="1012"/>
      <c r="AI252" s="1012"/>
      <c r="AJ252" s="1012"/>
      <c r="AK252" s="1012"/>
      <c r="AL252" s="1013"/>
    </row>
    <row r="253" spans="2:38">
      <c r="B253" s="542">
        <v>188</v>
      </c>
      <c r="C253" s="831"/>
      <c r="D253" s="830"/>
      <c r="E253" s="1012"/>
      <c r="F253" s="1012"/>
      <c r="G253" s="1012"/>
      <c r="H253" s="1012"/>
      <c r="I253" s="1012"/>
      <c r="J253" s="1012"/>
      <c r="K253" s="1012"/>
      <c r="L253" s="1012"/>
      <c r="M253" s="1012"/>
      <c r="N253" s="1012"/>
      <c r="O253" s="1012"/>
      <c r="P253" s="1012"/>
      <c r="Q253" s="1012"/>
      <c r="R253" s="1012"/>
      <c r="S253" s="1013"/>
      <c r="T253" s="1012"/>
      <c r="U253" s="542">
        <v>188</v>
      </c>
      <c r="V253" s="831"/>
      <c r="W253" s="830"/>
      <c r="X253" s="1012"/>
      <c r="Y253" s="1012"/>
      <c r="Z253" s="1012"/>
      <c r="AA253" s="1012"/>
      <c r="AB253" s="1012"/>
      <c r="AC253" s="1012"/>
      <c r="AD253" s="1012"/>
      <c r="AE253" s="1012"/>
      <c r="AF253" s="1012"/>
      <c r="AG253" s="1012"/>
      <c r="AH253" s="1012"/>
      <c r="AI253" s="1012"/>
      <c r="AJ253" s="1012"/>
      <c r="AK253" s="1012"/>
      <c r="AL253" s="1013"/>
    </row>
    <row r="254" spans="2:38">
      <c r="B254" s="542">
        <v>189</v>
      </c>
      <c r="C254" s="831"/>
      <c r="D254" s="830"/>
      <c r="E254" s="1012"/>
      <c r="F254" s="1012"/>
      <c r="G254" s="1012"/>
      <c r="H254" s="1012"/>
      <c r="I254" s="1012"/>
      <c r="J254" s="1012"/>
      <c r="K254" s="1012"/>
      <c r="L254" s="1012"/>
      <c r="M254" s="1012"/>
      <c r="N254" s="1012"/>
      <c r="O254" s="1012"/>
      <c r="P254" s="1012"/>
      <c r="Q254" s="1012"/>
      <c r="R254" s="1012"/>
      <c r="S254" s="1013"/>
      <c r="T254" s="1012"/>
      <c r="U254" s="542">
        <v>189</v>
      </c>
      <c r="V254" s="831"/>
      <c r="W254" s="830"/>
      <c r="X254" s="1012"/>
      <c r="Y254" s="1012"/>
      <c r="Z254" s="1012"/>
      <c r="AA254" s="1012"/>
      <c r="AB254" s="1012"/>
      <c r="AC254" s="1012"/>
      <c r="AD254" s="1012"/>
      <c r="AE254" s="1012"/>
      <c r="AF254" s="1012"/>
      <c r="AG254" s="1012"/>
      <c r="AH254" s="1012"/>
      <c r="AI254" s="1012"/>
      <c r="AJ254" s="1012"/>
      <c r="AK254" s="1012"/>
      <c r="AL254" s="1013"/>
    </row>
    <row r="255" spans="2:38">
      <c r="B255" s="542">
        <v>190</v>
      </c>
      <c r="C255" s="831"/>
      <c r="D255" s="830"/>
      <c r="E255" s="1012"/>
      <c r="F255" s="1012"/>
      <c r="G255" s="1012"/>
      <c r="H255" s="1012"/>
      <c r="I255" s="1012"/>
      <c r="J255" s="1012"/>
      <c r="K255" s="1012"/>
      <c r="L255" s="1012"/>
      <c r="M255" s="1012"/>
      <c r="N255" s="1012"/>
      <c r="O255" s="1012"/>
      <c r="P255" s="1012"/>
      <c r="Q255" s="1012"/>
      <c r="R255" s="1012"/>
      <c r="S255" s="1013"/>
      <c r="T255" s="1012"/>
      <c r="U255" s="542">
        <v>190</v>
      </c>
      <c r="V255" s="831"/>
      <c r="W255" s="830"/>
      <c r="X255" s="1012"/>
      <c r="Y255" s="1012"/>
      <c r="Z255" s="1012"/>
      <c r="AA255" s="1012"/>
      <c r="AB255" s="1012"/>
      <c r="AC255" s="1012"/>
      <c r="AD255" s="1012"/>
      <c r="AE255" s="1012"/>
      <c r="AF255" s="1012"/>
      <c r="AG255" s="1012"/>
      <c r="AH255" s="1012"/>
      <c r="AI255" s="1012"/>
      <c r="AJ255" s="1012"/>
      <c r="AK255" s="1012"/>
      <c r="AL255" s="1013"/>
    </row>
    <row r="256" spans="2:38">
      <c r="B256" s="542">
        <v>191</v>
      </c>
      <c r="C256" s="831"/>
      <c r="D256" s="830"/>
      <c r="E256" s="1012"/>
      <c r="F256" s="1012"/>
      <c r="G256" s="1012"/>
      <c r="H256" s="1012"/>
      <c r="I256" s="1012"/>
      <c r="J256" s="1012"/>
      <c r="K256" s="1012"/>
      <c r="L256" s="1012"/>
      <c r="M256" s="1012"/>
      <c r="N256" s="1012"/>
      <c r="O256" s="1012"/>
      <c r="P256" s="1012"/>
      <c r="Q256" s="1012"/>
      <c r="R256" s="1012"/>
      <c r="S256" s="1013"/>
      <c r="T256" s="1012"/>
      <c r="U256" s="542">
        <v>191</v>
      </c>
      <c r="V256" s="831"/>
      <c r="W256" s="830"/>
      <c r="X256" s="1012"/>
      <c r="Y256" s="1012"/>
      <c r="Z256" s="1012"/>
      <c r="AA256" s="1012"/>
      <c r="AB256" s="1012"/>
      <c r="AC256" s="1012"/>
      <c r="AD256" s="1012"/>
      <c r="AE256" s="1012"/>
      <c r="AF256" s="1012"/>
      <c r="AG256" s="1012"/>
      <c r="AH256" s="1012"/>
      <c r="AI256" s="1012"/>
      <c r="AJ256" s="1012"/>
      <c r="AK256" s="1012"/>
      <c r="AL256" s="1013"/>
    </row>
    <row r="257" spans="2:38">
      <c r="B257" s="542">
        <v>192</v>
      </c>
      <c r="C257" s="831"/>
      <c r="D257" s="830"/>
      <c r="E257" s="1012"/>
      <c r="F257" s="1012"/>
      <c r="G257" s="1012"/>
      <c r="H257" s="1012"/>
      <c r="I257" s="1012"/>
      <c r="J257" s="1012"/>
      <c r="K257" s="1012"/>
      <c r="L257" s="1012"/>
      <c r="M257" s="1012"/>
      <c r="N257" s="1012"/>
      <c r="O257" s="1012"/>
      <c r="P257" s="1012"/>
      <c r="Q257" s="1012"/>
      <c r="R257" s="1012"/>
      <c r="S257" s="1013"/>
      <c r="T257" s="1012"/>
      <c r="U257" s="542">
        <v>192</v>
      </c>
      <c r="V257" s="831"/>
      <c r="W257" s="830"/>
      <c r="X257" s="1012"/>
      <c r="Y257" s="1012"/>
      <c r="Z257" s="1012"/>
      <c r="AA257" s="1012"/>
      <c r="AB257" s="1012"/>
      <c r="AC257" s="1012"/>
      <c r="AD257" s="1012"/>
      <c r="AE257" s="1012"/>
      <c r="AF257" s="1012"/>
      <c r="AG257" s="1012"/>
      <c r="AH257" s="1012"/>
      <c r="AI257" s="1012"/>
      <c r="AJ257" s="1012"/>
      <c r="AK257" s="1012"/>
      <c r="AL257" s="1013"/>
    </row>
    <row r="258" spans="2:38">
      <c r="B258" s="542">
        <v>193</v>
      </c>
      <c r="C258" s="831"/>
      <c r="D258" s="830"/>
      <c r="E258" s="1012"/>
      <c r="F258" s="1012"/>
      <c r="G258" s="1012"/>
      <c r="H258" s="1012"/>
      <c r="I258" s="1012"/>
      <c r="J258" s="1012"/>
      <c r="K258" s="1012"/>
      <c r="L258" s="1012"/>
      <c r="M258" s="1012"/>
      <c r="N258" s="1012"/>
      <c r="O258" s="1012"/>
      <c r="P258" s="1012"/>
      <c r="Q258" s="1012"/>
      <c r="R258" s="1012"/>
      <c r="S258" s="1013"/>
      <c r="T258" s="1012"/>
      <c r="U258" s="542">
        <v>193</v>
      </c>
      <c r="V258" s="831"/>
      <c r="W258" s="830"/>
      <c r="X258" s="1012"/>
      <c r="Y258" s="1012"/>
      <c r="Z258" s="1012"/>
      <c r="AA258" s="1012"/>
      <c r="AB258" s="1012"/>
      <c r="AC258" s="1012"/>
      <c r="AD258" s="1012"/>
      <c r="AE258" s="1012"/>
      <c r="AF258" s="1012"/>
      <c r="AG258" s="1012"/>
      <c r="AH258" s="1012"/>
      <c r="AI258" s="1012"/>
      <c r="AJ258" s="1012"/>
      <c r="AK258" s="1012"/>
      <c r="AL258" s="1013"/>
    </row>
    <row r="259" spans="2:38">
      <c r="B259" s="542">
        <v>194</v>
      </c>
      <c r="C259" s="831"/>
      <c r="D259" s="830"/>
      <c r="E259" s="1012"/>
      <c r="F259" s="1012"/>
      <c r="G259" s="1012"/>
      <c r="H259" s="1012"/>
      <c r="I259" s="1012"/>
      <c r="J259" s="1012"/>
      <c r="K259" s="1012"/>
      <c r="L259" s="1012"/>
      <c r="M259" s="1012"/>
      <c r="N259" s="1012"/>
      <c r="O259" s="1012"/>
      <c r="P259" s="1012"/>
      <c r="Q259" s="1012"/>
      <c r="R259" s="1012"/>
      <c r="S259" s="1013"/>
      <c r="T259" s="1012"/>
      <c r="U259" s="542">
        <v>194</v>
      </c>
      <c r="V259" s="831"/>
      <c r="W259" s="830"/>
      <c r="X259" s="1012"/>
      <c r="Y259" s="1012"/>
      <c r="Z259" s="1012"/>
      <c r="AA259" s="1012"/>
      <c r="AB259" s="1012"/>
      <c r="AC259" s="1012"/>
      <c r="AD259" s="1012"/>
      <c r="AE259" s="1012"/>
      <c r="AF259" s="1012"/>
      <c r="AG259" s="1012"/>
      <c r="AH259" s="1012"/>
      <c r="AI259" s="1012"/>
      <c r="AJ259" s="1012"/>
      <c r="AK259" s="1012"/>
      <c r="AL259" s="1013"/>
    </row>
    <row r="260" spans="2:38">
      <c r="B260" s="542">
        <v>195</v>
      </c>
      <c r="C260" s="831"/>
      <c r="D260" s="830"/>
      <c r="E260" s="1012"/>
      <c r="F260" s="1012"/>
      <c r="G260" s="1012"/>
      <c r="H260" s="1012"/>
      <c r="I260" s="1012"/>
      <c r="J260" s="1012"/>
      <c r="K260" s="1012"/>
      <c r="L260" s="1012"/>
      <c r="M260" s="1012"/>
      <c r="N260" s="1012"/>
      <c r="O260" s="1012"/>
      <c r="P260" s="1012"/>
      <c r="Q260" s="1012"/>
      <c r="R260" s="1012"/>
      <c r="S260" s="1013"/>
      <c r="T260" s="1012"/>
      <c r="U260" s="542">
        <v>195</v>
      </c>
      <c r="V260" s="831"/>
      <c r="W260" s="830"/>
      <c r="X260" s="1012"/>
      <c r="Y260" s="1012"/>
      <c r="Z260" s="1012"/>
      <c r="AA260" s="1012"/>
      <c r="AB260" s="1012"/>
      <c r="AC260" s="1012"/>
      <c r="AD260" s="1012"/>
      <c r="AE260" s="1012"/>
      <c r="AF260" s="1012"/>
      <c r="AG260" s="1012"/>
      <c r="AH260" s="1012"/>
      <c r="AI260" s="1012"/>
      <c r="AJ260" s="1012"/>
      <c r="AK260" s="1012"/>
      <c r="AL260" s="1013"/>
    </row>
    <row r="261" spans="2:38">
      <c r="B261" s="542">
        <v>196</v>
      </c>
      <c r="C261" s="831"/>
      <c r="D261" s="830"/>
      <c r="E261" s="1012"/>
      <c r="F261" s="1012"/>
      <c r="G261" s="1012"/>
      <c r="H261" s="1012"/>
      <c r="I261" s="1012"/>
      <c r="J261" s="1012"/>
      <c r="K261" s="1012"/>
      <c r="L261" s="1012"/>
      <c r="M261" s="1012"/>
      <c r="N261" s="1012"/>
      <c r="O261" s="1012"/>
      <c r="P261" s="1012"/>
      <c r="Q261" s="1012"/>
      <c r="R261" s="1012"/>
      <c r="S261" s="1013"/>
      <c r="T261" s="1012"/>
      <c r="U261" s="542">
        <v>196</v>
      </c>
      <c r="V261" s="831"/>
      <c r="W261" s="830"/>
      <c r="X261" s="1012"/>
      <c r="Y261" s="1012"/>
      <c r="Z261" s="1012"/>
      <c r="AA261" s="1012"/>
      <c r="AB261" s="1012"/>
      <c r="AC261" s="1012"/>
      <c r="AD261" s="1012"/>
      <c r="AE261" s="1012"/>
      <c r="AF261" s="1012"/>
      <c r="AG261" s="1012"/>
      <c r="AH261" s="1012"/>
      <c r="AI261" s="1012"/>
      <c r="AJ261" s="1012"/>
      <c r="AK261" s="1012"/>
      <c r="AL261" s="1013"/>
    </row>
    <row r="262" spans="2:38">
      <c r="B262" s="542">
        <v>197</v>
      </c>
      <c r="C262" s="831"/>
      <c r="D262" s="830"/>
      <c r="E262" s="1012"/>
      <c r="F262" s="1012"/>
      <c r="G262" s="1012"/>
      <c r="H262" s="1012"/>
      <c r="I262" s="1012"/>
      <c r="J262" s="1012"/>
      <c r="K262" s="1012"/>
      <c r="L262" s="1012"/>
      <c r="M262" s="1012"/>
      <c r="N262" s="1012"/>
      <c r="O262" s="1012"/>
      <c r="P262" s="1012"/>
      <c r="Q262" s="1012"/>
      <c r="R262" s="1012"/>
      <c r="S262" s="1013"/>
      <c r="T262" s="1012"/>
      <c r="U262" s="542">
        <v>197</v>
      </c>
      <c r="V262" s="831"/>
      <c r="W262" s="830"/>
      <c r="X262" s="1012"/>
      <c r="Y262" s="1012"/>
      <c r="Z262" s="1012"/>
      <c r="AA262" s="1012"/>
      <c r="AB262" s="1012"/>
      <c r="AC262" s="1012"/>
      <c r="AD262" s="1012"/>
      <c r="AE262" s="1012"/>
      <c r="AF262" s="1012"/>
      <c r="AG262" s="1012"/>
      <c r="AH262" s="1012"/>
      <c r="AI262" s="1012"/>
      <c r="AJ262" s="1012"/>
      <c r="AK262" s="1012"/>
      <c r="AL262" s="1013"/>
    </row>
    <row r="263" spans="2:38">
      <c r="B263" s="542">
        <v>198</v>
      </c>
      <c r="C263" s="831"/>
      <c r="D263" s="830"/>
      <c r="E263" s="1012"/>
      <c r="F263" s="1012"/>
      <c r="G263" s="1012"/>
      <c r="H263" s="1012"/>
      <c r="I263" s="1012"/>
      <c r="J263" s="1012"/>
      <c r="K263" s="1012"/>
      <c r="L263" s="1012"/>
      <c r="M263" s="1012"/>
      <c r="N263" s="1012"/>
      <c r="O263" s="1012"/>
      <c r="P263" s="1012"/>
      <c r="Q263" s="1012"/>
      <c r="R263" s="1012"/>
      <c r="S263" s="1013"/>
      <c r="T263" s="1012"/>
      <c r="U263" s="542">
        <v>198</v>
      </c>
      <c r="V263" s="831"/>
      <c r="W263" s="830"/>
      <c r="X263" s="1012"/>
      <c r="Y263" s="1012"/>
      <c r="Z263" s="1012"/>
      <c r="AA263" s="1012"/>
      <c r="AB263" s="1012"/>
      <c r="AC263" s="1012"/>
      <c r="AD263" s="1012"/>
      <c r="AE263" s="1012"/>
      <c r="AF263" s="1012"/>
      <c r="AG263" s="1012"/>
      <c r="AH263" s="1012"/>
      <c r="AI263" s="1012"/>
      <c r="AJ263" s="1012"/>
      <c r="AK263" s="1012"/>
      <c r="AL263" s="1013"/>
    </row>
    <row r="264" spans="2:38">
      <c r="B264" s="542">
        <v>199</v>
      </c>
      <c r="C264" s="831"/>
      <c r="D264" s="830"/>
      <c r="E264" s="1012"/>
      <c r="F264" s="1012"/>
      <c r="G264" s="1012"/>
      <c r="H264" s="1012"/>
      <c r="I264" s="1012"/>
      <c r="J264" s="1012"/>
      <c r="K264" s="1012"/>
      <c r="L264" s="1012"/>
      <c r="M264" s="1012"/>
      <c r="N264" s="1012"/>
      <c r="O264" s="1012"/>
      <c r="P264" s="1012"/>
      <c r="Q264" s="1012"/>
      <c r="R264" s="1012"/>
      <c r="S264" s="1013"/>
      <c r="T264" s="1012"/>
      <c r="U264" s="542">
        <v>199</v>
      </c>
      <c r="V264" s="831"/>
      <c r="W264" s="830"/>
      <c r="X264" s="1012"/>
      <c r="Y264" s="1012"/>
      <c r="Z264" s="1012"/>
      <c r="AA264" s="1012"/>
      <c r="AB264" s="1012"/>
      <c r="AC264" s="1012"/>
      <c r="AD264" s="1012"/>
      <c r="AE264" s="1012"/>
      <c r="AF264" s="1012"/>
      <c r="AG264" s="1012"/>
      <c r="AH264" s="1012"/>
      <c r="AI264" s="1012"/>
      <c r="AJ264" s="1012"/>
      <c r="AK264" s="1012"/>
      <c r="AL264" s="1013"/>
    </row>
    <row r="265" spans="2:38">
      <c r="B265" s="542">
        <v>200</v>
      </c>
      <c r="C265" s="831"/>
      <c r="D265" s="830"/>
      <c r="E265" s="1012"/>
      <c r="F265" s="1012"/>
      <c r="G265" s="1012"/>
      <c r="H265" s="1012"/>
      <c r="I265" s="1012"/>
      <c r="J265" s="1012"/>
      <c r="K265" s="1012"/>
      <c r="L265" s="1012"/>
      <c r="M265" s="1012"/>
      <c r="N265" s="1012"/>
      <c r="O265" s="1012"/>
      <c r="P265" s="1012"/>
      <c r="Q265" s="1012"/>
      <c r="R265" s="1012"/>
      <c r="S265" s="1013"/>
      <c r="T265" s="1012"/>
      <c r="U265" s="542">
        <v>200</v>
      </c>
      <c r="V265" s="831"/>
      <c r="W265" s="830"/>
      <c r="X265" s="1012"/>
      <c r="Y265" s="1012"/>
      <c r="Z265" s="1012"/>
      <c r="AA265" s="1012"/>
      <c r="AB265" s="1012"/>
      <c r="AC265" s="1012"/>
      <c r="AD265" s="1012"/>
      <c r="AE265" s="1012"/>
      <c r="AF265" s="1012"/>
      <c r="AG265" s="1012"/>
      <c r="AH265" s="1012"/>
      <c r="AI265" s="1012"/>
      <c r="AJ265" s="1012"/>
      <c r="AK265" s="1012"/>
      <c r="AL265" s="1013"/>
    </row>
    <row r="266" spans="2:38">
      <c r="B266" s="542">
        <v>201</v>
      </c>
      <c r="C266" s="831"/>
      <c r="D266" s="830"/>
      <c r="E266" s="1012"/>
      <c r="F266" s="1012"/>
      <c r="G266" s="1012"/>
      <c r="H266" s="1012"/>
      <c r="I266" s="1012"/>
      <c r="J266" s="1012"/>
      <c r="K266" s="1012"/>
      <c r="L266" s="1012"/>
      <c r="M266" s="1012"/>
      <c r="N266" s="1012"/>
      <c r="O266" s="1012"/>
      <c r="P266" s="1012"/>
      <c r="Q266" s="1012"/>
      <c r="R266" s="1012"/>
      <c r="S266" s="1013"/>
      <c r="T266" s="1012"/>
      <c r="U266" s="542">
        <v>201</v>
      </c>
      <c r="V266" s="831"/>
      <c r="W266" s="830"/>
      <c r="X266" s="1012"/>
      <c r="Y266" s="1012"/>
      <c r="Z266" s="1012"/>
      <c r="AA266" s="1012"/>
      <c r="AB266" s="1012"/>
      <c r="AC266" s="1012"/>
      <c r="AD266" s="1012"/>
      <c r="AE266" s="1012"/>
      <c r="AF266" s="1012"/>
      <c r="AG266" s="1012"/>
      <c r="AH266" s="1012"/>
      <c r="AI266" s="1012"/>
      <c r="AJ266" s="1012"/>
      <c r="AK266" s="1012"/>
      <c r="AL266" s="1013"/>
    </row>
    <row r="267" spans="2:38">
      <c r="B267" s="542">
        <v>202</v>
      </c>
      <c r="C267" s="831"/>
      <c r="D267" s="830"/>
      <c r="E267" s="1012"/>
      <c r="F267" s="1012"/>
      <c r="G267" s="1012"/>
      <c r="H267" s="1012"/>
      <c r="I267" s="1012"/>
      <c r="J267" s="1012"/>
      <c r="K267" s="1012"/>
      <c r="L267" s="1012"/>
      <c r="M267" s="1012"/>
      <c r="N267" s="1012"/>
      <c r="O267" s="1012"/>
      <c r="P267" s="1012"/>
      <c r="Q267" s="1012"/>
      <c r="R267" s="1012"/>
      <c r="S267" s="1013"/>
      <c r="T267" s="1012"/>
      <c r="U267" s="542">
        <v>202</v>
      </c>
      <c r="V267" s="831"/>
      <c r="W267" s="830"/>
      <c r="X267" s="1012"/>
      <c r="Y267" s="1012"/>
      <c r="Z267" s="1012"/>
      <c r="AA267" s="1012"/>
      <c r="AB267" s="1012"/>
      <c r="AC267" s="1012"/>
      <c r="AD267" s="1012"/>
      <c r="AE267" s="1012"/>
      <c r="AF267" s="1012"/>
      <c r="AG267" s="1012"/>
      <c r="AH267" s="1012"/>
      <c r="AI267" s="1012"/>
      <c r="AJ267" s="1012"/>
      <c r="AK267" s="1012"/>
      <c r="AL267" s="1013"/>
    </row>
    <row r="268" spans="2:38">
      <c r="B268" s="542">
        <v>203</v>
      </c>
      <c r="C268" s="831"/>
      <c r="D268" s="830"/>
      <c r="E268" s="1012"/>
      <c r="F268" s="1012"/>
      <c r="G268" s="1012"/>
      <c r="H268" s="1012"/>
      <c r="I268" s="1012"/>
      <c r="J268" s="1012"/>
      <c r="K268" s="1012"/>
      <c r="L268" s="1012"/>
      <c r="M268" s="1012"/>
      <c r="N268" s="1012"/>
      <c r="O268" s="1012"/>
      <c r="P268" s="1012"/>
      <c r="Q268" s="1012"/>
      <c r="R268" s="1012"/>
      <c r="S268" s="1013"/>
      <c r="T268" s="1012"/>
      <c r="U268" s="542">
        <v>203</v>
      </c>
      <c r="V268" s="831"/>
      <c r="W268" s="830"/>
      <c r="X268" s="1012"/>
      <c r="Y268" s="1012"/>
      <c r="Z268" s="1012"/>
      <c r="AA268" s="1012"/>
      <c r="AB268" s="1012"/>
      <c r="AC268" s="1012"/>
      <c r="AD268" s="1012"/>
      <c r="AE268" s="1012"/>
      <c r="AF268" s="1012"/>
      <c r="AG268" s="1012"/>
      <c r="AH268" s="1012"/>
      <c r="AI268" s="1012"/>
      <c r="AJ268" s="1012"/>
      <c r="AK268" s="1012"/>
      <c r="AL268" s="1013"/>
    </row>
    <row r="269" spans="2:38">
      <c r="B269" s="542">
        <v>204</v>
      </c>
      <c r="C269" s="831"/>
      <c r="D269" s="830"/>
      <c r="E269" s="1012"/>
      <c r="F269" s="1012"/>
      <c r="G269" s="1012"/>
      <c r="H269" s="1012"/>
      <c r="I269" s="1012"/>
      <c r="J269" s="1012"/>
      <c r="K269" s="1012"/>
      <c r="L269" s="1012"/>
      <c r="M269" s="1012"/>
      <c r="N269" s="1012"/>
      <c r="O269" s="1012"/>
      <c r="P269" s="1012"/>
      <c r="Q269" s="1012"/>
      <c r="R269" s="1012"/>
      <c r="S269" s="1013"/>
      <c r="T269" s="1012"/>
      <c r="U269" s="542">
        <v>204</v>
      </c>
      <c r="V269" s="831"/>
      <c r="W269" s="830"/>
      <c r="X269" s="1012"/>
      <c r="Y269" s="1012"/>
      <c r="Z269" s="1012"/>
      <c r="AA269" s="1012"/>
      <c r="AB269" s="1012"/>
      <c r="AC269" s="1012"/>
      <c r="AD269" s="1012"/>
      <c r="AE269" s="1012"/>
      <c r="AF269" s="1012"/>
      <c r="AG269" s="1012"/>
      <c r="AH269" s="1012"/>
      <c r="AI269" s="1012"/>
      <c r="AJ269" s="1012"/>
      <c r="AK269" s="1012"/>
      <c r="AL269" s="1013"/>
    </row>
    <row r="270" spans="2:38">
      <c r="B270" s="542">
        <v>205</v>
      </c>
      <c r="C270" s="831"/>
      <c r="D270" s="830"/>
      <c r="E270" s="1012"/>
      <c r="F270" s="1012"/>
      <c r="G270" s="1012"/>
      <c r="H270" s="1012"/>
      <c r="I270" s="1012"/>
      <c r="J270" s="1012"/>
      <c r="K270" s="1012"/>
      <c r="L270" s="1012"/>
      <c r="M270" s="1012"/>
      <c r="N270" s="1012"/>
      <c r="O270" s="1012"/>
      <c r="P270" s="1012"/>
      <c r="Q270" s="1012"/>
      <c r="R270" s="1012"/>
      <c r="S270" s="1013"/>
      <c r="T270" s="1012"/>
      <c r="U270" s="542">
        <v>205</v>
      </c>
      <c r="V270" s="831"/>
      <c r="W270" s="830"/>
      <c r="X270" s="1012"/>
      <c r="Y270" s="1012"/>
      <c r="Z270" s="1012"/>
      <c r="AA270" s="1012"/>
      <c r="AB270" s="1012"/>
      <c r="AC270" s="1012"/>
      <c r="AD270" s="1012"/>
      <c r="AE270" s="1012"/>
      <c r="AF270" s="1012"/>
      <c r="AG270" s="1012"/>
      <c r="AH270" s="1012"/>
      <c r="AI270" s="1012"/>
      <c r="AJ270" s="1012"/>
      <c r="AK270" s="1012"/>
      <c r="AL270" s="1013"/>
    </row>
    <row r="271" spans="2:38">
      <c r="B271" s="542">
        <v>206</v>
      </c>
      <c r="C271" s="831"/>
      <c r="D271" s="830"/>
      <c r="E271" s="1012"/>
      <c r="F271" s="1012"/>
      <c r="G271" s="1012"/>
      <c r="H271" s="1012"/>
      <c r="I271" s="1012"/>
      <c r="J271" s="1012"/>
      <c r="K271" s="1012"/>
      <c r="L271" s="1012"/>
      <c r="M271" s="1012"/>
      <c r="N271" s="1012"/>
      <c r="O271" s="1012"/>
      <c r="P271" s="1012"/>
      <c r="Q271" s="1012"/>
      <c r="R271" s="1012"/>
      <c r="S271" s="1013"/>
      <c r="T271" s="1012"/>
      <c r="U271" s="542">
        <v>206</v>
      </c>
      <c r="V271" s="831"/>
      <c r="W271" s="830"/>
      <c r="X271" s="1012"/>
      <c r="Y271" s="1012"/>
      <c r="Z271" s="1012"/>
      <c r="AA271" s="1012"/>
      <c r="AB271" s="1012"/>
      <c r="AC271" s="1012"/>
      <c r="AD271" s="1012"/>
      <c r="AE271" s="1012"/>
      <c r="AF271" s="1012"/>
      <c r="AG271" s="1012"/>
      <c r="AH271" s="1012"/>
      <c r="AI271" s="1012"/>
      <c r="AJ271" s="1012"/>
      <c r="AK271" s="1012"/>
      <c r="AL271" s="1013"/>
    </row>
    <row r="272" spans="2:38">
      <c r="B272" s="542">
        <v>207</v>
      </c>
      <c r="C272" s="831"/>
      <c r="D272" s="830"/>
      <c r="E272" s="1012"/>
      <c r="F272" s="1012"/>
      <c r="G272" s="1012"/>
      <c r="H272" s="1012"/>
      <c r="I272" s="1012"/>
      <c r="J272" s="1012"/>
      <c r="K272" s="1012"/>
      <c r="L272" s="1012"/>
      <c r="M272" s="1012"/>
      <c r="N272" s="1012"/>
      <c r="O272" s="1012"/>
      <c r="P272" s="1012"/>
      <c r="Q272" s="1012"/>
      <c r="R272" s="1012"/>
      <c r="S272" s="1013"/>
      <c r="T272" s="1012"/>
      <c r="U272" s="542">
        <v>207</v>
      </c>
      <c r="V272" s="831"/>
      <c r="W272" s="830"/>
      <c r="X272" s="1012"/>
      <c r="Y272" s="1012"/>
      <c r="Z272" s="1012"/>
      <c r="AA272" s="1012"/>
      <c r="AB272" s="1012"/>
      <c r="AC272" s="1012"/>
      <c r="AD272" s="1012"/>
      <c r="AE272" s="1012"/>
      <c r="AF272" s="1012"/>
      <c r="AG272" s="1012"/>
      <c r="AH272" s="1012"/>
      <c r="AI272" s="1012"/>
      <c r="AJ272" s="1012"/>
      <c r="AK272" s="1012"/>
      <c r="AL272" s="1013"/>
    </row>
    <row r="273" spans="2:38">
      <c r="B273" s="542">
        <v>208</v>
      </c>
      <c r="C273" s="831"/>
      <c r="D273" s="830"/>
      <c r="E273" s="1012"/>
      <c r="F273" s="1012"/>
      <c r="G273" s="1012"/>
      <c r="H273" s="1012"/>
      <c r="I273" s="1012"/>
      <c r="J273" s="1012"/>
      <c r="K273" s="1012"/>
      <c r="L273" s="1012"/>
      <c r="M273" s="1012"/>
      <c r="N273" s="1012"/>
      <c r="O273" s="1012"/>
      <c r="P273" s="1012"/>
      <c r="Q273" s="1012"/>
      <c r="R273" s="1012"/>
      <c r="S273" s="1013"/>
      <c r="T273" s="1012"/>
      <c r="U273" s="542">
        <v>208</v>
      </c>
      <c r="V273" s="831"/>
      <c r="W273" s="830"/>
      <c r="X273" s="1012"/>
      <c r="Y273" s="1012"/>
      <c r="Z273" s="1012"/>
      <c r="AA273" s="1012"/>
      <c r="AB273" s="1012"/>
      <c r="AC273" s="1012"/>
      <c r="AD273" s="1012"/>
      <c r="AE273" s="1012"/>
      <c r="AF273" s="1012"/>
      <c r="AG273" s="1012"/>
      <c r="AH273" s="1012"/>
      <c r="AI273" s="1012"/>
      <c r="AJ273" s="1012"/>
      <c r="AK273" s="1012"/>
      <c r="AL273" s="1013"/>
    </row>
    <row r="274" spans="2:38">
      <c r="B274" s="542">
        <v>209</v>
      </c>
      <c r="C274" s="831"/>
      <c r="D274" s="830"/>
      <c r="E274" s="1012"/>
      <c r="F274" s="1012"/>
      <c r="G274" s="1012"/>
      <c r="H274" s="1012"/>
      <c r="I274" s="1012"/>
      <c r="J274" s="1012"/>
      <c r="K274" s="1012"/>
      <c r="L274" s="1012"/>
      <c r="M274" s="1012"/>
      <c r="N274" s="1012"/>
      <c r="O274" s="1012"/>
      <c r="P274" s="1012"/>
      <c r="Q274" s="1012"/>
      <c r="R274" s="1012"/>
      <c r="S274" s="1013"/>
      <c r="T274" s="1012"/>
      <c r="U274" s="542">
        <v>209</v>
      </c>
      <c r="V274" s="831"/>
      <c r="W274" s="830"/>
      <c r="X274" s="1012"/>
      <c r="Y274" s="1012"/>
      <c r="Z274" s="1012"/>
      <c r="AA274" s="1012"/>
      <c r="AB274" s="1012"/>
      <c r="AC274" s="1012"/>
      <c r="AD274" s="1012"/>
      <c r="AE274" s="1012"/>
      <c r="AF274" s="1012"/>
      <c r="AG274" s="1012"/>
      <c r="AH274" s="1012"/>
      <c r="AI274" s="1012"/>
      <c r="AJ274" s="1012"/>
      <c r="AK274" s="1012"/>
      <c r="AL274" s="1013"/>
    </row>
    <row r="275" spans="2:38">
      <c r="B275" s="542">
        <v>210</v>
      </c>
      <c r="C275" s="831"/>
      <c r="D275" s="830"/>
      <c r="E275" s="1012"/>
      <c r="F275" s="1012"/>
      <c r="G275" s="1012"/>
      <c r="H275" s="1012"/>
      <c r="I275" s="1012"/>
      <c r="J275" s="1012"/>
      <c r="K275" s="1012"/>
      <c r="L275" s="1012"/>
      <c r="M275" s="1012"/>
      <c r="N275" s="1012"/>
      <c r="O275" s="1012"/>
      <c r="P275" s="1012"/>
      <c r="Q275" s="1012"/>
      <c r="R275" s="1012"/>
      <c r="S275" s="1013"/>
      <c r="T275" s="1012"/>
      <c r="U275" s="542">
        <v>210</v>
      </c>
      <c r="V275" s="831"/>
      <c r="W275" s="830"/>
      <c r="X275" s="1012"/>
      <c r="Y275" s="1012"/>
      <c r="Z275" s="1012"/>
      <c r="AA275" s="1012"/>
      <c r="AB275" s="1012"/>
      <c r="AC275" s="1012"/>
      <c r="AD275" s="1012"/>
      <c r="AE275" s="1012"/>
      <c r="AF275" s="1012"/>
      <c r="AG275" s="1012"/>
      <c r="AH275" s="1012"/>
      <c r="AI275" s="1012"/>
      <c r="AJ275" s="1012"/>
      <c r="AK275" s="1012"/>
      <c r="AL275" s="1013"/>
    </row>
    <row r="276" spans="2:38">
      <c r="B276" s="542">
        <v>211</v>
      </c>
      <c r="C276" s="831"/>
      <c r="D276" s="830"/>
      <c r="E276" s="1012"/>
      <c r="F276" s="1012"/>
      <c r="G276" s="1012"/>
      <c r="H276" s="1012"/>
      <c r="I276" s="1012"/>
      <c r="J276" s="1012"/>
      <c r="K276" s="1012"/>
      <c r="L276" s="1012"/>
      <c r="M276" s="1012"/>
      <c r="N276" s="1012"/>
      <c r="O276" s="1012"/>
      <c r="P276" s="1012"/>
      <c r="Q276" s="1012"/>
      <c r="R276" s="1012"/>
      <c r="S276" s="1013"/>
      <c r="T276" s="1012"/>
      <c r="U276" s="542">
        <v>211</v>
      </c>
      <c r="V276" s="831"/>
      <c r="W276" s="830"/>
      <c r="X276" s="1012"/>
      <c r="Y276" s="1012"/>
      <c r="Z276" s="1012"/>
      <c r="AA276" s="1012"/>
      <c r="AB276" s="1012"/>
      <c r="AC276" s="1012"/>
      <c r="AD276" s="1012"/>
      <c r="AE276" s="1012"/>
      <c r="AF276" s="1012"/>
      <c r="AG276" s="1012"/>
      <c r="AH276" s="1012"/>
      <c r="AI276" s="1012"/>
      <c r="AJ276" s="1012"/>
      <c r="AK276" s="1012"/>
      <c r="AL276" s="1013"/>
    </row>
    <row r="277" spans="2:38">
      <c r="B277" s="542">
        <v>212</v>
      </c>
      <c r="C277" s="831"/>
      <c r="D277" s="830"/>
      <c r="E277" s="1012"/>
      <c r="F277" s="1012"/>
      <c r="G277" s="1012"/>
      <c r="H277" s="1012"/>
      <c r="I277" s="1012"/>
      <c r="J277" s="1012"/>
      <c r="K277" s="1012"/>
      <c r="L277" s="1012"/>
      <c r="M277" s="1012"/>
      <c r="N277" s="1012"/>
      <c r="O277" s="1012"/>
      <c r="P277" s="1012"/>
      <c r="Q277" s="1012"/>
      <c r="R277" s="1012"/>
      <c r="S277" s="1013"/>
      <c r="T277" s="1012"/>
      <c r="U277" s="542">
        <v>212</v>
      </c>
      <c r="V277" s="831"/>
      <c r="W277" s="830"/>
      <c r="X277" s="1012"/>
      <c r="Y277" s="1012"/>
      <c r="Z277" s="1012"/>
      <c r="AA277" s="1012"/>
      <c r="AB277" s="1012"/>
      <c r="AC277" s="1012"/>
      <c r="AD277" s="1012"/>
      <c r="AE277" s="1012"/>
      <c r="AF277" s="1012"/>
      <c r="AG277" s="1012"/>
      <c r="AH277" s="1012"/>
      <c r="AI277" s="1012"/>
      <c r="AJ277" s="1012"/>
      <c r="AK277" s="1012"/>
      <c r="AL277" s="1013"/>
    </row>
    <row r="278" spans="2:38">
      <c r="B278" s="542">
        <v>213</v>
      </c>
      <c r="C278" s="831"/>
      <c r="D278" s="830"/>
      <c r="E278" s="1012"/>
      <c r="F278" s="1012"/>
      <c r="G278" s="1012"/>
      <c r="H278" s="1012"/>
      <c r="I278" s="1012"/>
      <c r="J278" s="1012"/>
      <c r="K278" s="1012"/>
      <c r="L278" s="1012"/>
      <c r="M278" s="1012"/>
      <c r="N278" s="1012"/>
      <c r="O278" s="1012"/>
      <c r="P278" s="1012"/>
      <c r="Q278" s="1012"/>
      <c r="R278" s="1012"/>
      <c r="S278" s="1013"/>
      <c r="T278" s="1012"/>
      <c r="U278" s="542">
        <v>213</v>
      </c>
      <c r="V278" s="831"/>
      <c r="W278" s="830"/>
      <c r="X278" s="1012"/>
      <c r="Y278" s="1012"/>
      <c r="Z278" s="1012"/>
      <c r="AA278" s="1012"/>
      <c r="AB278" s="1012"/>
      <c r="AC278" s="1012"/>
      <c r="AD278" s="1012"/>
      <c r="AE278" s="1012"/>
      <c r="AF278" s="1012"/>
      <c r="AG278" s="1012"/>
      <c r="AH278" s="1012"/>
      <c r="AI278" s="1012"/>
      <c r="AJ278" s="1012"/>
      <c r="AK278" s="1012"/>
      <c r="AL278" s="1013"/>
    </row>
    <row r="279" spans="2:38">
      <c r="B279" s="542">
        <v>214</v>
      </c>
      <c r="C279" s="831"/>
      <c r="D279" s="830"/>
      <c r="E279" s="1012"/>
      <c r="F279" s="1012"/>
      <c r="G279" s="1012"/>
      <c r="H279" s="1012"/>
      <c r="I279" s="1012"/>
      <c r="J279" s="1012"/>
      <c r="K279" s="1012"/>
      <c r="L279" s="1012"/>
      <c r="M279" s="1012"/>
      <c r="N279" s="1012"/>
      <c r="O279" s="1012"/>
      <c r="P279" s="1012"/>
      <c r="Q279" s="1012"/>
      <c r="R279" s="1012"/>
      <c r="S279" s="1013"/>
      <c r="T279" s="1012"/>
      <c r="U279" s="542">
        <v>214</v>
      </c>
      <c r="V279" s="831"/>
      <c r="W279" s="830"/>
      <c r="X279" s="1012"/>
      <c r="Y279" s="1012"/>
      <c r="Z279" s="1012"/>
      <c r="AA279" s="1012"/>
      <c r="AB279" s="1012"/>
      <c r="AC279" s="1012"/>
      <c r="AD279" s="1012"/>
      <c r="AE279" s="1012"/>
      <c r="AF279" s="1012"/>
      <c r="AG279" s="1012"/>
      <c r="AH279" s="1012"/>
      <c r="AI279" s="1012"/>
      <c r="AJ279" s="1012"/>
      <c r="AK279" s="1012"/>
      <c r="AL279" s="1013"/>
    </row>
    <row r="280" spans="2:38">
      <c r="B280" s="542">
        <v>215</v>
      </c>
      <c r="C280" s="831"/>
      <c r="D280" s="830"/>
      <c r="E280" s="1012"/>
      <c r="F280" s="1012"/>
      <c r="G280" s="1012"/>
      <c r="H280" s="1012"/>
      <c r="I280" s="1012"/>
      <c r="J280" s="1012"/>
      <c r="K280" s="1012"/>
      <c r="L280" s="1012"/>
      <c r="M280" s="1012"/>
      <c r="N280" s="1012"/>
      <c r="O280" s="1012"/>
      <c r="P280" s="1012"/>
      <c r="Q280" s="1012"/>
      <c r="R280" s="1012"/>
      <c r="S280" s="1013"/>
      <c r="T280" s="1012"/>
      <c r="U280" s="542">
        <v>215</v>
      </c>
      <c r="V280" s="831"/>
      <c r="W280" s="830"/>
      <c r="X280" s="1012"/>
      <c r="Y280" s="1012"/>
      <c r="Z280" s="1012"/>
      <c r="AA280" s="1012"/>
      <c r="AB280" s="1012"/>
      <c r="AC280" s="1012"/>
      <c r="AD280" s="1012"/>
      <c r="AE280" s="1012"/>
      <c r="AF280" s="1012"/>
      <c r="AG280" s="1012"/>
      <c r="AH280" s="1012"/>
      <c r="AI280" s="1012"/>
      <c r="AJ280" s="1012"/>
      <c r="AK280" s="1012"/>
      <c r="AL280" s="1013"/>
    </row>
    <row r="281" spans="2:38">
      <c r="B281" s="542">
        <v>216</v>
      </c>
      <c r="C281" s="831"/>
      <c r="D281" s="830"/>
      <c r="E281" s="1012"/>
      <c r="F281" s="1012"/>
      <c r="G281" s="1012"/>
      <c r="H281" s="1012"/>
      <c r="I281" s="1012"/>
      <c r="J281" s="1012"/>
      <c r="K281" s="1012"/>
      <c r="L281" s="1012"/>
      <c r="M281" s="1012"/>
      <c r="N281" s="1012"/>
      <c r="O281" s="1012"/>
      <c r="P281" s="1012"/>
      <c r="Q281" s="1012"/>
      <c r="R281" s="1012"/>
      <c r="S281" s="1013"/>
      <c r="T281" s="1012"/>
      <c r="U281" s="542">
        <v>216</v>
      </c>
      <c r="V281" s="831"/>
      <c r="W281" s="830"/>
      <c r="X281" s="1012"/>
      <c r="Y281" s="1012"/>
      <c r="Z281" s="1012"/>
      <c r="AA281" s="1012"/>
      <c r="AB281" s="1012"/>
      <c r="AC281" s="1012"/>
      <c r="AD281" s="1012"/>
      <c r="AE281" s="1012"/>
      <c r="AF281" s="1012"/>
      <c r="AG281" s="1012"/>
      <c r="AH281" s="1012"/>
      <c r="AI281" s="1012"/>
      <c r="AJ281" s="1012"/>
      <c r="AK281" s="1012"/>
      <c r="AL281" s="1013"/>
    </row>
    <row r="282" spans="2:38">
      <c r="B282" s="542">
        <v>217</v>
      </c>
      <c r="C282" s="831"/>
      <c r="D282" s="830"/>
      <c r="E282" s="1012"/>
      <c r="F282" s="1012"/>
      <c r="G282" s="1012"/>
      <c r="H282" s="1012"/>
      <c r="I282" s="1012"/>
      <c r="J282" s="1012"/>
      <c r="K282" s="1012"/>
      <c r="L282" s="1012"/>
      <c r="M282" s="1012"/>
      <c r="N282" s="1012"/>
      <c r="O282" s="1012"/>
      <c r="P282" s="1012"/>
      <c r="Q282" s="1012"/>
      <c r="R282" s="1012"/>
      <c r="S282" s="1013"/>
      <c r="T282" s="1012"/>
      <c r="U282" s="542">
        <v>217</v>
      </c>
      <c r="V282" s="831"/>
      <c r="W282" s="830"/>
      <c r="X282" s="1012"/>
      <c r="Y282" s="1012"/>
      <c r="Z282" s="1012"/>
      <c r="AA282" s="1012"/>
      <c r="AB282" s="1012"/>
      <c r="AC282" s="1012"/>
      <c r="AD282" s="1012"/>
      <c r="AE282" s="1012"/>
      <c r="AF282" s="1012"/>
      <c r="AG282" s="1012"/>
      <c r="AH282" s="1012"/>
      <c r="AI282" s="1012"/>
      <c r="AJ282" s="1012"/>
      <c r="AK282" s="1012"/>
      <c r="AL282" s="1013"/>
    </row>
    <row r="283" spans="2:38">
      <c r="B283" s="542">
        <v>218</v>
      </c>
      <c r="C283" s="831"/>
      <c r="D283" s="830"/>
      <c r="E283" s="1012"/>
      <c r="F283" s="1012"/>
      <c r="G283" s="1012"/>
      <c r="H283" s="1012"/>
      <c r="I283" s="1012"/>
      <c r="J283" s="1012"/>
      <c r="K283" s="1012"/>
      <c r="L283" s="1012"/>
      <c r="M283" s="1012"/>
      <c r="N283" s="1012"/>
      <c r="O283" s="1012"/>
      <c r="P283" s="1012"/>
      <c r="Q283" s="1012"/>
      <c r="R283" s="1012"/>
      <c r="S283" s="1013"/>
      <c r="T283" s="1012"/>
      <c r="U283" s="542">
        <v>218</v>
      </c>
      <c r="V283" s="831"/>
      <c r="W283" s="830"/>
      <c r="X283" s="1012"/>
      <c r="Y283" s="1012"/>
      <c r="Z283" s="1012"/>
      <c r="AA283" s="1012"/>
      <c r="AB283" s="1012"/>
      <c r="AC283" s="1012"/>
      <c r="AD283" s="1012"/>
      <c r="AE283" s="1012"/>
      <c r="AF283" s="1012"/>
      <c r="AG283" s="1012"/>
      <c r="AH283" s="1012"/>
      <c r="AI283" s="1012"/>
      <c r="AJ283" s="1012"/>
      <c r="AK283" s="1012"/>
      <c r="AL283" s="1013"/>
    </row>
    <row r="284" spans="2:38">
      <c r="B284" s="542">
        <v>219</v>
      </c>
      <c r="C284" s="831"/>
      <c r="D284" s="830"/>
      <c r="E284" s="1012"/>
      <c r="F284" s="1012"/>
      <c r="G284" s="1012"/>
      <c r="H284" s="1012"/>
      <c r="I284" s="1012"/>
      <c r="J284" s="1012"/>
      <c r="K284" s="1012"/>
      <c r="L284" s="1012"/>
      <c r="M284" s="1012"/>
      <c r="N284" s="1012"/>
      <c r="O284" s="1012"/>
      <c r="P284" s="1012"/>
      <c r="Q284" s="1012"/>
      <c r="R284" s="1012"/>
      <c r="S284" s="1013"/>
      <c r="T284" s="1012"/>
      <c r="U284" s="542">
        <v>219</v>
      </c>
      <c r="V284" s="831"/>
      <c r="W284" s="830"/>
      <c r="X284" s="1012"/>
      <c r="Y284" s="1012"/>
      <c r="Z284" s="1012"/>
      <c r="AA284" s="1012"/>
      <c r="AB284" s="1012"/>
      <c r="AC284" s="1012"/>
      <c r="AD284" s="1012"/>
      <c r="AE284" s="1012"/>
      <c r="AF284" s="1012"/>
      <c r="AG284" s="1012"/>
      <c r="AH284" s="1012"/>
      <c r="AI284" s="1012"/>
      <c r="AJ284" s="1012"/>
      <c r="AK284" s="1012"/>
      <c r="AL284" s="1013"/>
    </row>
    <row r="285" spans="2:38">
      <c r="B285" s="542">
        <v>220</v>
      </c>
      <c r="C285" s="831"/>
      <c r="D285" s="830"/>
      <c r="E285" s="1012"/>
      <c r="F285" s="1012"/>
      <c r="G285" s="1012"/>
      <c r="H285" s="1012"/>
      <c r="I285" s="1012"/>
      <c r="J285" s="1012"/>
      <c r="K285" s="1012"/>
      <c r="L285" s="1012"/>
      <c r="M285" s="1012"/>
      <c r="N285" s="1012"/>
      <c r="O285" s="1012"/>
      <c r="P285" s="1012"/>
      <c r="Q285" s="1012"/>
      <c r="R285" s="1012"/>
      <c r="S285" s="1013"/>
      <c r="T285" s="1012"/>
      <c r="U285" s="542">
        <v>220</v>
      </c>
      <c r="V285" s="831"/>
      <c r="W285" s="830"/>
      <c r="X285" s="1012"/>
      <c r="Y285" s="1012"/>
      <c r="Z285" s="1012"/>
      <c r="AA285" s="1012"/>
      <c r="AB285" s="1012"/>
      <c r="AC285" s="1012"/>
      <c r="AD285" s="1012"/>
      <c r="AE285" s="1012"/>
      <c r="AF285" s="1012"/>
      <c r="AG285" s="1012"/>
      <c r="AH285" s="1012"/>
      <c r="AI285" s="1012"/>
      <c r="AJ285" s="1012"/>
      <c r="AK285" s="1012"/>
      <c r="AL285" s="1013"/>
    </row>
    <row r="286" spans="2:38">
      <c r="B286" s="542">
        <v>221</v>
      </c>
      <c r="C286" s="831"/>
      <c r="D286" s="830"/>
      <c r="E286" s="1012"/>
      <c r="F286" s="1012"/>
      <c r="G286" s="1012"/>
      <c r="H286" s="1012"/>
      <c r="I286" s="1012"/>
      <c r="J286" s="1012"/>
      <c r="K286" s="1012"/>
      <c r="L286" s="1012"/>
      <c r="M286" s="1012"/>
      <c r="N286" s="1012"/>
      <c r="O286" s="1012"/>
      <c r="P286" s="1012"/>
      <c r="Q286" s="1012"/>
      <c r="R286" s="1012"/>
      <c r="S286" s="1013"/>
      <c r="T286" s="1012"/>
      <c r="U286" s="542">
        <v>221</v>
      </c>
      <c r="V286" s="831"/>
      <c r="W286" s="830"/>
      <c r="X286" s="1012"/>
      <c r="Y286" s="1012"/>
      <c r="Z286" s="1012"/>
      <c r="AA286" s="1012"/>
      <c r="AB286" s="1012"/>
      <c r="AC286" s="1012"/>
      <c r="AD286" s="1012"/>
      <c r="AE286" s="1012"/>
      <c r="AF286" s="1012"/>
      <c r="AG286" s="1012"/>
      <c r="AH286" s="1012"/>
      <c r="AI286" s="1012"/>
      <c r="AJ286" s="1012"/>
      <c r="AK286" s="1012"/>
      <c r="AL286" s="1013"/>
    </row>
    <row r="287" spans="2:38">
      <c r="B287" s="542">
        <v>222</v>
      </c>
      <c r="C287" s="831"/>
      <c r="D287" s="830"/>
      <c r="E287" s="1012"/>
      <c r="F287" s="1012"/>
      <c r="G287" s="1012"/>
      <c r="H287" s="1012"/>
      <c r="I287" s="1012"/>
      <c r="J287" s="1012"/>
      <c r="K287" s="1012"/>
      <c r="L287" s="1012"/>
      <c r="M287" s="1012"/>
      <c r="N287" s="1012"/>
      <c r="O287" s="1012"/>
      <c r="P287" s="1012"/>
      <c r="Q287" s="1012"/>
      <c r="R287" s="1012"/>
      <c r="S287" s="1013"/>
      <c r="T287" s="1012"/>
      <c r="U287" s="542">
        <v>222</v>
      </c>
      <c r="V287" s="831"/>
      <c r="W287" s="830"/>
      <c r="X287" s="1012"/>
      <c r="Y287" s="1012"/>
      <c r="Z287" s="1012"/>
      <c r="AA287" s="1012"/>
      <c r="AB287" s="1012"/>
      <c r="AC287" s="1012"/>
      <c r="AD287" s="1012"/>
      <c r="AE287" s="1012"/>
      <c r="AF287" s="1012"/>
      <c r="AG287" s="1012"/>
      <c r="AH287" s="1012"/>
      <c r="AI287" s="1012"/>
      <c r="AJ287" s="1012"/>
      <c r="AK287" s="1012"/>
      <c r="AL287" s="1013"/>
    </row>
    <row r="288" spans="2:38">
      <c r="B288" s="542">
        <v>223</v>
      </c>
      <c r="C288" s="831"/>
      <c r="D288" s="830"/>
      <c r="E288" s="1012"/>
      <c r="F288" s="1012"/>
      <c r="G288" s="1012"/>
      <c r="H288" s="1012"/>
      <c r="I288" s="1012"/>
      <c r="J288" s="1012"/>
      <c r="K288" s="1012"/>
      <c r="L288" s="1012"/>
      <c r="M288" s="1012"/>
      <c r="N288" s="1012"/>
      <c r="O288" s="1012"/>
      <c r="P288" s="1012"/>
      <c r="Q288" s="1012"/>
      <c r="R288" s="1012"/>
      <c r="S288" s="1013"/>
      <c r="T288" s="1012"/>
      <c r="U288" s="542">
        <v>223</v>
      </c>
      <c r="V288" s="831"/>
      <c r="W288" s="830"/>
      <c r="X288" s="1012"/>
      <c r="Y288" s="1012"/>
      <c r="Z288" s="1012"/>
      <c r="AA288" s="1012"/>
      <c r="AB288" s="1012"/>
      <c r="AC288" s="1012"/>
      <c r="AD288" s="1012"/>
      <c r="AE288" s="1012"/>
      <c r="AF288" s="1012"/>
      <c r="AG288" s="1012"/>
      <c r="AH288" s="1012"/>
      <c r="AI288" s="1012"/>
      <c r="AJ288" s="1012"/>
      <c r="AK288" s="1012"/>
      <c r="AL288" s="1013"/>
    </row>
    <row r="289" spans="2:38">
      <c r="B289" s="542">
        <v>224</v>
      </c>
      <c r="C289" s="831"/>
      <c r="D289" s="830"/>
      <c r="E289" s="1012"/>
      <c r="F289" s="1012"/>
      <c r="G289" s="1012"/>
      <c r="H289" s="1012"/>
      <c r="I289" s="1012"/>
      <c r="J289" s="1012"/>
      <c r="K289" s="1012"/>
      <c r="L289" s="1012"/>
      <c r="M289" s="1012"/>
      <c r="N289" s="1012"/>
      <c r="O289" s="1012"/>
      <c r="P289" s="1012"/>
      <c r="Q289" s="1012"/>
      <c r="R289" s="1012"/>
      <c r="S289" s="1013"/>
      <c r="T289" s="1012"/>
      <c r="U289" s="542">
        <v>224</v>
      </c>
      <c r="V289" s="831"/>
      <c r="W289" s="830"/>
      <c r="X289" s="1012"/>
      <c r="Y289" s="1012"/>
      <c r="Z289" s="1012"/>
      <c r="AA289" s="1012"/>
      <c r="AB289" s="1012"/>
      <c r="AC289" s="1012"/>
      <c r="AD289" s="1012"/>
      <c r="AE289" s="1012"/>
      <c r="AF289" s="1012"/>
      <c r="AG289" s="1012"/>
      <c r="AH289" s="1012"/>
      <c r="AI289" s="1012"/>
      <c r="AJ289" s="1012"/>
      <c r="AK289" s="1012"/>
      <c r="AL289" s="1013"/>
    </row>
    <row r="290" spans="2:38">
      <c r="B290" s="542">
        <v>225</v>
      </c>
      <c r="C290" s="831"/>
      <c r="D290" s="830"/>
      <c r="E290" s="1012"/>
      <c r="F290" s="1012"/>
      <c r="G290" s="1012"/>
      <c r="H290" s="1012"/>
      <c r="I290" s="1012"/>
      <c r="J290" s="1012"/>
      <c r="K290" s="1012"/>
      <c r="L290" s="1012"/>
      <c r="M290" s="1012"/>
      <c r="N290" s="1012"/>
      <c r="O290" s="1012"/>
      <c r="P290" s="1012"/>
      <c r="Q290" s="1012"/>
      <c r="R290" s="1012"/>
      <c r="S290" s="1013"/>
      <c r="T290" s="1012"/>
      <c r="U290" s="542">
        <v>225</v>
      </c>
      <c r="V290" s="831"/>
      <c r="W290" s="830"/>
      <c r="X290" s="1012"/>
      <c r="Y290" s="1012"/>
      <c r="Z290" s="1012"/>
      <c r="AA290" s="1012"/>
      <c r="AB290" s="1012"/>
      <c r="AC290" s="1012"/>
      <c r="AD290" s="1012"/>
      <c r="AE290" s="1012"/>
      <c r="AF290" s="1012"/>
      <c r="AG290" s="1012"/>
      <c r="AH290" s="1012"/>
      <c r="AI290" s="1012"/>
      <c r="AJ290" s="1012"/>
      <c r="AK290" s="1012"/>
      <c r="AL290" s="1013"/>
    </row>
    <row r="291" spans="2:38">
      <c r="B291" s="542">
        <v>226</v>
      </c>
      <c r="C291" s="831"/>
      <c r="D291" s="830"/>
      <c r="E291" s="1012"/>
      <c r="F291" s="1012"/>
      <c r="G291" s="1012"/>
      <c r="H291" s="1012"/>
      <c r="I291" s="1012"/>
      <c r="J291" s="1012"/>
      <c r="K291" s="1012"/>
      <c r="L291" s="1012"/>
      <c r="M291" s="1012"/>
      <c r="N291" s="1012"/>
      <c r="O291" s="1012"/>
      <c r="P291" s="1012"/>
      <c r="Q291" s="1012"/>
      <c r="R291" s="1012"/>
      <c r="S291" s="1013"/>
      <c r="T291" s="1012"/>
      <c r="U291" s="542">
        <v>226</v>
      </c>
      <c r="V291" s="831"/>
      <c r="W291" s="830"/>
      <c r="X291" s="1012"/>
      <c r="Y291" s="1012"/>
      <c r="Z291" s="1012"/>
      <c r="AA291" s="1012"/>
      <c r="AB291" s="1012"/>
      <c r="AC291" s="1012"/>
      <c r="AD291" s="1012"/>
      <c r="AE291" s="1012"/>
      <c r="AF291" s="1012"/>
      <c r="AG291" s="1012"/>
      <c r="AH291" s="1012"/>
      <c r="AI291" s="1012"/>
      <c r="AJ291" s="1012"/>
      <c r="AK291" s="1012"/>
      <c r="AL291" s="1013"/>
    </row>
    <row r="292" spans="2:38">
      <c r="B292" s="542">
        <v>227</v>
      </c>
      <c r="C292" s="831"/>
      <c r="D292" s="830"/>
      <c r="E292" s="1012"/>
      <c r="F292" s="1012"/>
      <c r="G292" s="1012"/>
      <c r="H292" s="1012"/>
      <c r="I292" s="1012"/>
      <c r="J292" s="1012"/>
      <c r="K292" s="1012"/>
      <c r="L292" s="1012"/>
      <c r="M292" s="1012"/>
      <c r="N292" s="1012"/>
      <c r="O292" s="1012"/>
      <c r="P292" s="1012"/>
      <c r="Q292" s="1012"/>
      <c r="R292" s="1012"/>
      <c r="S292" s="1013"/>
      <c r="T292" s="1012"/>
      <c r="U292" s="542">
        <v>227</v>
      </c>
      <c r="V292" s="831"/>
      <c r="W292" s="830"/>
      <c r="X292" s="1012"/>
      <c r="Y292" s="1012"/>
      <c r="Z292" s="1012"/>
      <c r="AA292" s="1012"/>
      <c r="AB292" s="1012"/>
      <c r="AC292" s="1012"/>
      <c r="AD292" s="1012"/>
      <c r="AE292" s="1012"/>
      <c r="AF292" s="1012"/>
      <c r="AG292" s="1012"/>
      <c r="AH292" s="1012"/>
      <c r="AI292" s="1012"/>
      <c r="AJ292" s="1012"/>
      <c r="AK292" s="1012"/>
      <c r="AL292" s="1013"/>
    </row>
    <row r="293" spans="2:38">
      <c r="B293" s="542">
        <v>228</v>
      </c>
      <c r="C293" s="831"/>
      <c r="D293" s="830"/>
      <c r="E293" s="1012"/>
      <c r="F293" s="1012"/>
      <c r="G293" s="1012"/>
      <c r="H293" s="1012"/>
      <c r="I293" s="1012"/>
      <c r="J293" s="1012"/>
      <c r="K293" s="1012"/>
      <c r="L293" s="1012"/>
      <c r="M293" s="1012"/>
      <c r="N293" s="1012"/>
      <c r="O293" s="1012"/>
      <c r="P293" s="1012"/>
      <c r="Q293" s="1012"/>
      <c r="R293" s="1012"/>
      <c r="S293" s="1013"/>
      <c r="T293" s="1012"/>
      <c r="U293" s="542">
        <v>228</v>
      </c>
      <c r="V293" s="831"/>
      <c r="W293" s="830"/>
      <c r="X293" s="1012"/>
      <c r="Y293" s="1012"/>
      <c r="Z293" s="1012"/>
      <c r="AA293" s="1012"/>
      <c r="AB293" s="1012"/>
      <c r="AC293" s="1012"/>
      <c r="AD293" s="1012"/>
      <c r="AE293" s="1012"/>
      <c r="AF293" s="1012"/>
      <c r="AG293" s="1012"/>
      <c r="AH293" s="1012"/>
      <c r="AI293" s="1012"/>
      <c r="AJ293" s="1012"/>
      <c r="AK293" s="1012"/>
      <c r="AL293" s="1013"/>
    </row>
    <row r="294" spans="2:38">
      <c r="B294" s="542">
        <v>229</v>
      </c>
      <c r="C294" s="831"/>
      <c r="D294" s="830"/>
      <c r="E294" s="1012"/>
      <c r="F294" s="1012"/>
      <c r="G294" s="1012"/>
      <c r="H294" s="1012"/>
      <c r="I294" s="1012"/>
      <c r="J294" s="1012"/>
      <c r="K294" s="1012"/>
      <c r="L294" s="1012"/>
      <c r="M294" s="1012"/>
      <c r="N294" s="1012"/>
      <c r="O294" s="1012"/>
      <c r="P294" s="1012"/>
      <c r="Q294" s="1012"/>
      <c r="R294" s="1012"/>
      <c r="S294" s="1013"/>
      <c r="T294" s="1012"/>
      <c r="U294" s="542">
        <v>229</v>
      </c>
      <c r="V294" s="831"/>
      <c r="W294" s="830"/>
      <c r="X294" s="1012"/>
      <c r="Y294" s="1012"/>
      <c r="Z294" s="1012"/>
      <c r="AA294" s="1012"/>
      <c r="AB294" s="1012"/>
      <c r="AC294" s="1012"/>
      <c r="AD294" s="1012"/>
      <c r="AE294" s="1012"/>
      <c r="AF294" s="1012"/>
      <c r="AG294" s="1012"/>
      <c r="AH294" s="1012"/>
      <c r="AI294" s="1012"/>
      <c r="AJ294" s="1012"/>
      <c r="AK294" s="1012"/>
      <c r="AL294" s="1013"/>
    </row>
    <row r="295" spans="2:38">
      <c r="B295" s="542">
        <v>230</v>
      </c>
      <c r="C295" s="831"/>
      <c r="D295" s="830"/>
      <c r="E295" s="1012"/>
      <c r="F295" s="1012"/>
      <c r="G295" s="1012"/>
      <c r="H295" s="1012"/>
      <c r="I295" s="1012"/>
      <c r="J295" s="1012"/>
      <c r="K295" s="1012"/>
      <c r="L295" s="1012"/>
      <c r="M295" s="1012"/>
      <c r="N295" s="1012"/>
      <c r="O295" s="1012"/>
      <c r="P295" s="1012"/>
      <c r="Q295" s="1012"/>
      <c r="R295" s="1012"/>
      <c r="S295" s="1013"/>
      <c r="T295" s="1012"/>
      <c r="U295" s="542">
        <v>230</v>
      </c>
      <c r="V295" s="831"/>
      <c r="W295" s="830"/>
      <c r="X295" s="1012"/>
      <c r="Y295" s="1012"/>
      <c r="Z295" s="1012"/>
      <c r="AA295" s="1012"/>
      <c r="AB295" s="1012"/>
      <c r="AC295" s="1012"/>
      <c r="AD295" s="1012"/>
      <c r="AE295" s="1012"/>
      <c r="AF295" s="1012"/>
      <c r="AG295" s="1012"/>
      <c r="AH295" s="1012"/>
      <c r="AI295" s="1012"/>
      <c r="AJ295" s="1012"/>
      <c r="AK295" s="1012"/>
      <c r="AL295" s="1013"/>
    </row>
    <row r="296" spans="2:38">
      <c r="B296" s="542">
        <v>231</v>
      </c>
      <c r="C296" s="831"/>
      <c r="D296" s="830"/>
      <c r="E296" s="1012"/>
      <c r="F296" s="1012"/>
      <c r="G296" s="1012"/>
      <c r="H296" s="1012"/>
      <c r="I296" s="1012"/>
      <c r="J296" s="1012"/>
      <c r="K296" s="1012"/>
      <c r="L296" s="1012"/>
      <c r="M296" s="1012"/>
      <c r="N296" s="1012"/>
      <c r="O296" s="1012"/>
      <c r="P296" s="1012"/>
      <c r="Q296" s="1012"/>
      <c r="R296" s="1012"/>
      <c r="S296" s="1013"/>
      <c r="T296" s="1012"/>
      <c r="U296" s="542">
        <v>231</v>
      </c>
      <c r="V296" s="831"/>
      <c r="W296" s="830"/>
      <c r="X296" s="1012"/>
      <c r="Y296" s="1012"/>
      <c r="Z296" s="1012"/>
      <c r="AA296" s="1012"/>
      <c r="AB296" s="1012"/>
      <c r="AC296" s="1012"/>
      <c r="AD296" s="1012"/>
      <c r="AE296" s="1012"/>
      <c r="AF296" s="1012"/>
      <c r="AG296" s="1012"/>
      <c r="AH296" s="1012"/>
      <c r="AI296" s="1012"/>
      <c r="AJ296" s="1012"/>
      <c r="AK296" s="1012"/>
      <c r="AL296" s="1013"/>
    </row>
    <row r="297" spans="2:38">
      <c r="B297" s="542">
        <v>232</v>
      </c>
      <c r="C297" s="831"/>
      <c r="D297" s="830"/>
      <c r="E297" s="1012"/>
      <c r="F297" s="1012"/>
      <c r="G297" s="1012"/>
      <c r="H297" s="1012"/>
      <c r="I297" s="1012"/>
      <c r="J297" s="1012"/>
      <c r="K297" s="1012"/>
      <c r="L297" s="1012"/>
      <c r="M297" s="1012"/>
      <c r="N297" s="1012"/>
      <c r="O297" s="1012"/>
      <c r="P297" s="1012"/>
      <c r="Q297" s="1012"/>
      <c r="R297" s="1012"/>
      <c r="S297" s="1013"/>
      <c r="T297" s="1012"/>
      <c r="U297" s="542">
        <v>232</v>
      </c>
      <c r="V297" s="831"/>
      <c r="W297" s="830"/>
      <c r="X297" s="1012"/>
      <c r="Y297" s="1012"/>
      <c r="Z297" s="1012"/>
      <c r="AA297" s="1012"/>
      <c r="AB297" s="1012"/>
      <c r="AC297" s="1012"/>
      <c r="AD297" s="1012"/>
      <c r="AE297" s="1012"/>
      <c r="AF297" s="1012"/>
      <c r="AG297" s="1012"/>
      <c r="AH297" s="1012"/>
      <c r="AI297" s="1012"/>
      <c r="AJ297" s="1012"/>
      <c r="AK297" s="1012"/>
      <c r="AL297" s="1013"/>
    </row>
    <row r="298" spans="2:38">
      <c r="B298" s="542">
        <v>233</v>
      </c>
      <c r="C298" s="831"/>
      <c r="D298" s="830"/>
      <c r="E298" s="1012"/>
      <c r="F298" s="1012"/>
      <c r="G298" s="1012"/>
      <c r="H298" s="1012"/>
      <c r="I298" s="1012"/>
      <c r="J298" s="1012"/>
      <c r="K298" s="1012"/>
      <c r="L298" s="1012"/>
      <c r="M298" s="1012"/>
      <c r="N298" s="1012"/>
      <c r="O298" s="1012"/>
      <c r="P298" s="1012"/>
      <c r="Q298" s="1012"/>
      <c r="R298" s="1012"/>
      <c r="S298" s="1013"/>
      <c r="T298" s="1012"/>
      <c r="U298" s="542">
        <v>233</v>
      </c>
      <c r="V298" s="831"/>
      <c r="W298" s="830"/>
      <c r="X298" s="1012"/>
      <c r="Y298" s="1012"/>
      <c r="Z298" s="1012"/>
      <c r="AA298" s="1012"/>
      <c r="AB298" s="1012"/>
      <c r="AC298" s="1012"/>
      <c r="AD298" s="1012"/>
      <c r="AE298" s="1012"/>
      <c r="AF298" s="1012"/>
      <c r="AG298" s="1012"/>
      <c r="AH298" s="1012"/>
      <c r="AI298" s="1012"/>
      <c r="AJ298" s="1012"/>
      <c r="AK298" s="1012"/>
      <c r="AL298" s="1013"/>
    </row>
    <row r="299" spans="2:38">
      <c r="B299" s="542">
        <v>234</v>
      </c>
      <c r="C299" s="831"/>
      <c r="D299" s="830"/>
      <c r="E299" s="1012"/>
      <c r="F299" s="1012"/>
      <c r="G299" s="1012"/>
      <c r="H299" s="1012"/>
      <c r="I299" s="1012"/>
      <c r="J299" s="1012"/>
      <c r="K299" s="1012"/>
      <c r="L299" s="1012"/>
      <c r="M299" s="1012"/>
      <c r="N299" s="1012"/>
      <c r="O299" s="1012"/>
      <c r="P299" s="1012"/>
      <c r="Q299" s="1012"/>
      <c r="R299" s="1012"/>
      <c r="S299" s="1013"/>
      <c r="T299" s="1012"/>
      <c r="U299" s="542">
        <v>234</v>
      </c>
      <c r="V299" s="831"/>
      <c r="W299" s="830"/>
      <c r="X299" s="1012"/>
      <c r="Y299" s="1012"/>
      <c r="Z299" s="1012"/>
      <c r="AA299" s="1012"/>
      <c r="AB299" s="1012"/>
      <c r="AC299" s="1012"/>
      <c r="AD299" s="1012"/>
      <c r="AE299" s="1012"/>
      <c r="AF299" s="1012"/>
      <c r="AG299" s="1012"/>
      <c r="AH299" s="1012"/>
      <c r="AI299" s="1012"/>
      <c r="AJ299" s="1012"/>
      <c r="AK299" s="1012"/>
      <c r="AL299" s="1013"/>
    </row>
    <row r="300" spans="2:38">
      <c r="B300" s="542">
        <v>235</v>
      </c>
      <c r="C300" s="831"/>
      <c r="D300" s="830"/>
      <c r="E300" s="1012"/>
      <c r="F300" s="1012"/>
      <c r="G300" s="1012"/>
      <c r="H300" s="1012"/>
      <c r="I300" s="1012"/>
      <c r="J300" s="1012"/>
      <c r="K300" s="1012"/>
      <c r="L300" s="1012"/>
      <c r="M300" s="1012"/>
      <c r="N300" s="1012"/>
      <c r="O300" s="1012"/>
      <c r="P300" s="1012"/>
      <c r="Q300" s="1012"/>
      <c r="R300" s="1012"/>
      <c r="S300" s="1013"/>
      <c r="T300" s="1012"/>
      <c r="U300" s="542">
        <v>235</v>
      </c>
      <c r="V300" s="831"/>
      <c r="W300" s="830"/>
      <c r="X300" s="1012"/>
      <c r="Y300" s="1012"/>
      <c r="Z300" s="1012"/>
      <c r="AA300" s="1012"/>
      <c r="AB300" s="1012"/>
      <c r="AC300" s="1012"/>
      <c r="AD300" s="1012"/>
      <c r="AE300" s="1012"/>
      <c r="AF300" s="1012"/>
      <c r="AG300" s="1012"/>
      <c r="AH300" s="1012"/>
      <c r="AI300" s="1012"/>
      <c r="AJ300" s="1012"/>
      <c r="AK300" s="1012"/>
      <c r="AL300" s="1013"/>
    </row>
    <row r="301" spans="2:38">
      <c r="B301" s="542">
        <v>236</v>
      </c>
      <c r="C301" s="831"/>
      <c r="D301" s="830"/>
      <c r="E301" s="1012"/>
      <c r="F301" s="1012"/>
      <c r="G301" s="1012"/>
      <c r="H301" s="1012"/>
      <c r="I301" s="1012"/>
      <c r="J301" s="1012"/>
      <c r="K301" s="1012"/>
      <c r="L301" s="1012"/>
      <c r="M301" s="1012"/>
      <c r="N301" s="1012"/>
      <c r="O301" s="1012"/>
      <c r="P301" s="1012"/>
      <c r="Q301" s="1012"/>
      <c r="R301" s="1012"/>
      <c r="S301" s="1013"/>
      <c r="T301" s="1012"/>
      <c r="U301" s="542">
        <v>236</v>
      </c>
      <c r="V301" s="831"/>
      <c r="W301" s="830"/>
      <c r="X301" s="1012"/>
      <c r="Y301" s="1012"/>
      <c r="Z301" s="1012"/>
      <c r="AA301" s="1012"/>
      <c r="AB301" s="1012"/>
      <c r="AC301" s="1012"/>
      <c r="AD301" s="1012"/>
      <c r="AE301" s="1012"/>
      <c r="AF301" s="1012"/>
      <c r="AG301" s="1012"/>
      <c r="AH301" s="1012"/>
      <c r="AI301" s="1012"/>
      <c r="AJ301" s="1012"/>
      <c r="AK301" s="1012"/>
      <c r="AL301" s="1013"/>
    </row>
    <row r="302" spans="2:38">
      <c r="B302" s="542">
        <v>237</v>
      </c>
      <c r="C302" s="831"/>
      <c r="D302" s="830"/>
      <c r="E302" s="1012"/>
      <c r="F302" s="1012"/>
      <c r="G302" s="1012"/>
      <c r="H302" s="1012"/>
      <c r="I302" s="1012"/>
      <c r="J302" s="1012"/>
      <c r="K302" s="1012"/>
      <c r="L302" s="1012"/>
      <c r="M302" s="1012"/>
      <c r="N302" s="1012"/>
      <c r="O302" s="1012"/>
      <c r="P302" s="1012"/>
      <c r="Q302" s="1012"/>
      <c r="R302" s="1012"/>
      <c r="S302" s="1013"/>
      <c r="T302" s="1012"/>
      <c r="U302" s="542">
        <v>237</v>
      </c>
      <c r="V302" s="831"/>
      <c r="W302" s="830"/>
      <c r="X302" s="1012"/>
      <c r="Y302" s="1012"/>
      <c r="Z302" s="1012"/>
      <c r="AA302" s="1012"/>
      <c r="AB302" s="1012"/>
      <c r="AC302" s="1012"/>
      <c r="AD302" s="1012"/>
      <c r="AE302" s="1012"/>
      <c r="AF302" s="1012"/>
      <c r="AG302" s="1012"/>
      <c r="AH302" s="1012"/>
      <c r="AI302" s="1012"/>
      <c r="AJ302" s="1012"/>
      <c r="AK302" s="1012"/>
      <c r="AL302" s="1013"/>
    </row>
    <row r="303" spans="2:38">
      <c r="B303" s="542">
        <v>238</v>
      </c>
      <c r="C303" s="831"/>
      <c r="D303" s="830"/>
      <c r="E303" s="1012"/>
      <c r="F303" s="1012"/>
      <c r="G303" s="1012"/>
      <c r="H303" s="1012"/>
      <c r="I303" s="1012"/>
      <c r="J303" s="1012"/>
      <c r="K303" s="1012"/>
      <c r="L303" s="1012"/>
      <c r="M303" s="1012"/>
      <c r="N303" s="1012"/>
      <c r="O303" s="1012"/>
      <c r="P303" s="1012"/>
      <c r="Q303" s="1012"/>
      <c r="R303" s="1012"/>
      <c r="S303" s="1013"/>
      <c r="T303" s="1012"/>
      <c r="U303" s="542">
        <v>238</v>
      </c>
      <c r="V303" s="831"/>
      <c r="W303" s="830"/>
      <c r="X303" s="1012"/>
      <c r="Y303" s="1012"/>
      <c r="Z303" s="1012"/>
      <c r="AA303" s="1012"/>
      <c r="AB303" s="1012"/>
      <c r="AC303" s="1012"/>
      <c r="AD303" s="1012"/>
      <c r="AE303" s="1012"/>
      <c r="AF303" s="1012"/>
      <c r="AG303" s="1012"/>
      <c r="AH303" s="1012"/>
      <c r="AI303" s="1012"/>
      <c r="AJ303" s="1012"/>
      <c r="AK303" s="1012"/>
      <c r="AL303" s="1013"/>
    </row>
    <row r="304" spans="2:38">
      <c r="B304" s="542">
        <v>239</v>
      </c>
      <c r="C304" s="831"/>
      <c r="D304" s="830"/>
      <c r="E304" s="1012"/>
      <c r="F304" s="1012"/>
      <c r="G304" s="1012"/>
      <c r="H304" s="1012"/>
      <c r="I304" s="1012"/>
      <c r="J304" s="1012"/>
      <c r="K304" s="1012"/>
      <c r="L304" s="1012"/>
      <c r="M304" s="1012"/>
      <c r="N304" s="1012"/>
      <c r="O304" s="1012"/>
      <c r="P304" s="1012"/>
      <c r="Q304" s="1012"/>
      <c r="R304" s="1012"/>
      <c r="S304" s="1013"/>
      <c r="T304" s="1012"/>
      <c r="U304" s="542">
        <v>239</v>
      </c>
      <c r="V304" s="831"/>
      <c r="W304" s="830"/>
      <c r="X304" s="1012"/>
      <c r="Y304" s="1012"/>
      <c r="Z304" s="1012"/>
      <c r="AA304" s="1012"/>
      <c r="AB304" s="1012"/>
      <c r="AC304" s="1012"/>
      <c r="AD304" s="1012"/>
      <c r="AE304" s="1012"/>
      <c r="AF304" s="1012"/>
      <c r="AG304" s="1012"/>
      <c r="AH304" s="1012"/>
      <c r="AI304" s="1012"/>
      <c r="AJ304" s="1012"/>
      <c r="AK304" s="1012"/>
      <c r="AL304" s="1013"/>
    </row>
    <row r="305" spans="2:38">
      <c r="B305" s="542">
        <v>240</v>
      </c>
      <c r="C305" s="831"/>
      <c r="D305" s="830"/>
      <c r="E305" s="1012"/>
      <c r="F305" s="1012"/>
      <c r="G305" s="1012"/>
      <c r="H305" s="1012"/>
      <c r="I305" s="1012"/>
      <c r="J305" s="1012"/>
      <c r="K305" s="1012"/>
      <c r="L305" s="1012"/>
      <c r="M305" s="1012"/>
      <c r="N305" s="1012"/>
      <c r="O305" s="1012"/>
      <c r="P305" s="1012"/>
      <c r="Q305" s="1012"/>
      <c r="R305" s="1012"/>
      <c r="S305" s="1013"/>
      <c r="T305" s="1012"/>
      <c r="U305" s="542">
        <v>240</v>
      </c>
      <c r="V305" s="831"/>
      <c r="W305" s="830"/>
      <c r="X305" s="1012"/>
      <c r="Y305" s="1012"/>
      <c r="Z305" s="1012"/>
      <c r="AA305" s="1012"/>
      <c r="AB305" s="1012"/>
      <c r="AC305" s="1012"/>
      <c r="AD305" s="1012"/>
      <c r="AE305" s="1012"/>
      <c r="AF305" s="1012"/>
      <c r="AG305" s="1012"/>
      <c r="AH305" s="1012"/>
      <c r="AI305" s="1012"/>
      <c r="AJ305" s="1012"/>
      <c r="AK305" s="1012"/>
      <c r="AL305" s="1013"/>
    </row>
    <row r="306" spans="2:38">
      <c r="B306" s="542">
        <v>241</v>
      </c>
      <c r="C306" s="831"/>
      <c r="D306" s="830"/>
      <c r="E306" s="1012"/>
      <c r="F306" s="1012"/>
      <c r="G306" s="1012"/>
      <c r="H306" s="1012"/>
      <c r="I306" s="1012"/>
      <c r="J306" s="1012"/>
      <c r="K306" s="1012"/>
      <c r="L306" s="1012"/>
      <c r="M306" s="1012"/>
      <c r="N306" s="1012"/>
      <c r="O306" s="1012"/>
      <c r="P306" s="1012"/>
      <c r="Q306" s="1012"/>
      <c r="R306" s="1012"/>
      <c r="S306" s="1013"/>
      <c r="T306" s="1012"/>
      <c r="U306" s="542">
        <v>241</v>
      </c>
      <c r="V306" s="831"/>
      <c r="W306" s="830"/>
      <c r="X306" s="1012"/>
      <c r="Y306" s="1012"/>
      <c r="Z306" s="1012"/>
      <c r="AA306" s="1012"/>
      <c r="AB306" s="1012"/>
      <c r="AC306" s="1012"/>
      <c r="AD306" s="1012"/>
      <c r="AE306" s="1012"/>
      <c r="AF306" s="1012"/>
      <c r="AG306" s="1012"/>
      <c r="AH306" s="1012"/>
      <c r="AI306" s="1012"/>
      <c r="AJ306" s="1012"/>
      <c r="AK306" s="1012"/>
      <c r="AL306" s="1013"/>
    </row>
    <row r="307" spans="2:38">
      <c r="B307" s="542">
        <v>242</v>
      </c>
      <c r="C307" s="831"/>
      <c r="D307" s="830"/>
      <c r="E307" s="1012"/>
      <c r="F307" s="1012"/>
      <c r="G307" s="1012"/>
      <c r="H307" s="1012"/>
      <c r="I307" s="1012"/>
      <c r="J307" s="1012"/>
      <c r="K307" s="1012"/>
      <c r="L307" s="1012"/>
      <c r="M307" s="1012"/>
      <c r="N307" s="1012"/>
      <c r="O307" s="1012"/>
      <c r="P307" s="1012"/>
      <c r="Q307" s="1012"/>
      <c r="R307" s="1012"/>
      <c r="S307" s="1013"/>
      <c r="T307" s="1012"/>
      <c r="U307" s="542">
        <v>242</v>
      </c>
      <c r="V307" s="831"/>
      <c r="W307" s="830"/>
      <c r="X307" s="1012"/>
      <c r="Y307" s="1012"/>
      <c r="Z307" s="1012"/>
      <c r="AA307" s="1012"/>
      <c r="AB307" s="1012"/>
      <c r="AC307" s="1012"/>
      <c r="AD307" s="1012"/>
      <c r="AE307" s="1012"/>
      <c r="AF307" s="1012"/>
      <c r="AG307" s="1012"/>
      <c r="AH307" s="1012"/>
      <c r="AI307" s="1012"/>
      <c r="AJ307" s="1012"/>
      <c r="AK307" s="1012"/>
      <c r="AL307" s="1013"/>
    </row>
    <row r="308" spans="2:38">
      <c r="B308" s="542">
        <v>243</v>
      </c>
      <c r="C308" s="831"/>
      <c r="D308" s="830"/>
      <c r="E308" s="1012"/>
      <c r="F308" s="1012"/>
      <c r="G308" s="1012"/>
      <c r="H308" s="1012"/>
      <c r="I308" s="1012"/>
      <c r="J308" s="1012"/>
      <c r="K308" s="1012"/>
      <c r="L308" s="1012"/>
      <c r="M308" s="1012"/>
      <c r="N308" s="1012"/>
      <c r="O308" s="1012"/>
      <c r="P308" s="1012"/>
      <c r="Q308" s="1012"/>
      <c r="R308" s="1012"/>
      <c r="S308" s="1013"/>
      <c r="T308" s="1012"/>
      <c r="U308" s="542">
        <v>243</v>
      </c>
      <c r="V308" s="831"/>
      <c r="W308" s="830"/>
      <c r="X308" s="1012"/>
      <c r="Y308" s="1012"/>
      <c r="Z308" s="1012"/>
      <c r="AA308" s="1012"/>
      <c r="AB308" s="1012"/>
      <c r="AC308" s="1012"/>
      <c r="AD308" s="1012"/>
      <c r="AE308" s="1012"/>
      <c r="AF308" s="1012"/>
      <c r="AG308" s="1012"/>
      <c r="AH308" s="1012"/>
      <c r="AI308" s="1012"/>
      <c r="AJ308" s="1012"/>
      <c r="AK308" s="1012"/>
      <c r="AL308" s="1013"/>
    </row>
    <row r="309" spans="2:38">
      <c r="B309" s="542">
        <v>244</v>
      </c>
      <c r="C309" s="831"/>
      <c r="D309" s="830"/>
      <c r="E309" s="1012"/>
      <c r="F309" s="1012"/>
      <c r="G309" s="1012"/>
      <c r="H309" s="1012"/>
      <c r="I309" s="1012"/>
      <c r="J309" s="1012"/>
      <c r="K309" s="1012"/>
      <c r="L309" s="1012"/>
      <c r="M309" s="1012"/>
      <c r="N309" s="1012"/>
      <c r="O309" s="1012"/>
      <c r="P309" s="1012"/>
      <c r="Q309" s="1012"/>
      <c r="R309" s="1012"/>
      <c r="S309" s="1013"/>
      <c r="T309" s="1012"/>
      <c r="U309" s="542">
        <v>244</v>
      </c>
      <c r="V309" s="831"/>
      <c r="W309" s="830"/>
      <c r="X309" s="1012"/>
      <c r="Y309" s="1012"/>
      <c r="Z309" s="1012"/>
      <c r="AA309" s="1012"/>
      <c r="AB309" s="1012"/>
      <c r="AC309" s="1012"/>
      <c r="AD309" s="1012"/>
      <c r="AE309" s="1012"/>
      <c r="AF309" s="1012"/>
      <c r="AG309" s="1012"/>
      <c r="AH309" s="1012"/>
      <c r="AI309" s="1012"/>
      <c r="AJ309" s="1012"/>
      <c r="AK309" s="1012"/>
      <c r="AL309" s="1013"/>
    </row>
    <row r="310" spans="2:38">
      <c r="B310" s="542">
        <v>245</v>
      </c>
      <c r="C310" s="831"/>
      <c r="D310" s="830"/>
      <c r="E310" s="1012"/>
      <c r="F310" s="1012"/>
      <c r="G310" s="1012"/>
      <c r="H310" s="1012"/>
      <c r="I310" s="1012"/>
      <c r="J310" s="1012"/>
      <c r="K310" s="1012"/>
      <c r="L310" s="1012"/>
      <c r="M310" s="1012"/>
      <c r="N310" s="1012"/>
      <c r="O310" s="1012"/>
      <c r="P310" s="1012"/>
      <c r="Q310" s="1012"/>
      <c r="R310" s="1012"/>
      <c r="S310" s="1013"/>
      <c r="T310" s="1012"/>
      <c r="U310" s="542">
        <v>245</v>
      </c>
      <c r="V310" s="831"/>
      <c r="W310" s="830"/>
      <c r="X310" s="1012"/>
      <c r="Y310" s="1012"/>
      <c r="Z310" s="1012"/>
      <c r="AA310" s="1012"/>
      <c r="AB310" s="1012"/>
      <c r="AC310" s="1012"/>
      <c r="AD310" s="1012"/>
      <c r="AE310" s="1012"/>
      <c r="AF310" s="1012"/>
      <c r="AG310" s="1012"/>
      <c r="AH310" s="1012"/>
      <c r="AI310" s="1012"/>
      <c r="AJ310" s="1012"/>
      <c r="AK310" s="1012"/>
      <c r="AL310" s="1013"/>
    </row>
    <row r="311" spans="2:38">
      <c r="B311" s="542">
        <v>246</v>
      </c>
      <c r="C311" s="831"/>
      <c r="D311" s="830"/>
      <c r="E311" s="1012"/>
      <c r="F311" s="1012"/>
      <c r="G311" s="1012"/>
      <c r="H311" s="1012"/>
      <c r="I311" s="1012"/>
      <c r="J311" s="1012"/>
      <c r="K311" s="1012"/>
      <c r="L311" s="1012"/>
      <c r="M311" s="1012"/>
      <c r="N311" s="1012"/>
      <c r="O311" s="1012"/>
      <c r="P311" s="1012"/>
      <c r="Q311" s="1012"/>
      <c r="R311" s="1012"/>
      <c r="S311" s="1013"/>
      <c r="T311" s="1012"/>
      <c r="U311" s="542">
        <v>246</v>
      </c>
      <c r="V311" s="831"/>
      <c r="W311" s="830"/>
      <c r="X311" s="1012"/>
      <c r="Y311" s="1012"/>
      <c r="Z311" s="1012"/>
      <c r="AA311" s="1012"/>
      <c r="AB311" s="1012"/>
      <c r="AC311" s="1012"/>
      <c r="AD311" s="1012"/>
      <c r="AE311" s="1012"/>
      <c r="AF311" s="1012"/>
      <c r="AG311" s="1012"/>
      <c r="AH311" s="1012"/>
      <c r="AI311" s="1012"/>
      <c r="AJ311" s="1012"/>
      <c r="AK311" s="1012"/>
      <c r="AL311" s="1013"/>
    </row>
    <row r="312" spans="2:38">
      <c r="B312" s="542">
        <v>247</v>
      </c>
      <c r="C312" s="831"/>
      <c r="D312" s="830"/>
      <c r="E312" s="1012"/>
      <c r="F312" s="1012"/>
      <c r="G312" s="1012"/>
      <c r="H312" s="1012"/>
      <c r="I312" s="1012"/>
      <c r="J312" s="1012"/>
      <c r="K312" s="1012"/>
      <c r="L312" s="1012"/>
      <c r="M312" s="1012"/>
      <c r="N312" s="1012"/>
      <c r="O312" s="1012"/>
      <c r="P312" s="1012"/>
      <c r="Q312" s="1012"/>
      <c r="R312" s="1012"/>
      <c r="S312" s="1013"/>
      <c r="T312" s="1012"/>
      <c r="U312" s="542">
        <v>247</v>
      </c>
      <c r="V312" s="831"/>
      <c r="W312" s="830"/>
      <c r="X312" s="1012"/>
      <c r="Y312" s="1012"/>
      <c r="Z312" s="1012"/>
      <c r="AA312" s="1012"/>
      <c r="AB312" s="1012"/>
      <c r="AC312" s="1012"/>
      <c r="AD312" s="1012"/>
      <c r="AE312" s="1012"/>
      <c r="AF312" s="1012"/>
      <c r="AG312" s="1012"/>
      <c r="AH312" s="1012"/>
      <c r="AI312" s="1012"/>
      <c r="AJ312" s="1012"/>
      <c r="AK312" s="1012"/>
      <c r="AL312" s="1013"/>
    </row>
    <row r="313" spans="2:38">
      <c r="B313" s="542">
        <v>248</v>
      </c>
      <c r="C313" s="831"/>
      <c r="D313" s="830"/>
      <c r="E313" s="1012"/>
      <c r="F313" s="1012"/>
      <c r="G313" s="1012"/>
      <c r="H313" s="1012"/>
      <c r="I313" s="1012"/>
      <c r="J313" s="1012"/>
      <c r="K313" s="1012"/>
      <c r="L313" s="1012"/>
      <c r="M313" s="1012"/>
      <c r="N313" s="1012"/>
      <c r="O313" s="1012"/>
      <c r="P313" s="1012"/>
      <c r="Q313" s="1012"/>
      <c r="R313" s="1012"/>
      <c r="S313" s="1013"/>
      <c r="T313" s="1012"/>
      <c r="U313" s="542">
        <v>248</v>
      </c>
      <c r="V313" s="831"/>
      <c r="W313" s="830"/>
      <c r="X313" s="1012"/>
      <c r="Y313" s="1012"/>
      <c r="Z313" s="1012"/>
      <c r="AA313" s="1012"/>
      <c r="AB313" s="1012"/>
      <c r="AC313" s="1012"/>
      <c r="AD313" s="1012"/>
      <c r="AE313" s="1012"/>
      <c r="AF313" s="1012"/>
      <c r="AG313" s="1012"/>
      <c r="AH313" s="1012"/>
      <c r="AI313" s="1012"/>
      <c r="AJ313" s="1012"/>
      <c r="AK313" s="1012"/>
      <c r="AL313" s="1013"/>
    </row>
    <row r="314" spans="2:38">
      <c r="B314" s="542">
        <v>249</v>
      </c>
      <c r="C314" s="831"/>
      <c r="D314" s="830"/>
      <c r="E314" s="1012"/>
      <c r="F314" s="1012"/>
      <c r="G314" s="1012"/>
      <c r="H314" s="1012"/>
      <c r="I314" s="1012"/>
      <c r="J314" s="1012"/>
      <c r="K314" s="1012"/>
      <c r="L314" s="1012"/>
      <c r="M314" s="1012"/>
      <c r="N314" s="1012"/>
      <c r="O314" s="1012"/>
      <c r="P314" s="1012"/>
      <c r="Q314" s="1012"/>
      <c r="R314" s="1012"/>
      <c r="S314" s="1013"/>
      <c r="T314" s="1012"/>
      <c r="U314" s="542">
        <v>249</v>
      </c>
      <c r="V314" s="831"/>
      <c r="W314" s="830"/>
      <c r="X314" s="1012"/>
      <c r="Y314" s="1012"/>
      <c r="Z314" s="1012"/>
      <c r="AA314" s="1012"/>
      <c r="AB314" s="1012"/>
      <c r="AC314" s="1012"/>
      <c r="AD314" s="1012"/>
      <c r="AE314" s="1012"/>
      <c r="AF314" s="1012"/>
      <c r="AG314" s="1012"/>
      <c r="AH314" s="1012"/>
      <c r="AI314" s="1012"/>
      <c r="AJ314" s="1012"/>
      <c r="AK314" s="1012"/>
      <c r="AL314" s="1013"/>
    </row>
    <row r="315" spans="2:38">
      <c r="B315" s="542">
        <v>250</v>
      </c>
      <c r="C315" s="831"/>
      <c r="D315" s="830"/>
      <c r="E315" s="1012"/>
      <c r="F315" s="1012"/>
      <c r="G315" s="1012"/>
      <c r="H315" s="1012"/>
      <c r="I315" s="1012"/>
      <c r="J315" s="1012"/>
      <c r="K315" s="1012"/>
      <c r="L315" s="1012"/>
      <c r="M315" s="1012"/>
      <c r="N315" s="1012"/>
      <c r="O315" s="1012"/>
      <c r="P315" s="1012"/>
      <c r="Q315" s="1012"/>
      <c r="R315" s="1012"/>
      <c r="S315" s="1013"/>
      <c r="T315" s="1012"/>
      <c r="U315" s="542">
        <v>250</v>
      </c>
      <c r="V315" s="831"/>
      <c r="W315" s="830"/>
      <c r="X315" s="1012"/>
      <c r="Y315" s="1012"/>
      <c r="Z315" s="1012"/>
      <c r="AA315" s="1012"/>
      <c r="AB315" s="1012"/>
      <c r="AC315" s="1012"/>
      <c r="AD315" s="1012"/>
      <c r="AE315" s="1012"/>
      <c r="AF315" s="1012"/>
      <c r="AG315" s="1012"/>
      <c r="AH315" s="1012"/>
      <c r="AI315" s="1012"/>
      <c r="AJ315" s="1012"/>
      <c r="AK315" s="1012"/>
      <c r="AL315" s="1013"/>
    </row>
    <row r="316" spans="2:38">
      <c r="B316" s="542">
        <v>251</v>
      </c>
      <c r="C316" s="831"/>
      <c r="D316" s="830"/>
      <c r="E316" s="1012"/>
      <c r="F316" s="1012"/>
      <c r="G316" s="1012"/>
      <c r="H316" s="1012"/>
      <c r="I316" s="1012"/>
      <c r="J316" s="1012"/>
      <c r="K316" s="1012"/>
      <c r="L316" s="1012"/>
      <c r="M316" s="1012"/>
      <c r="N316" s="1012"/>
      <c r="O316" s="1012"/>
      <c r="P316" s="1012"/>
      <c r="Q316" s="1012"/>
      <c r="R316" s="1012"/>
      <c r="S316" s="1013"/>
      <c r="T316" s="1012"/>
      <c r="U316" s="542">
        <v>251</v>
      </c>
      <c r="V316" s="831"/>
      <c r="W316" s="830"/>
      <c r="X316" s="1012"/>
      <c r="Y316" s="1012"/>
      <c r="Z316" s="1012"/>
      <c r="AA316" s="1012"/>
      <c r="AB316" s="1012"/>
      <c r="AC316" s="1012"/>
      <c r="AD316" s="1012"/>
      <c r="AE316" s="1012"/>
      <c r="AF316" s="1012"/>
      <c r="AG316" s="1012"/>
      <c r="AH316" s="1012"/>
      <c r="AI316" s="1012"/>
      <c r="AJ316" s="1012"/>
      <c r="AK316" s="1012"/>
      <c r="AL316" s="1013"/>
    </row>
    <row r="317" spans="2:38">
      <c r="B317" s="542">
        <v>252</v>
      </c>
      <c r="C317" s="831"/>
      <c r="D317" s="830"/>
      <c r="E317" s="1012"/>
      <c r="F317" s="1012"/>
      <c r="G317" s="1012"/>
      <c r="H317" s="1012"/>
      <c r="I317" s="1012"/>
      <c r="J317" s="1012"/>
      <c r="K317" s="1012"/>
      <c r="L317" s="1012"/>
      <c r="M317" s="1012"/>
      <c r="N317" s="1012"/>
      <c r="O317" s="1012"/>
      <c r="P317" s="1012"/>
      <c r="Q317" s="1012"/>
      <c r="R317" s="1012"/>
      <c r="S317" s="1013"/>
      <c r="T317" s="1012"/>
      <c r="U317" s="542">
        <v>252</v>
      </c>
      <c r="V317" s="831"/>
      <c r="W317" s="830"/>
      <c r="X317" s="1012"/>
      <c r="Y317" s="1012"/>
      <c r="Z317" s="1012"/>
      <c r="AA317" s="1012"/>
      <c r="AB317" s="1012"/>
      <c r="AC317" s="1012"/>
      <c r="AD317" s="1012"/>
      <c r="AE317" s="1012"/>
      <c r="AF317" s="1012"/>
      <c r="AG317" s="1012"/>
      <c r="AH317" s="1012"/>
      <c r="AI317" s="1012"/>
      <c r="AJ317" s="1012"/>
      <c r="AK317" s="1012"/>
      <c r="AL317" s="1013"/>
    </row>
    <row r="318" spans="2:38">
      <c r="B318" s="542">
        <v>253</v>
      </c>
      <c r="C318" s="831"/>
      <c r="D318" s="830"/>
      <c r="E318" s="1012"/>
      <c r="F318" s="1012"/>
      <c r="G318" s="1012"/>
      <c r="H318" s="1012"/>
      <c r="I318" s="1012"/>
      <c r="J318" s="1012"/>
      <c r="K318" s="1012"/>
      <c r="L318" s="1012"/>
      <c r="M318" s="1012"/>
      <c r="N318" s="1012"/>
      <c r="O318" s="1012"/>
      <c r="P318" s="1012"/>
      <c r="Q318" s="1012"/>
      <c r="R318" s="1012"/>
      <c r="S318" s="1013"/>
      <c r="T318" s="1012"/>
      <c r="U318" s="542">
        <v>253</v>
      </c>
      <c r="V318" s="831"/>
      <c r="W318" s="830"/>
      <c r="X318" s="1012"/>
      <c r="Y318" s="1012"/>
      <c r="Z318" s="1012"/>
      <c r="AA318" s="1012"/>
      <c r="AB318" s="1012"/>
      <c r="AC318" s="1012"/>
      <c r="AD318" s="1012"/>
      <c r="AE318" s="1012"/>
      <c r="AF318" s="1012"/>
      <c r="AG318" s="1012"/>
      <c r="AH318" s="1012"/>
      <c r="AI318" s="1012"/>
      <c r="AJ318" s="1012"/>
      <c r="AK318" s="1012"/>
      <c r="AL318" s="1013"/>
    </row>
    <row r="319" spans="2:38">
      <c r="B319" s="542">
        <v>254</v>
      </c>
      <c r="C319" s="831"/>
      <c r="D319" s="830"/>
      <c r="E319" s="1012"/>
      <c r="F319" s="1012"/>
      <c r="G319" s="1012"/>
      <c r="H319" s="1012"/>
      <c r="I319" s="1012"/>
      <c r="J319" s="1012"/>
      <c r="K319" s="1012"/>
      <c r="L319" s="1012"/>
      <c r="M319" s="1012"/>
      <c r="N319" s="1012"/>
      <c r="O319" s="1012"/>
      <c r="P319" s="1012"/>
      <c r="Q319" s="1012"/>
      <c r="R319" s="1012"/>
      <c r="S319" s="1013"/>
      <c r="T319" s="1012"/>
      <c r="U319" s="542">
        <v>254</v>
      </c>
      <c r="V319" s="831"/>
      <c r="W319" s="830"/>
      <c r="X319" s="1012"/>
      <c r="Y319" s="1012"/>
      <c r="Z319" s="1012"/>
      <c r="AA319" s="1012"/>
      <c r="AB319" s="1012"/>
      <c r="AC319" s="1012"/>
      <c r="AD319" s="1012"/>
      <c r="AE319" s="1012"/>
      <c r="AF319" s="1012"/>
      <c r="AG319" s="1012"/>
      <c r="AH319" s="1012"/>
      <c r="AI319" s="1012"/>
      <c r="AJ319" s="1012"/>
      <c r="AK319" s="1012"/>
      <c r="AL319" s="1013"/>
    </row>
    <row r="320" spans="2:38">
      <c r="B320" s="542">
        <v>255</v>
      </c>
      <c r="C320" s="831"/>
      <c r="D320" s="830"/>
      <c r="E320" s="1012"/>
      <c r="F320" s="1012"/>
      <c r="G320" s="1012"/>
      <c r="H320" s="1012"/>
      <c r="I320" s="1012"/>
      <c r="J320" s="1012"/>
      <c r="K320" s="1012"/>
      <c r="L320" s="1012"/>
      <c r="M320" s="1012"/>
      <c r="N320" s="1012"/>
      <c r="O320" s="1012"/>
      <c r="P320" s="1012"/>
      <c r="Q320" s="1012"/>
      <c r="R320" s="1012"/>
      <c r="S320" s="1013"/>
      <c r="T320" s="1012"/>
      <c r="U320" s="542">
        <v>255</v>
      </c>
      <c r="V320" s="831"/>
      <c r="W320" s="830"/>
      <c r="X320" s="1012"/>
      <c r="Y320" s="1012"/>
      <c r="Z320" s="1012"/>
      <c r="AA320" s="1012"/>
      <c r="AB320" s="1012"/>
      <c r="AC320" s="1012"/>
      <c r="AD320" s="1012"/>
      <c r="AE320" s="1012"/>
      <c r="AF320" s="1012"/>
      <c r="AG320" s="1012"/>
      <c r="AH320" s="1012"/>
      <c r="AI320" s="1012"/>
      <c r="AJ320" s="1012"/>
      <c r="AK320" s="1012"/>
      <c r="AL320" s="1013"/>
    </row>
    <row r="321" spans="2:38">
      <c r="B321" s="542">
        <v>256</v>
      </c>
      <c r="C321" s="831"/>
      <c r="D321" s="830"/>
      <c r="E321" s="1012"/>
      <c r="F321" s="1012"/>
      <c r="G321" s="1012"/>
      <c r="H321" s="1012"/>
      <c r="I321" s="1012"/>
      <c r="J321" s="1012"/>
      <c r="K321" s="1012"/>
      <c r="L321" s="1012"/>
      <c r="M321" s="1012"/>
      <c r="N321" s="1012"/>
      <c r="O321" s="1012"/>
      <c r="P321" s="1012"/>
      <c r="Q321" s="1012"/>
      <c r="R321" s="1012"/>
      <c r="S321" s="1013"/>
      <c r="T321" s="1012"/>
      <c r="U321" s="542">
        <v>256</v>
      </c>
      <c r="V321" s="831"/>
      <c r="W321" s="830"/>
      <c r="X321" s="1012"/>
      <c r="Y321" s="1012"/>
      <c r="Z321" s="1012"/>
      <c r="AA321" s="1012"/>
      <c r="AB321" s="1012"/>
      <c r="AC321" s="1012"/>
      <c r="AD321" s="1012"/>
      <c r="AE321" s="1012"/>
      <c r="AF321" s="1012"/>
      <c r="AG321" s="1012"/>
      <c r="AH321" s="1012"/>
      <c r="AI321" s="1012"/>
      <c r="AJ321" s="1012"/>
      <c r="AK321" s="1012"/>
      <c r="AL321" s="1013"/>
    </row>
    <row r="322" spans="2:38">
      <c r="B322" s="542">
        <v>257</v>
      </c>
      <c r="C322" s="831"/>
      <c r="D322" s="830"/>
      <c r="E322" s="1012"/>
      <c r="F322" s="1012"/>
      <c r="G322" s="1012"/>
      <c r="H322" s="1012"/>
      <c r="I322" s="1012"/>
      <c r="J322" s="1012"/>
      <c r="K322" s="1012"/>
      <c r="L322" s="1012"/>
      <c r="M322" s="1012"/>
      <c r="N322" s="1012"/>
      <c r="O322" s="1012"/>
      <c r="P322" s="1012"/>
      <c r="Q322" s="1012"/>
      <c r="R322" s="1012"/>
      <c r="S322" s="1013"/>
      <c r="T322" s="1012"/>
      <c r="U322" s="542">
        <v>257</v>
      </c>
      <c r="V322" s="831"/>
      <c r="W322" s="830"/>
      <c r="X322" s="1012"/>
      <c r="Y322" s="1012"/>
      <c r="Z322" s="1012"/>
      <c r="AA322" s="1012"/>
      <c r="AB322" s="1012"/>
      <c r="AC322" s="1012"/>
      <c r="AD322" s="1012"/>
      <c r="AE322" s="1012"/>
      <c r="AF322" s="1012"/>
      <c r="AG322" s="1012"/>
      <c r="AH322" s="1012"/>
      <c r="AI322" s="1012"/>
      <c r="AJ322" s="1012"/>
      <c r="AK322" s="1012"/>
      <c r="AL322" s="1013"/>
    </row>
    <row r="323" spans="2:38">
      <c r="B323" s="542">
        <v>258</v>
      </c>
      <c r="C323" s="831"/>
      <c r="D323" s="830"/>
      <c r="E323" s="1012"/>
      <c r="F323" s="1012"/>
      <c r="G323" s="1012"/>
      <c r="H323" s="1012"/>
      <c r="I323" s="1012"/>
      <c r="J323" s="1012"/>
      <c r="K323" s="1012"/>
      <c r="L323" s="1012"/>
      <c r="M323" s="1012"/>
      <c r="N323" s="1012"/>
      <c r="O323" s="1012"/>
      <c r="P323" s="1012"/>
      <c r="Q323" s="1012"/>
      <c r="R323" s="1012"/>
      <c r="S323" s="1013"/>
      <c r="T323" s="1012"/>
      <c r="U323" s="542">
        <v>258</v>
      </c>
      <c r="V323" s="831"/>
      <c r="W323" s="830"/>
      <c r="X323" s="1012"/>
      <c r="Y323" s="1012"/>
      <c r="Z323" s="1012"/>
      <c r="AA323" s="1012"/>
      <c r="AB323" s="1012"/>
      <c r="AC323" s="1012"/>
      <c r="AD323" s="1012"/>
      <c r="AE323" s="1012"/>
      <c r="AF323" s="1012"/>
      <c r="AG323" s="1012"/>
      <c r="AH323" s="1012"/>
      <c r="AI323" s="1012"/>
      <c r="AJ323" s="1012"/>
      <c r="AK323" s="1012"/>
      <c r="AL323" s="1013"/>
    </row>
    <row r="324" spans="2:38">
      <c r="B324" s="542">
        <v>259</v>
      </c>
      <c r="C324" s="831"/>
      <c r="D324" s="830"/>
      <c r="E324" s="1012"/>
      <c r="F324" s="1012"/>
      <c r="G324" s="1012"/>
      <c r="H324" s="1012"/>
      <c r="I324" s="1012"/>
      <c r="J324" s="1012"/>
      <c r="K324" s="1012"/>
      <c r="L324" s="1012"/>
      <c r="M324" s="1012"/>
      <c r="N324" s="1012"/>
      <c r="O324" s="1012"/>
      <c r="P324" s="1012"/>
      <c r="Q324" s="1012"/>
      <c r="R324" s="1012"/>
      <c r="S324" s="1013"/>
      <c r="T324" s="1012"/>
      <c r="U324" s="542">
        <v>259</v>
      </c>
      <c r="V324" s="831"/>
      <c r="W324" s="830"/>
      <c r="X324" s="1012"/>
      <c r="Y324" s="1012"/>
      <c r="Z324" s="1012"/>
      <c r="AA324" s="1012"/>
      <c r="AB324" s="1012"/>
      <c r="AC324" s="1012"/>
      <c r="AD324" s="1012"/>
      <c r="AE324" s="1012"/>
      <c r="AF324" s="1012"/>
      <c r="AG324" s="1012"/>
      <c r="AH324" s="1012"/>
      <c r="AI324" s="1012"/>
      <c r="AJ324" s="1012"/>
      <c r="AK324" s="1012"/>
      <c r="AL324" s="1013"/>
    </row>
    <row r="325" spans="2:38">
      <c r="B325" s="542">
        <v>260</v>
      </c>
      <c r="C325" s="831"/>
      <c r="D325" s="830"/>
      <c r="E325" s="1012"/>
      <c r="F325" s="1012"/>
      <c r="G325" s="1012"/>
      <c r="H325" s="1012"/>
      <c r="I325" s="1012"/>
      <c r="J325" s="1012"/>
      <c r="K325" s="1012"/>
      <c r="L325" s="1012"/>
      <c r="M325" s="1012"/>
      <c r="N325" s="1012"/>
      <c r="O325" s="1012"/>
      <c r="P325" s="1012"/>
      <c r="Q325" s="1012"/>
      <c r="R325" s="1012"/>
      <c r="S325" s="1013"/>
      <c r="T325" s="1012"/>
      <c r="U325" s="542">
        <v>260</v>
      </c>
      <c r="V325" s="831"/>
      <c r="W325" s="830"/>
      <c r="X325" s="1012"/>
      <c r="Y325" s="1012"/>
      <c r="Z325" s="1012"/>
      <c r="AA325" s="1012"/>
      <c r="AB325" s="1012"/>
      <c r="AC325" s="1012"/>
      <c r="AD325" s="1012"/>
      <c r="AE325" s="1012"/>
      <c r="AF325" s="1012"/>
      <c r="AG325" s="1012"/>
      <c r="AH325" s="1012"/>
      <c r="AI325" s="1012"/>
      <c r="AJ325" s="1012"/>
      <c r="AK325" s="1012"/>
      <c r="AL325" s="1013"/>
    </row>
    <row r="326" spans="2:38">
      <c r="B326" s="542">
        <v>261</v>
      </c>
      <c r="C326" s="831"/>
      <c r="D326" s="830"/>
      <c r="E326" s="1012"/>
      <c r="F326" s="1012"/>
      <c r="G326" s="1012"/>
      <c r="H326" s="1012"/>
      <c r="I326" s="1012"/>
      <c r="J326" s="1012"/>
      <c r="K326" s="1012"/>
      <c r="L326" s="1012"/>
      <c r="M326" s="1012"/>
      <c r="N326" s="1012"/>
      <c r="O326" s="1012"/>
      <c r="P326" s="1012"/>
      <c r="Q326" s="1012"/>
      <c r="R326" s="1012"/>
      <c r="S326" s="1013"/>
      <c r="T326" s="1012"/>
      <c r="U326" s="542">
        <v>261</v>
      </c>
      <c r="V326" s="831"/>
      <c r="W326" s="830"/>
      <c r="X326" s="1012"/>
      <c r="Y326" s="1012"/>
      <c r="Z326" s="1012"/>
      <c r="AA326" s="1012"/>
      <c r="AB326" s="1012"/>
      <c r="AC326" s="1012"/>
      <c r="AD326" s="1012"/>
      <c r="AE326" s="1012"/>
      <c r="AF326" s="1012"/>
      <c r="AG326" s="1012"/>
      <c r="AH326" s="1012"/>
      <c r="AI326" s="1012"/>
      <c r="AJ326" s="1012"/>
      <c r="AK326" s="1012"/>
      <c r="AL326" s="1013"/>
    </row>
    <row r="327" spans="2:38">
      <c r="B327" s="542">
        <v>262</v>
      </c>
      <c r="C327" s="831"/>
      <c r="D327" s="830"/>
      <c r="E327" s="1012"/>
      <c r="F327" s="1012"/>
      <c r="G327" s="1012"/>
      <c r="H327" s="1012"/>
      <c r="I327" s="1012"/>
      <c r="J327" s="1012"/>
      <c r="K327" s="1012"/>
      <c r="L327" s="1012"/>
      <c r="M327" s="1012"/>
      <c r="N327" s="1012"/>
      <c r="O327" s="1012"/>
      <c r="P327" s="1012"/>
      <c r="Q327" s="1012"/>
      <c r="R327" s="1012"/>
      <c r="S327" s="1013"/>
      <c r="T327" s="1012"/>
      <c r="U327" s="542">
        <v>262</v>
      </c>
      <c r="V327" s="831"/>
      <c r="W327" s="830"/>
      <c r="X327" s="1012"/>
      <c r="Y327" s="1012"/>
      <c r="Z327" s="1012"/>
      <c r="AA327" s="1012"/>
      <c r="AB327" s="1012"/>
      <c r="AC327" s="1012"/>
      <c r="AD327" s="1012"/>
      <c r="AE327" s="1012"/>
      <c r="AF327" s="1012"/>
      <c r="AG327" s="1012"/>
      <c r="AH327" s="1012"/>
      <c r="AI327" s="1012"/>
      <c r="AJ327" s="1012"/>
      <c r="AK327" s="1012"/>
      <c r="AL327" s="1013"/>
    </row>
    <row r="328" spans="2:38">
      <c r="B328" s="542">
        <v>263</v>
      </c>
      <c r="C328" s="831"/>
      <c r="D328" s="830"/>
      <c r="E328" s="1012"/>
      <c r="F328" s="1012"/>
      <c r="G328" s="1012"/>
      <c r="H328" s="1012"/>
      <c r="I328" s="1012"/>
      <c r="J328" s="1012"/>
      <c r="K328" s="1012"/>
      <c r="L328" s="1012"/>
      <c r="M328" s="1012"/>
      <c r="N328" s="1012"/>
      <c r="O328" s="1012"/>
      <c r="P328" s="1012"/>
      <c r="Q328" s="1012"/>
      <c r="R328" s="1012"/>
      <c r="S328" s="1013"/>
      <c r="T328" s="1012"/>
      <c r="U328" s="542">
        <v>263</v>
      </c>
      <c r="V328" s="831"/>
      <c r="W328" s="830"/>
      <c r="X328" s="1012"/>
      <c r="Y328" s="1012"/>
      <c r="Z328" s="1012"/>
      <c r="AA328" s="1012"/>
      <c r="AB328" s="1012"/>
      <c r="AC328" s="1012"/>
      <c r="AD328" s="1012"/>
      <c r="AE328" s="1012"/>
      <c r="AF328" s="1012"/>
      <c r="AG328" s="1012"/>
      <c r="AH328" s="1012"/>
      <c r="AI328" s="1012"/>
      <c r="AJ328" s="1012"/>
      <c r="AK328" s="1012"/>
      <c r="AL328" s="1013"/>
    </row>
    <row r="329" spans="2:38">
      <c r="B329" s="542">
        <v>264</v>
      </c>
      <c r="C329" s="831"/>
      <c r="D329" s="830"/>
      <c r="E329" s="1012"/>
      <c r="F329" s="1012"/>
      <c r="G329" s="1012"/>
      <c r="H329" s="1012"/>
      <c r="I329" s="1012"/>
      <c r="J329" s="1012"/>
      <c r="K329" s="1012"/>
      <c r="L329" s="1012"/>
      <c r="M329" s="1012"/>
      <c r="N329" s="1012"/>
      <c r="O329" s="1012"/>
      <c r="P329" s="1012"/>
      <c r="Q329" s="1012"/>
      <c r="R329" s="1012"/>
      <c r="S329" s="1013"/>
      <c r="T329" s="1012"/>
      <c r="U329" s="542">
        <v>264</v>
      </c>
      <c r="V329" s="831"/>
      <c r="W329" s="830"/>
      <c r="X329" s="1012"/>
      <c r="Y329" s="1012"/>
      <c r="Z329" s="1012"/>
      <c r="AA329" s="1012"/>
      <c r="AB329" s="1012"/>
      <c r="AC329" s="1012"/>
      <c r="AD329" s="1012"/>
      <c r="AE329" s="1012"/>
      <c r="AF329" s="1012"/>
      <c r="AG329" s="1012"/>
      <c r="AH329" s="1012"/>
      <c r="AI329" s="1012"/>
      <c r="AJ329" s="1012"/>
      <c r="AK329" s="1012"/>
      <c r="AL329" s="1013"/>
    </row>
    <row r="330" spans="2:38">
      <c r="B330" s="542">
        <v>265</v>
      </c>
      <c r="C330" s="831"/>
      <c r="D330" s="830"/>
      <c r="E330" s="1012"/>
      <c r="F330" s="1012"/>
      <c r="G330" s="1012"/>
      <c r="H330" s="1012"/>
      <c r="I330" s="1012"/>
      <c r="J330" s="1012"/>
      <c r="K330" s="1012"/>
      <c r="L330" s="1012"/>
      <c r="M330" s="1012"/>
      <c r="N330" s="1012"/>
      <c r="O330" s="1012"/>
      <c r="P330" s="1012"/>
      <c r="Q330" s="1012"/>
      <c r="R330" s="1012"/>
      <c r="S330" s="1013"/>
      <c r="T330" s="1012"/>
      <c r="U330" s="542">
        <v>265</v>
      </c>
      <c r="V330" s="831"/>
      <c r="W330" s="830"/>
      <c r="X330" s="1012"/>
      <c r="Y330" s="1012"/>
      <c r="Z330" s="1012"/>
      <c r="AA330" s="1012"/>
      <c r="AB330" s="1012"/>
      <c r="AC330" s="1012"/>
      <c r="AD330" s="1012"/>
      <c r="AE330" s="1012"/>
      <c r="AF330" s="1012"/>
      <c r="AG330" s="1012"/>
      <c r="AH330" s="1012"/>
      <c r="AI330" s="1012"/>
      <c r="AJ330" s="1012"/>
      <c r="AK330" s="1012"/>
      <c r="AL330" s="1013"/>
    </row>
    <row r="331" spans="2:38">
      <c r="B331" s="542">
        <v>266</v>
      </c>
      <c r="C331" s="831"/>
      <c r="D331" s="830"/>
      <c r="E331" s="1012"/>
      <c r="F331" s="1012"/>
      <c r="G331" s="1012"/>
      <c r="H331" s="1012"/>
      <c r="I331" s="1012"/>
      <c r="J331" s="1012"/>
      <c r="K331" s="1012"/>
      <c r="L331" s="1012"/>
      <c r="M331" s="1012"/>
      <c r="N331" s="1012"/>
      <c r="O331" s="1012"/>
      <c r="P331" s="1012"/>
      <c r="Q331" s="1012"/>
      <c r="R331" s="1012"/>
      <c r="S331" s="1013"/>
      <c r="T331" s="1012"/>
      <c r="U331" s="542">
        <v>266</v>
      </c>
      <c r="V331" s="831"/>
      <c r="W331" s="830"/>
      <c r="X331" s="1012"/>
      <c r="Y331" s="1012"/>
      <c r="Z331" s="1012"/>
      <c r="AA331" s="1012"/>
      <c r="AB331" s="1012"/>
      <c r="AC331" s="1012"/>
      <c r="AD331" s="1012"/>
      <c r="AE331" s="1012"/>
      <c r="AF331" s="1012"/>
      <c r="AG331" s="1012"/>
      <c r="AH331" s="1012"/>
      <c r="AI331" s="1012"/>
      <c r="AJ331" s="1012"/>
      <c r="AK331" s="1012"/>
      <c r="AL331" s="1013"/>
    </row>
    <row r="332" spans="2:38">
      <c r="B332" s="542">
        <v>267</v>
      </c>
      <c r="C332" s="831"/>
      <c r="D332" s="830"/>
      <c r="E332" s="1012"/>
      <c r="F332" s="1012"/>
      <c r="G332" s="1012"/>
      <c r="H332" s="1012"/>
      <c r="I332" s="1012"/>
      <c r="J332" s="1012"/>
      <c r="K332" s="1012"/>
      <c r="L332" s="1012"/>
      <c r="M332" s="1012"/>
      <c r="N332" s="1012"/>
      <c r="O332" s="1012"/>
      <c r="P332" s="1012"/>
      <c r="Q332" s="1012"/>
      <c r="R332" s="1012"/>
      <c r="S332" s="1013"/>
      <c r="T332" s="1012"/>
      <c r="U332" s="542">
        <v>267</v>
      </c>
      <c r="V332" s="831"/>
      <c r="W332" s="830"/>
      <c r="X332" s="1012"/>
      <c r="Y332" s="1012"/>
      <c r="Z332" s="1012"/>
      <c r="AA332" s="1012"/>
      <c r="AB332" s="1012"/>
      <c r="AC332" s="1012"/>
      <c r="AD332" s="1012"/>
      <c r="AE332" s="1012"/>
      <c r="AF332" s="1012"/>
      <c r="AG332" s="1012"/>
      <c r="AH332" s="1012"/>
      <c r="AI332" s="1012"/>
      <c r="AJ332" s="1012"/>
      <c r="AK332" s="1012"/>
      <c r="AL332" s="1013"/>
    </row>
    <row r="333" spans="2:38">
      <c r="B333" s="542">
        <v>268</v>
      </c>
      <c r="C333" s="831"/>
      <c r="D333" s="830"/>
      <c r="E333" s="1012"/>
      <c r="F333" s="1012"/>
      <c r="G333" s="1012"/>
      <c r="H333" s="1012"/>
      <c r="I333" s="1012"/>
      <c r="J333" s="1012"/>
      <c r="K333" s="1012"/>
      <c r="L333" s="1012"/>
      <c r="M333" s="1012"/>
      <c r="N333" s="1012"/>
      <c r="O333" s="1012"/>
      <c r="P333" s="1012"/>
      <c r="Q333" s="1012"/>
      <c r="R333" s="1012"/>
      <c r="S333" s="1013"/>
      <c r="T333" s="1012"/>
      <c r="U333" s="542">
        <v>268</v>
      </c>
      <c r="V333" s="831"/>
      <c r="W333" s="830"/>
      <c r="X333" s="1012"/>
      <c r="Y333" s="1012"/>
      <c r="Z333" s="1012"/>
      <c r="AA333" s="1012"/>
      <c r="AB333" s="1012"/>
      <c r="AC333" s="1012"/>
      <c r="AD333" s="1012"/>
      <c r="AE333" s="1012"/>
      <c r="AF333" s="1012"/>
      <c r="AG333" s="1012"/>
      <c r="AH333" s="1012"/>
      <c r="AI333" s="1012"/>
      <c r="AJ333" s="1012"/>
      <c r="AK333" s="1012"/>
      <c r="AL333" s="1013"/>
    </row>
    <row r="334" spans="2:38">
      <c r="B334" s="542">
        <v>269</v>
      </c>
      <c r="C334" s="831"/>
      <c r="D334" s="830"/>
      <c r="E334" s="1012"/>
      <c r="F334" s="1012"/>
      <c r="G334" s="1012"/>
      <c r="H334" s="1012"/>
      <c r="I334" s="1012"/>
      <c r="J334" s="1012"/>
      <c r="K334" s="1012"/>
      <c r="L334" s="1012"/>
      <c r="M334" s="1012"/>
      <c r="N334" s="1012"/>
      <c r="O334" s="1012"/>
      <c r="P334" s="1012"/>
      <c r="Q334" s="1012"/>
      <c r="R334" s="1012"/>
      <c r="S334" s="1013"/>
      <c r="T334" s="1012"/>
      <c r="U334" s="542">
        <v>269</v>
      </c>
      <c r="V334" s="831"/>
      <c r="W334" s="830"/>
      <c r="X334" s="1012"/>
      <c r="Y334" s="1012"/>
      <c r="Z334" s="1012"/>
      <c r="AA334" s="1012"/>
      <c r="AB334" s="1012"/>
      <c r="AC334" s="1012"/>
      <c r="AD334" s="1012"/>
      <c r="AE334" s="1012"/>
      <c r="AF334" s="1012"/>
      <c r="AG334" s="1012"/>
      <c r="AH334" s="1012"/>
      <c r="AI334" s="1012"/>
      <c r="AJ334" s="1012"/>
      <c r="AK334" s="1012"/>
      <c r="AL334" s="1013"/>
    </row>
    <row r="335" spans="2:38">
      <c r="B335" s="542">
        <v>270</v>
      </c>
      <c r="C335" s="831"/>
      <c r="D335" s="830"/>
      <c r="E335" s="1012"/>
      <c r="F335" s="1012"/>
      <c r="G335" s="1012"/>
      <c r="H335" s="1012"/>
      <c r="I335" s="1012"/>
      <c r="J335" s="1012"/>
      <c r="K335" s="1012"/>
      <c r="L335" s="1012"/>
      <c r="M335" s="1012"/>
      <c r="N335" s="1012"/>
      <c r="O335" s="1012"/>
      <c r="P335" s="1012"/>
      <c r="Q335" s="1012"/>
      <c r="R335" s="1012"/>
      <c r="S335" s="1013"/>
      <c r="T335" s="1012"/>
      <c r="U335" s="542">
        <v>270</v>
      </c>
      <c r="V335" s="831"/>
      <c r="W335" s="830"/>
      <c r="X335" s="1012"/>
      <c r="Y335" s="1012"/>
      <c r="Z335" s="1012"/>
      <c r="AA335" s="1012"/>
      <c r="AB335" s="1012"/>
      <c r="AC335" s="1012"/>
      <c r="AD335" s="1012"/>
      <c r="AE335" s="1012"/>
      <c r="AF335" s="1012"/>
      <c r="AG335" s="1012"/>
      <c r="AH335" s="1012"/>
      <c r="AI335" s="1012"/>
      <c r="AJ335" s="1012"/>
      <c r="AK335" s="1012"/>
      <c r="AL335" s="1013"/>
    </row>
    <row r="336" spans="2:38">
      <c r="B336" s="542">
        <v>271</v>
      </c>
      <c r="C336" s="831"/>
      <c r="D336" s="830"/>
      <c r="E336" s="1012"/>
      <c r="F336" s="1012"/>
      <c r="G336" s="1012"/>
      <c r="H336" s="1012"/>
      <c r="I336" s="1012"/>
      <c r="J336" s="1012"/>
      <c r="K336" s="1012"/>
      <c r="L336" s="1012"/>
      <c r="M336" s="1012"/>
      <c r="N336" s="1012"/>
      <c r="O336" s="1012"/>
      <c r="P336" s="1012"/>
      <c r="Q336" s="1012"/>
      <c r="R336" s="1012"/>
      <c r="S336" s="1013"/>
      <c r="T336" s="1012"/>
      <c r="U336" s="542">
        <v>271</v>
      </c>
      <c r="V336" s="831"/>
      <c r="W336" s="830"/>
      <c r="X336" s="1012"/>
      <c r="Y336" s="1012"/>
      <c r="Z336" s="1012"/>
      <c r="AA336" s="1012"/>
      <c r="AB336" s="1012"/>
      <c r="AC336" s="1012"/>
      <c r="AD336" s="1012"/>
      <c r="AE336" s="1012"/>
      <c r="AF336" s="1012"/>
      <c r="AG336" s="1012"/>
      <c r="AH336" s="1012"/>
      <c r="AI336" s="1012"/>
      <c r="AJ336" s="1012"/>
      <c r="AK336" s="1012"/>
      <c r="AL336" s="1013"/>
    </row>
    <row r="337" spans="2:38">
      <c r="B337" s="542">
        <v>272</v>
      </c>
      <c r="C337" s="831"/>
      <c r="D337" s="830"/>
      <c r="E337" s="1012"/>
      <c r="F337" s="1012"/>
      <c r="G337" s="1012"/>
      <c r="H337" s="1012"/>
      <c r="I337" s="1012"/>
      <c r="J337" s="1012"/>
      <c r="K337" s="1012"/>
      <c r="L337" s="1012"/>
      <c r="M337" s="1012"/>
      <c r="N337" s="1012"/>
      <c r="O337" s="1012"/>
      <c r="P337" s="1012"/>
      <c r="Q337" s="1012"/>
      <c r="R337" s="1012"/>
      <c r="S337" s="1013"/>
      <c r="T337" s="1012"/>
      <c r="U337" s="542">
        <v>272</v>
      </c>
      <c r="V337" s="831"/>
      <c r="W337" s="830"/>
      <c r="X337" s="1012"/>
      <c r="Y337" s="1012"/>
      <c r="Z337" s="1012"/>
      <c r="AA337" s="1012"/>
      <c r="AB337" s="1012"/>
      <c r="AC337" s="1012"/>
      <c r="AD337" s="1012"/>
      <c r="AE337" s="1012"/>
      <c r="AF337" s="1012"/>
      <c r="AG337" s="1012"/>
      <c r="AH337" s="1012"/>
      <c r="AI337" s="1012"/>
      <c r="AJ337" s="1012"/>
      <c r="AK337" s="1012"/>
      <c r="AL337" s="1013"/>
    </row>
    <row r="338" spans="2:38">
      <c r="B338" s="542">
        <v>273</v>
      </c>
      <c r="C338" s="831"/>
      <c r="D338" s="830"/>
      <c r="E338" s="1012"/>
      <c r="F338" s="1012"/>
      <c r="G338" s="1012"/>
      <c r="H338" s="1012"/>
      <c r="I338" s="1012"/>
      <c r="J338" s="1012"/>
      <c r="K338" s="1012"/>
      <c r="L338" s="1012"/>
      <c r="M338" s="1012"/>
      <c r="N338" s="1012"/>
      <c r="O338" s="1012"/>
      <c r="P338" s="1012"/>
      <c r="Q338" s="1012"/>
      <c r="R338" s="1012"/>
      <c r="S338" s="1013"/>
      <c r="T338" s="1012"/>
      <c r="U338" s="542">
        <v>273</v>
      </c>
      <c r="V338" s="831"/>
      <c r="W338" s="830"/>
      <c r="X338" s="1012"/>
      <c r="Y338" s="1012"/>
      <c r="Z338" s="1012"/>
      <c r="AA338" s="1012"/>
      <c r="AB338" s="1012"/>
      <c r="AC338" s="1012"/>
      <c r="AD338" s="1012"/>
      <c r="AE338" s="1012"/>
      <c r="AF338" s="1012"/>
      <c r="AG338" s="1012"/>
      <c r="AH338" s="1012"/>
      <c r="AI338" s="1012"/>
      <c r="AJ338" s="1012"/>
      <c r="AK338" s="1012"/>
      <c r="AL338" s="1013"/>
    </row>
    <row r="339" spans="2:38">
      <c r="B339" s="542">
        <v>274</v>
      </c>
      <c r="C339" s="831"/>
      <c r="D339" s="830"/>
      <c r="E339" s="1012"/>
      <c r="F339" s="1012"/>
      <c r="G339" s="1012"/>
      <c r="H339" s="1012"/>
      <c r="I339" s="1012"/>
      <c r="J339" s="1012"/>
      <c r="K339" s="1012"/>
      <c r="L339" s="1012"/>
      <c r="M339" s="1012"/>
      <c r="N339" s="1012"/>
      <c r="O339" s="1012"/>
      <c r="P339" s="1012"/>
      <c r="Q339" s="1012"/>
      <c r="R339" s="1012"/>
      <c r="S339" s="1013"/>
      <c r="T339" s="1012"/>
      <c r="U339" s="542">
        <v>274</v>
      </c>
      <c r="V339" s="831"/>
      <c r="W339" s="830"/>
      <c r="X339" s="1012"/>
      <c r="Y339" s="1012"/>
      <c r="Z339" s="1012"/>
      <c r="AA339" s="1012"/>
      <c r="AB339" s="1012"/>
      <c r="AC339" s="1012"/>
      <c r="AD339" s="1012"/>
      <c r="AE339" s="1012"/>
      <c r="AF339" s="1012"/>
      <c r="AG339" s="1012"/>
      <c r="AH339" s="1012"/>
      <c r="AI339" s="1012"/>
      <c r="AJ339" s="1012"/>
      <c r="AK339" s="1012"/>
      <c r="AL339" s="1013"/>
    </row>
    <row r="340" spans="2:38">
      <c r="B340" s="542">
        <v>275</v>
      </c>
      <c r="C340" s="831"/>
      <c r="D340" s="830"/>
      <c r="E340" s="1012"/>
      <c r="F340" s="1012"/>
      <c r="G340" s="1012"/>
      <c r="H340" s="1012"/>
      <c r="I340" s="1012"/>
      <c r="J340" s="1012"/>
      <c r="K340" s="1012"/>
      <c r="L340" s="1012"/>
      <c r="M340" s="1012"/>
      <c r="N340" s="1012"/>
      <c r="O340" s="1012"/>
      <c r="P340" s="1012"/>
      <c r="Q340" s="1012"/>
      <c r="R340" s="1012"/>
      <c r="S340" s="1013"/>
      <c r="T340" s="1012"/>
      <c r="U340" s="542">
        <v>275</v>
      </c>
      <c r="V340" s="831"/>
      <c r="W340" s="830"/>
      <c r="X340" s="1012"/>
      <c r="Y340" s="1012"/>
      <c r="Z340" s="1012"/>
      <c r="AA340" s="1012"/>
      <c r="AB340" s="1012"/>
      <c r="AC340" s="1012"/>
      <c r="AD340" s="1012"/>
      <c r="AE340" s="1012"/>
      <c r="AF340" s="1012"/>
      <c r="AG340" s="1012"/>
      <c r="AH340" s="1012"/>
      <c r="AI340" s="1012"/>
      <c r="AJ340" s="1012"/>
      <c r="AK340" s="1012"/>
      <c r="AL340" s="1013"/>
    </row>
    <row r="341" spans="2:38">
      <c r="B341" s="542">
        <v>276</v>
      </c>
      <c r="C341" s="831"/>
      <c r="D341" s="830"/>
      <c r="E341" s="1012"/>
      <c r="F341" s="1012"/>
      <c r="G341" s="1012"/>
      <c r="H341" s="1012"/>
      <c r="I341" s="1012"/>
      <c r="J341" s="1012"/>
      <c r="K341" s="1012"/>
      <c r="L341" s="1012"/>
      <c r="M341" s="1012"/>
      <c r="N341" s="1012"/>
      <c r="O341" s="1012"/>
      <c r="P341" s="1012"/>
      <c r="Q341" s="1012"/>
      <c r="R341" s="1012"/>
      <c r="S341" s="1013"/>
      <c r="T341" s="1012"/>
      <c r="U341" s="542">
        <v>276</v>
      </c>
      <c r="V341" s="831"/>
      <c r="W341" s="830"/>
      <c r="X341" s="1012"/>
      <c r="Y341" s="1012"/>
      <c r="Z341" s="1012"/>
      <c r="AA341" s="1012"/>
      <c r="AB341" s="1012"/>
      <c r="AC341" s="1012"/>
      <c r="AD341" s="1012"/>
      <c r="AE341" s="1012"/>
      <c r="AF341" s="1012"/>
      <c r="AG341" s="1012"/>
      <c r="AH341" s="1012"/>
      <c r="AI341" s="1012"/>
      <c r="AJ341" s="1012"/>
      <c r="AK341" s="1012"/>
      <c r="AL341" s="1013"/>
    </row>
    <row r="342" spans="2:38">
      <c r="B342" s="542">
        <v>277</v>
      </c>
      <c r="C342" s="831"/>
      <c r="D342" s="830"/>
      <c r="E342" s="1012"/>
      <c r="F342" s="1012"/>
      <c r="G342" s="1012"/>
      <c r="H342" s="1012"/>
      <c r="I342" s="1012"/>
      <c r="J342" s="1012"/>
      <c r="K342" s="1012"/>
      <c r="L342" s="1012"/>
      <c r="M342" s="1012"/>
      <c r="N342" s="1012"/>
      <c r="O342" s="1012"/>
      <c r="P342" s="1012"/>
      <c r="Q342" s="1012"/>
      <c r="R342" s="1012"/>
      <c r="S342" s="1013"/>
      <c r="T342" s="1012"/>
      <c r="U342" s="542">
        <v>277</v>
      </c>
      <c r="V342" s="831"/>
      <c r="W342" s="830"/>
      <c r="X342" s="1012"/>
      <c r="Y342" s="1012"/>
      <c r="Z342" s="1012"/>
      <c r="AA342" s="1012"/>
      <c r="AB342" s="1012"/>
      <c r="AC342" s="1012"/>
      <c r="AD342" s="1012"/>
      <c r="AE342" s="1012"/>
      <c r="AF342" s="1012"/>
      <c r="AG342" s="1012"/>
      <c r="AH342" s="1012"/>
      <c r="AI342" s="1012"/>
      <c r="AJ342" s="1012"/>
      <c r="AK342" s="1012"/>
      <c r="AL342" s="1013"/>
    </row>
    <row r="343" spans="2:38">
      <c r="B343" s="542">
        <v>278</v>
      </c>
      <c r="C343" s="831"/>
      <c r="D343" s="830"/>
      <c r="E343" s="1012"/>
      <c r="F343" s="1012"/>
      <c r="G343" s="1012"/>
      <c r="H343" s="1012"/>
      <c r="I343" s="1012"/>
      <c r="J343" s="1012"/>
      <c r="K343" s="1012"/>
      <c r="L343" s="1012"/>
      <c r="M343" s="1012"/>
      <c r="N343" s="1012"/>
      <c r="O343" s="1012"/>
      <c r="P343" s="1012"/>
      <c r="Q343" s="1012"/>
      <c r="R343" s="1012"/>
      <c r="S343" s="1013"/>
      <c r="T343" s="1012"/>
      <c r="U343" s="542">
        <v>278</v>
      </c>
      <c r="V343" s="831"/>
      <c r="W343" s="830"/>
      <c r="X343" s="1012"/>
      <c r="Y343" s="1012"/>
      <c r="Z343" s="1012"/>
      <c r="AA343" s="1012"/>
      <c r="AB343" s="1012"/>
      <c r="AC343" s="1012"/>
      <c r="AD343" s="1012"/>
      <c r="AE343" s="1012"/>
      <c r="AF343" s="1012"/>
      <c r="AG343" s="1012"/>
      <c r="AH343" s="1012"/>
      <c r="AI343" s="1012"/>
      <c r="AJ343" s="1012"/>
      <c r="AK343" s="1012"/>
      <c r="AL343" s="1013"/>
    </row>
    <row r="344" spans="2:38">
      <c r="B344" s="542">
        <v>279</v>
      </c>
      <c r="C344" s="831"/>
      <c r="D344" s="830"/>
      <c r="E344" s="1012"/>
      <c r="F344" s="1012"/>
      <c r="G344" s="1012"/>
      <c r="H344" s="1012"/>
      <c r="I344" s="1012"/>
      <c r="J344" s="1012"/>
      <c r="K344" s="1012"/>
      <c r="L344" s="1012"/>
      <c r="M344" s="1012"/>
      <c r="N344" s="1012"/>
      <c r="O344" s="1012"/>
      <c r="P344" s="1012"/>
      <c r="Q344" s="1012"/>
      <c r="R344" s="1012"/>
      <c r="S344" s="1013"/>
      <c r="T344" s="1012"/>
      <c r="U344" s="542">
        <v>279</v>
      </c>
      <c r="V344" s="831"/>
      <c r="W344" s="830"/>
      <c r="X344" s="1012"/>
      <c r="Y344" s="1012"/>
      <c r="Z344" s="1012"/>
      <c r="AA344" s="1012"/>
      <c r="AB344" s="1012"/>
      <c r="AC344" s="1012"/>
      <c r="AD344" s="1012"/>
      <c r="AE344" s="1012"/>
      <c r="AF344" s="1012"/>
      <c r="AG344" s="1012"/>
      <c r="AH344" s="1012"/>
      <c r="AI344" s="1012"/>
      <c r="AJ344" s="1012"/>
      <c r="AK344" s="1012"/>
      <c r="AL344" s="1013"/>
    </row>
    <row r="345" spans="2:38">
      <c r="B345" s="542">
        <v>280</v>
      </c>
      <c r="C345" s="831"/>
      <c r="D345" s="830"/>
      <c r="E345" s="1012"/>
      <c r="F345" s="1012"/>
      <c r="G345" s="1012"/>
      <c r="H345" s="1012"/>
      <c r="I345" s="1012"/>
      <c r="J345" s="1012"/>
      <c r="K345" s="1012"/>
      <c r="L345" s="1012"/>
      <c r="M345" s="1012"/>
      <c r="N345" s="1012"/>
      <c r="O345" s="1012"/>
      <c r="P345" s="1012"/>
      <c r="Q345" s="1012"/>
      <c r="R345" s="1012"/>
      <c r="S345" s="1013"/>
      <c r="T345" s="1012"/>
      <c r="U345" s="542">
        <v>280</v>
      </c>
      <c r="V345" s="831"/>
      <c r="W345" s="830"/>
      <c r="X345" s="1012"/>
      <c r="Y345" s="1012"/>
      <c r="Z345" s="1012"/>
      <c r="AA345" s="1012"/>
      <c r="AB345" s="1012"/>
      <c r="AC345" s="1012"/>
      <c r="AD345" s="1012"/>
      <c r="AE345" s="1012"/>
      <c r="AF345" s="1012"/>
      <c r="AG345" s="1012"/>
      <c r="AH345" s="1012"/>
      <c r="AI345" s="1012"/>
      <c r="AJ345" s="1012"/>
      <c r="AK345" s="1012"/>
      <c r="AL345" s="1013"/>
    </row>
    <row r="346" spans="2:38">
      <c r="B346" s="542">
        <v>281</v>
      </c>
      <c r="C346" s="831"/>
      <c r="D346" s="830"/>
      <c r="E346" s="1012"/>
      <c r="F346" s="1012"/>
      <c r="G346" s="1012"/>
      <c r="H346" s="1012"/>
      <c r="I346" s="1012"/>
      <c r="J346" s="1012"/>
      <c r="K346" s="1012"/>
      <c r="L346" s="1012"/>
      <c r="M346" s="1012"/>
      <c r="N346" s="1012"/>
      <c r="O346" s="1012"/>
      <c r="P346" s="1012"/>
      <c r="Q346" s="1012"/>
      <c r="R346" s="1012"/>
      <c r="S346" s="1013"/>
      <c r="T346" s="1012"/>
      <c r="U346" s="542">
        <v>281</v>
      </c>
      <c r="V346" s="831"/>
      <c r="W346" s="830"/>
      <c r="X346" s="1012"/>
      <c r="Y346" s="1012"/>
      <c r="Z346" s="1012"/>
      <c r="AA346" s="1012"/>
      <c r="AB346" s="1012"/>
      <c r="AC346" s="1012"/>
      <c r="AD346" s="1012"/>
      <c r="AE346" s="1012"/>
      <c r="AF346" s="1012"/>
      <c r="AG346" s="1012"/>
      <c r="AH346" s="1012"/>
      <c r="AI346" s="1012"/>
      <c r="AJ346" s="1012"/>
      <c r="AK346" s="1012"/>
      <c r="AL346" s="1013"/>
    </row>
    <row r="347" spans="2:38">
      <c r="B347" s="542">
        <v>282</v>
      </c>
      <c r="C347" s="831"/>
      <c r="D347" s="830"/>
      <c r="E347" s="1012"/>
      <c r="F347" s="1012"/>
      <c r="G347" s="1012"/>
      <c r="H347" s="1012"/>
      <c r="I347" s="1012"/>
      <c r="J347" s="1012"/>
      <c r="K347" s="1012"/>
      <c r="L347" s="1012"/>
      <c r="M347" s="1012"/>
      <c r="N347" s="1012"/>
      <c r="O347" s="1012"/>
      <c r="P347" s="1012"/>
      <c r="Q347" s="1012"/>
      <c r="R347" s="1012"/>
      <c r="S347" s="1013"/>
      <c r="T347" s="1012"/>
      <c r="U347" s="542">
        <v>282</v>
      </c>
      <c r="V347" s="831"/>
      <c r="W347" s="830"/>
      <c r="X347" s="1012"/>
      <c r="Y347" s="1012"/>
      <c r="Z347" s="1012"/>
      <c r="AA347" s="1012"/>
      <c r="AB347" s="1012"/>
      <c r="AC347" s="1012"/>
      <c r="AD347" s="1012"/>
      <c r="AE347" s="1012"/>
      <c r="AF347" s="1012"/>
      <c r="AG347" s="1012"/>
      <c r="AH347" s="1012"/>
      <c r="AI347" s="1012"/>
      <c r="AJ347" s="1012"/>
      <c r="AK347" s="1012"/>
      <c r="AL347" s="1013"/>
    </row>
    <row r="348" spans="2:38">
      <c r="B348" s="542">
        <v>283</v>
      </c>
      <c r="C348" s="831"/>
      <c r="D348" s="830"/>
      <c r="E348" s="1012"/>
      <c r="F348" s="1012"/>
      <c r="G348" s="1012"/>
      <c r="H348" s="1012"/>
      <c r="I348" s="1012"/>
      <c r="J348" s="1012"/>
      <c r="K348" s="1012"/>
      <c r="L348" s="1012"/>
      <c r="M348" s="1012"/>
      <c r="N348" s="1012"/>
      <c r="O348" s="1012"/>
      <c r="P348" s="1012"/>
      <c r="Q348" s="1012"/>
      <c r="R348" s="1012"/>
      <c r="S348" s="1013"/>
      <c r="T348" s="1012"/>
      <c r="U348" s="542">
        <v>283</v>
      </c>
      <c r="V348" s="831"/>
      <c r="W348" s="830"/>
      <c r="X348" s="1012"/>
      <c r="Y348" s="1012"/>
      <c r="Z348" s="1012"/>
      <c r="AA348" s="1012"/>
      <c r="AB348" s="1012"/>
      <c r="AC348" s="1012"/>
      <c r="AD348" s="1012"/>
      <c r="AE348" s="1012"/>
      <c r="AF348" s="1012"/>
      <c r="AG348" s="1012"/>
      <c r="AH348" s="1012"/>
      <c r="AI348" s="1012"/>
      <c r="AJ348" s="1012"/>
      <c r="AK348" s="1012"/>
      <c r="AL348" s="1013"/>
    </row>
    <row r="349" spans="2:38">
      <c r="B349" s="542">
        <v>284</v>
      </c>
      <c r="C349" s="831"/>
      <c r="D349" s="830"/>
      <c r="E349" s="1012"/>
      <c r="F349" s="1012"/>
      <c r="G349" s="1012"/>
      <c r="H349" s="1012"/>
      <c r="I349" s="1012"/>
      <c r="J349" s="1012"/>
      <c r="K349" s="1012"/>
      <c r="L349" s="1012"/>
      <c r="M349" s="1012"/>
      <c r="N349" s="1012"/>
      <c r="O349" s="1012"/>
      <c r="P349" s="1012"/>
      <c r="Q349" s="1012"/>
      <c r="R349" s="1012"/>
      <c r="S349" s="1013"/>
      <c r="T349" s="1012"/>
      <c r="U349" s="542">
        <v>284</v>
      </c>
      <c r="V349" s="831"/>
      <c r="W349" s="830"/>
      <c r="X349" s="1012"/>
      <c r="Y349" s="1012"/>
      <c r="Z349" s="1012"/>
      <c r="AA349" s="1012"/>
      <c r="AB349" s="1012"/>
      <c r="AC349" s="1012"/>
      <c r="AD349" s="1012"/>
      <c r="AE349" s="1012"/>
      <c r="AF349" s="1012"/>
      <c r="AG349" s="1012"/>
      <c r="AH349" s="1012"/>
      <c r="AI349" s="1012"/>
      <c r="AJ349" s="1012"/>
      <c r="AK349" s="1012"/>
      <c r="AL349" s="1013"/>
    </row>
    <row r="350" spans="2:38">
      <c r="B350" s="542">
        <v>285</v>
      </c>
      <c r="C350" s="831"/>
      <c r="D350" s="830"/>
      <c r="E350" s="1012"/>
      <c r="F350" s="1012"/>
      <c r="G350" s="1012"/>
      <c r="H350" s="1012"/>
      <c r="I350" s="1012"/>
      <c r="J350" s="1012"/>
      <c r="K350" s="1012"/>
      <c r="L350" s="1012"/>
      <c r="M350" s="1012"/>
      <c r="N350" s="1012"/>
      <c r="O350" s="1012"/>
      <c r="P350" s="1012"/>
      <c r="Q350" s="1012"/>
      <c r="R350" s="1012"/>
      <c r="S350" s="1013"/>
      <c r="T350" s="1012"/>
      <c r="U350" s="542">
        <v>285</v>
      </c>
      <c r="V350" s="831"/>
      <c r="W350" s="830"/>
      <c r="X350" s="1012"/>
      <c r="Y350" s="1012"/>
      <c r="Z350" s="1012"/>
      <c r="AA350" s="1012"/>
      <c r="AB350" s="1012"/>
      <c r="AC350" s="1012"/>
      <c r="AD350" s="1012"/>
      <c r="AE350" s="1012"/>
      <c r="AF350" s="1012"/>
      <c r="AG350" s="1012"/>
      <c r="AH350" s="1012"/>
      <c r="AI350" s="1012"/>
      <c r="AJ350" s="1012"/>
      <c r="AK350" s="1012"/>
      <c r="AL350" s="1013"/>
    </row>
    <row r="351" spans="2:38">
      <c r="B351" s="542">
        <v>286</v>
      </c>
      <c r="C351" s="831"/>
      <c r="D351" s="830"/>
      <c r="E351" s="1012"/>
      <c r="F351" s="1012"/>
      <c r="G351" s="1012"/>
      <c r="H351" s="1012"/>
      <c r="I351" s="1012"/>
      <c r="J351" s="1012"/>
      <c r="K351" s="1012"/>
      <c r="L351" s="1012"/>
      <c r="M351" s="1012"/>
      <c r="N351" s="1012"/>
      <c r="O351" s="1012"/>
      <c r="P351" s="1012"/>
      <c r="Q351" s="1012"/>
      <c r="R351" s="1012"/>
      <c r="S351" s="1013"/>
      <c r="T351" s="1012"/>
      <c r="U351" s="542">
        <v>286</v>
      </c>
      <c r="V351" s="831"/>
      <c r="W351" s="830"/>
      <c r="X351" s="1012"/>
      <c r="Y351" s="1012"/>
      <c r="Z351" s="1012"/>
      <c r="AA351" s="1012"/>
      <c r="AB351" s="1012"/>
      <c r="AC351" s="1012"/>
      <c r="AD351" s="1012"/>
      <c r="AE351" s="1012"/>
      <c r="AF351" s="1012"/>
      <c r="AG351" s="1012"/>
      <c r="AH351" s="1012"/>
      <c r="AI351" s="1012"/>
      <c r="AJ351" s="1012"/>
      <c r="AK351" s="1012"/>
      <c r="AL351" s="1013"/>
    </row>
    <row r="352" spans="2:38">
      <c r="B352" s="542">
        <v>287</v>
      </c>
      <c r="C352" s="831"/>
      <c r="D352" s="830"/>
      <c r="E352" s="1012"/>
      <c r="F352" s="1012"/>
      <c r="G352" s="1012"/>
      <c r="H352" s="1012"/>
      <c r="I352" s="1012"/>
      <c r="J352" s="1012"/>
      <c r="K352" s="1012"/>
      <c r="L352" s="1012"/>
      <c r="M352" s="1012"/>
      <c r="N352" s="1012"/>
      <c r="O352" s="1012"/>
      <c r="P352" s="1012"/>
      <c r="Q352" s="1012"/>
      <c r="R352" s="1012"/>
      <c r="S352" s="1013"/>
      <c r="T352" s="1012"/>
      <c r="U352" s="542">
        <v>287</v>
      </c>
      <c r="V352" s="831"/>
      <c r="W352" s="830"/>
      <c r="X352" s="1012"/>
      <c r="Y352" s="1012"/>
      <c r="Z352" s="1012"/>
      <c r="AA352" s="1012"/>
      <c r="AB352" s="1012"/>
      <c r="AC352" s="1012"/>
      <c r="AD352" s="1012"/>
      <c r="AE352" s="1012"/>
      <c r="AF352" s="1012"/>
      <c r="AG352" s="1012"/>
      <c r="AH352" s="1012"/>
      <c r="AI352" s="1012"/>
      <c r="AJ352" s="1012"/>
      <c r="AK352" s="1012"/>
      <c r="AL352" s="1013"/>
    </row>
    <row r="353" spans="1:38">
      <c r="B353" s="542">
        <v>288</v>
      </c>
      <c r="C353" s="831"/>
      <c r="D353" s="830"/>
      <c r="E353" s="1012"/>
      <c r="F353" s="1012"/>
      <c r="G353" s="1012"/>
      <c r="H353" s="1012"/>
      <c r="I353" s="1012"/>
      <c r="J353" s="1012"/>
      <c r="K353" s="1012"/>
      <c r="L353" s="1012"/>
      <c r="M353" s="1012"/>
      <c r="N353" s="1012"/>
      <c r="O353" s="1012"/>
      <c r="P353" s="1012"/>
      <c r="Q353" s="1012"/>
      <c r="R353" s="1012"/>
      <c r="S353" s="1013"/>
      <c r="T353" s="1012"/>
      <c r="U353" s="542">
        <v>288</v>
      </c>
      <c r="V353" s="831"/>
      <c r="W353" s="830"/>
      <c r="X353" s="1012"/>
      <c r="Y353" s="1012"/>
      <c r="Z353" s="1012"/>
      <c r="AA353" s="1012"/>
      <c r="AB353" s="1012"/>
      <c r="AC353" s="1012"/>
      <c r="AD353" s="1012"/>
      <c r="AE353" s="1012"/>
      <c r="AF353" s="1012"/>
      <c r="AG353" s="1012"/>
      <c r="AH353" s="1012"/>
      <c r="AI353" s="1012"/>
      <c r="AJ353" s="1012"/>
      <c r="AK353" s="1012"/>
      <c r="AL353" s="1013"/>
    </row>
    <row r="354" spans="1:38">
      <c r="B354" s="542">
        <v>289</v>
      </c>
      <c r="C354" s="831"/>
      <c r="D354" s="830"/>
      <c r="E354" s="1012"/>
      <c r="F354" s="1012"/>
      <c r="G354" s="1012"/>
      <c r="H354" s="1012"/>
      <c r="I354" s="1012"/>
      <c r="J354" s="1012"/>
      <c r="K354" s="1012"/>
      <c r="L354" s="1012"/>
      <c r="M354" s="1012"/>
      <c r="N354" s="1012"/>
      <c r="O354" s="1012"/>
      <c r="P354" s="1012"/>
      <c r="Q354" s="1012"/>
      <c r="R354" s="1012"/>
      <c r="S354" s="1013"/>
      <c r="T354" s="1012"/>
      <c r="U354" s="542">
        <v>289</v>
      </c>
      <c r="V354" s="831"/>
      <c r="W354" s="830"/>
      <c r="X354" s="1012"/>
      <c r="Y354" s="1012"/>
      <c r="Z354" s="1012"/>
      <c r="AA354" s="1012"/>
      <c r="AB354" s="1012"/>
      <c r="AC354" s="1012"/>
      <c r="AD354" s="1012"/>
      <c r="AE354" s="1012"/>
      <c r="AF354" s="1012"/>
      <c r="AG354" s="1012"/>
      <c r="AH354" s="1012"/>
      <c r="AI354" s="1012"/>
      <c r="AJ354" s="1012"/>
      <c r="AK354" s="1012"/>
      <c r="AL354" s="1013"/>
    </row>
    <row r="355" spans="1:38">
      <c r="B355" s="542">
        <v>290</v>
      </c>
      <c r="C355" s="831"/>
      <c r="D355" s="830"/>
      <c r="E355" s="1012"/>
      <c r="F355" s="1012"/>
      <c r="G355" s="1012"/>
      <c r="H355" s="1012"/>
      <c r="I355" s="1012"/>
      <c r="J355" s="1012"/>
      <c r="K355" s="1012"/>
      <c r="L355" s="1012"/>
      <c r="M355" s="1012"/>
      <c r="N355" s="1012"/>
      <c r="O355" s="1012"/>
      <c r="P355" s="1012"/>
      <c r="Q355" s="1012"/>
      <c r="R355" s="1012"/>
      <c r="S355" s="1013"/>
      <c r="T355" s="1012"/>
      <c r="U355" s="542">
        <v>290</v>
      </c>
      <c r="V355" s="831"/>
      <c r="W355" s="830"/>
      <c r="X355" s="1012"/>
      <c r="Y355" s="1012"/>
      <c r="Z355" s="1012"/>
      <c r="AA355" s="1012"/>
      <c r="AB355" s="1012"/>
      <c r="AC355" s="1012"/>
      <c r="AD355" s="1012"/>
      <c r="AE355" s="1012"/>
      <c r="AF355" s="1012"/>
      <c r="AG355" s="1012"/>
      <c r="AH355" s="1012"/>
      <c r="AI355" s="1012"/>
      <c r="AJ355" s="1012"/>
      <c r="AK355" s="1012"/>
      <c r="AL355" s="1013"/>
    </row>
    <row r="356" spans="1:38">
      <c r="B356" s="542">
        <v>291</v>
      </c>
      <c r="C356" s="831"/>
      <c r="D356" s="830"/>
      <c r="E356" s="1012"/>
      <c r="F356" s="1012"/>
      <c r="G356" s="1012"/>
      <c r="H356" s="1012"/>
      <c r="I356" s="1012"/>
      <c r="J356" s="1012"/>
      <c r="K356" s="1012"/>
      <c r="L356" s="1012"/>
      <c r="M356" s="1012"/>
      <c r="N356" s="1012"/>
      <c r="O356" s="1012"/>
      <c r="P356" s="1012"/>
      <c r="Q356" s="1012"/>
      <c r="R356" s="1012"/>
      <c r="S356" s="1013"/>
      <c r="T356" s="1012"/>
      <c r="U356" s="542">
        <v>291</v>
      </c>
      <c r="V356" s="831"/>
      <c r="W356" s="830"/>
      <c r="X356" s="1012"/>
      <c r="Y356" s="1012"/>
      <c r="Z356" s="1012"/>
      <c r="AA356" s="1012"/>
      <c r="AB356" s="1012"/>
      <c r="AC356" s="1012"/>
      <c r="AD356" s="1012"/>
      <c r="AE356" s="1012"/>
      <c r="AF356" s="1012"/>
      <c r="AG356" s="1012"/>
      <c r="AH356" s="1012"/>
      <c r="AI356" s="1012"/>
      <c r="AJ356" s="1012"/>
      <c r="AK356" s="1012"/>
      <c r="AL356" s="1013"/>
    </row>
    <row r="357" spans="1:38">
      <c r="B357" s="542">
        <v>292</v>
      </c>
      <c r="C357" s="831"/>
      <c r="D357" s="830"/>
      <c r="E357" s="1012"/>
      <c r="F357" s="1012"/>
      <c r="G357" s="1012"/>
      <c r="H357" s="1012"/>
      <c r="I357" s="1012"/>
      <c r="J357" s="1012"/>
      <c r="K357" s="1012"/>
      <c r="L357" s="1012"/>
      <c r="M357" s="1012"/>
      <c r="N357" s="1012"/>
      <c r="O357" s="1012"/>
      <c r="P357" s="1012"/>
      <c r="Q357" s="1012"/>
      <c r="R357" s="1012"/>
      <c r="S357" s="1013"/>
      <c r="T357" s="1012"/>
      <c r="U357" s="542">
        <v>292</v>
      </c>
      <c r="V357" s="831"/>
      <c r="W357" s="830"/>
      <c r="X357" s="1012"/>
      <c r="Y357" s="1012"/>
      <c r="Z357" s="1012"/>
      <c r="AA357" s="1012"/>
      <c r="AB357" s="1012"/>
      <c r="AC357" s="1012"/>
      <c r="AD357" s="1012"/>
      <c r="AE357" s="1012"/>
      <c r="AF357" s="1012"/>
      <c r="AG357" s="1012"/>
      <c r="AH357" s="1012"/>
      <c r="AI357" s="1012"/>
      <c r="AJ357" s="1012"/>
      <c r="AK357" s="1012"/>
      <c r="AL357" s="1013"/>
    </row>
    <row r="358" spans="1:38">
      <c r="B358" s="542">
        <v>293</v>
      </c>
      <c r="C358" s="831"/>
      <c r="D358" s="830"/>
      <c r="E358" s="1012"/>
      <c r="F358" s="1012"/>
      <c r="G358" s="1012"/>
      <c r="H358" s="1012"/>
      <c r="I358" s="1012"/>
      <c r="J358" s="1012"/>
      <c r="K358" s="1012"/>
      <c r="L358" s="1012"/>
      <c r="M358" s="1012"/>
      <c r="N358" s="1012"/>
      <c r="O358" s="1012"/>
      <c r="P358" s="1012"/>
      <c r="Q358" s="1012"/>
      <c r="R358" s="1012"/>
      <c r="S358" s="1013"/>
      <c r="T358" s="1012"/>
      <c r="U358" s="542">
        <v>293</v>
      </c>
      <c r="V358" s="831"/>
      <c r="W358" s="830"/>
      <c r="X358" s="1012"/>
      <c r="Y358" s="1012"/>
      <c r="Z358" s="1012"/>
      <c r="AA358" s="1012"/>
      <c r="AB358" s="1012"/>
      <c r="AC358" s="1012"/>
      <c r="AD358" s="1012"/>
      <c r="AE358" s="1012"/>
      <c r="AF358" s="1012"/>
      <c r="AG358" s="1012"/>
      <c r="AH358" s="1012"/>
      <c r="AI358" s="1012"/>
      <c r="AJ358" s="1012"/>
      <c r="AK358" s="1012"/>
      <c r="AL358" s="1013"/>
    </row>
    <row r="359" spans="1:38">
      <c r="B359" s="542">
        <v>294</v>
      </c>
      <c r="C359" s="831"/>
      <c r="D359" s="830"/>
      <c r="E359" s="1012"/>
      <c r="F359" s="1012"/>
      <c r="G359" s="1012"/>
      <c r="H359" s="1012"/>
      <c r="I359" s="1012"/>
      <c r="J359" s="1012"/>
      <c r="K359" s="1012"/>
      <c r="L359" s="1012"/>
      <c r="M359" s="1012"/>
      <c r="N359" s="1012"/>
      <c r="O359" s="1012"/>
      <c r="P359" s="1012"/>
      <c r="Q359" s="1012"/>
      <c r="R359" s="1012"/>
      <c r="S359" s="1013"/>
      <c r="T359" s="1012"/>
      <c r="U359" s="542">
        <v>294</v>
      </c>
      <c r="V359" s="831"/>
      <c r="W359" s="830"/>
      <c r="X359" s="1012"/>
      <c r="Y359" s="1012"/>
      <c r="Z359" s="1012"/>
      <c r="AA359" s="1012"/>
      <c r="AB359" s="1012"/>
      <c r="AC359" s="1012"/>
      <c r="AD359" s="1012"/>
      <c r="AE359" s="1012"/>
      <c r="AF359" s="1012"/>
      <c r="AG359" s="1012"/>
      <c r="AH359" s="1012"/>
      <c r="AI359" s="1012"/>
      <c r="AJ359" s="1012"/>
      <c r="AK359" s="1012"/>
      <c r="AL359" s="1013"/>
    </row>
    <row r="360" spans="1:38">
      <c r="B360" s="542">
        <v>295</v>
      </c>
      <c r="C360" s="831"/>
      <c r="D360" s="830"/>
      <c r="E360" s="1012"/>
      <c r="F360" s="1012"/>
      <c r="G360" s="1012"/>
      <c r="H360" s="1012"/>
      <c r="I360" s="1012"/>
      <c r="J360" s="1012"/>
      <c r="K360" s="1012"/>
      <c r="L360" s="1012"/>
      <c r="M360" s="1012"/>
      <c r="N360" s="1012"/>
      <c r="O360" s="1012"/>
      <c r="P360" s="1012"/>
      <c r="Q360" s="1012"/>
      <c r="R360" s="1012"/>
      <c r="S360" s="1013"/>
      <c r="T360" s="1012"/>
      <c r="U360" s="542">
        <v>295</v>
      </c>
      <c r="V360" s="831"/>
      <c r="W360" s="830"/>
      <c r="X360" s="1012"/>
      <c r="Y360" s="1012"/>
      <c r="Z360" s="1012"/>
      <c r="AA360" s="1012"/>
      <c r="AB360" s="1012"/>
      <c r="AC360" s="1012"/>
      <c r="AD360" s="1012"/>
      <c r="AE360" s="1012"/>
      <c r="AF360" s="1012"/>
      <c r="AG360" s="1012"/>
      <c r="AH360" s="1012"/>
      <c r="AI360" s="1012"/>
      <c r="AJ360" s="1012"/>
      <c r="AK360" s="1012"/>
      <c r="AL360" s="1013"/>
    </row>
    <row r="361" spans="1:38">
      <c r="B361" s="542">
        <v>296</v>
      </c>
      <c r="C361" s="831"/>
      <c r="D361" s="830"/>
      <c r="E361" s="1012"/>
      <c r="F361" s="1012"/>
      <c r="G361" s="1012"/>
      <c r="H361" s="1012"/>
      <c r="I361" s="1012"/>
      <c r="J361" s="1012"/>
      <c r="K361" s="1012"/>
      <c r="L361" s="1012"/>
      <c r="M361" s="1012"/>
      <c r="N361" s="1012"/>
      <c r="O361" s="1012"/>
      <c r="P361" s="1012"/>
      <c r="Q361" s="1012"/>
      <c r="R361" s="1012"/>
      <c r="S361" s="1013"/>
      <c r="T361" s="1012"/>
      <c r="U361" s="542">
        <v>296</v>
      </c>
      <c r="V361" s="831"/>
      <c r="W361" s="830"/>
      <c r="X361" s="1012"/>
      <c r="Y361" s="1012"/>
      <c r="Z361" s="1012"/>
      <c r="AA361" s="1012"/>
      <c r="AB361" s="1012"/>
      <c r="AC361" s="1012"/>
      <c r="AD361" s="1012"/>
      <c r="AE361" s="1012"/>
      <c r="AF361" s="1012"/>
      <c r="AG361" s="1012"/>
      <c r="AH361" s="1012"/>
      <c r="AI361" s="1012"/>
      <c r="AJ361" s="1012"/>
      <c r="AK361" s="1012"/>
      <c r="AL361" s="1013"/>
    </row>
    <row r="362" spans="1:38">
      <c r="B362" s="542">
        <v>297</v>
      </c>
      <c r="C362" s="831"/>
      <c r="D362" s="830"/>
      <c r="E362" s="1012"/>
      <c r="F362" s="1012"/>
      <c r="G362" s="1012"/>
      <c r="H362" s="1012"/>
      <c r="I362" s="1012"/>
      <c r="J362" s="1012"/>
      <c r="K362" s="1012"/>
      <c r="L362" s="1012"/>
      <c r="M362" s="1012"/>
      <c r="N362" s="1012"/>
      <c r="O362" s="1012"/>
      <c r="P362" s="1012"/>
      <c r="Q362" s="1012"/>
      <c r="R362" s="1012"/>
      <c r="S362" s="1013"/>
      <c r="T362" s="1012"/>
      <c r="U362" s="542">
        <v>297</v>
      </c>
      <c r="V362" s="831"/>
      <c r="W362" s="830"/>
      <c r="X362" s="1012"/>
      <c r="Y362" s="1012"/>
      <c r="Z362" s="1012"/>
      <c r="AA362" s="1012"/>
      <c r="AB362" s="1012"/>
      <c r="AC362" s="1012"/>
      <c r="AD362" s="1012"/>
      <c r="AE362" s="1012"/>
      <c r="AF362" s="1012"/>
      <c r="AG362" s="1012"/>
      <c r="AH362" s="1012"/>
      <c r="AI362" s="1012"/>
      <c r="AJ362" s="1012"/>
      <c r="AK362" s="1012"/>
      <c r="AL362" s="1013"/>
    </row>
    <row r="363" spans="1:38">
      <c r="B363" s="542">
        <v>298</v>
      </c>
      <c r="C363" s="831"/>
      <c r="D363" s="830"/>
      <c r="E363" s="1012"/>
      <c r="F363" s="1012"/>
      <c r="G363" s="1012"/>
      <c r="H363" s="1012"/>
      <c r="I363" s="1012"/>
      <c r="J363" s="1012"/>
      <c r="K363" s="1012"/>
      <c r="L363" s="1012"/>
      <c r="M363" s="1012"/>
      <c r="N363" s="1012"/>
      <c r="O363" s="1012"/>
      <c r="P363" s="1012"/>
      <c r="Q363" s="1012"/>
      <c r="R363" s="1012"/>
      <c r="S363" s="1013"/>
      <c r="T363" s="1012"/>
      <c r="U363" s="542">
        <v>298</v>
      </c>
      <c r="V363" s="831"/>
      <c r="W363" s="830"/>
      <c r="X363" s="1012"/>
      <c r="Y363" s="1012"/>
      <c r="Z363" s="1012"/>
      <c r="AA363" s="1012"/>
      <c r="AB363" s="1012"/>
      <c r="AC363" s="1012"/>
      <c r="AD363" s="1012"/>
      <c r="AE363" s="1012"/>
      <c r="AF363" s="1012"/>
      <c r="AG363" s="1012"/>
      <c r="AH363" s="1012"/>
      <c r="AI363" s="1012"/>
      <c r="AJ363" s="1012"/>
      <c r="AK363" s="1012"/>
      <c r="AL363" s="1013"/>
    </row>
    <row r="364" spans="1:38">
      <c r="B364" s="542">
        <v>299</v>
      </c>
      <c r="C364" s="831"/>
      <c r="D364" s="830"/>
      <c r="E364" s="1012"/>
      <c r="F364" s="1012"/>
      <c r="G364" s="1012"/>
      <c r="H364" s="1012"/>
      <c r="I364" s="1012"/>
      <c r="J364" s="1012"/>
      <c r="K364" s="1012"/>
      <c r="L364" s="1012"/>
      <c r="M364" s="1012"/>
      <c r="N364" s="1012"/>
      <c r="O364" s="1012"/>
      <c r="P364" s="1012"/>
      <c r="Q364" s="1012"/>
      <c r="R364" s="1012"/>
      <c r="S364" s="1013"/>
      <c r="T364" s="1012"/>
      <c r="U364" s="542">
        <v>299</v>
      </c>
      <c r="V364" s="831"/>
      <c r="W364" s="830"/>
      <c r="X364" s="1012"/>
      <c r="Y364" s="1012"/>
      <c r="Z364" s="1012"/>
      <c r="AA364" s="1012"/>
      <c r="AB364" s="1012"/>
      <c r="AC364" s="1012"/>
      <c r="AD364" s="1012"/>
      <c r="AE364" s="1012"/>
      <c r="AF364" s="1012"/>
      <c r="AG364" s="1012"/>
      <c r="AH364" s="1012"/>
      <c r="AI364" s="1012"/>
      <c r="AJ364" s="1012"/>
      <c r="AK364" s="1012"/>
      <c r="AL364" s="1013"/>
    </row>
    <row r="365" spans="1:38">
      <c r="B365" s="542">
        <v>300</v>
      </c>
      <c r="C365" s="831"/>
      <c r="D365" s="830"/>
      <c r="E365" s="1012"/>
      <c r="F365" s="1012"/>
      <c r="G365" s="1012"/>
      <c r="H365" s="1012"/>
      <c r="I365" s="1012"/>
      <c r="J365" s="1012"/>
      <c r="K365" s="1012"/>
      <c r="L365" s="1012"/>
      <c r="M365" s="1012"/>
      <c r="N365" s="1012"/>
      <c r="O365" s="1012"/>
      <c r="P365" s="1012"/>
      <c r="Q365" s="1012"/>
      <c r="R365" s="1012"/>
      <c r="S365" s="1013"/>
      <c r="T365" s="1012"/>
      <c r="U365" s="542">
        <v>300</v>
      </c>
      <c r="V365" s="831"/>
      <c r="W365" s="830"/>
      <c r="X365" s="1012"/>
      <c r="Y365" s="1012"/>
      <c r="Z365" s="1012"/>
      <c r="AA365" s="1012"/>
      <c r="AB365" s="1012"/>
      <c r="AC365" s="1012"/>
      <c r="AD365" s="1012"/>
      <c r="AE365" s="1012"/>
      <c r="AF365" s="1012"/>
      <c r="AG365" s="1012"/>
      <c r="AH365" s="1012"/>
      <c r="AI365" s="1012"/>
      <c r="AJ365" s="1012"/>
      <c r="AK365" s="1012"/>
      <c r="AL365" s="1013"/>
    </row>
    <row r="366" spans="1:38">
      <c r="A366" s="80"/>
      <c r="B366" s="80"/>
      <c r="C366" s="80"/>
      <c r="D366" s="80"/>
      <c r="E366" s="1021"/>
      <c r="F366" s="1021"/>
      <c r="G366" s="1021"/>
      <c r="H366" s="1021"/>
      <c r="I366" s="1021"/>
      <c r="J366" s="1021"/>
      <c r="K366" s="1021"/>
      <c r="L366" s="1021"/>
      <c r="M366" s="1021"/>
      <c r="N366" s="1021"/>
      <c r="O366" s="1021"/>
      <c r="P366" s="1021"/>
      <c r="Q366" s="1021"/>
      <c r="R366" s="1021"/>
      <c r="S366" s="1022"/>
      <c r="T366" s="1021"/>
      <c r="U366" s="80"/>
      <c r="V366" s="80"/>
      <c r="W366" s="80"/>
      <c r="X366" s="1021"/>
      <c r="Y366" s="1021"/>
      <c r="Z366" s="1021"/>
      <c r="AA366" s="1021"/>
      <c r="AB366" s="1021"/>
      <c r="AC366" s="1021"/>
      <c r="AD366" s="1021"/>
      <c r="AE366" s="1021"/>
      <c r="AF366" s="1021"/>
      <c r="AG366" s="1021"/>
      <c r="AH366" s="1021"/>
      <c r="AI366" s="1021"/>
      <c r="AJ366" s="1021"/>
      <c r="AK366" s="1021"/>
      <c r="AL366" s="1022"/>
    </row>
  </sheetData>
  <sheetProtection algorithmName="SHA-512" hashValue="bR6DHniLp7Rklr5ZEb9iFsjzDTMbiB1w/wNy64iYQjx60ZWu3NlGdPQLXl8HBxCY5M4uKbIHt1+gFBm7HNmU0w==" saltValue="nC4Kk0OZToRGP7xjhW7yag==" spinCount="100000" sheet="1" scenarios="1" insertHyperlinks="0"/>
  <protectedRanges>
    <protectedRange sqref="A5:AL18 A21:AL42 C46:D47 G46:H47 C50 C53:D57 V46:W47 Z46:AA47 V51:W53" name="Range1"/>
    <protectedRange sqref="E66:E365" name="Range1_1"/>
    <protectedRange sqref="X66:X365" name="Range1_2"/>
    <protectedRange sqref="C66:D365" name="Range1_3"/>
    <protectedRange sqref="V66:W365" name="Range1_4"/>
  </protectedRanges>
  <mergeCells count="51">
    <mergeCell ref="Z47:AA47"/>
    <mergeCell ref="A47:B47"/>
    <mergeCell ref="C47:D47"/>
    <mergeCell ref="E47:F47"/>
    <mergeCell ref="G47:H47"/>
    <mergeCell ref="T47:U47"/>
    <mergeCell ref="AA65:AB65"/>
    <mergeCell ref="N46:O46"/>
    <mergeCell ref="P46:R46"/>
    <mergeCell ref="A1:S1"/>
    <mergeCell ref="T1:AL1"/>
    <mergeCell ref="D3:J3"/>
    <mergeCell ref="O3:S3"/>
    <mergeCell ref="W3:AC3"/>
    <mergeCell ref="AH3:AL3"/>
    <mergeCell ref="A5:S5"/>
    <mergeCell ref="A46:B46"/>
    <mergeCell ref="C46:D46"/>
    <mergeCell ref="E46:F46"/>
    <mergeCell ref="G46:H46"/>
    <mergeCell ref="T5:AL5"/>
    <mergeCell ref="AG46:AH46"/>
    <mergeCell ref="AG50:AH50"/>
    <mergeCell ref="AG51:AH51"/>
    <mergeCell ref="A50:B50"/>
    <mergeCell ref="C50:D50"/>
    <mergeCell ref="V52:W52"/>
    <mergeCell ref="V51:W51"/>
    <mergeCell ref="Z46:AA46"/>
    <mergeCell ref="C60:D60"/>
    <mergeCell ref="A56:B56"/>
    <mergeCell ref="C56:D56"/>
    <mergeCell ref="A57:B57"/>
    <mergeCell ref="C57:D57"/>
    <mergeCell ref="C58:D58"/>
    <mergeCell ref="C59:D59"/>
    <mergeCell ref="A55:B55"/>
    <mergeCell ref="C55:D55"/>
    <mergeCell ref="A54:B54"/>
    <mergeCell ref="C54:D54"/>
    <mergeCell ref="U56:AK57"/>
    <mergeCell ref="AG52:AH52"/>
    <mergeCell ref="V50:W50"/>
    <mergeCell ref="C53:D53"/>
    <mergeCell ref="H65:I65"/>
    <mergeCell ref="T46:U46"/>
    <mergeCell ref="V46:W46"/>
    <mergeCell ref="V47:W47"/>
    <mergeCell ref="X46:Y46"/>
    <mergeCell ref="V53:W53"/>
    <mergeCell ref="X47:Y47"/>
  </mergeCells>
  <phoneticPr fontId="0" type="noConversion"/>
  <conditionalFormatting sqref="AJ51">
    <cfRule type="cellIs" dxfId="532" priority="2" stopIfTrue="1" operator="greaterThanOrEqual">
      <formula>100</formula>
    </cfRule>
    <cfRule type="cellIs" dxfId="531" priority="3" stopIfTrue="1" operator="lessThan">
      <formula>75</formula>
    </cfRule>
    <cfRule type="cellIs" dxfId="530" priority="4" stopIfTrue="1" operator="greaterThanOrEqual">
      <formula>75</formula>
    </cfRule>
  </conditionalFormatting>
  <conditionalFormatting sqref="C56:D56">
    <cfRule type="expression" dxfId="529" priority="1">
      <formula>$C$56&lt;0.4*$C$57</formula>
    </cfRule>
  </conditionalFormatting>
  <hyperlinks>
    <hyperlink ref="AM2" location="'Cover Sheet'!A1" display="BACK to COVER SHEET" xr:uid="{00000000-0004-0000-1400-000000000000}"/>
    <hyperlink ref="AM2:AO2" location="'Cover Sheet'!A1" display="BACK to COVER SHEET" xr:uid="{00000000-0004-0000-1400-000001000000}"/>
    <hyperlink ref="I47" r:id="rId1" display="=WENNFEHLER(WENN(UND(N47&lt;0;G48&gt;G47);&quot;https://www.youtube.com/watch?v=dQw4w9WgXcQ&quot;;&quot;&quot;);&quot;&quot;)" xr:uid="{585CDD59-467F-44A6-B2AF-EAF7EBD1B076}"/>
  </hyperlinks>
  <printOptions horizontalCentered="1"/>
  <pageMargins left="0.39370078740157483" right="0.39370078740157483" top="0.39370078740157483" bottom="0.39370078740157483" header="0.51181102362204722" footer="0.51181102362204722"/>
  <pageSetup paperSize="9"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999FF"/>
  </sheetPr>
  <dimension ref="A1:AO361"/>
  <sheetViews>
    <sheetView showGridLines="0" zoomScaleNormal="100" zoomScaleSheetLayoutView="100" workbookViewId="0">
      <selection sqref="A1:S1"/>
    </sheetView>
  </sheetViews>
  <sheetFormatPr baseColWidth="10" defaultColWidth="11.42578125" defaultRowHeight="12.75"/>
  <cols>
    <col min="1" max="38" width="5" customWidth="1"/>
  </cols>
  <sheetData>
    <row r="1" spans="1:41">
      <c r="A1" s="1103" t="s">
        <v>310</v>
      </c>
      <c r="B1" s="1103"/>
      <c r="C1" s="1103"/>
      <c r="D1" s="1103"/>
      <c r="E1" s="1103"/>
      <c r="F1" s="1103"/>
      <c r="G1" s="1103"/>
      <c r="H1" s="1103"/>
      <c r="I1" s="1103"/>
      <c r="J1" s="1103"/>
      <c r="K1" s="1103"/>
      <c r="L1" s="1103"/>
      <c r="M1" s="1103"/>
      <c r="N1" s="1103"/>
      <c r="O1" s="1103"/>
      <c r="P1" s="1103"/>
      <c r="Q1" s="1103"/>
      <c r="R1" s="1103"/>
      <c r="S1" s="1103"/>
      <c r="T1" s="1103" t="s">
        <v>310</v>
      </c>
      <c r="U1" s="1103"/>
      <c r="V1" s="1103"/>
      <c r="W1" s="1103"/>
      <c r="X1" s="1103"/>
      <c r="Y1" s="1103"/>
      <c r="Z1" s="1103"/>
      <c r="AA1" s="1103"/>
      <c r="AB1" s="1103"/>
      <c r="AC1" s="1103"/>
      <c r="AD1" s="1103"/>
      <c r="AE1" s="1103"/>
      <c r="AF1" s="1103"/>
      <c r="AG1" s="1103"/>
      <c r="AH1" s="1103"/>
      <c r="AI1" s="1103"/>
      <c r="AJ1" s="1103"/>
      <c r="AK1" s="1103"/>
      <c r="AL1" s="1103"/>
    </row>
    <row r="2" spans="1:41">
      <c r="AM2" s="162" t="s">
        <v>226</v>
      </c>
      <c r="AN2" s="162"/>
      <c r="AO2" s="162"/>
    </row>
    <row r="3" spans="1:41">
      <c r="A3" t="s">
        <v>39</v>
      </c>
      <c r="D3" s="1173" t="str">
        <f>IF('Cover Sheet'!$D$14&gt;0,'Cover Sheet'!$D$14,"")</f>
        <v/>
      </c>
      <c r="E3" s="1173"/>
      <c r="F3" s="1173"/>
      <c r="G3" s="1173"/>
      <c r="H3" s="1173"/>
      <c r="I3" s="1173"/>
      <c r="J3" s="1173"/>
      <c r="K3" t="s">
        <v>40</v>
      </c>
      <c r="O3" s="1173" t="str">
        <f>IF('Cover Sheet'!$O$14&gt;0,'Cover Sheet'!$O$14,"")</f>
        <v/>
      </c>
      <c r="P3" s="1173"/>
      <c r="Q3" s="1173"/>
      <c r="R3" s="1173"/>
      <c r="S3" s="1173"/>
      <c r="T3" t="s">
        <v>39</v>
      </c>
      <c r="W3" s="1173" t="str">
        <f>IF('Cover Sheet'!$D$14&gt;0,'Cover Sheet'!$D$14,"")</f>
        <v/>
      </c>
      <c r="X3" s="1173"/>
      <c r="Y3" s="1173"/>
      <c r="Z3" s="1173"/>
      <c r="AA3" s="1173"/>
      <c r="AB3" s="1173"/>
      <c r="AC3" s="1173"/>
      <c r="AD3" t="s">
        <v>40</v>
      </c>
      <c r="AH3" s="1173" t="str">
        <f>IF('Cover Sheet'!$O$14&gt;0,'Cover Sheet'!$O$14,"")</f>
        <v/>
      </c>
      <c r="AI3" s="1173"/>
      <c r="AJ3" s="1173"/>
      <c r="AK3" s="1173"/>
      <c r="AL3" s="1173"/>
      <c r="AM3" s="685" t="s">
        <v>311</v>
      </c>
    </row>
    <row r="5" spans="1:41" ht="12.75" customHeight="1">
      <c r="A5" s="1227"/>
      <c r="B5" s="1228"/>
      <c r="C5" s="1228"/>
      <c r="D5" s="1228"/>
      <c r="E5" s="1228"/>
      <c r="F5" s="1228"/>
      <c r="G5" s="1228"/>
      <c r="H5" s="1228"/>
      <c r="I5" s="1228"/>
      <c r="J5" s="1228"/>
      <c r="K5" s="1228"/>
      <c r="L5" s="1228"/>
      <c r="M5" s="1228"/>
      <c r="N5" s="1228"/>
      <c r="O5" s="1228"/>
      <c r="P5" s="1228"/>
      <c r="Q5" s="1228"/>
      <c r="R5" s="1228"/>
      <c r="S5" s="1229"/>
      <c r="T5" s="1227"/>
      <c r="U5" s="1228"/>
      <c r="V5" s="1228"/>
      <c r="W5" s="1228"/>
      <c r="X5" s="1228"/>
      <c r="Y5" s="1228"/>
      <c r="Z5" s="1228"/>
      <c r="AA5" s="1228"/>
      <c r="AB5" s="1228"/>
      <c r="AC5" s="1228"/>
      <c r="AD5" s="1228"/>
      <c r="AE5" s="1228"/>
      <c r="AF5" s="1228"/>
      <c r="AG5" s="1228"/>
      <c r="AH5" s="1228"/>
      <c r="AI5" s="1228"/>
      <c r="AJ5" s="1228"/>
      <c r="AK5" s="1228"/>
      <c r="AL5" s="1229"/>
    </row>
    <row r="6" spans="1:41" ht="17.25" customHeight="1">
      <c r="A6" s="28"/>
      <c r="B6" s="28"/>
      <c r="C6" s="26"/>
      <c r="D6" s="28"/>
      <c r="E6" s="26"/>
      <c r="F6" s="26"/>
      <c r="G6" s="26"/>
      <c r="H6" s="26"/>
      <c r="I6" s="26"/>
      <c r="J6" s="26"/>
      <c r="K6" s="26"/>
      <c r="L6" s="26"/>
      <c r="M6" s="26"/>
      <c r="N6" s="26"/>
      <c r="O6" s="26"/>
      <c r="P6" s="26"/>
      <c r="Q6" s="26"/>
      <c r="R6" s="26"/>
      <c r="S6" s="27"/>
      <c r="T6" s="28"/>
      <c r="U6" s="28"/>
      <c r="V6" s="26"/>
      <c r="W6" s="28"/>
      <c r="X6" s="26"/>
      <c r="Y6" s="26"/>
      <c r="Z6" s="26"/>
      <c r="AA6" s="26"/>
      <c r="AB6" s="26"/>
      <c r="AC6" s="26"/>
      <c r="AD6" s="26"/>
      <c r="AE6" s="26"/>
      <c r="AF6" s="26"/>
      <c r="AG6" s="26"/>
      <c r="AH6" s="26"/>
      <c r="AI6" s="26"/>
      <c r="AJ6" s="26"/>
      <c r="AK6" s="26"/>
      <c r="AL6" s="27"/>
    </row>
    <row r="7" spans="1:41">
      <c r="A7" s="28"/>
      <c r="B7" s="388" t="s">
        <v>227</v>
      </c>
      <c r="C7" s="26"/>
      <c r="D7" s="28"/>
      <c r="E7" s="26"/>
      <c r="F7" s="26"/>
      <c r="G7" s="26"/>
      <c r="H7" s="26"/>
      <c r="I7" s="26"/>
      <c r="J7" s="26"/>
      <c r="K7" s="26"/>
      <c r="L7" s="26"/>
      <c r="M7" s="26"/>
      <c r="N7" s="26"/>
      <c r="O7" s="26"/>
      <c r="P7" s="26"/>
      <c r="Q7" s="26"/>
      <c r="R7" s="26"/>
      <c r="S7" s="27"/>
      <c r="T7" s="28"/>
      <c r="U7" s="388" t="s">
        <v>227</v>
      </c>
      <c r="V7" s="26"/>
      <c r="W7" s="28"/>
      <c r="X7" s="26"/>
      <c r="Y7" s="26"/>
      <c r="Z7" s="26"/>
      <c r="AA7" s="26"/>
      <c r="AB7" s="26"/>
      <c r="AC7" s="26"/>
      <c r="AD7" s="26"/>
      <c r="AE7" s="26"/>
      <c r="AF7" s="26"/>
      <c r="AG7" s="26"/>
      <c r="AH7" s="26"/>
      <c r="AI7" s="26"/>
      <c r="AJ7" s="26"/>
      <c r="AK7" s="26"/>
      <c r="AL7" s="27"/>
    </row>
    <row r="8" spans="1:41">
      <c r="A8" s="28"/>
      <c r="B8" s="252"/>
      <c r="C8" s="26"/>
      <c r="D8" s="28"/>
      <c r="E8" s="26"/>
      <c r="F8" s="26"/>
      <c r="G8" s="26"/>
      <c r="H8" s="26"/>
      <c r="I8" s="26"/>
      <c r="J8" s="26"/>
      <c r="K8" s="26"/>
      <c r="L8" s="26"/>
      <c r="M8" s="26"/>
      <c r="N8" s="26"/>
      <c r="O8" s="26"/>
      <c r="P8" s="26"/>
      <c r="Q8" s="26"/>
      <c r="R8" s="26"/>
      <c r="S8" s="27"/>
      <c r="T8" s="28"/>
      <c r="U8" s="252"/>
      <c r="V8" s="26"/>
      <c r="W8" s="28"/>
      <c r="X8" s="26"/>
      <c r="Y8" s="26"/>
      <c r="Z8" s="26"/>
      <c r="AA8" s="26"/>
      <c r="AB8" s="26"/>
      <c r="AC8" s="26"/>
      <c r="AD8" s="26"/>
      <c r="AE8" s="26"/>
      <c r="AF8" s="26"/>
      <c r="AG8" s="26"/>
      <c r="AH8" s="26"/>
      <c r="AI8" s="26"/>
      <c r="AJ8" s="26"/>
      <c r="AK8" s="26"/>
      <c r="AL8" s="27"/>
    </row>
    <row r="9" spans="1:41">
      <c r="A9" s="28"/>
      <c r="B9" s="388" t="s">
        <v>228</v>
      </c>
      <c r="C9" s="26"/>
      <c r="D9" s="28"/>
      <c r="E9" s="26"/>
      <c r="F9" s="26"/>
      <c r="G9" s="26"/>
      <c r="H9" s="26"/>
      <c r="I9" s="26"/>
      <c r="J9" s="26"/>
      <c r="K9" s="26"/>
      <c r="L9" s="26"/>
      <c r="M9" s="26"/>
      <c r="N9" s="26"/>
      <c r="O9" s="26"/>
      <c r="P9" s="26"/>
      <c r="Q9" s="26"/>
      <c r="R9" s="26"/>
      <c r="S9" s="27"/>
      <c r="T9" s="28"/>
      <c r="U9" s="388" t="s">
        <v>228</v>
      </c>
      <c r="V9" s="26"/>
      <c r="W9" s="28"/>
      <c r="X9" s="26"/>
      <c r="Y9" s="26"/>
      <c r="Z9" s="26"/>
      <c r="AA9" s="26"/>
      <c r="AB9" s="26"/>
      <c r="AC9" s="26"/>
      <c r="AD9" s="26"/>
      <c r="AE9" s="26"/>
      <c r="AF9" s="26"/>
      <c r="AG9" s="26"/>
      <c r="AH9" s="26"/>
      <c r="AI9" s="26"/>
      <c r="AJ9" s="26"/>
      <c r="AK9" s="26"/>
      <c r="AL9" s="27"/>
    </row>
    <row r="10" spans="1:41">
      <c r="A10" s="28"/>
      <c r="B10" s="252"/>
      <c r="C10" s="26"/>
      <c r="D10" s="26"/>
      <c r="E10" s="26"/>
      <c r="F10" s="26"/>
      <c r="G10" s="26"/>
      <c r="H10" s="26"/>
      <c r="I10" s="26"/>
      <c r="J10" s="26"/>
      <c r="K10" s="26"/>
      <c r="L10" s="26"/>
      <c r="M10" s="26"/>
      <c r="N10" s="26"/>
      <c r="O10" s="26"/>
      <c r="P10" s="26"/>
      <c r="Q10" s="26"/>
      <c r="R10" s="26"/>
      <c r="S10" s="27"/>
      <c r="T10" s="28"/>
      <c r="U10" s="252"/>
      <c r="V10" s="26"/>
      <c r="W10" s="26"/>
      <c r="X10" s="26"/>
      <c r="Y10" s="26"/>
      <c r="Z10" s="26"/>
      <c r="AA10" s="26"/>
      <c r="AB10" s="26"/>
      <c r="AC10" s="26"/>
      <c r="AD10" s="26"/>
      <c r="AE10" s="26"/>
      <c r="AF10" s="26"/>
      <c r="AG10" s="26"/>
      <c r="AH10" s="26"/>
      <c r="AI10" s="26"/>
      <c r="AJ10" s="26"/>
      <c r="AK10" s="26"/>
      <c r="AL10" s="27"/>
    </row>
    <row r="11" spans="1:41">
      <c r="A11" s="25"/>
      <c r="B11" s="388" t="s">
        <v>229</v>
      </c>
      <c r="C11" s="26"/>
      <c r="D11" s="26"/>
      <c r="E11" s="26"/>
      <c r="F11" s="26"/>
      <c r="G11" s="26"/>
      <c r="H11" s="26"/>
      <c r="I11" s="26"/>
      <c r="J11" s="26"/>
      <c r="K11" s="26"/>
      <c r="L11" s="26"/>
      <c r="M11" s="26"/>
      <c r="N11" s="26"/>
      <c r="O11" s="26"/>
      <c r="P11" s="26"/>
      <c r="Q11" s="26"/>
      <c r="R11" s="26"/>
      <c r="S11" s="27"/>
      <c r="T11" s="25"/>
      <c r="U11" s="388" t="s">
        <v>229</v>
      </c>
      <c r="V11" s="26"/>
      <c r="W11" s="26"/>
      <c r="X11" s="26"/>
      <c r="Y11" s="26"/>
      <c r="Z11" s="26"/>
      <c r="AA11" s="26"/>
      <c r="AB11" s="26"/>
      <c r="AC11" s="26"/>
      <c r="AD11" s="26"/>
      <c r="AE11" s="26"/>
      <c r="AF11" s="26"/>
      <c r="AG11" s="26"/>
      <c r="AH11" s="26"/>
      <c r="AI11" s="26"/>
      <c r="AJ11" s="26"/>
      <c r="AK11" s="26"/>
      <c r="AL11" s="27"/>
    </row>
    <row r="12" spans="1:41">
      <c r="A12" s="22"/>
      <c r="B12" s="252"/>
      <c r="C12" s="23"/>
      <c r="D12" s="23"/>
      <c r="E12" s="23"/>
      <c r="F12" s="23"/>
      <c r="G12" s="23"/>
      <c r="H12" s="23"/>
      <c r="I12" s="23"/>
      <c r="J12" s="23"/>
      <c r="K12" s="23"/>
      <c r="L12" s="23"/>
      <c r="M12" s="23"/>
      <c r="N12" s="23"/>
      <c r="O12" s="23"/>
      <c r="P12" s="23"/>
      <c r="Q12" s="23"/>
      <c r="R12" s="23"/>
      <c r="S12" s="24"/>
      <c r="T12" s="22"/>
      <c r="U12" s="252"/>
      <c r="V12" s="23"/>
      <c r="W12" s="23"/>
      <c r="X12" s="23"/>
      <c r="Y12" s="23"/>
      <c r="Z12" s="23"/>
      <c r="AA12" s="23"/>
      <c r="AB12" s="23"/>
      <c r="AC12" s="23"/>
      <c r="AD12" s="23"/>
      <c r="AE12" s="23"/>
      <c r="AF12" s="23"/>
      <c r="AG12" s="23"/>
      <c r="AH12" s="23"/>
      <c r="AI12" s="23"/>
      <c r="AJ12" s="23"/>
      <c r="AK12" s="23"/>
      <c r="AL12" s="24"/>
    </row>
    <row r="13" spans="1:41">
      <c r="A13" s="22"/>
      <c r="B13" s="251" t="s">
        <v>312</v>
      </c>
      <c r="C13" s="23"/>
      <c r="D13" s="23"/>
      <c r="E13" s="23"/>
      <c r="F13" s="23"/>
      <c r="G13" s="28"/>
      <c r="H13" s="23"/>
      <c r="I13" s="23"/>
      <c r="J13" s="23"/>
      <c r="K13" s="23"/>
      <c r="L13" s="23"/>
      <c r="M13" s="23"/>
      <c r="N13" s="23"/>
      <c r="O13" s="23"/>
      <c r="P13" s="23"/>
      <c r="Q13" s="23"/>
      <c r="R13" s="23"/>
      <c r="S13" s="24"/>
      <c r="T13" s="22"/>
      <c r="U13" s="251" t="s">
        <v>313</v>
      </c>
      <c r="V13" s="23"/>
      <c r="W13" s="23"/>
      <c r="X13" s="23"/>
      <c r="Y13" s="23"/>
      <c r="Z13" s="28"/>
      <c r="AA13" s="23"/>
      <c r="AB13" s="23"/>
      <c r="AC13" s="23"/>
      <c r="AD13" s="23"/>
      <c r="AE13" s="23"/>
      <c r="AF13" s="23"/>
      <c r="AG13" s="23"/>
      <c r="AH13" s="23"/>
      <c r="AI13" s="23"/>
      <c r="AJ13" s="23"/>
      <c r="AK13" s="23"/>
      <c r="AL13" s="24"/>
    </row>
    <row r="14" spans="1:41">
      <c r="A14" s="22"/>
      <c r="B14" s="23"/>
      <c r="C14" s="23"/>
      <c r="D14" s="23"/>
      <c r="E14" s="23"/>
      <c r="F14" s="23"/>
      <c r="G14" s="23"/>
      <c r="H14" s="23"/>
      <c r="I14" s="23"/>
      <c r="J14" s="23"/>
      <c r="K14" s="23"/>
      <c r="L14" s="23"/>
      <c r="M14" s="23"/>
      <c r="N14" s="23"/>
      <c r="O14" s="23"/>
      <c r="P14" s="23"/>
      <c r="Q14" s="23"/>
      <c r="R14" s="23"/>
      <c r="S14" s="24"/>
      <c r="T14" s="22"/>
      <c r="U14" s="23"/>
      <c r="V14" s="23"/>
      <c r="W14" s="23"/>
      <c r="X14" s="23"/>
      <c r="Y14" s="23"/>
      <c r="Z14" s="23"/>
      <c r="AA14" s="23"/>
      <c r="AB14" s="23"/>
      <c r="AC14" s="23"/>
      <c r="AD14" s="23"/>
      <c r="AE14" s="23"/>
      <c r="AF14" s="23"/>
      <c r="AG14" s="23"/>
      <c r="AH14" s="23"/>
      <c r="AI14" s="23"/>
      <c r="AJ14" s="23"/>
      <c r="AK14" s="23"/>
      <c r="AL14" s="24"/>
    </row>
    <row r="15" spans="1:41">
      <c r="A15" s="22"/>
      <c r="B15" s="23"/>
      <c r="C15" s="23"/>
      <c r="D15" s="23"/>
      <c r="E15" s="23"/>
      <c r="F15" s="23"/>
      <c r="G15" s="389"/>
      <c r="H15" s="23"/>
      <c r="I15" s="23"/>
      <c r="J15" s="23"/>
      <c r="K15" s="23"/>
      <c r="L15" s="23"/>
      <c r="M15" s="23"/>
      <c r="N15" s="23"/>
      <c r="O15" s="23"/>
      <c r="P15" s="23"/>
      <c r="Q15" s="23"/>
      <c r="R15" s="23"/>
      <c r="S15" s="24"/>
      <c r="T15" s="22"/>
      <c r="U15" s="23"/>
      <c r="V15" s="23"/>
      <c r="W15" s="23"/>
      <c r="X15" s="23"/>
      <c r="Y15" s="23"/>
      <c r="Z15" s="389"/>
      <c r="AA15" s="23"/>
      <c r="AB15" s="23"/>
      <c r="AC15" s="23"/>
      <c r="AD15" s="23"/>
      <c r="AE15" s="23"/>
      <c r="AF15" s="23"/>
      <c r="AG15" s="23"/>
      <c r="AH15" s="23"/>
      <c r="AI15" s="23"/>
      <c r="AJ15" s="23"/>
      <c r="AK15" s="23"/>
      <c r="AL15" s="24"/>
    </row>
    <row r="16" spans="1:41">
      <c r="A16" s="22"/>
      <c r="B16" s="23"/>
      <c r="C16" s="23"/>
      <c r="D16" s="23"/>
      <c r="E16" s="23"/>
      <c r="F16" s="23"/>
      <c r="G16" s="26"/>
      <c r="H16" s="23"/>
      <c r="I16" s="23"/>
      <c r="J16" s="23"/>
      <c r="K16" s="23"/>
      <c r="L16" s="23"/>
      <c r="M16" s="23"/>
      <c r="N16" s="23"/>
      <c r="O16" s="23"/>
      <c r="P16" s="23"/>
      <c r="Q16" s="23"/>
      <c r="R16" s="23"/>
      <c r="S16" s="24"/>
      <c r="T16" s="22"/>
      <c r="U16" s="23"/>
      <c r="V16" s="23"/>
      <c r="W16" s="23"/>
      <c r="X16" s="23"/>
      <c r="Y16" s="23"/>
      <c r="Z16" s="23"/>
      <c r="AA16" s="23"/>
      <c r="AB16" s="23"/>
      <c r="AC16" s="23"/>
      <c r="AD16" s="23"/>
      <c r="AE16" s="23"/>
      <c r="AF16" s="23"/>
      <c r="AG16" s="23"/>
      <c r="AH16" s="23"/>
      <c r="AI16" s="23"/>
      <c r="AJ16" s="23"/>
      <c r="AK16" s="23"/>
      <c r="AL16" s="24"/>
    </row>
    <row r="17" spans="1:38">
      <c r="A17" s="22"/>
      <c r="B17" s="23"/>
      <c r="C17" s="23"/>
      <c r="D17" s="23"/>
      <c r="E17" s="23"/>
      <c r="F17" s="23"/>
      <c r="G17" s="23"/>
      <c r="H17" s="23"/>
      <c r="I17" s="23"/>
      <c r="J17" s="23"/>
      <c r="K17" s="23"/>
      <c r="L17" s="23"/>
      <c r="M17" s="23"/>
      <c r="N17" s="23"/>
      <c r="O17" s="23"/>
      <c r="P17" s="23"/>
      <c r="Q17" s="23"/>
      <c r="R17" s="23"/>
      <c r="S17" s="24"/>
      <c r="T17" s="22"/>
      <c r="U17" s="23"/>
      <c r="V17" s="23"/>
      <c r="W17" s="23"/>
      <c r="X17" s="23"/>
      <c r="Y17" s="23"/>
      <c r="Z17" s="23"/>
      <c r="AA17" s="23"/>
      <c r="AB17" s="23"/>
      <c r="AC17" s="23"/>
      <c r="AD17" s="23"/>
      <c r="AE17" s="23"/>
      <c r="AF17" s="23"/>
      <c r="AG17" s="23"/>
      <c r="AH17" s="23"/>
      <c r="AI17" s="23"/>
      <c r="AJ17" s="23"/>
      <c r="AK17" s="23"/>
      <c r="AL17" s="24"/>
    </row>
    <row r="18" spans="1:38">
      <c r="A18" s="29"/>
      <c r="B18" s="30"/>
      <c r="C18" s="30"/>
      <c r="D18" s="30"/>
      <c r="E18" s="31"/>
      <c r="F18" s="31"/>
      <c r="G18" s="30"/>
      <c r="H18" s="31"/>
      <c r="I18" s="30"/>
      <c r="J18" s="30"/>
      <c r="K18" s="30"/>
      <c r="L18" s="30"/>
      <c r="M18" s="30"/>
      <c r="N18" s="30"/>
      <c r="O18" s="30"/>
      <c r="P18" s="30"/>
      <c r="Q18" s="30"/>
      <c r="R18" s="30"/>
      <c r="S18" s="32"/>
      <c r="T18" s="29"/>
      <c r="U18" s="30"/>
      <c r="V18" s="30"/>
      <c r="W18" s="30"/>
      <c r="X18" s="31"/>
      <c r="Y18" s="31"/>
      <c r="Z18" s="30"/>
      <c r="AA18" s="31"/>
      <c r="AB18" s="30"/>
      <c r="AC18" s="30"/>
      <c r="AD18" s="30"/>
      <c r="AE18" s="30"/>
      <c r="AF18" s="30"/>
      <c r="AG18" s="30"/>
      <c r="AH18" s="30"/>
      <c r="AI18" s="30"/>
      <c r="AJ18" s="30"/>
      <c r="AK18" s="30"/>
      <c r="AL18" s="32"/>
    </row>
    <row r="19" spans="1:38">
      <c r="A19" s="9" t="s">
        <v>314</v>
      </c>
      <c r="B19" s="6"/>
      <c r="C19" s="6"/>
      <c r="D19" s="6"/>
      <c r="E19" s="6"/>
      <c r="F19" s="6"/>
      <c r="G19" s="6"/>
      <c r="H19" s="6"/>
      <c r="I19" s="6"/>
      <c r="J19" s="6"/>
      <c r="K19" s="6"/>
      <c r="L19" s="6"/>
      <c r="M19" s="6"/>
      <c r="N19" s="6"/>
      <c r="O19" s="6"/>
      <c r="P19" s="6"/>
      <c r="Q19" s="6"/>
      <c r="R19" s="6"/>
      <c r="S19" s="7"/>
      <c r="T19" s="289" t="s">
        <v>315</v>
      </c>
      <c r="U19" s="6"/>
      <c r="V19" s="6"/>
      <c r="W19" s="6"/>
      <c r="X19" s="6"/>
      <c r="Y19" s="6"/>
      <c r="Z19" s="6"/>
      <c r="AA19" s="6"/>
      <c r="AB19" s="6"/>
      <c r="AC19" s="6"/>
      <c r="AD19" s="6"/>
      <c r="AE19" s="6"/>
      <c r="AF19" s="6"/>
      <c r="AG19" s="6"/>
      <c r="AH19" s="6"/>
      <c r="AI19" s="6"/>
      <c r="AJ19" s="6"/>
      <c r="AK19" s="6"/>
      <c r="AL19" s="7"/>
    </row>
    <row r="20" spans="1:38">
      <c r="A20" s="5"/>
      <c r="B20" s="6"/>
      <c r="C20" s="6"/>
      <c r="D20" s="6"/>
      <c r="E20" s="6"/>
      <c r="F20" s="6"/>
      <c r="G20" s="6"/>
      <c r="H20" s="6"/>
      <c r="I20" s="6"/>
      <c r="J20" s="6"/>
      <c r="K20" s="6"/>
      <c r="L20" s="6"/>
      <c r="M20" s="6"/>
      <c r="N20" s="6"/>
      <c r="O20" s="6"/>
      <c r="P20" s="6"/>
      <c r="Q20" s="6"/>
      <c r="R20" s="6"/>
      <c r="S20" s="7"/>
      <c r="T20" s="5"/>
      <c r="U20" s="6"/>
      <c r="V20" s="6"/>
      <c r="W20" s="6"/>
      <c r="X20" s="6"/>
      <c r="Y20" s="6"/>
      <c r="Z20" s="6"/>
      <c r="AA20" s="6"/>
      <c r="AB20" s="6"/>
      <c r="AC20" s="6"/>
      <c r="AD20" s="6"/>
      <c r="AE20" s="6"/>
      <c r="AF20" s="6"/>
      <c r="AG20" s="6"/>
      <c r="AH20" s="6"/>
      <c r="AI20" s="6"/>
      <c r="AJ20" s="6"/>
      <c r="AK20" s="6"/>
      <c r="AL20" s="7"/>
    </row>
    <row r="21" spans="1:38">
      <c r="A21" s="19"/>
      <c r="B21" s="20"/>
      <c r="C21" s="20"/>
      <c r="D21" s="20"/>
      <c r="E21" s="20"/>
      <c r="F21" s="20"/>
      <c r="G21" s="20"/>
      <c r="H21" s="20"/>
      <c r="I21" s="20"/>
      <c r="J21" s="20"/>
      <c r="K21" s="20"/>
      <c r="L21" s="20"/>
      <c r="M21" s="20"/>
      <c r="N21" s="20"/>
      <c r="O21" s="20"/>
      <c r="P21" s="20"/>
      <c r="Q21" s="20"/>
      <c r="R21" s="20"/>
      <c r="S21" s="21"/>
      <c r="T21" s="19"/>
      <c r="U21" s="20"/>
      <c r="V21" s="20"/>
      <c r="W21" s="20"/>
      <c r="X21" s="20"/>
      <c r="Y21" s="20"/>
      <c r="Z21" s="20"/>
      <c r="AA21" s="20"/>
      <c r="AB21" s="20"/>
      <c r="AC21" s="20"/>
      <c r="AD21" s="20"/>
      <c r="AE21" s="20"/>
      <c r="AF21" s="20"/>
      <c r="AG21" s="20"/>
      <c r="AH21" s="20"/>
      <c r="AI21" s="20"/>
      <c r="AJ21" s="20"/>
      <c r="AK21" s="20"/>
      <c r="AL21" s="21"/>
    </row>
    <row r="22" spans="1:38">
      <c r="A22" s="25"/>
      <c r="B22" s="26"/>
      <c r="C22" s="26"/>
      <c r="D22" s="26"/>
      <c r="E22" s="26"/>
      <c r="F22" s="26"/>
      <c r="G22" s="26"/>
      <c r="H22" s="26"/>
      <c r="I22" s="26"/>
      <c r="J22" s="26"/>
      <c r="K22" s="26"/>
      <c r="L22" s="26"/>
      <c r="M22" s="26"/>
      <c r="N22" s="26"/>
      <c r="O22" s="26"/>
      <c r="P22" s="26"/>
      <c r="Q22" s="26"/>
      <c r="R22" s="26"/>
      <c r="S22" s="27"/>
      <c r="T22" s="25"/>
      <c r="U22" s="26"/>
      <c r="V22" s="26"/>
      <c r="W22" s="26"/>
      <c r="X22" s="26"/>
      <c r="Y22" s="26"/>
      <c r="Z22" s="26"/>
      <c r="AA22" s="26"/>
      <c r="AB22" s="26"/>
      <c r="AC22" s="26"/>
      <c r="AD22" s="26"/>
      <c r="AE22" s="26"/>
      <c r="AF22" s="26"/>
      <c r="AG22" s="26"/>
      <c r="AH22" s="26"/>
      <c r="AI22" s="26"/>
      <c r="AJ22" s="26"/>
      <c r="AK22" s="26"/>
      <c r="AL22" s="27"/>
    </row>
    <row r="23" spans="1:38">
      <c r="A23" s="25"/>
      <c r="B23" s="388" t="s">
        <v>232</v>
      </c>
      <c r="C23" s="26"/>
      <c r="D23" s="26"/>
      <c r="E23" s="26"/>
      <c r="F23" s="26"/>
      <c r="G23" s="26"/>
      <c r="H23" s="26"/>
      <c r="I23" s="26"/>
      <c r="J23" s="26"/>
      <c r="K23" s="26"/>
      <c r="L23" s="26"/>
      <c r="M23" s="26"/>
      <c r="N23" s="26"/>
      <c r="O23" s="26"/>
      <c r="P23" s="26"/>
      <c r="Q23" s="26"/>
      <c r="R23" s="26"/>
      <c r="S23" s="27"/>
      <c r="T23" s="25"/>
      <c r="U23" s="388" t="s">
        <v>232</v>
      </c>
      <c r="V23" s="26"/>
      <c r="W23" s="26"/>
      <c r="X23" s="26"/>
      <c r="Y23" s="26"/>
      <c r="Z23" s="26"/>
      <c r="AA23" s="26"/>
      <c r="AB23" s="26"/>
      <c r="AC23" s="26"/>
      <c r="AD23" s="26"/>
      <c r="AE23" s="26"/>
      <c r="AF23" s="26"/>
      <c r="AG23" s="26"/>
      <c r="AH23" s="26"/>
      <c r="AI23" s="26"/>
      <c r="AJ23" s="26"/>
      <c r="AK23" s="26"/>
      <c r="AL23" s="27"/>
    </row>
    <row r="24" spans="1:38">
      <c r="A24" s="25"/>
      <c r="B24" s="249"/>
      <c r="C24" s="26"/>
      <c r="D24" s="26"/>
      <c r="E24" s="26"/>
      <c r="F24" s="26"/>
      <c r="G24" s="26"/>
      <c r="H24" s="26"/>
      <c r="I24" s="26"/>
      <c r="J24" s="26"/>
      <c r="K24" s="26"/>
      <c r="L24" s="26"/>
      <c r="M24" s="26"/>
      <c r="N24" s="26"/>
      <c r="O24" s="26"/>
      <c r="P24" s="26"/>
      <c r="Q24" s="26"/>
      <c r="R24" s="26"/>
      <c r="S24" s="27"/>
      <c r="T24" s="25"/>
      <c r="U24" s="249"/>
      <c r="V24" s="26"/>
      <c r="W24" s="26"/>
      <c r="X24" s="26"/>
      <c r="Y24" s="26"/>
      <c r="Z24" s="26"/>
      <c r="AA24" s="26"/>
      <c r="AB24" s="26"/>
      <c r="AC24" s="26"/>
      <c r="AD24" s="26"/>
      <c r="AE24" s="26"/>
      <c r="AF24" s="26"/>
      <c r="AG24" s="26"/>
      <c r="AH24" s="26"/>
      <c r="AI24" s="26"/>
      <c r="AJ24" s="26"/>
      <c r="AK24" s="26"/>
      <c r="AL24" s="27"/>
    </row>
    <row r="25" spans="1:38">
      <c r="A25" s="25"/>
      <c r="B25" s="388" t="s">
        <v>233</v>
      </c>
      <c r="C25" s="26"/>
      <c r="D25" s="26"/>
      <c r="E25" s="26"/>
      <c r="F25" s="26"/>
      <c r="G25" s="26"/>
      <c r="H25" s="26"/>
      <c r="I25" s="26"/>
      <c r="J25" s="26"/>
      <c r="K25" s="26"/>
      <c r="L25" s="26"/>
      <c r="M25" s="26"/>
      <c r="N25" s="26"/>
      <c r="O25" s="26"/>
      <c r="P25" s="26"/>
      <c r="Q25" s="26"/>
      <c r="R25" s="26"/>
      <c r="S25" s="27"/>
      <c r="T25" s="25"/>
      <c r="U25" s="388" t="s">
        <v>233</v>
      </c>
      <c r="V25" s="26"/>
      <c r="W25" s="26"/>
      <c r="X25" s="26"/>
      <c r="Y25" s="26"/>
      <c r="Z25" s="26"/>
      <c r="AA25" s="26"/>
      <c r="AB25" s="26"/>
      <c r="AC25" s="26"/>
      <c r="AD25" s="26"/>
      <c r="AE25" s="26"/>
      <c r="AF25" s="26"/>
      <c r="AG25" s="26"/>
      <c r="AH25" s="26"/>
      <c r="AI25" s="26"/>
      <c r="AJ25" s="26"/>
      <c r="AK25" s="26"/>
      <c r="AL25" s="27"/>
    </row>
    <row r="26" spans="1:38">
      <c r="A26" s="25"/>
      <c r="B26" s="249"/>
      <c r="C26" s="26"/>
      <c r="D26" s="26"/>
      <c r="E26" s="26"/>
      <c r="F26" s="26"/>
      <c r="G26" s="26"/>
      <c r="H26" s="26"/>
      <c r="I26" s="26"/>
      <c r="J26" s="26"/>
      <c r="K26" s="26"/>
      <c r="L26" s="26"/>
      <c r="M26" s="26"/>
      <c r="N26" s="26"/>
      <c r="O26" s="26"/>
      <c r="P26" s="26"/>
      <c r="Q26" s="26"/>
      <c r="R26" s="26"/>
      <c r="S26" s="27"/>
      <c r="T26" s="25"/>
      <c r="U26" s="249"/>
      <c r="V26" s="26"/>
      <c r="W26" s="26"/>
      <c r="X26" s="26"/>
      <c r="Y26" s="26"/>
      <c r="Z26" s="26"/>
      <c r="AA26" s="26"/>
      <c r="AB26" s="26"/>
      <c r="AC26" s="26"/>
      <c r="AD26" s="26"/>
      <c r="AE26" s="26"/>
      <c r="AF26" s="26"/>
      <c r="AG26" s="26"/>
      <c r="AH26" s="26"/>
      <c r="AI26" s="26"/>
      <c r="AJ26" s="26"/>
      <c r="AK26" s="26"/>
      <c r="AL26" s="27"/>
    </row>
    <row r="27" spans="1:38">
      <c r="A27" s="25"/>
      <c r="B27" s="388" t="s">
        <v>234</v>
      </c>
      <c r="C27" s="26"/>
      <c r="D27" s="26"/>
      <c r="E27" s="26"/>
      <c r="F27" s="26"/>
      <c r="G27" s="26"/>
      <c r="H27" s="26"/>
      <c r="I27" s="26"/>
      <c r="J27" s="26"/>
      <c r="K27" s="26"/>
      <c r="L27" s="26"/>
      <c r="M27" s="26"/>
      <c r="N27" s="26"/>
      <c r="O27" s="26"/>
      <c r="P27" s="26"/>
      <c r="Q27" s="26"/>
      <c r="R27" s="26"/>
      <c r="S27" s="27"/>
      <c r="T27" s="25"/>
      <c r="U27" s="388" t="s">
        <v>234</v>
      </c>
      <c r="V27" s="26"/>
      <c r="W27" s="26"/>
      <c r="X27" s="26"/>
      <c r="Y27" s="26"/>
      <c r="Z27" s="26"/>
      <c r="AA27" s="26"/>
      <c r="AB27" s="26"/>
      <c r="AC27" s="26"/>
      <c r="AD27" s="26"/>
      <c r="AE27" s="26"/>
      <c r="AF27" s="26"/>
      <c r="AG27" s="26"/>
      <c r="AH27" s="26"/>
      <c r="AI27" s="26"/>
      <c r="AJ27" s="26"/>
      <c r="AK27" s="26"/>
      <c r="AL27" s="27"/>
    </row>
    <row r="28" spans="1:38">
      <c r="A28" s="22"/>
      <c r="B28" s="252"/>
      <c r="C28" s="23"/>
      <c r="D28" s="23"/>
      <c r="E28" s="23"/>
      <c r="F28" s="23"/>
      <c r="G28" s="23"/>
      <c r="H28" s="23"/>
      <c r="I28" s="23"/>
      <c r="J28" s="23"/>
      <c r="K28" s="23"/>
      <c r="L28" s="23"/>
      <c r="M28" s="23"/>
      <c r="N28" s="23"/>
      <c r="O28" s="23"/>
      <c r="P28" s="23"/>
      <c r="Q28" s="23"/>
      <c r="R28" s="23"/>
      <c r="S28" s="24"/>
      <c r="T28" s="22"/>
      <c r="U28" s="252"/>
      <c r="V28" s="23"/>
      <c r="W28" s="23"/>
      <c r="X28" s="23"/>
      <c r="Y28" s="23"/>
      <c r="Z28" s="23"/>
      <c r="AA28" s="23"/>
      <c r="AB28" s="23"/>
      <c r="AC28" s="23"/>
      <c r="AD28" s="23"/>
      <c r="AE28" s="23"/>
      <c r="AF28" s="23"/>
      <c r="AG28" s="23"/>
      <c r="AH28" s="23"/>
      <c r="AI28" s="23"/>
      <c r="AJ28" s="23"/>
      <c r="AK28" s="23"/>
      <c r="AL28" s="24"/>
    </row>
    <row r="29" spans="1:38">
      <c r="A29" s="22"/>
      <c r="B29" s="388" t="s">
        <v>235</v>
      </c>
      <c r="C29" s="23"/>
      <c r="D29" s="23"/>
      <c r="E29" s="23"/>
      <c r="F29" s="23"/>
      <c r="G29" s="23"/>
      <c r="H29" s="23"/>
      <c r="I29" s="23"/>
      <c r="J29" s="23"/>
      <c r="K29" s="23"/>
      <c r="L29" s="23"/>
      <c r="M29" s="23"/>
      <c r="N29" s="23"/>
      <c r="O29" s="23"/>
      <c r="P29" s="23"/>
      <c r="Q29" s="23"/>
      <c r="R29" s="23"/>
      <c r="S29" s="24"/>
      <c r="T29" s="22"/>
      <c r="U29" s="388" t="s">
        <v>235</v>
      </c>
      <c r="V29" s="23"/>
      <c r="W29" s="23"/>
      <c r="X29" s="23"/>
      <c r="Y29" s="23"/>
      <c r="Z29" s="23"/>
      <c r="AA29" s="23"/>
      <c r="AB29" s="23"/>
      <c r="AC29" s="23"/>
      <c r="AD29" s="23"/>
      <c r="AE29" s="23"/>
      <c r="AF29" s="23"/>
      <c r="AG29" s="23"/>
      <c r="AH29" s="23"/>
      <c r="AI29" s="23"/>
      <c r="AJ29" s="23"/>
      <c r="AK29" s="23"/>
      <c r="AL29" s="24"/>
    </row>
    <row r="30" spans="1:38">
      <c r="A30" s="22"/>
      <c r="B30" s="388" t="s">
        <v>236</v>
      </c>
      <c r="C30" s="23"/>
      <c r="D30" s="23"/>
      <c r="E30" s="23"/>
      <c r="F30" s="23"/>
      <c r="G30" s="23"/>
      <c r="H30" s="23"/>
      <c r="I30" s="23"/>
      <c r="J30" s="23"/>
      <c r="K30" s="23"/>
      <c r="L30" s="23"/>
      <c r="M30" s="23"/>
      <c r="N30" s="23"/>
      <c r="O30" s="23"/>
      <c r="P30" s="23"/>
      <c r="Q30" s="23"/>
      <c r="R30" s="23"/>
      <c r="S30" s="24"/>
      <c r="T30" s="22"/>
      <c r="U30" s="388" t="s">
        <v>236</v>
      </c>
      <c r="V30" s="23"/>
      <c r="W30" s="23"/>
      <c r="X30" s="23"/>
      <c r="Y30" s="23"/>
      <c r="Z30" s="23"/>
      <c r="AA30" s="23"/>
      <c r="AB30" s="23"/>
      <c r="AC30" s="23"/>
      <c r="AD30" s="23"/>
      <c r="AE30" s="23"/>
      <c r="AF30" s="23"/>
      <c r="AG30" s="23"/>
      <c r="AH30" s="23"/>
      <c r="AI30" s="23"/>
      <c r="AJ30" s="23"/>
      <c r="AK30" s="23"/>
      <c r="AL30" s="24"/>
    </row>
    <row r="31" spans="1:38">
      <c r="A31" s="22"/>
      <c r="B31" s="26"/>
      <c r="C31" s="23"/>
      <c r="D31" s="23"/>
      <c r="E31" s="23"/>
      <c r="F31" s="23"/>
      <c r="G31" s="23"/>
      <c r="H31" s="23"/>
      <c r="I31" s="23"/>
      <c r="J31" s="23"/>
      <c r="K31" s="23"/>
      <c r="L31" s="23"/>
      <c r="M31" s="23"/>
      <c r="N31" s="23"/>
      <c r="O31" s="23"/>
      <c r="P31" s="23"/>
      <c r="Q31" s="23"/>
      <c r="R31" s="23"/>
      <c r="S31" s="24"/>
      <c r="T31" s="22"/>
      <c r="U31" s="26"/>
      <c r="V31" s="23"/>
      <c r="W31" s="23"/>
      <c r="X31" s="23"/>
      <c r="Y31" s="23"/>
      <c r="Z31" s="23"/>
      <c r="AA31" s="23"/>
      <c r="AB31" s="23"/>
      <c r="AC31" s="23"/>
      <c r="AD31" s="23"/>
      <c r="AE31" s="23"/>
      <c r="AF31" s="23"/>
      <c r="AG31" s="23"/>
      <c r="AH31" s="23"/>
      <c r="AI31" s="23"/>
      <c r="AJ31" s="23"/>
      <c r="AK31" s="23"/>
      <c r="AL31" s="24"/>
    </row>
    <row r="32" spans="1:38">
      <c r="A32" s="22"/>
      <c r="B32" s="684"/>
      <c r="C32" s="23"/>
      <c r="D32" s="23"/>
      <c r="E32" s="26"/>
      <c r="F32" s="26"/>
      <c r="G32" s="28"/>
      <c r="H32" s="23"/>
      <c r="I32" s="23"/>
      <c r="J32" s="23"/>
      <c r="K32" s="23"/>
      <c r="L32" s="23"/>
      <c r="M32" s="23"/>
      <c r="N32" s="23"/>
      <c r="O32" s="23"/>
      <c r="P32" s="23"/>
      <c r="Q32" s="23"/>
      <c r="R32" s="23"/>
      <c r="S32" s="24"/>
      <c r="T32" s="22"/>
      <c r="U32" s="23"/>
      <c r="V32" s="23"/>
      <c r="W32" s="23"/>
      <c r="X32" s="26"/>
      <c r="Y32" s="26"/>
      <c r="Z32" s="28"/>
      <c r="AA32" s="23"/>
      <c r="AB32" s="23"/>
      <c r="AC32" s="23"/>
      <c r="AD32" s="23"/>
      <c r="AE32" s="23"/>
      <c r="AF32" s="23"/>
      <c r="AG32" s="23"/>
      <c r="AH32" s="23"/>
      <c r="AI32" s="23"/>
      <c r="AJ32" s="23"/>
      <c r="AK32" s="23"/>
      <c r="AL32" s="24"/>
    </row>
    <row r="33" spans="1:38">
      <c r="A33" s="22"/>
      <c r="B33" s="23"/>
      <c r="C33" s="23"/>
      <c r="D33" s="28"/>
      <c r="E33" s="26"/>
      <c r="F33" s="23"/>
      <c r="G33" s="26"/>
      <c r="H33" s="23"/>
      <c r="I33" s="23"/>
      <c r="J33" s="23"/>
      <c r="K33" s="23"/>
      <c r="L33" s="23"/>
      <c r="M33" s="23"/>
      <c r="N33" s="23"/>
      <c r="O33" s="23"/>
      <c r="P33" s="23"/>
      <c r="Q33" s="23"/>
      <c r="R33" s="23"/>
      <c r="S33" s="24"/>
      <c r="T33" s="22"/>
      <c r="U33" s="23"/>
      <c r="V33" s="23"/>
      <c r="W33" s="28"/>
      <c r="X33" s="26"/>
      <c r="Y33" s="23"/>
      <c r="Z33" s="26"/>
      <c r="AA33" s="23"/>
      <c r="AB33" s="23"/>
      <c r="AC33" s="23"/>
      <c r="AD33" s="23"/>
      <c r="AE33" s="23"/>
      <c r="AF33" s="23"/>
      <c r="AG33" s="23"/>
      <c r="AH33" s="23"/>
      <c r="AI33" s="23"/>
      <c r="AJ33" s="23"/>
      <c r="AK33" s="23"/>
      <c r="AL33" s="24"/>
    </row>
    <row r="34" spans="1:38">
      <c r="A34" s="22"/>
      <c r="B34" s="23"/>
      <c r="C34" s="23"/>
      <c r="D34" s="23"/>
      <c r="E34" s="23"/>
      <c r="F34" s="23"/>
      <c r="G34" s="28"/>
      <c r="H34" s="28"/>
      <c r="I34" s="23"/>
      <c r="J34" s="23"/>
      <c r="K34" s="23"/>
      <c r="L34" s="23"/>
      <c r="M34" s="23"/>
      <c r="N34" s="23"/>
      <c r="O34" s="23"/>
      <c r="P34" s="23"/>
      <c r="Q34" s="23"/>
      <c r="R34" s="23"/>
      <c r="S34" s="24"/>
      <c r="T34" s="22"/>
      <c r="U34" s="23"/>
      <c r="V34" s="23"/>
      <c r="W34" s="23"/>
      <c r="X34" s="23"/>
      <c r="Y34" s="23"/>
      <c r="Z34" s="28"/>
      <c r="AA34" s="23"/>
      <c r="AB34" s="23"/>
      <c r="AC34" s="23"/>
      <c r="AD34" s="23"/>
      <c r="AE34" s="23"/>
      <c r="AF34" s="23"/>
      <c r="AG34" s="23"/>
      <c r="AH34" s="23"/>
      <c r="AI34" s="23"/>
      <c r="AJ34" s="23"/>
      <c r="AK34" s="23"/>
      <c r="AL34" s="24"/>
    </row>
    <row r="35" spans="1:38">
      <c r="A35" s="25"/>
      <c r="B35" s="23"/>
      <c r="C35" s="23"/>
      <c r="D35" s="23"/>
      <c r="E35" s="23"/>
      <c r="F35" s="23"/>
      <c r="G35" s="23"/>
      <c r="H35" s="23"/>
      <c r="I35" s="23"/>
      <c r="J35" s="23"/>
      <c r="K35" s="23"/>
      <c r="L35" s="23"/>
      <c r="M35" s="23"/>
      <c r="N35" s="23"/>
      <c r="O35" s="23"/>
      <c r="P35" s="23"/>
      <c r="Q35" s="23"/>
      <c r="R35" s="23"/>
      <c r="S35" s="24"/>
      <c r="T35" s="25"/>
      <c r="U35" s="23"/>
      <c r="V35" s="23"/>
      <c r="W35" s="23"/>
      <c r="X35" s="23"/>
      <c r="Y35" s="23"/>
      <c r="Z35" s="23"/>
      <c r="AA35" s="23"/>
      <c r="AB35" s="23"/>
      <c r="AC35" s="23"/>
      <c r="AD35" s="23"/>
      <c r="AE35" s="23"/>
      <c r="AF35" s="23"/>
      <c r="AG35" s="23"/>
      <c r="AH35" s="23"/>
      <c r="AI35" s="23"/>
      <c r="AJ35" s="23"/>
      <c r="AK35" s="23"/>
      <c r="AL35" s="24"/>
    </row>
    <row r="36" spans="1:38">
      <c r="A36" s="25"/>
      <c r="B36" s="23"/>
      <c r="C36" s="23"/>
      <c r="D36" s="23"/>
      <c r="E36" s="23"/>
      <c r="F36" s="23"/>
      <c r="G36" s="23"/>
      <c r="H36" s="23"/>
      <c r="I36" s="23"/>
      <c r="J36" s="23"/>
      <c r="K36" s="23"/>
      <c r="L36" s="23"/>
      <c r="M36" s="23"/>
      <c r="N36" s="23"/>
      <c r="O36" s="23"/>
      <c r="P36" s="23"/>
      <c r="Q36" s="23"/>
      <c r="R36" s="23"/>
      <c r="S36" s="24"/>
      <c r="T36" s="25"/>
      <c r="U36" s="23"/>
      <c r="V36" s="23"/>
      <c r="W36" s="23"/>
      <c r="X36" s="23"/>
      <c r="Y36" s="23"/>
      <c r="Z36" s="23"/>
      <c r="AA36" s="23"/>
      <c r="AB36" s="23"/>
      <c r="AC36" s="23"/>
      <c r="AD36" s="23"/>
      <c r="AE36" s="23"/>
      <c r="AF36" s="23"/>
      <c r="AG36" s="23"/>
      <c r="AH36" s="23"/>
      <c r="AI36" s="23"/>
      <c r="AJ36" s="23"/>
      <c r="AK36" s="23"/>
      <c r="AL36" s="24"/>
    </row>
    <row r="37" spans="1:38">
      <c r="A37" s="25"/>
      <c r="B37" s="23"/>
      <c r="C37" s="23"/>
      <c r="D37" s="23"/>
      <c r="E37" s="23"/>
      <c r="F37" s="23"/>
      <c r="G37" s="23"/>
      <c r="H37" s="23"/>
      <c r="I37" s="23"/>
      <c r="J37" s="23"/>
      <c r="K37" s="23"/>
      <c r="L37" s="23"/>
      <c r="M37" s="23"/>
      <c r="N37" s="23"/>
      <c r="O37" s="23"/>
      <c r="P37" s="23"/>
      <c r="Q37" s="23"/>
      <c r="R37" s="23"/>
      <c r="S37" s="24"/>
      <c r="T37" s="25"/>
      <c r="U37" s="23"/>
      <c r="V37" s="23"/>
      <c r="W37" s="23"/>
      <c r="X37" s="23"/>
      <c r="Y37" s="23"/>
      <c r="Z37" s="23"/>
      <c r="AA37" s="23"/>
      <c r="AB37" s="23"/>
      <c r="AC37" s="23"/>
      <c r="AD37" s="23"/>
      <c r="AE37" s="23"/>
      <c r="AF37" s="23"/>
      <c r="AG37" s="23"/>
      <c r="AH37" s="23"/>
      <c r="AI37" s="23"/>
      <c r="AJ37" s="23"/>
      <c r="AK37" s="23"/>
      <c r="AL37" s="24"/>
    </row>
    <row r="38" spans="1:38">
      <c r="A38" s="25"/>
      <c r="B38" s="23"/>
      <c r="C38" s="23"/>
      <c r="D38" s="23"/>
      <c r="E38" s="23"/>
      <c r="F38" s="23"/>
      <c r="G38" s="23"/>
      <c r="H38" s="23"/>
      <c r="I38" s="23"/>
      <c r="J38" s="23"/>
      <c r="K38" s="23"/>
      <c r="L38" s="23"/>
      <c r="M38" s="23"/>
      <c r="N38" s="23"/>
      <c r="O38" s="23"/>
      <c r="P38" s="23"/>
      <c r="Q38" s="23"/>
      <c r="R38" s="23"/>
      <c r="S38" s="24"/>
      <c r="T38" s="25"/>
      <c r="U38" s="23"/>
      <c r="V38" s="23"/>
      <c r="W38" s="23"/>
      <c r="X38" s="23"/>
      <c r="Y38" s="23"/>
      <c r="Z38" s="23"/>
      <c r="AA38" s="23"/>
      <c r="AB38" s="23"/>
      <c r="AC38" s="23"/>
      <c r="AD38" s="23"/>
      <c r="AE38" s="23"/>
      <c r="AF38" s="23"/>
      <c r="AG38" s="23"/>
      <c r="AH38" s="23"/>
      <c r="AI38" s="23"/>
      <c r="AJ38" s="23"/>
      <c r="AK38" s="23"/>
      <c r="AL38" s="24"/>
    </row>
    <row r="39" spans="1:38">
      <c r="A39" s="25"/>
      <c r="B39" s="23"/>
      <c r="C39" s="23"/>
      <c r="D39" s="23"/>
      <c r="E39" s="23"/>
      <c r="F39" s="23"/>
      <c r="G39" s="23"/>
      <c r="H39" s="23"/>
      <c r="I39" s="23"/>
      <c r="J39" s="23"/>
      <c r="K39" s="23"/>
      <c r="L39" s="23"/>
      <c r="M39" s="23"/>
      <c r="N39" s="23"/>
      <c r="O39" s="23"/>
      <c r="P39" s="23"/>
      <c r="Q39" s="23"/>
      <c r="R39" s="23"/>
      <c r="S39" s="24"/>
      <c r="T39" s="25"/>
      <c r="U39" s="23"/>
      <c r="V39" s="23"/>
      <c r="W39" s="23"/>
      <c r="X39" s="23"/>
      <c r="Y39" s="23"/>
      <c r="Z39" s="23"/>
      <c r="AA39" s="23"/>
      <c r="AB39" s="23"/>
      <c r="AC39" s="23"/>
      <c r="AD39" s="23"/>
      <c r="AE39" s="23"/>
      <c r="AF39" s="23"/>
      <c r="AG39" s="23"/>
      <c r="AH39" s="23"/>
      <c r="AI39" s="23"/>
      <c r="AJ39" s="23"/>
      <c r="AK39" s="23"/>
      <c r="AL39" s="24"/>
    </row>
    <row r="40" spans="1:38">
      <c r="A40" s="25"/>
      <c r="B40" s="23"/>
      <c r="C40" s="23"/>
      <c r="D40" s="23"/>
      <c r="E40" s="23"/>
      <c r="F40" s="23"/>
      <c r="G40" s="23"/>
      <c r="H40" s="23"/>
      <c r="I40" s="23"/>
      <c r="J40" s="23"/>
      <c r="K40" s="23"/>
      <c r="L40" s="23"/>
      <c r="M40" s="23"/>
      <c r="N40" s="23"/>
      <c r="O40" s="23"/>
      <c r="P40" s="23"/>
      <c r="Q40" s="23"/>
      <c r="R40" s="23"/>
      <c r="S40" s="24"/>
      <c r="T40" s="25"/>
      <c r="U40" s="23"/>
      <c r="V40" s="23"/>
      <c r="W40" s="23"/>
      <c r="X40" s="23"/>
      <c r="Y40" s="23"/>
      <c r="Z40" s="23"/>
      <c r="AA40" s="23"/>
      <c r="AB40" s="23"/>
      <c r="AC40" s="23"/>
      <c r="AD40" s="23"/>
      <c r="AE40" s="23"/>
      <c r="AF40" s="23"/>
      <c r="AG40" s="23"/>
      <c r="AH40" s="23"/>
      <c r="AI40" s="23"/>
      <c r="AJ40" s="23"/>
      <c r="AK40" s="23"/>
      <c r="AL40" s="24"/>
    </row>
    <row r="41" spans="1:38">
      <c r="A41" s="25"/>
      <c r="B41" s="23"/>
      <c r="C41" s="23"/>
      <c r="D41" s="23"/>
      <c r="E41" s="23"/>
      <c r="F41" s="23"/>
      <c r="G41" s="23"/>
      <c r="H41" s="23"/>
      <c r="I41" s="23"/>
      <c r="J41" s="23"/>
      <c r="K41" s="23"/>
      <c r="L41" s="23"/>
      <c r="M41" s="23"/>
      <c r="N41" s="23"/>
      <c r="O41" s="23"/>
      <c r="P41" s="23"/>
      <c r="Q41" s="23"/>
      <c r="R41" s="23"/>
      <c r="S41" s="24"/>
      <c r="T41" s="25"/>
      <c r="U41" s="23"/>
      <c r="V41" s="23"/>
      <c r="W41" s="23"/>
      <c r="X41" s="23"/>
      <c r="Y41" s="23"/>
      <c r="Z41" s="23"/>
      <c r="AA41" s="23"/>
      <c r="AB41" s="23"/>
      <c r="AC41" s="23"/>
      <c r="AD41" s="23"/>
      <c r="AE41" s="23"/>
      <c r="AF41" s="23"/>
      <c r="AG41" s="23"/>
      <c r="AH41" s="23"/>
      <c r="AI41" s="23"/>
      <c r="AJ41" s="23"/>
      <c r="AK41" s="23"/>
      <c r="AL41" s="24"/>
    </row>
    <row r="42" spans="1:38">
      <c r="A42" s="25"/>
      <c r="B42" s="23"/>
      <c r="C42" s="23"/>
      <c r="D42" s="23"/>
      <c r="E42" s="23"/>
      <c r="F42" s="23"/>
      <c r="G42" s="23"/>
      <c r="H42" s="23"/>
      <c r="I42" s="23"/>
      <c r="J42" s="23"/>
      <c r="K42" s="23"/>
      <c r="L42" s="23"/>
      <c r="M42" s="23"/>
      <c r="N42" s="23"/>
      <c r="O42" s="23"/>
      <c r="P42" s="23"/>
      <c r="Q42" s="23"/>
      <c r="R42" s="23"/>
      <c r="S42" s="24"/>
      <c r="T42" s="25"/>
      <c r="U42" s="23"/>
      <c r="V42" s="23"/>
      <c r="W42" s="23"/>
      <c r="X42" s="23"/>
      <c r="Y42" s="23"/>
      <c r="Z42" s="23"/>
      <c r="AA42" s="23"/>
      <c r="AB42" s="23"/>
      <c r="AC42" s="23"/>
      <c r="AD42" s="23"/>
      <c r="AE42" s="23"/>
      <c r="AF42" s="23"/>
      <c r="AG42" s="23"/>
      <c r="AH42" s="23"/>
      <c r="AI42" s="23"/>
      <c r="AJ42" s="23"/>
      <c r="AK42" s="23"/>
      <c r="AL42" s="24"/>
    </row>
    <row r="43" spans="1:38">
      <c r="A43" s="25"/>
      <c r="B43" s="684"/>
      <c r="C43" s="23"/>
      <c r="D43" s="23"/>
      <c r="E43" s="23"/>
      <c r="F43" s="23"/>
      <c r="G43" s="23"/>
      <c r="H43" s="23"/>
      <c r="I43" s="23"/>
      <c r="J43" s="23"/>
      <c r="K43" s="23"/>
      <c r="L43" s="23"/>
      <c r="M43" s="23"/>
      <c r="N43" s="23"/>
      <c r="O43" s="23"/>
      <c r="P43" s="23"/>
      <c r="Q43" s="23"/>
      <c r="R43" s="23"/>
      <c r="S43" s="24"/>
      <c r="T43" s="25"/>
      <c r="U43" s="23"/>
      <c r="V43" s="23"/>
      <c r="W43" s="23"/>
      <c r="X43" s="23"/>
      <c r="Y43" s="23"/>
      <c r="Z43" s="23"/>
      <c r="AA43" s="23"/>
      <c r="AB43" s="23"/>
      <c r="AC43" s="23"/>
      <c r="AD43" s="23"/>
      <c r="AE43" s="23"/>
      <c r="AF43" s="23"/>
      <c r="AG43" s="23"/>
      <c r="AH43" s="23"/>
      <c r="AI43" s="23"/>
      <c r="AJ43" s="23"/>
      <c r="AK43" s="23"/>
      <c r="AL43" s="24"/>
    </row>
    <row r="44" spans="1:38">
      <c r="A44" s="33"/>
      <c r="B44" s="30"/>
      <c r="C44" s="30"/>
      <c r="D44" s="30"/>
      <c r="E44" s="30"/>
      <c r="F44" s="30"/>
      <c r="G44" s="30"/>
      <c r="H44" s="30"/>
      <c r="I44" s="30"/>
      <c r="J44" s="30"/>
      <c r="K44" s="30"/>
      <c r="L44" s="30"/>
      <c r="M44" s="30"/>
      <c r="N44" s="30"/>
      <c r="O44" s="30"/>
      <c r="P44" s="30"/>
      <c r="Q44" s="30"/>
      <c r="R44" s="30"/>
      <c r="S44" s="32"/>
      <c r="T44" s="33"/>
      <c r="U44" s="30"/>
      <c r="V44" s="30"/>
      <c r="W44" s="30"/>
      <c r="X44" s="30"/>
      <c r="Y44" s="30"/>
      <c r="Z44" s="30"/>
      <c r="AA44" s="30"/>
      <c r="AB44" s="30"/>
      <c r="AC44" s="30"/>
      <c r="AD44" s="30"/>
      <c r="AE44" s="30"/>
      <c r="AF44" s="30"/>
      <c r="AG44" s="30"/>
      <c r="AH44" s="30"/>
      <c r="AI44" s="30"/>
      <c r="AJ44" s="30"/>
      <c r="AK44" s="30"/>
      <c r="AL44" s="32"/>
    </row>
    <row r="45" spans="1:38">
      <c r="A45" s="289" t="s">
        <v>316</v>
      </c>
      <c r="B45" s="6"/>
      <c r="C45" s="6"/>
      <c r="D45" s="6"/>
      <c r="E45" s="6"/>
      <c r="F45" s="6"/>
      <c r="G45" s="6"/>
      <c r="H45" s="6"/>
      <c r="I45" s="6"/>
      <c r="J45" s="6"/>
      <c r="K45" s="6"/>
      <c r="L45" s="6"/>
      <c r="M45" s="6"/>
      <c r="N45" s="6"/>
      <c r="O45" s="6"/>
      <c r="P45" s="6"/>
      <c r="Q45" s="6"/>
      <c r="R45" s="6"/>
      <c r="S45" s="7"/>
      <c r="T45" s="289" t="s">
        <v>317</v>
      </c>
      <c r="U45" s="6"/>
      <c r="V45" s="6"/>
      <c r="W45" s="6"/>
      <c r="X45" s="6"/>
      <c r="Y45" s="6"/>
      <c r="Z45" s="6"/>
      <c r="AA45" s="6"/>
      <c r="AB45" s="6"/>
      <c r="AC45" s="6"/>
      <c r="AD45" s="6"/>
      <c r="AE45" s="6"/>
      <c r="AF45" s="6"/>
      <c r="AG45" s="6"/>
      <c r="AH45" s="6"/>
      <c r="AI45" s="6"/>
      <c r="AJ45" s="6"/>
      <c r="AK45" s="6"/>
      <c r="AL45" s="7"/>
    </row>
    <row r="46" spans="1:38">
      <c r="A46" s="5"/>
      <c r="B46" s="6"/>
      <c r="C46" s="6"/>
      <c r="D46" s="6"/>
      <c r="E46" s="6"/>
      <c r="F46" s="6"/>
      <c r="G46" s="6"/>
      <c r="H46" s="6"/>
      <c r="I46" s="6"/>
      <c r="J46" s="6"/>
      <c r="K46" s="6"/>
      <c r="L46" s="6"/>
      <c r="M46" s="6"/>
      <c r="N46" s="6"/>
      <c r="O46" s="6"/>
      <c r="P46" s="6"/>
      <c r="Q46" s="6"/>
      <c r="R46" s="6"/>
      <c r="S46" s="7"/>
      <c r="T46" s="5"/>
      <c r="U46" s="6"/>
      <c r="V46" s="6"/>
      <c r="W46" s="6"/>
      <c r="X46" s="6"/>
      <c r="Y46" s="6"/>
      <c r="Z46" s="6"/>
      <c r="AA46" s="6"/>
      <c r="AB46" s="6"/>
      <c r="AC46" s="6"/>
      <c r="AD46" s="6"/>
      <c r="AE46" s="6"/>
      <c r="AF46" s="6"/>
      <c r="AG46" s="6"/>
      <c r="AH46" s="6"/>
      <c r="AI46" s="6"/>
      <c r="AJ46" s="6"/>
      <c r="AK46" s="6"/>
      <c r="AL46" s="7"/>
    </row>
    <row r="47" spans="1:38">
      <c r="A47" s="9" t="s">
        <v>318</v>
      </c>
      <c r="B47" s="10"/>
      <c r="C47" s="10"/>
      <c r="D47" s="10"/>
      <c r="E47" s="10"/>
      <c r="F47" s="10"/>
      <c r="G47" s="10"/>
      <c r="H47" s="10"/>
      <c r="I47" s="10"/>
      <c r="J47" s="10"/>
      <c r="K47" s="10"/>
      <c r="L47" s="10"/>
      <c r="M47" s="10"/>
      <c r="N47" s="10"/>
      <c r="O47" s="10"/>
      <c r="P47" s="10"/>
      <c r="Q47" s="10"/>
      <c r="R47" s="10"/>
      <c r="S47" s="11"/>
      <c r="T47" s="9" t="s">
        <v>318</v>
      </c>
      <c r="U47" s="10"/>
      <c r="V47" s="10"/>
      <c r="W47" s="10"/>
      <c r="X47" s="10"/>
      <c r="Y47" s="10"/>
      <c r="Z47" s="10"/>
      <c r="AA47" s="10"/>
      <c r="AB47" s="10"/>
      <c r="AC47" s="10"/>
      <c r="AD47" s="10"/>
      <c r="AE47" s="10"/>
      <c r="AF47" s="10"/>
      <c r="AG47" s="10"/>
      <c r="AH47" s="10"/>
      <c r="AI47" s="10"/>
      <c r="AJ47" s="10"/>
      <c r="AK47" s="10"/>
      <c r="AL47" s="11"/>
    </row>
    <row r="48" spans="1:38" ht="12.75" customHeight="1">
      <c r="A48" s="1203" t="s">
        <v>319</v>
      </c>
      <c r="B48" s="1202"/>
      <c r="C48" s="1243"/>
      <c r="D48" s="1198"/>
      <c r="E48" s="1199"/>
      <c r="F48" s="225" t="s">
        <v>320</v>
      </c>
      <c r="G48" s="592"/>
      <c r="H48" s="8"/>
      <c r="I48" s="10"/>
      <c r="J48" s="10"/>
      <c r="K48" s="10"/>
      <c r="L48" s="10"/>
      <c r="M48" s="10"/>
      <c r="N48" s="10"/>
      <c r="O48" s="10"/>
      <c r="P48" s="10"/>
      <c r="Q48" s="10"/>
      <c r="R48" s="10"/>
      <c r="S48" s="11"/>
      <c r="T48" s="1203" t="s">
        <v>319</v>
      </c>
      <c r="U48" s="1202"/>
      <c r="V48" s="1243"/>
      <c r="W48" s="1241"/>
      <c r="X48" s="1242"/>
      <c r="Y48" s="225" t="s">
        <v>321</v>
      </c>
      <c r="Z48" s="592"/>
      <c r="AA48" s="8"/>
      <c r="AB48" s="10"/>
      <c r="AC48" s="10"/>
      <c r="AD48" s="10"/>
      <c r="AE48" s="10"/>
      <c r="AF48" s="10"/>
      <c r="AG48" s="10"/>
      <c r="AH48" s="10"/>
      <c r="AI48" s="10"/>
      <c r="AJ48" s="10"/>
      <c r="AK48" s="10"/>
      <c r="AL48" s="11"/>
    </row>
    <row r="49" spans="1:38" ht="12.75" customHeight="1">
      <c r="A49" s="1203" t="s">
        <v>322</v>
      </c>
      <c r="B49" s="1202"/>
      <c r="C49" s="1202"/>
      <c r="D49" s="1198"/>
      <c r="E49" s="1199"/>
      <c r="F49" s="1239" t="str">
        <f>IF(D49&gt;=4000,"PASS","FAIL")</f>
        <v>FAIL</v>
      </c>
      <c r="G49" s="1240"/>
      <c r="H49" s="8"/>
      <c r="I49" s="10"/>
      <c r="J49" s="10"/>
      <c r="K49" s="10"/>
      <c r="L49" s="10"/>
      <c r="M49" s="10"/>
      <c r="N49" s="10"/>
      <c r="O49" s="10"/>
      <c r="P49" s="10"/>
      <c r="Q49" s="10"/>
      <c r="R49" s="10"/>
      <c r="S49" s="11"/>
      <c r="T49" s="1203" t="s">
        <v>322</v>
      </c>
      <c r="U49" s="1202"/>
      <c r="V49" s="1202"/>
      <c r="W49" s="1241"/>
      <c r="X49" s="1242"/>
      <c r="Y49" s="1239" t="str">
        <f>IF(W49&gt;=7500,"PASS","FAIL")</f>
        <v>FAIL</v>
      </c>
      <c r="Z49" s="1240"/>
      <c r="AA49" s="8"/>
      <c r="AB49" s="10"/>
      <c r="AC49" s="10"/>
      <c r="AD49" s="10"/>
      <c r="AE49" s="10"/>
      <c r="AF49" s="10"/>
      <c r="AG49" s="10"/>
      <c r="AH49" s="10"/>
      <c r="AI49" s="10"/>
      <c r="AJ49" s="10"/>
      <c r="AK49" s="10"/>
      <c r="AL49" s="11"/>
    </row>
    <row r="50" spans="1:38">
      <c r="A50" s="12"/>
      <c r="B50" s="10"/>
      <c r="C50" s="10"/>
      <c r="D50" s="10"/>
      <c r="E50" s="10"/>
      <c r="F50" s="10"/>
      <c r="G50" s="10"/>
      <c r="H50" s="10"/>
      <c r="I50" s="10"/>
      <c r="J50" s="10"/>
      <c r="K50" s="10"/>
      <c r="L50" s="10"/>
      <c r="M50" s="10"/>
      <c r="N50" s="10"/>
      <c r="O50" s="10"/>
      <c r="P50" s="10"/>
      <c r="Q50" s="10"/>
      <c r="R50" s="10"/>
      <c r="S50" s="11"/>
      <c r="T50" s="12"/>
      <c r="U50" s="10"/>
      <c r="V50" s="10"/>
      <c r="W50" s="10"/>
      <c r="X50" s="10"/>
      <c r="Y50" s="10"/>
      <c r="Z50" s="10"/>
      <c r="AA50" s="10"/>
      <c r="AB50" s="10"/>
      <c r="AC50" s="10"/>
      <c r="AD50" s="10"/>
      <c r="AE50" s="10"/>
      <c r="AF50" s="10"/>
      <c r="AG50" s="10"/>
      <c r="AH50" s="10"/>
      <c r="AI50" s="10"/>
      <c r="AJ50" s="10"/>
      <c r="AK50" s="10"/>
      <c r="AL50" s="11"/>
    </row>
    <row r="51" spans="1:38">
      <c r="A51" s="86" t="s">
        <v>323</v>
      </c>
      <c r="B51" s="10"/>
      <c r="C51" s="10"/>
      <c r="D51" s="10"/>
      <c r="E51" s="10"/>
      <c r="F51" s="10"/>
      <c r="G51" s="10"/>
      <c r="H51" s="10"/>
      <c r="I51" s="10"/>
      <c r="J51" s="10"/>
      <c r="K51" s="10"/>
      <c r="L51" s="10"/>
      <c r="M51" s="10"/>
      <c r="N51" s="10"/>
      <c r="O51" s="10"/>
      <c r="P51" s="10"/>
      <c r="Q51" s="10"/>
      <c r="R51" s="10"/>
      <c r="S51" s="11"/>
      <c r="T51" s="86" t="s">
        <v>323</v>
      </c>
      <c r="U51" s="10"/>
      <c r="V51" s="10"/>
      <c r="W51" s="10"/>
      <c r="X51" s="10"/>
      <c r="Y51" s="10"/>
      <c r="Z51" s="10"/>
      <c r="AA51" s="10"/>
      <c r="AB51" s="10"/>
      <c r="AC51" s="10"/>
      <c r="AD51" s="10"/>
      <c r="AE51" s="10"/>
      <c r="AF51" s="10"/>
      <c r="AG51" s="10"/>
      <c r="AH51" s="10"/>
      <c r="AI51" s="10"/>
      <c r="AJ51" s="10"/>
      <c r="AK51" s="10"/>
      <c r="AL51" s="11"/>
    </row>
    <row r="52" spans="1:38" ht="15.75" customHeight="1">
      <c r="B52" s="1220" t="s">
        <v>324</v>
      </c>
      <c r="C52" s="1247"/>
      <c r="D52" s="1188"/>
      <c r="E52" s="1189"/>
      <c r="F52" s="8"/>
      <c r="G52" s="8"/>
      <c r="H52" s="8"/>
      <c r="I52" s="8"/>
      <c r="J52" s="8"/>
      <c r="K52" s="8"/>
      <c r="L52" s="8"/>
      <c r="M52" s="8"/>
      <c r="N52" s="8"/>
      <c r="O52" s="10"/>
      <c r="P52" s="10"/>
      <c r="Q52" s="10"/>
      <c r="R52" s="10"/>
      <c r="S52" s="11"/>
      <c r="U52" s="1220" t="s">
        <v>324</v>
      </c>
      <c r="V52" s="1247"/>
      <c r="W52" s="1188"/>
      <c r="X52" s="1189"/>
      <c r="Y52" s="8"/>
      <c r="Z52" s="8"/>
      <c r="AA52" s="8"/>
      <c r="AB52" s="8"/>
      <c r="AC52" s="8"/>
      <c r="AD52" s="8"/>
      <c r="AE52" s="8"/>
      <c r="AF52" s="8"/>
      <c r="AG52" s="8"/>
      <c r="AH52" s="10"/>
      <c r="AI52" s="10"/>
      <c r="AJ52" s="10"/>
      <c r="AK52" s="10"/>
      <c r="AL52" s="11"/>
    </row>
    <row r="53" spans="1:38" ht="15.75" customHeight="1">
      <c r="A53" s="13"/>
      <c r="B53" s="87"/>
      <c r="C53" s="89"/>
      <c r="D53" s="98"/>
      <c r="E53" s="8"/>
      <c r="F53" s="8"/>
      <c r="G53" s="8"/>
      <c r="H53" s="8"/>
      <c r="I53" s="8"/>
      <c r="J53" s="8"/>
      <c r="K53" s="8"/>
      <c r="L53" s="8"/>
      <c r="M53" s="8"/>
      <c r="N53" s="8"/>
      <c r="O53" s="10"/>
      <c r="P53" s="10"/>
      <c r="Q53" s="10"/>
      <c r="R53" s="10"/>
      <c r="S53" s="11"/>
      <c r="T53" s="13"/>
      <c r="U53" s="87"/>
      <c r="V53" s="89"/>
      <c r="W53" s="98"/>
      <c r="X53" s="8"/>
      <c r="Y53" s="8"/>
      <c r="Z53" s="8"/>
      <c r="AA53" s="8"/>
      <c r="AB53" s="8"/>
      <c r="AC53" s="8"/>
      <c r="AD53" s="8"/>
      <c r="AE53" s="8"/>
      <c r="AF53" s="8"/>
      <c r="AG53" s="8"/>
      <c r="AH53" s="10"/>
      <c r="AI53" s="10"/>
      <c r="AJ53" s="10"/>
      <c r="AK53" s="10"/>
      <c r="AL53" s="11"/>
    </row>
    <row r="54" spans="1:38" ht="15.75" customHeight="1">
      <c r="A54" s="1244" t="s">
        <v>325</v>
      </c>
      <c r="B54" s="1245"/>
      <c r="C54" s="1246"/>
      <c r="D54" s="1237">
        <f>IF(D52&gt;0,D48/(PI()*25*D52),0)</f>
        <v>0</v>
      </c>
      <c r="E54" s="1238"/>
      <c r="F54" s="8" t="s">
        <v>326</v>
      </c>
      <c r="G54" s="8"/>
      <c r="H54" s="8"/>
      <c r="I54" s="8"/>
      <c r="J54" s="8"/>
      <c r="K54" s="8"/>
      <c r="L54" s="8"/>
      <c r="M54" s="8"/>
      <c r="N54" s="8"/>
      <c r="O54" s="8"/>
      <c r="P54" s="10"/>
      <c r="Q54" s="10"/>
      <c r="R54" s="10"/>
      <c r="S54" s="11"/>
      <c r="T54" s="1244" t="s">
        <v>325</v>
      </c>
      <c r="U54" s="1245"/>
      <c r="V54" s="1246"/>
      <c r="W54" s="1237">
        <f>IF(W52&gt;0,W48/(PI()*25*W52),0)</f>
        <v>0</v>
      </c>
      <c r="X54" s="1238"/>
      <c r="Y54" s="8" t="s">
        <v>326</v>
      </c>
      <c r="Z54" s="8"/>
      <c r="AA54" s="8"/>
      <c r="AB54" s="8"/>
      <c r="AC54" s="8"/>
      <c r="AD54" s="8"/>
      <c r="AE54" s="8"/>
      <c r="AF54" s="8"/>
      <c r="AG54" s="8"/>
      <c r="AH54" s="8"/>
      <c r="AI54" s="10"/>
      <c r="AJ54" s="10"/>
      <c r="AK54" s="10"/>
      <c r="AL54" s="11"/>
    </row>
    <row r="55" spans="1:38">
      <c r="A55" s="91"/>
      <c r="B55" s="94"/>
      <c r="C55" s="94"/>
      <c r="D55" s="94"/>
      <c r="E55" s="94"/>
      <c r="F55" s="94"/>
      <c r="G55" s="94"/>
      <c r="H55" s="94"/>
      <c r="I55" s="94"/>
      <c r="J55" s="94"/>
      <c r="K55" s="94"/>
      <c r="L55" s="94"/>
      <c r="M55" s="94"/>
      <c r="N55" s="94"/>
      <c r="O55" s="94"/>
      <c r="P55" s="94"/>
      <c r="Q55" s="94"/>
      <c r="R55" s="94"/>
      <c r="S55" s="95"/>
      <c r="T55" s="91"/>
      <c r="U55" s="94"/>
      <c r="V55" s="94"/>
      <c r="W55" s="94"/>
      <c r="X55" s="94"/>
      <c r="Y55" s="94"/>
      <c r="Z55" s="94"/>
      <c r="AA55" s="94"/>
      <c r="AB55" s="94"/>
      <c r="AC55" s="94"/>
      <c r="AD55" s="94"/>
      <c r="AE55" s="94"/>
      <c r="AF55" s="94"/>
      <c r="AG55" s="94"/>
      <c r="AH55" s="94"/>
      <c r="AI55" s="94"/>
      <c r="AJ55" s="94"/>
      <c r="AK55" s="94"/>
      <c r="AL55" s="95"/>
    </row>
    <row r="56" spans="1:38">
      <c r="A56" s="539" t="s">
        <v>282</v>
      </c>
      <c r="S56" s="15"/>
      <c r="T56" s="539" t="s">
        <v>282</v>
      </c>
      <c r="AL56" s="15"/>
    </row>
    <row r="57" spans="1:38">
      <c r="A57" s="8" t="s">
        <v>283</v>
      </c>
      <c r="S57" s="15"/>
      <c r="T57" s="8" t="s">
        <v>283</v>
      </c>
      <c r="AL57" s="15"/>
    </row>
    <row r="58" spans="1:38">
      <c r="A58" s="8" t="s">
        <v>284</v>
      </c>
      <c r="B58" s="104"/>
      <c r="C58" s="104"/>
      <c r="D58" s="104"/>
      <c r="E58" s="104"/>
      <c r="F58" s="104"/>
      <c r="G58" s="104"/>
      <c r="H58" s="104"/>
      <c r="I58" s="104"/>
      <c r="J58" s="104"/>
      <c r="K58" s="104"/>
      <c r="L58" s="104"/>
      <c r="M58" s="104"/>
      <c r="N58" s="104"/>
      <c r="O58" s="104"/>
      <c r="P58" s="104"/>
      <c r="Q58" s="104"/>
      <c r="R58" s="104"/>
      <c r="S58" s="147"/>
      <c r="T58" s="8" t="s">
        <v>284</v>
      </c>
      <c r="U58" s="104"/>
      <c r="V58" s="104"/>
      <c r="W58" s="104"/>
      <c r="X58" s="104"/>
      <c r="Y58" s="104"/>
      <c r="Z58" s="104"/>
      <c r="AA58" s="104"/>
      <c r="AB58" s="104"/>
      <c r="AC58" s="104"/>
      <c r="AD58" s="104"/>
      <c r="AE58" s="104"/>
      <c r="AF58" s="104"/>
      <c r="AG58" s="104"/>
      <c r="AH58" s="104"/>
      <c r="AI58" s="104"/>
      <c r="AJ58" s="104"/>
      <c r="AK58" s="104"/>
      <c r="AL58" s="147"/>
    </row>
    <row r="59" spans="1:38">
      <c r="A59" s="146"/>
      <c r="B59" s="104"/>
      <c r="C59" s="104"/>
      <c r="D59" s="104"/>
      <c r="E59" s="104"/>
      <c r="F59" s="104"/>
      <c r="G59" s="104"/>
      <c r="H59" s="104"/>
      <c r="I59" s="104"/>
      <c r="J59" s="104"/>
      <c r="K59" s="104"/>
      <c r="L59" s="104"/>
      <c r="M59" s="104"/>
      <c r="N59" s="104"/>
      <c r="O59" s="104"/>
      <c r="P59" s="104"/>
      <c r="Q59" s="104"/>
      <c r="R59" s="104"/>
      <c r="S59" s="147"/>
      <c r="T59" s="146"/>
      <c r="U59" s="104"/>
      <c r="V59" s="104"/>
      <c r="W59" s="104"/>
      <c r="X59" s="104"/>
      <c r="Y59" s="104"/>
      <c r="Z59" s="104"/>
      <c r="AA59" s="104"/>
      <c r="AB59" s="104"/>
      <c r="AC59" s="104"/>
      <c r="AD59" s="104"/>
      <c r="AE59" s="104"/>
      <c r="AF59" s="104"/>
      <c r="AG59" s="104"/>
      <c r="AH59" s="104"/>
      <c r="AI59" s="104"/>
      <c r="AJ59" s="104"/>
      <c r="AK59" s="104"/>
      <c r="AL59" s="147"/>
    </row>
    <row r="60" spans="1:38" ht="36">
      <c r="A60" s="146"/>
      <c r="B60" s="541"/>
      <c r="C60" s="737" t="s">
        <v>285</v>
      </c>
      <c r="D60" s="738" t="s">
        <v>286</v>
      </c>
      <c r="E60" s="1012"/>
      <c r="F60" s="1012"/>
      <c r="G60" s="1012"/>
      <c r="H60" s="1235"/>
      <c r="I60" s="1235"/>
      <c r="J60" s="1012"/>
      <c r="K60" s="1012"/>
      <c r="L60" s="1012"/>
      <c r="M60" s="1012"/>
      <c r="N60" s="1012"/>
      <c r="O60" s="1012"/>
      <c r="P60" s="1012"/>
      <c r="Q60" s="1012"/>
      <c r="R60" s="1012"/>
      <c r="S60" s="1013"/>
      <c r="T60" s="1023"/>
      <c r="U60" s="1015"/>
      <c r="V60" s="737" t="s">
        <v>285</v>
      </c>
      <c r="W60" s="738" t="s">
        <v>286</v>
      </c>
      <c r="X60" s="1012"/>
      <c r="Y60" s="1012"/>
      <c r="Z60" s="1012"/>
      <c r="AA60" s="1235"/>
      <c r="AB60" s="1235"/>
      <c r="AC60" s="1012"/>
      <c r="AD60" s="1012"/>
      <c r="AE60" s="1012"/>
      <c r="AF60" s="1012"/>
      <c r="AG60" s="1012"/>
      <c r="AH60" s="1012"/>
      <c r="AI60" s="1012"/>
      <c r="AJ60" s="1012"/>
      <c r="AK60" s="1012"/>
      <c r="AL60" s="1013"/>
    </row>
    <row r="61" spans="1:38" ht="15">
      <c r="A61" s="146"/>
      <c r="B61" s="542">
        <v>1</v>
      </c>
      <c r="C61" s="824"/>
      <c r="D61" s="825"/>
      <c r="E61" s="1012"/>
      <c r="F61" s="1012"/>
      <c r="G61" s="1020"/>
      <c r="H61" s="1030"/>
      <c r="I61" s="1031"/>
      <c r="J61" s="1032"/>
      <c r="K61" s="1032"/>
      <c r="L61" s="1032"/>
      <c r="M61" s="1032"/>
      <c r="N61" s="1012"/>
      <c r="O61" s="1012"/>
      <c r="P61" s="1012"/>
      <c r="Q61" s="1012"/>
      <c r="R61" s="1012"/>
      <c r="S61" s="1013"/>
      <c r="T61" s="1023"/>
      <c r="U61" s="1028">
        <v>1</v>
      </c>
      <c r="V61" s="824"/>
      <c r="W61" s="825"/>
      <c r="X61" s="1012"/>
      <c r="Y61" s="1012"/>
      <c r="Z61" s="1020"/>
      <c r="AA61" s="1030"/>
      <c r="AB61" s="1030"/>
      <c r="AC61" s="1012"/>
      <c r="AD61" s="1012"/>
      <c r="AE61" s="1012"/>
      <c r="AF61" s="1012"/>
      <c r="AG61" s="1012"/>
      <c r="AH61" s="1012"/>
      <c r="AI61" s="1012"/>
      <c r="AJ61" s="1012"/>
      <c r="AK61" s="1012"/>
      <c r="AL61" s="1013"/>
    </row>
    <row r="62" spans="1:38">
      <c r="A62" s="146"/>
      <c r="B62" s="542">
        <v>2</v>
      </c>
      <c r="C62" s="826"/>
      <c r="D62" s="827"/>
      <c r="E62" s="1012"/>
      <c r="F62" s="1012"/>
      <c r="G62" s="1027"/>
      <c r="H62" s="1012"/>
      <c r="I62" s="1032"/>
      <c r="J62" s="1032"/>
      <c r="K62" s="1032"/>
      <c r="L62" s="1032"/>
      <c r="M62" s="1032"/>
      <c r="N62" s="1012"/>
      <c r="O62" s="1012"/>
      <c r="P62" s="1012"/>
      <c r="Q62" s="1012"/>
      <c r="R62" s="1012"/>
      <c r="S62" s="1013"/>
      <c r="T62" s="1023"/>
      <c r="U62" s="1028">
        <v>2</v>
      </c>
      <c r="V62" s="826"/>
      <c r="W62" s="827"/>
      <c r="X62" s="1012"/>
      <c r="Y62" s="1012"/>
      <c r="Z62" s="1027"/>
      <c r="AA62" s="1012"/>
      <c r="AB62" s="1012"/>
      <c r="AC62" s="1012"/>
      <c r="AD62" s="1012"/>
      <c r="AE62" s="1012"/>
      <c r="AF62" s="1012"/>
      <c r="AG62" s="1012"/>
      <c r="AH62" s="1012"/>
      <c r="AI62" s="1012"/>
      <c r="AJ62" s="1012"/>
      <c r="AK62" s="1012"/>
      <c r="AL62" s="1013"/>
    </row>
    <row r="63" spans="1:38">
      <c r="A63" s="146"/>
      <c r="B63" s="542">
        <v>3</v>
      </c>
      <c r="C63" s="826"/>
      <c r="D63" s="827"/>
      <c r="E63" s="1012"/>
      <c r="F63" s="1012"/>
      <c r="G63" s="1027"/>
      <c r="H63" s="1012"/>
      <c r="I63" s="1012"/>
      <c r="J63" s="1012"/>
      <c r="K63" s="1012"/>
      <c r="L63" s="1012"/>
      <c r="M63" s="1012"/>
      <c r="N63" s="1012"/>
      <c r="O63" s="1012"/>
      <c r="P63" s="1012"/>
      <c r="Q63" s="1012"/>
      <c r="R63" s="1012"/>
      <c r="S63" s="1013"/>
      <c r="T63" s="1023"/>
      <c r="U63" s="1028">
        <v>3</v>
      </c>
      <c r="V63" s="826"/>
      <c r="W63" s="827"/>
      <c r="X63" s="1012"/>
      <c r="Y63" s="1012"/>
      <c r="Z63" s="1027"/>
      <c r="AA63" s="1012"/>
      <c r="AB63" s="1012"/>
      <c r="AC63" s="1012"/>
      <c r="AD63" s="1012"/>
      <c r="AE63" s="1012"/>
      <c r="AF63" s="1012"/>
      <c r="AG63" s="1012"/>
      <c r="AH63" s="1012"/>
      <c r="AI63" s="1012"/>
      <c r="AJ63" s="1012"/>
      <c r="AK63" s="1012"/>
      <c r="AL63" s="1013"/>
    </row>
    <row r="64" spans="1:38">
      <c r="A64" s="146"/>
      <c r="B64" s="542">
        <v>4</v>
      </c>
      <c r="C64" s="826"/>
      <c r="D64" s="827"/>
      <c r="E64" s="1012"/>
      <c r="F64" s="1012"/>
      <c r="G64" s="1012"/>
      <c r="H64" s="1012"/>
      <c r="I64" s="1012"/>
      <c r="J64" s="1012"/>
      <c r="K64" s="1012"/>
      <c r="L64" s="1012"/>
      <c r="M64" s="1012"/>
      <c r="N64" s="1012"/>
      <c r="O64" s="1012"/>
      <c r="P64" s="1012"/>
      <c r="Q64" s="1012"/>
      <c r="R64" s="1012"/>
      <c r="S64" s="1013"/>
      <c r="T64" s="1023"/>
      <c r="U64" s="1028">
        <v>4</v>
      </c>
      <c r="V64" s="826"/>
      <c r="W64" s="827"/>
      <c r="X64" s="1012"/>
      <c r="Y64" s="1012"/>
      <c r="Z64" s="1012"/>
      <c r="AA64" s="1012"/>
      <c r="AB64" s="1012"/>
      <c r="AC64" s="1012"/>
      <c r="AD64" s="1012"/>
      <c r="AE64" s="1012"/>
      <c r="AF64" s="1012"/>
      <c r="AG64" s="1012"/>
      <c r="AH64" s="1012"/>
      <c r="AI64" s="1012"/>
      <c r="AJ64" s="1012"/>
      <c r="AK64" s="1012"/>
      <c r="AL64" s="1013"/>
    </row>
    <row r="65" spans="1:38">
      <c r="A65" s="146"/>
      <c r="B65" s="542">
        <v>5</v>
      </c>
      <c r="C65" s="826"/>
      <c r="D65" s="827"/>
      <c r="E65" s="1012"/>
      <c r="F65" s="1012"/>
      <c r="G65" s="1012"/>
      <c r="H65" s="1012"/>
      <c r="I65" s="1012"/>
      <c r="J65" s="1012"/>
      <c r="K65" s="1012"/>
      <c r="L65" s="1012"/>
      <c r="M65" s="1012"/>
      <c r="N65" s="1012"/>
      <c r="O65" s="1012"/>
      <c r="P65" s="1012"/>
      <c r="Q65" s="1012"/>
      <c r="R65" s="1012"/>
      <c r="S65" s="1013"/>
      <c r="T65" s="1023"/>
      <c r="U65" s="1028">
        <v>5</v>
      </c>
      <c r="V65" s="826"/>
      <c r="W65" s="827"/>
      <c r="X65" s="1012"/>
      <c r="Y65" s="1012"/>
      <c r="Z65" s="1012"/>
      <c r="AA65" s="1012"/>
      <c r="AB65" s="1012"/>
      <c r="AC65" s="1012"/>
      <c r="AD65" s="1012"/>
      <c r="AE65" s="1012"/>
      <c r="AF65" s="1012"/>
      <c r="AG65" s="1012"/>
      <c r="AH65" s="1012"/>
      <c r="AI65" s="1012"/>
      <c r="AJ65" s="1012"/>
      <c r="AK65" s="1012"/>
      <c r="AL65" s="1013"/>
    </row>
    <row r="66" spans="1:38">
      <c r="A66" s="146"/>
      <c r="B66" s="542">
        <v>6</v>
      </c>
      <c r="C66" s="826"/>
      <c r="D66" s="827"/>
      <c r="E66" s="1012"/>
      <c r="F66" s="1012"/>
      <c r="G66" s="1012"/>
      <c r="H66" s="1012"/>
      <c r="I66" s="1012"/>
      <c r="J66" s="1012"/>
      <c r="K66" s="1012"/>
      <c r="L66" s="1012"/>
      <c r="M66" s="1012"/>
      <c r="N66" s="1012"/>
      <c r="O66" s="1012"/>
      <c r="P66" s="1012"/>
      <c r="Q66" s="1012"/>
      <c r="R66" s="1012"/>
      <c r="S66" s="1013"/>
      <c r="T66" s="1023"/>
      <c r="U66" s="1028">
        <v>6</v>
      </c>
      <c r="V66" s="826"/>
      <c r="W66" s="827"/>
      <c r="X66" s="1012"/>
      <c r="Y66" s="1012"/>
      <c r="Z66" s="1012"/>
      <c r="AA66" s="1012"/>
      <c r="AB66" s="1012"/>
      <c r="AC66" s="1012"/>
      <c r="AD66" s="1012"/>
      <c r="AE66" s="1012"/>
      <c r="AF66" s="1012"/>
      <c r="AG66" s="1012"/>
      <c r="AH66" s="1012"/>
      <c r="AI66" s="1012"/>
      <c r="AJ66" s="1012"/>
      <c r="AK66" s="1012"/>
      <c r="AL66" s="1013"/>
    </row>
    <row r="67" spans="1:38">
      <c r="A67" s="146"/>
      <c r="B67" s="542">
        <v>7</v>
      </c>
      <c r="C67" s="826"/>
      <c r="D67" s="827"/>
      <c r="E67" s="1012"/>
      <c r="F67" s="1012"/>
      <c r="G67" s="1012"/>
      <c r="H67" s="1012"/>
      <c r="I67" s="1012"/>
      <c r="J67" s="1012"/>
      <c r="K67" s="1012"/>
      <c r="L67" s="1012"/>
      <c r="M67" s="1012"/>
      <c r="N67" s="1012"/>
      <c r="O67" s="1012"/>
      <c r="P67" s="1012"/>
      <c r="Q67" s="1012"/>
      <c r="R67" s="1012"/>
      <c r="S67" s="1013"/>
      <c r="T67" s="1023"/>
      <c r="U67" s="1028">
        <v>7</v>
      </c>
      <c r="V67" s="826"/>
      <c r="W67" s="827"/>
      <c r="X67" s="1012"/>
      <c r="Y67" s="1012"/>
      <c r="Z67" s="1012"/>
      <c r="AA67" s="1012"/>
      <c r="AB67" s="1012"/>
      <c r="AC67" s="1012"/>
      <c r="AD67" s="1012"/>
      <c r="AE67" s="1012"/>
      <c r="AF67" s="1012"/>
      <c r="AG67" s="1012"/>
      <c r="AH67" s="1012"/>
      <c r="AI67" s="1012"/>
      <c r="AJ67" s="1012"/>
      <c r="AK67" s="1012"/>
      <c r="AL67" s="1013"/>
    </row>
    <row r="68" spans="1:38">
      <c r="A68" s="146"/>
      <c r="B68" s="542">
        <v>8</v>
      </c>
      <c r="C68" s="826"/>
      <c r="D68" s="827"/>
      <c r="E68" s="1012"/>
      <c r="F68" s="1012"/>
      <c r="G68" s="1012"/>
      <c r="H68" s="1012"/>
      <c r="I68" s="1012"/>
      <c r="J68" s="1012"/>
      <c r="K68" s="1012"/>
      <c r="L68" s="1012"/>
      <c r="M68" s="1012"/>
      <c r="N68" s="1012"/>
      <c r="O68" s="1012"/>
      <c r="P68" s="1012"/>
      <c r="Q68" s="1012"/>
      <c r="R68" s="1012"/>
      <c r="S68" s="1013"/>
      <c r="T68" s="1023"/>
      <c r="U68" s="1028">
        <v>8</v>
      </c>
      <c r="V68" s="826"/>
      <c r="W68" s="827"/>
      <c r="X68" s="1012"/>
      <c r="Y68" s="1012"/>
      <c r="Z68" s="1012"/>
      <c r="AA68" s="1012"/>
      <c r="AB68" s="1012"/>
      <c r="AC68" s="1012"/>
      <c r="AD68" s="1012"/>
      <c r="AE68" s="1012"/>
      <c r="AF68" s="1012"/>
      <c r="AG68" s="1012"/>
      <c r="AH68" s="1012"/>
      <c r="AI68" s="1012"/>
      <c r="AJ68" s="1012"/>
      <c r="AK68" s="1012"/>
      <c r="AL68" s="1013"/>
    </row>
    <row r="69" spans="1:38">
      <c r="A69" s="146"/>
      <c r="B69" s="542">
        <v>9</v>
      </c>
      <c r="C69" s="826"/>
      <c r="D69" s="827"/>
      <c r="E69" s="1012"/>
      <c r="F69" s="1012"/>
      <c r="G69" s="1012"/>
      <c r="H69" s="1012"/>
      <c r="I69" s="1012"/>
      <c r="J69" s="1012"/>
      <c r="K69" s="1012"/>
      <c r="L69" s="1012"/>
      <c r="M69" s="1012"/>
      <c r="N69" s="1012"/>
      <c r="O69" s="1012"/>
      <c r="P69" s="1012"/>
      <c r="Q69" s="1012"/>
      <c r="R69" s="1012"/>
      <c r="S69" s="1013"/>
      <c r="T69" s="1023"/>
      <c r="U69" s="1028">
        <v>9</v>
      </c>
      <c r="V69" s="826"/>
      <c r="W69" s="827"/>
      <c r="X69" s="1012"/>
      <c r="Y69" s="1012"/>
      <c r="Z69" s="1012"/>
      <c r="AA69" s="1012"/>
      <c r="AB69" s="1012"/>
      <c r="AC69" s="1012"/>
      <c r="AD69" s="1012"/>
      <c r="AE69" s="1012"/>
      <c r="AF69" s="1012"/>
      <c r="AG69" s="1012"/>
      <c r="AH69" s="1012"/>
      <c r="AI69" s="1012"/>
      <c r="AJ69" s="1012"/>
      <c r="AK69" s="1012"/>
      <c r="AL69" s="1013"/>
    </row>
    <row r="70" spans="1:38">
      <c r="A70" s="146"/>
      <c r="B70" s="542">
        <v>10</v>
      </c>
      <c r="C70" s="826"/>
      <c r="D70" s="827"/>
      <c r="E70" s="1012"/>
      <c r="F70" s="1012"/>
      <c r="G70" s="1012"/>
      <c r="H70" s="1012"/>
      <c r="I70" s="1012"/>
      <c r="J70" s="1012"/>
      <c r="K70" s="1012"/>
      <c r="L70" s="1012"/>
      <c r="M70" s="1012"/>
      <c r="N70" s="1012"/>
      <c r="O70" s="1012"/>
      <c r="P70" s="1012"/>
      <c r="Q70" s="1012"/>
      <c r="R70" s="1012"/>
      <c r="S70" s="1013"/>
      <c r="T70" s="1023"/>
      <c r="U70" s="1028">
        <v>10</v>
      </c>
      <c r="V70" s="826"/>
      <c r="W70" s="827"/>
      <c r="X70" s="1012"/>
      <c r="Y70" s="1012"/>
      <c r="Z70" s="1012"/>
      <c r="AA70" s="1012"/>
      <c r="AB70" s="1012"/>
      <c r="AC70" s="1012"/>
      <c r="AD70" s="1012"/>
      <c r="AE70" s="1012"/>
      <c r="AF70" s="1012"/>
      <c r="AG70" s="1012"/>
      <c r="AH70" s="1012"/>
      <c r="AI70" s="1012"/>
      <c r="AJ70" s="1012"/>
      <c r="AK70" s="1012"/>
      <c r="AL70" s="1013"/>
    </row>
    <row r="71" spans="1:38">
      <c r="A71" s="146"/>
      <c r="B71" s="542">
        <v>11</v>
      </c>
      <c r="C71" s="826"/>
      <c r="D71" s="827"/>
      <c r="E71" s="1012"/>
      <c r="F71" s="1012"/>
      <c r="G71" s="1012"/>
      <c r="H71" s="1012"/>
      <c r="I71" s="1012"/>
      <c r="J71" s="1012"/>
      <c r="K71" s="1012"/>
      <c r="L71" s="1012"/>
      <c r="M71" s="1012"/>
      <c r="N71" s="1012"/>
      <c r="O71" s="1012"/>
      <c r="P71" s="1012"/>
      <c r="Q71" s="1012"/>
      <c r="R71" s="1012"/>
      <c r="S71" s="1013"/>
      <c r="T71" s="1023"/>
      <c r="U71" s="1028">
        <v>11</v>
      </c>
      <c r="V71" s="826"/>
      <c r="W71" s="827"/>
      <c r="X71" s="1012"/>
      <c r="Y71" s="1012"/>
      <c r="Z71" s="1012"/>
      <c r="AA71" s="1012"/>
      <c r="AB71" s="1012"/>
      <c r="AC71" s="1012"/>
      <c r="AD71" s="1012"/>
      <c r="AE71" s="1012"/>
      <c r="AF71" s="1012"/>
      <c r="AG71" s="1012"/>
      <c r="AH71" s="1012"/>
      <c r="AI71" s="1012"/>
      <c r="AJ71" s="1012"/>
      <c r="AK71" s="1012"/>
      <c r="AL71" s="1013"/>
    </row>
    <row r="72" spans="1:38">
      <c r="A72" s="146"/>
      <c r="B72" s="542">
        <v>12</v>
      </c>
      <c r="C72" s="826"/>
      <c r="D72" s="827"/>
      <c r="E72" s="1012"/>
      <c r="F72" s="1012"/>
      <c r="G72" s="1012"/>
      <c r="H72" s="1012"/>
      <c r="I72" s="1012"/>
      <c r="J72" s="1012"/>
      <c r="K72" s="1012"/>
      <c r="L72" s="1012"/>
      <c r="M72" s="1012"/>
      <c r="N72" s="1012"/>
      <c r="O72" s="1012"/>
      <c r="P72" s="1012"/>
      <c r="Q72" s="1012"/>
      <c r="R72" s="1012"/>
      <c r="S72" s="1013"/>
      <c r="T72" s="1023"/>
      <c r="U72" s="1028">
        <v>12</v>
      </c>
      <c r="V72" s="826"/>
      <c r="W72" s="827"/>
      <c r="X72" s="1012"/>
      <c r="Y72" s="1012"/>
      <c r="Z72" s="1012"/>
      <c r="AA72" s="1012"/>
      <c r="AB72" s="1012"/>
      <c r="AC72" s="1012"/>
      <c r="AD72" s="1012"/>
      <c r="AE72" s="1012"/>
      <c r="AF72" s="1012"/>
      <c r="AG72" s="1012"/>
      <c r="AH72" s="1012"/>
      <c r="AI72" s="1012"/>
      <c r="AJ72" s="1012"/>
      <c r="AK72" s="1012"/>
      <c r="AL72" s="1013"/>
    </row>
    <row r="73" spans="1:38">
      <c r="A73" s="146"/>
      <c r="B73" s="542">
        <v>13</v>
      </c>
      <c r="C73" s="826"/>
      <c r="D73" s="827"/>
      <c r="E73" s="1012"/>
      <c r="F73" s="1012"/>
      <c r="G73" s="1012"/>
      <c r="H73" s="1012"/>
      <c r="I73" s="1012"/>
      <c r="J73" s="1012"/>
      <c r="K73" s="1012"/>
      <c r="L73" s="1012"/>
      <c r="M73" s="1012"/>
      <c r="N73" s="1012"/>
      <c r="O73" s="1012"/>
      <c r="P73" s="1012"/>
      <c r="Q73" s="1012"/>
      <c r="R73" s="1012"/>
      <c r="S73" s="1013"/>
      <c r="T73" s="1023"/>
      <c r="U73" s="1028">
        <v>13</v>
      </c>
      <c r="V73" s="826"/>
      <c r="W73" s="827"/>
      <c r="X73" s="1012"/>
      <c r="Y73" s="1012"/>
      <c r="Z73" s="1012"/>
      <c r="AA73" s="1012"/>
      <c r="AB73" s="1012"/>
      <c r="AC73" s="1012"/>
      <c r="AD73" s="1012"/>
      <c r="AE73" s="1012"/>
      <c r="AF73" s="1012"/>
      <c r="AG73" s="1012"/>
      <c r="AH73" s="1012"/>
      <c r="AI73" s="1012"/>
      <c r="AJ73" s="1012"/>
      <c r="AK73" s="1012"/>
      <c r="AL73" s="1013"/>
    </row>
    <row r="74" spans="1:38">
      <c r="A74" s="146"/>
      <c r="B74" s="542">
        <v>14</v>
      </c>
      <c r="C74" s="826"/>
      <c r="D74" s="827"/>
      <c r="E74" s="1012"/>
      <c r="F74" s="1012"/>
      <c r="G74" s="1012"/>
      <c r="H74" s="1012"/>
      <c r="I74" s="1012"/>
      <c r="J74" s="1012"/>
      <c r="K74" s="1012"/>
      <c r="L74" s="1012"/>
      <c r="M74" s="1012"/>
      <c r="N74" s="1012"/>
      <c r="O74" s="1012"/>
      <c r="P74" s="1012"/>
      <c r="Q74" s="1012"/>
      <c r="R74" s="1012"/>
      <c r="S74" s="1013"/>
      <c r="T74" s="1023"/>
      <c r="U74" s="1028">
        <v>14</v>
      </c>
      <c r="V74" s="826"/>
      <c r="W74" s="827"/>
      <c r="X74" s="1012"/>
      <c r="Y74" s="1012"/>
      <c r="Z74" s="1012"/>
      <c r="AA74" s="1012"/>
      <c r="AB74" s="1012"/>
      <c r="AC74" s="1012"/>
      <c r="AD74" s="1012"/>
      <c r="AE74" s="1012"/>
      <c r="AF74" s="1012"/>
      <c r="AG74" s="1012"/>
      <c r="AH74" s="1012"/>
      <c r="AI74" s="1012"/>
      <c r="AJ74" s="1012"/>
      <c r="AK74" s="1012"/>
      <c r="AL74" s="1013"/>
    </row>
    <row r="75" spans="1:38">
      <c r="A75" s="146"/>
      <c r="B75" s="542">
        <v>15</v>
      </c>
      <c r="C75" s="826"/>
      <c r="D75" s="827"/>
      <c r="E75" s="1012"/>
      <c r="F75" s="1012"/>
      <c r="G75" s="1012"/>
      <c r="H75" s="1012"/>
      <c r="I75" s="1012"/>
      <c r="J75" s="1012"/>
      <c r="K75" s="1012"/>
      <c r="L75" s="1012"/>
      <c r="M75" s="1012"/>
      <c r="N75" s="1012"/>
      <c r="O75" s="1012"/>
      <c r="P75" s="1012"/>
      <c r="Q75" s="1012"/>
      <c r="R75" s="1012"/>
      <c r="S75" s="1013"/>
      <c r="T75" s="1023"/>
      <c r="U75" s="1028">
        <v>15</v>
      </c>
      <c r="V75" s="826"/>
      <c r="W75" s="827"/>
      <c r="X75" s="1012"/>
      <c r="Y75" s="1012"/>
      <c r="Z75" s="1012"/>
      <c r="AA75" s="1012"/>
      <c r="AB75" s="1012"/>
      <c r="AC75" s="1012"/>
      <c r="AD75" s="1012"/>
      <c r="AE75" s="1012"/>
      <c r="AF75" s="1012"/>
      <c r="AG75" s="1012"/>
      <c r="AH75" s="1012"/>
      <c r="AI75" s="1012"/>
      <c r="AJ75" s="1012"/>
      <c r="AK75" s="1012"/>
      <c r="AL75" s="1013"/>
    </row>
    <row r="76" spans="1:38">
      <c r="A76" s="146"/>
      <c r="B76" s="542">
        <v>16</v>
      </c>
      <c r="C76" s="826"/>
      <c r="D76" s="827"/>
      <c r="E76" s="1012"/>
      <c r="F76" s="1012"/>
      <c r="G76" s="1012"/>
      <c r="H76" s="1012"/>
      <c r="I76" s="1012"/>
      <c r="J76" s="1012"/>
      <c r="K76" s="1012"/>
      <c r="L76" s="1012"/>
      <c r="M76" s="1012"/>
      <c r="N76" s="1012"/>
      <c r="O76" s="1012"/>
      <c r="P76" s="1012"/>
      <c r="Q76" s="1012"/>
      <c r="R76" s="1012"/>
      <c r="S76" s="1013"/>
      <c r="T76" s="1023"/>
      <c r="U76" s="1028">
        <v>16</v>
      </c>
      <c r="V76" s="826"/>
      <c r="W76" s="827"/>
      <c r="X76" s="1012"/>
      <c r="Y76" s="1012"/>
      <c r="Z76" s="1012"/>
      <c r="AA76" s="1012"/>
      <c r="AB76" s="1012"/>
      <c r="AC76" s="1012"/>
      <c r="AD76" s="1012"/>
      <c r="AE76" s="1012"/>
      <c r="AF76" s="1012"/>
      <c r="AG76" s="1012"/>
      <c r="AH76" s="1012"/>
      <c r="AI76" s="1012"/>
      <c r="AJ76" s="1012"/>
      <c r="AK76" s="1012"/>
      <c r="AL76" s="1013"/>
    </row>
    <row r="77" spans="1:38">
      <c r="A77" s="146"/>
      <c r="B77" s="542">
        <v>17</v>
      </c>
      <c r="C77" s="826"/>
      <c r="D77" s="827"/>
      <c r="E77" s="1012"/>
      <c r="F77" s="1012"/>
      <c r="G77" s="1012"/>
      <c r="H77" s="1012"/>
      <c r="I77" s="1012"/>
      <c r="J77" s="1012"/>
      <c r="K77" s="1012"/>
      <c r="L77" s="1012"/>
      <c r="M77" s="1012"/>
      <c r="N77" s="1012"/>
      <c r="O77" s="1012"/>
      <c r="P77" s="1012"/>
      <c r="Q77" s="1012"/>
      <c r="R77" s="1012"/>
      <c r="S77" s="1013"/>
      <c r="T77" s="1023"/>
      <c r="U77" s="1028">
        <v>17</v>
      </c>
      <c r="V77" s="826"/>
      <c r="W77" s="827"/>
      <c r="X77" s="1012"/>
      <c r="Y77" s="1012"/>
      <c r="Z77" s="1012"/>
      <c r="AA77" s="1012"/>
      <c r="AB77" s="1012"/>
      <c r="AC77" s="1012"/>
      <c r="AD77" s="1012"/>
      <c r="AE77" s="1012"/>
      <c r="AF77" s="1012"/>
      <c r="AG77" s="1012"/>
      <c r="AH77" s="1012"/>
      <c r="AI77" s="1012"/>
      <c r="AJ77" s="1012"/>
      <c r="AK77" s="1012"/>
      <c r="AL77" s="1013"/>
    </row>
    <row r="78" spans="1:38">
      <c r="A78" s="146"/>
      <c r="B78" s="542">
        <v>18</v>
      </c>
      <c r="C78" s="826"/>
      <c r="D78" s="827"/>
      <c r="E78" s="1012"/>
      <c r="F78" s="1012"/>
      <c r="G78" s="1012"/>
      <c r="H78" s="1012"/>
      <c r="I78" s="1012"/>
      <c r="J78" s="1012"/>
      <c r="K78" s="1012"/>
      <c r="L78" s="1012"/>
      <c r="M78" s="1012"/>
      <c r="N78" s="1012"/>
      <c r="O78" s="1012"/>
      <c r="P78" s="1012"/>
      <c r="Q78" s="1012"/>
      <c r="R78" s="1012"/>
      <c r="S78" s="1013"/>
      <c r="T78" s="1023"/>
      <c r="U78" s="1028">
        <v>18</v>
      </c>
      <c r="V78" s="826"/>
      <c r="W78" s="827"/>
      <c r="X78" s="1012"/>
      <c r="Y78" s="1012"/>
      <c r="Z78" s="1012"/>
      <c r="AA78" s="1012"/>
      <c r="AB78" s="1012"/>
      <c r="AC78" s="1012"/>
      <c r="AD78" s="1012"/>
      <c r="AE78" s="1012"/>
      <c r="AF78" s="1012"/>
      <c r="AG78" s="1012"/>
      <c r="AH78" s="1012"/>
      <c r="AI78" s="1012"/>
      <c r="AJ78" s="1012"/>
      <c r="AK78" s="1012"/>
      <c r="AL78" s="1013"/>
    </row>
    <row r="79" spans="1:38">
      <c r="A79" s="146"/>
      <c r="B79" s="542">
        <v>19</v>
      </c>
      <c r="C79" s="826"/>
      <c r="D79" s="827"/>
      <c r="E79" s="1012"/>
      <c r="F79" s="1012"/>
      <c r="G79" s="1012"/>
      <c r="H79" s="1012"/>
      <c r="I79" s="1012"/>
      <c r="J79" s="1012"/>
      <c r="K79" s="1012"/>
      <c r="L79" s="1012"/>
      <c r="M79" s="1012"/>
      <c r="N79" s="1012"/>
      <c r="O79" s="1012"/>
      <c r="P79" s="1012"/>
      <c r="Q79" s="1012"/>
      <c r="R79" s="1012"/>
      <c r="S79" s="1013"/>
      <c r="T79" s="1023"/>
      <c r="U79" s="1028">
        <v>19</v>
      </c>
      <c r="V79" s="826"/>
      <c r="W79" s="827"/>
      <c r="X79" s="1012"/>
      <c r="Y79" s="1012"/>
      <c r="Z79" s="1012"/>
      <c r="AA79" s="1012"/>
      <c r="AB79" s="1012"/>
      <c r="AC79" s="1012"/>
      <c r="AD79" s="1012"/>
      <c r="AE79" s="1012"/>
      <c r="AF79" s="1012"/>
      <c r="AG79" s="1012"/>
      <c r="AH79" s="1012"/>
      <c r="AI79" s="1012"/>
      <c r="AJ79" s="1012"/>
      <c r="AK79" s="1012"/>
      <c r="AL79" s="1013"/>
    </row>
    <row r="80" spans="1:38">
      <c r="A80" s="146"/>
      <c r="B80" s="542">
        <v>20</v>
      </c>
      <c r="C80" s="826"/>
      <c r="D80" s="827"/>
      <c r="E80" s="1012"/>
      <c r="F80" s="1012"/>
      <c r="G80" s="1012"/>
      <c r="H80" s="1012"/>
      <c r="I80" s="1012"/>
      <c r="J80" s="1012"/>
      <c r="K80" s="1012"/>
      <c r="L80" s="1012"/>
      <c r="M80" s="1012"/>
      <c r="N80" s="1012"/>
      <c r="O80" s="1012"/>
      <c r="P80" s="1012"/>
      <c r="Q80" s="1012"/>
      <c r="R80" s="1012"/>
      <c r="S80" s="1013"/>
      <c r="T80" s="1023"/>
      <c r="U80" s="1028">
        <v>20</v>
      </c>
      <c r="V80" s="826"/>
      <c r="W80" s="827"/>
      <c r="X80" s="1012"/>
      <c r="Y80" s="1012"/>
      <c r="Z80" s="1012"/>
      <c r="AA80" s="1012"/>
      <c r="AB80" s="1012"/>
      <c r="AC80" s="1012"/>
      <c r="AD80" s="1012"/>
      <c r="AE80" s="1012"/>
      <c r="AF80" s="1012"/>
      <c r="AG80" s="1012"/>
      <c r="AH80" s="1012"/>
      <c r="AI80" s="1012"/>
      <c r="AJ80" s="1012"/>
      <c r="AK80" s="1012"/>
      <c r="AL80" s="1013"/>
    </row>
    <row r="81" spans="1:38">
      <c r="A81" s="146"/>
      <c r="B81" s="542">
        <v>21</v>
      </c>
      <c r="C81" s="826"/>
      <c r="D81" s="827"/>
      <c r="E81" s="1012"/>
      <c r="F81" s="1012"/>
      <c r="G81" s="1012"/>
      <c r="H81" s="1012"/>
      <c r="I81" s="1012"/>
      <c r="J81" s="1012"/>
      <c r="K81" s="1012"/>
      <c r="L81" s="1012"/>
      <c r="M81" s="1012"/>
      <c r="N81" s="1012"/>
      <c r="O81" s="1012"/>
      <c r="P81" s="1012"/>
      <c r="Q81" s="1012"/>
      <c r="R81" s="1012"/>
      <c r="S81" s="1013"/>
      <c r="T81" s="1023"/>
      <c r="U81" s="1028">
        <v>21</v>
      </c>
      <c r="V81" s="826"/>
      <c r="W81" s="827"/>
      <c r="X81" s="1012"/>
      <c r="Y81" s="1012"/>
      <c r="Z81" s="1012"/>
      <c r="AA81" s="1012"/>
      <c r="AB81" s="1012"/>
      <c r="AC81" s="1012"/>
      <c r="AD81" s="1012"/>
      <c r="AE81" s="1012"/>
      <c r="AF81" s="1012"/>
      <c r="AG81" s="1012"/>
      <c r="AH81" s="1012"/>
      <c r="AI81" s="1012"/>
      <c r="AJ81" s="1012"/>
      <c r="AK81" s="1012"/>
      <c r="AL81" s="1013"/>
    </row>
    <row r="82" spans="1:38">
      <c r="A82" s="146"/>
      <c r="B82" s="542">
        <v>22</v>
      </c>
      <c r="C82" s="826"/>
      <c r="D82" s="827"/>
      <c r="E82" s="1012"/>
      <c r="F82" s="1012"/>
      <c r="G82" s="1012"/>
      <c r="H82" s="1012"/>
      <c r="I82" s="1012"/>
      <c r="J82" s="1012"/>
      <c r="K82" s="1012"/>
      <c r="L82" s="1012"/>
      <c r="M82" s="1012"/>
      <c r="N82" s="1012"/>
      <c r="O82" s="1012"/>
      <c r="P82" s="1012"/>
      <c r="Q82" s="1012"/>
      <c r="R82" s="1012"/>
      <c r="S82" s="1013"/>
      <c r="T82" s="1023"/>
      <c r="U82" s="1028">
        <v>22</v>
      </c>
      <c r="V82" s="826"/>
      <c r="W82" s="827"/>
      <c r="X82" s="1012"/>
      <c r="Y82" s="1012"/>
      <c r="Z82" s="1012"/>
      <c r="AA82" s="1012"/>
      <c r="AB82" s="1012"/>
      <c r="AC82" s="1012"/>
      <c r="AD82" s="1012"/>
      <c r="AE82" s="1012"/>
      <c r="AF82" s="1012"/>
      <c r="AG82" s="1012"/>
      <c r="AH82" s="1012"/>
      <c r="AI82" s="1012"/>
      <c r="AJ82" s="1012"/>
      <c r="AK82" s="1012"/>
      <c r="AL82" s="1013"/>
    </row>
    <row r="83" spans="1:38">
      <c r="A83" s="146"/>
      <c r="B83" s="542">
        <v>23</v>
      </c>
      <c r="C83" s="826"/>
      <c r="D83" s="827"/>
      <c r="E83" s="1012"/>
      <c r="F83" s="1012"/>
      <c r="G83" s="1012"/>
      <c r="H83" s="1012"/>
      <c r="I83" s="1012"/>
      <c r="J83" s="1012"/>
      <c r="K83" s="1012"/>
      <c r="L83" s="1012"/>
      <c r="M83" s="1012"/>
      <c r="N83" s="1012"/>
      <c r="O83" s="1012"/>
      <c r="P83" s="1012"/>
      <c r="Q83" s="1012"/>
      <c r="R83" s="1012"/>
      <c r="S83" s="1013"/>
      <c r="T83" s="1023"/>
      <c r="U83" s="1028">
        <v>23</v>
      </c>
      <c r="V83" s="826"/>
      <c r="W83" s="827"/>
      <c r="X83" s="1012"/>
      <c r="Y83" s="1012"/>
      <c r="Z83" s="1012"/>
      <c r="AA83" s="1012"/>
      <c r="AB83" s="1012"/>
      <c r="AC83" s="1012"/>
      <c r="AD83" s="1012"/>
      <c r="AE83" s="1012"/>
      <c r="AF83" s="1012"/>
      <c r="AG83" s="1012"/>
      <c r="AH83" s="1012"/>
      <c r="AI83" s="1012"/>
      <c r="AJ83" s="1012"/>
      <c r="AK83" s="1012"/>
      <c r="AL83" s="1013"/>
    </row>
    <row r="84" spans="1:38">
      <c r="A84" s="146"/>
      <c r="B84" s="542">
        <v>24</v>
      </c>
      <c r="C84" s="826"/>
      <c r="D84" s="827"/>
      <c r="E84" s="1012"/>
      <c r="F84" s="1012"/>
      <c r="G84" s="1012"/>
      <c r="H84" s="1012"/>
      <c r="I84" s="1012"/>
      <c r="J84" s="1012"/>
      <c r="K84" s="1012"/>
      <c r="L84" s="1012"/>
      <c r="M84" s="1012"/>
      <c r="N84" s="1012"/>
      <c r="O84" s="1012"/>
      <c r="P84" s="1012"/>
      <c r="Q84" s="1012"/>
      <c r="R84" s="1012"/>
      <c r="S84" s="1013"/>
      <c r="T84" s="1023"/>
      <c r="U84" s="1028">
        <v>24</v>
      </c>
      <c r="V84" s="826"/>
      <c r="W84" s="827"/>
      <c r="X84" s="1012"/>
      <c r="Y84" s="1012"/>
      <c r="Z84" s="1012"/>
      <c r="AA84" s="1012"/>
      <c r="AB84" s="1012"/>
      <c r="AC84" s="1012"/>
      <c r="AD84" s="1012"/>
      <c r="AE84" s="1012"/>
      <c r="AF84" s="1012"/>
      <c r="AG84" s="1012"/>
      <c r="AH84" s="1012"/>
      <c r="AI84" s="1012"/>
      <c r="AJ84" s="1012"/>
      <c r="AK84" s="1012"/>
      <c r="AL84" s="1013"/>
    </row>
    <row r="85" spans="1:38">
      <c r="A85" s="146"/>
      <c r="B85" s="542">
        <v>25</v>
      </c>
      <c r="C85" s="826"/>
      <c r="D85" s="827"/>
      <c r="E85" s="1012"/>
      <c r="F85" s="1012"/>
      <c r="G85" s="1012"/>
      <c r="H85" s="1012"/>
      <c r="I85" s="1012"/>
      <c r="J85" s="1012"/>
      <c r="K85" s="1012"/>
      <c r="L85" s="1012"/>
      <c r="M85" s="1012"/>
      <c r="N85" s="1012"/>
      <c r="O85" s="1012"/>
      <c r="P85" s="1012"/>
      <c r="Q85" s="1012"/>
      <c r="R85" s="1012"/>
      <c r="S85" s="1013"/>
      <c r="T85" s="1023"/>
      <c r="U85" s="1028">
        <v>25</v>
      </c>
      <c r="V85" s="826"/>
      <c r="W85" s="827"/>
      <c r="X85" s="1012"/>
      <c r="Y85" s="1012"/>
      <c r="Z85" s="1012"/>
      <c r="AA85" s="1012"/>
      <c r="AB85" s="1012"/>
      <c r="AC85" s="1012"/>
      <c r="AD85" s="1012"/>
      <c r="AE85" s="1012"/>
      <c r="AF85" s="1012"/>
      <c r="AG85" s="1012"/>
      <c r="AH85" s="1012"/>
      <c r="AI85" s="1012"/>
      <c r="AJ85" s="1012"/>
      <c r="AK85" s="1012"/>
      <c r="AL85" s="1013"/>
    </row>
    <row r="86" spans="1:38">
      <c r="A86" s="146"/>
      <c r="B86" s="542">
        <v>26</v>
      </c>
      <c r="C86" s="826"/>
      <c r="D86" s="827"/>
      <c r="E86" s="1012"/>
      <c r="F86" s="1012"/>
      <c r="G86" s="1012"/>
      <c r="H86" s="1012"/>
      <c r="I86" s="1012"/>
      <c r="J86" s="1012"/>
      <c r="K86" s="1012"/>
      <c r="L86" s="1012"/>
      <c r="M86" s="1012"/>
      <c r="N86" s="1012"/>
      <c r="O86" s="1012"/>
      <c r="P86" s="1012"/>
      <c r="Q86" s="1012"/>
      <c r="R86" s="1012"/>
      <c r="S86" s="1013"/>
      <c r="T86" s="1023"/>
      <c r="U86" s="1028">
        <v>26</v>
      </c>
      <c r="V86" s="826"/>
      <c r="W86" s="827"/>
      <c r="X86" s="1012"/>
      <c r="Y86" s="1012"/>
      <c r="Z86" s="1012"/>
      <c r="AA86" s="1012"/>
      <c r="AB86" s="1012"/>
      <c r="AC86" s="1012"/>
      <c r="AD86" s="1012"/>
      <c r="AE86" s="1012"/>
      <c r="AF86" s="1012"/>
      <c r="AG86" s="1012"/>
      <c r="AH86" s="1012"/>
      <c r="AI86" s="1012"/>
      <c r="AJ86" s="1012"/>
      <c r="AK86" s="1012"/>
      <c r="AL86" s="1013"/>
    </row>
    <row r="87" spans="1:38">
      <c r="A87" s="146"/>
      <c r="B87" s="542">
        <v>27</v>
      </c>
      <c r="C87" s="826"/>
      <c r="D87" s="827"/>
      <c r="E87" s="1012"/>
      <c r="F87" s="1012"/>
      <c r="G87" s="1012"/>
      <c r="H87" s="1012"/>
      <c r="I87" s="1012"/>
      <c r="J87" s="1012"/>
      <c r="K87" s="1012"/>
      <c r="L87" s="1012"/>
      <c r="M87" s="1012"/>
      <c r="N87" s="1012"/>
      <c r="O87" s="1012"/>
      <c r="P87" s="1012"/>
      <c r="Q87" s="1012"/>
      <c r="R87" s="1012"/>
      <c r="S87" s="1013"/>
      <c r="T87" s="1023"/>
      <c r="U87" s="1028">
        <v>27</v>
      </c>
      <c r="V87" s="826"/>
      <c r="W87" s="827"/>
      <c r="X87" s="1012"/>
      <c r="Y87" s="1012"/>
      <c r="Z87" s="1012"/>
      <c r="AA87" s="1012"/>
      <c r="AB87" s="1012"/>
      <c r="AC87" s="1012"/>
      <c r="AD87" s="1012"/>
      <c r="AE87" s="1012"/>
      <c r="AF87" s="1012"/>
      <c r="AG87" s="1012"/>
      <c r="AH87" s="1012"/>
      <c r="AI87" s="1012"/>
      <c r="AJ87" s="1012"/>
      <c r="AK87" s="1012"/>
      <c r="AL87" s="1013"/>
    </row>
    <row r="88" spans="1:38">
      <c r="A88" s="146"/>
      <c r="B88" s="542">
        <v>28</v>
      </c>
      <c r="C88" s="826"/>
      <c r="D88" s="827"/>
      <c r="E88" s="1012"/>
      <c r="F88" s="1012"/>
      <c r="G88" s="1012"/>
      <c r="H88" s="1012"/>
      <c r="I88" s="1012"/>
      <c r="J88" s="1012"/>
      <c r="K88" s="1012"/>
      <c r="L88" s="1012"/>
      <c r="M88" s="1012"/>
      <c r="N88" s="1012"/>
      <c r="O88" s="1012"/>
      <c r="P88" s="1012"/>
      <c r="Q88" s="1012"/>
      <c r="R88" s="1012"/>
      <c r="S88" s="1013"/>
      <c r="T88" s="1023"/>
      <c r="U88" s="1028">
        <v>28</v>
      </c>
      <c r="V88" s="826"/>
      <c r="W88" s="827"/>
      <c r="X88" s="1012"/>
      <c r="Y88" s="1012"/>
      <c r="Z88" s="1012"/>
      <c r="AA88" s="1012"/>
      <c r="AB88" s="1012"/>
      <c r="AC88" s="1012"/>
      <c r="AD88" s="1012"/>
      <c r="AE88" s="1012"/>
      <c r="AF88" s="1012"/>
      <c r="AG88" s="1012"/>
      <c r="AH88" s="1012"/>
      <c r="AI88" s="1012"/>
      <c r="AJ88" s="1012"/>
      <c r="AK88" s="1012"/>
      <c r="AL88" s="1013"/>
    </row>
    <row r="89" spans="1:38">
      <c r="A89" s="146"/>
      <c r="B89" s="542">
        <v>29</v>
      </c>
      <c r="C89" s="826"/>
      <c r="D89" s="827"/>
      <c r="E89" s="1012"/>
      <c r="F89" s="1012"/>
      <c r="G89" s="1012"/>
      <c r="H89" s="1012"/>
      <c r="I89" s="1012"/>
      <c r="J89" s="1012"/>
      <c r="K89" s="1012"/>
      <c r="L89" s="1012"/>
      <c r="M89" s="1012"/>
      <c r="N89" s="1012"/>
      <c r="O89" s="1012"/>
      <c r="P89" s="1012"/>
      <c r="Q89" s="1012"/>
      <c r="R89" s="1012"/>
      <c r="S89" s="1013"/>
      <c r="T89" s="1023"/>
      <c r="U89" s="1028">
        <v>29</v>
      </c>
      <c r="V89" s="826"/>
      <c r="W89" s="827"/>
      <c r="X89" s="1012"/>
      <c r="Y89" s="1012"/>
      <c r="Z89" s="1012"/>
      <c r="AA89" s="1012"/>
      <c r="AB89" s="1012"/>
      <c r="AC89" s="1012"/>
      <c r="AD89" s="1012"/>
      <c r="AE89" s="1012"/>
      <c r="AF89" s="1012"/>
      <c r="AG89" s="1012"/>
      <c r="AH89" s="1012"/>
      <c r="AI89" s="1012"/>
      <c r="AJ89" s="1012"/>
      <c r="AK89" s="1012"/>
      <c r="AL89" s="1013"/>
    </row>
    <row r="90" spans="1:38">
      <c r="A90" s="146"/>
      <c r="B90" s="542">
        <v>30</v>
      </c>
      <c r="C90" s="826"/>
      <c r="D90" s="827"/>
      <c r="E90" s="1012"/>
      <c r="F90" s="1012"/>
      <c r="G90" s="1012"/>
      <c r="H90" s="1012"/>
      <c r="I90" s="1012"/>
      <c r="J90" s="1012"/>
      <c r="K90" s="1012"/>
      <c r="L90" s="1012"/>
      <c r="M90" s="1012"/>
      <c r="N90" s="1012"/>
      <c r="O90" s="1012"/>
      <c r="P90" s="1012"/>
      <c r="Q90" s="1012"/>
      <c r="R90" s="1012"/>
      <c r="S90" s="1013"/>
      <c r="T90" s="1023"/>
      <c r="U90" s="1028">
        <v>30</v>
      </c>
      <c r="V90" s="826"/>
      <c r="W90" s="827"/>
      <c r="X90" s="1012"/>
      <c r="Y90" s="1012"/>
      <c r="Z90" s="1012"/>
      <c r="AA90" s="1012"/>
      <c r="AB90" s="1012"/>
      <c r="AC90" s="1012"/>
      <c r="AD90" s="1012"/>
      <c r="AE90" s="1012"/>
      <c r="AF90" s="1012"/>
      <c r="AG90" s="1012"/>
      <c r="AH90" s="1012"/>
      <c r="AI90" s="1012"/>
      <c r="AJ90" s="1012"/>
      <c r="AK90" s="1012"/>
      <c r="AL90" s="1013"/>
    </row>
    <row r="91" spans="1:38">
      <c r="A91" s="146"/>
      <c r="B91" s="542">
        <v>31</v>
      </c>
      <c r="C91" s="826"/>
      <c r="D91" s="827"/>
      <c r="E91" s="1012"/>
      <c r="F91" s="1012"/>
      <c r="G91" s="1012"/>
      <c r="H91" s="1012"/>
      <c r="I91" s="1012"/>
      <c r="J91" s="1012"/>
      <c r="K91" s="1012"/>
      <c r="L91" s="1012"/>
      <c r="M91" s="1012"/>
      <c r="N91" s="1012"/>
      <c r="O91" s="1012"/>
      <c r="P91" s="1012"/>
      <c r="Q91" s="1012"/>
      <c r="R91" s="1012"/>
      <c r="S91" s="1013"/>
      <c r="T91" s="1023"/>
      <c r="U91" s="1028">
        <v>31</v>
      </c>
      <c r="V91" s="826"/>
      <c r="W91" s="827"/>
      <c r="X91" s="1012"/>
      <c r="Y91" s="1012"/>
      <c r="Z91" s="1012"/>
      <c r="AA91" s="1012"/>
      <c r="AB91" s="1012"/>
      <c r="AC91" s="1012"/>
      <c r="AD91" s="1012"/>
      <c r="AE91" s="1012"/>
      <c r="AF91" s="1012"/>
      <c r="AG91" s="1012"/>
      <c r="AH91" s="1012"/>
      <c r="AI91" s="1012"/>
      <c r="AJ91" s="1012"/>
      <c r="AK91" s="1012"/>
      <c r="AL91" s="1013"/>
    </row>
    <row r="92" spans="1:38">
      <c r="A92" s="146"/>
      <c r="B92" s="542">
        <v>32</v>
      </c>
      <c r="C92" s="826"/>
      <c r="D92" s="827"/>
      <c r="E92" s="1012"/>
      <c r="F92" s="1012"/>
      <c r="G92" s="1012"/>
      <c r="H92" s="1012"/>
      <c r="I92" s="1012"/>
      <c r="J92" s="1012"/>
      <c r="K92" s="1012"/>
      <c r="L92" s="1012"/>
      <c r="M92" s="1012"/>
      <c r="N92" s="1012"/>
      <c r="O92" s="1012"/>
      <c r="P92" s="1012"/>
      <c r="Q92" s="1012"/>
      <c r="R92" s="1012"/>
      <c r="S92" s="1013"/>
      <c r="T92" s="1023"/>
      <c r="U92" s="1028">
        <v>32</v>
      </c>
      <c r="V92" s="826"/>
      <c r="W92" s="827"/>
      <c r="X92" s="1012"/>
      <c r="Y92" s="1012"/>
      <c r="Z92" s="1012"/>
      <c r="AA92" s="1012"/>
      <c r="AB92" s="1012"/>
      <c r="AC92" s="1012"/>
      <c r="AD92" s="1012"/>
      <c r="AE92" s="1012"/>
      <c r="AF92" s="1012"/>
      <c r="AG92" s="1012"/>
      <c r="AH92" s="1012"/>
      <c r="AI92" s="1012"/>
      <c r="AJ92" s="1012"/>
      <c r="AK92" s="1012"/>
      <c r="AL92" s="1013"/>
    </row>
    <row r="93" spans="1:38">
      <c r="A93" s="146"/>
      <c r="B93" s="542">
        <v>33</v>
      </c>
      <c r="C93" s="826"/>
      <c r="D93" s="827"/>
      <c r="E93" s="1012"/>
      <c r="F93" s="1012"/>
      <c r="G93" s="1012"/>
      <c r="H93" s="1012"/>
      <c r="I93" s="1012"/>
      <c r="J93" s="1012"/>
      <c r="K93" s="1012"/>
      <c r="L93" s="1012"/>
      <c r="M93" s="1012"/>
      <c r="N93" s="1012"/>
      <c r="O93" s="1012"/>
      <c r="P93" s="1012"/>
      <c r="Q93" s="1012"/>
      <c r="R93" s="1012"/>
      <c r="S93" s="1013"/>
      <c r="T93" s="1023"/>
      <c r="U93" s="1028">
        <v>33</v>
      </c>
      <c r="V93" s="826"/>
      <c r="W93" s="827"/>
      <c r="X93" s="1012"/>
      <c r="Y93" s="1012"/>
      <c r="Z93" s="1012"/>
      <c r="AA93" s="1012"/>
      <c r="AB93" s="1012"/>
      <c r="AC93" s="1012"/>
      <c r="AD93" s="1012"/>
      <c r="AE93" s="1012"/>
      <c r="AF93" s="1012"/>
      <c r="AG93" s="1012"/>
      <c r="AH93" s="1012"/>
      <c r="AI93" s="1012"/>
      <c r="AJ93" s="1012"/>
      <c r="AK93" s="1012"/>
      <c r="AL93" s="1013"/>
    </row>
    <row r="94" spans="1:38">
      <c r="A94" s="146"/>
      <c r="B94" s="542">
        <v>34</v>
      </c>
      <c r="C94" s="826"/>
      <c r="D94" s="827"/>
      <c r="E94" s="1012"/>
      <c r="F94" s="1012"/>
      <c r="G94" s="1012"/>
      <c r="H94" s="1012"/>
      <c r="I94" s="1012"/>
      <c r="J94" s="1012"/>
      <c r="K94" s="1012"/>
      <c r="L94" s="1012"/>
      <c r="M94" s="1012"/>
      <c r="N94" s="1012"/>
      <c r="O94" s="1012"/>
      <c r="P94" s="1012"/>
      <c r="Q94" s="1012"/>
      <c r="R94" s="1012"/>
      <c r="S94" s="1013"/>
      <c r="T94" s="1023"/>
      <c r="U94" s="1028">
        <v>34</v>
      </c>
      <c r="V94" s="826"/>
      <c r="W94" s="827"/>
      <c r="X94" s="1012"/>
      <c r="Y94" s="1012"/>
      <c r="Z94" s="1012"/>
      <c r="AA94" s="1012"/>
      <c r="AB94" s="1012"/>
      <c r="AC94" s="1012"/>
      <c r="AD94" s="1012"/>
      <c r="AE94" s="1012"/>
      <c r="AF94" s="1012"/>
      <c r="AG94" s="1012"/>
      <c r="AH94" s="1012"/>
      <c r="AI94" s="1012"/>
      <c r="AJ94" s="1012"/>
      <c r="AK94" s="1012"/>
      <c r="AL94" s="1013"/>
    </row>
    <row r="95" spans="1:38">
      <c r="A95" s="146"/>
      <c r="B95" s="542">
        <v>35</v>
      </c>
      <c r="C95" s="826"/>
      <c r="D95" s="827"/>
      <c r="E95" s="1012"/>
      <c r="F95" s="1012"/>
      <c r="G95" s="1012"/>
      <c r="H95" s="1012"/>
      <c r="I95" s="1012"/>
      <c r="J95" s="1012"/>
      <c r="K95" s="1012"/>
      <c r="L95" s="1012"/>
      <c r="M95" s="1012"/>
      <c r="N95" s="1012"/>
      <c r="O95" s="1012"/>
      <c r="P95" s="1012"/>
      <c r="Q95" s="1012"/>
      <c r="R95" s="1012"/>
      <c r="S95" s="1013"/>
      <c r="T95" s="1023"/>
      <c r="U95" s="1028">
        <v>35</v>
      </c>
      <c r="V95" s="826"/>
      <c r="W95" s="827"/>
      <c r="X95" s="1012"/>
      <c r="Y95" s="1012"/>
      <c r="Z95" s="1012"/>
      <c r="AA95" s="1012"/>
      <c r="AB95" s="1012"/>
      <c r="AC95" s="1012"/>
      <c r="AD95" s="1012"/>
      <c r="AE95" s="1012"/>
      <c r="AF95" s="1012"/>
      <c r="AG95" s="1012"/>
      <c r="AH95" s="1012"/>
      <c r="AI95" s="1012"/>
      <c r="AJ95" s="1012"/>
      <c r="AK95" s="1012"/>
      <c r="AL95" s="1013"/>
    </row>
    <row r="96" spans="1:38">
      <c r="A96" s="146"/>
      <c r="B96" s="542">
        <v>36</v>
      </c>
      <c r="C96" s="826"/>
      <c r="D96" s="827"/>
      <c r="E96" s="1012"/>
      <c r="F96" s="1012"/>
      <c r="G96" s="1012"/>
      <c r="H96" s="1012"/>
      <c r="I96" s="1012"/>
      <c r="J96" s="1012"/>
      <c r="K96" s="1012"/>
      <c r="L96" s="1012"/>
      <c r="M96" s="1012"/>
      <c r="N96" s="1012"/>
      <c r="O96" s="1012"/>
      <c r="P96" s="1012"/>
      <c r="Q96" s="1012"/>
      <c r="R96" s="1012"/>
      <c r="S96" s="1013"/>
      <c r="T96" s="1023"/>
      <c r="U96" s="1028">
        <v>36</v>
      </c>
      <c r="V96" s="826"/>
      <c r="W96" s="827"/>
      <c r="X96" s="1012"/>
      <c r="Y96" s="1012"/>
      <c r="Z96" s="1012"/>
      <c r="AA96" s="1012"/>
      <c r="AB96" s="1012"/>
      <c r="AC96" s="1012"/>
      <c r="AD96" s="1012"/>
      <c r="AE96" s="1012"/>
      <c r="AF96" s="1012"/>
      <c r="AG96" s="1012"/>
      <c r="AH96" s="1012"/>
      <c r="AI96" s="1012"/>
      <c r="AJ96" s="1012"/>
      <c r="AK96" s="1012"/>
      <c r="AL96" s="1013"/>
    </row>
    <row r="97" spans="1:38">
      <c r="A97" s="146"/>
      <c r="B97" s="542">
        <v>37</v>
      </c>
      <c r="C97" s="826"/>
      <c r="D97" s="827"/>
      <c r="E97" s="1012"/>
      <c r="F97" s="1012"/>
      <c r="G97" s="1012"/>
      <c r="H97" s="1012"/>
      <c r="I97" s="1012"/>
      <c r="J97" s="1012"/>
      <c r="K97" s="1012"/>
      <c r="L97" s="1012"/>
      <c r="M97" s="1012"/>
      <c r="N97" s="1012"/>
      <c r="O97" s="1012"/>
      <c r="P97" s="1012"/>
      <c r="Q97" s="1012"/>
      <c r="R97" s="1012"/>
      <c r="S97" s="1013"/>
      <c r="T97" s="1023"/>
      <c r="U97" s="1028">
        <v>37</v>
      </c>
      <c r="V97" s="826"/>
      <c r="W97" s="827"/>
      <c r="X97" s="1012"/>
      <c r="Y97" s="1012"/>
      <c r="Z97" s="1012"/>
      <c r="AA97" s="1012"/>
      <c r="AB97" s="1012"/>
      <c r="AC97" s="1012"/>
      <c r="AD97" s="1012"/>
      <c r="AE97" s="1012"/>
      <c r="AF97" s="1012"/>
      <c r="AG97" s="1012"/>
      <c r="AH97" s="1012"/>
      <c r="AI97" s="1012"/>
      <c r="AJ97" s="1012"/>
      <c r="AK97" s="1012"/>
      <c r="AL97" s="1013"/>
    </row>
    <row r="98" spans="1:38">
      <c r="A98" s="146"/>
      <c r="B98" s="542">
        <v>38</v>
      </c>
      <c r="C98" s="826"/>
      <c r="D98" s="827"/>
      <c r="E98" s="1012"/>
      <c r="F98" s="1012"/>
      <c r="G98" s="1012"/>
      <c r="H98" s="1012"/>
      <c r="I98" s="1012"/>
      <c r="J98" s="1012"/>
      <c r="K98" s="1012"/>
      <c r="L98" s="1012"/>
      <c r="M98" s="1012"/>
      <c r="N98" s="1012"/>
      <c r="O98" s="1012"/>
      <c r="P98" s="1012"/>
      <c r="Q98" s="1012"/>
      <c r="R98" s="1012"/>
      <c r="S98" s="1013"/>
      <c r="T98" s="1023"/>
      <c r="U98" s="1028">
        <v>38</v>
      </c>
      <c r="V98" s="826"/>
      <c r="W98" s="827"/>
      <c r="X98" s="1012"/>
      <c r="Y98" s="1012"/>
      <c r="Z98" s="1012"/>
      <c r="AA98" s="1012"/>
      <c r="AB98" s="1012"/>
      <c r="AC98" s="1012"/>
      <c r="AD98" s="1012"/>
      <c r="AE98" s="1012"/>
      <c r="AF98" s="1012"/>
      <c r="AG98" s="1012"/>
      <c r="AH98" s="1012"/>
      <c r="AI98" s="1012"/>
      <c r="AJ98" s="1012"/>
      <c r="AK98" s="1012"/>
      <c r="AL98" s="1013"/>
    </row>
    <row r="99" spans="1:38">
      <c r="A99" s="146"/>
      <c r="B99" s="542">
        <v>39</v>
      </c>
      <c r="C99" s="826"/>
      <c r="D99" s="827"/>
      <c r="E99" s="1012"/>
      <c r="F99" s="1012"/>
      <c r="G99" s="1012"/>
      <c r="H99" s="1012"/>
      <c r="I99" s="1012"/>
      <c r="J99" s="1012"/>
      <c r="K99" s="1012"/>
      <c r="L99" s="1012"/>
      <c r="M99" s="1012"/>
      <c r="N99" s="1012"/>
      <c r="O99" s="1012"/>
      <c r="P99" s="1012"/>
      <c r="Q99" s="1012"/>
      <c r="R99" s="1012"/>
      <c r="S99" s="1013"/>
      <c r="T99" s="1023"/>
      <c r="U99" s="1028">
        <v>39</v>
      </c>
      <c r="V99" s="826"/>
      <c r="W99" s="827"/>
      <c r="X99" s="1012"/>
      <c r="Y99" s="1012"/>
      <c r="Z99" s="1012"/>
      <c r="AA99" s="1012"/>
      <c r="AB99" s="1012"/>
      <c r="AC99" s="1012"/>
      <c r="AD99" s="1012"/>
      <c r="AE99" s="1012"/>
      <c r="AF99" s="1012"/>
      <c r="AG99" s="1012"/>
      <c r="AH99" s="1012"/>
      <c r="AI99" s="1012"/>
      <c r="AJ99" s="1012"/>
      <c r="AK99" s="1012"/>
      <c r="AL99" s="1013"/>
    </row>
    <row r="100" spans="1:38">
      <c r="A100" s="146"/>
      <c r="B100" s="542">
        <v>40</v>
      </c>
      <c r="C100" s="826"/>
      <c r="D100" s="827"/>
      <c r="E100" s="1012"/>
      <c r="F100" s="1012"/>
      <c r="G100" s="1012"/>
      <c r="H100" s="1012"/>
      <c r="I100" s="1012"/>
      <c r="J100" s="1012"/>
      <c r="K100" s="1012"/>
      <c r="L100" s="1012"/>
      <c r="M100" s="1012"/>
      <c r="N100" s="1012"/>
      <c r="O100" s="1012"/>
      <c r="P100" s="1012"/>
      <c r="Q100" s="1012"/>
      <c r="R100" s="1012"/>
      <c r="S100" s="1013"/>
      <c r="T100" s="1023"/>
      <c r="U100" s="1028">
        <v>40</v>
      </c>
      <c r="V100" s="826"/>
      <c r="W100" s="827"/>
      <c r="X100" s="1012"/>
      <c r="Y100" s="1012"/>
      <c r="Z100" s="1012"/>
      <c r="AA100" s="1012"/>
      <c r="AB100" s="1012"/>
      <c r="AC100" s="1012"/>
      <c r="AD100" s="1012"/>
      <c r="AE100" s="1012"/>
      <c r="AF100" s="1012"/>
      <c r="AG100" s="1012"/>
      <c r="AH100" s="1012"/>
      <c r="AI100" s="1012"/>
      <c r="AJ100" s="1012"/>
      <c r="AK100" s="1012"/>
      <c r="AL100" s="1013"/>
    </row>
    <row r="101" spans="1:38">
      <c r="A101" s="146"/>
      <c r="B101" s="542">
        <v>41</v>
      </c>
      <c r="C101" s="826"/>
      <c r="D101" s="827"/>
      <c r="E101" s="1012"/>
      <c r="F101" s="1012"/>
      <c r="G101" s="1012"/>
      <c r="H101" s="1012"/>
      <c r="I101" s="1012"/>
      <c r="J101" s="1012"/>
      <c r="K101" s="1012"/>
      <c r="L101" s="1012"/>
      <c r="M101" s="1012"/>
      <c r="N101" s="1012"/>
      <c r="O101" s="1012"/>
      <c r="P101" s="1012"/>
      <c r="Q101" s="1012"/>
      <c r="R101" s="1012"/>
      <c r="S101" s="1013"/>
      <c r="T101" s="1023"/>
      <c r="U101" s="1028">
        <v>41</v>
      </c>
      <c r="V101" s="826"/>
      <c r="W101" s="827"/>
      <c r="X101" s="1012"/>
      <c r="Y101" s="1012"/>
      <c r="Z101" s="1012"/>
      <c r="AA101" s="1012"/>
      <c r="AB101" s="1012"/>
      <c r="AC101" s="1012"/>
      <c r="AD101" s="1012"/>
      <c r="AE101" s="1012"/>
      <c r="AF101" s="1012"/>
      <c r="AG101" s="1012"/>
      <c r="AH101" s="1012"/>
      <c r="AI101" s="1012"/>
      <c r="AJ101" s="1012"/>
      <c r="AK101" s="1012"/>
      <c r="AL101" s="1013"/>
    </row>
    <row r="102" spans="1:38">
      <c r="A102" s="146"/>
      <c r="B102" s="542">
        <v>42</v>
      </c>
      <c r="C102" s="826"/>
      <c r="D102" s="827"/>
      <c r="E102" s="1012"/>
      <c r="F102" s="1012"/>
      <c r="G102" s="1012"/>
      <c r="H102" s="1012"/>
      <c r="I102" s="1012"/>
      <c r="J102" s="1012"/>
      <c r="K102" s="1012"/>
      <c r="L102" s="1012"/>
      <c r="M102" s="1012"/>
      <c r="N102" s="1012"/>
      <c r="O102" s="1012"/>
      <c r="P102" s="1012"/>
      <c r="Q102" s="1012"/>
      <c r="R102" s="1012"/>
      <c r="S102" s="1013"/>
      <c r="T102" s="1023"/>
      <c r="U102" s="1028">
        <v>42</v>
      </c>
      <c r="V102" s="826"/>
      <c r="W102" s="827"/>
      <c r="X102" s="1012"/>
      <c r="Y102" s="1012"/>
      <c r="Z102" s="1012"/>
      <c r="AA102" s="1012"/>
      <c r="AB102" s="1012"/>
      <c r="AC102" s="1012"/>
      <c r="AD102" s="1012"/>
      <c r="AE102" s="1012"/>
      <c r="AF102" s="1012"/>
      <c r="AG102" s="1012"/>
      <c r="AH102" s="1012"/>
      <c r="AI102" s="1012"/>
      <c r="AJ102" s="1012"/>
      <c r="AK102" s="1012"/>
      <c r="AL102" s="1013"/>
    </row>
    <row r="103" spans="1:38">
      <c r="A103" s="146"/>
      <c r="B103" s="542">
        <v>43</v>
      </c>
      <c r="C103" s="826"/>
      <c r="D103" s="827"/>
      <c r="E103" s="1012"/>
      <c r="F103" s="1012"/>
      <c r="G103" s="1012"/>
      <c r="H103" s="1012"/>
      <c r="I103" s="1012"/>
      <c r="J103" s="1012"/>
      <c r="K103" s="1012"/>
      <c r="L103" s="1012"/>
      <c r="M103" s="1012"/>
      <c r="N103" s="1012"/>
      <c r="O103" s="1012"/>
      <c r="P103" s="1012"/>
      <c r="Q103" s="1012"/>
      <c r="R103" s="1012"/>
      <c r="S103" s="1013"/>
      <c r="T103" s="1023"/>
      <c r="U103" s="1028">
        <v>43</v>
      </c>
      <c r="V103" s="826"/>
      <c r="W103" s="827"/>
      <c r="X103" s="1012"/>
      <c r="Y103" s="1012"/>
      <c r="Z103" s="1012"/>
      <c r="AA103" s="1012"/>
      <c r="AB103" s="1012"/>
      <c r="AC103" s="1012"/>
      <c r="AD103" s="1012"/>
      <c r="AE103" s="1012"/>
      <c r="AF103" s="1012"/>
      <c r="AG103" s="1012"/>
      <c r="AH103" s="1012"/>
      <c r="AI103" s="1012"/>
      <c r="AJ103" s="1012"/>
      <c r="AK103" s="1012"/>
      <c r="AL103" s="1013"/>
    </row>
    <row r="104" spans="1:38">
      <c r="A104" s="146"/>
      <c r="B104" s="542">
        <v>44</v>
      </c>
      <c r="C104" s="826"/>
      <c r="D104" s="827"/>
      <c r="E104" s="1012"/>
      <c r="F104" s="1012"/>
      <c r="G104" s="1012"/>
      <c r="H104" s="1012"/>
      <c r="I104" s="1012"/>
      <c r="J104" s="1012"/>
      <c r="K104" s="1012"/>
      <c r="L104" s="1012"/>
      <c r="M104" s="1012"/>
      <c r="N104" s="1012"/>
      <c r="O104" s="1012"/>
      <c r="P104" s="1012"/>
      <c r="Q104" s="1012"/>
      <c r="R104" s="1012"/>
      <c r="S104" s="1013"/>
      <c r="T104" s="1023"/>
      <c r="U104" s="1028">
        <v>44</v>
      </c>
      <c r="V104" s="826"/>
      <c r="W104" s="827"/>
      <c r="X104" s="1012"/>
      <c r="Y104" s="1012"/>
      <c r="Z104" s="1012"/>
      <c r="AA104" s="1012"/>
      <c r="AB104" s="1012"/>
      <c r="AC104" s="1012"/>
      <c r="AD104" s="1012"/>
      <c r="AE104" s="1012"/>
      <c r="AF104" s="1012"/>
      <c r="AG104" s="1012"/>
      <c r="AH104" s="1012"/>
      <c r="AI104" s="1012"/>
      <c r="AJ104" s="1012"/>
      <c r="AK104" s="1012"/>
      <c r="AL104" s="1013"/>
    </row>
    <row r="105" spans="1:38">
      <c r="A105" s="146"/>
      <c r="B105" s="542">
        <v>45</v>
      </c>
      <c r="C105" s="826"/>
      <c r="D105" s="827"/>
      <c r="E105" s="1012"/>
      <c r="F105" s="1012"/>
      <c r="G105" s="1012"/>
      <c r="H105" s="1012"/>
      <c r="I105" s="1012"/>
      <c r="J105" s="1012"/>
      <c r="K105" s="1012"/>
      <c r="L105" s="1012"/>
      <c r="M105" s="1012"/>
      <c r="N105" s="1012"/>
      <c r="O105" s="1012"/>
      <c r="P105" s="1012"/>
      <c r="Q105" s="1012"/>
      <c r="R105" s="1012"/>
      <c r="S105" s="1013"/>
      <c r="T105" s="1023"/>
      <c r="U105" s="1028">
        <v>45</v>
      </c>
      <c r="V105" s="826"/>
      <c r="W105" s="827"/>
      <c r="X105" s="1012"/>
      <c r="Y105" s="1012"/>
      <c r="Z105" s="1012"/>
      <c r="AA105" s="1012"/>
      <c r="AB105" s="1012"/>
      <c r="AC105" s="1012"/>
      <c r="AD105" s="1012"/>
      <c r="AE105" s="1012"/>
      <c r="AF105" s="1012"/>
      <c r="AG105" s="1012"/>
      <c r="AH105" s="1012"/>
      <c r="AI105" s="1012"/>
      <c r="AJ105" s="1012"/>
      <c r="AK105" s="1012"/>
      <c r="AL105" s="1013"/>
    </row>
    <row r="106" spans="1:38">
      <c r="A106" s="146"/>
      <c r="B106" s="542">
        <v>46</v>
      </c>
      <c r="C106" s="826"/>
      <c r="D106" s="827"/>
      <c r="E106" s="1012"/>
      <c r="F106" s="1012"/>
      <c r="G106" s="1012"/>
      <c r="H106" s="1012"/>
      <c r="I106" s="1012"/>
      <c r="J106" s="1012"/>
      <c r="K106" s="1012"/>
      <c r="L106" s="1012"/>
      <c r="M106" s="1012"/>
      <c r="N106" s="1012"/>
      <c r="O106" s="1012"/>
      <c r="P106" s="1012"/>
      <c r="Q106" s="1012"/>
      <c r="R106" s="1012"/>
      <c r="S106" s="1013"/>
      <c r="T106" s="1023"/>
      <c r="U106" s="1028">
        <v>46</v>
      </c>
      <c r="V106" s="826"/>
      <c r="W106" s="827"/>
      <c r="X106" s="1012"/>
      <c r="Y106" s="1012"/>
      <c r="Z106" s="1012"/>
      <c r="AA106" s="1012"/>
      <c r="AB106" s="1012"/>
      <c r="AC106" s="1012"/>
      <c r="AD106" s="1012"/>
      <c r="AE106" s="1012"/>
      <c r="AF106" s="1012"/>
      <c r="AG106" s="1012"/>
      <c r="AH106" s="1012"/>
      <c r="AI106" s="1012"/>
      <c r="AJ106" s="1012"/>
      <c r="AK106" s="1012"/>
      <c r="AL106" s="1013"/>
    </row>
    <row r="107" spans="1:38">
      <c r="A107" s="146"/>
      <c r="B107" s="542">
        <v>47</v>
      </c>
      <c r="C107" s="826"/>
      <c r="D107" s="827"/>
      <c r="E107" s="1012"/>
      <c r="F107" s="1012"/>
      <c r="G107" s="1012"/>
      <c r="H107" s="1012"/>
      <c r="I107" s="1012"/>
      <c r="J107" s="1012"/>
      <c r="K107" s="1012"/>
      <c r="L107" s="1012"/>
      <c r="M107" s="1012"/>
      <c r="N107" s="1012"/>
      <c r="O107" s="1012"/>
      <c r="P107" s="1012"/>
      <c r="Q107" s="1012"/>
      <c r="R107" s="1012"/>
      <c r="S107" s="1013"/>
      <c r="T107" s="1023"/>
      <c r="U107" s="1028">
        <v>47</v>
      </c>
      <c r="V107" s="826"/>
      <c r="W107" s="827"/>
      <c r="X107" s="1012"/>
      <c r="Y107" s="1012"/>
      <c r="Z107" s="1012"/>
      <c r="AA107" s="1012"/>
      <c r="AB107" s="1012"/>
      <c r="AC107" s="1012"/>
      <c r="AD107" s="1012"/>
      <c r="AE107" s="1012"/>
      <c r="AF107" s="1012"/>
      <c r="AG107" s="1012"/>
      <c r="AH107" s="1012"/>
      <c r="AI107" s="1012"/>
      <c r="AJ107" s="1012"/>
      <c r="AK107" s="1012"/>
      <c r="AL107" s="1013"/>
    </row>
    <row r="108" spans="1:38">
      <c r="A108" s="146"/>
      <c r="B108" s="542">
        <v>48</v>
      </c>
      <c r="C108" s="826"/>
      <c r="D108" s="827"/>
      <c r="E108" s="1012"/>
      <c r="F108" s="1012"/>
      <c r="G108" s="1012"/>
      <c r="H108" s="1012"/>
      <c r="I108" s="1012"/>
      <c r="J108" s="1012"/>
      <c r="K108" s="1012"/>
      <c r="L108" s="1012"/>
      <c r="M108" s="1012"/>
      <c r="N108" s="1012"/>
      <c r="O108" s="1012"/>
      <c r="P108" s="1012"/>
      <c r="Q108" s="1012"/>
      <c r="R108" s="1012"/>
      <c r="S108" s="1013"/>
      <c r="T108" s="1023"/>
      <c r="U108" s="1028">
        <v>48</v>
      </c>
      <c r="V108" s="826"/>
      <c r="W108" s="827"/>
      <c r="X108" s="1012"/>
      <c r="Y108" s="1012"/>
      <c r="Z108" s="1012"/>
      <c r="AA108" s="1012"/>
      <c r="AB108" s="1012"/>
      <c r="AC108" s="1012"/>
      <c r="AD108" s="1012"/>
      <c r="AE108" s="1012"/>
      <c r="AF108" s="1012"/>
      <c r="AG108" s="1012"/>
      <c r="AH108" s="1012"/>
      <c r="AI108" s="1012"/>
      <c r="AJ108" s="1012"/>
      <c r="AK108" s="1012"/>
      <c r="AL108" s="1013"/>
    </row>
    <row r="109" spans="1:38">
      <c r="A109" s="146"/>
      <c r="B109" s="542">
        <v>49</v>
      </c>
      <c r="C109" s="826"/>
      <c r="D109" s="827"/>
      <c r="E109" s="1012"/>
      <c r="F109" s="1012"/>
      <c r="G109" s="1012"/>
      <c r="H109" s="1012"/>
      <c r="I109" s="1012"/>
      <c r="J109" s="1012"/>
      <c r="K109" s="1012"/>
      <c r="L109" s="1012"/>
      <c r="M109" s="1012"/>
      <c r="N109" s="1012"/>
      <c r="O109" s="1012"/>
      <c r="P109" s="1012"/>
      <c r="Q109" s="1012"/>
      <c r="R109" s="1012"/>
      <c r="S109" s="1013"/>
      <c r="T109" s="1023"/>
      <c r="U109" s="1028">
        <v>49</v>
      </c>
      <c r="V109" s="826"/>
      <c r="W109" s="827"/>
      <c r="X109" s="1012"/>
      <c r="Y109" s="1012"/>
      <c r="Z109" s="1012"/>
      <c r="AA109" s="1012"/>
      <c r="AB109" s="1012"/>
      <c r="AC109" s="1012"/>
      <c r="AD109" s="1012"/>
      <c r="AE109" s="1012"/>
      <c r="AF109" s="1012"/>
      <c r="AG109" s="1012"/>
      <c r="AH109" s="1012"/>
      <c r="AI109" s="1012"/>
      <c r="AJ109" s="1012"/>
      <c r="AK109" s="1012"/>
      <c r="AL109" s="1013"/>
    </row>
    <row r="110" spans="1:38">
      <c r="A110" s="146"/>
      <c r="B110" s="542">
        <v>50</v>
      </c>
      <c r="C110" s="826"/>
      <c r="D110" s="827"/>
      <c r="E110" s="1012"/>
      <c r="F110" s="1012"/>
      <c r="G110" s="1012"/>
      <c r="H110" s="1012"/>
      <c r="I110" s="1012"/>
      <c r="J110" s="1012"/>
      <c r="K110" s="1012"/>
      <c r="L110" s="1012"/>
      <c r="M110" s="1012"/>
      <c r="N110" s="1012"/>
      <c r="O110" s="1012"/>
      <c r="P110" s="1012"/>
      <c r="Q110" s="1012"/>
      <c r="R110" s="1012"/>
      <c r="S110" s="1013"/>
      <c r="T110" s="1023"/>
      <c r="U110" s="1028">
        <v>50</v>
      </c>
      <c r="V110" s="826"/>
      <c r="W110" s="827"/>
      <c r="X110" s="1012"/>
      <c r="Y110" s="1012"/>
      <c r="Z110" s="1012"/>
      <c r="AA110" s="1012"/>
      <c r="AB110" s="1012"/>
      <c r="AC110" s="1012"/>
      <c r="AD110" s="1012"/>
      <c r="AE110" s="1012"/>
      <c r="AF110" s="1012"/>
      <c r="AG110" s="1012"/>
      <c r="AH110" s="1012"/>
      <c r="AI110" s="1012"/>
      <c r="AJ110" s="1012"/>
      <c r="AK110" s="1012"/>
      <c r="AL110" s="1013"/>
    </row>
    <row r="111" spans="1:38">
      <c r="A111" s="146"/>
      <c r="B111" s="542">
        <v>51</v>
      </c>
      <c r="C111" s="826"/>
      <c r="D111" s="827"/>
      <c r="E111" s="1012"/>
      <c r="F111" s="1012"/>
      <c r="G111" s="1012"/>
      <c r="H111" s="1012"/>
      <c r="I111" s="1012"/>
      <c r="J111" s="1012"/>
      <c r="K111" s="1012"/>
      <c r="L111" s="1012"/>
      <c r="M111" s="1012"/>
      <c r="N111" s="1012"/>
      <c r="O111" s="1012"/>
      <c r="P111" s="1012"/>
      <c r="Q111" s="1012"/>
      <c r="R111" s="1012"/>
      <c r="S111" s="1013"/>
      <c r="T111" s="1023"/>
      <c r="U111" s="1028">
        <v>51</v>
      </c>
      <c r="V111" s="826"/>
      <c r="W111" s="827"/>
      <c r="X111" s="1012"/>
      <c r="Y111" s="1012"/>
      <c r="Z111" s="1012"/>
      <c r="AA111" s="1012"/>
      <c r="AB111" s="1012"/>
      <c r="AC111" s="1012"/>
      <c r="AD111" s="1012"/>
      <c r="AE111" s="1012"/>
      <c r="AF111" s="1012"/>
      <c r="AG111" s="1012"/>
      <c r="AH111" s="1012"/>
      <c r="AI111" s="1012"/>
      <c r="AJ111" s="1012"/>
      <c r="AK111" s="1012"/>
      <c r="AL111" s="1013"/>
    </row>
    <row r="112" spans="1:38">
      <c r="A112" s="146"/>
      <c r="B112" s="542">
        <v>52</v>
      </c>
      <c r="C112" s="826"/>
      <c r="D112" s="827"/>
      <c r="E112" s="1012"/>
      <c r="F112" s="1012"/>
      <c r="G112" s="1012"/>
      <c r="H112" s="1012"/>
      <c r="I112" s="1012"/>
      <c r="J112" s="1012"/>
      <c r="K112" s="1012"/>
      <c r="L112" s="1012"/>
      <c r="M112" s="1012"/>
      <c r="N112" s="1012"/>
      <c r="O112" s="1012"/>
      <c r="P112" s="1012"/>
      <c r="Q112" s="1012"/>
      <c r="R112" s="1012"/>
      <c r="S112" s="1013"/>
      <c r="T112" s="1023"/>
      <c r="U112" s="1028">
        <v>52</v>
      </c>
      <c r="V112" s="826"/>
      <c r="W112" s="827"/>
      <c r="X112" s="1012"/>
      <c r="Y112" s="1012"/>
      <c r="Z112" s="1012"/>
      <c r="AA112" s="1012"/>
      <c r="AB112" s="1012"/>
      <c r="AC112" s="1012"/>
      <c r="AD112" s="1012"/>
      <c r="AE112" s="1012"/>
      <c r="AF112" s="1012"/>
      <c r="AG112" s="1012"/>
      <c r="AH112" s="1012"/>
      <c r="AI112" s="1012"/>
      <c r="AJ112" s="1012"/>
      <c r="AK112" s="1012"/>
      <c r="AL112" s="1013"/>
    </row>
    <row r="113" spans="1:38">
      <c r="A113" s="146"/>
      <c r="B113" s="542">
        <v>53</v>
      </c>
      <c r="C113" s="826"/>
      <c r="D113" s="827"/>
      <c r="E113" s="1012"/>
      <c r="F113" s="1012"/>
      <c r="G113" s="1012"/>
      <c r="H113" s="1012"/>
      <c r="I113" s="1012"/>
      <c r="J113" s="1012"/>
      <c r="K113" s="1012"/>
      <c r="L113" s="1012"/>
      <c r="M113" s="1012"/>
      <c r="N113" s="1012"/>
      <c r="O113" s="1012"/>
      <c r="P113" s="1012"/>
      <c r="Q113" s="1012"/>
      <c r="R113" s="1012"/>
      <c r="S113" s="1013"/>
      <c r="T113" s="1023"/>
      <c r="U113" s="1028">
        <v>53</v>
      </c>
      <c r="V113" s="826"/>
      <c r="W113" s="827"/>
      <c r="X113" s="1012"/>
      <c r="Y113" s="1012"/>
      <c r="Z113" s="1012"/>
      <c r="AA113" s="1012"/>
      <c r="AB113" s="1012"/>
      <c r="AC113" s="1012"/>
      <c r="AD113" s="1012"/>
      <c r="AE113" s="1012"/>
      <c r="AF113" s="1012"/>
      <c r="AG113" s="1012"/>
      <c r="AH113" s="1012"/>
      <c r="AI113" s="1012"/>
      <c r="AJ113" s="1012"/>
      <c r="AK113" s="1012"/>
      <c r="AL113" s="1013"/>
    </row>
    <row r="114" spans="1:38">
      <c r="A114" s="146"/>
      <c r="B114" s="542">
        <v>54</v>
      </c>
      <c r="C114" s="826"/>
      <c r="D114" s="827"/>
      <c r="E114" s="1012"/>
      <c r="F114" s="1012"/>
      <c r="G114" s="1012"/>
      <c r="H114" s="1012"/>
      <c r="I114" s="1012"/>
      <c r="J114" s="1012"/>
      <c r="K114" s="1012"/>
      <c r="L114" s="1012"/>
      <c r="M114" s="1012"/>
      <c r="N114" s="1012"/>
      <c r="O114" s="1012"/>
      <c r="P114" s="1012"/>
      <c r="Q114" s="1012"/>
      <c r="R114" s="1012"/>
      <c r="S114" s="1013"/>
      <c r="T114" s="1023"/>
      <c r="U114" s="1028">
        <v>54</v>
      </c>
      <c r="V114" s="826"/>
      <c r="W114" s="827"/>
      <c r="X114" s="1012"/>
      <c r="Y114" s="1012"/>
      <c r="Z114" s="1012"/>
      <c r="AA114" s="1012"/>
      <c r="AB114" s="1012"/>
      <c r="AC114" s="1012"/>
      <c r="AD114" s="1012"/>
      <c r="AE114" s="1012"/>
      <c r="AF114" s="1012"/>
      <c r="AG114" s="1012"/>
      <c r="AH114" s="1012"/>
      <c r="AI114" s="1012"/>
      <c r="AJ114" s="1012"/>
      <c r="AK114" s="1012"/>
      <c r="AL114" s="1013"/>
    </row>
    <row r="115" spans="1:38">
      <c r="A115" s="146"/>
      <c r="B115" s="542">
        <v>55</v>
      </c>
      <c r="C115" s="826"/>
      <c r="D115" s="827"/>
      <c r="E115" s="1012"/>
      <c r="F115" s="1012"/>
      <c r="G115" s="1012"/>
      <c r="H115" s="1012"/>
      <c r="I115" s="1012"/>
      <c r="J115" s="1012"/>
      <c r="K115" s="1012"/>
      <c r="L115" s="1012"/>
      <c r="M115" s="1012"/>
      <c r="N115" s="1012"/>
      <c r="O115" s="1012"/>
      <c r="P115" s="1012"/>
      <c r="Q115" s="1012"/>
      <c r="R115" s="1012"/>
      <c r="S115" s="1013"/>
      <c r="T115" s="1023"/>
      <c r="U115" s="1028">
        <v>55</v>
      </c>
      <c r="V115" s="826"/>
      <c r="W115" s="827"/>
      <c r="X115" s="1012"/>
      <c r="Y115" s="1012"/>
      <c r="Z115" s="1012"/>
      <c r="AA115" s="1012"/>
      <c r="AB115" s="1012"/>
      <c r="AC115" s="1012"/>
      <c r="AD115" s="1012"/>
      <c r="AE115" s="1012"/>
      <c r="AF115" s="1012"/>
      <c r="AG115" s="1012"/>
      <c r="AH115" s="1012"/>
      <c r="AI115" s="1012"/>
      <c r="AJ115" s="1012"/>
      <c r="AK115" s="1012"/>
      <c r="AL115" s="1013"/>
    </row>
    <row r="116" spans="1:38">
      <c r="A116" s="146"/>
      <c r="B116" s="542">
        <v>56</v>
      </c>
      <c r="C116" s="826"/>
      <c r="D116" s="827"/>
      <c r="E116" s="1012"/>
      <c r="F116" s="1012"/>
      <c r="G116" s="1012"/>
      <c r="H116" s="1012"/>
      <c r="I116" s="1012"/>
      <c r="J116" s="1012"/>
      <c r="K116" s="1012"/>
      <c r="L116" s="1012"/>
      <c r="M116" s="1012"/>
      <c r="N116" s="1012"/>
      <c r="O116" s="1012"/>
      <c r="P116" s="1012"/>
      <c r="Q116" s="1012"/>
      <c r="R116" s="1012"/>
      <c r="S116" s="1013"/>
      <c r="T116" s="1023"/>
      <c r="U116" s="1028">
        <v>56</v>
      </c>
      <c r="V116" s="826"/>
      <c r="W116" s="827"/>
      <c r="X116" s="1012"/>
      <c r="Y116" s="1012"/>
      <c r="Z116" s="1012"/>
      <c r="AA116" s="1012"/>
      <c r="AB116" s="1012"/>
      <c r="AC116" s="1012"/>
      <c r="AD116" s="1012"/>
      <c r="AE116" s="1012"/>
      <c r="AF116" s="1012"/>
      <c r="AG116" s="1012"/>
      <c r="AH116" s="1012"/>
      <c r="AI116" s="1012"/>
      <c r="AJ116" s="1012"/>
      <c r="AK116" s="1012"/>
      <c r="AL116" s="1013"/>
    </row>
    <row r="117" spans="1:38">
      <c r="A117" s="146"/>
      <c r="B117" s="542">
        <v>57</v>
      </c>
      <c r="C117" s="826"/>
      <c r="D117" s="827"/>
      <c r="E117" s="1012"/>
      <c r="F117" s="1012"/>
      <c r="G117" s="1012"/>
      <c r="H117" s="1012"/>
      <c r="I117" s="1012"/>
      <c r="J117" s="1012"/>
      <c r="K117" s="1012"/>
      <c r="L117" s="1012"/>
      <c r="M117" s="1012"/>
      <c r="N117" s="1012"/>
      <c r="O117" s="1012"/>
      <c r="P117" s="1012"/>
      <c r="Q117" s="1012"/>
      <c r="R117" s="1012"/>
      <c r="S117" s="1013"/>
      <c r="T117" s="1023"/>
      <c r="U117" s="1028">
        <v>57</v>
      </c>
      <c r="V117" s="826"/>
      <c r="W117" s="827"/>
      <c r="X117" s="1012"/>
      <c r="Y117" s="1012"/>
      <c r="Z117" s="1012"/>
      <c r="AA117" s="1012"/>
      <c r="AB117" s="1012"/>
      <c r="AC117" s="1012"/>
      <c r="AD117" s="1012"/>
      <c r="AE117" s="1012"/>
      <c r="AF117" s="1012"/>
      <c r="AG117" s="1012"/>
      <c r="AH117" s="1012"/>
      <c r="AI117" s="1012"/>
      <c r="AJ117" s="1012"/>
      <c r="AK117" s="1012"/>
      <c r="AL117" s="1013"/>
    </row>
    <row r="118" spans="1:38">
      <c r="A118" s="146"/>
      <c r="B118" s="542">
        <v>58</v>
      </c>
      <c r="C118" s="826"/>
      <c r="D118" s="827"/>
      <c r="E118" s="1012"/>
      <c r="F118" s="1012"/>
      <c r="G118" s="1012"/>
      <c r="H118" s="1012"/>
      <c r="I118" s="1012"/>
      <c r="J118" s="1012"/>
      <c r="K118" s="1012"/>
      <c r="L118" s="1012"/>
      <c r="M118" s="1012"/>
      <c r="N118" s="1012"/>
      <c r="O118" s="1012"/>
      <c r="P118" s="1012"/>
      <c r="Q118" s="1012"/>
      <c r="R118" s="1012"/>
      <c r="S118" s="1013"/>
      <c r="T118" s="1023"/>
      <c r="U118" s="1028">
        <v>58</v>
      </c>
      <c r="V118" s="826"/>
      <c r="W118" s="827"/>
      <c r="X118" s="1012"/>
      <c r="Y118" s="1012"/>
      <c r="Z118" s="1012"/>
      <c r="AA118" s="1012"/>
      <c r="AB118" s="1012"/>
      <c r="AC118" s="1012"/>
      <c r="AD118" s="1012"/>
      <c r="AE118" s="1012"/>
      <c r="AF118" s="1012"/>
      <c r="AG118" s="1012"/>
      <c r="AH118" s="1012"/>
      <c r="AI118" s="1012"/>
      <c r="AJ118" s="1012"/>
      <c r="AK118" s="1012"/>
      <c r="AL118" s="1013"/>
    </row>
    <row r="119" spans="1:38">
      <c r="A119" s="146"/>
      <c r="B119" s="542">
        <v>59</v>
      </c>
      <c r="C119" s="826"/>
      <c r="D119" s="827"/>
      <c r="E119" s="1012"/>
      <c r="F119" s="1012"/>
      <c r="G119" s="1012"/>
      <c r="H119" s="1012"/>
      <c r="I119" s="1012"/>
      <c r="J119" s="1012"/>
      <c r="K119" s="1012"/>
      <c r="L119" s="1012"/>
      <c r="M119" s="1012"/>
      <c r="N119" s="1012"/>
      <c r="O119" s="1012"/>
      <c r="P119" s="1012"/>
      <c r="Q119" s="1012"/>
      <c r="R119" s="1012"/>
      <c r="S119" s="1013"/>
      <c r="T119" s="1023"/>
      <c r="U119" s="1028">
        <v>59</v>
      </c>
      <c r="V119" s="826"/>
      <c r="W119" s="827"/>
      <c r="X119" s="1012"/>
      <c r="Y119" s="1012"/>
      <c r="Z119" s="1012"/>
      <c r="AA119" s="1012"/>
      <c r="AB119" s="1012"/>
      <c r="AC119" s="1012"/>
      <c r="AD119" s="1012"/>
      <c r="AE119" s="1012"/>
      <c r="AF119" s="1012"/>
      <c r="AG119" s="1012"/>
      <c r="AH119" s="1012"/>
      <c r="AI119" s="1012"/>
      <c r="AJ119" s="1012"/>
      <c r="AK119" s="1012"/>
      <c r="AL119" s="1013"/>
    </row>
    <row r="120" spans="1:38">
      <c r="A120" s="146"/>
      <c r="B120" s="542">
        <v>60</v>
      </c>
      <c r="C120" s="826"/>
      <c r="D120" s="827"/>
      <c r="E120" s="1012"/>
      <c r="F120" s="1012"/>
      <c r="G120" s="1012"/>
      <c r="H120" s="1012"/>
      <c r="I120" s="1012"/>
      <c r="J120" s="1012"/>
      <c r="K120" s="1012"/>
      <c r="L120" s="1012"/>
      <c r="M120" s="1012"/>
      <c r="N120" s="1012"/>
      <c r="O120" s="1012"/>
      <c r="P120" s="1012"/>
      <c r="Q120" s="1012"/>
      <c r="R120" s="1012"/>
      <c r="S120" s="1013"/>
      <c r="T120" s="1023"/>
      <c r="U120" s="1028">
        <v>60</v>
      </c>
      <c r="V120" s="826"/>
      <c r="W120" s="827"/>
      <c r="X120" s="1012"/>
      <c r="Y120" s="1012"/>
      <c r="Z120" s="1012"/>
      <c r="AA120" s="1012"/>
      <c r="AB120" s="1012"/>
      <c r="AC120" s="1012"/>
      <c r="AD120" s="1012"/>
      <c r="AE120" s="1012"/>
      <c r="AF120" s="1012"/>
      <c r="AG120" s="1012"/>
      <c r="AH120" s="1012"/>
      <c r="AI120" s="1012"/>
      <c r="AJ120" s="1012"/>
      <c r="AK120" s="1012"/>
      <c r="AL120" s="1013"/>
    </row>
    <row r="121" spans="1:38">
      <c r="A121" s="146"/>
      <c r="B121" s="542">
        <v>61</v>
      </c>
      <c r="C121" s="826"/>
      <c r="D121" s="827"/>
      <c r="E121" s="1012"/>
      <c r="F121" s="1012"/>
      <c r="G121" s="1012"/>
      <c r="H121" s="1012"/>
      <c r="I121" s="1012"/>
      <c r="J121" s="1012"/>
      <c r="K121" s="1012"/>
      <c r="L121" s="1012"/>
      <c r="M121" s="1012"/>
      <c r="N121" s="1012"/>
      <c r="O121" s="1012"/>
      <c r="P121" s="1012"/>
      <c r="Q121" s="1012"/>
      <c r="R121" s="1012"/>
      <c r="S121" s="1013"/>
      <c r="T121" s="1023"/>
      <c r="U121" s="1028">
        <v>61</v>
      </c>
      <c r="V121" s="826"/>
      <c r="W121" s="827"/>
      <c r="X121" s="1012"/>
      <c r="Y121" s="1012"/>
      <c r="Z121" s="1012"/>
      <c r="AA121" s="1012"/>
      <c r="AB121" s="1012"/>
      <c r="AC121" s="1012"/>
      <c r="AD121" s="1012"/>
      <c r="AE121" s="1012"/>
      <c r="AF121" s="1012"/>
      <c r="AG121" s="1012"/>
      <c r="AH121" s="1012"/>
      <c r="AI121" s="1012"/>
      <c r="AJ121" s="1012"/>
      <c r="AK121" s="1012"/>
      <c r="AL121" s="1013"/>
    </row>
    <row r="122" spans="1:38">
      <c r="A122" s="146"/>
      <c r="B122" s="542">
        <v>62</v>
      </c>
      <c r="C122" s="826"/>
      <c r="D122" s="827"/>
      <c r="E122" s="1012"/>
      <c r="F122" s="1012"/>
      <c r="G122" s="1012"/>
      <c r="H122" s="1012"/>
      <c r="I122" s="1012"/>
      <c r="J122" s="1012"/>
      <c r="K122" s="1012"/>
      <c r="L122" s="1012"/>
      <c r="M122" s="1012"/>
      <c r="N122" s="1012"/>
      <c r="O122" s="1012"/>
      <c r="P122" s="1012"/>
      <c r="Q122" s="1012"/>
      <c r="R122" s="1012"/>
      <c r="S122" s="1013"/>
      <c r="T122" s="1023"/>
      <c r="U122" s="1028">
        <v>62</v>
      </c>
      <c r="V122" s="826"/>
      <c r="W122" s="827"/>
      <c r="X122" s="1012"/>
      <c r="Y122" s="1012"/>
      <c r="Z122" s="1012"/>
      <c r="AA122" s="1012"/>
      <c r="AB122" s="1012"/>
      <c r="AC122" s="1012"/>
      <c r="AD122" s="1012"/>
      <c r="AE122" s="1012"/>
      <c r="AF122" s="1012"/>
      <c r="AG122" s="1012"/>
      <c r="AH122" s="1012"/>
      <c r="AI122" s="1012"/>
      <c r="AJ122" s="1012"/>
      <c r="AK122" s="1012"/>
      <c r="AL122" s="1013"/>
    </row>
    <row r="123" spans="1:38">
      <c r="A123" s="146"/>
      <c r="B123" s="542">
        <v>63</v>
      </c>
      <c r="C123" s="826"/>
      <c r="D123" s="827"/>
      <c r="E123" s="1012"/>
      <c r="F123" s="1012"/>
      <c r="G123" s="1012"/>
      <c r="H123" s="1012"/>
      <c r="I123" s="1012"/>
      <c r="J123" s="1012"/>
      <c r="K123" s="1012"/>
      <c r="L123" s="1012"/>
      <c r="M123" s="1012"/>
      <c r="N123" s="1012"/>
      <c r="O123" s="1012"/>
      <c r="P123" s="1012"/>
      <c r="Q123" s="1012"/>
      <c r="R123" s="1012"/>
      <c r="S123" s="1013"/>
      <c r="T123" s="1023"/>
      <c r="U123" s="1028">
        <v>63</v>
      </c>
      <c r="V123" s="826"/>
      <c r="W123" s="827"/>
      <c r="X123" s="1012"/>
      <c r="Y123" s="1012"/>
      <c r="Z123" s="1012"/>
      <c r="AA123" s="1012"/>
      <c r="AB123" s="1012"/>
      <c r="AC123" s="1012"/>
      <c r="AD123" s="1012"/>
      <c r="AE123" s="1012"/>
      <c r="AF123" s="1012"/>
      <c r="AG123" s="1012"/>
      <c r="AH123" s="1012"/>
      <c r="AI123" s="1012"/>
      <c r="AJ123" s="1012"/>
      <c r="AK123" s="1012"/>
      <c r="AL123" s="1013"/>
    </row>
    <row r="124" spans="1:38">
      <c r="A124" s="146"/>
      <c r="B124" s="542">
        <v>64</v>
      </c>
      <c r="C124" s="826"/>
      <c r="D124" s="827"/>
      <c r="E124" s="1012"/>
      <c r="F124" s="1012"/>
      <c r="G124" s="1012"/>
      <c r="H124" s="1012"/>
      <c r="I124" s="1012"/>
      <c r="J124" s="1012"/>
      <c r="K124" s="1012"/>
      <c r="L124" s="1012"/>
      <c r="M124" s="1012"/>
      <c r="N124" s="1012"/>
      <c r="O124" s="1012"/>
      <c r="P124" s="1012"/>
      <c r="Q124" s="1012"/>
      <c r="R124" s="1012"/>
      <c r="S124" s="1013"/>
      <c r="T124" s="1023"/>
      <c r="U124" s="1028">
        <v>64</v>
      </c>
      <c r="V124" s="826"/>
      <c r="W124" s="827"/>
      <c r="X124" s="1012"/>
      <c r="Y124" s="1012"/>
      <c r="Z124" s="1012"/>
      <c r="AA124" s="1012"/>
      <c r="AB124" s="1012"/>
      <c r="AC124" s="1012"/>
      <c r="AD124" s="1012"/>
      <c r="AE124" s="1012"/>
      <c r="AF124" s="1012"/>
      <c r="AG124" s="1012"/>
      <c r="AH124" s="1012"/>
      <c r="AI124" s="1012"/>
      <c r="AJ124" s="1012"/>
      <c r="AK124" s="1012"/>
      <c r="AL124" s="1013"/>
    </row>
    <row r="125" spans="1:38">
      <c r="A125" s="146"/>
      <c r="B125" s="542">
        <v>65</v>
      </c>
      <c r="C125" s="826"/>
      <c r="D125" s="827"/>
      <c r="E125" s="1012"/>
      <c r="F125" s="1012"/>
      <c r="G125" s="1012"/>
      <c r="H125" s="1012"/>
      <c r="I125" s="1012"/>
      <c r="J125" s="1012"/>
      <c r="K125" s="1012"/>
      <c r="L125" s="1012"/>
      <c r="M125" s="1012"/>
      <c r="N125" s="1012"/>
      <c r="O125" s="1012"/>
      <c r="P125" s="1012"/>
      <c r="Q125" s="1012"/>
      <c r="R125" s="1012"/>
      <c r="S125" s="1013"/>
      <c r="T125" s="1023"/>
      <c r="U125" s="1028">
        <v>65</v>
      </c>
      <c r="V125" s="826"/>
      <c r="W125" s="827"/>
      <c r="X125" s="1012"/>
      <c r="Y125" s="1012"/>
      <c r="Z125" s="1012"/>
      <c r="AA125" s="1012"/>
      <c r="AB125" s="1012"/>
      <c r="AC125" s="1012"/>
      <c r="AD125" s="1012"/>
      <c r="AE125" s="1012"/>
      <c r="AF125" s="1012"/>
      <c r="AG125" s="1012"/>
      <c r="AH125" s="1012"/>
      <c r="AI125" s="1012"/>
      <c r="AJ125" s="1012"/>
      <c r="AK125" s="1012"/>
      <c r="AL125" s="1013"/>
    </row>
    <row r="126" spans="1:38">
      <c r="A126" s="146"/>
      <c r="B126" s="542">
        <v>66</v>
      </c>
      <c r="C126" s="826"/>
      <c r="D126" s="827"/>
      <c r="E126" s="1012"/>
      <c r="F126" s="1012"/>
      <c r="G126" s="1012"/>
      <c r="H126" s="1012"/>
      <c r="I126" s="1012"/>
      <c r="J126" s="1012"/>
      <c r="K126" s="1012"/>
      <c r="L126" s="1012"/>
      <c r="M126" s="1012"/>
      <c r="N126" s="1012"/>
      <c r="O126" s="1012"/>
      <c r="P126" s="1012"/>
      <c r="Q126" s="1012"/>
      <c r="R126" s="1012"/>
      <c r="S126" s="1013"/>
      <c r="T126" s="1023"/>
      <c r="U126" s="1028">
        <v>66</v>
      </c>
      <c r="V126" s="826"/>
      <c r="W126" s="827"/>
      <c r="X126" s="1012"/>
      <c r="Y126" s="1012"/>
      <c r="Z126" s="1012"/>
      <c r="AA126" s="1012"/>
      <c r="AB126" s="1012"/>
      <c r="AC126" s="1012"/>
      <c r="AD126" s="1012"/>
      <c r="AE126" s="1012"/>
      <c r="AF126" s="1012"/>
      <c r="AG126" s="1012"/>
      <c r="AH126" s="1012"/>
      <c r="AI126" s="1012"/>
      <c r="AJ126" s="1012"/>
      <c r="AK126" s="1012"/>
      <c r="AL126" s="1013"/>
    </row>
    <row r="127" spans="1:38">
      <c r="A127" s="146"/>
      <c r="B127" s="542">
        <v>67</v>
      </c>
      <c r="C127" s="826"/>
      <c r="D127" s="827"/>
      <c r="E127" s="1012"/>
      <c r="F127" s="1012"/>
      <c r="G127" s="1012"/>
      <c r="H127" s="1012"/>
      <c r="I127" s="1012"/>
      <c r="J127" s="1012"/>
      <c r="K127" s="1012"/>
      <c r="L127" s="1012"/>
      <c r="M127" s="1012"/>
      <c r="N127" s="1012"/>
      <c r="O127" s="1012"/>
      <c r="P127" s="1012"/>
      <c r="Q127" s="1012"/>
      <c r="R127" s="1012"/>
      <c r="S127" s="1013"/>
      <c r="T127" s="1023"/>
      <c r="U127" s="1028">
        <v>67</v>
      </c>
      <c r="V127" s="826"/>
      <c r="W127" s="827"/>
      <c r="X127" s="1012"/>
      <c r="Y127" s="1012"/>
      <c r="Z127" s="1012"/>
      <c r="AA127" s="1012"/>
      <c r="AB127" s="1012"/>
      <c r="AC127" s="1012"/>
      <c r="AD127" s="1012"/>
      <c r="AE127" s="1012"/>
      <c r="AF127" s="1012"/>
      <c r="AG127" s="1012"/>
      <c r="AH127" s="1012"/>
      <c r="AI127" s="1012"/>
      <c r="AJ127" s="1012"/>
      <c r="AK127" s="1012"/>
      <c r="AL127" s="1013"/>
    </row>
    <row r="128" spans="1:38">
      <c r="A128" s="146"/>
      <c r="B128" s="542">
        <v>68</v>
      </c>
      <c r="C128" s="826"/>
      <c r="D128" s="827"/>
      <c r="E128" s="1012"/>
      <c r="F128" s="1012"/>
      <c r="G128" s="1012"/>
      <c r="H128" s="1012"/>
      <c r="I128" s="1012"/>
      <c r="J128" s="1012"/>
      <c r="K128" s="1012"/>
      <c r="L128" s="1012"/>
      <c r="M128" s="1012"/>
      <c r="N128" s="1012"/>
      <c r="O128" s="1012"/>
      <c r="P128" s="1012"/>
      <c r="Q128" s="1012"/>
      <c r="R128" s="1012"/>
      <c r="S128" s="1013"/>
      <c r="T128" s="1023"/>
      <c r="U128" s="1028">
        <v>68</v>
      </c>
      <c r="V128" s="826"/>
      <c r="W128" s="827"/>
      <c r="X128" s="1012"/>
      <c r="Y128" s="1012"/>
      <c r="Z128" s="1012"/>
      <c r="AA128" s="1012"/>
      <c r="AB128" s="1012"/>
      <c r="AC128" s="1012"/>
      <c r="AD128" s="1012"/>
      <c r="AE128" s="1012"/>
      <c r="AF128" s="1012"/>
      <c r="AG128" s="1012"/>
      <c r="AH128" s="1012"/>
      <c r="AI128" s="1012"/>
      <c r="AJ128" s="1012"/>
      <c r="AK128" s="1012"/>
      <c r="AL128" s="1013"/>
    </row>
    <row r="129" spans="1:38">
      <c r="A129" s="146"/>
      <c r="B129" s="542">
        <v>69</v>
      </c>
      <c r="C129" s="826"/>
      <c r="D129" s="827"/>
      <c r="E129" s="1012"/>
      <c r="F129" s="1012"/>
      <c r="G129" s="1012"/>
      <c r="H129" s="1012"/>
      <c r="I129" s="1012"/>
      <c r="J129" s="1012"/>
      <c r="K129" s="1012"/>
      <c r="L129" s="1012"/>
      <c r="M129" s="1012"/>
      <c r="N129" s="1012"/>
      <c r="O129" s="1012"/>
      <c r="P129" s="1012"/>
      <c r="Q129" s="1012"/>
      <c r="R129" s="1012"/>
      <c r="S129" s="1013"/>
      <c r="T129" s="1023"/>
      <c r="U129" s="1028">
        <v>69</v>
      </c>
      <c r="V129" s="826"/>
      <c r="W129" s="827"/>
      <c r="X129" s="1012"/>
      <c r="Y129" s="1012"/>
      <c r="Z129" s="1012"/>
      <c r="AA129" s="1012"/>
      <c r="AB129" s="1012"/>
      <c r="AC129" s="1012"/>
      <c r="AD129" s="1012"/>
      <c r="AE129" s="1012"/>
      <c r="AF129" s="1012"/>
      <c r="AG129" s="1012"/>
      <c r="AH129" s="1012"/>
      <c r="AI129" s="1012"/>
      <c r="AJ129" s="1012"/>
      <c r="AK129" s="1012"/>
      <c r="AL129" s="1013"/>
    </row>
    <row r="130" spans="1:38">
      <c r="A130" s="146"/>
      <c r="B130" s="542">
        <v>70</v>
      </c>
      <c r="C130" s="826"/>
      <c r="D130" s="827"/>
      <c r="E130" s="1012"/>
      <c r="F130" s="1012"/>
      <c r="G130" s="1012"/>
      <c r="H130" s="1012"/>
      <c r="I130" s="1012"/>
      <c r="J130" s="1012"/>
      <c r="K130" s="1012"/>
      <c r="L130" s="1012"/>
      <c r="M130" s="1012"/>
      <c r="N130" s="1012"/>
      <c r="O130" s="1012"/>
      <c r="P130" s="1012"/>
      <c r="Q130" s="1012"/>
      <c r="R130" s="1012"/>
      <c r="S130" s="1013"/>
      <c r="T130" s="1023"/>
      <c r="U130" s="1028">
        <v>70</v>
      </c>
      <c r="V130" s="826"/>
      <c r="W130" s="827"/>
      <c r="X130" s="1012"/>
      <c r="Y130" s="1012"/>
      <c r="Z130" s="1012"/>
      <c r="AA130" s="1012"/>
      <c r="AB130" s="1012"/>
      <c r="AC130" s="1012"/>
      <c r="AD130" s="1012"/>
      <c r="AE130" s="1012"/>
      <c r="AF130" s="1012"/>
      <c r="AG130" s="1012"/>
      <c r="AH130" s="1012"/>
      <c r="AI130" s="1012"/>
      <c r="AJ130" s="1012"/>
      <c r="AK130" s="1012"/>
      <c r="AL130" s="1013"/>
    </row>
    <row r="131" spans="1:38">
      <c r="A131" s="146"/>
      <c r="B131" s="542">
        <v>71</v>
      </c>
      <c r="C131" s="826"/>
      <c r="D131" s="827"/>
      <c r="E131" s="1012"/>
      <c r="F131" s="1012"/>
      <c r="G131" s="1012"/>
      <c r="H131" s="1012"/>
      <c r="I131" s="1012"/>
      <c r="J131" s="1012"/>
      <c r="K131" s="1012"/>
      <c r="L131" s="1012"/>
      <c r="M131" s="1012"/>
      <c r="N131" s="1012"/>
      <c r="O131" s="1012"/>
      <c r="P131" s="1012"/>
      <c r="Q131" s="1012"/>
      <c r="R131" s="1012"/>
      <c r="S131" s="1013"/>
      <c r="T131" s="1023"/>
      <c r="U131" s="1028">
        <v>71</v>
      </c>
      <c r="V131" s="826"/>
      <c r="W131" s="827"/>
      <c r="X131" s="1012"/>
      <c r="Y131" s="1012"/>
      <c r="Z131" s="1012"/>
      <c r="AA131" s="1012"/>
      <c r="AB131" s="1012"/>
      <c r="AC131" s="1012"/>
      <c r="AD131" s="1012"/>
      <c r="AE131" s="1012"/>
      <c r="AF131" s="1012"/>
      <c r="AG131" s="1012"/>
      <c r="AH131" s="1012"/>
      <c r="AI131" s="1012"/>
      <c r="AJ131" s="1012"/>
      <c r="AK131" s="1012"/>
      <c r="AL131" s="1013"/>
    </row>
    <row r="132" spans="1:38">
      <c r="A132" s="146"/>
      <c r="B132" s="542">
        <v>72</v>
      </c>
      <c r="C132" s="826"/>
      <c r="D132" s="827"/>
      <c r="E132" s="1012"/>
      <c r="F132" s="1012"/>
      <c r="G132" s="1012"/>
      <c r="H132" s="1012"/>
      <c r="I132" s="1012"/>
      <c r="J132" s="1012"/>
      <c r="K132" s="1012"/>
      <c r="L132" s="1012"/>
      <c r="M132" s="1012"/>
      <c r="N132" s="1012"/>
      <c r="O132" s="1012"/>
      <c r="P132" s="1012"/>
      <c r="Q132" s="1012"/>
      <c r="R132" s="1012"/>
      <c r="S132" s="1013"/>
      <c r="T132" s="1023"/>
      <c r="U132" s="1028">
        <v>72</v>
      </c>
      <c r="V132" s="826"/>
      <c r="W132" s="827"/>
      <c r="X132" s="1012"/>
      <c r="Y132" s="1012"/>
      <c r="Z132" s="1012"/>
      <c r="AA132" s="1012"/>
      <c r="AB132" s="1012"/>
      <c r="AC132" s="1012"/>
      <c r="AD132" s="1012"/>
      <c r="AE132" s="1012"/>
      <c r="AF132" s="1012"/>
      <c r="AG132" s="1012"/>
      <c r="AH132" s="1012"/>
      <c r="AI132" s="1012"/>
      <c r="AJ132" s="1012"/>
      <c r="AK132" s="1012"/>
      <c r="AL132" s="1013"/>
    </row>
    <row r="133" spans="1:38">
      <c r="A133" s="146"/>
      <c r="B133" s="542">
        <v>73</v>
      </c>
      <c r="C133" s="826"/>
      <c r="D133" s="827"/>
      <c r="E133" s="1012"/>
      <c r="F133" s="1012"/>
      <c r="G133" s="1012"/>
      <c r="H133" s="1012"/>
      <c r="I133" s="1012"/>
      <c r="J133" s="1012"/>
      <c r="K133" s="1012"/>
      <c r="L133" s="1012"/>
      <c r="M133" s="1012"/>
      <c r="N133" s="1012"/>
      <c r="O133" s="1012"/>
      <c r="P133" s="1012"/>
      <c r="Q133" s="1012"/>
      <c r="R133" s="1012"/>
      <c r="S133" s="1013"/>
      <c r="T133" s="1023"/>
      <c r="U133" s="1028">
        <v>73</v>
      </c>
      <c r="V133" s="826"/>
      <c r="W133" s="827"/>
      <c r="X133" s="1012"/>
      <c r="Y133" s="1012"/>
      <c r="Z133" s="1012"/>
      <c r="AA133" s="1012"/>
      <c r="AB133" s="1012"/>
      <c r="AC133" s="1012"/>
      <c r="AD133" s="1012"/>
      <c r="AE133" s="1012"/>
      <c r="AF133" s="1012"/>
      <c r="AG133" s="1012"/>
      <c r="AH133" s="1012"/>
      <c r="AI133" s="1012"/>
      <c r="AJ133" s="1012"/>
      <c r="AK133" s="1012"/>
      <c r="AL133" s="1013"/>
    </row>
    <row r="134" spans="1:38">
      <c r="A134" s="146"/>
      <c r="B134" s="542">
        <v>74</v>
      </c>
      <c r="C134" s="826"/>
      <c r="D134" s="827"/>
      <c r="E134" s="1012"/>
      <c r="F134" s="1012"/>
      <c r="G134" s="1012"/>
      <c r="H134" s="1012"/>
      <c r="I134" s="1012"/>
      <c r="J134" s="1012"/>
      <c r="K134" s="1012"/>
      <c r="L134" s="1012"/>
      <c r="M134" s="1012"/>
      <c r="N134" s="1012"/>
      <c r="O134" s="1012"/>
      <c r="P134" s="1012"/>
      <c r="Q134" s="1012"/>
      <c r="R134" s="1012"/>
      <c r="S134" s="1013"/>
      <c r="T134" s="1023"/>
      <c r="U134" s="1028">
        <v>74</v>
      </c>
      <c r="V134" s="826"/>
      <c r="W134" s="827"/>
      <c r="X134" s="1012"/>
      <c r="Y134" s="1012"/>
      <c r="Z134" s="1012"/>
      <c r="AA134" s="1012"/>
      <c r="AB134" s="1012"/>
      <c r="AC134" s="1012"/>
      <c r="AD134" s="1012"/>
      <c r="AE134" s="1012"/>
      <c r="AF134" s="1012"/>
      <c r="AG134" s="1012"/>
      <c r="AH134" s="1012"/>
      <c r="AI134" s="1012"/>
      <c r="AJ134" s="1012"/>
      <c r="AK134" s="1012"/>
      <c r="AL134" s="1013"/>
    </row>
    <row r="135" spans="1:38">
      <c r="A135" s="146"/>
      <c r="B135" s="542">
        <v>75</v>
      </c>
      <c r="C135" s="826"/>
      <c r="D135" s="827"/>
      <c r="E135" s="1012"/>
      <c r="F135" s="1012"/>
      <c r="G135" s="1012"/>
      <c r="H135" s="1012"/>
      <c r="I135" s="1012"/>
      <c r="J135" s="1012"/>
      <c r="K135" s="1012"/>
      <c r="L135" s="1012"/>
      <c r="M135" s="1012"/>
      <c r="N135" s="1012"/>
      <c r="O135" s="1012"/>
      <c r="P135" s="1012"/>
      <c r="Q135" s="1012"/>
      <c r="R135" s="1012"/>
      <c r="S135" s="1013"/>
      <c r="T135" s="1023"/>
      <c r="U135" s="1028">
        <v>75</v>
      </c>
      <c r="V135" s="826"/>
      <c r="W135" s="827"/>
      <c r="X135" s="1012"/>
      <c r="Y135" s="1012"/>
      <c r="Z135" s="1012"/>
      <c r="AA135" s="1012"/>
      <c r="AB135" s="1012"/>
      <c r="AC135" s="1012"/>
      <c r="AD135" s="1012"/>
      <c r="AE135" s="1012"/>
      <c r="AF135" s="1012"/>
      <c r="AG135" s="1012"/>
      <c r="AH135" s="1012"/>
      <c r="AI135" s="1012"/>
      <c r="AJ135" s="1012"/>
      <c r="AK135" s="1012"/>
      <c r="AL135" s="1013"/>
    </row>
    <row r="136" spans="1:38">
      <c r="A136" s="146"/>
      <c r="B136" s="542">
        <v>76</v>
      </c>
      <c r="C136" s="826"/>
      <c r="D136" s="827"/>
      <c r="E136" s="1012"/>
      <c r="F136" s="1012"/>
      <c r="G136" s="1012"/>
      <c r="H136" s="1012"/>
      <c r="I136" s="1012"/>
      <c r="J136" s="1012"/>
      <c r="K136" s="1012"/>
      <c r="L136" s="1012"/>
      <c r="M136" s="1012"/>
      <c r="N136" s="1012"/>
      <c r="O136" s="1012"/>
      <c r="P136" s="1012"/>
      <c r="Q136" s="1012"/>
      <c r="R136" s="1012"/>
      <c r="S136" s="1013"/>
      <c r="T136" s="1023"/>
      <c r="U136" s="1028">
        <v>76</v>
      </c>
      <c r="V136" s="826"/>
      <c r="W136" s="827"/>
      <c r="X136" s="1012"/>
      <c r="Y136" s="1012"/>
      <c r="Z136" s="1012"/>
      <c r="AA136" s="1012"/>
      <c r="AB136" s="1012"/>
      <c r="AC136" s="1012"/>
      <c r="AD136" s="1012"/>
      <c r="AE136" s="1012"/>
      <c r="AF136" s="1012"/>
      <c r="AG136" s="1012"/>
      <c r="AH136" s="1012"/>
      <c r="AI136" s="1012"/>
      <c r="AJ136" s="1012"/>
      <c r="AK136" s="1012"/>
      <c r="AL136" s="1013"/>
    </row>
    <row r="137" spans="1:38">
      <c r="A137" s="146"/>
      <c r="B137" s="542">
        <v>77</v>
      </c>
      <c r="C137" s="826"/>
      <c r="D137" s="827"/>
      <c r="E137" s="1012"/>
      <c r="F137" s="1012"/>
      <c r="G137" s="1012"/>
      <c r="H137" s="1012"/>
      <c r="I137" s="1012"/>
      <c r="J137" s="1012"/>
      <c r="K137" s="1012"/>
      <c r="L137" s="1012"/>
      <c r="M137" s="1012"/>
      <c r="N137" s="1012"/>
      <c r="O137" s="1012"/>
      <c r="P137" s="1012"/>
      <c r="Q137" s="1012"/>
      <c r="R137" s="1012"/>
      <c r="S137" s="1013"/>
      <c r="T137" s="1023"/>
      <c r="U137" s="1028">
        <v>77</v>
      </c>
      <c r="V137" s="826"/>
      <c r="W137" s="827"/>
      <c r="X137" s="1012"/>
      <c r="Y137" s="1012"/>
      <c r="Z137" s="1012"/>
      <c r="AA137" s="1012"/>
      <c r="AB137" s="1012"/>
      <c r="AC137" s="1012"/>
      <c r="AD137" s="1012"/>
      <c r="AE137" s="1012"/>
      <c r="AF137" s="1012"/>
      <c r="AG137" s="1012"/>
      <c r="AH137" s="1012"/>
      <c r="AI137" s="1012"/>
      <c r="AJ137" s="1012"/>
      <c r="AK137" s="1012"/>
      <c r="AL137" s="1013"/>
    </row>
    <row r="138" spans="1:38">
      <c r="A138" s="146"/>
      <c r="B138" s="542">
        <v>78</v>
      </c>
      <c r="C138" s="826"/>
      <c r="D138" s="827"/>
      <c r="E138" s="1012"/>
      <c r="F138" s="1012"/>
      <c r="G138" s="1012"/>
      <c r="H138" s="1012"/>
      <c r="I138" s="1012"/>
      <c r="J138" s="1012"/>
      <c r="K138" s="1012"/>
      <c r="L138" s="1012"/>
      <c r="M138" s="1012"/>
      <c r="N138" s="1012"/>
      <c r="O138" s="1012"/>
      <c r="P138" s="1012"/>
      <c r="Q138" s="1012"/>
      <c r="R138" s="1012"/>
      <c r="S138" s="1013"/>
      <c r="T138" s="1023"/>
      <c r="U138" s="1028">
        <v>78</v>
      </c>
      <c r="V138" s="826"/>
      <c r="W138" s="827"/>
      <c r="X138" s="1012"/>
      <c r="Y138" s="1012"/>
      <c r="Z138" s="1012"/>
      <c r="AA138" s="1012"/>
      <c r="AB138" s="1012"/>
      <c r="AC138" s="1012"/>
      <c r="AD138" s="1012"/>
      <c r="AE138" s="1012"/>
      <c r="AF138" s="1012"/>
      <c r="AG138" s="1012"/>
      <c r="AH138" s="1012"/>
      <c r="AI138" s="1012"/>
      <c r="AJ138" s="1012"/>
      <c r="AK138" s="1012"/>
      <c r="AL138" s="1013"/>
    </row>
    <row r="139" spans="1:38">
      <c r="A139" s="146"/>
      <c r="B139" s="542">
        <v>79</v>
      </c>
      <c r="C139" s="826"/>
      <c r="D139" s="827"/>
      <c r="E139" s="1012"/>
      <c r="F139" s="1012"/>
      <c r="G139" s="1012"/>
      <c r="H139" s="1012"/>
      <c r="I139" s="1012"/>
      <c r="J139" s="1012"/>
      <c r="K139" s="1012"/>
      <c r="L139" s="1012"/>
      <c r="M139" s="1012"/>
      <c r="N139" s="1012"/>
      <c r="O139" s="1012"/>
      <c r="P139" s="1012"/>
      <c r="Q139" s="1012"/>
      <c r="R139" s="1012"/>
      <c r="S139" s="1013"/>
      <c r="T139" s="1023"/>
      <c r="U139" s="1028">
        <v>79</v>
      </c>
      <c r="V139" s="826"/>
      <c r="W139" s="827"/>
      <c r="X139" s="1012"/>
      <c r="Y139" s="1012"/>
      <c r="Z139" s="1012"/>
      <c r="AA139" s="1012"/>
      <c r="AB139" s="1012"/>
      <c r="AC139" s="1012"/>
      <c r="AD139" s="1012"/>
      <c r="AE139" s="1012"/>
      <c r="AF139" s="1012"/>
      <c r="AG139" s="1012"/>
      <c r="AH139" s="1012"/>
      <c r="AI139" s="1012"/>
      <c r="AJ139" s="1012"/>
      <c r="AK139" s="1012"/>
      <c r="AL139" s="1013"/>
    </row>
    <row r="140" spans="1:38">
      <c r="A140" s="146"/>
      <c r="B140" s="542">
        <v>80</v>
      </c>
      <c r="C140" s="826"/>
      <c r="D140" s="827"/>
      <c r="E140" s="1012"/>
      <c r="F140" s="1012"/>
      <c r="G140" s="1012"/>
      <c r="H140" s="1012"/>
      <c r="I140" s="1012"/>
      <c r="J140" s="1012"/>
      <c r="K140" s="1012"/>
      <c r="L140" s="1012"/>
      <c r="M140" s="1012"/>
      <c r="N140" s="1012"/>
      <c r="O140" s="1012"/>
      <c r="P140" s="1012"/>
      <c r="Q140" s="1012"/>
      <c r="R140" s="1012"/>
      <c r="S140" s="1013"/>
      <c r="T140" s="1023"/>
      <c r="U140" s="1028">
        <v>80</v>
      </c>
      <c r="V140" s="826"/>
      <c r="W140" s="827"/>
      <c r="X140" s="1012"/>
      <c r="Y140" s="1012"/>
      <c r="Z140" s="1012"/>
      <c r="AA140" s="1012"/>
      <c r="AB140" s="1012"/>
      <c r="AC140" s="1012"/>
      <c r="AD140" s="1012"/>
      <c r="AE140" s="1012"/>
      <c r="AF140" s="1012"/>
      <c r="AG140" s="1012"/>
      <c r="AH140" s="1012"/>
      <c r="AI140" s="1012"/>
      <c r="AJ140" s="1012"/>
      <c r="AK140" s="1012"/>
      <c r="AL140" s="1013"/>
    </row>
    <row r="141" spans="1:38">
      <c r="A141" s="146"/>
      <c r="B141" s="542">
        <v>81</v>
      </c>
      <c r="C141" s="826"/>
      <c r="D141" s="827"/>
      <c r="E141" s="1012"/>
      <c r="F141" s="1012"/>
      <c r="G141" s="1012"/>
      <c r="H141" s="1012"/>
      <c r="I141" s="1012"/>
      <c r="J141" s="1012"/>
      <c r="K141" s="1012"/>
      <c r="L141" s="1012"/>
      <c r="M141" s="1012"/>
      <c r="N141" s="1012"/>
      <c r="O141" s="1012"/>
      <c r="P141" s="1012"/>
      <c r="Q141" s="1012"/>
      <c r="R141" s="1012"/>
      <c r="S141" s="1013"/>
      <c r="T141" s="1023"/>
      <c r="U141" s="1028">
        <v>81</v>
      </c>
      <c r="V141" s="826"/>
      <c r="W141" s="827"/>
      <c r="X141" s="1012"/>
      <c r="Y141" s="1012"/>
      <c r="Z141" s="1012"/>
      <c r="AA141" s="1012"/>
      <c r="AB141" s="1012"/>
      <c r="AC141" s="1012"/>
      <c r="AD141" s="1012"/>
      <c r="AE141" s="1012"/>
      <c r="AF141" s="1012"/>
      <c r="AG141" s="1012"/>
      <c r="AH141" s="1012"/>
      <c r="AI141" s="1012"/>
      <c r="AJ141" s="1012"/>
      <c r="AK141" s="1012"/>
      <c r="AL141" s="1013"/>
    </row>
    <row r="142" spans="1:38">
      <c r="A142" s="146"/>
      <c r="B142" s="542">
        <v>82</v>
      </c>
      <c r="C142" s="826"/>
      <c r="D142" s="827"/>
      <c r="E142" s="1012"/>
      <c r="F142" s="1012"/>
      <c r="G142" s="1012"/>
      <c r="H142" s="1012"/>
      <c r="I142" s="1012"/>
      <c r="J142" s="1012"/>
      <c r="K142" s="1012"/>
      <c r="L142" s="1012"/>
      <c r="M142" s="1012"/>
      <c r="N142" s="1012"/>
      <c r="O142" s="1012"/>
      <c r="P142" s="1012"/>
      <c r="Q142" s="1012"/>
      <c r="R142" s="1012"/>
      <c r="S142" s="1013"/>
      <c r="T142" s="1023"/>
      <c r="U142" s="1028">
        <v>82</v>
      </c>
      <c r="V142" s="826"/>
      <c r="W142" s="827"/>
      <c r="X142" s="1012"/>
      <c r="Y142" s="1012"/>
      <c r="Z142" s="1012"/>
      <c r="AA142" s="1012"/>
      <c r="AB142" s="1012"/>
      <c r="AC142" s="1012"/>
      <c r="AD142" s="1012"/>
      <c r="AE142" s="1012"/>
      <c r="AF142" s="1012"/>
      <c r="AG142" s="1012"/>
      <c r="AH142" s="1012"/>
      <c r="AI142" s="1012"/>
      <c r="AJ142" s="1012"/>
      <c r="AK142" s="1012"/>
      <c r="AL142" s="1013"/>
    </row>
    <row r="143" spans="1:38">
      <c r="A143" s="146"/>
      <c r="B143" s="542">
        <v>83</v>
      </c>
      <c r="C143" s="826"/>
      <c r="D143" s="827"/>
      <c r="E143" s="1012"/>
      <c r="F143" s="1012"/>
      <c r="G143" s="1012"/>
      <c r="H143" s="1012"/>
      <c r="I143" s="1012"/>
      <c r="J143" s="1012"/>
      <c r="K143" s="1012"/>
      <c r="L143" s="1012"/>
      <c r="M143" s="1012"/>
      <c r="N143" s="1012"/>
      <c r="O143" s="1012"/>
      <c r="P143" s="1012"/>
      <c r="Q143" s="1012"/>
      <c r="R143" s="1012"/>
      <c r="S143" s="1013"/>
      <c r="T143" s="1023"/>
      <c r="U143" s="1028">
        <v>83</v>
      </c>
      <c r="V143" s="826"/>
      <c r="W143" s="827"/>
      <c r="X143" s="1012"/>
      <c r="Y143" s="1012"/>
      <c r="Z143" s="1012"/>
      <c r="AA143" s="1012"/>
      <c r="AB143" s="1012"/>
      <c r="AC143" s="1012"/>
      <c r="AD143" s="1012"/>
      <c r="AE143" s="1012"/>
      <c r="AF143" s="1012"/>
      <c r="AG143" s="1012"/>
      <c r="AH143" s="1012"/>
      <c r="AI143" s="1012"/>
      <c r="AJ143" s="1012"/>
      <c r="AK143" s="1012"/>
      <c r="AL143" s="1013"/>
    </row>
    <row r="144" spans="1:38">
      <c r="A144" s="146"/>
      <c r="B144" s="542">
        <v>84</v>
      </c>
      <c r="C144" s="826"/>
      <c r="D144" s="827"/>
      <c r="E144" s="1012"/>
      <c r="F144" s="1012"/>
      <c r="G144" s="1012"/>
      <c r="H144" s="1012"/>
      <c r="I144" s="1012"/>
      <c r="J144" s="1012"/>
      <c r="K144" s="1012"/>
      <c r="L144" s="1012"/>
      <c r="M144" s="1012"/>
      <c r="N144" s="1012"/>
      <c r="O144" s="1012"/>
      <c r="P144" s="1012"/>
      <c r="Q144" s="1012"/>
      <c r="R144" s="1012"/>
      <c r="S144" s="1013"/>
      <c r="T144" s="1023"/>
      <c r="U144" s="1028">
        <v>84</v>
      </c>
      <c r="V144" s="826"/>
      <c r="W144" s="827"/>
      <c r="X144" s="1012"/>
      <c r="Y144" s="1012"/>
      <c r="Z144" s="1012"/>
      <c r="AA144" s="1012"/>
      <c r="AB144" s="1012"/>
      <c r="AC144" s="1012"/>
      <c r="AD144" s="1012"/>
      <c r="AE144" s="1012"/>
      <c r="AF144" s="1012"/>
      <c r="AG144" s="1012"/>
      <c r="AH144" s="1012"/>
      <c r="AI144" s="1012"/>
      <c r="AJ144" s="1012"/>
      <c r="AK144" s="1012"/>
      <c r="AL144" s="1013"/>
    </row>
    <row r="145" spans="1:38">
      <c r="A145" s="146"/>
      <c r="B145" s="542">
        <v>85</v>
      </c>
      <c r="C145" s="826"/>
      <c r="D145" s="827"/>
      <c r="E145" s="1012"/>
      <c r="F145" s="1012"/>
      <c r="G145" s="1012"/>
      <c r="H145" s="1012"/>
      <c r="I145" s="1012"/>
      <c r="J145" s="1012"/>
      <c r="K145" s="1012"/>
      <c r="L145" s="1012"/>
      <c r="M145" s="1012"/>
      <c r="N145" s="1012"/>
      <c r="O145" s="1012"/>
      <c r="P145" s="1012"/>
      <c r="Q145" s="1012"/>
      <c r="R145" s="1012"/>
      <c r="S145" s="1013"/>
      <c r="T145" s="1023"/>
      <c r="U145" s="1028">
        <v>85</v>
      </c>
      <c r="V145" s="826"/>
      <c r="W145" s="827"/>
      <c r="X145" s="1012"/>
      <c r="Y145" s="1012"/>
      <c r="Z145" s="1012"/>
      <c r="AA145" s="1012"/>
      <c r="AB145" s="1012"/>
      <c r="AC145" s="1012"/>
      <c r="AD145" s="1012"/>
      <c r="AE145" s="1012"/>
      <c r="AF145" s="1012"/>
      <c r="AG145" s="1012"/>
      <c r="AH145" s="1012"/>
      <c r="AI145" s="1012"/>
      <c r="AJ145" s="1012"/>
      <c r="AK145" s="1012"/>
      <c r="AL145" s="1013"/>
    </row>
    <row r="146" spans="1:38">
      <c r="A146" s="146"/>
      <c r="B146" s="542">
        <v>86</v>
      </c>
      <c r="C146" s="826"/>
      <c r="D146" s="827"/>
      <c r="E146" s="1012"/>
      <c r="F146" s="1012"/>
      <c r="G146" s="1012"/>
      <c r="H146" s="1012"/>
      <c r="I146" s="1012"/>
      <c r="J146" s="1012"/>
      <c r="K146" s="1012"/>
      <c r="L146" s="1012"/>
      <c r="M146" s="1012"/>
      <c r="N146" s="1012"/>
      <c r="O146" s="1012"/>
      <c r="P146" s="1012"/>
      <c r="Q146" s="1012"/>
      <c r="R146" s="1012"/>
      <c r="S146" s="1013"/>
      <c r="T146" s="1023"/>
      <c r="U146" s="1028">
        <v>86</v>
      </c>
      <c r="V146" s="826"/>
      <c r="W146" s="827"/>
      <c r="X146" s="1012"/>
      <c r="Y146" s="1012"/>
      <c r="Z146" s="1012"/>
      <c r="AA146" s="1012"/>
      <c r="AB146" s="1012"/>
      <c r="AC146" s="1012"/>
      <c r="AD146" s="1012"/>
      <c r="AE146" s="1012"/>
      <c r="AF146" s="1012"/>
      <c r="AG146" s="1012"/>
      <c r="AH146" s="1012"/>
      <c r="AI146" s="1012"/>
      <c r="AJ146" s="1012"/>
      <c r="AK146" s="1012"/>
      <c r="AL146" s="1013"/>
    </row>
    <row r="147" spans="1:38">
      <c r="A147" s="146"/>
      <c r="B147" s="542">
        <v>87</v>
      </c>
      <c r="C147" s="826"/>
      <c r="D147" s="827"/>
      <c r="E147" s="1012"/>
      <c r="F147" s="1012"/>
      <c r="G147" s="1012"/>
      <c r="H147" s="1012"/>
      <c r="I147" s="1012"/>
      <c r="J147" s="1012"/>
      <c r="K147" s="1012"/>
      <c r="L147" s="1012"/>
      <c r="M147" s="1012"/>
      <c r="N147" s="1012"/>
      <c r="O147" s="1012"/>
      <c r="P147" s="1012"/>
      <c r="Q147" s="1012"/>
      <c r="R147" s="1012"/>
      <c r="S147" s="1013"/>
      <c r="T147" s="1023"/>
      <c r="U147" s="1028">
        <v>87</v>
      </c>
      <c r="V147" s="826"/>
      <c r="W147" s="827"/>
      <c r="X147" s="1012"/>
      <c r="Y147" s="1012"/>
      <c r="Z147" s="1012"/>
      <c r="AA147" s="1012"/>
      <c r="AB147" s="1012"/>
      <c r="AC147" s="1012"/>
      <c r="AD147" s="1012"/>
      <c r="AE147" s="1012"/>
      <c r="AF147" s="1012"/>
      <c r="AG147" s="1012"/>
      <c r="AH147" s="1012"/>
      <c r="AI147" s="1012"/>
      <c r="AJ147" s="1012"/>
      <c r="AK147" s="1012"/>
      <c r="AL147" s="1013"/>
    </row>
    <row r="148" spans="1:38">
      <c r="A148" s="146"/>
      <c r="B148" s="542">
        <v>88</v>
      </c>
      <c r="C148" s="826"/>
      <c r="D148" s="827"/>
      <c r="E148" s="1012"/>
      <c r="F148" s="1012"/>
      <c r="G148" s="1012"/>
      <c r="H148" s="1012"/>
      <c r="I148" s="1012"/>
      <c r="J148" s="1012"/>
      <c r="K148" s="1012"/>
      <c r="L148" s="1012"/>
      <c r="M148" s="1012"/>
      <c r="N148" s="1012"/>
      <c r="O148" s="1012"/>
      <c r="P148" s="1012"/>
      <c r="Q148" s="1012"/>
      <c r="R148" s="1012"/>
      <c r="S148" s="1013"/>
      <c r="T148" s="1023"/>
      <c r="U148" s="1028">
        <v>88</v>
      </c>
      <c r="V148" s="826"/>
      <c r="W148" s="827"/>
      <c r="X148" s="1012"/>
      <c r="Y148" s="1012"/>
      <c r="Z148" s="1012"/>
      <c r="AA148" s="1012"/>
      <c r="AB148" s="1012"/>
      <c r="AC148" s="1012"/>
      <c r="AD148" s="1012"/>
      <c r="AE148" s="1012"/>
      <c r="AF148" s="1012"/>
      <c r="AG148" s="1012"/>
      <c r="AH148" s="1012"/>
      <c r="AI148" s="1012"/>
      <c r="AJ148" s="1012"/>
      <c r="AK148" s="1012"/>
      <c r="AL148" s="1013"/>
    </row>
    <row r="149" spans="1:38">
      <c r="A149" s="146"/>
      <c r="B149" s="542">
        <v>89</v>
      </c>
      <c r="C149" s="826"/>
      <c r="D149" s="827"/>
      <c r="E149" s="1012"/>
      <c r="F149" s="1012"/>
      <c r="G149" s="1012"/>
      <c r="H149" s="1012"/>
      <c r="I149" s="1012"/>
      <c r="J149" s="1012"/>
      <c r="K149" s="1012"/>
      <c r="L149" s="1012"/>
      <c r="M149" s="1012"/>
      <c r="N149" s="1012"/>
      <c r="O149" s="1012"/>
      <c r="P149" s="1012"/>
      <c r="Q149" s="1012"/>
      <c r="R149" s="1012"/>
      <c r="S149" s="1013"/>
      <c r="T149" s="1023"/>
      <c r="U149" s="1028">
        <v>89</v>
      </c>
      <c r="V149" s="826"/>
      <c r="W149" s="827"/>
      <c r="X149" s="1012"/>
      <c r="Y149" s="1012"/>
      <c r="Z149" s="1012"/>
      <c r="AA149" s="1012"/>
      <c r="AB149" s="1012"/>
      <c r="AC149" s="1012"/>
      <c r="AD149" s="1012"/>
      <c r="AE149" s="1012"/>
      <c r="AF149" s="1012"/>
      <c r="AG149" s="1012"/>
      <c r="AH149" s="1012"/>
      <c r="AI149" s="1012"/>
      <c r="AJ149" s="1012"/>
      <c r="AK149" s="1012"/>
      <c r="AL149" s="1013"/>
    </row>
    <row r="150" spans="1:38">
      <c r="A150" s="146"/>
      <c r="B150" s="542">
        <v>90</v>
      </c>
      <c r="C150" s="826"/>
      <c r="D150" s="827"/>
      <c r="E150" s="1012"/>
      <c r="F150" s="1012"/>
      <c r="G150" s="1012"/>
      <c r="H150" s="1012"/>
      <c r="I150" s="1012"/>
      <c r="J150" s="1012"/>
      <c r="K150" s="1012"/>
      <c r="L150" s="1012"/>
      <c r="M150" s="1012"/>
      <c r="N150" s="1012"/>
      <c r="O150" s="1012"/>
      <c r="P150" s="1012"/>
      <c r="Q150" s="1012"/>
      <c r="R150" s="1012"/>
      <c r="S150" s="1013"/>
      <c r="T150" s="1023"/>
      <c r="U150" s="1028">
        <v>90</v>
      </c>
      <c r="V150" s="826"/>
      <c r="W150" s="827"/>
      <c r="X150" s="1012"/>
      <c r="Y150" s="1012"/>
      <c r="Z150" s="1012"/>
      <c r="AA150" s="1012"/>
      <c r="AB150" s="1012"/>
      <c r="AC150" s="1012"/>
      <c r="AD150" s="1012"/>
      <c r="AE150" s="1012"/>
      <c r="AF150" s="1012"/>
      <c r="AG150" s="1012"/>
      <c r="AH150" s="1012"/>
      <c r="AI150" s="1012"/>
      <c r="AJ150" s="1012"/>
      <c r="AK150" s="1012"/>
      <c r="AL150" s="1013"/>
    </row>
    <row r="151" spans="1:38">
      <c r="A151" s="146"/>
      <c r="B151" s="542">
        <v>91</v>
      </c>
      <c r="C151" s="826"/>
      <c r="D151" s="827"/>
      <c r="E151" s="1012"/>
      <c r="F151" s="1012"/>
      <c r="G151" s="1012"/>
      <c r="H151" s="1012"/>
      <c r="I151" s="1012"/>
      <c r="J151" s="1012"/>
      <c r="K151" s="1012"/>
      <c r="L151" s="1012"/>
      <c r="M151" s="1012"/>
      <c r="N151" s="1012"/>
      <c r="O151" s="1012"/>
      <c r="P151" s="1012"/>
      <c r="Q151" s="1012"/>
      <c r="R151" s="1012"/>
      <c r="S151" s="1013"/>
      <c r="T151" s="1023"/>
      <c r="U151" s="1028">
        <v>91</v>
      </c>
      <c r="V151" s="826"/>
      <c r="W151" s="827"/>
      <c r="X151" s="1012"/>
      <c r="Y151" s="1012"/>
      <c r="Z151" s="1012"/>
      <c r="AA151" s="1012"/>
      <c r="AB151" s="1012"/>
      <c r="AC151" s="1012"/>
      <c r="AD151" s="1012"/>
      <c r="AE151" s="1012"/>
      <c r="AF151" s="1012"/>
      <c r="AG151" s="1012"/>
      <c r="AH151" s="1012"/>
      <c r="AI151" s="1012"/>
      <c r="AJ151" s="1012"/>
      <c r="AK151" s="1012"/>
      <c r="AL151" s="1013"/>
    </row>
    <row r="152" spans="1:38">
      <c r="A152" s="146"/>
      <c r="B152" s="542">
        <v>92</v>
      </c>
      <c r="C152" s="826"/>
      <c r="D152" s="827"/>
      <c r="E152" s="1012"/>
      <c r="F152" s="1012"/>
      <c r="G152" s="1012"/>
      <c r="H152" s="1012"/>
      <c r="I152" s="1012"/>
      <c r="J152" s="1012"/>
      <c r="K152" s="1012"/>
      <c r="L152" s="1012"/>
      <c r="M152" s="1012"/>
      <c r="N152" s="1012"/>
      <c r="O152" s="1012"/>
      <c r="P152" s="1012"/>
      <c r="Q152" s="1012"/>
      <c r="R152" s="1012"/>
      <c r="S152" s="1013"/>
      <c r="T152" s="1023"/>
      <c r="U152" s="1028">
        <v>92</v>
      </c>
      <c r="V152" s="826"/>
      <c r="W152" s="827"/>
      <c r="X152" s="1012"/>
      <c r="Y152" s="1012"/>
      <c r="Z152" s="1012"/>
      <c r="AA152" s="1012"/>
      <c r="AB152" s="1012"/>
      <c r="AC152" s="1012"/>
      <c r="AD152" s="1012"/>
      <c r="AE152" s="1012"/>
      <c r="AF152" s="1012"/>
      <c r="AG152" s="1012"/>
      <c r="AH152" s="1012"/>
      <c r="AI152" s="1012"/>
      <c r="AJ152" s="1012"/>
      <c r="AK152" s="1012"/>
      <c r="AL152" s="1013"/>
    </row>
    <row r="153" spans="1:38">
      <c r="A153" s="146"/>
      <c r="B153" s="542">
        <v>93</v>
      </c>
      <c r="C153" s="826"/>
      <c r="D153" s="827"/>
      <c r="E153" s="1012"/>
      <c r="F153" s="1012"/>
      <c r="G153" s="1012"/>
      <c r="H153" s="1012"/>
      <c r="I153" s="1012"/>
      <c r="J153" s="1012"/>
      <c r="K153" s="1012"/>
      <c r="L153" s="1012"/>
      <c r="M153" s="1012"/>
      <c r="N153" s="1012"/>
      <c r="O153" s="1012"/>
      <c r="P153" s="1012"/>
      <c r="Q153" s="1012"/>
      <c r="R153" s="1012"/>
      <c r="S153" s="1013"/>
      <c r="T153" s="1023"/>
      <c r="U153" s="1028">
        <v>93</v>
      </c>
      <c r="V153" s="826"/>
      <c r="W153" s="827"/>
      <c r="X153" s="1012"/>
      <c r="Y153" s="1012"/>
      <c r="Z153" s="1012"/>
      <c r="AA153" s="1012"/>
      <c r="AB153" s="1012"/>
      <c r="AC153" s="1012"/>
      <c r="AD153" s="1012"/>
      <c r="AE153" s="1012"/>
      <c r="AF153" s="1012"/>
      <c r="AG153" s="1012"/>
      <c r="AH153" s="1012"/>
      <c r="AI153" s="1012"/>
      <c r="AJ153" s="1012"/>
      <c r="AK153" s="1012"/>
      <c r="AL153" s="1013"/>
    </row>
    <row r="154" spans="1:38">
      <c r="A154" s="146"/>
      <c r="B154" s="542">
        <v>94</v>
      </c>
      <c r="C154" s="826"/>
      <c r="D154" s="827"/>
      <c r="E154" s="1012"/>
      <c r="F154" s="1012"/>
      <c r="G154" s="1012"/>
      <c r="H154" s="1012"/>
      <c r="I154" s="1012"/>
      <c r="J154" s="1012"/>
      <c r="K154" s="1012"/>
      <c r="L154" s="1012"/>
      <c r="M154" s="1012"/>
      <c r="N154" s="1012"/>
      <c r="O154" s="1012"/>
      <c r="P154" s="1012"/>
      <c r="Q154" s="1012"/>
      <c r="R154" s="1012"/>
      <c r="S154" s="1013"/>
      <c r="T154" s="1023"/>
      <c r="U154" s="1028">
        <v>94</v>
      </c>
      <c r="V154" s="826"/>
      <c r="W154" s="827"/>
      <c r="X154" s="1012"/>
      <c r="Y154" s="1012"/>
      <c r="Z154" s="1012"/>
      <c r="AA154" s="1012"/>
      <c r="AB154" s="1012"/>
      <c r="AC154" s="1012"/>
      <c r="AD154" s="1012"/>
      <c r="AE154" s="1012"/>
      <c r="AF154" s="1012"/>
      <c r="AG154" s="1012"/>
      <c r="AH154" s="1012"/>
      <c r="AI154" s="1012"/>
      <c r="AJ154" s="1012"/>
      <c r="AK154" s="1012"/>
      <c r="AL154" s="1013"/>
    </row>
    <row r="155" spans="1:38">
      <c r="A155" s="146"/>
      <c r="B155" s="542">
        <v>95</v>
      </c>
      <c r="C155" s="826"/>
      <c r="D155" s="827"/>
      <c r="E155" s="1012"/>
      <c r="F155" s="1012"/>
      <c r="G155" s="1012"/>
      <c r="H155" s="1012"/>
      <c r="I155" s="1012"/>
      <c r="J155" s="1012"/>
      <c r="K155" s="1012"/>
      <c r="L155" s="1012"/>
      <c r="M155" s="1012"/>
      <c r="N155" s="1012"/>
      <c r="O155" s="1012"/>
      <c r="P155" s="1012"/>
      <c r="Q155" s="1012"/>
      <c r="R155" s="1012"/>
      <c r="S155" s="1013"/>
      <c r="T155" s="1023"/>
      <c r="U155" s="1028">
        <v>95</v>
      </c>
      <c r="V155" s="826"/>
      <c r="W155" s="827"/>
      <c r="X155" s="1012"/>
      <c r="Y155" s="1012"/>
      <c r="Z155" s="1012"/>
      <c r="AA155" s="1012"/>
      <c r="AB155" s="1012"/>
      <c r="AC155" s="1012"/>
      <c r="AD155" s="1012"/>
      <c r="AE155" s="1012"/>
      <c r="AF155" s="1012"/>
      <c r="AG155" s="1012"/>
      <c r="AH155" s="1012"/>
      <c r="AI155" s="1012"/>
      <c r="AJ155" s="1012"/>
      <c r="AK155" s="1012"/>
      <c r="AL155" s="1013"/>
    </row>
    <row r="156" spans="1:38">
      <c r="A156" s="146"/>
      <c r="B156" s="542">
        <v>96</v>
      </c>
      <c r="C156" s="826"/>
      <c r="D156" s="827"/>
      <c r="E156" s="1012"/>
      <c r="F156" s="1012"/>
      <c r="G156" s="1012"/>
      <c r="H156" s="1012"/>
      <c r="I156" s="1012"/>
      <c r="J156" s="1012"/>
      <c r="K156" s="1012"/>
      <c r="L156" s="1012"/>
      <c r="M156" s="1012"/>
      <c r="N156" s="1012"/>
      <c r="O156" s="1012"/>
      <c r="P156" s="1012"/>
      <c r="Q156" s="1012"/>
      <c r="R156" s="1012"/>
      <c r="S156" s="1013"/>
      <c r="T156" s="1023"/>
      <c r="U156" s="1028">
        <v>96</v>
      </c>
      <c r="V156" s="826"/>
      <c r="W156" s="827"/>
      <c r="X156" s="1012"/>
      <c r="Y156" s="1012"/>
      <c r="Z156" s="1012"/>
      <c r="AA156" s="1012"/>
      <c r="AB156" s="1012"/>
      <c r="AC156" s="1012"/>
      <c r="AD156" s="1012"/>
      <c r="AE156" s="1012"/>
      <c r="AF156" s="1012"/>
      <c r="AG156" s="1012"/>
      <c r="AH156" s="1012"/>
      <c r="AI156" s="1012"/>
      <c r="AJ156" s="1012"/>
      <c r="AK156" s="1012"/>
      <c r="AL156" s="1013"/>
    </row>
    <row r="157" spans="1:38">
      <c r="A157" s="146"/>
      <c r="B157" s="542">
        <v>97</v>
      </c>
      <c r="C157" s="826"/>
      <c r="D157" s="827"/>
      <c r="E157" s="1012"/>
      <c r="F157" s="1012"/>
      <c r="G157" s="1012"/>
      <c r="H157" s="1012"/>
      <c r="I157" s="1012"/>
      <c r="J157" s="1012"/>
      <c r="K157" s="1012"/>
      <c r="L157" s="1012"/>
      <c r="M157" s="1012"/>
      <c r="N157" s="1012"/>
      <c r="O157" s="1012"/>
      <c r="P157" s="1012"/>
      <c r="Q157" s="1012"/>
      <c r="R157" s="1012"/>
      <c r="S157" s="1013"/>
      <c r="T157" s="1023"/>
      <c r="U157" s="1028">
        <v>97</v>
      </c>
      <c r="V157" s="826"/>
      <c r="W157" s="827"/>
      <c r="X157" s="1012"/>
      <c r="Y157" s="1012"/>
      <c r="Z157" s="1012"/>
      <c r="AA157" s="1012"/>
      <c r="AB157" s="1012"/>
      <c r="AC157" s="1012"/>
      <c r="AD157" s="1012"/>
      <c r="AE157" s="1012"/>
      <c r="AF157" s="1012"/>
      <c r="AG157" s="1012"/>
      <c r="AH157" s="1012"/>
      <c r="AI157" s="1012"/>
      <c r="AJ157" s="1012"/>
      <c r="AK157" s="1012"/>
      <c r="AL157" s="1013"/>
    </row>
    <row r="158" spans="1:38">
      <c r="A158" s="146"/>
      <c r="B158" s="542">
        <v>98</v>
      </c>
      <c r="C158" s="826"/>
      <c r="D158" s="827"/>
      <c r="E158" s="1012"/>
      <c r="F158" s="1012"/>
      <c r="G158" s="1012"/>
      <c r="H158" s="1012"/>
      <c r="I158" s="1012"/>
      <c r="J158" s="1012"/>
      <c r="K158" s="1012"/>
      <c r="L158" s="1012"/>
      <c r="M158" s="1012"/>
      <c r="N158" s="1012"/>
      <c r="O158" s="1012"/>
      <c r="P158" s="1012"/>
      <c r="Q158" s="1012"/>
      <c r="R158" s="1012"/>
      <c r="S158" s="1013"/>
      <c r="T158" s="1023"/>
      <c r="U158" s="1028">
        <v>98</v>
      </c>
      <c r="V158" s="826"/>
      <c r="W158" s="827"/>
      <c r="X158" s="1012"/>
      <c r="Y158" s="1012"/>
      <c r="Z158" s="1012"/>
      <c r="AA158" s="1012"/>
      <c r="AB158" s="1012"/>
      <c r="AC158" s="1012"/>
      <c r="AD158" s="1012"/>
      <c r="AE158" s="1012"/>
      <c r="AF158" s="1012"/>
      <c r="AG158" s="1012"/>
      <c r="AH158" s="1012"/>
      <c r="AI158" s="1012"/>
      <c r="AJ158" s="1012"/>
      <c r="AK158" s="1012"/>
      <c r="AL158" s="1013"/>
    </row>
    <row r="159" spans="1:38">
      <c r="A159" s="146"/>
      <c r="B159" s="542">
        <v>99</v>
      </c>
      <c r="C159" s="826"/>
      <c r="D159" s="827"/>
      <c r="E159" s="1012"/>
      <c r="F159" s="1012"/>
      <c r="G159" s="1012"/>
      <c r="H159" s="1012"/>
      <c r="I159" s="1012"/>
      <c r="J159" s="1012"/>
      <c r="K159" s="1012"/>
      <c r="L159" s="1012"/>
      <c r="M159" s="1012"/>
      <c r="N159" s="1012"/>
      <c r="O159" s="1012"/>
      <c r="P159" s="1012"/>
      <c r="Q159" s="1012"/>
      <c r="R159" s="1012"/>
      <c r="S159" s="1013"/>
      <c r="T159" s="1023"/>
      <c r="U159" s="1028">
        <v>99</v>
      </c>
      <c r="V159" s="826"/>
      <c r="W159" s="827"/>
      <c r="X159" s="1012"/>
      <c r="Y159" s="1012"/>
      <c r="Z159" s="1012"/>
      <c r="AA159" s="1012"/>
      <c r="AB159" s="1012"/>
      <c r="AC159" s="1012"/>
      <c r="AD159" s="1012"/>
      <c r="AE159" s="1012"/>
      <c r="AF159" s="1012"/>
      <c r="AG159" s="1012"/>
      <c r="AH159" s="1012"/>
      <c r="AI159" s="1012"/>
      <c r="AJ159" s="1012"/>
      <c r="AK159" s="1012"/>
      <c r="AL159" s="1013"/>
    </row>
    <row r="160" spans="1:38">
      <c r="A160" s="146"/>
      <c r="B160" s="542">
        <v>100</v>
      </c>
      <c r="C160" s="826"/>
      <c r="D160" s="827"/>
      <c r="E160" s="1012"/>
      <c r="F160" s="1012"/>
      <c r="G160" s="1012"/>
      <c r="H160" s="1012"/>
      <c r="I160" s="1012"/>
      <c r="J160" s="1012"/>
      <c r="K160" s="1012"/>
      <c r="L160" s="1012"/>
      <c r="M160" s="1012"/>
      <c r="N160" s="1012"/>
      <c r="O160" s="1012"/>
      <c r="P160" s="1012"/>
      <c r="Q160" s="1012"/>
      <c r="R160" s="1012"/>
      <c r="S160" s="1013"/>
      <c r="T160" s="1023"/>
      <c r="U160" s="1028">
        <v>100</v>
      </c>
      <c r="V160" s="826"/>
      <c r="W160" s="827"/>
      <c r="X160" s="1012"/>
      <c r="Y160" s="1012"/>
      <c r="Z160" s="1012"/>
      <c r="AA160" s="1012"/>
      <c r="AB160" s="1012"/>
      <c r="AC160" s="1012"/>
      <c r="AD160" s="1012"/>
      <c r="AE160" s="1012"/>
      <c r="AF160" s="1012"/>
      <c r="AG160" s="1012"/>
      <c r="AH160" s="1012"/>
      <c r="AI160" s="1012"/>
      <c r="AJ160" s="1012"/>
      <c r="AK160" s="1012"/>
      <c r="AL160" s="1013"/>
    </row>
    <row r="161" spans="1:38">
      <c r="A161" s="146"/>
      <c r="B161" s="542">
        <v>101</v>
      </c>
      <c r="C161" s="826"/>
      <c r="D161" s="827"/>
      <c r="E161" s="1012"/>
      <c r="F161" s="1012"/>
      <c r="G161" s="1012"/>
      <c r="H161" s="1012"/>
      <c r="I161" s="1012"/>
      <c r="J161" s="1012"/>
      <c r="K161" s="1012"/>
      <c r="L161" s="1012"/>
      <c r="M161" s="1012"/>
      <c r="N161" s="1012"/>
      <c r="O161" s="1012"/>
      <c r="P161" s="1012"/>
      <c r="Q161" s="1012"/>
      <c r="R161" s="1012"/>
      <c r="S161" s="1013"/>
      <c r="T161" s="1023"/>
      <c r="U161" s="1028">
        <v>101</v>
      </c>
      <c r="V161" s="826"/>
      <c r="W161" s="827"/>
      <c r="X161" s="1012"/>
      <c r="Y161" s="1012"/>
      <c r="Z161" s="1012"/>
      <c r="AA161" s="1012"/>
      <c r="AB161" s="1012"/>
      <c r="AC161" s="1012"/>
      <c r="AD161" s="1012"/>
      <c r="AE161" s="1012"/>
      <c r="AF161" s="1012"/>
      <c r="AG161" s="1012"/>
      <c r="AH161" s="1012"/>
      <c r="AI161" s="1012"/>
      <c r="AJ161" s="1012"/>
      <c r="AK161" s="1012"/>
      <c r="AL161" s="1013"/>
    </row>
    <row r="162" spans="1:38">
      <c r="A162" s="146"/>
      <c r="B162" s="542">
        <v>102</v>
      </c>
      <c r="C162" s="826"/>
      <c r="D162" s="827"/>
      <c r="E162" s="1012"/>
      <c r="F162" s="1012"/>
      <c r="G162" s="1012"/>
      <c r="H162" s="1012"/>
      <c r="I162" s="1012"/>
      <c r="J162" s="1012"/>
      <c r="K162" s="1012"/>
      <c r="L162" s="1012"/>
      <c r="M162" s="1012"/>
      <c r="N162" s="1012"/>
      <c r="O162" s="1012"/>
      <c r="P162" s="1012"/>
      <c r="Q162" s="1012"/>
      <c r="R162" s="1012"/>
      <c r="S162" s="1013"/>
      <c r="T162" s="1023"/>
      <c r="U162" s="1028">
        <v>102</v>
      </c>
      <c r="V162" s="826"/>
      <c r="W162" s="827"/>
      <c r="X162" s="1012"/>
      <c r="Y162" s="1012"/>
      <c r="Z162" s="1012"/>
      <c r="AA162" s="1012"/>
      <c r="AB162" s="1012"/>
      <c r="AC162" s="1012"/>
      <c r="AD162" s="1012"/>
      <c r="AE162" s="1012"/>
      <c r="AF162" s="1012"/>
      <c r="AG162" s="1012"/>
      <c r="AH162" s="1012"/>
      <c r="AI162" s="1012"/>
      <c r="AJ162" s="1012"/>
      <c r="AK162" s="1012"/>
      <c r="AL162" s="1013"/>
    </row>
    <row r="163" spans="1:38">
      <c r="A163" s="146"/>
      <c r="B163" s="542">
        <v>103</v>
      </c>
      <c r="C163" s="828"/>
      <c r="D163" s="829"/>
      <c r="E163" s="1012"/>
      <c r="F163" s="1012"/>
      <c r="G163" s="1012"/>
      <c r="H163" s="1012"/>
      <c r="I163" s="1012"/>
      <c r="J163" s="1012"/>
      <c r="K163" s="1012"/>
      <c r="L163" s="1012"/>
      <c r="M163" s="1012"/>
      <c r="N163" s="1012"/>
      <c r="O163" s="1012"/>
      <c r="P163" s="1012"/>
      <c r="Q163" s="1012"/>
      <c r="R163" s="1012"/>
      <c r="S163" s="1013"/>
      <c r="T163" s="1023"/>
      <c r="U163" s="1028">
        <v>103</v>
      </c>
      <c r="V163" s="828"/>
      <c r="W163" s="829"/>
      <c r="X163" s="1012"/>
      <c r="Y163" s="1012"/>
      <c r="Z163" s="1012"/>
      <c r="AA163" s="1012"/>
      <c r="AB163" s="1012"/>
      <c r="AC163" s="1012"/>
      <c r="AD163" s="1012"/>
      <c r="AE163" s="1012"/>
      <c r="AF163" s="1012"/>
      <c r="AG163" s="1012"/>
      <c r="AH163" s="1012"/>
      <c r="AI163" s="1012"/>
      <c r="AJ163" s="1012"/>
      <c r="AK163" s="1012"/>
      <c r="AL163" s="1013"/>
    </row>
    <row r="164" spans="1:38">
      <c r="A164" s="146"/>
      <c r="B164" s="542">
        <v>104</v>
      </c>
      <c r="C164" s="828"/>
      <c r="D164" s="829"/>
      <c r="E164" s="1012"/>
      <c r="F164" s="1012"/>
      <c r="G164" s="1012"/>
      <c r="H164" s="1012"/>
      <c r="I164" s="1012"/>
      <c r="J164" s="1012"/>
      <c r="K164" s="1012"/>
      <c r="L164" s="1012"/>
      <c r="M164" s="1012"/>
      <c r="N164" s="1012"/>
      <c r="O164" s="1012"/>
      <c r="P164" s="1012"/>
      <c r="Q164" s="1012"/>
      <c r="R164" s="1012"/>
      <c r="S164" s="1013"/>
      <c r="T164" s="1023"/>
      <c r="U164" s="1028">
        <v>104</v>
      </c>
      <c r="V164" s="828"/>
      <c r="W164" s="829"/>
      <c r="X164" s="1012"/>
      <c r="Y164" s="1012"/>
      <c r="Z164" s="1012"/>
      <c r="AA164" s="1012"/>
      <c r="AB164" s="1012"/>
      <c r="AC164" s="1012"/>
      <c r="AD164" s="1012"/>
      <c r="AE164" s="1012"/>
      <c r="AF164" s="1012"/>
      <c r="AG164" s="1012"/>
      <c r="AH164" s="1012"/>
      <c r="AI164" s="1012"/>
      <c r="AJ164" s="1012"/>
      <c r="AK164" s="1012"/>
      <c r="AL164" s="1013"/>
    </row>
    <row r="165" spans="1:38">
      <c r="A165" s="146"/>
      <c r="B165" s="542">
        <v>105</v>
      </c>
      <c r="C165" s="828"/>
      <c r="D165" s="829"/>
      <c r="E165" s="1012"/>
      <c r="F165" s="1012"/>
      <c r="G165" s="1012"/>
      <c r="H165" s="1012"/>
      <c r="I165" s="1012"/>
      <c r="J165" s="1012"/>
      <c r="K165" s="1012"/>
      <c r="L165" s="1012"/>
      <c r="M165" s="1012"/>
      <c r="N165" s="1012"/>
      <c r="O165" s="1012"/>
      <c r="P165" s="1012"/>
      <c r="Q165" s="1012"/>
      <c r="R165" s="1012"/>
      <c r="S165" s="1013"/>
      <c r="T165" s="1023"/>
      <c r="U165" s="1028">
        <v>105</v>
      </c>
      <c r="V165" s="828"/>
      <c r="W165" s="829"/>
      <c r="X165" s="1012"/>
      <c r="Y165" s="1012"/>
      <c r="Z165" s="1012"/>
      <c r="AA165" s="1012"/>
      <c r="AB165" s="1012"/>
      <c r="AC165" s="1012"/>
      <c r="AD165" s="1012"/>
      <c r="AE165" s="1012"/>
      <c r="AF165" s="1012"/>
      <c r="AG165" s="1012"/>
      <c r="AH165" s="1012"/>
      <c r="AI165" s="1012"/>
      <c r="AJ165" s="1012"/>
      <c r="AK165" s="1012"/>
      <c r="AL165" s="1013"/>
    </row>
    <row r="166" spans="1:38">
      <c r="A166" s="146"/>
      <c r="B166" s="542">
        <v>106</v>
      </c>
      <c r="C166" s="828"/>
      <c r="D166" s="829"/>
      <c r="E166" s="1012"/>
      <c r="F166" s="1012"/>
      <c r="G166" s="1012"/>
      <c r="H166" s="1012"/>
      <c r="I166" s="1012"/>
      <c r="J166" s="1012"/>
      <c r="K166" s="1012"/>
      <c r="L166" s="1012"/>
      <c r="M166" s="1012"/>
      <c r="N166" s="1012"/>
      <c r="O166" s="1012"/>
      <c r="P166" s="1012"/>
      <c r="Q166" s="1012"/>
      <c r="R166" s="1012"/>
      <c r="S166" s="1013"/>
      <c r="T166" s="1023"/>
      <c r="U166" s="1028">
        <v>106</v>
      </c>
      <c r="V166" s="828"/>
      <c r="W166" s="829"/>
      <c r="X166" s="1012"/>
      <c r="Y166" s="1012"/>
      <c r="Z166" s="1012"/>
      <c r="AA166" s="1012"/>
      <c r="AB166" s="1012"/>
      <c r="AC166" s="1012"/>
      <c r="AD166" s="1012"/>
      <c r="AE166" s="1012"/>
      <c r="AF166" s="1012"/>
      <c r="AG166" s="1012"/>
      <c r="AH166" s="1012"/>
      <c r="AI166" s="1012"/>
      <c r="AJ166" s="1012"/>
      <c r="AK166" s="1012"/>
      <c r="AL166" s="1013"/>
    </row>
    <row r="167" spans="1:38">
      <c r="A167" s="146"/>
      <c r="B167" s="542">
        <v>107</v>
      </c>
      <c r="C167" s="828"/>
      <c r="D167" s="829"/>
      <c r="E167" s="1012"/>
      <c r="F167" s="1012"/>
      <c r="G167" s="1012"/>
      <c r="H167" s="1012"/>
      <c r="I167" s="1012"/>
      <c r="J167" s="1012"/>
      <c r="K167" s="1012"/>
      <c r="L167" s="1012"/>
      <c r="M167" s="1012"/>
      <c r="N167" s="1012"/>
      <c r="O167" s="1012"/>
      <c r="P167" s="1012"/>
      <c r="Q167" s="1012"/>
      <c r="R167" s="1012"/>
      <c r="S167" s="1013"/>
      <c r="T167" s="1023"/>
      <c r="U167" s="1028">
        <v>107</v>
      </c>
      <c r="V167" s="828"/>
      <c r="W167" s="829"/>
      <c r="X167" s="1012"/>
      <c r="Y167" s="1012"/>
      <c r="Z167" s="1012"/>
      <c r="AA167" s="1012"/>
      <c r="AB167" s="1012"/>
      <c r="AC167" s="1012"/>
      <c r="AD167" s="1012"/>
      <c r="AE167" s="1012"/>
      <c r="AF167" s="1012"/>
      <c r="AG167" s="1012"/>
      <c r="AH167" s="1012"/>
      <c r="AI167" s="1012"/>
      <c r="AJ167" s="1012"/>
      <c r="AK167" s="1012"/>
      <c r="AL167" s="1013"/>
    </row>
    <row r="168" spans="1:38">
      <c r="A168" s="146"/>
      <c r="B168" s="542">
        <v>108</v>
      </c>
      <c r="C168" s="828"/>
      <c r="D168" s="829"/>
      <c r="E168" s="1012"/>
      <c r="F168" s="1012"/>
      <c r="G168" s="1012"/>
      <c r="H168" s="1012"/>
      <c r="I168" s="1012"/>
      <c r="J168" s="1012"/>
      <c r="K168" s="1012"/>
      <c r="L168" s="1012"/>
      <c r="M168" s="1012"/>
      <c r="N168" s="1012"/>
      <c r="O168" s="1012"/>
      <c r="P168" s="1012"/>
      <c r="Q168" s="1012"/>
      <c r="R168" s="1012"/>
      <c r="S168" s="1013"/>
      <c r="T168" s="1023"/>
      <c r="U168" s="1028">
        <v>108</v>
      </c>
      <c r="V168" s="828"/>
      <c r="W168" s="829"/>
      <c r="X168" s="1012"/>
      <c r="Y168" s="1012"/>
      <c r="Z168" s="1012"/>
      <c r="AA168" s="1012"/>
      <c r="AB168" s="1012"/>
      <c r="AC168" s="1012"/>
      <c r="AD168" s="1012"/>
      <c r="AE168" s="1012"/>
      <c r="AF168" s="1012"/>
      <c r="AG168" s="1012"/>
      <c r="AH168" s="1012"/>
      <c r="AI168" s="1012"/>
      <c r="AJ168" s="1012"/>
      <c r="AK168" s="1012"/>
      <c r="AL168" s="1013"/>
    </row>
    <row r="169" spans="1:38">
      <c r="A169" s="146"/>
      <c r="B169" s="542">
        <v>109</v>
      </c>
      <c r="C169" s="828"/>
      <c r="D169" s="829"/>
      <c r="E169" s="1012"/>
      <c r="F169" s="1012"/>
      <c r="G169" s="1012"/>
      <c r="H169" s="1012"/>
      <c r="I169" s="1012"/>
      <c r="J169" s="1012"/>
      <c r="K169" s="1012"/>
      <c r="L169" s="1012"/>
      <c r="M169" s="1012"/>
      <c r="N169" s="1012"/>
      <c r="O169" s="1012"/>
      <c r="P169" s="1012"/>
      <c r="Q169" s="1012"/>
      <c r="R169" s="1012"/>
      <c r="S169" s="1013"/>
      <c r="T169" s="1023"/>
      <c r="U169" s="1028">
        <v>109</v>
      </c>
      <c r="V169" s="828"/>
      <c r="W169" s="829"/>
      <c r="X169" s="1012"/>
      <c r="Y169" s="1012"/>
      <c r="Z169" s="1012"/>
      <c r="AA169" s="1012"/>
      <c r="AB169" s="1012"/>
      <c r="AC169" s="1012"/>
      <c r="AD169" s="1012"/>
      <c r="AE169" s="1012"/>
      <c r="AF169" s="1012"/>
      <c r="AG169" s="1012"/>
      <c r="AH169" s="1012"/>
      <c r="AI169" s="1012"/>
      <c r="AJ169" s="1012"/>
      <c r="AK169" s="1012"/>
      <c r="AL169" s="1013"/>
    </row>
    <row r="170" spans="1:38">
      <c r="A170" s="146"/>
      <c r="B170" s="542">
        <v>110</v>
      </c>
      <c r="C170" s="828"/>
      <c r="D170" s="829"/>
      <c r="E170" s="1012"/>
      <c r="F170" s="1012"/>
      <c r="G170" s="1012"/>
      <c r="H170" s="1012"/>
      <c r="I170" s="1012"/>
      <c r="J170" s="1012"/>
      <c r="K170" s="1012"/>
      <c r="L170" s="1012"/>
      <c r="M170" s="1012"/>
      <c r="N170" s="1012"/>
      <c r="O170" s="1012"/>
      <c r="P170" s="1012"/>
      <c r="Q170" s="1012"/>
      <c r="R170" s="1012"/>
      <c r="S170" s="1013"/>
      <c r="T170" s="1023"/>
      <c r="U170" s="1028">
        <v>110</v>
      </c>
      <c r="V170" s="828"/>
      <c r="W170" s="829"/>
      <c r="X170" s="1012"/>
      <c r="Y170" s="1012"/>
      <c r="Z170" s="1012"/>
      <c r="AA170" s="1012"/>
      <c r="AB170" s="1012"/>
      <c r="AC170" s="1012"/>
      <c r="AD170" s="1012"/>
      <c r="AE170" s="1012"/>
      <c r="AF170" s="1012"/>
      <c r="AG170" s="1012"/>
      <c r="AH170" s="1012"/>
      <c r="AI170" s="1012"/>
      <c r="AJ170" s="1012"/>
      <c r="AK170" s="1012"/>
      <c r="AL170" s="1013"/>
    </row>
    <row r="171" spans="1:38">
      <c r="A171" s="146"/>
      <c r="B171" s="542">
        <v>111</v>
      </c>
      <c r="C171" s="828"/>
      <c r="D171" s="829"/>
      <c r="E171" s="1012"/>
      <c r="F171" s="1012"/>
      <c r="G171" s="1012"/>
      <c r="H171" s="1012"/>
      <c r="I171" s="1012"/>
      <c r="J171" s="1012"/>
      <c r="K171" s="1012"/>
      <c r="L171" s="1012"/>
      <c r="M171" s="1012"/>
      <c r="N171" s="1012"/>
      <c r="O171" s="1012"/>
      <c r="P171" s="1012"/>
      <c r="Q171" s="1012"/>
      <c r="R171" s="1012"/>
      <c r="S171" s="1013"/>
      <c r="T171" s="1023"/>
      <c r="U171" s="1028">
        <v>111</v>
      </c>
      <c r="V171" s="828"/>
      <c r="W171" s="829"/>
      <c r="X171" s="1012"/>
      <c r="Y171" s="1012"/>
      <c r="Z171" s="1012"/>
      <c r="AA171" s="1012"/>
      <c r="AB171" s="1012"/>
      <c r="AC171" s="1012"/>
      <c r="AD171" s="1012"/>
      <c r="AE171" s="1012"/>
      <c r="AF171" s="1012"/>
      <c r="AG171" s="1012"/>
      <c r="AH171" s="1012"/>
      <c r="AI171" s="1012"/>
      <c r="AJ171" s="1012"/>
      <c r="AK171" s="1012"/>
      <c r="AL171" s="1013"/>
    </row>
    <row r="172" spans="1:38">
      <c r="A172" s="146"/>
      <c r="B172" s="542">
        <v>112</v>
      </c>
      <c r="C172" s="828"/>
      <c r="D172" s="829"/>
      <c r="E172" s="1012"/>
      <c r="F172" s="1012"/>
      <c r="G172" s="1012"/>
      <c r="H172" s="1012"/>
      <c r="I172" s="1012"/>
      <c r="J172" s="1012"/>
      <c r="K172" s="1012"/>
      <c r="L172" s="1012"/>
      <c r="M172" s="1012"/>
      <c r="N172" s="1012"/>
      <c r="O172" s="1012"/>
      <c r="P172" s="1012"/>
      <c r="Q172" s="1012"/>
      <c r="R172" s="1012"/>
      <c r="S172" s="1013"/>
      <c r="T172" s="1023"/>
      <c r="U172" s="1028">
        <v>112</v>
      </c>
      <c r="V172" s="828"/>
      <c r="W172" s="829"/>
      <c r="X172" s="1012"/>
      <c r="Y172" s="1012"/>
      <c r="Z172" s="1012"/>
      <c r="AA172" s="1012"/>
      <c r="AB172" s="1012"/>
      <c r="AC172" s="1012"/>
      <c r="AD172" s="1012"/>
      <c r="AE172" s="1012"/>
      <c r="AF172" s="1012"/>
      <c r="AG172" s="1012"/>
      <c r="AH172" s="1012"/>
      <c r="AI172" s="1012"/>
      <c r="AJ172" s="1012"/>
      <c r="AK172" s="1012"/>
      <c r="AL172" s="1013"/>
    </row>
    <row r="173" spans="1:38">
      <c r="A173" s="146"/>
      <c r="B173" s="542">
        <v>113</v>
      </c>
      <c r="C173" s="828"/>
      <c r="D173" s="829"/>
      <c r="E173" s="1012"/>
      <c r="F173" s="1012"/>
      <c r="G173" s="1012"/>
      <c r="H173" s="1012"/>
      <c r="I173" s="1012"/>
      <c r="J173" s="1012"/>
      <c r="K173" s="1012"/>
      <c r="L173" s="1012"/>
      <c r="M173" s="1012"/>
      <c r="N173" s="1012"/>
      <c r="O173" s="1012"/>
      <c r="P173" s="1012"/>
      <c r="Q173" s="1012"/>
      <c r="R173" s="1012"/>
      <c r="S173" s="1013"/>
      <c r="T173" s="1023"/>
      <c r="U173" s="1028">
        <v>113</v>
      </c>
      <c r="V173" s="828"/>
      <c r="W173" s="829"/>
      <c r="X173" s="1012"/>
      <c r="Y173" s="1012"/>
      <c r="Z173" s="1012"/>
      <c r="AA173" s="1012"/>
      <c r="AB173" s="1012"/>
      <c r="AC173" s="1012"/>
      <c r="AD173" s="1012"/>
      <c r="AE173" s="1012"/>
      <c r="AF173" s="1012"/>
      <c r="AG173" s="1012"/>
      <c r="AH173" s="1012"/>
      <c r="AI173" s="1012"/>
      <c r="AJ173" s="1012"/>
      <c r="AK173" s="1012"/>
      <c r="AL173" s="1013"/>
    </row>
    <row r="174" spans="1:38">
      <c r="A174" s="146"/>
      <c r="B174" s="542">
        <v>114</v>
      </c>
      <c r="C174" s="828"/>
      <c r="D174" s="829"/>
      <c r="E174" s="1012"/>
      <c r="F174" s="1012"/>
      <c r="G174" s="1012"/>
      <c r="H174" s="1012"/>
      <c r="I174" s="1012"/>
      <c r="J174" s="1012"/>
      <c r="K174" s="1012"/>
      <c r="L174" s="1012"/>
      <c r="M174" s="1012"/>
      <c r="N174" s="1012"/>
      <c r="O174" s="1012"/>
      <c r="P174" s="1012"/>
      <c r="Q174" s="1012"/>
      <c r="R174" s="1012"/>
      <c r="S174" s="1013"/>
      <c r="T174" s="1023"/>
      <c r="U174" s="1028">
        <v>114</v>
      </c>
      <c r="V174" s="828"/>
      <c r="W174" s="829"/>
      <c r="X174" s="1012"/>
      <c r="Y174" s="1012"/>
      <c r="Z174" s="1012"/>
      <c r="AA174" s="1012"/>
      <c r="AB174" s="1012"/>
      <c r="AC174" s="1012"/>
      <c r="AD174" s="1012"/>
      <c r="AE174" s="1012"/>
      <c r="AF174" s="1012"/>
      <c r="AG174" s="1012"/>
      <c r="AH174" s="1012"/>
      <c r="AI174" s="1012"/>
      <c r="AJ174" s="1012"/>
      <c r="AK174" s="1012"/>
      <c r="AL174" s="1013"/>
    </row>
    <row r="175" spans="1:38">
      <c r="A175" s="146"/>
      <c r="B175" s="542">
        <v>115</v>
      </c>
      <c r="C175" s="828"/>
      <c r="D175" s="829"/>
      <c r="E175" s="1012"/>
      <c r="F175" s="1012"/>
      <c r="G175" s="1012"/>
      <c r="H175" s="1012"/>
      <c r="I175" s="1012"/>
      <c r="J175" s="1012"/>
      <c r="K175" s="1012"/>
      <c r="L175" s="1012"/>
      <c r="M175" s="1012"/>
      <c r="N175" s="1012"/>
      <c r="O175" s="1012"/>
      <c r="P175" s="1012"/>
      <c r="Q175" s="1012"/>
      <c r="R175" s="1012"/>
      <c r="S175" s="1013"/>
      <c r="T175" s="1023"/>
      <c r="U175" s="1028">
        <v>115</v>
      </c>
      <c r="V175" s="828"/>
      <c r="W175" s="829"/>
      <c r="X175" s="1012"/>
      <c r="Y175" s="1012"/>
      <c r="Z175" s="1012"/>
      <c r="AA175" s="1012"/>
      <c r="AB175" s="1012"/>
      <c r="AC175" s="1012"/>
      <c r="AD175" s="1012"/>
      <c r="AE175" s="1012"/>
      <c r="AF175" s="1012"/>
      <c r="AG175" s="1012"/>
      <c r="AH175" s="1012"/>
      <c r="AI175" s="1012"/>
      <c r="AJ175" s="1012"/>
      <c r="AK175" s="1012"/>
      <c r="AL175" s="1013"/>
    </row>
    <row r="176" spans="1:38">
      <c r="A176" s="146"/>
      <c r="B176" s="542">
        <v>116</v>
      </c>
      <c r="C176" s="828"/>
      <c r="D176" s="829"/>
      <c r="E176" s="1012"/>
      <c r="F176" s="1012"/>
      <c r="G176" s="1012"/>
      <c r="H176" s="1012"/>
      <c r="I176" s="1012"/>
      <c r="J176" s="1012"/>
      <c r="K176" s="1012"/>
      <c r="L176" s="1012"/>
      <c r="M176" s="1012"/>
      <c r="N176" s="1012"/>
      <c r="O176" s="1012"/>
      <c r="P176" s="1012"/>
      <c r="Q176" s="1012"/>
      <c r="R176" s="1012"/>
      <c r="S176" s="1013"/>
      <c r="T176" s="1023"/>
      <c r="U176" s="1028">
        <v>116</v>
      </c>
      <c r="V176" s="828"/>
      <c r="W176" s="829"/>
      <c r="X176" s="1012"/>
      <c r="Y176" s="1012"/>
      <c r="Z176" s="1012"/>
      <c r="AA176" s="1012"/>
      <c r="AB176" s="1012"/>
      <c r="AC176" s="1012"/>
      <c r="AD176" s="1012"/>
      <c r="AE176" s="1012"/>
      <c r="AF176" s="1012"/>
      <c r="AG176" s="1012"/>
      <c r="AH176" s="1012"/>
      <c r="AI176" s="1012"/>
      <c r="AJ176" s="1012"/>
      <c r="AK176" s="1012"/>
      <c r="AL176" s="1013"/>
    </row>
    <row r="177" spans="1:38">
      <c r="A177" s="146"/>
      <c r="B177" s="542">
        <v>117</v>
      </c>
      <c r="C177" s="828"/>
      <c r="D177" s="829"/>
      <c r="E177" s="1012"/>
      <c r="F177" s="1012"/>
      <c r="G177" s="1012"/>
      <c r="H177" s="1012"/>
      <c r="I177" s="1012"/>
      <c r="J177" s="1012"/>
      <c r="K177" s="1012"/>
      <c r="L177" s="1012"/>
      <c r="M177" s="1012"/>
      <c r="N177" s="1012"/>
      <c r="O177" s="1012"/>
      <c r="P177" s="1012"/>
      <c r="Q177" s="1012"/>
      <c r="R177" s="1012"/>
      <c r="S177" s="1013"/>
      <c r="T177" s="1023"/>
      <c r="U177" s="1028">
        <v>117</v>
      </c>
      <c r="V177" s="828"/>
      <c r="W177" s="829"/>
      <c r="X177" s="1012"/>
      <c r="Y177" s="1012"/>
      <c r="Z177" s="1012"/>
      <c r="AA177" s="1012"/>
      <c r="AB177" s="1012"/>
      <c r="AC177" s="1012"/>
      <c r="AD177" s="1012"/>
      <c r="AE177" s="1012"/>
      <c r="AF177" s="1012"/>
      <c r="AG177" s="1012"/>
      <c r="AH177" s="1012"/>
      <c r="AI177" s="1012"/>
      <c r="AJ177" s="1012"/>
      <c r="AK177" s="1012"/>
      <c r="AL177" s="1013"/>
    </row>
    <row r="178" spans="1:38">
      <c r="A178" s="146"/>
      <c r="B178" s="542">
        <v>118</v>
      </c>
      <c r="C178" s="828"/>
      <c r="D178" s="829"/>
      <c r="E178" s="1012"/>
      <c r="F178" s="1012"/>
      <c r="G178" s="1012"/>
      <c r="H178" s="1012"/>
      <c r="I178" s="1012"/>
      <c r="J178" s="1012"/>
      <c r="K178" s="1012"/>
      <c r="L178" s="1012"/>
      <c r="M178" s="1012"/>
      <c r="N178" s="1012"/>
      <c r="O178" s="1012"/>
      <c r="P178" s="1012"/>
      <c r="Q178" s="1012"/>
      <c r="R178" s="1012"/>
      <c r="S178" s="1013"/>
      <c r="T178" s="1023"/>
      <c r="U178" s="1028">
        <v>118</v>
      </c>
      <c r="V178" s="828"/>
      <c r="W178" s="829"/>
      <c r="X178" s="1012"/>
      <c r="Y178" s="1012"/>
      <c r="Z178" s="1012"/>
      <c r="AA178" s="1012"/>
      <c r="AB178" s="1012"/>
      <c r="AC178" s="1012"/>
      <c r="AD178" s="1012"/>
      <c r="AE178" s="1012"/>
      <c r="AF178" s="1012"/>
      <c r="AG178" s="1012"/>
      <c r="AH178" s="1012"/>
      <c r="AI178" s="1012"/>
      <c r="AJ178" s="1012"/>
      <c r="AK178" s="1012"/>
      <c r="AL178" s="1013"/>
    </row>
    <row r="179" spans="1:38">
      <c r="A179" s="146"/>
      <c r="B179" s="542">
        <v>119</v>
      </c>
      <c r="C179" s="828"/>
      <c r="D179" s="829"/>
      <c r="E179" s="1012"/>
      <c r="F179" s="1012"/>
      <c r="G179" s="1012"/>
      <c r="H179" s="1012"/>
      <c r="I179" s="1012"/>
      <c r="J179" s="1012"/>
      <c r="K179" s="1012"/>
      <c r="L179" s="1012"/>
      <c r="M179" s="1012"/>
      <c r="N179" s="1012"/>
      <c r="O179" s="1012"/>
      <c r="P179" s="1012"/>
      <c r="Q179" s="1012"/>
      <c r="R179" s="1012"/>
      <c r="S179" s="1013"/>
      <c r="T179" s="1023"/>
      <c r="U179" s="1028">
        <v>119</v>
      </c>
      <c r="V179" s="828"/>
      <c r="W179" s="829"/>
      <c r="X179" s="1012"/>
      <c r="Y179" s="1012"/>
      <c r="Z179" s="1012"/>
      <c r="AA179" s="1012"/>
      <c r="AB179" s="1012"/>
      <c r="AC179" s="1012"/>
      <c r="AD179" s="1012"/>
      <c r="AE179" s="1012"/>
      <c r="AF179" s="1012"/>
      <c r="AG179" s="1012"/>
      <c r="AH179" s="1012"/>
      <c r="AI179" s="1012"/>
      <c r="AJ179" s="1012"/>
      <c r="AK179" s="1012"/>
      <c r="AL179" s="1013"/>
    </row>
    <row r="180" spans="1:38">
      <c r="A180" s="146"/>
      <c r="B180" s="542">
        <v>120</v>
      </c>
      <c r="C180" s="828"/>
      <c r="D180" s="829"/>
      <c r="E180" s="1012"/>
      <c r="F180" s="1012"/>
      <c r="G180" s="1012"/>
      <c r="H180" s="1012"/>
      <c r="I180" s="1012"/>
      <c r="J180" s="1012"/>
      <c r="K180" s="1012"/>
      <c r="L180" s="1012"/>
      <c r="M180" s="1012"/>
      <c r="N180" s="1012"/>
      <c r="O180" s="1012"/>
      <c r="P180" s="1012"/>
      <c r="Q180" s="1012"/>
      <c r="R180" s="1012"/>
      <c r="S180" s="1013"/>
      <c r="T180" s="1023"/>
      <c r="U180" s="1028">
        <v>120</v>
      </c>
      <c r="V180" s="828"/>
      <c r="W180" s="829"/>
      <c r="X180" s="1012"/>
      <c r="Y180" s="1012"/>
      <c r="Z180" s="1012"/>
      <c r="AA180" s="1012"/>
      <c r="AB180" s="1012"/>
      <c r="AC180" s="1012"/>
      <c r="AD180" s="1012"/>
      <c r="AE180" s="1012"/>
      <c r="AF180" s="1012"/>
      <c r="AG180" s="1012"/>
      <c r="AH180" s="1012"/>
      <c r="AI180" s="1012"/>
      <c r="AJ180" s="1012"/>
      <c r="AK180" s="1012"/>
      <c r="AL180" s="1013"/>
    </row>
    <row r="181" spans="1:38">
      <c r="A181" s="104"/>
      <c r="B181" s="542">
        <v>121</v>
      </c>
      <c r="C181" s="828"/>
      <c r="D181" s="829"/>
      <c r="E181" s="1012"/>
      <c r="F181" s="1012"/>
      <c r="G181" s="1012"/>
      <c r="H181" s="1012"/>
      <c r="I181" s="1012"/>
      <c r="J181" s="1012"/>
      <c r="K181" s="1012"/>
      <c r="L181" s="1012"/>
      <c r="M181" s="1012"/>
      <c r="N181" s="1012"/>
      <c r="O181" s="1012"/>
      <c r="P181" s="1012"/>
      <c r="Q181" s="1012"/>
      <c r="R181" s="1012"/>
      <c r="S181" s="1013"/>
      <c r="T181" s="1012"/>
      <c r="U181" s="1028">
        <v>121</v>
      </c>
      <c r="V181" s="828"/>
      <c r="W181" s="829"/>
      <c r="X181" s="1012"/>
      <c r="Y181" s="1012"/>
      <c r="Z181" s="1012"/>
      <c r="AA181" s="1012"/>
      <c r="AB181" s="1012"/>
      <c r="AC181" s="1012"/>
      <c r="AD181" s="1012"/>
      <c r="AE181" s="1012"/>
      <c r="AF181" s="1012"/>
      <c r="AG181" s="1012"/>
      <c r="AH181" s="1012"/>
      <c r="AI181" s="1012"/>
      <c r="AJ181" s="1012"/>
      <c r="AK181" s="1012"/>
      <c r="AL181" s="1013"/>
    </row>
    <row r="182" spans="1:38">
      <c r="B182" s="542">
        <v>122</v>
      </c>
      <c r="C182" s="828"/>
      <c r="D182" s="829"/>
      <c r="E182" s="1012"/>
      <c r="F182" s="1012"/>
      <c r="G182" s="1012"/>
      <c r="H182" s="1012"/>
      <c r="I182" s="1012"/>
      <c r="J182" s="1012"/>
      <c r="K182" s="1012"/>
      <c r="L182" s="1012"/>
      <c r="M182" s="1012"/>
      <c r="N182" s="1012"/>
      <c r="O182" s="1012"/>
      <c r="P182" s="1012"/>
      <c r="Q182" s="1012"/>
      <c r="R182" s="1012"/>
      <c r="S182" s="1013"/>
      <c r="T182" s="1012"/>
      <c r="U182" s="1028">
        <v>122</v>
      </c>
      <c r="V182" s="828"/>
      <c r="W182" s="829"/>
      <c r="X182" s="1012"/>
      <c r="Y182" s="1012"/>
      <c r="Z182" s="1012"/>
      <c r="AA182" s="1012"/>
      <c r="AB182" s="1012"/>
      <c r="AC182" s="1012"/>
      <c r="AD182" s="1012"/>
      <c r="AE182" s="1012"/>
      <c r="AF182" s="1012"/>
      <c r="AG182" s="1012"/>
      <c r="AH182" s="1012"/>
      <c r="AI182" s="1012"/>
      <c r="AJ182" s="1012"/>
      <c r="AK182" s="1012"/>
      <c r="AL182" s="1013"/>
    </row>
    <row r="183" spans="1:38">
      <c r="B183" s="542">
        <v>123</v>
      </c>
      <c r="C183" s="828"/>
      <c r="D183" s="829"/>
      <c r="E183" s="1012"/>
      <c r="F183" s="1012"/>
      <c r="G183" s="1012"/>
      <c r="H183" s="1012"/>
      <c r="I183" s="1012"/>
      <c r="J183" s="1012"/>
      <c r="K183" s="1012"/>
      <c r="L183" s="1012"/>
      <c r="M183" s="1012"/>
      <c r="N183" s="1012"/>
      <c r="O183" s="1012"/>
      <c r="P183" s="1012"/>
      <c r="Q183" s="1012"/>
      <c r="R183" s="1012"/>
      <c r="S183" s="1013"/>
      <c r="T183" s="1012"/>
      <c r="U183" s="1028">
        <v>123</v>
      </c>
      <c r="V183" s="828"/>
      <c r="W183" s="829"/>
      <c r="X183" s="1012"/>
      <c r="Y183" s="1012"/>
      <c r="Z183" s="1012"/>
      <c r="AA183" s="1012"/>
      <c r="AB183" s="1012"/>
      <c r="AC183" s="1012"/>
      <c r="AD183" s="1012"/>
      <c r="AE183" s="1012"/>
      <c r="AF183" s="1012"/>
      <c r="AG183" s="1012"/>
      <c r="AH183" s="1012"/>
      <c r="AI183" s="1012"/>
      <c r="AJ183" s="1012"/>
      <c r="AK183" s="1012"/>
      <c r="AL183" s="1013"/>
    </row>
    <row r="184" spans="1:38">
      <c r="B184" s="542">
        <v>124</v>
      </c>
      <c r="C184" s="828"/>
      <c r="D184" s="829"/>
      <c r="E184" s="1012"/>
      <c r="F184" s="1012"/>
      <c r="G184" s="1012"/>
      <c r="H184" s="1012"/>
      <c r="I184" s="1012"/>
      <c r="J184" s="1012"/>
      <c r="K184" s="1012"/>
      <c r="L184" s="1012"/>
      <c r="M184" s="1012"/>
      <c r="N184" s="1012"/>
      <c r="O184" s="1012"/>
      <c r="P184" s="1012"/>
      <c r="Q184" s="1012"/>
      <c r="R184" s="1012"/>
      <c r="S184" s="1013"/>
      <c r="T184" s="1012"/>
      <c r="U184" s="1028">
        <v>124</v>
      </c>
      <c r="V184" s="828"/>
      <c r="W184" s="829"/>
      <c r="X184" s="1012"/>
      <c r="Y184" s="1012"/>
      <c r="Z184" s="1012"/>
      <c r="AA184" s="1012"/>
      <c r="AB184" s="1012"/>
      <c r="AC184" s="1012"/>
      <c r="AD184" s="1012"/>
      <c r="AE184" s="1012"/>
      <c r="AF184" s="1012"/>
      <c r="AG184" s="1012"/>
      <c r="AH184" s="1012"/>
      <c r="AI184" s="1012"/>
      <c r="AJ184" s="1012"/>
      <c r="AK184" s="1012"/>
      <c r="AL184" s="1013"/>
    </row>
    <row r="185" spans="1:38">
      <c r="B185" s="542">
        <v>125</v>
      </c>
      <c r="C185" s="828"/>
      <c r="D185" s="829"/>
      <c r="E185" s="1012"/>
      <c r="F185" s="1012"/>
      <c r="G185" s="1012"/>
      <c r="H185" s="1012"/>
      <c r="I185" s="1012"/>
      <c r="J185" s="1012"/>
      <c r="K185" s="1012"/>
      <c r="L185" s="1012"/>
      <c r="M185" s="1012"/>
      <c r="N185" s="1012"/>
      <c r="O185" s="1012"/>
      <c r="P185" s="1012"/>
      <c r="Q185" s="1012"/>
      <c r="R185" s="1012"/>
      <c r="S185" s="1013"/>
      <c r="T185" s="1012"/>
      <c r="U185" s="1028">
        <v>125</v>
      </c>
      <c r="V185" s="828"/>
      <c r="W185" s="829"/>
      <c r="X185" s="1012"/>
      <c r="Y185" s="1012"/>
      <c r="Z185" s="1012"/>
      <c r="AA185" s="1012"/>
      <c r="AB185" s="1012"/>
      <c r="AC185" s="1012"/>
      <c r="AD185" s="1012"/>
      <c r="AE185" s="1012"/>
      <c r="AF185" s="1012"/>
      <c r="AG185" s="1012"/>
      <c r="AH185" s="1012"/>
      <c r="AI185" s="1012"/>
      <c r="AJ185" s="1012"/>
      <c r="AK185" s="1012"/>
      <c r="AL185" s="1013"/>
    </row>
    <row r="186" spans="1:38">
      <c r="B186" s="542">
        <v>126</v>
      </c>
      <c r="C186" s="828"/>
      <c r="D186" s="829"/>
      <c r="E186" s="1012"/>
      <c r="F186" s="1012"/>
      <c r="G186" s="1012"/>
      <c r="H186" s="1012"/>
      <c r="I186" s="1012"/>
      <c r="J186" s="1012"/>
      <c r="K186" s="1012"/>
      <c r="L186" s="1012"/>
      <c r="M186" s="1012"/>
      <c r="N186" s="1012"/>
      <c r="O186" s="1012"/>
      <c r="P186" s="1012"/>
      <c r="Q186" s="1012"/>
      <c r="R186" s="1012"/>
      <c r="S186" s="1013"/>
      <c r="T186" s="1012"/>
      <c r="U186" s="1028">
        <v>126</v>
      </c>
      <c r="V186" s="828"/>
      <c r="W186" s="829"/>
      <c r="X186" s="1012"/>
      <c r="Y186" s="1012"/>
      <c r="Z186" s="1012"/>
      <c r="AA186" s="1012"/>
      <c r="AB186" s="1012"/>
      <c r="AC186" s="1012"/>
      <c r="AD186" s="1012"/>
      <c r="AE186" s="1012"/>
      <c r="AF186" s="1012"/>
      <c r="AG186" s="1012"/>
      <c r="AH186" s="1012"/>
      <c r="AI186" s="1012"/>
      <c r="AJ186" s="1012"/>
      <c r="AK186" s="1012"/>
      <c r="AL186" s="1013"/>
    </row>
    <row r="187" spans="1:38">
      <c r="B187" s="542">
        <v>127</v>
      </c>
      <c r="C187" s="828"/>
      <c r="D187" s="829"/>
      <c r="E187" s="1012"/>
      <c r="F187" s="1012"/>
      <c r="G187" s="1012"/>
      <c r="H187" s="1012"/>
      <c r="I187" s="1012"/>
      <c r="J187" s="1012"/>
      <c r="K187" s="1012"/>
      <c r="L187" s="1012"/>
      <c r="M187" s="1012"/>
      <c r="N187" s="1012"/>
      <c r="O187" s="1012"/>
      <c r="P187" s="1012"/>
      <c r="Q187" s="1012"/>
      <c r="R187" s="1012"/>
      <c r="S187" s="1013"/>
      <c r="T187" s="1012"/>
      <c r="U187" s="1028">
        <v>127</v>
      </c>
      <c r="V187" s="828"/>
      <c r="W187" s="829"/>
      <c r="X187" s="1012"/>
      <c r="Y187" s="1012"/>
      <c r="Z187" s="1012"/>
      <c r="AA187" s="1012"/>
      <c r="AB187" s="1012"/>
      <c r="AC187" s="1012"/>
      <c r="AD187" s="1012"/>
      <c r="AE187" s="1012"/>
      <c r="AF187" s="1012"/>
      <c r="AG187" s="1012"/>
      <c r="AH187" s="1012"/>
      <c r="AI187" s="1012"/>
      <c r="AJ187" s="1012"/>
      <c r="AK187" s="1012"/>
      <c r="AL187" s="1013"/>
    </row>
    <row r="188" spans="1:38">
      <c r="B188" s="542">
        <v>128</v>
      </c>
      <c r="C188" s="828"/>
      <c r="D188" s="829"/>
      <c r="E188" s="1012"/>
      <c r="F188" s="1012"/>
      <c r="G188" s="1012"/>
      <c r="H188" s="1012"/>
      <c r="I188" s="1012"/>
      <c r="J188" s="1012"/>
      <c r="K188" s="1012"/>
      <c r="L188" s="1012"/>
      <c r="M188" s="1012"/>
      <c r="N188" s="1012"/>
      <c r="O188" s="1012"/>
      <c r="P188" s="1012"/>
      <c r="Q188" s="1012"/>
      <c r="R188" s="1012"/>
      <c r="S188" s="1013"/>
      <c r="T188" s="1012"/>
      <c r="U188" s="1028">
        <v>128</v>
      </c>
      <c r="V188" s="828"/>
      <c r="W188" s="829"/>
      <c r="X188" s="1012"/>
      <c r="Y188" s="1012"/>
      <c r="Z188" s="1012"/>
      <c r="AA188" s="1012"/>
      <c r="AB188" s="1012"/>
      <c r="AC188" s="1012"/>
      <c r="AD188" s="1012"/>
      <c r="AE188" s="1012"/>
      <c r="AF188" s="1012"/>
      <c r="AG188" s="1012"/>
      <c r="AH188" s="1012"/>
      <c r="AI188" s="1012"/>
      <c r="AJ188" s="1012"/>
      <c r="AK188" s="1012"/>
      <c r="AL188" s="1013"/>
    </row>
    <row r="189" spans="1:38">
      <c r="B189" s="542">
        <v>129</v>
      </c>
      <c r="C189" s="828"/>
      <c r="D189" s="829"/>
      <c r="E189" s="1012"/>
      <c r="F189" s="1012"/>
      <c r="G189" s="1012"/>
      <c r="H189" s="1012"/>
      <c r="I189" s="1012"/>
      <c r="J189" s="1012"/>
      <c r="K189" s="1012"/>
      <c r="L189" s="1012"/>
      <c r="M189" s="1012"/>
      <c r="N189" s="1012"/>
      <c r="O189" s="1012"/>
      <c r="P189" s="1012"/>
      <c r="Q189" s="1012"/>
      <c r="R189" s="1012"/>
      <c r="S189" s="1013"/>
      <c r="T189" s="1012"/>
      <c r="U189" s="1028">
        <v>129</v>
      </c>
      <c r="V189" s="828"/>
      <c r="W189" s="829"/>
      <c r="X189" s="1012"/>
      <c r="Y189" s="1012"/>
      <c r="Z189" s="1012"/>
      <c r="AA189" s="1012"/>
      <c r="AB189" s="1012"/>
      <c r="AC189" s="1012"/>
      <c r="AD189" s="1012"/>
      <c r="AE189" s="1012"/>
      <c r="AF189" s="1012"/>
      <c r="AG189" s="1012"/>
      <c r="AH189" s="1012"/>
      <c r="AI189" s="1012"/>
      <c r="AJ189" s="1012"/>
      <c r="AK189" s="1012"/>
      <c r="AL189" s="1013"/>
    </row>
    <row r="190" spans="1:38">
      <c r="B190" s="542">
        <v>130</v>
      </c>
      <c r="C190" s="828"/>
      <c r="D190" s="829"/>
      <c r="E190" s="1012"/>
      <c r="F190" s="1012"/>
      <c r="G190" s="1012"/>
      <c r="H190" s="1012"/>
      <c r="I190" s="1012"/>
      <c r="J190" s="1012"/>
      <c r="K190" s="1012"/>
      <c r="L190" s="1012"/>
      <c r="M190" s="1012"/>
      <c r="N190" s="1012"/>
      <c r="O190" s="1012"/>
      <c r="P190" s="1012"/>
      <c r="Q190" s="1012"/>
      <c r="R190" s="1012"/>
      <c r="S190" s="1013"/>
      <c r="T190" s="1012"/>
      <c r="U190" s="1028">
        <v>130</v>
      </c>
      <c r="V190" s="828"/>
      <c r="W190" s="829"/>
      <c r="X190" s="1012"/>
      <c r="Y190" s="1012"/>
      <c r="Z190" s="1012"/>
      <c r="AA190" s="1012"/>
      <c r="AB190" s="1012"/>
      <c r="AC190" s="1012"/>
      <c r="AD190" s="1012"/>
      <c r="AE190" s="1012"/>
      <c r="AF190" s="1012"/>
      <c r="AG190" s="1012"/>
      <c r="AH190" s="1012"/>
      <c r="AI190" s="1012"/>
      <c r="AJ190" s="1012"/>
      <c r="AK190" s="1012"/>
      <c r="AL190" s="1013"/>
    </row>
    <row r="191" spans="1:38">
      <c r="B191" s="542">
        <v>131</v>
      </c>
      <c r="C191" s="828"/>
      <c r="D191" s="829"/>
      <c r="E191" s="1012"/>
      <c r="F191" s="1012"/>
      <c r="G191" s="1012"/>
      <c r="H191" s="1012"/>
      <c r="I191" s="1012"/>
      <c r="J191" s="1012"/>
      <c r="K191" s="1012"/>
      <c r="L191" s="1012"/>
      <c r="M191" s="1012"/>
      <c r="N191" s="1012"/>
      <c r="O191" s="1012"/>
      <c r="P191" s="1012"/>
      <c r="Q191" s="1012"/>
      <c r="R191" s="1012"/>
      <c r="S191" s="1013"/>
      <c r="T191" s="1012"/>
      <c r="U191" s="1028">
        <v>131</v>
      </c>
      <c r="V191" s="828"/>
      <c r="W191" s="829"/>
      <c r="X191" s="1012"/>
      <c r="Y191" s="1012"/>
      <c r="Z191" s="1012"/>
      <c r="AA191" s="1012"/>
      <c r="AB191" s="1012"/>
      <c r="AC191" s="1012"/>
      <c r="AD191" s="1012"/>
      <c r="AE191" s="1012"/>
      <c r="AF191" s="1012"/>
      <c r="AG191" s="1012"/>
      <c r="AH191" s="1012"/>
      <c r="AI191" s="1012"/>
      <c r="AJ191" s="1012"/>
      <c r="AK191" s="1012"/>
      <c r="AL191" s="1013"/>
    </row>
    <row r="192" spans="1:38">
      <c r="B192" s="542">
        <v>132</v>
      </c>
      <c r="C192" s="828"/>
      <c r="D192" s="829"/>
      <c r="E192" s="1012"/>
      <c r="F192" s="1012"/>
      <c r="G192" s="1012"/>
      <c r="H192" s="1012"/>
      <c r="I192" s="1012"/>
      <c r="J192" s="1012"/>
      <c r="K192" s="1012"/>
      <c r="L192" s="1012"/>
      <c r="M192" s="1012"/>
      <c r="N192" s="1012"/>
      <c r="O192" s="1012"/>
      <c r="P192" s="1012"/>
      <c r="Q192" s="1012"/>
      <c r="R192" s="1012"/>
      <c r="S192" s="1013"/>
      <c r="T192" s="1012"/>
      <c r="U192" s="1028">
        <v>132</v>
      </c>
      <c r="V192" s="828"/>
      <c r="W192" s="829"/>
      <c r="X192" s="1012"/>
      <c r="Y192" s="1012"/>
      <c r="Z192" s="1012"/>
      <c r="AA192" s="1012"/>
      <c r="AB192" s="1012"/>
      <c r="AC192" s="1012"/>
      <c r="AD192" s="1012"/>
      <c r="AE192" s="1012"/>
      <c r="AF192" s="1012"/>
      <c r="AG192" s="1012"/>
      <c r="AH192" s="1012"/>
      <c r="AI192" s="1012"/>
      <c r="AJ192" s="1012"/>
      <c r="AK192" s="1012"/>
      <c r="AL192" s="1013"/>
    </row>
    <row r="193" spans="2:38">
      <c r="B193" s="542">
        <v>133</v>
      </c>
      <c r="C193" s="828"/>
      <c r="D193" s="829"/>
      <c r="E193" s="1012"/>
      <c r="F193" s="1012"/>
      <c r="G193" s="1012"/>
      <c r="H193" s="1012"/>
      <c r="I193" s="1012"/>
      <c r="J193" s="1012"/>
      <c r="K193" s="1012"/>
      <c r="L193" s="1012"/>
      <c r="M193" s="1012"/>
      <c r="N193" s="1012"/>
      <c r="O193" s="1012"/>
      <c r="P193" s="1012"/>
      <c r="Q193" s="1012"/>
      <c r="R193" s="1012"/>
      <c r="S193" s="1013"/>
      <c r="T193" s="1012"/>
      <c r="U193" s="1028">
        <v>133</v>
      </c>
      <c r="V193" s="828"/>
      <c r="W193" s="829"/>
      <c r="X193" s="1012"/>
      <c r="Y193" s="1012"/>
      <c r="Z193" s="1012"/>
      <c r="AA193" s="1012"/>
      <c r="AB193" s="1012"/>
      <c r="AC193" s="1012"/>
      <c r="AD193" s="1012"/>
      <c r="AE193" s="1012"/>
      <c r="AF193" s="1012"/>
      <c r="AG193" s="1012"/>
      <c r="AH193" s="1012"/>
      <c r="AI193" s="1012"/>
      <c r="AJ193" s="1012"/>
      <c r="AK193" s="1012"/>
      <c r="AL193" s="1013"/>
    </row>
    <row r="194" spans="2:38">
      <c r="B194" s="542">
        <v>134</v>
      </c>
      <c r="C194" s="828"/>
      <c r="D194" s="829"/>
      <c r="E194" s="1012"/>
      <c r="F194" s="1012"/>
      <c r="G194" s="1012"/>
      <c r="H194" s="1012"/>
      <c r="I194" s="1012"/>
      <c r="J194" s="1012"/>
      <c r="K194" s="1012"/>
      <c r="L194" s="1012"/>
      <c r="M194" s="1012"/>
      <c r="N194" s="1012"/>
      <c r="O194" s="1012"/>
      <c r="P194" s="1012"/>
      <c r="Q194" s="1012"/>
      <c r="R194" s="1012"/>
      <c r="S194" s="1013"/>
      <c r="T194" s="1012"/>
      <c r="U194" s="1028">
        <v>134</v>
      </c>
      <c r="V194" s="828"/>
      <c r="W194" s="829"/>
      <c r="X194" s="1012"/>
      <c r="Y194" s="1012"/>
      <c r="Z194" s="1012"/>
      <c r="AA194" s="1012"/>
      <c r="AB194" s="1012"/>
      <c r="AC194" s="1012"/>
      <c r="AD194" s="1012"/>
      <c r="AE194" s="1012"/>
      <c r="AF194" s="1012"/>
      <c r="AG194" s="1012"/>
      <c r="AH194" s="1012"/>
      <c r="AI194" s="1012"/>
      <c r="AJ194" s="1012"/>
      <c r="AK194" s="1012"/>
      <c r="AL194" s="1013"/>
    </row>
    <row r="195" spans="2:38">
      <c r="B195" s="542">
        <v>135</v>
      </c>
      <c r="C195" s="828"/>
      <c r="D195" s="829"/>
      <c r="E195" s="1012"/>
      <c r="F195" s="1012"/>
      <c r="G195" s="1012"/>
      <c r="H195" s="1012"/>
      <c r="I195" s="1012"/>
      <c r="J195" s="1012"/>
      <c r="K195" s="1012"/>
      <c r="L195" s="1012"/>
      <c r="M195" s="1012"/>
      <c r="N195" s="1012"/>
      <c r="O195" s="1012"/>
      <c r="P195" s="1012"/>
      <c r="Q195" s="1012"/>
      <c r="R195" s="1012"/>
      <c r="S195" s="1013"/>
      <c r="T195" s="1012"/>
      <c r="U195" s="1028">
        <v>135</v>
      </c>
      <c r="V195" s="828"/>
      <c r="W195" s="829"/>
      <c r="X195" s="1012"/>
      <c r="Y195" s="1012"/>
      <c r="Z195" s="1012"/>
      <c r="AA195" s="1012"/>
      <c r="AB195" s="1012"/>
      <c r="AC195" s="1012"/>
      <c r="AD195" s="1012"/>
      <c r="AE195" s="1012"/>
      <c r="AF195" s="1012"/>
      <c r="AG195" s="1012"/>
      <c r="AH195" s="1012"/>
      <c r="AI195" s="1012"/>
      <c r="AJ195" s="1012"/>
      <c r="AK195" s="1012"/>
      <c r="AL195" s="1013"/>
    </row>
    <row r="196" spans="2:38">
      <c r="B196" s="542">
        <v>136</v>
      </c>
      <c r="C196" s="828"/>
      <c r="D196" s="829"/>
      <c r="E196" s="1012"/>
      <c r="F196" s="1012"/>
      <c r="G196" s="1012"/>
      <c r="H196" s="1012"/>
      <c r="I196" s="1012"/>
      <c r="J196" s="1012"/>
      <c r="K196" s="1012"/>
      <c r="L196" s="1012"/>
      <c r="M196" s="1012"/>
      <c r="N196" s="1012"/>
      <c r="O196" s="1012"/>
      <c r="P196" s="1012"/>
      <c r="Q196" s="1012"/>
      <c r="R196" s="1012"/>
      <c r="S196" s="1013"/>
      <c r="T196" s="1012"/>
      <c r="U196" s="1028">
        <v>136</v>
      </c>
      <c r="V196" s="828"/>
      <c r="W196" s="829"/>
      <c r="X196" s="1012"/>
      <c r="Y196" s="1012"/>
      <c r="Z196" s="1012"/>
      <c r="AA196" s="1012"/>
      <c r="AB196" s="1012"/>
      <c r="AC196" s="1012"/>
      <c r="AD196" s="1012"/>
      <c r="AE196" s="1012"/>
      <c r="AF196" s="1012"/>
      <c r="AG196" s="1012"/>
      <c r="AH196" s="1012"/>
      <c r="AI196" s="1012"/>
      <c r="AJ196" s="1012"/>
      <c r="AK196" s="1012"/>
      <c r="AL196" s="1013"/>
    </row>
    <row r="197" spans="2:38">
      <c r="B197" s="542">
        <v>137</v>
      </c>
      <c r="C197" s="828"/>
      <c r="D197" s="829"/>
      <c r="E197" s="1012"/>
      <c r="F197" s="1012"/>
      <c r="G197" s="1012"/>
      <c r="H197" s="1012"/>
      <c r="I197" s="1012"/>
      <c r="J197" s="1012"/>
      <c r="K197" s="1012"/>
      <c r="L197" s="1012"/>
      <c r="M197" s="1012"/>
      <c r="N197" s="1012"/>
      <c r="O197" s="1012"/>
      <c r="P197" s="1012"/>
      <c r="Q197" s="1012"/>
      <c r="R197" s="1012"/>
      <c r="S197" s="1013"/>
      <c r="T197" s="1012"/>
      <c r="U197" s="1028">
        <v>137</v>
      </c>
      <c r="V197" s="828"/>
      <c r="W197" s="829"/>
      <c r="X197" s="1012"/>
      <c r="Y197" s="1012"/>
      <c r="Z197" s="1012"/>
      <c r="AA197" s="1012"/>
      <c r="AB197" s="1012"/>
      <c r="AC197" s="1012"/>
      <c r="AD197" s="1012"/>
      <c r="AE197" s="1012"/>
      <c r="AF197" s="1012"/>
      <c r="AG197" s="1012"/>
      <c r="AH197" s="1012"/>
      <c r="AI197" s="1012"/>
      <c r="AJ197" s="1012"/>
      <c r="AK197" s="1012"/>
      <c r="AL197" s="1013"/>
    </row>
    <row r="198" spans="2:38">
      <c r="B198" s="542">
        <v>138</v>
      </c>
      <c r="C198" s="828"/>
      <c r="D198" s="829"/>
      <c r="E198" s="1012"/>
      <c r="F198" s="1012"/>
      <c r="G198" s="1012"/>
      <c r="H198" s="1012"/>
      <c r="I198" s="1012"/>
      <c r="J198" s="1012"/>
      <c r="K198" s="1012"/>
      <c r="L198" s="1012"/>
      <c r="M198" s="1012"/>
      <c r="N198" s="1012"/>
      <c r="O198" s="1012"/>
      <c r="P198" s="1012"/>
      <c r="Q198" s="1012"/>
      <c r="R198" s="1012"/>
      <c r="S198" s="1013"/>
      <c r="T198" s="1012"/>
      <c r="U198" s="1028">
        <v>138</v>
      </c>
      <c r="V198" s="828"/>
      <c r="W198" s="829"/>
      <c r="X198" s="1012"/>
      <c r="Y198" s="1012"/>
      <c r="Z198" s="1012"/>
      <c r="AA198" s="1012"/>
      <c r="AB198" s="1012"/>
      <c r="AC198" s="1012"/>
      <c r="AD198" s="1012"/>
      <c r="AE198" s="1012"/>
      <c r="AF198" s="1012"/>
      <c r="AG198" s="1012"/>
      <c r="AH198" s="1012"/>
      <c r="AI198" s="1012"/>
      <c r="AJ198" s="1012"/>
      <c r="AK198" s="1012"/>
      <c r="AL198" s="1013"/>
    </row>
    <row r="199" spans="2:38">
      <c r="B199" s="542">
        <v>139</v>
      </c>
      <c r="C199" s="828"/>
      <c r="D199" s="829"/>
      <c r="E199" s="1012"/>
      <c r="F199" s="1012"/>
      <c r="G199" s="1012"/>
      <c r="H199" s="1012"/>
      <c r="I199" s="1012"/>
      <c r="J199" s="1012"/>
      <c r="K199" s="1012"/>
      <c r="L199" s="1012"/>
      <c r="M199" s="1012"/>
      <c r="N199" s="1012"/>
      <c r="O199" s="1012"/>
      <c r="P199" s="1012"/>
      <c r="Q199" s="1012"/>
      <c r="R199" s="1012"/>
      <c r="S199" s="1013"/>
      <c r="T199" s="1012"/>
      <c r="U199" s="1028">
        <v>139</v>
      </c>
      <c r="V199" s="828"/>
      <c r="W199" s="829"/>
      <c r="X199" s="1012"/>
      <c r="Y199" s="1012"/>
      <c r="Z199" s="1012"/>
      <c r="AA199" s="1012"/>
      <c r="AB199" s="1012"/>
      <c r="AC199" s="1012"/>
      <c r="AD199" s="1012"/>
      <c r="AE199" s="1012"/>
      <c r="AF199" s="1012"/>
      <c r="AG199" s="1012"/>
      <c r="AH199" s="1012"/>
      <c r="AI199" s="1012"/>
      <c r="AJ199" s="1012"/>
      <c r="AK199" s="1012"/>
      <c r="AL199" s="1013"/>
    </row>
    <row r="200" spans="2:38">
      <c r="B200" s="542">
        <v>140</v>
      </c>
      <c r="C200" s="828"/>
      <c r="D200" s="829"/>
      <c r="E200" s="1012"/>
      <c r="F200" s="1012"/>
      <c r="G200" s="1012"/>
      <c r="H200" s="1012"/>
      <c r="I200" s="1012"/>
      <c r="J200" s="1012"/>
      <c r="K200" s="1012"/>
      <c r="L200" s="1012"/>
      <c r="M200" s="1012"/>
      <c r="N200" s="1012"/>
      <c r="O200" s="1012"/>
      <c r="P200" s="1012"/>
      <c r="Q200" s="1012"/>
      <c r="R200" s="1012"/>
      <c r="S200" s="1013"/>
      <c r="T200" s="1012"/>
      <c r="U200" s="1028">
        <v>140</v>
      </c>
      <c r="V200" s="828"/>
      <c r="W200" s="829"/>
      <c r="X200" s="1012"/>
      <c r="Y200" s="1012"/>
      <c r="Z200" s="1012"/>
      <c r="AA200" s="1012"/>
      <c r="AB200" s="1012"/>
      <c r="AC200" s="1012"/>
      <c r="AD200" s="1012"/>
      <c r="AE200" s="1012"/>
      <c r="AF200" s="1012"/>
      <c r="AG200" s="1012"/>
      <c r="AH200" s="1012"/>
      <c r="AI200" s="1012"/>
      <c r="AJ200" s="1012"/>
      <c r="AK200" s="1012"/>
      <c r="AL200" s="1013"/>
    </row>
    <row r="201" spans="2:38">
      <c r="B201" s="542">
        <v>141</v>
      </c>
      <c r="C201" s="828"/>
      <c r="D201" s="829"/>
      <c r="E201" s="1012"/>
      <c r="F201" s="1012"/>
      <c r="G201" s="1012"/>
      <c r="H201" s="1012"/>
      <c r="I201" s="1012"/>
      <c r="J201" s="1012"/>
      <c r="K201" s="1012"/>
      <c r="L201" s="1012"/>
      <c r="M201" s="1012"/>
      <c r="N201" s="1012"/>
      <c r="O201" s="1012"/>
      <c r="P201" s="1012"/>
      <c r="Q201" s="1012"/>
      <c r="R201" s="1012"/>
      <c r="S201" s="1013"/>
      <c r="T201" s="1012"/>
      <c r="U201" s="1028">
        <v>141</v>
      </c>
      <c r="V201" s="828"/>
      <c r="W201" s="829"/>
      <c r="X201" s="1012"/>
      <c r="Y201" s="1012"/>
      <c r="Z201" s="1012"/>
      <c r="AA201" s="1012"/>
      <c r="AB201" s="1012"/>
      <c r="AC201" s="1012"/>
      <c r="AD201" s="1012"/>
      <c r="AE201" s="1012"/>
      <c r="AF201" s="1012"/>
      <c r="AG201" s="1012"/>
      <c r="AH201" s="1012"/>
      <c r="AI201" s="1012"/>
      <c r="AJ201" s="1012"/>
      <c r="AK201" s="1012"/>
      <c r="AL201" s="1013"/>
    </row>
    <row r="202" spans="2:38">
      <c r="B202" s="542">
        <v>142</v>
      </c>
      <c r="C202" s="828"/>
      <c r="D202" s="829"/>
      <c r="E202" s="1012"/>
      <c r="F202" s="1012"/>
      <c r="G202" s="1012"/>
      <c r="H202" s="1012"/>
      <c r="I202" s="1012"/>
      <c r="J202" s="1012"/>
      <c r="K202" s="1012"/>
      <c r="L202" s="1012"/>
      <c r="M202" s="1012"/>
      <c r="N202" s="1012"/>
      <c r="O202" s="1012"/>
      <c r="P202" s="1012"/>
      <c r="Q202" s="1012"/>
      <c r="R202" s="1012"/>
      <c r="S202" s="1013"/>
      <c r="T202" s="1012"/>
      <c r="U202" s="1028">
        <v>142</v>
      </c>
      <c r="V202" s="828"/>
      <c r="W202" s="829"/>
      <c r="X202" s="1012"/>
      <c r="Y202" s="1012"/>
      <c r="Z202" s="1012"/>
      <c r="AA202" s="1012"/>
      <c r="AB202" s="1012"/>
      <c r="AC202" s="1012"/>
      <c r="AD202" s="1012"/>
      <c r="AE202" s="1012"/>
      <c r="AF202" s="1012"/>
      <c r="AG202" s="1012"/>
      <c r="AH202" s="1012"/>
      <c r="AI202" s="1012"/>
      <c r="AJ202" s="1012"/>
      <c r="AK202" s="1012"/>
      <c r="AL202" s="1013"/>
    </row>
    <row r="203" spans="2:38">
      <c r="B203" s="542">
        <v>143</v>
      </c>
      <c r="C203" s="828"/>
      <c r="D203" s="829"/>
      <c r="E203" s="1012"/>
      <c r="F203" s="1012"/>
      <c r="G203" s="1012"/>
      <c r="H203" s="1012"/>
      <c r="I203" s="1012"/>
      <c r="J203" s="1012"/>
      <c r="K203" s="1012"/>
      <c r="L203" s="1012"/>
      <c r="M203" s="1012"/>
      <c r="N203" s="1012"/>
      <c r="O203" s="1012"/>
      <c r="P203" s="1012"/>
      <c r="Q203" s="1012"/>
      <c r="R203" s="1012"/>
      <c r="S203" s="1013"/>
      <c r="T203" s="1012"/>
      <c r="U203" s="1028">
        <v>143</v>
      </c>
      <c r="V203" s="828"/>
      <c r="W203" s="829"/>
      <c r="X203" s="1012"/>
      <c r="Y203" s="1012"/>
      <c r="Z203" s="1012"/>
      <c r="AA203" s="1012"/>
      <c r="AB203" s="1012"/>
      <c r="AC203" s="1012"/>
      <c r="AD203" s="1012"/>
      <c r="AE203" s="1012"/>
      <c r="AF203" s="1012"/>
      <c r="AG203" s="1012"/>
      <c r="AH203" s="1012"/>
      <c r="AI203" s="1012"/>
      <c r="AJ203" s="1012"/>
      <c r="AK203" s="1012"/>
      <c r="AL203" s="1013"/>
    </row>
    <row r="204" spans="2:38">
      <c r="B204" s="542">
        <v>144</v>
      </c>
      <c r="C204" s="828"/>
      <c r="D204" s="829"/>
      <c r="E204" s="1012"/>
      <c r="F204" s="1012"/>
      <c r="G204" s="1012"/>
      <c r="H204" s="1012"/>
      <c r="I204" s="1012"/>
      <c r="J204" s="1012"/>
      <c r="K204" s="1012"/>
      <c r="L204" s="1012"/>
      <c r="M204" s="1012"/>
      <c r="N204" s="1012"/>
      <c r="O204" s="1012"/>
      <c r="P204" s="1012"/>
      <c r="Q204" s="1012"/>
      <c r="R204" s="1012"/>
      <c r="S204" s="1013"/>
      <c r="T204" s="1012"/>
      <c r="U204" s="1028">
        <v>144</v>
      </c>
      <c r="V204" s="828"/>
      <c r="W204" s="829"/>
      <c r="X204" s="1012"/>
      <c r="Y204" s="1012"/>
      <c r="Z204" s="1012"/>
      <c r="AA204" s="1012"/>
      <c r="AB204" s="1012"/>
      <c r="AC204" s="1012"/>
      <c r="AD204" s="1012"/>
      <c r="AE204" s="1012"/>
      <c r="AF204" s="1012"/>
      <c r="AG204" s="1012"/>
      <c r="AH204" s="1012"/>
      <c r="AI204" s="1012"/>
      <c r="AJ204" s="1012"/>
      <c r="AK204" s="1012"/>
      <c r="AL204" s="1013"/>
    </row>
    <row r="205" spans="2:38">
      <c r="B205" s="542">
        <v>145</v>
      </c>
      <c r="C205" s="828"/>
      <c r="D205" s="829"/>
      <c r="E205" s="1012"/>
      <c r="F205" s="1012"/>
      <c r="G205" s="1012"/>
      <c r="H205" s="1012"/>
      <c r="I205" s="1012"/>
      <c r="J205" s="1012"/>
      <c r="K205" s="1012"/>
      <c r="L205" s="1012"/>
      <c r="M205" s="1012"/>
      <c r="N205" s="1012"/>
      <c r="O205" s="1012"/>
      <c r="P205" s="1012"/>
      <c r="Q205" s="1012"/>
      <c r="R205" s="1012"/>
      <c r="S205" s="1013"/>
      <c r="T205" s="1012"/>
      <c r="U205" s="1028">
        <v>145</v>
      </c>
      <c r="V205" s="828"/>
      <c r="W205" s="829"/>
      <c r="X205" s="1012"/>
      <c r="Y205" s="1012"/>
      <c r="Z205" s="1012"/>
      <c r="AA205" s="1012"/>
      <c r="AB205" s="1012"/>
      <c r="AC205" s="1012"/>
      <c r="AD205" s="1012"/>
      <c r="AE205" s="1012"/>
      <c r="AF205" s="1012"/>
      <c r="AG205" s="1012"/>
      <c r="AH205" s="1012"/>
      <c r="AI205" s="1012"/>
      <c r="AJ205" s="1012"/>
      <c r="AK205" s="1012"/>
      <c r="AL205" s="1013"/>
    </row>
    <row r="206" spans="2:38">
      <c r="B206" s="542">
        <v>146</v>
      </c>
      <c r="C206" s="828"/>
      <c r="D206" s="829"/>
      <c r="E206" s="1012"/>
      <c r="F206" s="1012"/>
      <c r="G206" s="1012"/>
      <c r="H206" s="1012"/>
      <c r="I206" s="1012"/>
      <c r="J206" s="1012"/>
      <c r="K206" s="1012"/>
      <c r="L206" s="1012"/>
      <c r="M206" s="1012"/>
      <c r="N206" s="1012"/>
      <c r="O206" s="1012"/>
      <c r="P206" s="1012"/>
      <c r="Q206" s="1012"/>
      <c r="R206" s="1012"/>
      <c r="S206" s="1013"/>
      <c r="T206" s="1012"/>
      <c r="U206" s="1028">
        <v>146</v>
      </c>
      <c r="V206" s="828"/>
      <c r="W206" s="829"/>
      <c r="X206" s="1012"/>
      <c r="Y206" s="1012"/>
      <c r="Z206" s="1012"/>
      <c r="AA206" s="1012"/>
      <c r="AB206" s="1012"/>
      <c r="AC206" s="1012"/>
      <c r="AD206" s="1012"/>
      <c r="AE206" s="1012"/>
      <c r="AF206" s="1012"/>
      <c r="AG206" s="1012"/>
      <c r="AH206" s="1012"/>
      <c r="AI206" s="1012"/>
      <c r="AJ206" s="1012"/>
      <c r="AK206" s="1012"/>
      <c r="AL206" s="1013"/>
    </row>
    <row r="207" spans="2:38">
      <c r="B207" s="542">
        <v>147</v>
      </c>
      <c r="C207" s="828"/>
      <c r="D207" s="829"/>
      <c r="E207" s="1012"/>
      <c r="F207" s="1012"/>
      <c r="G207" s="1012"/>
      <c r="H207" s="1012"/>
      <c r="I207" s="1012"/>
      <c r="J207" s="1012"/>
      <c r="K207" s="1012"/>
      <c r="L207" s="1012"/>
      <c r="M207" s="1012"/>
      <c r="N207" s="1012"/>
      <c r="O207" s="1012"/>
      <c r="P207" s="1012"/>
      <c r="Q207" s="1012"/>
      <c r="R207" s="1012"/>
      <c r="S207" s="1013"/>
      <c r="T207" s="1012"/>
      <c r="U207" s="1028">
        <v>147</v>
      </c>
      <c r="V207" s="828"/>
      <c r="W207" s="829"/>
      <c r="X207" s="1012"/>
      <c r="Y207" s="1012"/>
      <c r="Z207" s="1012"/>
      <c r="AA207" s="1012"/>
      <c r="AB207" s="1012"/>
      <c r="AC207" s="1012"/>
      <c r="AD207" s="1012"/>
      <c r="AE207" s="1012"/>
      <c r="AF207" s="1012"/>
      <c r="AG207" s="1012"/>
      <c r="AH207" s="1012"/>
      <c r="AI207" s="1012"/>
      <c r="AJ207" s="1012"/>
      <c r="AK207" s="1012"/>
      <c r="AL207" s="1013"/>
    </row>
    <row r="208" spans="2:38">
      <c r="B208" s="542">
        <v>148</v>
      </c>
      <c r="C208" s="828"/>
      <c r="D208" s="829"/>
      <c r="E208" s="1012"/>
      <c r="F208" s="1012"/>
      <c r="G208" s="1012"/>
      <c r="H208" s="1012"/>
      <c r="I208" s="1012"/>
      <c r="J208" s="1012"/>
      <c r="K208" s="1012"/>
      <c r="L208" s="1012"/>
      <c r="M208" s="1012"/>
      <c r="N208" s="1012"/>
      <c r="O208" s="1012"/>
      <c r="P208" s="1012"/>
      <c r="Q208" s="1012"/>
      <c r="R208" s="1012"/>
      <c r="S208" s="1013"/>
      <c r="T208" s="1012"/>
      <c r="U208" s="1028">
        <v>148</v>
      </c>
      <c r="V208" s="828"/>
      <c r="W208" s="829"/>
      <c r="X208" s="1012"/>
      <c r="Y208" s="1012"/>
      <c r="Z208" s="1012"/>
      <c r="AA208" s="1012"/>
      <c r="AB208" s="1012"/>
      <c r="AC208" s="1012"/>
      <c r="AD208" s="1012"/>
      <c r="AE208" s="1012"/>
      <c r="AF208" s="1012"/>
      <c r="AG208" s="1012"/>
      <c r="AH208" s="1012"/>
      <c r="AI208" s="1012"/>
      <c r="AJ208" s="1012"/>
      <c r="AK208" s="1012"/>
      <c r="AL208" s="1013"/>
    </row>
    <row r="209" spans="2:38">
      <c r="B209" s="542">
        <v>149</v>
      </c>
      <c r="C209" s="828"/>
      <c r="D209" s="829"/>
      <c r="E209" s="1012"/>
      <c r="F209" s="1012"/>
      <c r="G209" s="1012"/>
      <c r="H209" s="1012"/>
      <c r="I209" s="1012"/>
      <c r="J209" s="1012"/>
      <c r="K209" s="1012"/>
      <c r="L209" s="1012"/>
      <c r="M209" s="1012"/>
      <c r="N209" s="1012"/>
      <c r="O209" s="1012"/>
      <c r="P209" s="1012"/>
      <c r="Q209" s="1012"/>
      <c r="R209" s="1012"/>
      <c r="S209" s="1013"/>
      <c r="T209" s="1012"/>
      <c r="U209" s="1028">
        <v>149</v>
      </c>
      <c r="V209" s="828"/>
      <c r="W209" s="829"/>
      <c r="X209" s="1012"/>
      <c r="Y209" s="1012"/>
      <c r="Z209" s="1012"/>
      <c r="AA209" s="1012"/>
      <c r="AB209" s="1012"/>
      <c r="AC209" s="1012"/>
      <c r="AD209" s="1012"/>
      <c r="AE209" s="1012"/>
      <c r="AF209" s="1012"/>
      <c r="AG209" s="1012"/>
      <c r="AH209" s="1012"/>
      <c r="AI209" s="1012"/>
      <c r="AJ209" s="1012"/>
      <c r="AK209" s="1012"/>
      <c r="AL209" s="1013"/>
    </row>
    <row r="210" spans="2:38">
      <c r="B210" s="542">
        <v>150</v>
      </c>
      <c r="C210" s="828"/>
      <c r="D210" s="829"/>
      <c r="E210" s="1012"/>
      <c r="F210" s="1012"/>
      <c r="G210" s="1012"/>
      <c r="H210" s="1012"/>
      <c r="I210" s="1012"/>
      <c r="J210" s="1012"/>
      <c r="K210" s="1012"/>
      <c r="L210" s="1012"/>
      <c r="M210" s="1012"/>
      <c r="N210" s="1012"/>
      <c r="O210" s="1012"/>
      <c r="P210" s="1012"/>
      <c r="Q210" s="1012"/>
      <c r="R210" s="1012"/>
      <c r="S210" s="1013"/>
      <c r="T210" s="1012"/>
      <c r="U210" s="1028">
        <v>150</v>
      </c>
      <c r="V210" s="828"/>
      <c r="W210" s="829"/>
      <c r="X210" s="1012"/>
      <c r="Y210" s="1012"/>
      <c r="Z210" s="1012"/>
      <c r="AA210" s="1012"/>
      <c r="AB210" s="1012"/>
      <c r="AC210" s="1012"/>
      <c r="AD210" s="1012"/>
      <c r="AE210" s="1012"/>
      <c r="AF210" s="1012"/>
      <c r="AG210" s="1012"/>
      <c r="AH210" s="1012"/>
      <c r="AI210" s="1012"/>
      <c r="AJ210" s="1012"/>
      <c r="AK210" s="1012"/>
      <c r="AL210" s="1013"/>
    </row>
    <row r="211" spans="2:38">
      <c r="B211" s="542">
        <v>151</v>
      </c>
      <c r="C211" s="828"/>
      <c r="D211" s="829"/>
      <c r="E211" s="1012"/>
      <c r="F211" s="1012"/>
      <c r="G211" s="1012"/>
      <c r="H211" s="1012"/>
      <c r="I211" s="1012"/>
      <c r="J211" s="1012"/>
      <c r="K211" s="1012"/>
      <c r="L211" s="1012"/>
      <c r="M211" s="1012"/>
      <c r="N211" s="1012"/>
      <c r="O211" s="1012"/>
      <c r="P211" s="1012"/>
      <c r="Q211" s="1012"/>
      <c r="R211" s="1012"/>
      <c r="S211" s="1013"/>
      <c r="T211" s="1012"/>
      <c r="U211" s="1028">
        <v>151</v>
      </c>
      <c r="V211" s="828"/>
      <c r="W211" s="829"/>
      <c r="X211" s="1012"/>
      <c r="Y211" s="1012"/>
      <c r="Z211" s="1012"/>
      <c r="AA211" s="1012"/>
      <c r="AB211" s="1012"/>
      <c r="AC211" s="1012"/>
      <c r="AD211" s="1012"/>
      <c r="AE211" s="1012"/>
      <c r="AF211" s="1012"/>
      <c r="AG211" s="1012"/>
      <c r="AH211" s="1012"/>
      <c r="AI211" s="1012"/>
      <c r="AJ211" s="1012"/>
      <c r="AK211" s="1012"/>
      <c r="AL211" s="1013"/>
    </row>
    <row r="212" spans="2:38">
      <c r="B212" s="542">
        <v>152</v>
      </c>
      <c r="C212" s="828"/>
      <c r="D212" s="829"/>
      <c r="E212" s="1012"/>
      <c r="F212" s="1012"/>
      <c r="G212" s="1012"/>
      <c r="H212" s="1012"/>
      <c r="I212" s="1012"/>
      <c r="J212" s="1012"/>
      <c r="K212" s="1012"/>
      <c r="L212" s="1012"/>
      <c r="M212" s="1012"/>
      <c r="N212" s="1012"/>
      <c r="O212" s="1012"/>
      <c r="P212" s="1012"/>
      <c r="Q212" s="1012"/>
      <c r="R212" s="1012"/>
      <c r="S212" s="1013"/>
      <c r="T212" s="1012"/>
      <c r="U212" s="1028">
        <v>152</v>
      </c>
      <c r="V212" s="828"/>
      <c r="W212" s="829"/>
      <c r="X212" s="1012"/>
      <c r="Y212" s="1012"/>
      <c r="Z212" s="1012"/>
      <c r="AA212" s="1012"/>
      <c r="AB212" s="1012"/>
      <c r="AC212" s="1012"/>
      <c r="AD212" s="1012"/>
      <c r="AE212" s="1012"/>
      <c r="AF212" s="1012"/>
      <c r="AG212" s="1012"/>
      <c r="AH212" s="1012"/>
      <c r="AI212" s="1012"/>
      <c r="AJ212" s="1012"/>
      <c r="AK212" s="1012"/>
      <c r="AL212" s="1013"/>
    </row>
    <row r="213" spans="2:38">
      <c r="B213" s="542">
        <v>153</v>
      </c>
      <c r="C213" s="828"/>
      <c r="D213" s="829"/>
      <c r="E213" s="1012"/>
      <c r="F213" s="1012"/>
      <c r="G213" s="1012"/>
      <c r="H213" s="1012"/>
      <c r="I213" s="1012"/>
      <c r="J213" s="1012"/>
      <c r="K213" s="1012"/>
      <c r="L213" s="1012"/>
      <c r="M213" s="1012"/>
      <c r="N213" s="1012"/>
      <c r="O213" s="1012"/>
      <c r="P213" s="1012"/>
      <c r="Q213" s="1012"/>
      <c r="R213" s="1012"/>
      <c r="S213" s="1013"/>
      <c r="T213" s="1012"/>
      <c r="U213" s="1028">
        <v>153</v>
      </c>
      <c r="V213" s="828"/>
      <c r="W213" s="829"/>
      <c r="X213" s="1012"/>
      <c r="Y213" s="1012"/>
      <c r="Z213" s="1012"/>
      <c r="AA213" s="1012"/>
      <c r="AB213" s="1012"/>
      <c r="AC213" s="1012"/>
      <c r="AD213" s="1012"/>
      <c r="AE213" s="1012"/>
      <c r="AF213" s="1012"/>
      <c r="AG213" s="1012"/>
      <c r="AH213" s="1012"/>
      <c r="AI213" s="1012"/>
      <c r="AJ213" s="1012"/>
      <c r="AK213" s="1012"/>
      <c r="AL213" s="1013"/>
    </row>
    <row r="214" spans="2:38">
      <c r="B214" s="542">
        <v>154</v>
      </c>
      <c r="C214" s="828"/>
      <c r="D214" s="829"/>
      <c r="E214" s="1012"/>
      <c r="F214" s="1012"/>
      <c r="G214" s="1012"/>
      <c r="H214" s="1012"/>
      <c r="I214" s="1012"/>
      <c r="J214" s="1012"/>
      <c r="K214" s="1012"/>
      <c r="L214" s="1012"/>
      <c r="M214" s="1012"/>
      <c r="N214" s="1012"/>
      <c r="O214" s="1012"/>
      <c r="P214" s="1012"/>
      <c r="Q214" s="1012"/>
      <c r="R214" s="1012"/>
      <c r="S214" s="1013"/>
      <c r="T214" s="1012"/>
      <c r="U214" s="1028">
        <v>154</v>
      </c>
      <c r="V214" s="828"/>
      <c r="W214" s="829"/>
      <c r="X214" s="1012"/>
      <c r="Y214" s="1012"/>
      <c r="Z214" s="1012"/>
      <c r="AA214" s="1012"/>
      <c r="AB214" s="1012"/>
      <c r="AC214" s="1012"/>
      <c r="AD214" s="1012"/>
      <c r="AE214" s="1012"/>
      <c r="AF214" s="1012"/>
      <c r="AG214" s="1012"/>
      <c r="AH214" s="1012"/>
      <c r="AI214" s="1012"/>
      <c r="AJ214" s="1012"/>
      <c r="AK214" s="1012"/>
      <c r="AL214" s="1013"/>
    </row>
    <row r="215" spans="2:38">
      <c r="B215" s="542">
        <v>155</v>
      </c>
      <c r="C215" s="828"/>
      <c r="D215" s="829"/>
      <c r="E215" s="1012"/>
      <c r="F215" s="1012"/>
      <c r="G215" s="1012"/>
      <c r="H215" s="1012"/>
      <c r="I215" s="1012"/>
      <c r="J215" s="1012"/>
      <c r="K215" s="1012"/>
      <c r="L215" s="1012"/>
      <c r="M215" s="1012"/>
      <c r="N215" s="1012"/>
      <c r="O215" s="1012"/>
      <c r="P215" s="1012"/>
      <c r="Q215" s="1012"/>
      <c r="R215" s="1012"/>
      <c r="S215" s="1013"/>
      <c r="T215" s="1012"/>
      <c r="U215" s="1028">
        <v>155</v>
      </c>
      <c r="V215" s="828"/>
      <c r="W215" s="829"/>
      <c r="X215" s="1012"/>
      <c r="Y215" s="1012"/>
      <c r="Z215" s="1012"/>
      <c r="AA215" s="1012"/>
      <c r="AB215" s="1012"/>
      <c r="AC215" s="1012"/>
      <c r="AD215" s="1012"/>
      <c r="AE215" s="1012"/>
      <c r="AF215" s="1012"/>
      <c r="AG215" s="1012"/>
      <c r="AH215" s="1012"/>
      <c r="AI215" s="1012"/>
      <c r="AJ215" s="1012"/>
      <c r="AK215" s="1012"/>
      <c r="AL215" s="1013"/>
    </row>
    <row r="216" spans="2:38">
      <c r="B216" s="542">
        <v>156</v>
      </c>
      <c r="C216" s="828"/>
      <c r="D216" s="829"/>
      <c r="E216" s="1012"/>
      <c r="F216" s="1012"/>
      <c r="G216" s="1012"/>
      <c r="H216" s="1012"/>
      <c r="I216" s="1012"/>
      <c r="J216" s="1012"/>
      <c r="K216" s="1012"/>
      <c r="L216" s="1012"/>
      <c r="M216" s="1012"/>
      <c r="N216" s="1012"/>
      <c r="O216" s="1012"/>
      <c r="P216" s="1012"/>
      <c r="Q216" s="1012"/>
      <c r="R216" s="1012"/>
      <c r="S216" s="1013"/>
      <c r="T216" s="1012"/>
      <c r="U216" s="1028">
        <v>156</v>
      </c>
      <c r="V216" s="828"/>
      <c r="W216" s="829"/>
      <c r="X216" s="1012"/>
      <c r="Y216" s="1012"/>
      <c r="Z216" s="1012"/>
      <c r="AA216" s="1012"/>
      <c r="AB216" s="1012"/>
      <c r="AC216" s="1012"/>
      <c r="AD216" s="1012"/>
      <c r="AE216" s="1012"/>
      <c r="AF216" s="1012"/>
      <c r="AG216" s="1012"/>
      <c r="AH216" s="1012"/>
      <c r="AI216" s="1012"/>
      <c r="AJ216" s="1012"/>
      <c r="AK216" s="1012"/>
      <c r="AL216" s="1013"/>
    </row>
    <row r="217" spans="2:38">
      <c r="B217" s="542">
        <v>157</v>
      </c>
      <c r="C217" s="828"/>
      <c r="D217" s="829"/>
      <c r="E217" s="1012"/>
      <c r="F217" s="1012"/>
      <c r="G217" s="1012"/>
      <c r="H217" s="1012"/>
      <c r="I217" s="1012"/>
      <c r="J217" s="1012"/>
      <c r="K217" s="1012"/>
      <c r="L217" s="1012"/>
      <c r="M217" s="1012"/>
      <c r="N217" s="1012"/>
      <c r="O217" s="1012"/>
      <c r="P217" s="1012"/>
      <c r="Q217" s="1012"/>
      <c r="R217" s="1012"/>
      <c r="S217" s="1013"/>
      <c r="T217" s="1012"/>
      <c r="U217" s="1028">
        <v>157</v>
      </c>
      <c r="V217" s="828"/>
      <c r="W217" s="829"/>
      <c r="X217" s="1012"/>
      <c r="Y217" s="1012"/>
      <c r="Z217" s="1012"/>
      <c r="AA217" s="1012"/>
      <c r="AB217" s="1012"/>
      <c r="AC217" s="1012"/>
      <c r="AD217" s="1012"/>
      <c r="AE217" s="1012"/>
      <c r="AF217" s="1012"/>
      <c r="AG217" s="1012"/>
      <c r="AH217" s="1012"/>
      <c r="AI217" s="1012"/>
      <c r="AJ217" s="1012"/>
      <c r="AK217" s="1012"/>
      <c r="AL217" s="1013"/>
    </row>
    <row r="218" spans="2:38">
      <c r="B218" s="542">
        <v>158</v>
      </c>
      <c r="C218" s="828"/>
      <c r="D218" s="829"/>
      <c r="E218" s="1012"/>
      <c r="F218" s="1012"/>
      <c r="G218" s="1012"/>
      <c r="H218" s="1012"/>
      <c r="I218" s="1012"/>
      <c r="J218" s="1012"/>
      <c r="K218" s="1012"/>
      <c r="L218" s="1012"/>
      <c r="M218" s="1012"/>
      <c r="N218" s="1012"/>
      <c r="O218" s="1012"/>
      <c r="P218" s="1012"/>
      <c r="Q218" s="1012"/>
      <c r="R218" s="1012"/>
      <c r="S218" s="1013"/>
      <c r="T218" s="1012"/>
      <c r="U218" s="1028">
        <v>158</v>
      </c>
      <c r="V218" s="828"/>
      <c r="W218" s="829"/>
      <c r="X218" s="1012"/>
      <c r="Y218" s="1012"/>
      <c r="Z218" s="1012"/>
      <c r="AA218" s="1012"/>
      <c r="AB218" s="1012"/>
      <c r="AC218" s="1012"/>
      <c r="AD218" s="1012"/>
      <c r="AE218" s="1012"/>
      <c r="AF218" s="1012"/>
      <c r="AG218" s="1012"/>
      <c r="AH218" s="1012"/>
      <c r="AI218" s="1012"/>
      <c r="AJ218" s="1012"/>
      <c r="AK218" s="1012"/>
      <c r="AL218" s="1013"/>
    </row>
    <row r="219" spans="2:38">
      <c r="B219" s="542">
        <v>159</v>
      </c>
      <c r="C219" s="828"/>
      <c r="D219" s="829"/>
      <c r="E219" s="1012"/>
      <c r="F219" s="1012"/>
      <c r="G219" s="1012"/>
      <c r="H219" s="1012"/>
      <c r="I219" s="1012"/>
      <c r="J219" s="1012"/>
      <c r="K219" s="1012"/>
      <c r="L219" s="1012"/>
      <c r="M219" s="1012"/>
      <c r="N219" s="1012"/>
      <c r="O219" s="1012"/>
      <c r="P219" s="1012"/>
      <c r="Q219" s="1012"/>
      <c r="R219" s="1012"/>
      <c r="S219" s="1013"/>
      <c r="T219" s="1012"/>
      <c r="U219" s="1028">
        <v>159</v>
      </c>
      <c r="V219" s="828"/>
      <c r="W219" s="829"/>
      <c r="X219" s="1012"/>
      <c r="Y219" s="1012"/>
      <c r="Z219" s="1012"/>
      <c r="AA219" s="1012"/>
      <c r="AB219" s="1012"/>
      <c r="AC219" s="1012"/>
      <c r="AD219" s="1012"/>
      <c r="AE219" s="1012"/>
      <c r="AF219" s="1012"/>
      <c r="AG219" s="1012"/>
      <c r="AH219" s="1012"/>
      <c r="AI219" s="1012"/>
      <c r="AJ219" s="1012"/>
      <c r="AK219" s="1012"/>
      <c r="AL219" s="1013"/>
    </row>
    <row r="220" spans="2:38">
      <c r="B220" s="542">
        <v>160</v>
      </c>
      <c r="C220" s="828"/>
      <c r="D220" s="829"/>
      <c r="E220" s="1012"/>
      <c r="F220" s="1012"/>
      <c r="G220" s="1012"/>
      <c r="H220" s="1012"/>
      <c r="I220" s="1012"/>
      <c r="J220" s="1012"/>
      <c r="K220" s="1012"/>
      <c r="L220" s="1012"/>
      <c r="M220" s="1012"/>
      <c r="N220" s="1012"/>
      <c r="O220" s="1012"/>
      <c r="P220" s="1012"/>
      <c r="Q220" s="1012"/>
      <c r="R220" s="1012"/>
      <c r="S220" s="1013"/>
      <c r="T220" s="1012"/>
      <c r="U220" s="1028">
        <v>160</v>
      </c>
      <c r="V220" s="828"/>
      <c r="W220" s="829"/>
      <c r="X220" s="1012"/>
      <c r="Y220" s="1012"/>
      <c r="Z220" s="1012"/>
      <c r="AA220" s="1012"/>
      <c r="AB220" s="1012"/>
      <c r="AC220" s="1012"/>
      <c r="AD220" s="1012"/>
      <c r="AE220" s="1012"/>
      <c r="AF220" s="1012"/>
      <c r="AG220" s="1012"/>
      <c r="AH220" s="1012"/>
      <c r="AI220" s="1012"/>
      <c r="AJ220" s="1012"/>
      <c r="AK220" s="1012"/>
      <c r="AL220" s="1013"/>
    </row>
    <row r="221" spans="2:38">
      <c r="B221" s="542">
        <v>161</v>
      </c>
      <c r="C221" s="828"/>
      <c r="D221" s="829"/>
      <c r="E221" s="1012"/>
      <c r="F221" s="1012"/>
      <c r="G221" s="1012"/>
      <c r="H221" s="1012"/>
      <c r="I221" s="1012"/>
      <c r="J221" s="1012"/>
      <c r="K221" s="1012"/>
      <c r="L221" s="1012"/>
      <c r="M221" s="1012"/>
      <c r="N221" s="1012"/>
      <c r="O221" s="1012"/>
      <c r="P221" s="1012"/>
      <c r="Q221" s="1012"/>
      <c r="R221" s="1012"/>
      <c r="S221" s="1013"/>
      <c r="T221" s="1012"/>
      <c r="U221" s="1028">
        <v>161</v>
      </c>
      <c r="V221" s="828"/>
      <c r="W221" s="829"/>
      <c r="X221" s="1012"/>
      <c r="Y221" s="1012"/>
      <c r="Z221" s="1012"/>
      <c r="AA221" s="1012"/>
      <c r="AB221" s="1012"/>
      <c r="AC221" s="1012"/>
      <c r="AD221" s="1012"/>
      <c r="AE221" s="1012"/>
      <c r="AF221" s="1012"/>
      <c r="AG221" s="1012"/>
      <c r="AH221" s="1012"/>
      <c r="AI221" s="1012"/>
      <c r="AJ221" s="1012"/>
      <c r="AK221" s="1012"/>
      <c r="AL221" s="1013"/>
    </row>
    <row r="222" spans="2:38">
      <c r="B222" s="542">
        <v>162</v>
      </c>
      <c r="C222" s="828"/>
      <c r="D222" s="829"/>
      <c r="E222" s="1012"/>
      <c r="F222" s="1012"/>
      <c r="G222" s="1012"/>
      <c r="H222" s="1012"/>
      <c r="I222" s="1012"/>
      <c r="J222" s="1012"/>
      <c r="K222" s="1012"/>
      <c r="L222" s="1012"/>
      <c r="M222" s="1012"/>
      <c r="N222" s="1012"/>
      <c r="O222" s="1012"/>
      <c r="P222" s="1012"/>
      <c r="Q222" s="1012"/>
      <c r="R222" s="1012"/>
      <c r="S222" s="1013"/>
      <c r="T222" s="1012"/>
      <c r="U222" s="1028">
        <v>162</v>
      </c>
      <c r="V222" s="828"/>
      <c r="W222" s="829"/>
      <c r="X222" s="1012"/>
      <c r="Y222" s="1012"/>
      <c r="Z222" s="1012"/>
      <c r="AA222" s="1012"/>
      <c r="AB222" s="1012"/>
      <c r="AC222" s="1012"/>
      <c r="AD222" s="1012"/>
      <c r="AE222" s="1012"/>
      <c r="AF222" s="1012"/>
      <c r="AG222" s="1012"/>
      <c r="AH222" s="1012"/>
      <c r="AI222" s="1012"/>
      <c r="AJ222" s="1012"/>
      <c r="AK222" s="1012"/>
      <c r="AL222" s="1013"/>
    </row>
    <row r="223" spans="2:38">
      <c r="B223" s="542">
        <v>163</v>
      </c>
      <c r="C223" s="828"/>
      <c r="D223" s="829"/>
      <c r="E223" s="1012"/>
      <c r="F223" s="1012"/>
      <c r="G223" s="1012"/>
      <c r="H223" s="1012"/>
      <c r="I223" s="1012"/>
      <c r="J223" s="1012"/>
      <c r="K223" s="1012"/>
      <c r="L223" s="1012"/>
      <c r="M223" s="1012"/>
      <c r="N223" s="1012"/>
      <c r="O223" s="1012"/>
      <c r="P223" s="1012"/>
      <c r="Q223" s="1012"/>
      <c r="R223" s="1012"/>
      <c r="S223" s="1013"/>
      <c r="T223" s="1012"/>
      <c r="U223" s="1028">
        <v>163</v>
      </c>
      <c r="V223" s="828"/>
      <c r="W223" s="829"/>
      <c r="X223" s="1012"/>
      <c r="Y223" s="1012"/>
      <c r="Z223" s="1012"/>
      <c r="AA223" s="1012"/>
      <c r="AB223" s="1012"/>
      <c r="AC223" s="1012"/>
      <c r="AD223" s="1012"/>
      <c r="AE223" s="1012"/>
      <c r="AF223" s="1012"/>
      <c r="AG223" s="1012"/>
      <c r="AH223" s="1012"/>
      <c r="AI223" s="1012"/>
      <c r="AJ223" s="1012"/>
      <c r="AK223" s="1012"/>
      <c r="AL223" s="1013"/>
    </row>
    <row r="224" spans="2:38">
      <c r="B224" s="542">
        <v>164</v>
      </c>
      <c r="C224" s="828"/>
      <c r="D224" s="829"/>
      <c r="E224" s="1012"/>
      <c r="F224" s="1012"/>
      <c r="G224" s="1012"/>
      <c r="H224" s="1012"/>
      <c r="I224" s="1012"/>
      <c r="J224" s="1012"/>
      <c r="K224" s="1012"/>
      <c r="L224" s="1012"/>
      <c r="M224" s="1012"/>
      <c r="N224" s="1012"/>
      <c r="O224" s="1012"/>
      <c r="P224" s="1012"/>
      <c r="Q224" s="1012"/>
      <c r="R224" s="1012"/>
      <c r="S224" s="1013"/>
      <c r="T224" s="1012"/>
      <c r="U224" s="1028">
        <v>164</v>
      </c>
      <c r="V224" s="828"/>
      <c r="W224" s="829"/>
      <c r="X224" s="1012"/>
      <c r="Y224" s="1012"/>
      <c r="Z224" s="1012"/>
      <c r="AA224" s="1012"/>
      <c r="AB224" s="1012"/>
      <c r="AC224" s="1012"/>
      <c r="AD224" s="1012"/>
      <c r="AE224" s="1012"/>
      <c r="AF224" s="1012"/>
      <c r="AG224" s="1012"/>
      <c r="AH224" s="1012"/>
      <c r="AI224" s="1012"/>
      <c r="AJ224" s="1012"/>
      <c r="AK224" s="1012"/>
      <c r="AL224" s="1013"/>
    </row>
    <row r="225" spans="2:38">
      <c r="B225" s="542">
        <v>165</v>
      </c>
      <c r="C225" s="828"/>
      <c r="D225" s="829"/>
      <c r="E225" s="1012"/>
      <c r="F225" s="1012"/>
      <c r="G225" s="1012"/>
      <c r="H225" s="1012"/>
      <c r="I225" s="1012"/>
      <c r="J225" s="1012"/>
      <c r="K225" s="1012"/>
      <c r="L225" s="1012"/>
      <c r="M225" s="1012"/>
      <c r="N225" s="1012"/>
      <c r="O225" s="1012"/>
      <c r="P225" s="1012"/>
      <c r="Q225" s="1012"/>
      <c r="R225" s="1012"/>
      <c r="S225" s="1013"/>
      <c r="T225" s="1012"/>
      <c r="U225" s="1028">
        <v>165</v>
      </c>
      <c r="V225" s="828"/>
      <c r="W225" s="829"/>
      <c r="X225" s="1012"/>
      <c r="Y225" s="1012"/>
      <c r="Z225" s="1012"/>
      <c r="AA225" s="1012"/>
      <c r="AB225" s="1012"/>
      <c r="AC225" s="1012"/>
      <c r="AD225" s="1012"/>
      <c r="AE225" s="1012"/>
      <c r="AF225" s="1012"/>
      <c r="AG225" s="1012"/>
      <c r="AH225" s="1012"/>
      <c r="AI225" s="1012"/>
      <c r="AJ225" s="1012"/>
      <c r="AK225" s="1012"/>
      <c r="AL225" s="1013"/>
    </row>
    <row r="226" spans="2:38">
      <c r="B226" s="542">
        <v>166</v>
      </c>
      <c r="C226" s="828"/>
      <c r="D226" s="829"/>
      <c r="E226" s="1012"/>
      <c r="F226" s="1012"/>
      <c r="G226" s="1012"/>
      <c r="H226" s="1012"/>
      <c r="I226" s="1012"/>
      <c r="J226" s="1012"/>
      <c r="K226" s="1012"/>
      <c r="L226" s="1012"/>
      <c r="M226" s="1012"/>
      <c r="N226" s="1012"/>
      <c r="O226" s="1012"/>
      <c r="P226" s="1012"/>
      <c r="Q226" s="1012"/>
      <c r="R226" s="1012"/>
      <c r="S226" s="1013"/>
      <c r="T226" s="1012"/>
      <c r="U226" s="1028">
        <v>166</v>
      </c>
      <c r="V226" s="828"/>
      <c r="W226" s="829"/>
      <c r="X226" s="1012"/>
      <c r="Y226" s="1012"/>
      <c r="Z226" s="1012"/>
      <c r="AA226" s="1012"/>
      <c r="AB226" s="1012"/>
      <c r="AC226" s="1012"/>
      <c r="AD226" s="1012"/>
      <c r="AE226" s="1012"/>
      <c r="AF226" s="1012"/>
      <c r="AG226" s="1012"/>
      <c r="AH226" s="1012"/>
      <c r="AI226" s="1012"/>
      <c r="AJ226" s="1012"/>
      <c r="AK226" s="1012"/>
      <c r="AL226" s="1013"/>
    </row>
    <row r="227" spans="2:38">
      <c r="B227" s="542">
        <v>167</v>
      </c>
      <c r="C227" s="828"/>
      <c r="D227" s="829"/>
      <c r="E227" s="1012"/>
      <c r="F227" s="1012"/>
      <c r="G227" s="1012"/>
      <c r="H227" s="1012"/>
      <c r="I227" s="1012"/>
      <c r="J227" s="1012"/>
      <c r="K227" s="1012"/>
      <c r="L227" s="1012"/>
      <c r="M227" s="1012"/>
      <c r="N227" s="1012"/>
      <c r="O227" s="1012"/>
      <c r="P227" s="1012"/>
      <c r="Q227" s="1012"/>
      <c r="R227" s="1012"/>
      <c r="S227" s="1013"/>
      <c r="T227" s="1012"/>
      <c r="U227" s="1028">
        <v>167</v>
      </c>
      <c r="V227" s="828"/>
      <c r="W227" s="829"/>
      <c r="X227" s="1012"/>
      <c r="Y227" s="1012"/>
      <c r="Z227" s="1012"/>
      <c r="AA227" s="1012"/>
      <c r="AB227" s="1012"/>
      <c r="AC227" s="1012"/>
      <c r="AD227" s="1012"/>
      <c r="AE227" s="1012"/>
      <c r="AF227" s="1012"/>
      <c r="AG227" s="1012"/>
      <c r="AH227" s="1012"/>
      <c r="AI227" s="1012"/>
      <c r="AJ227" s="1012"/>
      <c r="AK227" s="1012"/>
      <c r="AL227" s="1013"/>
    </row>
    <row r="228" spans="2:38">
      <c r="B228" s="542">
        <v>168</v>
      </c>
      <c r="C228" s="828"/>
      <c r="D228" s="829"/>
      <c r="E228" s="1012"/>
      <c r="F228" s="1012"/>
      <c r="G228" s="1012"/>
      <c r="H228" s="1012"/>
      <c r="I228" s="1012"/>
      <c r="J228" s="1012"/>
      <c r="K228" s="1012"/>
      <c r="L228" s="1012"/>
      <c r="M228" s="1012"/>
      <c r="N228" s="1012"/>
      <c r="O228" s="1012"/>
      <c r="P228" s="1012"/>
      <c r="Q228" s="1012"/>
      <c r="R228" s="1012"/>
      <c r="S228" s="1013"/>
      <c r="T228" s="1012"/>
      <c r="U228" s="1028">
        <v>168</v>
      </c>
      <c r="V228" s="828"/>
      <c r="W228" s="829"/>
      <c r="X228" s="1012"/>
      <c r="Y228" s="1012"/>
      <c r="Z228" s="1012"/>
      <c r="AA228" s="1012"/>
      <c r="AB228" s="1012"/>
      <c r="AC228" s="1012"/>
      <c r="AD228" s="1012"/>
      <c r="AE228" s="1012"/>
      <c r="AF228" s="1012"/>
      <c r="AG228" s="1012"/>
      <c r="AH228" s="1012"/>
      <c r="AI228" s="1012"/>
      <c r="AJ228" s="1012"/>
      <c r="AK228" s="1012"/>
      <c r="AL228" s="1013"/>
    </row>
    <row r="229" spans="2:38">
      <c r="B229" s="542">
        <v>169</v>
      </c>
      <c r="C229" s="828"/>
      <c r="D229" s="829"/>
      <c r="E229" s="1012"/>
      <c r="F229" s="1012"/>
      <c r="G229" s="1012"/>
      <c r="H229" s="1012"/>
      <c r="I229" s="1012"/>
      <c r="J229" s="1012"/>
      <c r="K229" s="1012"/>
      <c r="L229" s="1012"/>
      <c r="M229" s="1012"/>
      <c r="N229" s="1012"/>
      <c r="O229" s="1012"/>
      <c r="P229" s="1012"/>
      <c r="Q229" s="1012"/>
      <c r="R229" s="1012"/>
      <c r="S229" s="1013"/>
      <c r="T229" s="1012"/>
      <c r="U229" s="1028">
        <v>169</v>
      </c>
      <c r="V229" s="828"/>
      <c r="W229" s="829"/>
      <c r="X229" s="1012"/>
      <c r="Y229" s="1012"/>
      <c r="Z229" s="1012"/>
      <c r="AA229" s="1012"/>
      <c r="AB229" s="1012"/>
      <c r="AC229" s="1012"/>
      <c r="AD229" s="1012"/>
      <c r="AE229" s="1012"/>
      <c r="AF229" s="1012"/>
      <c r="AG229" s="1012"/>
      <c r="AH229" s="1012"/>
      <c r="AI229" s="1012"/>
      <c r="AJ229" s="1012"/>
      <c r="AK229" s="1012"/>
      <c r="AL229" s="1013"/>
    </row>
    <row r="230" spans="2:38">
      <c r="B230" s="542">
        <v>170</v>
      </c>
      <c r="C230" s="828"/>
      <c r="D230" s="829"/>
      <c r="E230" s="1012"/>
      <c r="F230" s="1012"/>
      <c r="G230" s="1012"/>
      <c r="H230" s="1012"/>
      <c r="I230" s="1012"/>
      <c r="J230" s="1012"/>
      <c r="K230" s="1012"/>
      <c r="L230" s="1012"/>
      <c r="M230" s="1012"/>
      <c r="N230" s="1012"/>
      <c r="O230" s="1012"/>
      <c r="P230" s="1012"/>
      <c r="Q230" s="1012"/>
      <c r="R230" s="1012"/>
      <c r="S230" s="1013"/>
      <c r="T230" s="1012"/>
      <c r="U230" s="1028">
        <v>170</v>
      </c>
      <c r="V230" s="828"/>
      <c r="W230" s="829"/>
      <c r="X230" s="1012"/>
      <c r="Y230" s="1012"/>
      <c r="Z230" s="1012"/>
      <c r="AA230" s="1012"/>
      <c r="AB230" s="1012"/>
      <c r="AC230" s="1012"/>
      <c r="AD230" s="1012"/>
      <c r="AE230" s="1012"/>
      <c r="AF230" s="1012"/>
      <c r="AG230" s="1012"/>
      <c r="AH230" s="1012"/>
      <c r="AI230" s="1012"/>
      <c r="AJ230" s="1012"/>
      <c r="AK230" s="1012"/>
      <c r="AL230" s="1013"/>
    </row>
    <row r="231" spans="2:38">
      <c r="B231" s="542">
        <v>171</v>
      </c>
      <c r="C231" s="828"/>
      <c r="D231" s="829"/>
      <c r="E231" s="1012"/>
      <c r="F231" s="1012"/>
      <c r="G231" s="1012"/>
      <c r="H231" s="1012"/>
      <c r="I231" s="1012"/>
      <c r="J231" s="1012"/>
      <c r="K231" s="1012"/>
      <c r="L231" s="1012"/>
      <c r="M231" s="1012"/>
      <c r="N231" s="1012"/>
      <c r="O231" s="1012"/>
      <c r="P231" s="1012"/>
      <c r="Q231" s="1012"/>
      <c r="R231" s="1012"/>
      <c r="S231" s="1013"/>
      <c r="T231" s="1012"/>
      <c r="U231" s="1028">
        <v>171</v>
      </c>
      <c r="V231" s="828"/>
      <c r="W231" s="829"/>
      <c r="X231" s="1012"/>
      <c r="Y231" s="1012"/>
      <c r="Z231" s="1012"/>
      <c r="AA231" s="1012"/>
      <c r="AB231" s="1012"/>
      <c r="AC231" s="1012"/>
      <c r="AD231" s="1012"/>
      <c r="AE231" s="1012"/>
      <c r="AF231" s="1012"/>
      <c r="AG231" s="1012"/>
      <c r="AH231" s="1012"/>
      <c r="AI231" s="1012"/>
      <c r="AJ231" s="1012"/>
      <c r="AK231" s="1012"/>
      <c r="AL231" s="1013"/>
    </row>
    <row r="232" spans="2:38">
      <c r="B232" s="542">
        <v>172</v>
      </c>
      <c r="C232" s="828"/>
      <c r="D232" s="830"/>
      <c r="E232" s="1012"/>
      <c r="F232" s="1012"/>
      <c r="G232" s="1012"/>
      <c r="H232" s="1012"/>
      <c r="I232" s="1012"/>
      <c r="J232" s="1012"/>
      <c r="K232" s="1012"/>
      <c r="L232" s="1012"/>
      <c r="M232" s="1012"/>
      <c r="N232" s="1012"/>
      <c r="O232" s="1012"/>
      <c r="P232" s="1012"/>
      <c r="Q232" s="1012"/>
      <c r="R232" s="1012"/>
      <c r="S232" s="1013"/>
      <c r="T232" s="1012"/>
      <c r="U232" s="1028">
        <v>172</v>
      </c>
      <c r="V232" s="828"/>
      <c r="W232" s="830"/>
      <c r="X232" s="1012"/>
      <c r="Y232" s="1012"/>
      <c r="Z232" s="1012"/>
      <c r="AA232" s="1012"/>
      <c r="AB232" s="1012"/>
      <c r="AC232" s="1012"/>
      <c r="AD232" s="1012"/>
      <c r="AE232" s="1012"/>
      <c r="AF232" s="1012"/>
      <c r="AG232" s="1012"/>
      <c r="AH232" s="1012"/>
      <c r="AI232" s="1012"/>
      <c r="AJ232" s="1012"/>
      <c r="AK232" s="1012"/>
      <c r="AL232" s="1013"/>
    </row>
    <row r="233" spans="2:38">
      <c r="B233" s="542">
        <v>173</v>
      </c>
      <c r="C233" s="831"/>
      <c r="D233" s="830"/>
      <c r="E233" s="1012"/>
      <c r="F233" s="1012"/>
      <c r="G233" s="1012"/>
      <c r="H233" s="1012"/>
      <c r="I233" s="1012"/>
      <c r="J233" s="1012"/>
      <c r="K233" s="1012"/>
      <c r="L233" s="1012"/>
      <c r="M233" s="1012"/>
      <c r="N233" s="1012"/>
      <c r="O233" s="1012"/>
      <c r="P233" s="1012"/>
      <c r="Q233" s="1012"/>
      <c r="R233" s="1012"/>
      <c r="S233" s="1013"/>
      <c r="T233" s="1012"/>
      <c r="U233" s="1028">
        <v>173</v>
      </c>
      <c r="V233" s="831"/>
      <c r="W233" s="830"/>
      <c r="X233" s="1012"/>
      <c r="Y233" s="1012"/>
      <c r="Z233" s="1012"/>
      <c r="AA233" s="1012"/>
      <c r="AB233" s="1012"/>
      <c r="AC233" s="1012"/>
      <c r="AD233" s="1012"/>
      <c r="AE233" s="1012"/>
      <c r="AF233" s="1012"/>
      <c r="AG233" s="1012"/>
      <c r="AH233" s="1012"/>
      <c r="AI233" s="1012"/>
      <c r="AJ233" s="1012"/>
      <c r="AK233" s="1012"/>
      <c r="AL233" s="1013"/>
    </row>
    <row r="234" spans="2:38">
      <c r="B234" s="542">
        <v>174</v>
      </c>
      <c r="C234" s="831"/>
      <c r="D234" s="830"/>
      <c r="E234" s="1012"/>
      <c r="F234" s="1012"/>
      <c r="G234" s="1012"/>
      <c r="H234" s="1012"/>
      <c r="I234" s="1012"/>
      <c r="J234" s="1012"/>
      <c r="K234" s="1012"/>
      <c r="L234" s="1012"/>
      <c r="M234" s="1012"/>
      <c r="N234" s="1012"/>
      <c r="O234" s="1012"/>
      <c r="P234" s="1012"/>
      <c r="Q234" s="1012"/>
      <c r="R234" s="1012"/>
      <c r="S234" s="1013"/>
      <c r="T234" s="1012"/>
      <c r="U234" s="1028">
        <v>174</v>
      </c>
      <c r="V234" s="831"/>
      <c r="W234" s="830"/>
      <c r="X234" s="1012"/>
      <c r="Y234" s="1012"/>
      <c r="Z234" s="1012"/>
      <c r="AA234" s="1012"/>
      <c r="AB234" s="1012"/>
      <c r="AC234" s="1012"/>
      <c r="AD234" s="1012"/>
      <c r="AE234" s="1012"/>
      <c r="AF234" s="1012"/>
      <c r="AG234" s="1012"/>
      <c r="AH234" s="1012"/>
      <c r="AI234" s="1012"/>
      <c r="AJ234" s="1012"/>
      <c r="AK234" s="1012"/>
      <c r="AL234" s="1013"/>
    </row>
    <row r="235" spans="2:38">
      <c r="B235" s="542">
        <v>175</v>
      </c>
      <c r="C235" s="831"/>
      <c r="D235" s="830"/>
      <c r="E235" s="1012"/>
      <c r="F235" s="1012"/>
      <c r="G235" s="1012"/>
      <c r="H235" s="1012"/>
      <c r="I235" s="1012"/>
      <c r="J235" s="1012"/>
      <c r="K235" s="1012"/>
      <c r="L235" s="1012"/>
      <c r="M235" s="1012"/>
      <c r="N235" s="1012"/>
      <c r="O235" s="1012"/>
      <c r="P235" s="1012"/>
      <c r="Q235" s="1012"/>
      <c r="R235" s="1012"/>
      <c r="S235" s="1013"/>
      <c r="T235" s="1012"/>
      <c r="U235" s="1028">
        <v>175</v>
      </c>
      <c r="V235" s="831"/>
      <c r="W235" s="830"/>
      <c r="X235" s="1012"/>
      <c r="Y235" s="1012"/>
      <c r="Z235" s="1012"/>
      <c r="AA235" s="1012"/>
      <c r="AB235" s="1012"/>
      <c r="AC235" s="1012"/>
      <c r="AD235" s="1012"/>
      <c r="AE235" s="1012"/>
      <c r="AF235" s="1012"/>
      <c r="AG235" s="1012"/>
      <c r="AH235" s="1012"/>
      <c r="AI235" s="1012"/>
      <c r="AJ235" s="1012"/>
      <c r="AK235" s="1012"/>
      <c r="AL235" s="1013"/>
    </row>
    <row r="236" spans="2:38">
      <c r="B236" s="542">
        <v>176</v>
      </c>
      <c r="C236" s="831"/>
      <c r="D236" s="830"/>
      <c r="E236" s="1012"/>
      <c r="F236" s="1012"/>
      <c r="G236" s="1012"/>
      <c r="H236" s="1012"/>
      <c r="I236" s="1012"/>
      <c r="J236" s="1012"/>
      <c r="K236" s="1012"/>
      <c r="L236" s="1012"/>
      <c r="M236" s="1012"/>
      <c r="N236" s="1012"/>
      <c r="O236" s="1012"/>
      <c r="P236" s="1012"/>
      <c r="Q236" s="1012"/>
      <c r="R236" s="1012"/>
      <c r="S236" s="1013"/>
      <c r="T236" s="1012"/>
      <c r="U236" s="1028">
        <v>176</v>
      </c>
      <c r="V236" s="831"/>
      <c r="W236" s="830"/>
      <c r="X236" s="1012"/>
      <c r="Y236" s="1012"/>
      <c r="Z236" s="1012"/>
      <c r="AA236" s="1012"/>
      <c r="AB236" s="1012"/>
      <c r="AC236" s="1012"/>
      <c r="AD236" s="1012"/>
      <c r="AE236" s="1012"/>
      <c r="AF236" s="1012"/>
      <c r="AG236" s="1012"/>
      <c r="AH236" s="1012"/>
      <c r="AI236" s="1012"/>
      <c r="AJ236" s="1012"/>
      <c r="AK236" s="1012"/>
      <c r="AL236" s="1013"/>
    </row>
    <row r="237" spans="2:38">
      <c r="B237" s="542">
        <v>177</v>
      </c>
      <c r="C237" s="831"/>
      <c r="D237" s="830"/>
      <c r="E237" s="1012"/>
      <c r="F237" s="1012"/>
      <c r="G237" s="1012"/>
      <c r="H237" s="1012"/>
      <c r="I237" s="1012"/>
      <c r="J237" s="1012"/>
      <c r="K237" s="1012"/>
      <c r="L237" s="1012"/>
      <c r="M237" s="1012"/>
      <c r="N237" s="1012"/>
      <c r="O237" s="1012"/>
      <c r="P237" s="1012"/>
      <c r="Q237" s="1012"/>
      <c r="R237" s="1012"/>
      <c r="S237" s="1013"/>
      <c r="T237" s="1012"/>
      <c r="U237" s="1028">
        <v>177</v>
      </c>
      <c r="V237" s="831"/>
      <c r="W237" s="830"/>
      <c r="X237" s="1012"/>
      <c r="Y237" s="1012"/>
      <c r="Z237" s="1012"/>
      <c r="AA237" s="1012"/>
      <c r="AB237" s="1012"/>
      <c r="AC237" s="1012"/>
      <c r="AD237" s="1012"/>
      <c r="AE237" s="1012"/>
      <c r="AF237" s="1012"/>
      <c r="AG237" s="1012"/>
      <c r="AH237" s="1012"/>
      <c r="AI237" s="1012"/>
      <c r="AJ237" s="1012"/>
      <c r="AK237" s="1012"/>
      <c r="AL237" s="1013"/>
    </row>
    <row r="238" spans="2:38">
      <c r="B238" s="542">
        <v>178</v>
      </c>
      <c r="C238" s="831"/>
      <c r="D238" s="830"/>
      <c r="E238" s="1012"/>
      <c r="F238" s="1012"/>
      <c r="G238" s="1012"/>
      <c r="H238" s="1012"/>
      <c r="I238" s="1012"/>
      <c r="J238" s="1012"/>
      <c r="K238" s="1012"/>
      <c r="L238" s="1012"/>
      <c r="M238" s="1012"/>
      <c r="N238" s="1012"/>
      <c r="O238" s="1012"/>
      <c r="P238" s="1012"/>
      <c r="Q238" s="1012"/>
      <c r="R238" s="1012"/>
      <c r="S238" s="1013"/>
      <c r="T238" s="1012"/>
      <c r="U238" s="1028">
        <v>178</v>
      </c>
      <c r="V238" s="831"/>
      <c r="W238" s="830"/>
      <c r="X238" s="1012"/>
      <c r="Y238" s="1012"/>
      <c r="Z238" s="1012"/>
      <c r="AA238" s="1012"/>
      <c r="AB238" s="1012"/>
      <c r="AC238" s="1012"/>
      <c r="AD238" s="1012"/>
      <c r="AE238" s="1012"/>
      <c r="AF238" s="1012"/>
      <c r="AG238" s="1012"/>
      <c r="AH238" s="1012"/>
      <c r="AI238" s="1012"/>
      <c r="AJ238" s="1012"/>
      <c r="AK238" s="1012"/>
      <c r="AL238" s="1013"/>
    </row>
    <row r="239" spans="2:38">
      <c r="B239" s="542">
        <v>179</v>
      </c>
      <c r="C239" s="831"/>
      <c r="D239" s="830"/>
      <c r="E239" s="1012"/>
      <c r="F239" s="1012"/>
      <c r="G239" s="1012"/>
      <c r="H239" s="1012"/>
      <c r="I239" s="1012"/>
      <c r="J239" s="1012"/>
      <c r="K239" s="1012"/>
      <c r="L239" s="1012"/>
      <c r="M239" s="1012"/>
      <c r="N239" s="1012"/>
      <c r="O239" s="1012"/>
      <c r="P239" s="1012"/>
      <c r="Q239" s="1012"/>
      <c r="R239" s="1012"/>
      <c r="S239" s="1013"/>
      <c r="T239" s="1012"/>
      <c r="U239" s="1028">
        <v>179</v>
      </c>
      <c r="V239" s="831"/>
      <c r="W239" s="830"/>
      <c r="X239" s="1012"/>
      <c r="Y239" s="1012"/>
      <c r="Z239" s="1012"/>
      <c r="AA239" s="1012"/>
      <c r="AB239" s="1012"/>
      <c r="AC239" s="1012"/>
      <c r="AD239" s="1012"/>
      <c r="AE239" s="1012"/>
      <c r="AF239" s="1012"/>
      <c r="AG239" s="1012"/>
      <c r="AH239" s="1012"/>
      <c r="AI239" s="1012"/>
      <c r="AJ239" s="1012"/>
      <c r="AK239" s="1012"/>
      <c r="AL239" s="1013"/>
    </row>
    <row r="240" spans="2:38">
      <c r="B240" s="542">
        <v>180</v>
      </c>
      <c r="C240" s="831"/>
      <c r="D240" s="830"/>
      <c r="E240" s="1012"/>
      <c r="F240" s="1012"/>
      <c r="G240" s="1012"/>
      <c r="H240" s="1012"/>
      <c r="I240" s="1012"/>
      <c r="J240" s="1012"/>
      <c r="K240" s="1012"/>
      <c r="L240" s="1012"/>
      <c r="M240" s="1012"/>
      <c r="N240" s="1012"/>
      <c r="O240" s="1012"/>
      <c r="P240" s="1012"/>
      <c r="Q240" s="1012"/>
      <c r="R240" s="1012"/>
      <c r="S240" s="1013"/>
      <c r="T240" s="1012"/>
      <c r="U240" s="1028">
        <v>180</v>
      </c>
      <c r="V240" s="831"/>
      <c r="W240" s="830"/>
      <c r="X240" s="1012"/>
      <c r="Y240" s="1012"/>
      <c r="Z240" s="1012"/>
      <c r="AA240" s="1012"/>
      <c r="AB240" s="1012"/>
      <c r="AC240" s="1012"/>
      <c r="AD240" s="1012"/>
      <c r="AE240" s="1012"/>
      <c r="AF240" s="1012"/>
      <c r="AG240" s="1012"/>
      <c r="AH240" s="1012"/>
      <c r="AI240" s="1012"/>
      <c r="AJ240" s="1012"/>
      <c r="AK240" s="1012"/>
      <c r="AL240" s="1013"/>
    </row>
    <row r="241" spans="2:38">
      <c r="B241" s="542">
        <v>181</v>
      </c>
      <c r="C241" s="831"/>
      <c r="D241" s="830"/>
      <c r="E241" s="1012"/>
      <c r="F241" s="1012"/>
      <c r="G241" s="1012"/>
      <c r="H241" s="1012"/>
      <c r="I241" s="1012"/>
      <c r="J241" s="1012"/>
      <c r="K241" s="1012"/>
      <c r="L241" s="1012"/>
      <c r="M241" s="1012"/>
      <c r="N241" s="1012"/>
      <c r="O241" s="1012"/>
      <c r="P241" s="1012"/>
      <c r="Q241" s="1012"/>
      <c r="R241" s="1012"/>
      <c r="S241" s="1013"/>
      <c r="T241" s="1012"/>
      <c r="U241" s="1028">
        <v>181</v>
      </c>
      <c r="V241" s="831"/>
      <c r="W241" s="830"/>
      <c r="X241" s="1012"/>
      <c r="Y241" s="1012"/>
      <c r="Z241" s="1012"/>
      <c r="AA241" s="1012"/>
      <c r="AB241" s="1012"/>
      <c r="AC241" s="1012"/>
      <c r="AD241" s="1012"/>
      <c r="AE241" s="1012"/>
      <c r="AF241" s="1012"/>
      <c r="AG241" s="1012"/>
      <c r="AH241" s="1012"/>
      <c r="AI241" s="1012"/>
      <c r="AJ241" s="1012"/>
      <c r="AK241" s="1012"/>
      <c r="AL241" s="1013"/>
    </row>
    <row r="242" spans="2:38">
      <c r="B242" s="542">
        <v>182</v>
      </c>
      <c r="C242" s="831"/>
      <c r="D242" s="830"/>
      <c r="E242" s="1012"/>
      <c r="F242" s="1012"/>
      <c r="G242" s="1012"/>
      <c r="H242" s="1012"/>
      <c r="I242" s="1012"/>
      <c r="J242" s="1012"/>
      <c r="K242" s="1012"/>
      <c r="L242" s="1012"/>
      <c r="M242" s="1012"/>
      <c r="N242" s="1012"/>
      <c r="O242" s="1012"/>
      <c r="P242" s="1012"/>
      <c r="Q242" s="1012"/>
      <c r="R242" s="1012"/>
      <c r="S242" s="1013"/>
      <c r="T242" s="1012"/>
      <c r="U242" s="1028">
        <v>182</v>
      </c>
      <c r="V242" s="831"/>
      <c r="W242" s="830"/>
      <c r="X242" s="1012"/>
      <c r="Y242" s="1012"/>
      <c r="Z242" s="1012"/>
      <c r="AA242" s="1012"/>
      <c r="AB242" s="1012"/>
      <c r="AC242" s="1012"/>
      <c r="AD242" s="1012"/>
      <c r="AE242" s="1012"/>
      <c r="AF242" s="1012"/>
      <c r="AG242" s="1012"/>
      <c r="AH242" s="1012"/>
      <c r="AI242" s="1012"/>
      <c r="AJ242" s="1012"/>
      <c r="AK242" s="1012"/>
      <c r="AL242" s="1013"/>
    </row>
    <row r="243" spans="2:38">
      <c r="B243" s="542">
        <v>183</v>
      </c>
      <c r="C243" s="831"/>
      <c r="D243" s="830"/>
      <c r="E243" s="1012"/>
      <c r="F243" s="1012"/>
      <c r="G243" s="1012"/>
      <c r="H243" s="1012"/>
      <c r="I243" s="1012"/>
      <c r="J243" s="1012"/>
      <c r="K243" s="1012"/>
      <c r="L243" s="1012"/>
      <c r="M243" s="1012"/>
      <c r="N243" s="1012"/>
      <c r="O243" s="1012"/>
      <c r="P243" s="1012"/>
      <c r="Q243" s="1012"/>
      <c r="R243" s="1012"/>
      <c r="S243" s="1013"/>
      <c r="T243" s="1012"/>
      <c r="U243" s="1028">
        <v>183</v>
      </c>
      <c r="V243" s="831"/>
      <c r="W243" s="830"/>
      <c r="X243" s="1012"/>
      <c r="Y243" s="1012"/>
      <c r="Z243" s="1012"/>
      <c r="AA243" s="1012"/>
      <c r="AB243" s="1012"/>
      <c r="AC243" s="1012"/>
      <c r="AD243" s="1012"/>
      <c r="AE243" s="1012"/>
      <c r="AF243" s="1012"/>
      <c r="AG243" s="1012"/>
      <c r="AH243" s="1012"/>
      <c r="AI243" s="1012"/>
      <c r="AJ243" s="1012"/>
      <c r="AK243" s="1012"/>
      <c r="AL243" s="1013"/>
    </row>
    <row r="244" spans="2:38">
      <c r="B244" s="542">
        <v>184</v>
      </c>
      <c r="C244" s="831"/>
      <c r="D244" s="830"/>
      <c r="E244" s="1012"/>
      <c r="F244" s="1012"/>
      <c r="G244" s="1012"/>
      <c r="H244" s="1012"/>
      <c r="I244" s="1012"/>
      <c r="J244" s="1012"/>
      <c r="K244" s="1012"/>
      <c r="L244" s="1012"/>
      <c r="M244" s="1012"/>
      <c r="N244" s="1012"/>
      <c r="O244" s="1012"/>
      <c r="P244" s="1012"/>
      <c r="Q244" s="1012"/>
      <c r="R244" s="1012"/>
      <c r="S244" s="1013"/>
      <c r="T244" s="1012"/>
      <c r="U244" s="1028">
        <v>184</v>
      </c>
      <c r="V244" s="831"/>
      <c r="W244" s="830"/>
      <c r="X244" s="1012"/>
      <c r="Y244" s="1012"/>
      <c r="Z244" s="1012"/>
      <c r="AA244" s="1012"/>
      <c r="AB244" s="1012"/>
      <c r="AC244" s="1012"/>
      <c r="AD244" s="1012"/>
      <c r="AE244" s="1012"/>
      <c r="AF244" s="1012"/>
      <c r="AG244" s="1012"/>
      <c r="AH244" s="1012"/>
      <c r="AI244" s="1012"/>
      <c r="AJ244" s="1012"/>
      <c r="AK244" s="1012"/>
      <c r="AL244" s="1013"/>
    </row>
    <row r="245" spans="2:38">
      <c r="B245" s="542">
        <v>185</v>
      </c>
      <c r="C245" s="831"/>
      <c r="D245" s="830"/>
      <c r="E245" s="1012"/>
      <c r="F245" s="1012"/>
      <c r="G245" s="1012"/>
      <c r="H245" s="1012"/>
      <c r="I245" s="1012"/>
      <c r="J245" s="1012"/>
      <c r="K245" s="1012"/>
      <c r="L245" s="1012"/>
      <c r="M245" s="1012"/>
      <c r="N245" s="1012"/>
      <c r="O245" s="1012"/>
      <c r="P245" s="1012"/>
      <c r="Q245" s="1012"/>
      <c r="R245" s="1012"/>
      <c r="S245" s="1013"/>
      <c r="T245" s="1012"/>
      <c r="U245" s="1028">
        <v>185</v>
      </c>
      <c r="V245" s="831"/>
      <c r="W245" s="830"/>
      <c r="X245" s="1012"/>
      <c r="Y245" s="1012"/>
      <c r="Z245" s="1012"/>
      <c r="AA245" s="1012"/>
      <c r="AB245" s="1012"/>
      <c r="AC245" s="1012"/>
      <c r="AD245" s="1012"/>
      <c r="AE245" s="1012"/>
      <c r="AF245" s="1012"/>
      <c r="AG245" s="1012"/>
      <c r="AH245" s="1012"/>
      <c r="AI245" s="1012"/>
      <c r="AJ245" s="1012"/>
      <c r="AK245" s="1012"/>
      <c r="AL245" s="1013"/>
    </row>
    <row r="246" spans="2:38">
      <c r="B246" s="542">
        <v>186</v>
      </c>
      <c r="C246" s="831"/>
      <c r="D246" s="830"/>
      <c r="E246" s="1012"/>
      <c r="F246" s="1012"/>
      <c r="G246" s="1012"/>
      <c r="H246" s="1012"/>
      <c r="I246" s="1012"/>
      <c r="J246" s="1012"/>
      <c r="K246" s="1012"/>
      <c r="L246" s="1012"/>
      <c r="M246" s="1012"/>
      <c r="N246" s="1012"/>
      <c r="O246" s="1012"/>
      <c r="P246" s="1012"/>
      <c r="Q246" s="1012"/>
      <c r="R246" s="1012"/>
      <c r="S246" s="1013"/>
      <c r="T246" s="1012"/>
      <c r="U246" s="1028">
        <v>186</v>
      </c>
      <c r="V246" s="831"/>
      <c r="W246" s="830"/>
      <c r="X246" s="1012"/>
      <c r="Y246" s="1012"/>
      <c r="Z246" s="1012"/>
      <c r="AA246" s="1012"/>
      <c r="AB246" s="1012"/>
      <c r="AC246" s="1012"/>
      <c r="AD246" s="1012"/>
      <c r="AE246" s="1012"/>
      <c r="AF246" s="1012"/>
      <c r="AG246" s="1012"/>
      <c r="AH246" s="1012"/>
      <c r="AI246" s="1012"/>
      <c r="AJ246" s="1012"/>
      <c r="AK246" s="1012"/>
      <c r="AL246" s="1013"/>
    </row>
    <row r="247" spans="2:38">
      <c r="B247" s="542">
        <v>187</v>
      </c>
      <c r="C247" s="831"/>
      <c r="D247" s="830"/>
      <c r="E247" s="1012"/>
      <c r="F247" s="1012"/>
      <c r="G247" s="1012"/>
      <c r="H247" s="1012"/>
      <c r="I247" s="1012"/>
      <c r="J247" s="1012"/>
      <c r="K247" s="1012"/>
      <c r="L247" s="1012"/>
      <c r="M247" s="1012"/>
      <c r="N247" s="1012"/>
      <c r="O247" s="1012"/>
      <c r="P247" s="1012"/>
      <c r="Q247" s="1012"/>
      <c r="R247" s="1012"/>
      <c r="S247" s="1013"/>
      <c r="T247" s="1012"/>
      <c r="U247" s="1028">
        <v>187</v>
      </c>
      <c r="V247" s="831"/>
      <c r="W247" s="830"/>
      <c r="X247" s="1012"/>
      <c r="Y247" s="1012"/>
      <c r="Z247" s="1012"/>
      <c r="AA247" s="1012"/>
      <c r="AB247" s="1012"/>
      <c r="AC247" s="1012"/>
      <c r="AD247" s="1012"/>
      <c r="AE247" s="1012"/>
      <c r="AF247" s="1012"/>
      <c r="AG247" s="1012"/>
      <c r="AH247" s="1012"/>
      <c r="AI247" s="1012"/>
      <c r="AJ247" s="1012"/>
      <c r="AK247" s="1012"/>
      <c r="AL247" s="1013"/>
    </row>
    <row r="248" spans="2:38">
      <c r="B248" s="542">
        <v>188</v>
      </c>
      <c r="C248" s="831"/>
      <c r="D248" s="830"/>
      <c r="E248" s="1012"/>
      <c r="F248" s="1012"/>
      <c r="G248" s="1012"/>
      <c r="H248" s="1012"/>
      <c r="I248" s="1012"/>
      <c r="J248" s="1012"/>
      <c r="K248" s="1012"/>
      <c r="L248" s="1012"/>
      <c r="M248" s="1012"/>
      <c r="N248" s="1012"/>
      <c r="O248" s="1012"/>
      <c r="P248" s="1012"/>
      <c r="Q248" s="1012"/>
      <c r="R248" s="1012"/>
      <c r="S248" s="1013"/>
      <c r="T248" s="1012"/>
      <c r="U248" s="1028">
        <v>188</v>
      </c>
      <c r="V248" s="831"/>
      <c r="W248" s="830"/>
      <c r="X248" s="1012"/>
      <c r="Y248" s="1012"/>
      <c r="Z248" s="1012"/>
      <c r="AA248" s="1012"/>
      <c r="AB248" s="1012"/>
      <c r="AC248" s="1012"/>
      <c r="AD248" s="1012"/>
      <c r="AE248" s="1012"/>
      <c r="AF248" s="1012"/>
      <c r="AG248" s="1012"/>
      <c r="AH248" s="1012"/>
      <c r="AI248" s="1012"/>
      <c r="AJ248" s="1012"/>
      <c r="AK248" s="1012"/>
      <c r="AL248" s="1013"/>
    </row>
    <row r="249" spans="2:38">
      <c r="B249" s="542">
        <v>189</v>
      </c>
      <c r="C249" s="831"/>
      <c r="D249" s="830"/>
      <c r="E249" s="1012"/>
      <c r="F249" s="1012"/>
      <c r="G249" s="1012"/>
      <c r="H249" s="1012"/>
      <c r="I249" s="1012"/>
      <c r="J249" s="1012"/>
      <c r="K249" s="1012"/>
      <c r="L249" s="1012"/>
      <c r="M249" s="1012"/>
      <c r="N249" s="1012"/>
      <c r="O249" s="1012"/>
      <c r="P249" s="1012"/>
      <c r="Q249" s="1012"/>
      <c r="R249" s="1012"/>
      <c r="S249" s="1013"/>
      <c r="T249" s="1012"/>
      <c r="U249" s="1028">
        <v>189</v>
      </c>
      <c r="V249" s="831"/>
      <c r="W249" s="830"/>
      <c r="X249" s="1012"/>
      <c r="Y249" s="1012"/>
      <c r="Z249" s="1012"/>
      <c r="AA249" s="1012"/>
      <c r="AB249" s="1012"/>
      <c r="AC249" s="1012"/>
      <c r="AD249" s="1012"/>
      <c r="AE249" s="1012"/>
      <c r="AF249" s="1012"/>
      <c r="AG249" s="1012"/>
      <c r="AH249" s="1012"/>
      <c r="AI249" s="1012"/>
      <c r="AJ249" s="1012"/>
      <c r="AK249" s="1012"/>
      <c r="AL249" s="1013"/>
    </row>
    <row r="250" spans="2:38">
      <c r="B250" s="542">
        <v>190</v>
      </c>
      <c r="C250" s="831"/>
      <c r="D250" s="830"/>
      <c r="E250" s="1012"/>
      <c r="F250" s="1012"/>
      <c r="G250" s="1012"/>
      <c r="H250" s="1012"/>
      <c r="I250" s="1012"/>
      <c r="J250" s="1012"/>
      <c r="K250" s="1012"/>
      <c r="L250" s="1012"/>
      <c r="M250" s="1012"/>
      <c r="N250" s="1012"/>
      <c r="O250" s="1012"/>
      <c r="P250" s="1012"/>
      <c r="Q250" s="1012"/>
      <c r="R250" s="1012"/>
      <c r="S250" s="1013"/>
      <c r="T250" s="1012"/>
      <c r="U250" s="1028">
        <v>190</v>
      </c>
      <c r="V250" s="831"/>
      <c r="W250" s="830"/>
      <c r="X250" s="1012"/>
      <c r="Y250" s="1012"/>
      <c r="Z250" s="1012"/>
      <c r="AA250" s="1012"/>
      <c r="AB250" s="1012"/>
      <c r="AC250" s="1012"/>
      <c r="AD250" s="1012"/>
      <c r="AE250" s="1012"/>
      <c r="AF250" s="1012"/>
      <c r="AG250" s="1012"/>
      <c r="AH250" s="1012"/>
      <c r="AI250" s="1012"/>
      <c r="AJ250" s="1012"/>
      <c r="AK250" s="1012"/>
      <c r="AL250" s="1013"/>
    </row>
    <row r="251" spans="2:38">
      <c r="B251" s="542">
        <v>191</v>
      </c>
      <c r="C251" s="831"/>
      <c r="D251" s="830"/>
      <c r="E251" s="1012"/>
      <c r="F251" s="1012"/>
      <c r="G251" s="1012"/>
      <c r="H251" s="1012"/>
      <c r="I251" s="1012"/>
      <c r="J251" s="1012"/>
      <c r="K251" s="1012"/>
      <c r="L251" s="1012"/>
      <c r="M251" s="1012"/>
      <c r="N251" s="1012"/>
      <c r="O251" s="1012"/>
      <c r="P251" s="1012"/>
      <c r="Q251" s="1012"/>
      <c r="R251" s="1012"/>
      <c r="S251" s="1013"/>
      <c r="T251" s="1012"/>
      <c r="U251" s="1028">
        <v>191</v>
      </c>
      <c r="V251" s="831"/>
      <c r="W251" s="830"/>
      <c r="X251" s="1012"/>
      <c r="Y251" s="1012"/>
      <c r="Z251" s="1012"/>
      <c r="AA251" s="1012"/>
      <c r="AB251" s="1012"/>
      <c r="AC251" s="1012"/>
      <c r="AD251" s="1012"/>
      <c r="AE251" s="1012"/>
      <c r="AF251" s="1012"/>
      <c r="AG251" s="1012"/>
      <c r="AH251" s="1012"/>
      <c r="AI251" s="1012"/>
      <c r="AJ251" s="1012"/>
      <c r="AK251" s="1012"/>
      <c r="AL251" s="1013"/>
    </row>
    <row r="252" spans="2:38">
      <c r="B252" s="542">
        <v>192</v>
      </c>
      <c r="C252" s="831"/>
      <c r="D252" s="830"/>
      <c r="E252" s="1012"/>
      <c r="F252" s="1012"/>
      <c r="G252" s="1012"/>
      <c r="H252" s="1012"/>
      <c r="I252" s="1012"/>
      <c r="J252" s="1012"/>
      <c r="K252" s="1012"/>
      <c r="L252" s="1012"/>
      <c r="M252" s="1012"/>
      <c r="N252" s="1012"/>
      <c r="O252" s="1012"/>
      <c r="P252" s="1012"/>
      <c r="Q252" s="1012"/>
      <c r="R252" s="1012"/>
      <c r="S252" s="1013"/>
      <c r="T252" s="1012"/>
      <c r="U252" s="1028">
        <v>192</v>
      </c>
      <c r="V252" s="831"/>
      <c r="W252" s="830"/>
      <c r="X252" s="1012"/>
      <c r="Y252" s="1012"/>
      <c r="Z252" s="1012"/>
      <c r="AA252" s="1012"/>
      <c r="AB252" s="1012"/>
      <c r="AC252" s="1012"/>
      <c r="AD252" s="1012"/>
      <c r="AE252" s="1012"/>
      <c r="AF252" s="1012"/>
      <c r="AG252" s="1012"/>
      <c r="AH252" s="1012"/>
      <c r="AI252" s="1012"/>
      <c r="AJ252" s="1012"/>
      <c r="AK252" s="1012"/>
      <c r="AL252" s="1013"/>
    </row>
    <row r="253" spans="2:38">
      <c r="B253" s="542">
        <v>193</v>
      </c>
      <c r="C253" s="831"/>
      <c r="D253" s="830"/>
      <c r="E253" s="1012"/>
      <c r="F253" s="1012"/>
      <c r="G253" s="1012"/>
      <c r="H253" s="1012"/>
      <c r="I253" s="1012"/>
      <c r="J253" s="1012"/>
      <c r="K253" s="1012"/>
      <c r="L253" s="1012"/>
      <c r="M253" s="1012"/>
      <c r="N253" s="1012"/>
      <c r="O253" s="1012"/>
      <c r="P253" s="1012"/>
      <c r="Q253" s="1012"/>
      <c r="R253" s="1012"/>
      <c r="S253" s="1013"/>
      <c r="T253" s="1012"/>
      <c r="U253" s="1028">
        <v>193</v>
      </c>
      <c r="V253" s="831"/>
      <c r="W253" s="830"/>
      <c r="X253" s="1012"/>
      <c r="Y253" s="1012"/>
      <c r="Z253" s="1012"/>
      <c r="AA253" s="1012"/>
      <c r="AB253" s="1012"/>
      <c r="AC253" s="1012"/>
      <c r="AD253" s="1012"/>
      <c r="AE253" s="1012"/>
      <c r="AF253" s="1012"/>
      <c r="AG253" s="1012"/>
      <c r="AH253" s="1012"/>
      <c r="AI253" s="1012"/>
      <c r="AJ253" s="1012"/>
      <c r="AK253" s="1012"/>
      <c r="AL253" s="1013"/>
    </row>
    <row r="254" spans="2:38">
      <c r="B254" s="542">
        <v>194</v>
      </c>
      <c r="C254" s="831"/>
      <c r="D254" s="830"/>
      <c r="E254" s="1012"/>
      <c r="F254" s="1012"/>
      <c r="G254" s="1012"/>
      <c r="H254" s="1012"/>
      <c r="I254" s="1012"/>
      <c r="J254" s="1012"/>
      <c r="K254" s="1012"/>
      <c r="L254" s="1012"/>
      <c r="M254" s="1012"/>
      <c r="N254" s="1012"/>
      <c r="O254" s="1012"/>
      <c r="P254" s="1012"/>
      <c r="Q254" s="1012"/>
      <c r="R254" s="1012"/>
      <c r="S254" s="1013"/>
      <c r="T254" s="1012"/>
      <c r="U254" s="1028">
        <v>194</v>
      </c>
      <c r="V254" s="831"/>
      <c r="W254" s="830"/>
      <c r="X254" s="1012"/>
      <c r="Y254" s="1012"/>
      <c r="Z254" s="1012"/>
      <c r="AA254" s="1012"/>
      <c r="AB254" s="1012"/>
      <c r="AC254" s="1012"/>
      <c r="AD254" s="1012"/>
      <c r="AE254" s="1012"/>
      <c r="AF254" s="1012"/>
      <c r="AG254" s="1012"/>
      <c r="AH254" s="1012"/>
      <c r="AI254" s="1012"/>
      <c r="AJ254" s="1012"/>
      <c r="AK254" s="1012"/>
      <c r="AL254" s="1013"/>
    </row>
    <row r="255" spans="2:38">
      <c r="B255" s="542">
        <v>195</v>
      </c>
      <c r="C255" s="831"/>
      <c r="D255" s="830"/>
      <c r="E255" s="1012"/>
      <c r="F255" s="1012"/>
      <c r="G255" s="1012"/>
      <c r="H255" s="1012"/>
      <c r="I255" s="1012"/>
      <c r="J255" s="1012"/>
      <c r="K255" s="1012"/>
      <c r="L255" s="1012"/>
      <c r="M255" s="1012"/>
      <c r="N255" s="1012"/>
      <c r="O255" s="1012"/>
      <c r="P255" s="1012"/>
      <c r="Q255" s="1012"/>
      <c r="R255" s="1012"/>
      <c r="S255" s="1013"/>
      <c r="T255" s="1012"/>
      <c r="U255" s="1028">
        <v>195</v>
      </c>
      <c r="V255" s="831"/>
      <c r="W255" s="830"/>
      <c r="X255" s="1012"/>
      <c r="Y255" s="1012"/>
      <c r="Z255" s="1012"/>
      <c r="AA255" s="1012"/>
      <c r="AB255" s="1012"/>
      <c r="AC255" s="1012"/>
      <c r="AD255" s="1012"/>
      <c r="AE255" s="1012"/>
      <c r="AF255" s="1012"/>
      <c r="AG255" s="1012"/>
      <c r="AH255" s="1012"/>
      <c r="AI255" s="1012"/>
      <c r="AJ255" s="1012"/>
      <c r="AK255" s="1012"/>
      <c r="AL255" s="1013"/>
    </row>
    <row r="256" spans="2:38">
      <c r="B256" s="542">
        <v>196</v>
      </c>
      <c r="C256" s="831"/>
      <c r="D256" s="830"/>
      <c r="E256" s="1012"/>
      <c r="F256" s="1012"/>
      <c r="G256" s="1012"/>
      <c r="H256" s="1012"/>
      <c r="I256" s="1012"/>
      <c r="J256" s="1012"/>
      <c r="K256" s="1012"/>
      <c r="L256" s="1012"/>
      <c r="M256" s="1012"/>
      <c r="N256" s="1012"/>
      <c r="O256" s="1012"/>
      <c r="P256" s="1012"/>
      <c r="Q256" s="1012"/>
      <c r="R256" s="1012"/>
      <c r="S256" s="1013"/>
      <c r="T256" s="1012"/>
      <c r="U256" s="1028">
        <v>196</v>
      </c>
      <c r="V256" s="831"/>
      <c r="W256" s="830"/>
      <c r="X256" s="1012"/>
      <c r="Y256" s="1012"/>
      <c r="Z256" s="1012"/>
      <c r="AA256" s="1012"/>
      <c r="AB256" s="1012"/>
      <c r="AC256" s="1012"/>
      <c r="AD256" s="1012"/>
      <c r="AE256" s="1012"/>
      <c r="AF256" s="1012"/>
      <c r="AG256" s="1012"/>
      <c r="AH256" s="1012"/>
      <c r="AI256" s="1012"/>
      <c r="AJ256" s="1012"/>
      <c r="AK256" s="1012"/>
      <c r="AL256" s="1013"/>
    </row>
    <row r="257" spans="2:38">
      <c r="B257" s="542">
        <v>197</v>
      </c>
      <c r="C257" s="831"/>
      <c r="D257" s="830"/>
      <c r="E257" s="1012"/>
      <c r="F257" s="1012"/>
      <c r="G257" s="1012"/>
      <c r="H257" s="1012"/>
      <c r="I257" s="1012"/>
      <c r="J257" s="1012"/>
      <c r="K257" s="1012"/>
      <c r="L257" s="1012"/>
      <c r="M257" s="1012"/>
      <c r="N257" s="1012"/>
      <c r="O257" s="1012"/>
      <c r="P257" s="1012"/>
      <c r="Q257" s="1012"/>
      <c r="R257" s="1012"/>
      <c r="S257" s="1013"/>
      <c r="T257" s="1012"/>
      <c r="U257" s="1028">
        <v>197</v>
      </c>
      <c r="V257" s="831"/>
      <c r="W257" s="830"/>
      <c r="X257" s="1012"/>
      <c r="Y257" s="1012"/>
      <c r="Z257" s="1012"/>
      <c r="AA257" s="1012"/>
      <c r="AB257" s="1012"/>
      <c r="AC257" s="1012"/>
      <c r="AD257" s="1012"/>
      <c r="AE257" s="1012"/>
      <c r="AF257" s="1012"/>
      <c r="AG257" s="1012"/>
      <c r="AH257" s="1012"/>
      <c r="AI257" s="1012"/>
      <c r="AJ257" s="1012"/>
      <c r="AK257" s="1012"/>
      <c r="AL257" s="1013"/>
    </row>
    <row r="258" spans="2:38">
      <c r="B258" s="542">
        <v>198</v>
      </c>
      <c r="C258" s="831"/>
      <c r="D258" s="830"/>
      <c r="E258" s="1012"/>
      <c r="F258" s="1012"/>
      <c r="G258" s="1012"/>
      <c r="H258" s="1012"/>
      <c r="I258" s="1012"/>
      <c r="J258" s="1012"/>
      <c r="K258" s="1012"/>
      <c r="L258" s="1012"/>
      <c r="M258" s="1012"/>
      <c r="N258" s="1012"/>
      <c r="O258" s="1012"/>
      <c r="P258" s="1012"/>
      <c r="Q258" s="1012"/>
      <c r="R258" s="1012"/>
      <c r="S258" s="1013"/>
      <c r="T258" s="1012"/>
      <c r="U258" s="1028">
        <v>198</v>
      </c>
      <c r="V258" s="831"/>
      <c r="W258" s="830"/>
      <c r="X258" s="1012"/>
      <c r="Y258" s="1012"/>
      <c r="Z258" s="1012"/>
      <c r="AA258" s="1012"/>
      <c r="AB258" s="1012"/>
      <c r="AC258" s="1012"/>
      <c r="AD258" s="1012"/>
      <c r="AE258" s="1012"/>
      <c r="AF258" s="1012"/>
      <c r="AG258" s="1012"/>
      <c r="AH258" s="1012"/>
      <c r="AI258" s="1012"/>
      <c r="AJ258" s="1012"/>
      <c r="AK258" s="1012"/>
      <c r="AL258" s="1013"/>
    </row>
    <row r="259" spans="2:38">
      <c r="B259" s="542">
        <v>199</v>
      </c>
      <c r="C259" s="831"/>
      <c r="D259" s="830"/>
      <c r="E259" s="1012"/>
      <c r="F259" s="1012"/>
      <c r="G259" s="1012"/>
      <c r="H259" s="1012"/>
      <c r="I259" s="1012"/>
      <c r="J259" s="1012"/>
      <c r="K259" s="1012"/>
      <c r="L259" s="1012"/>
      <c r="M259" s="1012"/>
      <c r="N259" s="1012"/>
      <c r="O259" s="1012"/>
      <c r="P259" s="1012"/>
      <c r="Q259" s="1012"/>
      <c r="R259" s="1012"/>
      <c r="S259" s="1013"/>
      <c r="T259" s="1012"/>
      <c r="U259" s="1028">
        <v>199</v>
      </c>
      <c r="V259" s="831"/>
      <c r="W259" s="830"/>
      <c r="X259" s="1012"/>
      <c r="Y259" s="1012"/>
      <c r="Z259" s="1012"/>
      <c r="AA259" s="1012"/>
      <c r="AB259" s="1012"/>
      <c r="AC259" s="1012"/>
      <c r="AD259" s="1012"/>
      <c r="AE259" s="1012"/>
      <c r="AF259" s="1012"/>
      <c r="AG259" s="1012"/>
      <c r="AH259" s="1012"/>
      <c r="AI259" s="1012"/>
      <c r="AJ259" s="1012"/>
      <c r="AK259" s="1012"/>
      <c r="AL259" s="1013"/>
    </row>
    <row r="260" spans="2:38">
      <c r="B260" s="542">
        <v>200</v>
      </c>
      <c r="C260" s="831"/>
      <c r="D260" s="830"/>
      <c r="E260" s="1012"/>
      <c r="F260" s="1012"/>
      <c r="G260" s="1012"/>
      <c r="H260" s="1012"/>
      <c r="I260" s="1012"/>
      <c r="J260" s="1012"/>
      <c r="K260" s="1012"/>
      <c r="L260" s="1012"/>
      <c r="M260" s="1012"/>
      <c r="N260" s="1012"/>
      <c r="O260" s="1012"/>
      <c r="P260" s="1012"/>
      <c r="Q260" s="1012"/>
      <c r="R260" s="1012"/>
      <c r="S260" s="1013"/>
      <c r="T260" s="1012"/>
      <c r="U260" s="1028">
        <v>200</v>
      </c>
      <c r="V260" s="831"/>
      <c r="W260" s="830"/>
      <c r="X260" s="1012"/>
      <c r="Y260" s="1012"/>
      <c r="Z260" s="1012"/>
      <c r="AA260" s="1012"/>
      <c r="AB260" s="1012"/>
      <c r="AC260" s="1012"/>
      <c r="AD260" s="1012"/>
      <c r="AE260" s="1012"/>
      <c r="AF260" s="1012"/>
      <c r="AG260" s="1012"/>
      <c r="AH260" s="1012"/>
      <c r="AI260" s="1012"/>
      <c r="AJ260" s="1012"/>
      <c r="AK260" s="1012"/>
      <c r="AL260" s="1013"/>
    </row>
    <row r="261" spans="2:38">
      <c r="B261" s="542">
        <v>201</v>
      </c>
      <c r="C261" s="831"/>
      <c r="D261" s="830"/>
      <c r="E261" s="1012"/>
      <c r="F261" s="1012"/>
      <c r="G261" s="1012"/>
      <c r="H261" s="1012"/>
      <c r="I261" s="1012"/>
      <c r="J261" s="1012"/>
      <c r="K261" s="1012"/>
      <c r="L261" s="1012"/>
      <c r="M261" s="1012"/>
      <c r="N261" s="1012"/>
      <c r="O261" s="1012"/>
      <c r="P261" s="1012"/>
      <c r="Q261" s="1012"/>
      <c r="R261" s="1012"/>
      <c r="S261" s="1013"/>
      <c r="T261" s="1012"/>
      <c r="U261" s="1028">
        <v>201</v>
      </c>
      <c r="V261" s="831"/>
      <c r="W261" s="830"/>
      <c r="X261" s="1012"/>
      <c r="Y261" s="1012"/>
      <c r="Z261" s="1012"/>
      <c r="AA261" s="1012"/>
      <c r="AB261" s="1012"/>
      <c r="AC261" s="1012"/>
      <c r="AD261" s="1012"/>
      <c r="AE261" s="1012"/>
      <c r="AF261" s="1012"/>
      <c r="AG261" s="1012"/>
      <c r="AH261" s="1012"/>
      <c r="AI261" s="1012"/>
      <c r="AJ261" s="1012"/>
      <c r="AK261" s="1012"/>
      <c r="AL261" s="1013"/>
    </row>
    <row r="262" spans="2:38">
      <c r="B262" s="542">
        <v>202</v>
      </c>
      <c r="C262" s="831"/>
      <c r="D262" s="830"/>
      <c r="E262" s="1012"/>
      <c r="F262" s="1012"/>
      <c r="G262" s="1012"/>
      <c r="H262" s="1012"/>
      <c r="I262" s="1012"/>
      <c r="J262" s="1012"/>
      <c r="K262" s="1012"/>
      <c r="L262" s="1012"/>
      <c r="M262" s="1012"/>
      <c r="N262" s="1012"/>
      <c r="O262" s="1012"/>
      <c r="P262" s="1012"/>
      <c r="Q262" s="1012"/>
      <c r="R262" s="1012"/>
      <c r="S262" s="1013"/>
      <c r="T262" s="1012"/>
      <c r="U262" s="1028">
        <v>202</v>
      </c>
      <c r="V262" s="831"/>
      <c r="W262" s="830"/>
      <c r="X262" s="1012"/>
      <c r="Y262" s="1012"/>
      <c r="Z262" s="1012"/>
      <c r="AA262" s="1012"/>
      <c r="AB262" s="1012"/>
      <c r="AC262" s="1012"/>
      <c r="AD262" s="1012"/>
      <c r="AE262" s="1012"/>
      <c r="AF262" s="1012"/>
      <c r="AG262" s="1012"/>
      <c r="AH262" s="1012"/>
      <c r="AI262" s="1012"/>
      <c r="AJ262" s="1012"/>
      <c r="AK262" s="1012"/>
      <c r="AL262" s="1013"/>
    </row>
    <row r="263" spans="2:38">
      <c r="B263" s="542">
        <v>203</v>
      </c>
      <c r="C263" s="831"/>
      <c r="D263" s="830"/>
      <c r="E263" s="1012"/>
      <c r="F263" s="1012"/>
      <c r="G263" s="1012"/>
      <c r="H263" s="1012"/>
      <c r="I263" s="1012"/>
      <c r="J263" s="1012"/>
      <c r="K263" s="1012"/>
      <c r="L263" s="1012"/>
      <c r="M263" s="1012"/>
      <c r="N263" s="1012"/>
      <c r="O263" s="1012"/>
      <c r="P263" s="1012"/>
      <c r="Q263" s="1012"/>
      <c r="R263" s="1012"/>
      <c r="S263" s="1013"/>
      <c r="T263" s="1012"/>
      <c r="U263" s="1028">
        <v>203</v>
      </c>
      <c r="V263" s="831"/>
      <c r="W263" s="830"/>
      <c r="X263" s="1012"/>
      <c r="Y263" s="1012"/>
      <c r="Z263" s="1012"/>
      <c r="AA263" s="1012"/>
      <c r="AB263" s="1012"/>
      <c r="AC263" s="1012"/>
      <c r="AD263" s="1012"/>
      <c r="AE263" s="1012"/>
      <c r="AF263" s="1012"/>
      <c r="AG263" s="1012"/>
      <c r="AH263" s="1012"/>
      <c r="AI263" s="1012"/>
      <c r="AJ263" s="1012"/>
      <c r="AK263" s="1012"/>
      <c r="AL263" s="1013"/>
    </row>
    <row r="264" spans="2:38">
      <c r="B264" s="542">
        <v>204</v>
      </c>
      <c r="C264" s="831"/>
      <c r="D264" s="830"/>
      <c r="E264" s="1012"/>
      <c r="F264" s="1012"/>
      <c r="G264" s="1012"/>
      <c r="H264" s="1012"/>
      <c r="I264" s="1012"/>
      <c r="J264" s="1012"/>
      <c r="K264" s="1012"/>
      <c r="L264" s="1012"/>
      <c r="M264" s="1012"/>
      <c r="N264" s="1012"/>
      <c r="O264" s="1012"/>
      <c r="P264" s="1012"/>
      <c r="Q264" s="1012"/>
      <c r="R264" s="1012"/>
      <c r="S264" s="1013"/>
      <c r="T264" s="1012"/>
      <c r="U264" s="1028">
        <v>204</v>
      </c>
      <c r="V264" s="831"/>
      <c r="W264" s="830"/>
      <c r="X264" s="1012"/>
      <c r="Y264" s="1012"/>
      <c r="Z264" s="1012"/>
      <c r="AA264" s="1012"/>
      <c r="AB264" s="1012"/>
      <c r="AC264" s="1012"/>
      <c r="AD264" s="1012"/>
      <c r="AE264" s="1012"/>
      <c r="AF264" s="1012"/>
      <c r="AG264" s="1012"/>
      <c r="AH264" s="1012"/>
      <c r="AI264" s="1012"/>
      <c r="AJ264" s="1012"/>
      <c r="AK264" s="1012"/>
      <c r="AL264" s="1013"/>
    </row>
    <row r="265" spans="2:38">
      <c r="B265" s="542">
        <v>205</v>
      </c>
      <c r="C265" s="831"/>
      <c r="D265" s="830"/>
      <c r="E265" s="1012"/>
      <c r="F265" s="1012"/>
      <c r="G265" s="1012"/>
      <c r="H265" s="1012"/>
      <c r="I265" s="1012"/>
      <c r="J265" s="1012"/>
      <c r="K265" s="1012"/>
      <c r="L265" s="1012"/>
      <c r="M265" s="1012"/>
      <c r="N265" s="1012"/>
      <c r="O265" s="1012"/>
      <c r="P265" s="1012"/>
      <c r="Q265" s="1012"/>
      <c r="R265" s="1012"/>
      <c r="S265" s="1013"/>
      <c r="T265" s="1012"/>
      <c r="U265" s="1028">
        <v>205</v>
      </c>
      <c r="V265" s="831"/>
      <c r="W265" s="830"/>
      <c r="X265" s="1012"/>
      <c r="Y265" s="1012"/>
      <c r="Z265" s="1012"/>
      <c r="AA265" s="1012"/>
      <c r="AB265" s="1012"/>
      <c r="AC265" s="1012"/>
      <c r="AD265" s="1012"/>
      <c r="AE265" s="1012"/>
      <c r="AF265" s="1012"/>
      <c r="AG265" s="1012"/>
      <c r="AH265" s="1012"/>
      <c r="AI265" s="1012"/>
      <c r="AJ265" s="1012"/>
      <c r="AK265" s="1012"/>
      <c r="AL265" s="1013"/>
    </row>
    <row r="266" spans="2:38">
      <c r="B266" s="542">
        <v>206</v>
      </c>
      <c r="C266" s="831"/>
      <c r="D266" s="830"/>
      <c r="E266" s="1012"/>
      <c r="F266" s="1012"/>
      <c r="G266" s="1012"/>
      <c r="H266" s="1012"/>
      <c r="I266" s="1012"/>
      <c r="J266" s="1012"/>
      <c r="K266" s="1012"/>
      <c r="L266" s="1012"/>
      <c r="M266" s="1012"/>
      <c r="N266" s="1012"/>
      <c r="O266" s="1012"/>
      <c r="P266" s="1012"/>
      <c r="Q266" s="1012"/>
      <c r="R266" s="1012"/>
      <c r="S266" s="1013"/>
      <c r="T266" s="1012"/>
      <c r="U266" s="1028">
        <v>206</v>
      </c>
      <c r="V266" s="831"/>
      <c r="W266" s="830"/>
      <c r="X266" s="1012"/>
      <c r="Y266" s="1012"/>
      <c r="Z266" s="1012"/>
      <c r="AA266" s="1012"/>
      <c r="AB266" s="1012"/>
      <c r="AC266" s="1012"/>
      <c r="AD266" s="1012"/>
      <c r="AE266" s="1012"/>
      <c r="AF266" s="1012"/>
      <c r="AG266" s="1012"/>
      <c r="AH266" s="1012"/>
      <c r="AI266" s="1012"/>
      <c r="AJ266" s="1012"/>
      <c r="AK266" s="1012"/>
      <c r="AL266" s="1013"/>
    </row>
    <row r="267" spans="2:38">
      <c r="B267" s="542">
        <v>207</v>
      </c>
      <c r="C267" s="831"/>
      <c r="D267" s="830"/>
      <c r="E267" s="1012"/>
      <c r="F267" s="1012"/>
      <c r="G267" s="1012"/>
      <c r="H267" s="1012"/>
      <c r="I267" s="1012"/>
      <c r="J267" s="1012"/>
      <c r="K267" s="1012"/>
      <c r="L267" s="1012"/>
      <c r="M267" s="1012"/>
      <c r="N267" s="1012"/>
      <c r="O267" s="1012"/>
      <c r="P267" s="1012"/>
      <c r="Q267" s="1012"/>
      <c r="R267" s="1012"/>
      <c r="S267" s="1013"/>
      <c r="T267" s="1012"/>
      <c r="U267" s="1028">
        <v>207</v>
      </c>
      <c r="V267" s="831"/>
      <c r="W267" s="830"/>
      <c r="X267" s="1012"/>
      <c r="Y267" s="1012"/>
      <c r="Z267" s="1012"/>
      <c r="AA267" s="1012"/>
      <c r="AB267" s="1012"/>
      <c r="AC267" s="1012"/>
      <c r="AD267" s="1012"/>
      <c r="AE267" s="1012"/>
      <c r="AF267" s="1012"/>
      <c r="AG267" s="1012"/>
      <c r="AH267" s="1012"/>
      <c r="AI267" s="1012"/>
      <c r="AJ267" s="1012"/>
      <c r="AK267" s="1012"/>
      <c r="AL267" s="1013"/>
    </row>
    <row r="268" spans="2:38">
      <c r="B268" s="542">
        <v>208</v>
      </c>
      <c r="C268" s="831"/>
      <c r="D268" s="830"/>
      <c r="E268" s="1012"/>
      <c r="F268" s="1012"/>
      <c r="G268" s="1012"/>
      <c r="H268" s="1012"/>
      <c r="I268" s="1012"/>
      <c r="J268" s="1012"/>
      <c r="K268" s="1012"/>
      <c r="L268" s="1012"/>
      <c r="M268" s="1012"/>
      <c r="N268" s="1012"/>
      <c r="O268" s="1012"/>
      <c r="P268" s="1012"/>
      <c r="Q268" s="1012"/>
      <c r="R268" s="1012"/>
      <c r="S268" s="1013"/>
      <c r="T268" s="1012"/>
      <c r="U268" s="1028">
        <v>208</v>
      </c>
      <c r="V268" s="831"/>
      <c r="W268" s="830"/>
      <c r="X268" s="1012"/>
      <c r="Y268" s="1012"/>
      <c r="Z268" s="1012"/>
      <c r="AA268" s="1012"/>
      <c r="AB268" s="1012"/>
      <c r="AC268" s="1012"/>
      <c r="AD268" s="1012"/>
      <c r="AE268" s="1012"/>
      <c r="AF268" s="1012"/>
      <c r="AG268" s="1012"/>
      <c r="AH268" s="1012"/>
      <c r="AI268" s="1012"/>
      <c r="AJ268" s="1012"/>
      <c r="AK268" s="1012"/>
      <c r="AL268" s="1013"/>
    </row>
    <row r="269" spans="2:38">
      <c r="B269" s="542">
        <v>209</v>
      </c>
      <c r="C269" s="831"/>
      <c r="D269" s="830"/>
      <c r="E269" s="1012"/>
      <c r="F269" s="1012"/>
      <c r="G269" s="1012"/>
      <c r="H269" s="1012"/>
      <c r="I269" s="1012"/>
      <c r="J269" s="1012"/>
      <c r="K269" s="1012"/>
      <c r="L269" s="1012"/>
      <c r="M269" s="1012"/>
      <c r="N269" s="1012"/>
      <c r="O269" s="1012"/>
      <c r="P269" s="1012"/>
      <c r="Q269" s="1012"/>
      <c r="R269" s="1012"/>
      <c r="S269" s="1013"/>
      <c r="T269" s="1012"/>
      <c r="U269" s="1028">
        <v>209</v>
      </c>
      <c r="V269" s="831"/>
      <c r="W269" s="830"/>
      <c r="X269" s="1012"/>
      <c r="Y269" s="1012"/>
      <c r="Z269" s="1012"/>
      <c r="AA269" s="1012"/>
      <c r="AB269" s="1012"/>
      <c r="AC269" s="1012"/>
      <c r="AD269" s="1012"/>
      <c r="AE269" s="1012"/>
      <c r="AF269" s="1012"/>
      <c r="AG269" s="1012"/>
      <c r="AH269" s="1012"/>
      <c r="AI269" s="1012"/>
      <c r="AJ269" s="1012"/>
      <c r="AK269" s="1012"/>
      <c r="AL269" s="1013"/>
    </row>
    <row r="270" spans="2:38">
      <c r="B270" s="542">
        <v>210</v>
      </c>
      <c r="C270" s="831"/>
      <c r="D270" s="830"/>
      <c r="E270" s="1012"/>
      <c r="F270" s="1012"/>
      <c r="G270" s="1012"/>
      <c r="H270" s="1012"/>
      <c r="I270" s="1012"/>
      <c r="J270" s="1012"/>
      <c r="K270" s="1012"/>
      <c r="L270" s="1012"/>
      <c r="M270" s="1012"/>
      <c r="N270" s="1012"/>
      <c r="O270" s="1012"/>
      <c r="P270" s="1012"/>
      <c r="Q270" s="1012"/>
      <c r="R270" s="1012"/>
      <c r="S270" s="1013"/>
      <c r="T270" s="1012"/>
      <c r="U270" s="1028">
        <v>210</v>
      </c>
      <c r="V270" s="831"/>
      <c r="W270" s="830"/>
      <c r="X270" s="1012"/>
      <c r="Y270" s="1012"/>
      <c r="Z270" s="1012"/>
      <c r="AA270" s="1012"/>
      <c r="AB270" s="1012"/>
      <c r="AC270" s="1012"/>
      <c r="AD270" s="1012"/>
      <c r="AE270" s="1012"/>
      <c r="AF270" s="1012"/>
      <c r="AG270" s="1012"/>
      <c r="AH270" s="1012"/>
      <c r="AI270" s="1012"/>
      <c r="AJ270" s="1012"/>
      <c r="AK270" s="1012"/>
      <c r="AL270" s="1013"/>
    </row>
    <row r="271" spans="2:38">
      <c r="B271" s="542">
        <v>211</v>
      </c>
      <c r="C271" s="831"/>
      <c r="D271" s="830"/>
      <c r="E271" s="1012"/>
      <c r="F271" s="1012"/>
      <c r="G271" s="1012"/>
      <c r="H271" s="1012"/>
      <c r="I271" s="1012"/>
      <c r="J271" s="1012"/>
      <c r="K271" s="1012"/>
      <c r="L271" s="1012"/>
      <c r="M271" s="1012"/>
      <c r="N271" s="1012"/>
      <c r="O271" s="1012"/>
      <c r="P271" s="1012"/>
      <c r="Q271" s="1012"/>
      <c r="R271" s="1012"/>
      <c r="S271" s="1013"/>
      <c r="T271" s="1012"/>
      <c r="U271" s="1028">
        <v>211</v>
      </c>
      <c r="V271" s="831"/>
      <c r="W271" s="830"/>
      <c r="X271" s="1012"/>
      <c r="Y271" s="1012"/>
      <c r="Z271" s="1012"/>
      <c r="AA271" s="1012"/>
      <c r="AB271" s="1012"/>
      <c r="AC271" s="1012"/>
      <c r="AD271" s="1012"/>
      <c r="AE271" s="1012"/>
      <c r="AF271" s="1012"/>
      <c r="AG271" s="1012"/>
      <c r="AH271" s="1012"/>
      <c r="AI271" s="1012"/>
      <c r="AJ271" s="1012"/>
      <c r="AK271" s="1012"/>
      <c r="AL271" s="1013"/>
    </row>
    <row r="272" spans="2:38">
      <c r="B272" s="542">
        <v>212</v>
      </c>
      <c r="C272" s="831"/>
      <c r="D272" s="830"/>
      <c r="E272" s="1012"/>
      <c r="F272" s="1012"/>
      <c r="G272" s="1012"/>
      <c r="H272" s="1012"/>
      <c r="I272" s="1012"/>
      <c r="J272" s="1012"/>
      <c r="K272" s="1012"/>
      <c r="L272" s="1012"/>
      <c r="M272" s="1012"/>
      <c r="N272" s="1012"/>
      <c r="O272" s="1012"/>
      <c r="P272" s="1012"/>
      <c r="Q272" s="1012"/>
      <c r="R272" s="1012"/>
      <c r="S272" s="1013"/>
      <c r="T272" s="1012"/>
      <c r="U272" s="1028">
        <v>212</v>
      </c>
      <c r="V272" s="831"/>
      <c r="W272" s="830"/>
      <c r="X272" s="1012"/>
      <c r="Y272" s="1012"/>
      <c r="Z272" s="1012"/>
      <c r="AA272" s="1012"/>
      <c r="AB272" s="1012"/>
      <c r="AC272" s="1012"/>
      <c r="AD272" s="1012"/>
      <c r="AE272" s="1012"/>
      <c r="AF272" s="1012"/>
      <c r="AG272" s="1012"/>
      <c r="AH272" s="1012"/>
      <c r="AI272" s="1012"/>
      <c r="AJ272" s="1012"/>
      <c r="AK272" s="1012"/>
      <c r="AL272" s="1013"/>
    </row>
    <row r="273" spans="2:38">
      <c r="B273" s="542">
        <v>213</v>
      </c>
      <c r="C273" s="831"/>
      <c r="D273" s="830"/>
      <c r="E273" s="1012"/>
      <c r="F273" s="1012"/>
      <c r="G273" s="1012"/>
      <c r="H273" s="1012"/>
      <c r="I273" s="1012"/>
      <c r="J273" s="1012"/>
      <c r="K273" s="1012"/>
      <c r="L273" s="1012"/>
      <c r="M273" s="1012"/>
      <c r="N273" s="1012"/>
      <c r="O273" s="1012"/>
      <c r="P273" s="1012"/>
      <c r="Q273" s="1012"/>
      <c r="R273" s="1012"/>
      <c r="S273" s="1013"/>
      <c r="T273" s="1012"/>
      <c r="U273" s="1028">
        <v>213</v>
      </c>
      <c r="V273" s="831"/>
      <c r="W273" s="830"/>
      <c r="X273" s="1012"/>
      <c r="Y273" s="1012"/>
      <c r="Z273" s="1012"/>
      <c r="AA273" s="1012"/>
      <c r="AB273" s="1012"/>
      <c r="AC273" s="1012"/>
      <c r="AD273" s="1012"/>
      <c r="AE273" s="1012"/>
      <c r="AF273" s="1012"/>
      <c r="AG273" s="1012"/>
      <c r="AH273" s="1012"/>
      <c r="AI273" s="1012"/>
      <c r="AJ273" s="1012"/>
      <c r="AK273" s="1012"/>
      <c r="AL273" s="1013"/>
    </row>
    <row r="274" spans="2:38">
      <c r="B274" s="542">
        <v>214</v>
      </c>
      <c r="C274" s="831"/>
      <c r="D274" s="830"/>
      <c r="E274" s="1012"/>
      <c r="F274" s="1012"/>
      <c r="G274" s="1012"/>
      <c r="H274" s="1012"/>
      <c r="I274" s="1012"/>
      <c r="J274" s="1012"/>
      <c r="K274" s="1012"/>
      <c r="L274" s="1012"/>
      <c r="M274" s="1012"/>
      <c r="N274" s="1012"/>
      <c r="O274" s="1012"/>
      <c r="P274" s="1012"/>
      <c r="Q274" s="1012"/>
      <c r="R274" s="1012"/>
      <c r="S274" s="1013"/>
      <c r="T274" s="1012"/>
      <c r="U274" s="1028">
        <v>214</v>
      </c>
      <c r="V274" s="831"/>
      <c r="W274" s="830"/>
      <c r="X274" s="1012"/>
      <c r="Y274" s="1012"/>
      <c r="Z274" s="1012"/>
      <c r="AA274" s="1012"/>
      <c r="AB274" s="1012"/>
      <c r="AC274" s="1012"/>
      <c r="AD274" s="1012"/>
      <c r="AE274" s="1012"/>
      <c r="AF274" s="1012"/>
      <c r="AG274" s="1012"/>
      <c r="AH274" s="1012"/>
      <c r="AI274" s="1012"/>
      <c r="AJ274" s="1012"/>
      <c r="AK274" s="1012"/>
      <c r="AL274" s="1013"/>
    </row>
    <row r="275" spans="2:38">
      <c r="B275" s="542">
        <v>215</v>
      </c>
      <c r="C275" s="831"/>
      <c r="D275" s="830"/>
      <c r="E275" s="1012"/>
      <c r="F275" s="1012"/>
      <c r="G275" s="1012"/>
      <c r="H275" s="1012"/>
      <c r="I275" s="1012"/>
      <c r="J275" s="1012"/>
      <c r="K275" s="1012"/>
      <c r="L275" s="1012"/>
      <c r="M275" s="1012"/>
      <c r="N275" s="1012"/>
      <c r="O275" s="1012"/>
      <c r="P275" s="1012"/>
      <c r="Q275" s="1012"/>
      <c r="R275" s="1012"/>
      <c r="S275" s="1013"/>
      <c r="T275" s="1012"/>
      <c r="U275" s="1028">
        <v>215</v>
      </c>
      <c r="V275" s="831"/>
      <c r="W275" s="830"/>
      <c r="X275" s="1012"/>
      <c r="Y275" s="1012"/>
      <c r="Z275" s="1012"/>
      <c r="AA275" s="1012"/>
      <c r="AB275" s="1012"/>
      <c r="AC275" s="1012"/>
      <c r="AD275" s="1012"/>
      <c r="AE275" s="1012"/>
      <c r="AF275" s="1012"/>
      <c r="AG275" s="1012"/>
      <c r="AH275" s="1012"/>
      <c r="AI275" s="1012"/>
      <c r="AJ275" s="1012"/>
      <c r="AK275" s="1012"/>
      <c r="AL275" s="1013"/>
    </row>
    <row r="276" spans="2:38">
      <c r="B276" s="542">
        <v>216</v>
      </c>
      <c r="C276" s="831"/>
      <c r="D276" s="830"/>
      <c r="E276" s="1012"/>
      <c r="F276" s="1012"/>
      <c r="G276" s="1012"/>
      <c r="H276" s="1012"/>
      <c r="I276" s="1012"/>
      <c r="J276" s="1012"/>
      <c r="K276" s="1012"/>
      <c r="L276" s="1012"/>
      <c r="M276" s="1012"/>
      <c r="N276" s="1012"/>
      <c r="O276" s="1012"/>
      <c r="P276" s="1012"/>
      <c r="Q276" s="1012"/>
      <c r="R276" s="1012"/>
      <c r="S276" s="1013"/>
      <c r="T276" s="1012"/>
      <c r="U276" s="1028">
        <v>216</v>
      </c>
      <c r="V276" s="831"/>
      <c r="W276" s="830"/>
      <c r="X276" s="1012"/>
      <c r="Y276" s="1012"/>
      <c r="Z276" s="1012"/>
      <c r="AA276" s="1012"/>
      <c r="AB276" s="1012"/>
      <c r="AC276" s="1012"/>
      <c r="AD276" s="1012"/>
      <c r="AE276" s="1012"/>
      <c r="AF276" s="1012"/>
      <c r="AG276" s="1012"/>
      <c r="AH276" s="1012"/>
      <c r="AI276" s="1012"/>
      <c r="AJ276" s="1012"/>
      <c r="AK276" s="1012"/>
      <c r="AL276" s="1013"/>
    </row>
    <row r="277" spans="2:38">
      <c r="B277" s="542">
        <v>217</v>
      </c>
      <c r="C277" s="831"/>
      <c r="D277" s="830"/>
      <c r="E277" s="1012"/>
      <c r="F277" s="1012"/>
      <c r="G277" s="1012"/>
      <c r="H277" s="1012"/>
      <c r="I277" s="1012"/>
      <c r="J277" s="1012"/>
      <c r="K277" s="1012"/>
      <c r="L277" s="1012"/>
      <c r="M277" s="1012"/>
      <c r="N277" s="1012"/>
      <c r="O277" s="1012"/>
      <c r="P277" s="1012"/>
      <c r="Q277" s="1012"/>
      <c r="R277" s="1012"/>
      <c r="S277" s="1013"/>
      <c r="T277" s="1012"/>
      <c r="U277" s="1028">
        <v>217</v>
      </c>
      <c r="V277" s="831"/>
      <c r="W277" s="830"/>
      <c r="X277" s="1012"/>
      <c r="Y277" s="1012"/>
      <c r="Z277" s="1012"/>
      <c r="AA277" s="1012"/>
      <c r="AB277" s="1012"/>
      <c r="AC277" s="1012"/>
      <c r="AD277" s="1012"/>
      <c r="AE277" s="1012"/>
      <c r="AF277" s="1012"/>
      <c r="AG277" s="1012"/>
      <c r="AH277" s="1012"/>
      <c r="AI277" s="1012"/>
      <c r="AJ277" s="1012"/>
      <c r="AK277" s="1012"/>
      <c r="AL277" s="1013"/>
    </row>
    <row r="278" spans="2:38">
      <c r="B278" s="542">
        <v>218</v>
      </c>
      <c r="C278" s="831"/>
      <c r="D278" s="830"/>
      <c r="E278" s="1012"/>
      <c r="F278" s="1012"/>
      <c r="G278" s="1012"/>
      <c r="H278" s="1012"/>
      <c r="I278" s="1012"/>
      <c r="J278" s="1012"/>
      <c r="K278" s="1012"/>
      <c r="L278" s="1012"/>
      <c r="M278" s="1012"/>
      <c r="N278" s="1012"/>
      <c r="O278" s="1012"/>
      <c r="P278" s="1012"/>
      <c r="Q278" s="1012"/>
      <c r="R278" s="1012"/>
      <c r="S278" s="1013"/>
      <c r="T278" s="1012"/>
      <c r="U278" s="1028">
        <v>218</v>
      </c>
      <c r="V278" s="831"/>
      <c r="W278" s="830"/>
      <c r="X278" s="1012"/>
      <c r="Y278" s="1012"/>
      <c r="Z278" s="1012"/>
      <c r="AA278" s="1012"/>
      <c r="AB278" s="1012"/>
      <c r="AC278" s="1012"/>
      <c r="AD278" s="1012"/>
      <c r="AE278" s="1012"/>
      <c r="AF278" s="1012"/>
      <c r="AG278" s="1012"/>
      <c r="AH278" s="1012"/>
      <c r="AI278" s="1012"/>
      <c r="AJ278" s="1012"/>
      <c r="AK278" s="1012"/>
      <c r="AL278" s="1013"/>
    </row>
    <row r="279" spans="2:38">
      <c r="B279" s="542">
        <v>219</v>
      </c>
      <c r="C279" s="831"/>
      <c r="D279" s="830"/>
      <c r="E279" s="1012"/>
      <c r="F279" s="1012"/>
      <c r="G279" s="1012"/>
      <c r="H279" s="1012"/>
      <c r="I279" s="1012"/>
      <c r="J279" s="1012"/>
      <c r="K279" s="1012"/>
      <c r="L279" s="1012"/>
      <c r="M279" s="1012"/>
      <c r="N279" s="1012"/>
      <c r="O279" s="1012"/>
      <c r="P279" s="1012"/>
      <c r="Q279" s="1012"/>
      <c r="R279" s="1012"/>
      <c r="S279" s="1013"/>
      <c r="T279" s="1012"/>
      <c r="U279" s="1028">
        <v>219</v>
      </c>
      <c r="V279" s="831"/>
      <c r="W279" s="830"/>
      <c r="X279" s="1012"/>
      <c r="Y279" s="1012"/>
      <c r="Z279" s="1012"/>
      <c r="AA279" s="1012"/>
      <c r="AB279" s="1012"/>
      <c r="AC279" s="1012"/>
      <c r="AD279" s="1012"/>
      <c r="AE279" s="1012"/>
      <c r="AF279" s="1012"/>
      <c r="AG279" s="1012"/>
      <c r="AH279" s="1012"/>
      <c r="AI279" s="1012"/>
      <c r="AJ279" s="1012"/>
      <c r="AK279" s="1012"/>
      <c r="AL279" s="1013"/>
    </row>
    <row r="280" spans="2:38">
      <c r="B280" s="542">
        <v>220</v>
      </c>
      <c r="C280" s="831"/>
      <c r="D280" s="830"/>
      <c r="E280" s="1012"/>
      <c r="F280" s="1012"/>
      <c r="G280" s="1012"/>
      <c r="H280" s="1012"/>
      <c r="I280" s="1012"/>
      <c r="J280" s="1012"/>
      <c r="K280" s="1012"/>
      <c r="L280" s="1012"/>
      <c r="M280" s="1012"/>
      <c r="N280" s="1012"/>
      <c r="O280" s="1012"/>
      <c r="P280" s="1012"/>
      <c r="Q280" s="1012"/>
      <c r="R280" s="1012"/>
      <c r="S280" s="1013"/>
      <c r="T280" s="1012"/>
      <c r="U280" s="1028">
        <v>220</v>
      </c>
      <c r="V280" s="831"/>
      <c r="W280" s="830"/>
      <c r="X280" s="1012"/>
      <c r="Y280" s="1012"/>
      <c r="Z280" s="1012"/>
      <c r="AA280" s="1012"/>
      <c r="AB280" s="1012"/>
      <c r="AC280" s="1012"/>
      <c r="AD280" s="1012"/>
      <c r="AE280" s="1012"/>
      <c r="AF280" s="1012"/>
      <c r="AG280" s="1012"/>
      <c r="AH280" s="1012"/>
      <c r="AI280" s="1012"/>
      <c r="AJ280" s="1012"/>
      <c r="AK280" s="1012"/>
      <c r="AL280" s="1013"/>
    </row>
    <row r="281" spans="2:38">
      <c r="B281" s="542">
        <v>221</v>
      </c>
      <c r="C281" s="831"/>
      <c r="D281" s="830"/>
      <c r="E281" s="1012"/>
      <c r="F281" s="1012"/>
      <c r="G281" s="1012"/>
      <c r="H281" s="1012"/>
      <c r="I281" s="1012"/>
      <c r="J281" s="1012"/>
      <c r="K281" s="1012"/>
      <c r="L281" s="1012"/>
      <c r="M281" s="1012"/>
      <c r="N281" s="1012"/>
      <c r="O281" s="1012"/>
      <c r="P281" s="1012"/>
      <c r="Q281" s="1012"/>
      <c r="R281" s="1012"/>
      <c r="S281" s="1013"/>
      <c r="T281" s="1012"/>
      <c r="U281" s="1028">
        <v>221</v>
      </c>
      <c r="V281" s="831"/>
      <c r="W281" s="830"/>
      <c r="X281" s="1012"/>
      <c r="Y281" s="1012"/>
      <c r="Z281" s="1012"/>
      <c r="AA281" s="1012"/>
      <c r="AB281" s="1012"/>
      <c r="AC281" s="1012"/>
      <c r="AD281" s="1012"/>
      <c r="AE281" s="1012"/>
      <c r="AF281" s="1012"/>
      <c r="AG281" s="1012"/>
      <c r="AH281" s="1012"/>
      <c r="AI281" s="1012"/>
      <c r="AJ281" s="1012"/>
      <c r="AK281" s="1012"/>
      <c r="AL281" s="1013"/>
    </row>
    <row r="282" spans="2:38">
      <c r="B282" s="542">
        <v>222</v>
      </c>
      <c r="C282" s="831"/>
      <c r="D282" s="830"/>
      <c r="E282" s="1012"/>
      <c r="F282" s="1012"/>
      <c r="G282" s="1012"/>
      <c r="H282" s="1012"/>
      <c r="I282" s="1012"/>
      <c r="J282" s="1012"/>
      <c r="K282" s="1012"/>
      <c r="L282" s="1012"/>
      <c r="M282" s="1012"/>
      <c r="N282" s="1012"/>
      <c r="O282" s="1012"/>
      <c r="P282" s="1012"/>
      <c r="Q282" s="1012"/>
      <c r="R282" s="1012"/>
      <c r="S282" s="1013"/>
      <c r="T282" s="1012"/>
      <c r="U282" s="1028">
        <v>222</v>
      </c>
      <c r="V282" s="831"/>
      <c r="W282" s="830"/>
      <c r="X282" s="1012"/>
      <c r="Y282" s="1012"/>
      <c r="Z282" s="1012"/>
      <c r="AA282" s="1012"/>
      <c r="AB282" s="1012"/>
      <c r="AC282" s="1012"/>
      <c r="AD282" s="1012"/>
      <c r="AE282" s="1012"/>
      <c r="AF282" s="1012"/>
      <c r="AG282" s="1012"/>
      <c r="AH282" s="1012"/>
      <c r="AI282" s="1012"/>
      <c r="AJ282" s="1012"/>
      <c r="AK282" s="1012"/>
      <c r="AL282" s="1013"/>
    </row>
    <row r="283" spans="2:38">
      <c r="B283" s="542">
        <v>223</v>
      </c>
      <c r="C283" s="831"/>
      <c r="D283" s="830"/>
      <c r="E283" s="1012"/>
      <c r="F283" s="1012"/>
      <c r="G283" s="1012"/>
      <c r="H283" s="1012"/>
      <c r="I283" s="1012"/>
      <c r="J283" s="1012"/>
      <c r="K283" s="1012"/>
      <c r="L283" s="1012"/>
      <c r="M283" s="1012"/>
      <c r="N283" s="1012"/>
      <c r="O283" s="1012"/>
      <c r="P283" s="1012"/>
      <c r="Q283" s="1012"/>
      <c r="R283" s="1012"/>
      <c r="S283" s="1013"/>
      <c r="T283" s="1012"/>
      <c r="U283" s="1028">
        <v>223</v>
      </c>
      <c r="V283" s="831"/>
      <c r="W283" s="830"/>
      <c r="X283" s="1012"/>
      <c r="Y283" s="1012"/>
      <c r="Z283" s="1012"/>
      <c r="AA283" s="1012"/>
      <c r="AB283" s="1012"/>
      <c r="AC283" s="1012"/>
      <c r="AD283" s="1012"/>
      <c r="AE283" s="1012"/>
      <c r="AF283" s="1012"/>
      <c r="AG283" s="1012"/>
      <c r="AH283" s="1012"/>
      <c r="AI283" s="1012"/>
      <c r="AJ283" s="1012"/>
      <c r="AK283" s="1012"/>
      <c r="AL283" s="1013"/>
    </row>
    <row r="284" spans="2:38">
      <c r="B284" s="542">
        <v>224</v>
      </c>
      <c r="C284" s="831"/>
      <c r="D284" s="830"/>
      <c r="E284" s="1012"/>
      <c r="F284" s="1012"/>
      <c r="G284" s="1012"/>
      <c r="H284" s="1012"/>
      <c r="I284" s="1012"/>
      <c r="J284" s="1012"/>
      <c r="K284" s="1012"/>
      <c r="L284" s="1012"/>
      <c r="M284" s="1012"/>
      <c r="N284" s="1012"/>
      <c r="O284" s="1012"/>
      <c r="P284" s="1012"/>
      <c r="Q284" s="1012"/>
      <c r="R284" s="1012"/>
      <c r="S284" s="1013"/>
      <c r="T284" s="1012"/>
      <c r="U284" s="1028">
        <v>224</v>
      </c>
      <c r="V284" s="831"/>
      <c r="W284" s="830"/>
      <c r="X284" s="1012"/>
      <c r="Y284" s="1012"/>
      <c r="Z284" s="1012"/>
      <c r="AA284" s="1012"/>
      <c r="AB284" s="1012"/>
      <c r="AC284" s="1012"/>
      <c r="AD284" s="1012"/>
      <c r="AE284" s="1012"/>
      <c r="AF284" s="1012"/>
      <c r="AG284" s="1012"/>
      <c r="AH284" s="1012"/>
      <c r="AI284" s="1012"/>
      <c r="AJ284" s="1012"/>
      <c r="AK284" s="1012"/>
      <c r="AL284" s="1013"/>
    </row>
    <row r="285" spans="2:38">
      <c r="B285" s="542">
        <v>225</v>
      </c>
      <c r="C285" s="831"/>
      <c r="D285" s="830"/>
      <c r="E285" s="1012"/>
      <c r="F285" s="1012"/>
      <c r="G285" s="1012"/>
      <c r="H285" s="1012"/>
      <c r="I285" s="1012"/>
      <c r="J285" s="1012"/>
      <c r="K285" s="1012"/>
      <c r="L285" s="1012"/>
      <c r="M285" s="1012"/>
      <c r="N285" s="1012"/>
      <c r="O285" s="1012"/>
      <c r="P285" s="1012"/>
      <c r="Q285" s="1012"/>
      <c r="R285" s="1012"/>
      <c r="S285" s="1013"/>
      <c r="T285" s="1012"/>
      <c r="U285" s="1028">
        <v>225</v>
      </c>
      <c r="V285" s="831"/>
      <c r="W285" s="830"/>
      <c r="X285" s="1012"/>
      <c r="Y285" s="1012"/>
      <c r="Z285" s="1012"/>
      <c r="AA285" s="1012"/>
      <c r="AB285" s="1012"/>
      <c r="AC285" s="1012"/>
      <c r="AD285" s="1012"/>
      <c r="AE285" s="1012"/>
      <c r="AF285" s="1012"/>
      <c r="AG285" s="1012"/>
      <c r="AH285" s="1012"/>
      <c r="AI285" s="1012"/>
      <c r="AJ285" s="1012"/>
      <c r="AK285" s="1012"/>
      <c r="AL285" s="1013"/>
    </row>
    <row r="286" spans="2:38">
      <c r="B286" s="542">
        <v>226</v>
      </c>
      <c r="C286" s="831"/>
      <c r="D286" s="830"/>
      <c r="E286" s="1012"/>
      <c r="F286" s="1012"/>
      <c r="G286" s="1012"/>
      <c r="H286" s="1012"/>
      <c r="I286" s="1012"/>
      <c r="J286" s="1012"/>
      <c r="K286" s="1012"/>
      <c r="L286" s="1012"/>
      <c r="M286" s="1012"/>
      <c r="N286" s="1012"/>
      <c r="O286" s="1012"/>
      <c r="P286" s="1012"/>
      <c r="Q286" s="1012"/>
      <c r="R286" s="1012"/>
      <c r="S286" s="1013"/>
      <c r="T286" s="1012"/>
      <c r="U286" s="1028">
        <v>226</v>
      </c>
      <c r="V286" s="831"/>
      <c r="W286" s="830"/>
      <c r="X286" s="1012"/>
      <c r="Y286" s="1012"/>
      <c r="Z286" s="1012"/>
      <c r="AA286" s="1012"/>
      <c r="AB286" s="1012"/>
      <c r="AC286" s="1012"/>
      <c r="AD286" s="1012"/>
      <c r="AE286" s="1012"/>
      <c r="AF286" s="1012"/>
      <c r="AG286" s="1012"/>
      <c r="AH286" s="1012"/>
      <c r="AI286" s="1012"/>
      <c r="AJ286" s="1012"/>
      <c r="AK286" s="1012"/>
      <c r="AL286" s="1013"/>
    </row>
    <row r="287" spans="2:38">
      <c r="B287" s="542">
        <v>227</v>
      </c>
      <c r="C287" s="831"/>
      <c r="D287" s="830"/>
      <c r="E287" s="1012"/>
      <c r="F287" s="1012"/>
      <c r="G287" s="1012"/>
      <c r="H287" s="1012"/>
      <c r="I287" s="1012"/>
      <c r="J287" s="1012"/>
      <c r="K287" s="1012"/>
      <c r="L287" s="1012"/>
      <c r="M287" s="1012"/>
      <c r="N287" s="1012"/>
      <c r="O287" s="1012"/>
      <c r="P287" s="1012"/>
      <c r="Q287" s="1012"/>
      <c r="R287" s="1012"/>
      <c r="S287" s="1013"/>
      <c r="T287" s="1012"/>
      <c r="U287" s="1028">
        <v>227</v>
      </c>
      <c r="V287" s="831"/>
      <c r="W287" s="830"/>
      <c r="X287" s="1012"/>
      <c r="Y287" s="1012"/>
      <c r="Z287" s="1012"/>
      <c r="AA287" s="1012"/>
      <c r="AB287" s="1012"/>
      <c r="AC287" s="1012"/>
      <c r="AD287" s="1012"/>
      <c r="AE287" s="1012"/>
      <c r="AF287" s="1012"/>
      <c r="AG287" s="1012"/>
      <c r="AH287" s="1012"/>
      <c r="AI287" s="1012"/>
      <c r="AJ287" s="1012"/>
      <c r="AK287" s="1012"/>
      <c r="AL287" s="1013"/>
    </row>
    <row r="288" spans="2:38">
      <c r="B288" s="542">
        <v>228</v>
      </c>
      <c r="C288" s="831"/>
      <c r="D288" s="830"/>
      <c r="E288" s="1012"/>
      <c r="F288" s="1012"/>
      <c r="G288" s="1012"/>
      <c r="H288" s="1012"/>
      <c r="I288" s="1012"/>
      <c r="J288" s="1012"/>
      <c r="K288" s="1012"/>
      <c r="L288" s="1012"/>
      <c r="M288" s="1012"/>
      <c r="N288" s="1012"/>
      <c r="O288" s="1012"/>
      <c r="P288" s="1012"/>
      <c r="Q288" s="1012"/>
      <c r="R288" s="1012"/>
      <c r="S288" s="1013"/>
      <c r="T288" s="1012"/>
      <c r="U288" s="1028">
        <v>228</v>
      </c>
      <c r="V288" s="831"/>
      <c r="W288" s="830"/>
      <c r="X288" s="1012"/>
      <c r="Y288" s="1012"/>
      <c r="Z288" s="1012"/>
      <c r="AA288" s="1012"/>
      <c r="AB288" s="1012"/>
      <c r="AC288" s="1012"/>
      <c r="AD288" s="1012"/>
      <c r="AE288" s="1012"/>
      <c r="AF288" s="1012"/>
      <c r="AG288" s="1012"/>
      <c r="AH288" s="1012"/>
      <c r="AI288" s="1012"/>
      <c r="AJ288" s="1012"/>
      <c r="AK288" s="1012"/>
      <c r="AL288" s="1013"/>
    </row>
    <row r="289" spans="2:38">
      <c r="B289" s="542">
        <v>229</v>
      </c>
      <c r="C289" s="831"/>
      <c r="D289" s="830"/>
      <c r="E289" s="1012"/>
      <c r="F289" s="1012"/>
      <c r="G289" s="1012"/>
      <c r="H289" s="1012"/>
      <c r="I289" s="1012"/>
      <c r="J289" s="1012"/>
      <c r="K289" s="1012"/>
      <c r="L289" s="1012"/>
      <c r="M289" s="1012"/>
      <c r="N289" s="1012"/>
      <c r="O289" s="1012"/>
      <c r="P289" s="1012"/>
      <c r="Q289" s="1012"/>
      <c r="R289" s="1012"/>
      <c r="S289" s="1013"/>
      <c r="T289" s="1012"/>
      <c r="U289" s="1028">
        <v>229</v>
      </c>
      <c r="V289" s="831"/>
      <c r="W289" s="830"/>
      <c r="X289" s="1012"/>
      <c r="Y289" s="1012"/>
      <c r="Z289" s="1012"/>
      <c r="AA289" s="1012"/>
      <c r="AB289" s="1012"/>
      <c r="AC289" s="1012"/>
      <c r="AD289" s="1012"/>
      <c r="AE289" s="1012"/>
      <c r="AF289" s="1012"/>
      <c r="AG289" s="1012"/>
      <c r="AH289" s="1012"/>
      <c r="AI289" s="1012"/>
      <c r="AJ289" s="1012"/>
      <c r="AK289" s="1012"/>
      <c r="AL289" s="1013"/>
    </row>
    <row r="290" spans="2:38">
      <c r="B290" s="542">
        <v>230</v>
      </c>
      <c r="C290" s="831"/>
      <c r="D290" s="830"/>
      <c r="E290" s="1012"/>
      <c r="F290" s="1012"/>
      <c r="G290" s="1012"/>
      <c r="H290" s="1012"/>
      <c r="I290" s="1012"/>
      <c r="J290" s="1012"/>
      <c r="K290" s="1012"/>
      <c r="L290" s="1012"/>
      <c r="M290" s="1012"/>
      <c r="N290" s="1012"/>
      <c r="O290" s="1012"/>
      <c r="P290" s="1012"/>
      <c r="Q290" s="1012"/>
      <c r="R290" s="1012"/>
      <c r="S290" s="1013"/>
      <c r="T290" s="1012"/>
      <c r="U290" s="1028">
        <v>230</v>
      </c>
      <c r="V290" s="831"/>
      <c r="W290" s="830"/>
      <c r="X290" s="1012"/>
      <c r="Y290" s="1012"/>
      <c r="Z290" s="1012"/>
      <c r="AA290" s="1012"/>
      <c r="AB290" s="1012"/>
      <c r="AC290" s="1012"/>
      <c r="AD290" s="1012"/>
      <c r="AE290" s="1012"/>
      <c r="AF290" s="1012"/>
      <c r="AG290" s="1012"/>
      <c r="AH290" s="1012"/>
      <c r="AI290" s="1012"/>
      <c r="AJ290" s="1012"/>
      <c r="AK290" s="1012"/>
      <c r="AL290" s="1013"/>
    </row>
    <row r="291" spans="2:38">
      <c r="B291" s="542">
        <v>231</v>
      </c>
      <c r="C291" s="831"/>
      <c r="D291" s="830"/>
      <c r="E291" s="1012"/>
      <c r="F291" s="1012"/>
      <c r="G291" s="1012"/>
      <c r="H291" s="1012"/>
      <c r="I291" s="1012"/>
      <c r="J291" s="1012"/>
      <c r="K291" s="1012"/>
      <c r="L291" s="1012"/>
      <c r="M291" s="1012"/>
      <c r="N291" s="1012"/>
      <c r="O291" s="1012"/>
      <c r="P291" s="1012"/>
      <c r="Q291" s="1012"/>
      <c r="R291" s="1012"/>
      <c r="S291" s="1013"/>
      <c r="T291" s="1012"/>
      <c r="U291" s="1028">
        <v>231</v>
      </c>
      <c r="V291" s="831"/>
      <c r="W291" s="830"/>
      <c r="X291" s="1012"/>
      <c r="Y291" s="1012"/>
      <c r="Z291" s="1012"/>
      <c r="AA291" s="1012"/>
      <c r="AB291" s="1012"/>
      <c r="AC291" s="1012"/>
      <c r="AD291" s="1012"/>
      <c r="AE291" s="1012"/>
      <c r="AF291" s="1012"/>
      <c r="AG291" s="1012"/>
      <c r="AH291" s="1012"/>
      <c r="AI291" s="1012"/>
      <c r="AJ291" s="1012"/>
      <c r="AK291" s="1012"/>
      <c r="AL291" s="1013"/>
    </row>
    <row r="292" spans="2:38">
      <c r="B292" s="542">
        <v>232</v>
      </c>
      <c r="C292" s="831"/>
      <c r="D292" s="830"/>
      <c r="E292" s="1012"/>
      <c r="F292" s="1012"/>
      <c r="G292" s="1012"/>
      <c r="H292" s="1012"/>
      <c r="I292" s="1012"/>
      <c r="J292" s="1012"/>
      <c r="K292" s="1012"/>
      <c r="L292" s="1012"/>
      <c r="M292" s="1012"/>
      <c r="N292" s="1012"/>
      <c r="O292" s="1012"/>
      <c r="P292" s="1012"/>
      <c r="Q292" s="1012"/>
      <c r="R292" s="1012"/>
      <c r="S292" s="1013"/>
      <c r="T292" s="1012"/>
      <c r="U292" s="1028">
        <v>232</v>
      </c>
      <c r="V292" s="831"/>
      <c r="W292" s="830"/>
      <c r="X292" s="1012"/>
      <c r="Y292" s="1012"/>
      <c r="Z292" s="1012"/>
      <c r="AA292" s="1012"/>
      <c r="AB292" s="1012"/>
      <c r="AC292" s="1012"/>
      <c r="AD292" s="1012"/>
      <c r="AE292" s="1012"/>
      <c r="AF292" s="1012"/>
      <c r="AG292" s="1012"/>
      <c r="AH292" s="1012"/>
      <c r="AI292" s="1012"/>
      <c r="AJ292" s="1012"/>
      <c r="AK292" s="1012"/>
      <c r="AL292" s="1013"/>
    </row>
    <row r="293" spans="2:38">
      <c r="B293" s="542">
        <v>233</v>
      </c>
      <c r="C293" s="831"/>
      <c r="D293" s="830"/>
      <c r="E293" s="1012"/>
      <c r="F293" s="1012"/>
      <c r="G293" s="1012"/>
      <c r="H293" s="1012"/>
      <c r="I293" s="1012"/>
      <c r="J293" s="1012"/>
      <c r="K293" s="1012"/>
      <c r="L293" s="1012"/>
      <c r="M293" s="1012"/>
      <c r="N293" s="1012"/>
      <c r="O293" s="1012"/>
      <c r="P293" s="1012"/>
      <c r="Q293" s="1012"/>
      <c r="R293" s="1012"/>
      <c r="S293" s="1013"/>
      <c r="T293" s="1012"/>
      <c r="U293" s="1028">
        <v>233</v>
      </c>
      <c r="V293" s="831"/>
      <c r="W293" s="830"/>
      <c r="X293" s="1012"/>
      <c r="Y293" s="1012"/>
      <c r="Z293" s="1012"/>
      <c r="AA293" s="1012"/>
      <c r="AB293" s="1012"/>
      <c r="AC293" s="1012"/>
      <c r="AD293" s="1012"/>
      <c r="AE293" s="1012"/>
      <c r="AF293" s="1012"/>
      <c r="AG293" s="1012"/>
      <c r="AH293" s="1012"/>
      <c r="AI293" s="1012"/>
      <c r="AJ293" s="1012"/>
      <c r="AK293" s="1012"/>
      <c r="AL293" s="1013"/>
    </row>
    <row r="294" spans="2:38">
      <c r="B294" s="542">
        <v>234</v>
      </c>
      <c r="C294" s="831"/>
      <c r="D294" s="830"/>
      <c r="E294" s="1012"/>
      <c r="F294" s="1012"/>
      <c r="G294" s="1012"/>
      <c r="H294" s="1012"/>
      <c r="I294" s="1012"/>
      <c r="J294" s="1012"/>
      <c r="K294" s="1012"/>
      <c r="L294" s="1012"/>
      <c r="M294" s="1012"/>
      <c r="N294" s="1012"/>
      <c r="O294" s="1012"/>
      <c r="P294" s="1012"/>
      <c r="Q294" s="1012"/>
      <c r="R294" s="1012"/>
      <c r="S294" s="1013"/>
      <c r="T294" s="1012"/>
      <c r="U294" s="1028">
        <v>234</v>
      </c>
      <c r="V294" s="831"/>
      <c r="W294" s="830"/>
      <c r="X294" s="1012"/>
      <c r="Y294" s="1012"/>
      <c r="Z294" s="1012"/>
      <c r="AA294" s="1012"/>
      <c r="AB294" s="1012"/>
      <c r="AC294" s="1012"/>
      <c r="AD294" s="1012"/>
      <c r="AE294" s="1012"/>
      <c r="AF294" s="1012"/>
      <c r="AG294" s="1012"/>
      <c r="AH294" s="1012"/>
      <c r="AI294" s="1012"/>
      <c r="AJ294" s="1012"/>
      <c r="AK294" s="1012"/>
      <c r="AL294" s="1013"/>
    </row>
    <row r="295" spans="2:38">
      <c r="B295" s="542">
        <v>235</v>
      </c>
      <c r="C295" s="831"/>
      <c r="D295" s="830"/>
      <c r="E295" s="1012"/>
      <c r="F295" s="1012"/>
      <c r="G295" s="1012"/>
      <c r="H295" s="1012"/>
      <c r="I295" s="1012"/>
      <c r="J295" s="1012"/>
      <c r="K295" s="1012"/>
      <c r="L295" s="1012"/>
      <c r="M295" s="1012"/>
      <c r="N295" s="1012"/>
      <c r="O295" s="1012"/>
      <c r="P295" s="1012"/>
      <c r="Q295" s="1012"/>
      <c r="R295" s="1012"/>
      <c r="S295" s="1013"/>
      <c r="T295" s="1012"/>
      <c r="U295" s="1028">
        <v>235</v>
      </c>
      <c r="V295" s="831"/>
      <c r="W295" s="830"/>
      <c r="X295" s="1012"/>
      <c r="Y295" s="1012"/>
      <c r="Z295" s="1012"/>
      <c r="AA295" s="1012"/>
      <c r="AB295" s="1012"/>
      <c r="AC295" s="1012"/>
      <c r="AD295" s="1012"/>
      <c r="AE295" s="1012"/>
      <c r="AF295" s="1012"/>
      <c r="AG295" s="1012"/>
      <c r="AH295" s="1012"/>
      <c r="AI295" s="1012"/>
      <c r="AJ295" s="1012"/>
      <c r="AK295" s="1012"/>
      <c r="AL295" s="1013"/>
    </row>
    <row r="296" spans="2:38">
      <c r="B296" s="542">
        <v>236</v>
      </c>
      <c r="C296" s="831"/>
      <c r="D296" s="830"/>
      <c r="E296" s="1012"/>
      <c r="F296" s="1012"/>
      <c r="G296" s="1012"/>
      <c r="H296" s="1012"/>
      <c r="I296" s="1012"/>
      <c r="J296" s="1012"/>
      <c r="K296" s="1012"/>
      <c r="L296" s="1012"/>
      <c r="M296" s="1012"/>
      <c r="N296" s="1012"/>
      <c r="O296" s="1012"/>
      <c r="P296" s="1012"/>
      <c r="Q296" s="1012"/>
      <c r="R296" s="1012"/>
      <c r="S296" s="1013"/>
      <c r="T296" s="1012"/>
      <c r="U296" s="1028">
        <v>236</v>
      </c>
      <c r="V296" s="831"/>
      <c r="W296" s="830"/>
      <c r="X296" s="1012"/>
      <c r="Y296" s="1012"/>
      <c r="Z296" s="1012"/>
      <c r="AA296" s="1012"/>
      <c r="AB296" s="1012"/>
      <c r="AC296" s="1012"/>
      <c r="AD296" s="1012"/>
      <c r="AE296" s="1012"/>
      <c r="AF296" s="1012"/>
      <c r="AG296" s="1012"/>
      <c r="AH296" s="1012"/>
      <c r="AI296" s="1012"/>
      <c r="AJ296" s="1012"/>
      <c r="AK296" s="1012"/>
      <c r="AL296" s="1013"/>
    </row>
    <row r="297" spans="2:38">
      <c r="B297" s="542">
        <v>237</v>
      </c>
      <c r="C297" s="831"/>
      <c r="D297" s="830"/>
      <c r="E297" s="1012"/>
      <c r="F297" s="1012"/>
      <c r="G297" s="1012"/>
      <c r="H297" s="1012"/>
      <c r="I297" s="1012"/>
      <c r="J297" s="1012"/>
      <c r="K297" s="1012"/>
      <c r="L297" s="1012"/>
      <c r="M297" s="1012"/>
      <c r="N297" s="1012"/>
      <c r="O297" s="1012"/>
      <c r="P297" s="1012"/>
      <c r="Q297" s="1012"/>
      <c r="R297" s="1012"/>
      <c r="S297" s="1013"/>
      <c r="T297" s="1012"/>
      <c r="U297" s="1028">
        <v>237</v>
      </c>
      <c r="V297" s="831"/>
      <c r="W297" s="830"/>
      <c r="X297" s="1012"/>
      <c r="Y297" s="1012"/>
      <c r="Z297" s="1012"/>
      <c r="AA297" s="1012"/>
      <c r="AB297" s="1012"/>
      <c r="AC297" s="1012"/>
      <c r="AD297" s="1012"/>
      <c r="AE297" s="1012"/>
      <c r="AF297" s="1012"/>
      <c r="AG297" s="1012"/>
      <c r="AH297" s="1012"/>
      <c r="AI297" s="1012"/>
      <c r="AJ297" s="1012"/>
      <c r="AK297" s="1012"/>
      <c r="AL297" s="1013"/>
    </row>
    <row r="298" spans="2:38">
      <c r="B298" s="542">
        <v>238</v>
      </c>
      <c r="C298" s="831"/>
      <c r="D298" s="830"/>
      <c r="E298" s="1012"/>
      <c r="F298" s="1012"/>
      <c r="G298" s="1012"/>
      <c r="H298" s="1012"/>
      <c r="I298" s="1012"/>
      <c r="J298" s="1012"/>
      <c r="K298" s="1012"/>
      <c r="L298" s="1012"/>
      <c r="M298" s="1012"/>
      <c r="N298" s="1012"/>
      <c r="O298" s="1012"/>
      <c r="P298" s="1012"/>
      <c r="Q298" s="1012"/>
      <c r="R298" s="1012"/>
      <c r="S298" s="1013"/>
      <c r="T298" s="1012"/>
      <c r="U298" s="1028">
        <v>238</v>
      </c>
      <c r="V298" s="831"/>
      <c r="W298" s="830"/>
      <c r="X298" s="1012"/>
      <c r="Y298" s="1012"/>
      <c r="Z298" s="1012"/>
      <c r="AA298" s="1012"/>
      <c r="AB298" s="1012"/>
      <c r="AC298" s="1012"/>
      <c r="AD298" s="1012"/>
      <c r="AE298" s="1012"/>
      <c r="AF298" s="1012"/>
      <c r="AG298" s="1012"/>
      <c r="AH298" s="1012"/>
      <c r="AI298" s="1012"/>
      <c r="AJ298" s="1012"/>
      <c r="AK298" s="1012"/>
      <c r="AL298" s="1013"/>
    </row>
    <row r="299" spans="2:38">
      <c r="B299" s="542">
        <v>239</v>
      </c>
      <c r="C299" s="831"/>
      <c r="D299" s="830"/>
      <c r="E299" s="1012"/>
      <c r="F299" s="1012"/>
      <c r="G299" s="1012"/>
      <c r="H299" s="1012"/>
      <c r="I299" s="1012"/>
      <c r="J299" s="1012"/>
      <c r="K299" s="1012"/>
      <c r="L299" s="1012"/>
      <c r="M299" s="1012"/>
      <c r="N299" s="1012"/>
      <c r="O299" s="1012"/>
      <c r="P299" s="1012"/>
      <c r="Q299" s="1012"/>
      <c r="R299" s="1012"/>
      <c r="S299" s="1013"/>
      <c r="T299" s="1012"/>
      <c r="U299" s="1028">
        <v>239</v>
      </c>
      <c r="V299" s="831"/>
      <c r="W299" s="830"/>
      <c r="X299" s="1012"/>
      <c r="Y299" s="1012"/>
      <c r="Z299" s="1012"/>
      <c r="AA299" s="1012"/>
      <c r="AB299" s="1012"/>
      <c r="AC299" s="1012"/>
      <c r="AD299" s="1012"/>
      <c r="AE299" s="1012"/>
      <c r="AF299" s="1012"/>
      <c r="AG299" s="1012"/>
      <c r="AH299" s="1012"/>
      <c r="AI299" s="1012"/>
      <c r="AJ299" s="1012"/>
      <c r="AK299" s="1012"/>
      <c r="AL299" s="1013"/>
    </row>
    <row r="300" spans="2:38">
      <c r="B300" s="542">
        <v>240</v>
      </c>
      <c r="C300" s="831"/>
      <c r="D300" s="830"/>
      <c r="E300" s="1012"/>
      <c r="F300" s="1012"/>
      <c r="G300" s="1012"/>
      <c r="H300" s="1012"/>
      <c r="I300" s="1012"/>
      <c r="J300" s="1012"/>
      <c r="K300" s="1012"/>
      <c r="L300" s="1012"/>
      <c r="M300" s="1012"/>
      <c r="N300" s="1012"/>
      <c r="O300" s="1012"/>
      <c r="P300" s="1012"/>
      <c r="Q300" s="1012"/>
      <c r="R300" s="1012"/>
      <c r="S300" s="1013"/>
      <c r="T300" s="1012"/>
      <c r="U300" s="1028">
        <v>240</v>
      </c>
      <c r="V300" s="831"/>
      <c r="W300" s="830"/>
      <c r="X300" s="1012"/>
      <c r="Y300" s="1012"/>
      <c r="Z300" s="1012"/>
      <c r="AA300" s="1012"/>
      <c r="AB300" s="1012"/>
      <c r="AC300" s="1012"/>
      <c r="AD300" s="1012"/>
      <c r="AE300" s="1012"/>
      <c r="AF300" s="1012"/>
      <c r="AG300" s="1012"/>
      <c r="AH300" s="1012"/>
      <c r="AI300" s="1012"/>
      <c r="AJ300" s="1012"/>
      <c r="AK300" s="1012"/>
      <c r="AL300" s="1013"/>
    </row>
    <row r="301" spans="2:38">
      <c r="B301" s="542">
        <v>241</v>
      </c>
      <c r="C301" s="831"/>
      <c r="D301" s="830"/>
      <c r="E301" s="1012"/>
      <c r="F301" s="1012"/>
      <c r="G301" s="1012"/>
      <c r="H301" s="1012"/>
      <c r="I301" s="1012"/>
      <c r="J301" s="1012"/>
      <c r="K301" s="1012"/>
      <c r="L301" s="1012"/>
      <c r="M301" s="1012"/>
      <c r="N301" s="1012"/>
      <c r="O301" s="1012"/>
      <c r="P301" s="1012"/>
      <c r="Q301" s="1012"/>
      <c r="R301" s="1012"/>
      <c r="S301" s="1013"/>
      <c r="T301" s="1012"/>
      <c r="U301" s="1028">
        <v>241</v>
      </c>
      <c r="V301" s="831"/>
      <c r="W301" s="830"/>
      <c r="X301" s="1012"/>
      <c r="Y301" s="1012"/>
      <c r="Z301" s="1012"/>
      <c r="AA301" s="1012"/>
      <c r="AB301" s="1012"/>
      <c r="AC301" s="1012"/>
      <c r="AD301" s="1012"/>
      <c r="AE301" s="1012"/>
      <c r="AF301" s="1012"/>
      <c r="AG301" s="1012"/>
      <c r="AH301" s="1012"/>
      <c r="AI301" s="1012"/>
      <c r="AJ301" s="1012"/>
      <c r="AK301" s="1012"/>
      <c r="AL301" s="1013"/>
    </row>
    <row r="302" spans="2:38">
      <c r="B302" s="542">
        <v>242</v>
      </c>
      <c r="C302" s="831"/>
      <c r="D302" s="830"/>
      <c r="E302" s="1012"/>
      <c r="F302" s="1012"/>
      <c r="G302" s="1012"/>
      <c r="H302" s="1012"/>
      <c r="I302" s="1012"/>
      <c r="J302" s="1012"/>
      <c r="K302" s="1012"/>
      <c r="L302" s="1012"/>
      <c r="M302" s="1012"/>
      <c r="N302" s="1012"/>
      <c r="O302" s="1012"/>
      <c r="P302" s="1012"/>
      <c r="Q302" s="1012"/>
      <c r="R302" s="1012"/>
      <c r="S302" s="1013"/>
      <c r="T302" s="1012"/>
      <c r="U302" s="1028">
        <v>242</v>
      </c>
      <c r="V302" s="831"/>
      <c r="W302" s="830"/>
      <c r="X302" s="1012"/>
      <c r="Y302" s="1012"/>
      <c r="Z302" s="1012"/>
      <c r="AA302" s="1012"/>
      <c r="AB302" s="1012"/>
      <c r="AC302" s="1012"/>
      <c r="AD302" s="1012"/>
      <c r="AE302" s="1012"/>
      <c r="AF302" s="1012"/>
      <c r="AG302" s="1012"/>
      <c r="AH302" s="1012"/>
      <c r="AI302" s="1012"/>
      <c r="AJ302" s="1012"/>
      <c r="AK302" s="1012"/>
      <c r="AL302" s="1013"/>
    </row>
    <row r="303" spans="2:38">
      <c r="B303" s="542">
        <v>243</v>
      </c>
      <c r="C303" s="831"/>
      <c r="D303" s="830"/>
      <c r="E303" s="1012"/>
      <c r="F303" s="1012"/>
      <c r="G303" s="1012"/>
      <c r="H303" s="1012"/>
      <c r="I303" s="1012"/>
      <c r="J303" s="1012"/>
      <c r="K303" s="1012"/>
      <c r="L303" s="1012"/>
      <c r="M303" s="1012"/>
      <c r="N303" s="1012"/>
      <c r="O303" s="1012"/>
      <c r="P303" s="1012"/>
      <c r="Q303" s="1012"/>
      <c r="R303" s="1012"/>
      <c r="S303" s="1013"/>
      <c r="T303" s="1012"/>
      <c r="U303" s="1028">
        <v>243</v>
      </c>
      <c r="V303" s="831"/>
      <c r="W303" s="830"/>
      <c r="X303" s="1012"/>
      <c r="Y303" s="1012"/>
      <c r="Z303" s="1012"/>
      <c r="AA303" s="1012"/>
      <c r="AB303" s="1012"/>
      <c r="AC303" s="1012"/>
      <c r="AD303" s="1012"/>
      <c r="AE303" s="1012"/>
      <c r="AF303" s="1012"/>
      <c r="AG303" s="1012"/>
      <c r="AH303" s="1012"/>
      <c r="AI303" s="1012"/>
      <c r="AJ303" s="1012"/>
      <c r="AK303" s="1012"/>
      <c r="AL303" s="1013"/>
    </row>
    <row r="304" spans="2:38">
      <c r="B304" s="542">
        <v>244</v>
      </c>
      <c r="C304" s="831"/>
      <c r="D304" s="830"/>
      <c r="E304" s="1012"/>
      <c r="F304" s="1012"/>
      <c r="G304" s="1012"/>
      <c r="H304" s="1012"/>
      <c r="I304" s="1012"/>
      <c r="J304" s="1012"/>
      <c r="K304" s="1012"/>
      <c r="L304" s="1012"/>
      <c r="M304" s="1012"/>
      <c r="N304" s="1012"/>
      <c r="O304" s="1012"/>
      <c r="P304" s="1012"/>
      <c r="Q304" s="1012"/>
      <c r="R304" s="1012"/>
      <c r="S304" s="1013"/>
      <c r="T304" s="1012"/>
      <c r="U304" s="1028">
        <v>244</v>
      </c>
      <c r="V304" s="831"/>
      <c r="W304" s="830"/>
      <c r="X304" s="1012"/>
      <c r="Y304" s="1012"/>
      <c r="Z304" s="1012"/>
      <c r="AA304" s="1012"/>
      <c r="AB304" s="1012"/>
      <c r="AC304" s="1012"/>
      <c r="AD304" s="1012"/>
      <c r="AE304" s="1012"/>
      <c r="AF304" s="1012"/>
      <c r="AG304" s="1012"/>
      <c r="AH304" s="1012"/>
      <c r="AI304" s="1012"/>
      <c r="AJ304" s="1012"/>
      <c r="AK304" s="1012"/>
      <c r="AL304" s="1013"/>
    </row>
    <row r="305" spans="2:38">
      <c r="B305" s="542">
        <v>245</v>
      </c>
      <c r="C305" s="831"/>
      <c r="D305" s="830"/>
      <c r="E305" s="1012"/>
      <c r="F305" s="1012"/>
      <c r="G305" s="1012"/>
      <c r="H305" s="1012"/>
      <c r="I305" s="1012"/>
      <c r="J305" s="1012"/>
      <c r="K305" s="1012"/>
      <c r="L305" s="1012"/>
      <c r="M305" s="1012"/>
      <c r="N305" s="1012"/>
      <c r="O305" s="1012"/>
      <c r="P305" s="1012"/>
      <c r="Q305" s="1012"/>
      <c r="R305" s="1012"/>
      <c r="S305" s="1013"/>
      <c r="T305" s="1012"/>
      <c r="U305" s="1028">
        <v>245</v>
      </c>
      <c r="V305" s="831"/>
      <c r="W305" s="830"/>
      <c r="X305" s="1012"/>
      <c r="Y305" s="1012"/>
      <c r="Z305" s="1012"/>
      <c r="AA305" s="1012"/>
      <c r="AB305" s="1012"/>
      <c r="AC305" s="1012"/>
      <c r="AD305" s="1012"/>
      <c r="AE305" s="1012"/>
      <c r="AF305" s="1012"/>
      <c r="AG305" s="1012"/>
      <c r="AH305" s="1012"/>
      <c r="AI305" s="1012"/>
      <c r="AJ305" s="1012"/>
      <c r="AK305" s="1012"/>
      <c r="AL305" s="1013"/>
    </row>
    <row r="306" spans="2:38">
      <c r="B306" s="542">
        <v>246</v>
      </c>
      <c r="C306" s="831"/>
      <c r="D306" s="830"/>
      <c r="E306" s="1012"/>
      <c r="F306" s="1012"/>
      <c r="G306" s="1012"/>
      <c r="H306" s="1012"/>
      <c r="I306" s="1012"/>
      <c r="J306" s="1012"/>
      <c r="K306" s="1012"/>
      <c r="L306" s="1012"/>
      <c r="M306" s="1012"/>
      <c r="N306" s="1012"/>
      <c r="O306" s="1012"/>
      <c r="P306" s="1012"/>
      <c r="Q306" s="1012"/>
      <c r="R306" s="1012"/>
      <c r="S306" s="1013"/>
      <c r="T306" s="1012"/>
      <c r="U306" s="1028">
        <v>246</v>
      </c>
      <c r="V306" s="831"/>
      <c r="W306" s="830"/>
      <c r="X306" s="1012"/>
      <c r="Y306" s="1012"/>
      <c r="Z306" s="1012"/>
      <c r="AA306" s="1012"/>
      <c r="AB306" s="1012"/>
      <c r="AC306" s="1012"/>
      <c r="AD306" s="1012"/>
      <c r="AE306" s="1012"/>
      <c r="AF306" s="1012"/>
      <c r="AG306" s="1012"/>
      <c r="AH306" s="1012"/>
      <c r="AI306" s="1012"/>
      <c r="AJ306" s="1012"/>
      <c r="AK306" s="1012"/>
      <c r="AL306" s="1013"/>
    </row>
    <row r="307" spans="2:38">
      <c r="B307" s="542">
        <v>247</v>
      </c>
      <c r="C307" s="831"/>
      <c r="D307" s="830"/>
      <c r="E307" s="1012"/>
      <c r="F307" s="1012"/>
      <c r="G307" s="1012"/>
      <c r="H307" s="1012"/>
      <c r="I307" s="1012"/>
      <c r="J307" s="1012"/>
      <c r="K307" s="1012"/>
      <c r="L307" s="1012"/>
      <c r="M307" s="1012"/>
      <c r="N307" s="1012"/>
      <c r="O307" s="1012"/>
      <c r="P307" s="1012"/>
      <c r="Q307" s="1012"/>
      <c r="R307" s="1012"/>
      <c r="S307" s="1013"/>
      <c r="T307" s="1012"/>
      <c r="U307" s="1028">
        <v>247</v>
      </c>
      <c r="V307" s="831"/>
      <c r="W307" s="830"/>
      <c r="X307" s="1012"/>
      <c r="Y307" s="1012"/>
      <c r="Z307" s="1012"/>
      <c r="AA307" s="1012"/>
      <c r="AB307" s="1012"/>
      <c r="AC307" s="1012"/>
      <c r="AD307" s="1012"/>
      <c r="AE307" s="1012"/>
      <c r="AF307" s="1012"/>
      <c r="AG307" s="1012"/>
      <c r="AH307" s="1012"/>
      <c r="AI307" s="1012"/>
      <c r="AJ307" s="1012"/>
      <c r="AK307" s="1012"/>
      <c r="AL307" s="1013"/>
    </row>
    <row r="308" spans="2:38">
      <c r="B308" s="542">
        <v>248</v>
      </c>
      <c r="C308" s="831"/>
      <c r="D308" s="830"/>
      <c r="E308" s="1012"/>
      <c r="F308" s="1012"/>
      <c r="G308" s="1012"/>
      <c r="H308" s="1012"/>
      <c r="I308" s="1012"/>
      <c r="J308" s="1012"/>
      <c r="K308" s="1012"/>
      <c r="L308" s="1012"/>
      <c r="M308" s="1012"/>
      <c r="N308" s="1012"/>
      <c r="O308" s="1012"/>
      <c r="P308" s="1012"/>
      <c r="Q308" s="1012"/>
      <c r="R308" s="1012"/>
      <c r="S308" s="1013"/>
      <c r="T308" s="1012"/>
      <c r="U308" s="1028">
        <v>248</v>
      </c>
      <c r="V308" s="831"/>
      <c r="W308" s="830"/>
      <c r="X308" s="1012"/>
      <c r="Y308" s="1012"/>
      <c r="Z308" s="1012"/>
      <c r="AA308" s="1012"/>
      <c r="AB308" s="1012"/>
      <c r="AC308" s="1012"/>
      <c r="AD308" s="1012"/>
      <c r="AE308" s="1012"/>
      <c r="AF308" s="1012"/>
      <c r="AG308" s="1012"/>
      <c r="AH308" s="1012"/>
      <c r="AI308" s="1012"/>
      <c r="AJ308" s="1012"/>
      <c r="AK308" s="1012"/>
      <c r="AL308" s="1013"/>
    </row>
    <row r="309" spans="2:38">
      <c r="B309" s="542">
        <v>249</v>
      </c>
      <c r="C309" s="831"/>
      <c r="D309" s="830"/>
      <c r="E309" s="1012"/>
      <c r="F309" s="1012"/>
      <c r="G309" s="1012"/>
      <c r="H309" s="1012"/>
      <c r="I309" s="1012"/>
      <c r="J309" s="1012"/>
      <c r="K309" s="1012"/>
      <c r="L309" s="1012"/>
      <c r="M309" s="1012"/>
      <c r="N309" s="1012"/>
      <c r="O309" s="1012"/>
      <c r="P309" s="1012"/>
      <c r="Q309" s="1012"/>
      <c r="R309" s="1012"/>
      <c r="S309" s="1013"/>
      <c r="T309" s="1012"/>
      <c r="U309" s="1028">
        <v>249</v>
      </c>
      <c r="V309" s="831"/>
      <c r="W309" s="830"/>
      <c r="X309" s="1012"/>
      <c r="Y309" s="1012"/>
      <c r="Z309" s="1012"/>
      <c r="AA309" s="1012"/>
      <c r="AB309" s="1012"/>
      <c r="AC309" s="1012"/>
      <c r="AD309" s="1012"/>
      <c r="AE309" s="1012"/>
      <c r="AF309" s="1012"/>
      <c r="AG309" s="1012"/>
      <c r="AH309" s="1012"/>
      <c r="AI309" s="1012"/>
      <c r="AJ309" s="1012"/>
      <c r="AK309" s="1012"/>
      <c r="AL309" s="1013"/>
    </row>
    <row r="310" spans="2:38">
      <c r="B310" s="542">
        <v>250</v>
      </c>
      <c r="C310" s="831"/>
      <c r="D310" s="830"/>
      <c r="E310" s="1012"/>
      <c r="F310" s="1012"/>
      <c r="G310" s="1012"/>
      <c r="H310" s="1012"/>
      <c r="I310" s="1012"/>
      <c r="J310" s="1012"/>
      <c r="K310" s="1012"/>
      <c r="L310" s="1012"/>
      <c r="M310" s="1012"/>
      <c r="N310" s="1012"/>
      <c r="O310" s="1012"/>
      <c r="P310" s="1012"/>
      <c r="Q310" s="1012"/>
      <c r="R310" s="1012"/>
      <c r="S310" s="1013"/>
      <c r="T310" s="1012"/>
      <c r="U310" s="1028">
        <v>250</v>
      </c>
      <c r="V310" s="831"/>
      <c r="W310" s="830"/>
      <c r="X310" s="1012"/>
      <c r="Y310" s="1012"/>
      <c r="Z310" s="1012"/>
      <c r="AA310" s="1012"/>
      <c r="AB310" s="1012"/>
      <c r="AC310" s="1012"/>
      <c r="AD310" s="1012"/>
      <c r="AE310" s="1012"/>
      <c r="AF310" s="1012"/>
      <c r="AG310" s="1012"/>
      <c r="AH310" s="1012"/>
      <c r="AI310" s="1012"/>
      <c r="AJ310" s="1012"/>
      <c r="AK310" s="1012"/>
      <c r="AL310" s="1013"/>
    </row>
    <row r="311" spans="2:38">
      <c r="B311" s="542">
        <v>251</v>
      </c>
      <c r="C311" s="831"/>
      <c r="D311" s="830"/>
      <c r="E311" s="1012"/>
      <c r="F311" s="1012"/>
      <c r="G311" s="1012"/>
      <c r="H311" s="1012"/>
      <c r="I311" s="1012"/>
      <c r="J311" s="1012"/>
      <c r="K311" s="1012"/>
      <c r="L311" s="1012"/>
      <c r="M311" s="1012"/>
      <c r="N311" s="1012"/>
      <c r="O311" s="1012"/>
      <c r="P311" s="1012"/>
      <c r="Q311" s="1012"/>
      <c r="R311" s="1012"/>
      <c r="S311" s="1013"/>
      <c r="T311" s="1012"/>
      <c r="U311" s="1028">
        <v>251</v>
      </c>
      <c r="V311" s="831"/>
      <c r="W311" s="830"/>
      <c r="X311" s="1012"/>
      <c r="Y311" s="1012"/>
      <c r="Z311" s="1012"/>
      <c r="AA311" s="1012"/>
      <c r="AB311" s="1012"/>
      <c r="AC311" s="1012"/>
      <c r="AD311" s="1012"/>
      <c r="AE311" s="1012"/>
      <c r="AF311" s="1012"/>
      <c r="AG311" s="1012"/>
      <c r="AH311" s="1012"/>
      <c r="AI311" s="1012"/>
      <c r="AJ311" s="1012"/>
      <c r="AK311" s="1012"/>
      <c r="AL311" s="1013"/>
    </row>
    <row r="312" spans="2:38">
      <c r="B312" s="542">
        <v>252</v>
      </c>
      <c r="C312" s="831"/>
      <c r="D312" s="830"/>
      <c r="E312" s="1012"/>
      <c r="F312" s="1012"/>
      <c r="G312" s="1012"/>
      <c r="H312" s="1012"/>
      <c r="I312" s="1012"/>
      <c r="J312" s="1012"/>
      <c r="K312" s="1012"/>
      <c r="L312" s="1012"/>
      <c r="M312" s="1012"/>
      <c r="N312" s="1012"/>
      <c r="O312" s="1012"/>
      <c r="P312" s="1012"/>
      <c r="Q312" s="1012"/>
      <c r="R312" s="1012"/>
      <c r="S312" s="1013"/>
      <c r="T312" s="1012"/>
      <c r="U312" s="1028">
        <v>252</v>
      </c>
      <c r="V312" s="831"/>
      <c r="W312" s="830"/>
      <c r="X312" s="1012"/>
      <c r="Y312" s="1012"/>
      <c r="Z312" s="1012"/>
      <c r="AA312" s="1012"/>
      <c r="AB312" s="1012"/>
      <c r="AC312" s="1012"/>
      <c r="AD312" s="1012"/>
      <c r="AE312" s="1012"/>
      <c r="AF312" s="1012"/>
      <c r="AG312" s="1012"/>
      <c r="AH312" s="1012"/>
      <c r="AI312" s="1012"/>
      <c r="AJ312" s="1012"/>
      <c r="AK312" s="1012"/>
      <c r="AL312" s="1013"/>
    </row>
    <row r="313" spans="2:38">
      <c r="B313" s="542">
        <v>253</v>
      </c>
      <c r="C313" s="831"/>
      <c r="D313" s="830"/>
      <c r="E313" s="1012"/>
      <c r="F313" s="1012"/>
      <c r="G313" s="1012"/>
      <c r="H313" s="1012"/>
      <c r="I313" s="1012"/>
      <c r="J313" s="1012"/>
      <c r="K313" s="1012"/>
      <c r="L313" s="1012"/>
      <c r="M313" s="1012"/>
      <c r="N313" s="1012"/>
      <c r="O313" s="1012"/>
      <c r="P313" s="1012"/>
      <c r="Q313" s="1012"/>
      <c r="R313" s="1012"/>
      <c r="S313" s="1013"/>
      <c r="T313" s="1012"/>
      <c r="U313" s="1028">
        <v>253</v>
      </c>
      <c r="V313" s="831"/>
      <c r="W313" s="830"/>
      <c r="X313" s="1012"/>
      <c r="Y313" s="1012"/>
      <c r="Z313" s="1012"/>
      <c r="AA313" s="1012"/>
      <c r="AB313" s="1012"/>
      <c r="AC313" s="1012"/>
      <c r="AD313" s="1012"/>
      <c r="AE313" s="1012"/>
      <c r="AF313" s="1012"/>
      <c r="AG313" s="1012"/>
      <c r="AH313" s="1012"/>
      <c r="AI313" s="1012"/>
      <c r="AJ313" s="1012"/>
      <c r="AK313" s="1012"/>
      <c r="AL313" s="1013"/>
    </row>
    <row r="314" spans="2:38">
      <c r="B314" s="542">
        <v>254</v>
      </c>
      <c r="C314" s="831"/>
      <c r="D314" s="830"/>
      <c r="E314" s="1012"/>
      <c r="F314" s="1012"/>
      <c r="G314" s="1012"/>
      <c r="H314" s="1012"/>
      <c r="I314" s="1012"/>
      <c r="J314" s="1012"/>
      <c r="K314" s="1012"/>
      <c r="L314" s="1012"/>
      <c r="M314" s="1012"/>
      <c r="N314" s="1012"/>
      <c r="O314" s="1012"/>
      <c r="P314" s="1012"/>
      <c r="Q314" s="1012"/>
      <c r="R314" s="1012"/>
      <c r="S314" s="1013"/>
      <c r="T314" s="1012"/>
      <c r="U314" s="1028">
        <v>254</v>
      </c>
      <c r="V314" s="831"/>
      <c r="W314" s="830"/>
      <c r="X314" s="1012"/>
      <c r="Y314" s="1012"/>
      <c r="Z314" s="1012"/>
      <c r="AA314" s="1012"/>
      <c r="AB314" s="1012"/>
      <c r="AC314" s="1012"/>
      <c r="AD314" s="1012"/>
      <c r="AE314" s="1012"/>
      <c r="AF314" s="1012"/>
      <c r="AG314" s="1012"/>
      <c r="AH314" s="1012"/>
      <c r="AI314" s="1012"/>
      <c r="AJ314" s="1012"/>
      <c r="AK314" s="1012"/>
      <c r="AL314" s="1013"/>
    </row>
    <row r="315" spans="2:38">
      <c r="B315" s="542">
        <v>255</v>
      </c>
      <c r="C315" s="831"/>
      <c r="D315" s="830"/>
      <c r="E315" s="1012"/>
      <c r="F315" s="1012"/>
      <c r="G315" s="1012"/>
      <c r="H315" s="1012"/>
      <c r="I315" s="1012"/>
      <c r="J315" s="1012"/>
      <c r="K315" s="1012"/>
      <c r="L315" s="1012"/>
      <c r="M315" s="1012"/>
      <c r="N315" s="1012"/>
      <c r="O315" s="1012"/>
      <c r="P315" s="1012"/>
      <c r="Q315" s="1012"/>
      <c r="R315" s="1012"/>
      <c r="S315" s="1013"/>
      <c r="T315" s="1012"/>
      <c r="U315" s="1028">
        <v>255</v>
      </c>
      <c r="V315" s="831"/>
      <c r="W315" s="830"/>
      <c r="X315" s="1012"/>
      <c r="Y315" s="1012"/>
      <c r="Z315" s="1012"/>
      <c r="AA315" s="1012"/>
      <c r="AB315" s="1012"/>
      <c r="AC315" s="1012"/>
      <c r="AD315" s="1012"/>
      <c r="AE315" s="1012"/>
      <c r="AF315" s="1012"/>
      <c r="AG315" s="1012"/>
      <c r="AH315" s="1012"/>
      <c r="AI315" s="1012"/>
      <c r="AJ315" s="1012"/>
      <c r="AK315" s="1012"/>
      <c r="AL315" s="1013"/>
    </row>
    <row r="316" spans="2:38">
      <c r="B316" s="542">
        <v>256</v>
      </c>
      <c r="C316" s="831"/>
      <c r="D316" s="830"/>
      <c r="E316" s="1012"/>
      <c r="F316" s="1012"/>
      <c r="G316" s="1012"/>
      <c r="H316" s="1012"/>
      <c r="I316" s="1012"/>
      <c r="J316" s="1012"/>
      <c r="K316" s="1012"/>
      <c r="L316" s="1012"/>
      <c r="M316" s="1012"/>
      <c r="N316" s="1012"/>
      <c r="O316" s="1012"/>
      <c r="P316" s="1012"/>
      <c r="Q316" s="1012"/>
      <c r="R316" s="1012"/>
      <c r="S316" s="1013"/>
      <c r="T316" s="1012"/>
      <c r="U316" s="1028">
        <v>256</v>
      </c>
      <c r="V316" s="831"/>
      <c r="W316" s="830"/>
      <c r="X316" s="1012"/>
      <c r="Y316" s="1012"/>
      <c r="Z316" s="1012"/>
      <c r="AA316" s="1012"/>
      <c r="AB316" s="1012"/>
      <c r="AC316" s="1012"/>
      <c r="AD316" s="1012"/>
      <c r="AE316" s="1012"/>
      <c r="AF316" s="1012"/>
      <c r="AG316" s="1012"/>
      <c r="AH316" s="1012"/>
      <c r="AI316" s="1012"/>
      <c r="AJ316" s="1012"/>
      <c r="AK316" s="1012"/>
      <c r="AL316" s="1013"/>
    </row>
    <row r="317" spans="2:38">
      <c r="B317" s="542">
        <v>257</v>
      </c>
      <c r="C317" s="831"/>
      <c r="D317" s="830"/>
      <c r="E317" s="1012"/>
      <c r="F317" s="1012"/>
      <c r="G317" s="1012"/>
      <c r="H317" s="1012"/>
      <c r="I317" s="1012"/>
      <c r="J317" s="1012"/>
      <c r="K317" s="1012"/>
      <c r="L317" s="1012"/>
      <c r="M317" s="1012"/>
      <c r="N317" s="1012"/>
      <c r="O317" s="1012"/>
      <c r="P317" s="1012"/>
      <c r="Q317" s="1012"/>
      <c r="R317" s="1012"/>
      <c r="S317" s="1013"/>
      <c r="T317" s="1012"/>
      <c r="U317" s="1028">
        <v>257</v>
      </c>
      <c r="V317" s="831"/>
      <c r="W317" s="830"/>
      <c r="X317" s="1012"/>
      <c r="Y317" s="1012"/>
      <c r="Z317" s="1012"/>
      <c r="AA317" s="1012"/>
      <c r="AB317" s="1012"/>
      <c r="AC317" s="1012"/>
      <c r="AD317" s="1012"/>
      <c r="AE317" s="1012"/>
      <c r="AF317" s="1012"/>
      <c r="AG317" s="1012"/>
      <c r="AH317" s="1012"/>
      <c r="AI317" s="1012"/>
      <c r="AJ317" s="1012"/>
      <c r="AK317" s="1012"/>
      <c r="AL317" s="1013"/>
    </row>
    <row r="318" spans="2:38">
      <c r="B318" s="542">
        <v>258</v>
      </c>
      <c r="C318" s="831"/>
      <c r="D318" s="830"/>
      <c r="E318" s="1012"/>
      <c r="F318" s="1012"/>
      <c r="G318" s="1012"/>
      <c r="H318" s="1012"/>
      <c r="I318" s="1012"/>
      <c r="J318" s="1012"/>
      <c r="K318" s="1012"/>
      <c r="L318" s="1012"/>
      <c r="M318" s="1012"/>
      <c r="N318" s="1012"/>
      <c r="O318" s="1012"/>
      <c r="P318" s="1012"/>
      <c r="Q318" s="1012"/>
      <c r="R318" s="1012"/>
      <c r="S318" s="1013"/>
      <c r="T318" s="1012"/>
      <c r="U318" s="1028">
        <v>258</v>
      </c>
      <c r="V318" s="831"/>
      <c r="W318" s="830"/>
      <c r="X318" s="1012"/>
      <c r="Y318" s="1012"/>
      <c r="Z318" s="1012"/>
      <c r="AA318" s="1012"/>
      <c r="AB318" s="1012"/>
      <c r="AC318" s="1012"/>
      <c r="AD318" s="1012"/>
      <c r="AE318" s="1012"/>
      <c r="AF318" s="1012"/>
      <c r="AG318" s="1012"/>
      <c r="AH318" s="1012"/>
      <c r="AI318" s="1012"/>
      <c r="AJ318" s="1012"/>
      <c r="AK318" s="1012"/>
      <c r="AL318" s="1013"/>
    </row>
    <row r="319" spans="2:38">
      <c r="B319" s="542">
        <v>259</v>
      </c>
      <c r="C319" s="831"/>
      <c r="D319" s="830"/>
      <c r="E319" s="1012"/>
      <c r="F319" s="1012"/>
      <c r="G319" s="1012"/>
      <c r="H319" s="1012"/>
      <c r="I319" s="1012"/>
      <c r="J319" s="1012"/>
      <c r="K319" s="1012"/>
      <c r="L319" s="1012"/>
      <c r="M319" s="1012"/>
      <c r="N319" s="1012"/>
      <c r="O319" s="1012"/>
      <c r="P319" s="1012"/>
      <c r="Q319" s="1012"/>
      <c r="R319" s="1012"/>
      <c r="S319" s="1013"/>
      <c r="T319" s="1012"/>
      <c r="U319" s="1028">
        <v>259</v>
      </c>
      <c r="V319" s="831"/>
      <c r="W319" s="830"/>
      <c r="X319" s="1012"/>
      <c r="Y319" s="1012"/>
      <c r="Z319" s="1012"/>
      <c r="AA319" s="1012"/>
      <c r="AB319" s="1012"/>
      <c r="AC319" s="1012"/>
      <c r="AD319" s="1012"/>
      <c r="AE319" s="1012"/>
      <c r="AF319" s="1012"/>
      <c r="AG319" s="1012"/>
      <c r="AH319" s="1012"/>
      <c r="AI319" s="1012"/>
      <c r="AJ319" s="1012"/>
      <c r="AK319" s="1012"/>
      <c r="AL319" s="1013"/>
    </row>
    <row r="320" spans="2:38">
      <c r="B320" s="542">
        <v>260</v>
      </c>
      <c r="C320" s="831"/>
      <c r="D320" s="830"/>
      <c r="E320" s="1012"/>
      <c r="F320" s="1012"/>
      <c r="G320" s="1012"/>
      <c r="H320" s="1012"/>
      <c r="I320" s="1012"/>
      <c r="J320" s="1012"/>
      <c r="K320" s="1012"/>
      <c r="L320" s="1012"/>
      <c r="M320" s="1012"/>
      <c r="N320" s="1012"/>
      <c r="O320" s="1012"/>
      <c r="P320" s="1012"/>
      <c r="Q320" s="1012"/>
      <c r="R320" s="1012"/>
      <c r="S320" s="1013"/>
      <c r="T320" s="1012"/>
      <c r="U320" s="1028">
        <v>260</v>
      </c>
      <c r="V320" s="831"/>
      <c r="W320" s="830"/>
      <c r="X320" s="1012"/>
      <c r="Y320" s="1012"/>
      <c r="Z320" s="1012"/>
      <c r="AA320" s="1012"/>
      <c r="AB320" s="1012"/>
      <c r="AC320" s="1012"/>
      <c r="AD320" s="1012"/>
      <c r="AE320" s="1012"/>
      <c r="AF320" s="1012"/>
      <c r="AG320" s="1012"/>
      <c r="AH320" s="1012"/>
      <c r="AI320" s="1012"/>
      <c r="AJ320" s="1012"/>
      <c r="AK320" s="1012"/>
      <c r="AL320" s="1013"/>
    </row>
    <row r="321" spans="2:38">
      <c r="B321" s="542">
        <v>261</v>
      </c>
      <c r="C321" s="831"/>
      <c r="D321" s="830"/>
      <c r="E321" s="1012"/>
      <c r="F321" s="1012"/>
      <c r="G321" s="1012"/>
      <c r="H321" s="1012"/>
      <c r="I321" s="1012"/>
      <c r="J321" s="1012"/>
      <c r="K321" s="1012"/>
      <c r="L321" s="1012"/>
      <c r="M321" s="1012"/>
      <c r="N321" s="1012"/>
      <c r="O321" s="1012"/>
      <c r="P321" s="1012"/>
      <c r="Q321" s="1012"/>
      <c r="R321" s="1012"/>
      <c r="S321" s="1013"/>
      <c r="T321" s="1012"/>
      <c r="U321" s="1028">
        <v>261</v>
      </c>
      <c r="V321" s="831"/>
      <c r="W321" s="830"/>
      <c r="X321" s="1012"/>
      <c r="Y321" s="1012"/>
      <c r="Z321" s="1012"/>
      <c r="AA321" s="1012"/>
      <c r="AB321" s="1012"/>
      <c r="AC321" s="1012"/>
      <c r="AD321" s="1012"/>
      <c r="AE321" s="1012"/>
      <c r="AF321" s="1012"/>
      <c r="AG321" s="1012"/>
      <c r="AH321" s="1012"/>
      <c r="AI321" s="1012"/>
      <c r="AJ321" s="1012"/>
      <c r="AK321" s="1012"/>
      <c r="AL321" s="1013"/>
    </row>
    <row r="322" spans="2:38">
      <c r="B322" s="542">
        <v>262</v>
      </c>
      <c r="C322" s="831"/>
      <c r="D322" s="830"/>
      <c r="E322" s="1012"/>
      <c r="F322" s="1012"/>
      <c r="G322" s="1012"/>
      <c r="H322" s="1012"/>
      <c r="I322" s="1012"/>
      <c r="J322" s="1012"/>
      <c r="K322" s="1012"/>
      <c r="L322" s="1012"/>
      <c r="M322" s="1012"/>
      <c r="N322" s="1012"/>
      <c r="O322" s="1012"/>
      <c r="P322" s="1012"/>
      <c r="Q322" s="1012"/>
      <c r="R322" s="1012"/>
      <c r="S322" s="1013"/>
      <c r="T322" s="1012"/>
      <c r="U322" s="1028">
        <v>262</v>
      </c>
      <c r="V322" s="831"/>
      <c r="W322" s="830"/>
      <c r="X322" s="1012"/>
      <c r="Y322" s="1012"/>
      <c r="Z322" s="1012"/>
      <c r="AA322" s="1012"/>
      <c r="AB322" s="1012"/>
      <c r="AC322" s="1012"/>
      <c r="AD322" s="1012"/>
      <c r="AE322" s="1012"/>
      <c r="AF322" s="1012"/>
      <c r="AG322" s="1012"/>
      <c r="AH322" s="1012"/>
      <c r="AI322" s="1012"/>
      <c r="AJ322" s="1012"/>
      <c r="AK322" s="1012"/>
      <c r="AL322" s="1013"/>
    </row>
    <row r="323" spans="2:38">
      <c r="B323" s="542">
        <v>263</v>
      </c>
      <c r="C323" s="831"/>
      <c r="D323" s="830"/>
      <c r="E323" s="1012"/>
      <c r="F323" s="1012"/>
      <c r="G323" s="1012"/>
      <c r="H323" s="1012"/>
      <c r="I323" s="1012"/>
      <c r="J323" s="1012"/>
      <c r="K323" s="1012"/>
      <c r="L323" s="1012"/>
      <c r="M323" s="1012"/>
      <c r="N323" s="1012"/>
      <c r="O323" s="1012"/>
      <c r="P323" s="1012"/>
      <c r="Q323" s="1012"/>
      <c r="R323" s="1012"/>
      <c r="S323" s="1013"/>
      <c r="T323" s="1012"/>
      <c r="U323" s="1028">
        <v>263</v>
      </c>
      <c r="V323" s="831"/>
      <c r="W323" s="830"/>
      <c r="X323" s="1012"/>
      <c r="Y323" s="1012"/>
      <c r="Z323" s="1012"/>
      <c r="AA323" s="1012"/>
      <c r="AB323" s="1012"/>
      <c r="AC323" s="1012"/>
      <c r="AD323" s="1012"/>
      <c r="AE323" s="1012"/>
      <c r="AF323" s="1012"/>
      <c r="AG323" s="1012"/>
      <c r="AH323" s="1012"/>
      <c r="AI323" s="1012"/>
      <c r="AJ323" s="1012"/>
      <c r="AK323" s="1012"/>
      <c r="AL323" s="1013"/>
    </row>
    <row r="324" spans="2:38">
      <c r="B324" s="542">
        <v>264</v>
      </c>
      <c r="C324" s="831"/>
      <c r="D324" s="830"/>
      <c r="E324" s="1012"/>
      <c r="F324" s="1012"/>
      <c r="G324" s="1012"/>
      <c r="H324" s="1012"/>
      <c r="I324" s="1012"/>
      <c r="J324" s="1012"/>
      <c r="K324" s="1012"/>
      <c r="L324" s="1012"/>
      <c r="M324" s="1012"/>
      <c r="N324" s="1012"/>
      <c r="O324" s="1012"/>
      <c r="P324" s="1012"/>
      <c r="Q324" s="1012"/>
      <c r="R324" s="1012"/>
      <c r="S324" s="1013"/>
      <c r="T324" s="1012"/>
      <c r="U324" s="1028">
        <v>264</v>
      </c>
      <c r="V324" s="831"/>
      <c r="W324" s="830"/>
      <c r="X324" s="1012"/>
      <c r="Y324" s="1012"/>
      <c r="Z324" s="1012"/>
      <c r="AA324" s="1012"/>
      <c r="AB324" s="1012"/>
      <c r="AC324" s="1012"/>
      <c r="AD324" s="1012"/>
      <c r="AE324" s="1012"/>
      <c r="AF324" s="1012"/>
      <c r="AG324" s="1012"/>
      <c r="AH324" s="1012"/>
      <c r="AI324" s="1012"/>
      <c r="AJ324" s="1012"/>
      <c r="AK324" s="1012"/>
      <c r="AL324" s="1013"/>
    </row>
    <row r="325" spans="2:38">
      <c r="B325" s="542">
        <v>265</v>
      </c>
      <c r="C325" s="831"/>
      <c r="D325" s="830"/>
      <c r="E325" s="1012"/>
      <c r="F325" s="1012"/>
      <c r="G325" s="1012"/>
      <c r="H325" s="1012"/>
      <c r="I325" s="1012"/>
      <c r="J325" s="1012"/>
      <c r="K325" s="1012"/>
      <c r="L325" s="1012"/>
      <c r="M325" s="1012"/>
      <c r="N325" s="1012"/>
      <c r="O325" s="1012"/>
      <c r="P325" s="1012"/>
      <c r="Q325" s="1012"/>
      <c r="R325" s="1012"/>
      <c r="S325" s="1013"/>
      <c r="T325" s="1012"/>
      <c r="U325" s="1028">
        <v>265</v>
      </c>
      <c r="V325" s="831"/>
      <c r="W325" s="830"/>
      <c r="X325" s="1012"/>
      <c r="Y325" s="1012"/>
      <c r="Z325" s="1012"/>
      <c r="AA325" s="1012"/>
      <c r="AB325" s="1012"/>
      <c r="AC325" s="1012"/>
      <c r="AD325" s="1012"/>
      <c r="AE325" s="1012"/>
      <c r="AF325" s="1012"/>
      <c r="AG325" s="1012"/>
      <c r="AH325" s="1012"/>
      <c r="AI325" s="1012"/>
      <c r="AJ325" s="1012"/>
      <c r="AK325" s="1012"/>
      <c r="AL325" s="1013"/>
    </row>
    <row r="326" spans="2:38">
      <c r="B326" s="542">
        <v>266</v>
      </c>
      <c r="C326" s="831"/>
      <c r="D326" s="830"/>
      <c r="E326" s="1012"/>
      <c r="F326" s="1012"/>
      <c r="G326" s="1012"/>
      <c r="H326" s="1012"/>
      <c r="I326" s="1012"/>
      <c r="J326" s="1012"/>
      <c r="K326" s="1012"/>
      <c r="L326" s="1012"/>
      <c r="M326" s="1012"/>
      <c r="N326" s="1012"/>
      <c r="O326" s="1012"/>
      <c r="P326" s="1012"/>
      <c r="Q326" s="1012"/>
      <c r="R326" s="1012"/>
      <c r="S326" s="1013"/>
      <c r="T326" s="1012"/>
      <c r="U326" s="1028">
        <v>266</v>
      </c>
      <c r="V326" s="831"/>
      <c r="W326" s="830"/>
      <c r="X326" s="1012"/>
      <c r="Y326" s="1012"/>
      <c r="Z326" s="1012"/>
      <c r="AA326" s="1012"/>
      <c r="AB326" s="1012"/>
      <c r="AC326" s="1012"/>
      <c r="AD326" s="1012"/>
      <c r="AE326" s="1012"/>
      <c r="AF326" s="1012"/>
      <c r="AG326" s="1012"/>
      <c r="AH326" s="1012"/>
      <c r="AI326" s="1012"/>
      <c r="AJ326" s="1012"/>
      <c r="AK326" s="1012"/>
      <c r="AL326" s="1013"/>
    </row>
    <row r="327" spans="2:38">
      <c r="B327" s="542">
        <v>267</v>
      </c>
      <c r="C327" s="831"/>
      <c r="D327" s="830"/>
      <c r="E327" s="1012"/>
      <c r="F327" s="1012"/>
      <c r="G327" s="1012"/>
      <c r="H327" s="1012"/>
      <c r="I327" s="1012"/>
      <c r="J327" s="1012"/>
      <c r="K327" s="1012"/>
      <c r="L327" s="1012"/>
      <c r="M327" s="1012"/>
      <c r="N327" s="1012"/>
      <c r="O327" s="1012"/>
      <c r="P327" s="1012"/>
      <c r="Q327" s="1012"/>
      <c r="R327" s="1012"/>
      <c r="S327" s="1013"/>
      <c r="T327" s="1012"/>
      <c r="U327" s="1028">
        <v>267</v>
      </c>
      <c r="V327" s="831"/>
      <c r="W327" s="830"/>
      <c r="X327" s="1012"/>
      <c r="Y327" s="1012"/>
      <c r="Z327" s="1012"/>
      <c r="AA327" s="1012"/>
      <c r="AB327" s="1012"/>
      <c r="AC327" s="1012"/>
      <c r="AD327" s="1012"/>
      <c r="AE327" s="1012"/>
      <c r="AF327" s="1012"/>
      <c r="AG327" s="1012"/>
      <c r="AH327" s="1012"/>
      <c r="AI327" s="1012"/>
      <c r="AJ327" s="1012"/>
      <c r="AK327" s="1012"/>
      <c r="AL327" s="1013"/>
    </row>
    <row r="328" spans="2:38">
      <c r="B328" s="542">
        <v>268</v>
      </c>
      <c r="C328" s="831"/>
      <c r="D328" s="830"/>
      <c r="E328" s="1012"/>
      <c r="F328" s="1012"/>
      <c r="G328" s="1012"/>
      <c r="H328" s="1012"/>
      <c r="I328" s="1012"/>
      <c r="J328" s="1012"/>
      <c r="K328" s="1012"/>
      <c r="L328" s="1012"/>
      <c r="M328" s="1012"/>
      <c r="N328" s="1012"/>
      <c r="O328" s="1012"/>
      <c r="P328" s="1012"/>
      <c r="Q328" s="1012"/>
      <c r="R328" s="1012"/>
      <c r="S328" s="1013"/>
      <c r="T328" s="1012"/>
      <c r="U328" s="1028">
        <v>268</v>
      </c>
      <c r="V328" s="831"/>
      <c r="W328" s="830"/>
      <c r="X328" s="1012"/>
      <c r="Y328" s="1012"/>
      <c r="Z328" s="1012"/>
      <c r="AA328" s="1012"/>
      <c r="AB328" s="1012"/>
      <c r="AC328" s="1012"/>
      <c r="AD328" s="1012"/>
      <c r="AE328" s="1012"/>
      <c r="AF328" s="1012"/>
      <c r="AG328" s="1012"/>
      <c r="AH328" s="1012"/>
      <c r="AI328" s="1012"/>
      <c r="AJ328" s="1012"/>
      <c r="AK328" s="1012"/>
      <c r="AL328" s="1013"/>
    </row>
    <row r="329" spans="2:38">
      <c r="B329" s="542">
        <v>269</v>
      </c>
      <c r="C329" s="831"/>
      <c r="D329" s="830"/>
      <c r="E329" s="1012"/>
      <c r="F329" s="1012"/>
      <c r="G329" s="1012"/>
      <c r="H329" s="1012"/>
      <c r="I329" s="1012"/>
      <c r="J329" s="1012"/>
      <c r="K329" s="1012"/>
      <c r="L329" s="1012"/>
      <c r="M329" s="1012"/>
      <c r="N329" s="1012"/>
      <c r="O329" s="1012"/>
      <c r="P329" s="1012"/>
      <c r="Q329" s="1012"/>
      <c r="R329" s="1012"/>
      <c r="S329" s="1013"/>
      <c r="T329" s="1012"/>
      <c r="U329" s="1028">
        <v>269</v>
      </c>
      <c r="V329" s="831"/>
      <c r="W329" s="830"/>
      <c r="X329" s="1012"/>
      <c r="Y329" s="1012"/>
      <c r="Z329" s="1012"/>
      <c r="AA329" s="1012"/>
      <c r="AB329" s="1012"/>
      <c r="AC329" s="1012"/>
      <c r="AD329" s="1012"/>
      <c r="AE329" s="1012"/>
      <c r="AF329" s="1012"/>
      <c r="AG329" s="1012"/>
      <c r="AH329" s="1012"/>
      <c r="AI329" s="1012"/>
      <c r="AJ329" s="1012"/>
      <c r="AK329" s="1012"/>
      <c r="AL329" s="1013"/>
    </row>
    <row r="330" spans="2:38">
      <c r="B330" s="542">
        <v>270</v>
      </c>
      <c r="C330" s="831"/>
      <c r="D330" s="830"/>
      <c r="E330" s="1012"/>
      <c r="F330" s="1012"/>
      <c r="G330" s="1012"/>
      <c r="H330" s="1012"/>
      <c r="I330" s="1012"/>
      <c r="J330" s="1012"/>
      <c r="K330" s="1012"/>
      <c r="L330" s="1012"/>
      <c r="M330" s="1012"/>
      <c r="N330" s="1012"/>
      <c r="O330" s="1012"/>
      <c r="P330" s="1012"/>
      <c r="Q330" s="1012"/>
      <c r="R330" s="1012"/>
      <c r="S330" s="1013"/>
      <c r="T330" s="1012"/>
      <c r="U330" s="1028">
        <v>270</v>
      </c>
      <c r="V330" s="831"/>
      <c r="W330" s="830"/>
      <c r="X330" s="1012"/>
      <c r="Y330" s="1012"/>
      <c r="Z330" s="1012"/>
      <c r="AA330" s="1012"/>
      <c r="AB330" s="1012"/>
      <c r="AC330" s="1012"/>
      <c r="AD330" s="1012"/>
      <c r="AE330" s="1012"/>
      <c r="AF330" s="1012"/>
      <c r="AG330" s="1012"/>
      <c r="AH330" s="1012"/>
      <c r="AI330" s="1012"/>
      <c r="AJ330" s="1012"/>
      <c r="AK330" s="1012"/>
      <c r="AL330" s="1013"/>
    </row>
    <row r="331" spans="2:38">
      <c r="B331" s="542">
        <v>271</v>
      </c>
      <c r="C331" s="831"/>
      <c r="D331" s="830"/>
      <c r="E331" s="1012"/>
      <c r="F331" s="1012"/>
      <c r="G331" s="1012"/>
      <c r="H331" s="1012"/>
      <c r="I331" s="1012"/>
      <c r="J331" s="1012"/>
      <c r="K331" s="1012"/>
      <c r="L331" s="1012"/>
      <c r="M331" s="1012"/>
      <c r="N331" s="1012"/>
      <c r="O331" s="1012"/>
      <c r="P331" s="1012"/>
      <c r="Q331" s="1012"/>
      <c r="R331" s="1012"/>
      <c r="S331" s="1013"/>
      <c r="T331" s="1012"/>
      <c r="U331" s="1028">
        <v>271</v>
      </c>
      <c r="V331" s="831"/>
      <c r="W331" s="830"/>
      <c r="X331" s="1012"/>
      <c r="Y331" s="1012"/>
      <c r="Z331" s="1012"/>
      <c r="AA331" s="1012"/>
      <c r="AB331" s="1012"/>
      <c r="AC331" s="1012"/>
      <c r="AD331" s="1012"/>
      <c r="AE331" s="1012"/>
      <c r="AF331" s="1012"/>
      <c r="AG331" s="1012"/>
      <c r="AH331" s="1012"/>
      <c r="AI331" s="1012"/>
      <c r="AJ331" s="1012"/>
      <c r="AK331" s="1012"/>
      <c r="AL331" s="1013"/>
    </row>
    <row r="332" spans="2:38">
      <c r="B332" s="542">
        <v>272</v>
      </c>
      <c r="C332" s="831"/>
      <c r="D332" s="830"/>
      <c r="E332" s="1012"/>
      <c r="F332" s="1012"/>
      <c r="G332" s="1012"/>
      <c r="H332" s="1012"/>
      <c r="I332" s="1012"/>
      <c r="J332" s="1012"/>
      <c r="K332" s="1012"/>
      <c r="L332" s="1012"/>
      <c r="M332" s="1012"/>
      <c r="N332" s="1012"/>
      <c r="O332" s="1012"/>
      <c r="P332" s="1012"/>
      <c r="Q332" s="1012"/>
      <c r="R332" s="1012"/>
      <c r="S332" s="1013"/>
      <c r="T332" s="1012"/>
      <c r="U332" s="1028">
        <v>272</v>
      </c>
      <c r="V332" s="831"/>
      <c r="W332" s="830"/>
      <c r="X332" s="1012"/>
      <c r="Y332" s="1012"/>
      <c r="Z332" s="1012"/>
      <c r="AA332" s="1012"/>
      <c r="AB332" s="1012"/>
      <c r="AC332" s="1012"/>
      <c r="AD332" s="1012"/>
      <c r="AE332" s="1012"/>
      <c r="AF332" s="1012"/>
      <c r="AG332" s="1012"/>
      <c r="AH332" s="1012"/>
      <c r="AI332" s="1012"/>
      <c r="AJ332" s="1012"/>
      <c r="AK332" s="1012"/>
      <c r="AL332" s="1013"/>
    </row>
    <row r="333" spans="2:38">
      <c r="B333" s="542">
        <v>273</v>
      </c>
      <c r="C333" s="831"/>
      <c r="D333" s="830"/>
      <c r="E333" s="1012"/>
      <c r="F333" s="1012"/>
      <c r="G333" s="1012"/>
      <c r="H333" s="1012"/>
      <c r="I333" s="1012"/>
      <c r="J333" s="1012"/>
      <c r="K333" s="1012"/>
      <c r="L333" s="1012"/>
      <c r="M333" s="1012"/>
      <c r="N333" s="1012"/>
      <c r="O333" s="1012"/>
      <c r="P333" s="1012"/>
      <c r="Q333" s="1012"/>
      <c r="R333" s="1012"/>
      <c r="S333" s="1013"/>
      <c r="T333" s="1012"/>
      <c r="U333" s="1028">
        <v>273</v>
      </c>
      <c r="V333" s="831"/>
      <c r="W333" s="830"/>
      <c r="X333" s="1012"/>
      <c r="Y333" s="1012"/>
      <c r="Z333" s="1012"/>
      <c r="AA333" s="1012"/>
      <c r="AB333" s="1012"/>
      <c r="AC333" s="1012"/>
      <c r="AD333" s="1012"/>
      <c r="AE333" s="1012"/>
      <c r="AF333" s="1012"/>
      <c r="AG333" s="1012"/>
      <c r="AH333" s="1012"/>
      <c r="AI333" s="1012"/>
      <c r="AJ333" s="1012"/>
      <c r="AK333" s="1012"/>
      <c r="AL333" s="1013"/>
    </row>
    <row r="334" spans="2:38">
      <c r="B334" s="542">
        <v>274</v>
      </c>
      <c r="C334" s="831"/>
      <c r="D334" s="830"/>
      <c r="E334" s="1012"/>
      <c r="F334" s="1012"/>
      <c r="G334" s="1012"/>
      <c r="H334" s="1012"/>
      <c r="I334" s="1012"/>
      <c r="J334" s="1012"/>
      <c r="K334" s="1012"/>
      <c r="L334" s="1012"/>
      <c r="M334" s="1012"/>
      <c r="N334" s="1012"/>
      <c r="O334" s="1012"/>
      <c r="P334" s="1012"/>
      <c r="Q334" s="1012"/>
      <c r="R334" s="1012"/>
      <c r="S334" s="1013"/>
      <c r="T334" s="1012"/>
      <c r="U334" s="1028">
        <v>274</v>
      </c>
      <c r="V334" s="831"/>
      <c r="W334" s="830"/>
      <c r="X334" s="1012"/>
      <c r="Y334" s="1012"/>
      <c r="Z334" s="1012"/>
      <c r="AA334" s="1012"/>
      <c r="AB334" s="1012"/>
      <c r="AC334" s="1012"/>
      <c r="AD334" s="1012"/>
      <c r="AE334" s="1012"/>
      <c r="AF334" s="1012"/>
      <c r="AG334" s="1012"/>
      <c r="AH334" s="1012"/>
      <c r="AI334" s="1012"/>
      <c r="AJ334" s="1012"/>
      <c r="AK334" s="1012"/>
      <c r="AL334" s="1013"/>
    </row>
    <row r="335" spans="2:38">
      <c r="B335" s="542">
        <v>275</v>
      </c>
      <c r="C335" s="831"/>
      <c r="D335" s="830"/>
      <c r="E335" s="1012"/>
      <c r="F335" s="1012"/>
      <c r="G335" s="1012"/>
      <c r="H335" s="1012"/>
      <c r="I335" s="1012"/>
      <c r="J335" s="1012"/>
      <c r="K335" s="1012"/>
      <c r="L335" s="1012"/>
      <c r="M335" s="1012"/>
      <c r="N335" s="1012"/>
      <c r="O335" s="1012"/>
      <c r="P335" s="1012"/>
      <c r="Q335" s="1012"/>
      <c r="R335" s="1012"/>
      <c r="S335" s="1013"/>
      <c r="T335" s="1012"/>
      <c r="U335" s="1028">
        <v>275</v>
      </c>
      <c r="V335" s="831"/>
      <c r="W335" s="830"/>
      <c r="X335" s="1012"/>
      <c r="Y335" s="1012"/>
      <c r="Z335" s="1012"/>
      <c r="AA335" s="1012"/>
      <c r="AB335" s="1012"/>
      <c r="AC335" s="1012"/>
      <c r="AD335" s="1012"/>
      <c r="AE335" s="1012"/>
      <c r="AF335" s="1012"/>
      <c r="AG335" s="1012"/>
      <c r="AH335" s="1012"/>
      <c r="AI335" s="1012"/>
      <c r="AJ335" s="1012"/>
      <c r="AK335" s="1012"/>
      <c r="AL335" s="1013"/>
    </row>
    <row r="336" spans="2:38">
      <c r="B336" s="542">
        <v>276</v>
      </c>
      <c r="C336" s="831"/>
      <c r="D336" s="830"/>
      <c r="E336" s="1012"/>
      <c r="F336" s="1012"/>
      <c r="G336" s="1012"/>
      <c r="H336" s="1012"/>
      <c r="I336" s="1012"/>
      <c r="J336" s="1012"/>
      <c r="K336" s="1012"/>
      <c r="L336" s="1012"/>
      <c r="M336" s="1012"/>
      <c r="N336" s="1012"/>
      <c r="O336" s="1012"/>
      <c r="P336" s="1012"/>
      <c r="Q336" s="1012"/>
      <c r="R336" s="1012"/>
      <c r="S336" s="1013"/>
      <c r="T336" s="1012"/>
      <c r="U336" s="1028">
        <v>276</v>
      </c>
      <c r="V336" s="831"/>
      <c r="W336" s="830"/>
      <c r="X336" s="1012"/>
      <c r="Y336" s="1012"/>
      <c r="Z336" s="1012"/>
      <c r="AA336" s="1012"/>
      <c r="AB336" s="1012"/>
      <c r="AC336" s="1012"/>
      <c r="AD336" s="1012"/>
      <c r="AE336" s="1012"/>
      <c r="AF336" s="1012"/>
      <c r="AG336" s="1012"/>
      <c r="AH336" s="1012"/>
      <c r="AI336" s="1012"/>
      <c r="AJ336" s="1012"/>
      <c r="AK336" s="1012"/>
      <c r="AL336" s="1013"/>
    </row>
    <row r="337" spans="2:38">
      <c r="B337" s="542">
        <v>277</v>
      </c>
      <c r="C337" s="831"/>
      <c r="D337" s="830"/>
      <c r="E337" s="1012"/>
      <c r="F337" s="1012"/>
      <c r="G337" s="1012"/>
      <c r="H337" s="1012"/>
      <c r="I337" s="1012"/>
      <c r="J337" s="1012"/>
      <c r="K337" s="1012"/>
      <c r="L337" s="1012"/>
      <c r="M337" s="1012"/>
      <c r="N337" s="1012"/>
      <c r="O337" s="1012"/>
      <c r="P337" s="1012"/>
      <c r="Q337" s="1012"/>
      <c r="R337" s="1012"/>
      <c r="S337" s="1013"/>
      <c r="T337" s="1012"/>
      <c r="U337" s="1028">
        <v>277</v>
      </c>
      <c r="V337" s="831"/>
      <c r="W337" s="830"/>
      <c r="X337" s="1012"/>
      <c r="Y337" s="1012"/>
      <c r="Z337" s="1012"/>
      <c r="AA337" s="1012"/>
      <c r="AB337" s="1012"/>
      <c r="AC337" s="1012"/>
      <c r="AD337" s="1012"/>
      <c r="AE337" s="1012"/>
      <c r="AF337" s="1012"/>
      <c r="AG337" s="1012"/>
      <c r="AH337" s="1012"/>
      <c r="AI337" s="1012"/>
      <c r="AJ337" s="1012"/>
      <c r="AK337" s="1012"/>
      <c r="AL337" s="1013"/>
    </row>
    <row r="338" spans="2:38">
      <c r="B338" s="542">
        <v>278</v>
      </c>
      <c r="C338" s="831"/>
      <c r="D338" s="830"/>
      <c r="E338" s="1012"/>
      <c r="F338" s="1012"/>
      <c r="G338" s="1012"/>
      <c r="H338" s="1012"/>
      <c r="I338" s="1012"/>
      <c r="J338" s="1012"/>
      <c r="K338" s="1012"/>
      <c r="L338" s="1012"/>
      <c r="M338" s="1012"/>
      <c r="N338" s="1012"/>
      <c r="O338" s="1012"/>
      <c r="P338" s="1012"/>
      <c r="Q338" s="1012"/>
      <c r="R338" s="1012"/>
      <c r="S338" s="1013"/>
      <c r="T338" s="1012"/>
      <c r="U338" s="1028">
        <v>278</v>
      </c>
      <c r="V338" s="831"/>
      <c r="W338" s="830"/>
      <c r="X338" s="1012"/>
      <c r="Y338" s="1012"/>
      <c r="Z338" s="1012"/>
      <c r="AA338" s="1012"/>
      <c r="AB338" s="1012"/>
      <c r="AC338" s="1012"/>
      <c r="AD338" s="1012"/>
      <c r="AE338" s="1012"/>
      <c r="AF338" s="1012"/>
      <c r="AG338" s="1012"/>
      <c r="AH338" s="1012"/>
      <c r="AI338" s="1012"/>
      <c r="AJ338" s="1012"/>
      <c r="AK338" s="1012"/>
      <c r="AL338" s="1013"/>
    </row>
    <row r="339" spans="2:38">
      <c r="B339" s="542">
        <v>279</v>
      </c>
      <c r="C339" s="831"/>
      <c r="D339" s="830"/>
      <c r="E339" s="1012"/>
      <c r="F339" s="1012"/>
      <c r="G339" s="1012"/>
      <c r="H339" s="1012"/>
      <c r="I339" s="1012"/>
      <c r="J339" s="1012"/>
      <c r="K339" s="1012"/>
      <c r="L339" s="1012"/>
      <c r="M339" s="1012"/>
      <c r="N339" s="1012"/>
      <c r="O339" s="1012"/>
      <c r="P339" s="1012"/>
      <c r="Q339" s="1012"/>
      <c r="R339" s="1012"/>
      <c r="S339" s="1013"/>
      <c r="T339" s="1012"/>
      <c r="U339" s="1028">
        <v>279</v>
      </c>
      <c r="V339" s="831"/>
      <c r="W339" s="830"/>
      <c r="X339" s="1012"/>
      <c r="Y339" s="1012"/>
      <c r="Z339" s="1012"/>
      <c r="AA339" s="1012"/>
      <c r="AB339" s="1012"/>
      <c r="AC339" s="1012"/>
      <c r="AD339" s="1012"/>
      <c r="AE339" s="1012"/>
      <c r="AF339" s="1012"/>
      <c r="AG339" s="1012"/>
      <c r="AH339" s="1012"/>
      <c r="AI339" s="1012"/>
      <c r="AJ339" s="1012"/>
      <c r="AK339" s="1012"/>
      <c r="AL339" s="1013"/>
    </row>
    <row r="340" spans="2:38">
      <c r="B340" s="542">
        <v>280</v>
      </c>
      <c r="C340" s="831"/>
      <c r="D340" s="830"/>
      <c r="E340" s="1012"/>
      <c r="F340" s="1012"/>
      <c r="G340" s="1012"/>
      <c r="H340" s="1012"/>
      <c r="I340" s="1012"/>
      <c r="J340" s="1012"/>
      <c r="K340" s="1012"/>
      <c r="L340" s="1012"/>
      <c r="M340" s="1012"/>
      <c r="N340" s="1012"/>
      <c r="O340" s="1012"/>
      <c r="P340" s="1012"/>
      <c r="Q340" s="1012"/>
      <c r="R340" s="1012"/>
      <c r="S340" s="1013"/>
      <c r="T340" s="1012"/>
      <c r="U340" s="1028">
        <v>280</v>
      </c>
      <c r="V340" s="831"/>
      <c r="W340" s="830"/>
      <c r="X340" s="1012"/>
      <c r="Y340" s="1012"/>
      <c r="Z340" s="1012"/>
      <c r="AA340" s="1012"/>
      <c r="AB340" s="1012"/>
      <c r="AC340" s="1012"/>
      <c r="AD340" s="1012"/>
      <c r="AE340" s="1012"/>
      <c r="AF340" s="1012"/>
      <c r="AG340" s="1012"/>
      <c r="AH340" s="1012"/>
      <c r="AI340" s="1012"/>
      <c r="AJ340" s="1012"/>
      <c r="AK340" s="1012"/>
      <c r="AL340" s="1013"/>
    </row>
    <row r="341" spans="2:38">
      <c r="B341" s="542">
        <v>281</v>
      </c>
      <c r="C341" s="831"/>
      <c r="D341" s="830"/>
      <c r="E341" s="1012"/>
      <c r="F341" s="1012"/>
      <c r="G341" s="1012"/>
      <c r="H341" s="1012"/>
      <c r="I341" s="1012"/>
      <c r="J341" s="1012"/>
      <c r="K341" s="1012"/>
      <c r="L341" s="1012"/>
      <c r="M341" s="1012"/>
      <c r="N341" s="1012"/>
      <c r="O341" s="1012"/>
      <c r="P341" s="1012"/>
      <c r="Q341" s="1012"/>
      <c r="R341" s="1012"/>
      <c r="S341" s="1013"/>
      <c r="T341" s="1012"/>
      <c r="U341" s="1028">
        <v>281</v>
      </c>
      <c r="V341" s="831"/>
      <c r="W341" s="830"/>
      <c r="X341" s="1012"/>
      <c r="Y341" s="1012"/>
      <c r="Z341" s="1012"/>
      <c r="AA341" s="1012"/>
      <c r="AB341" s="1012"/>
      <c r="AC341" s="1012"/>
      <c r="AD341" s="1012"/>
      <c r="AE341" s="1012"/>
      <c r="AF341" s="1012"/>
      <c r="AG341" s="1012"/>
      <c r="AH341" s="1012"/>
      <c r="AI341" s="1012"/>
      <c r="AJ341" s="1012"/>
      <c r="AK341" s="1012"/>
      <c r="AL341" s="1013"/>
    </row>
    <row r="342" spans="2:38">
      <c r="B342" s="542">
        <v>282</v>
      </c>
      <c r="C342" s="831"/>
      <c r="D342" s="830"/>
      <c r="E342" s="1012"/>
      <c r="F342" s="1012"/>
      <c r="G342" s="1012"/>
      <c r="H342" s="1012"/>
      <c r="I342" s="1012"/>
      <c r="J342" s="1012"/>
      <c r="K342" s="1012"/>
      <c r="L342" s="1012"/>
      <c r="M342" s="1012"/>
      <c r="N342" s="1012"/>
      <c r="O342" s="1012"/>
      <c r="P342" s="1012"/>
      <c r="Q342" s="1012"/>
      <c r="R342" s="1012"/>
      <c r="S342" s="1013"/>
      <c r="T342" s="1012"/>
      <c r="U342" s="1028">
        <v>282</v>
      </c>
      <c r="V342" s="831"/>
      <c r="W342" s="830"/>
      <c r="X342" s="1012"/>
      <c r="Y342" s="1012"/>
      <c r="Z342" s="1012"/>
      <c r="AA342" s="1012"/>
      <c r="AB342" s="1012"/>
      <c r="AC342" s="1012"/>
      <c r="AD342" s="1012"/>
      <c r="AE342" s="1012"/>
      <c r="AF342" s="1012"/>
      <c r="AG342" s="1012"/>
      <c r="AH342" s="1012"/>
      <c r="AI342" s="1012"/>
      <c r="AJ342" s="1012"/>
      <c r="AK342" s="1012"/>
      <c r="AL342" s="1013"/>
    </row>
    <row r="343" spans="2:38">
      <c r="B343" s="542">
        <v>283</v>
      </c>
      <c r="C343" s="831"/>
      <c r="D343" s="830"/>
      <c r="E343" s="1012"/>
      <c r="F343" s="1012"/>
      <c r="G343" s="1012"/>
      <c r="H343" s="1012"/>
      <c r="I343" s="1012"/>
      <c r="J343" s="1012"/>
      <c r="K343" s="1012"/>
      <c r="L343" s="1012"/>
      <c r="M343" s="1012"/>
      <c r="N343" s="1012"/>
      <c r="O343" s="1012"/>
      <c r="P343" s="1012"/>
      <c r="Q343" s="1012"/>
      <c r="R343" s="1012"/>
      <c r="S343" s="1013"/>
      <c r="T343" s="1012"/>
      <c r="U343" s="1028">
        <v>283</v>
      </c>
      <c r="V343" s="831"/>
      <c r="W343" s="830"/>
      <c r="X343" s="1012"/>
      <c r="Y343" s="1012"/>
      <c r="Z343" s="1012"/>
      <c r="AA343" s="1012"/>
      <c r="AB343" s="1012"/>
      <c r="AC343" s="1012"/>
      <c r="AD343" s="1012"/>
      <c r="AE343" s="1012"/>
      <c r="AF343" s="1012"/>
      <c r="AG343" s="1012"/>
      <c r="AH343" s="1012"/>
      <c r="AI343" s="1012"/>
      <c r="AJ343" s="1012"/>
      <c r="AK343" s="1012"/>
      <c r="AL343" s="1013"/>
    </row>
    <row r="344" spans="2:38">
      <c r="B344" s="542">
        <v>284</v>
      </c>
      <c r="C344" s="831"/>
      <c r="D344" s="830"/>
      <c r="E344" s="1012"/>
      <c r="F344" s="1012"/>
      <c r="G344" s="1012"/>
      <c r="H344" s="1012"/>
      <c r="I344" s="1012"/>
      <c r="J344" s="1012"/>
      <c r="K344" s="1012"/>
      <c r="L344" s="1012"/>
      <c r="M344" s="1012"/>
      <c r="N344" s="1012"/>
      <c r="O344" s="1012"/>
      <c r="P344" s="1012"/>
      <c r="Q344" s="1012"/>
      <c r="R344" s="1012"/>
      <c r="S344" s="1013"/>
      <c r="T344" s="1012"/>
      <c r="U344" s="1028">
        <v>284</v>
      </c>
      <c r="V344" s="831"/>
      <c r="W344" s="830"/>
      <c r="X344" s="1012"/>
      <c r="Y344" s="1012"/>
      <c r="Z344" s="1012"/>
      <c r="AA344" s="1012"/>
      <c r="AB344" s="1012"/>
      <c r="AC344" s="1012"/>
      <c r="AD344" s="1012"/>
      <c r="AE344" s="1012"/>
      <c r="AF344" s="1012"/>
      <c r="AG344" s="1012"/>
      <c r="AH344" s="1012"/>
      <c r="AI344" s="1012"/>
      <c r="AJ344" s="1012"/>
      <c r="AK344" s="1012"/>
      <c r="AL344" s="1013"/>
    </row>
    <row r="345" spans="2:38">
      <c r="B345" s="542">
        <v>285</v>
      </c>
      <c r="C345" s="831"/>
      <c r="D345" s="830"/>
      <c r="E345" s="1012"/>
      <c r="F345" s="1012"/>
      <c r="G345" s="1012"/>
      <c r="H345" s="1012"/>
      <c r="I345" s="1012"/>
      <c r="J345" s="1012"/>
      <c r="K345" s="1012"/>
      <c r="L345" s="1012"/>
      <c r="M345" s="1012"/>
      <c r="N345" s="1012"/>
      <c r="O345" s="1012"/>
      <c r="P345" s="1012"/>
      <c r="Q345" s="1012"/>
      <c r="R345" s="1012"/>
      <c r="S345" s="1013"/>
      <c r="T345" s="1012"/>
      <c r="U345" s="1028">
        <v>285</v>
      </c>
      <c r="V345" s="831"/>
      <c r="W345" s="830"/>
      <c r="X345" s="1012"/>
      <c r="Y345" s="1012"/>
      <c r="Z345" s="1012"/>
      <c r="AA345" s="1012"/>
      <c r="AB345" s="1012"/>
      <c r="AC345" s="1012"/>
      <c r="AD345" s="1012"/>
      <c r="AE345" s="1012"/>
      <c r="AF345" s="1012"/>
      <c r="AG345" s="1012"/>
      <c r="AH345" s="1012"/>
      <c r="AI345" s="1012"/>
      <c r="AJ345" s="1012"/>
      <c r="AK345" s="1012"/>
      <c r="AL345" s="1013"/>
    </row>
    <row r="346" spans="2:38">
      <c r="B346" s="542">
        <v>286</v>
      </c>
      <c r="C346" s="831"/>
      <c r="D346" s="830"/>
      <c r="E346" s="1012"/>
      <c r="F346" s="1012"/>
      <c r="G346" s="1012"/>
      <c r="H346" s="1012"/>
      <c r="I346" s="1012"/>
      <c r="J346" s="1012"/>
      <c r="K346" s="1012"/>
      <c r="L346" s="1012"/>
      <c r="M346" s="1012"/>
      <c r="N346" s="1012"/>
      <c r="O346" s="1012"/>
      <c r="P346" s="1012"/>
      <c r="Q346" s="1012"/>
      <c r="R346" s="1012"/>
      <c r="S346" s="1013"/>
      <c r="T346" s="1012"/>
      <c r="U346" s="1028">
        <v>286</v>
      </c>
      <c r="V346" s="831"/>
      <c r="W346" s="830"/>
      <c r="X346" s="1012"/>
      <c r="Y346" s="1012"/>
      <c r="Z346" s="1012"/>
      <c r="AA346" s="1012"/>
      <c r="AB346" s="1012"/>
      <c r="AC346" s="1012"/>
      <c r="AD346" s="1012"/>
      <c r="AE346" s="1012"/>
      <c r="AF346" s="1012"/>
      <c r="AG346" s="1012"/>
      <c r="AH346" s="1012"/>
      <c r="AI346" s="1012"/>
      <c r="AJ346" s="1012"/>
      <c r="AK346" s="1012"/>
      <c r="AL346" s="1013"/>
    </row>
    <row r="347" spans="2:38">
      <c r="B347" s="542">
        <v>287</v>
      </c>
      <c r="C347" s="831"/>
      <c r="D347" s="830"/>
      <c r="E347" s="1012"/>
      <c r="F347" s="1012"/>
      <c r="G347" s="1012"/>
      <c r="H347" s="1012"/>
      <c r="I347" s="1012"/>
      <c r="J347" s="1012"/>
      <c r="K347" s="1012"/>
      <c r="L347" s="1012"/>
      <c r="M347" s="1012"/>
      <c r="N347" s="1012"/>
      <c r="O347" s="1012"/>
      <c r="P347" s="1012"/>
      <c r="Q347" s="1012"/>
      <c r="R347" s="1012"/>
      <c r="S347" s="1013"/>
      <c r="T347" s="1012"/>
      <c r="U347" s="1028">
        <v>287</v>
      </c>
      <c r="V347" s="831"/>
      <c r="W347" s="830"/>
      <c r="X347" s="1012"/>
      <c r="Y347" s="1012"/>
      <c r="Z347" s="1012"/>
      <c r="AA347" s="1012"/>
      <c r="AB347" s="1012"/>
      <c r="AC347" s="1012"/>
      <c r="AD347" s="1012"/>
      <c r="AE347" s="1012"/>
      <c r="AF347" s="1012"/>
      <c r="AG347" s="1012"/>
      <c r="AH347" s="1012"/>
      <c r="AI347" s="1012"/>
      <c r="AJ347" s="1012"/>
      <c r="AK347" s="1012"/>
      <c r="AL347" s="1013"/>
    </row>
    <row r="348" spans="2:38">
      <c r="B348" s="542">
        <v>288</v>
      </c>
      <c r="C348" s="831"/>
      <c r="D348" s="830"/>
      <c r="E348" s="1012"/>
      <c r="F348" s="1012"/>
      <c r="G348" s="1012"/>
      <c r="H348" s="1012"/>
      <c r="I348" s="1012"/>
      <c r="J348" s="1012"/>
      <c r="K348" s="1012"/>
      <c r="L348" s="1012"/>
      <c r="M348" s="1012"/>
      <c r="N348" s="1012"/>
      <c r="O348" s="1012"/>
      <c r="P348" s="1012"/>
      <c r="Q348" s="1012"/>
      <c r="R348" s="1012"/>
      <c r="S348" s="1013"/>
      <c r="T348" s="1012"/>
      <c r="U348" s="1028">
        <v>288</v>
      </c>
      <c r="V348" s="831"/>
      <c r="W348" s="830"/>
      <c r="X348" s="1012"/>
      <c r="Y348" s="1012"/>
      <c r="Z348" s="1012"/>
      <c r="AA348" s="1012"/>
      <c r="AB348" s="1012"/>
      <c r="AC348" s="1012"/>
      <c r="AD348" s="1012"/>
      <c r="AE348" s="1012"/>
      <c r="AF348" s="1012"/>
      <c r="AG348" s="1012"/>
      <c r="AH348" s="1012"/>
      <c r="AI348" s="1012"/>
      <c r="AJ348" s="1012"/>
      <c r="AK348" s="1012"/>
      <c r="AL348" s="1013"/>
    </row>
    <row r="349" spans="2:38">
      <c r="B349" s="542">
        <v>289</v>
      </c>
      <c r="C349" s="831"/>
      <c r="D349" s="830"/>
      <c r="E349" s="1012"/>
      <c r="F349" s="1012"/>
      <c r="G349" s="1012"/>
      <c r="H349" s="1012"/>
      <c r="I349" s="1012"/>
      <c r="J349" s="1012"/>
      <c r="K349" s="1012"/>
      <c r="L349" s="1012"/>
      <c r="M349" s="1012"/>
      <c r="N349" s="1012"/>
      <c r="O349" s="1012"/>
      <c r="P349" s="1012"/>
      <c r="Q349" s="1012"/>
      <c r="R349" s="1012"/>
      <c r="S349" s="1013"/>
      <c r="T349" s="1012"/>
      <c r="U349" s="1028">
        <v>289</v>
      </c>
      <c r="V349" s="831"/>
      <c r="W349" s="830"/>
      <c r="X349" s="1012"/>
      <c r="Y349" s="1012"/>
      <c r="Z349" s="1012"/>
      <c r="AA349" s="1012"/>
      <c r="AB349" s="1012"/>
      <c r="AC349" s="1012"/>
      <c r="AD349" s="1012"/>
      <c r="AE349" s="1012"/>
      <c r="AF349" s="1012"/>
      <c r="AG349" s="1012"/>
      <c r="AH349" s="1012"/>
      <c r="AI349" s="1012"/>
      <c r="AJ349" s="1012"/>
      <c r="AK349" s="1012"/>
      <c r="AL349" s="1013"/>
    </row>
    <row r="350" spans="2:38">
      <c r="B350" s="542">
        <v>290</v>
      </c>
      <c r="C350" s="831"/>
      <c r="D350" s="830"/>
      <c r="E350" s="1012"/>
      <c r="F350" s="1012"/>
      <c r="G350" s="1012"/>
      <c r="H350" s="1012"/>
      <c r="I350" s="1012"/>
      <c r="J350" s="1012"/>
      <c r="K350" s="1012"/>
      <c r="L350" s="1012"/>
      <c r="M350" s="1012"/>
      <c r="N350" s="1012"/>
      <c r="O350" s="1012"/>
      <c r="P350" s="1012"/>
      <c r="Q350" s="1012"/>
      <c r="R350" s="1012"/>
      <c r="S350" s="1013"/>
      <c r="T350" s="1012"/>
      <c r="U350" s="1028">
        <v>290</v>
      </c>
      <c r="V350" s="831"/>
      <c r="W350" s="830"/>
      <c r="X350" s="1012"/>
      <c r="Y350" s="1012"/>
      <c r="Z350" s="1012"/>
      <c r="AA350" s="1012"/>
      <c r="AB350" s="1012"/>
      <c r="AC350" s="1012"/>
      <c r="AD350" s="1012"/>
      <c r="AE350" s="1012"/>
      <c r="AF350" s="1012"/>
      <c r="AG350" s="1012"/>
      <c r="AH350" s="1012"/>
      <c r="AI350" s="1012"/>
      <c r="AJ350" s="1012"/>
      <c r="AK350" s="1012"/>
      <c r="AL350" s="1013"/>
    </row>
    <row r="351" spans="2:38">
      <c r="B351" s="542">
        <v>291</v>
      </c>
      <c r="C351" s="831"/>
      <c r="D351" s="830"/>
      <c r="E351" s="1012"/>
      <c r="F351" s="1012"/>
      <c r="G351" s="1012"/>
      <c r="H351" s="1012"/>
      <c r="I351" s="1012"/>
      <c r="J351" s="1012"/>
      <c r="K351" s="1012"/>
      <c r="L351" s="1012"/>
      <c r="M351" s="1012"/>
      <c r="N351" s="1012"/>
      <c r="O351" s="1012"/>
      <c r="P351" s="1012"/>
      <c r="Q351" s="1012"/>
      <c r="R351" s="1012"/>
      <c r="S351" s="1013"/>
      <c r="T351" s="1012"/>
      <c r="U351" s="1028">
        <v>291</v>
      </c>
      <c r="V351" s="831"/>
      <c r="W351" s="830"/>
      <c r="X351" s="1012"/>
      <c r="Y351" s="1012"/>
      <c r="Z351" s="1012"/>
      <c r="AA351" s="1012"/>
      <c r="AB351" s="1012"/>
      <c r="AC351" s="1012"/>
      <c r="AD351" s="1012"/>
      <c r="AE351" s="1012"/>
      <c r="AF351" s="1012"/>
      <c r="AG351" s="1012"/>
      <c r="AH351" s="1012"/>
      <c r="AI351" s="1012"/>
      <c r="AJ351" s="1012"/>
      <c r="AK351" s="1012"/>
      <c r="AL351" s="1013"/>
    </row>
    <row r="352" spans="2:38">
      <c r="B352" s="542">
        <v>292</v>
      </c>
      <c r="C352" s="831"/>
      <c r="D352" s="830"/>
      <c r="E352" s="1012"/>
      <c r="F352" s="1012"/>
      <c r="G352" s="1012"/>
      <c r="H352" s="1012"/>
      <c r="I352" s="1012"/>
      <c r="J352" s="1012"/>
      <c r="K352" s="1012"/>
      <c r="L352" s="1012"/>
      <c r="M352" s="1012"/>
      <c r="N352" s="1012"/>
      <c r="O352" s="1012"/>
      <c r="P352" s="1012"/>
      <c r="Q352" s="1012"/>
      <c r="R352" s="1012"/>
      <c r="S352" s="1013"/>
      <c r="T352" s="1012"/>
      <c r="U352" s="1028">
        <v>292</v>
      </c>
      <c r="V352" s="831"/>
      <c r="W352" s="830"/>
      <c r="X352" s="1012"/>
      <c r="Y352" s="1012"/>
      <c r="Z352" s="1012"/>
      <c r="AA352" s="1012"/>
      <c r="AB352" s="1012"/>
      <c r="AC352" s="1012"/>
      <c r="AD352" s="1012"/>
      <c r="AE352" s="1012"/>
      <c r="AF352" s="1012"/>
      <c r="AG352" s="1012"/>
      <c r="AH352" s="1012"/>
      <c r="AI352" s="1012"/>
      <c r="AJ352" s="1012"/>
      <c r="AK352" s="1012"/>
      <c r="AL352" s="1013"/>
    </row>
    <row r="353" spans="1:38">
      <c r="B353" s="542">
        <v>293</v>
      </c>
      <c r="C353" s="831"/>
      <c r="D353" s="830"/>
      <c r="E353" s="1012"/>
      <c r="F353" s="1012"/>
      <c r="G353" s="1012"/>
      <c r="H353" s="1012"/>
      <c r="I353" s="1012"/>
      <c r="J353" s="1012"/>
      <c r="K353" s="1012"/>
      <c r="L353" s="1012"/>
      <c r="M353" s="1012"/>
      <c r="N353" s="1012"/>
      <c r="O353" s="1012"/>
      <c r="P353" s="1012"/>
      <c r="Q353" s="1012"/>
      <c r="R353" s="1012"/>
      <c r="S353" s="1013"/>
      <c r="T353" s="1012"/>
      <c r="U353" s="1028">
        <v>293</v>
      </c>
      <c r="V353" s="831"/>
      <c r="W353" s="830"/>
      <c r="X353" s="1012"/>
      <c r="Y353" s="1012"/>
      <c r="Z353" s="1012"/>
      <c r="AA353" s="1012"/>
      <c r="AB353" s="1012"/>
      <c r="AC353" s="1012"/>
      <c r="AD353" s="1012"/>
      <c r="AE353" s="1012"/>
      <c r="AF353" s="1012"/>
      <c r="AG353" s="1012"/>
      <c r="AH353" s="1012"/>
      <c r="AI353" s="1012"/>
      <c r="AJ353" s="1012"/>
      <c r="AK353" s="1012"/>
      <c r="AL353" s="1013"/>
    </row>
    <row r="354" spans="1:38">
      <c r="B354" s="542">
        <v>294</v>
      </c>
      <c r="C354" s="831"/>
      <c r="D354" s="830"/>
      <c r="E354" s="1012"/>
      <c r="F354" s="1012"/>
      <c r="G354" s="1012"/>
      <c r="H354" s="1012"/>
      <c r="I354" s="1012"/>
      <c r="J354" s="1012"/>
      <c r="K354" s="1012"/>
      <c r="L354" s="1012"/>
      <c r="M354" s="1012"/>
      <c r="N354" s="1012"/>
      <c r="O354" s="1012"/>
      <c r="P354" s="1012"/>
      <c r="Q354" s="1012"/>
      <c r="R354" s="1012"/>
      <c r="S354" s="1013"/>
      <c r="T354" s="1012"/>
      <c r="U354" s="1028">
        <v>294</v>
      </c>
      <c r="V354" s="831"/>
      <c r="W354" s="830"/>
      <c r="X354" s="1012"/>
      <c r="Y354" s="1012"/>
      <c r="Z354" s="1012"/>
      <c r="AA354" s="1012"/>
      <c r="AB354" s="1012"/>
      <c r="AC354" s="1012"/>
      <c r="AD354" s="1012"/>
      <c r="AE354" s="1012"/>
      <c r="AF354" s="1012"/>
      <c r="AG354" s="1012"/>
      <c r="AH354" s="1012"/>
      <c r="AI354" s="1012"/>
      <c r="AJ354" s="1012"/>
      <c r="AK354" s="1012"/>
      <c r="AL354" s="1013"/>
    </row>
    <row r="355" spans="1:38">
      <c r="B355" s="542">
        <v>295</v>
      </c>
      <c r="C355" s="831"/>
      <c r="D355" s="830"/>
      <c r="E355" s="1012"/>
      <c r="F355" s="1012"/>
      <c r="G355" s="1012"/>
      <c r="H355" s="1012"/>
      <c r="I355" s="1012"/>
      <c r="J355" s="1012"/>
      <c r="K355" s="1012"/>
      <c r="L355" s="1012"/>
      <c r="M355" s="1012"/>
      <c r="N355" s="1012"/>
      <c r="O355" s="1012"/>
      <c r="P355" s="1012"/>
      <c r="Q355" s="1012"/>
      <c r="R355" s="1012"/>
      <c r="S355" s="1013"/>
      <c r="T355" s="1012"/>
      <c r="U355" s="1028">
        <v>295</v>
      </c>
      <c r="V355" s="831"/>
      <c r="W355" s="830"/>
      <c r="X355" s="1012"/>
      <c r="Y355" s="1012"/>
      <c r="Z355" s="1012"/>
      <c r="AA355" s="1012"/>
      <c r="AB355" s="1012"/>
      <c r="AC355" s="1012"/>
      <c r="AD355" s="1012"/>
      <c r="AE355" s="1012"/>
      <c r="AF355" s="1012"/>
      <c r="AG355" s="1012"/>
      <c r="AH355" s="1012"/>
      <c r="AI355" s="1012"/>
      <c r="AJ355" s="1012"/>
      <c r="AK355" s="1012"/>
      <c r="AL355" s="1013"/>
    </row>
    <row r="356" spans="1:38">
      <c r="B356" s="542">
        <v>296</v>
      </c>
      <c r="C356" s="831"/>
      <c r="D356" s="830"/>
      <c r="E356" s="1012"/>
      <c r="F356" s="1012"/>
      <c r="G356" s="1012"/>
      <c r="H356" s="1012"/>
      <c r="I356" s="1012"/>
      <c r="J356" s="1012"/>
      <c r="K356" s="1012"/>
      <c r="L356" s="1012"/>
      <c r="M356" s="1012"/>
      <c r="N356" s="1012"/>
      <c r="O356" s="1012"/>
      <c r="P356" s="1012"/>
      <c r="Q356" s="1012"/>
      <c r="R356" s="1012"/>
      <c r="S356" s="1013"/>
      <c r="T356" s="1012"/>
      <c r="U356" s="1028">
        <v>296</v>
      </c>
      <c r="V356" s="831"/>
      <c r="W356" s="830"/>
      <c r="X356" s="1012"/>
      <c r="Y356" s="1012"/>
      <c r="Z356" s="1012"/>
      <c r="AA356" s="1012"/>
      <c r="AB356" s="1012"/>
      <c r="AC356" s="1012"/>
      <c r="AD356" s="1012"/>
      <c r="AE356" s="1012"/>
      <c r="AF356" s="1012"/>
      <c r="AG356" s="1012"/>
      <c r="AH356" s="1012"/>
      <c r="AI356" s="1012"/>
      <c r="AJ356" s="1012"/>
      <c r="AK356" s="1012"/>
      <c r="AL356" s="1013"/>
    </row>
    <row r="357" spans="1:38">
      <c r="B357" s="542">
        <v>297</v>
      </c>
      <c r="C357" s="831"/>
      <c r="D357" s="830"/>
      <c r="E357" s="1012"/>
      <c r="F357" s="1012"/>
      <c r="G357" s="1012"/>
      <c r="H357" s="1012"/>
      <c r="I357" s="1012"/>
      <c r="J357" s="1012"/>
      <c r="K357" s="1012"/>
      <c r="L357" s="1012"/>
      <c r="M357" s="1012"/>
      <c r="N357" s="1012"/>
      <c r="O357" s="1012"/>
      <c r="P357" s="1012"/>
      <c r="Q357" s="1012"/>
      <c r="R357" s="1012"/>
      <c r="S357" s="1013"/>
      <c r="T357" s="1012"/>
      <c r="U357" s="1028">
        <v>297</v>
      </c>
      <c r="V357" s="831"/>
      <c r="W357" s="830"/>
      <c r="X357" s="1012"/>
      <c r="Y357" s="1012"/>
      <c r="Z357" s="1012"/>
      <c r="AA357" s="1012"/>
      <c r="AB357" s="1012"/>
      <c r="AC357" s="1012"/>
      <c r="AD357" s="1012"/>
      <c r="AE357" s="1012"/>
      <c r="AF357" s="1012"/>
      <c r="AG357" s="1012"/>
      <c r="AH357" s="1012"/>
      <c r="AI357" s="1012"/>
      <c r="AJ357" s="1012"/>
      <c r="AK357" s="1012"/>
      <c r="AL357" s="1013"/>
    </row>
    <row r="358" spans="1:38">
      <c r="B358" s="542">
        <v>298</v>
      </c>
      <c r="C358" s="831"/>
      <c r="D358" s="830"/>
      <c r="E358" s="1012"/>
      <c r="F358" s="1012"/>
      <c r="G358" s="1012"/>
      <c r="H358" s="1012"/>
      <c r="I358" s="1012"/>
      <c r="J358" s="1012"/>
      <c r="K358" s="1012"/>
      <c r="L358" s="1012"/>
      <c r="M358" s="1012"/>
      <c r="N358" s="1012"/>
      <c r="O358" s="1012"/>
      <c r="P358" s="1012"/>
      <c r="Q358" s="1012"/>
      <c r="R358" s="1012"/>
      <c r="S358" s="1013"/>
      <c r="T358" s="1012"/>
      <c r="U358" s="1028">
        <v>298</v>
      </c>
      <c r="V358" s="831"/>
      <c r="W358" s="830"/>
      <c r="X358" s="1012"/>
      <c r="Y358" s="1012"/>
      <c r="Z358" s="1012"/>
      <c r="AA358" s="1012"/>
      <c r="AB358" s="1012"/>
      <c r="AC358" s="1012"/>
      <c r="AD358" s="1012"/>
      <c r="AE358" s="1012"/>
      <c r="AF358" s="1012"/>
      <c r="AG358" s="1012"/>
      <c r="AH358" s="1012"/>
      <c r="AI358" s="1012"/>
      <c r="AJ358" s="1012"/>
      <c r="AK358" s="1012"/>
      <c r="AL358" s="1013"/>
    </row>
    <row r="359" spans="1:38">
      <c r="B359" s="542">
        <v>299</v>
      </c>
      <c r="C359" s="831"/>
      <c r="D359" s="830"/>
      <c r="E359" s="1012"/>
      <c r="F359" s="1012"/>
      <c r="G359" s="1012"/>
      <c r="H359" s="1012"/>
      <c r="I359" s="1012"/>
      <c r="J359" s="1012"/>
      <c r="K359" s="1012"/>
      <c r="L359" s="1012"/>
      <c r="M359" s="1012"/>
      <c r="N359" s="1012"/>
      <c r="O359" s="1012"/>
      <c r="P359" s="1012"/>
      <c r="Q359" s="1012"/>
      <c r="R359" s="1012"/>
      <c r="S359" s="1013"/>
      <c r="T359" s="1012"/>
      <c r="U359" s="1028">
        <v>299</v>
      </c>
      <c r="V359" s="831"/>
      <c r="W359" s="830"/>
      <c r="X359" s="1012"/>
      <c r="Y359" s="1012"/>
      <c r="Z359" s="1012"/>
      <c r="AA359" s="1012"/>
      <c r="AB359" s="1012"/>
      <c r="AC359" s="1012"/>
      <c r="AD359" s="1012"/>
      <c r="AE359" s="1012"/>
      <c r="AF359" s="1012"/>
      <c r="AG359" s="1012"/>
      <c r="AH359" s="1012"/>
      <c r="AI359" s="1012"/>
      <c r="AJ359" s="1012"/>
      <c r="AK359" s="1012"/>
      <c r="AL359" s="1013"/>
    </row>
    <row r="360" spans="1:38">
      <c r="B360" s="542">
        <v>300</v>
      </c>
      <c r="C360" s="831"/>
      <c r="D360" s="830"/>
      <c r="E360" s="1012"/>
      <c r="F360" s="1012"/>
      <c r="G360" s="1012"/>
      <c r="H360" s="1012"/>
      <c r="I360" s="1012"/>
      <c r="J360" s="1012"/>
      <c r="K360" s="1012"/>
      <c r="L360" s="1012"/>
      <c r="M360" s="1012"/>
      <c r="N360" s="1012"/>
      <c r="O360" s="1012"/>
      <c r="P360" s="1012"/>
      <c r="Q360" s="1012"/>
      <c r="R360" s="1012"/>
      <c r="S360" s="1013"/>
      <c r="T360" s="1012"/>
      <c r="U360" s="1028">
        <v>300</v>
      </c>
      <c r="V360" s="831"/>
      <c r="W360" s="830"/>
      <c r="X360" s="1012"/>
      <c r="Y360" s="1012"/>
      <c r="Z360" s="1012"/>
      <c r="AA360" s="1012"/>
      <c r="AB360" s="1012"/>
      <c r="AC360" s="1012"/>
      <c r="AD360" s="1012"/>
      <c r="AE360" s="1012"/>
      <c r="AF360" s="1012"/>
      <c r="AG360" s="1012"/>
      <c r="AH360" s="1012"/>
      <c r="AI360" s="1012"/>
      <c r="AJ360" s="1012"/>
      <c r="AK360" s="1012"/>
      <c r="AL360" s="1013"/>
    </row>
    <row r="361" spans="1:38">
      <c r="A361" s="80"/>
      <c r="B361" s="80"/>
      <c r="C361" s="80"/>
      <c r="D361" s="80"/>
      <c r="E361" s="1021"/>
      <c r="F361" s="1021"/>
      <c r="G361" s="1021"/>
      <c r="H361" s="1021"/>
      <c r="I361" s="1021"/>
      <c r="J361" s="1021"/>
      <c r="K361" s="1021"/>
      <c r="L361" s="1021"/>
      <c r="M361" s="1021"/>
      <c r="N361" s="1021"/>
      <c r="O361" s="1021"/>
      <c r="P361" s="1021"/>
      <c r="Q361" s="1021"/>
      <c r="R361" s="1021"/>
      <c r="S361" s="1022"/>
      <c r="T361" s="1021"/>
      <c r="U361" s="1021"/>
      <c r="V361" s="80"/>
      <c r="W361" s="80"/>
      <c r="X361" s="1021"/>
      <c r="Y361" s="1021"/>
      <c r="Z361" s="1021"/>
      <c r="AA361" s="1021"/>
      <c r="AB361" s="1021"/>
      <c r="AC361" s="1021"/>
      <c r="AD361" s="1021"/>
      <c r="AE361" s="1021"/>
      <c r="AF361" s="1021"/>
      <c r="AG361" s="1021"/>
      <c r="AH361" s="1021"/>
      <c r="AI361" s="1021"/>
      <c r="AJ361" s="1021"/>
      <c r="AK361" s="1021"/>
      <c r="AL361" s="1022"/>
    </row>
  </sheetData>
  <sheetProtection algorithmName="SHA-512" hashValue="ou5mPw2Gy+m9ylLLgHbQlKpoMKZw9FRgmNOC65k8zPAbj1+qDI6BLTdLJTfsT1yZFANg0cHkeRWYUJMQ83xpSw==" saltValue="U2h4zfy/IDPkvRrb7bY0Cg==" spinCount="100000" sheet="1" scenarios="1" insertHyperlinks="0"/>
  <protectedRanges>
    <protectedRange sqref="A5:AL18 A21:AL44 D48:E49 D52 W48:X49 W52" name="Range1"/>
    <protectedRange sqref="E61:E360" name="Range1_1"/>
    <protectedRange sqref="X61:X360" name="Range1_2"/>
    <protectedRange sqref="C61:D360" name="Range1_3"/>
    <protectedRange sqref="V61:W360" name="Range1_4"/>
  </protectedRanges>
  <mergeCells count="28">
    <mergeCell ref="H60:I60"/>
    <mergeCell ref="AA60:AB60"/>
    <mergeCell ref="D48:E48"/>
    <mergeCell ref="D49:E49"/>
    <mergeCell ref="A5:S5"/>
    <mergeCell ref="A48:C48"/>
    <mergeCell ref="F49:G49"/>
    <mergeCell ref="W48:X48"/>
    <mergeCell ref="A54:C54"/>
    <mergeCell ref="B52:C52"/>
    <mergeCell ref="U52:V52"/>
    <mergeCell ref="T54:V54"/>
    <mergeCell ref="T1:AL1"/>
    <mergeCell ref="W52:X52"/>
    <mergeCell ref="D54:E54"/>
    <mergeCell ref="D52:E52"/>
    <mergeCell ref="A49:C49"/>
    <mergeCell ref="Y49:Z49"/>
    <mergeCell ref="W49:X49"/>
    <mergeCell ref="W3:AC3"/>
    <mergeCell ref="T49:V49"/>
    <mergeCell ref="T5:AL5"/>
    <mergeCell ref="AH3:AL3"/>
    <mergeCell ref="T48:V48"/>
    <mergeCell ref="W54:X54"/>
    <mergeCell ref="A1:S1"/>
    <mergeCell ref="D3:J3"/>
    <mergeCell ref="O3:S3"/>
  </mergeCells>
  <phoneticPr fontId="2" type="noConversion"/>
  <conditionalFormatting sqref="F49:G49">
    <cfRule type="expression" dxfId="528" priority="3" stopIfTrue="1">
      <formula>$D$49&lt;4000</formula>
    </cfRule>
    <cfRule type="expression" dxfId="527" priority="4" stopIfTrue="1">
      <formula>$D$49&gt;=4000</formula>
    </cfRule>
  </conditionalFormatting>
  <conditionalFormatting sqref="Y49:Z49">
    <cfRule type="expression" dxfId="526" priority="5" stopIfTrue="1">
      <formula>$W$49&lt;7500</formula>
    </cfRule>
    <cfRule type="expression" dxfId="525" priority="6" stopIfTrue="1">
      <formula>$W$49&gt;=7500</formula>
    </cfRule>
  </conditionalFormatting>
  <hyperlinks>
    <hyperlink ref="AM2" location="'Cover Sheet'!A1" display="BACK to COVER SHEET" xr:uid="{00000000-0004-0000-1500-000002000000}"/>
    <hyperlink ref="AM2:AO2" location="'Cover Sheet'!A1" display="BACK to COVER SHEET" xr:uid="{00000000-0004-0000-1500-000003000000}"/>
    <hyperlink ref="AM3" location="'T3.5.9 Guidance Notes'!A1" display="Link to GUIDANCE NOTES for laminated structures" xr:uid="{5FD022E7-675C-467E-AE37-027872AC5EB4}"/>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8">
    <tabColor rgb="FF9999FF"/>
  </sheetPr>
  <dimension ref="A1:V360"/>
  <sheetViews>
    <sheetView showGridLines="0" zoomScaleNormal="100" zoomScaleSheetLayoutView="100" workbookViewId="0">
      <selection sqref="A1:S1"/>
    </sheetView>
  </sheetViews>
  <sheetFormatPr baseColWidth="10" defaultColWidth="11.42578125" defaultRowHeight="12.75"/>
  <cols>
    <col min="1" max="19" width="5" style="123" customWidth="1"/>
    <col min="20" max="16384" width="11.42578125" style="123"/>
  </cols>
  <sheetData>
    <row r="1" spans="1:22">
      <c r="A1" s="1253" t="s">
        <v>327</v>
      </c>
      <c r="B1" s="1253"/>
      <c r="C1" s="1253"/>
      <c r="D1" s="1253"/>
      <c r="E1" s="1253"/>
      <c r="F1" s="1253"/>
      <c r="G1" s="1253"/>
      <c r="H1" s="1253"/>
      <c r="I1" s="1253"/>
      <c r="J1" s="1253"/>
      <c r="K1" s="1253"/>
      <c r="L1" s="1253"/>
      <c r="M1" s="1253"/>
      <c r="N1" s="1253"/>
      <c r="O1" s="1253"/>
      <c r="P1" s="1253"/>
      <c r="Q1" s="1253"/>
      <c r="R1" s="1253"/>
      <c r="S1" s="1253"/>
    </row>
    <row r="2" spans="1:22">
      <c r="T2" s="162" t="s">
        <v>226</v>
      </c>
      <c r="U2" s="162"/>
      <c r="V2" s="162"/>
    </row>
    <row r="3" spans="1:22">
      <c r="A3" t="s">
        <v>39</v>
      </c>
      <c r="B3"/>
      <c r="C3"/>
      <c r="D3" s="1173" t="str">
        <f>IF('Cover Sheet'!$D$14&gt;0,'Cover Sheet'!$D$14,"")</f>
        <v/>
      </c>
      <c r="E3" s="1173"/>
      <c r="F3" s="1173"/>
      <c r="G3" s="1173"/>
      <c r="H3" s="1173"/>
      <c r="I3" s="1173"/>
      <c r="J3" s="1173"/>
      <c r="K3" t="s">
        <v>40</v>
      </c>
      <c r="L3"/>
      <c r="M3"/>
      <c r="N3"/>
      <c r="O3" s="1173" t="str">
        <f>IF('Cover Sheet'!$O$14&gt;0,'Cover Sheet'!$O$14,"")</f>
        <v/>
      </c>
      <c r="P3" s="1173"/>
      <c r="Q3" s="1173"/>
      <c r="R3" s="1173"/>
      <c r="S3" s="1173"/>
      <c r="T3" s="685" t="s">
        <v>311</v>
      </c>
    </row>
    <row r="5" spans="1:22" ht="12.75" customHeight="1">
      <c r="A5" s="1227"/>
      <c r="B5" s="1228"/>
      <c r="C5" s="1228"/>
      <c r="D5" s="1228"/>
      <c r="E5" s="1228"/>
      <c r="F5" s="1228"/>
      <c r="G5" s="1228"/>
      <c r="H5" s="1228"/>
      <c r="I5" s="1228"/>
      <c r="J5" s="1228"/>
      <c r="K5" s="1228"/>
      <c r="L5" s="1228"/>
      <c r="M5" s="1228"/>
      <c r="N5" s="1228"/>
      <c r="O5" s="1228"/>
      <c r="P5" s="1228"/>
      <c r="Q5" s="1228"/>
      <c r="R5" s="1228"/>
      <c r="S5" s="1229"/>
    </row>
    <row r="6" spans="1:22">
      <c r="A6" s="28"/>
      <c r="B6" s="28"/>
      <c r="C6" s="26"/>
      <c r="D6" s="28"/>
      <c r="E6" s="26"/>
      <c r="F6" s="26"/>
      <c r="G6" s="26"/>
      <c r="H6" s="26"/>
      <c r="I6" s="26"/>
      <c r="J6" s="26"/>
      <c r="K6" s="26"/>
      <c r="L6" s="26"/>
      <c r="M6" s="26"/>
      <c r="N6" s="26"/>
      <c r="O6" s="26"/>
      <c r="P6" s="26"/>
      <c r="Q6" s="26"/>
      <c r="R6" s="26"/>
      <c r="S6" s="27"/>
    </row>
    <row r="7" spans="1:22">
      <c r="A7" s="28"/>
      <c r="B7" s="388" t="s">
        <v>227</v>
      </c>
      <c r="C7" s="26"/>
      <c r="D7" s="28"/>
      <c r="E7" s="26"/>
      <c r="F7" s="26"/>
      <c r="G7" s="26"/>
      <c r="H7" s="26"/>
      <c r="I7" s="26"/>
      <c r="J7" s="26"/>
      <c r="K7" s="26"/>
      <c r="L7" s="26"/>
      <c r="M7" s="26"/>
      <c r="N7" s="26"/>
      <c r="O7" s="26"/>
      <c r="P7" s="26"/>
      <c r="Q7" s="26"/>
      <c r="R7" s="26"/>
      <c r="S7" s="27"/>
    </row>
    <row r="8" spans="1:22">
      <c r="A8" s="28"/>
      <c r="B8" s="252"/>
      <c r="C8" s="26"/>
      <c r="D8" s="28"/>
      <c r="E8" s="26"/>
      <c r="F8" s="26"/>
      <c r="G8" s="26"/>
      <c r="H8" s="26"/>
      <c r="I8" s="26"/>
      <c r="J8" s="26"/>
      <c r="K8" s="26"/>
      <c r="L8" s="26"/>
      <c r="M8" s="26"/>
      <c r="N8" s="26"/>
      <c r="O8" s="26"/>
      <c r="P8" s="26"/>
      <c r="Q8" s="26"/>
      <c r="R8" s="26"/>
      <c r="S8" s="27"/>
    </row>
    <row r="9" spans="1:22">
      <c r="A9" s="28"/>
      <c r="B9" s="388" t="s">
        <v>228</v>
      </c>
      <c r="C9" s="26"/>
      <c r="D9" s="28"/>
      <c r="E9" s="26"/>
      <c r="F9" s="26"/>
      <c r="G9" s="26"/>
      <c r="H9" s="26"/>
      <c r="I9" s="26"/>
      <c r="J9" s="26"/>
      <c r="K9" s="26"/>
      <c r="L9" s="26"/>
      <c r="M9" s="26"/>
      <c r="N9" s="26"/>
      <c r="O9" s="26"/>
      <c r="P9" s="26"/>
      <c r="Q9" s="26"/>
      <c r="R9" s="26"/>
      <c r="S9" s="27"/>
    </row>
    <row r="10" spans="1:22">
      <c r="A10" s="28"/>
      <c r="B10" s="252"/>
      <c r="C10" s="26"/>
      <c r="D10" s="26"/>
      <c r="E10" s="26"/>
      <c r="F10" s="26"/>
      <c r="G10" s="26"/>
      <c r="H10" s="26"/>
      <c r="I10" s="26"/>
      <c r="J10" s="26"/>
      <c r="K10" s="26"/>
      <c r="L10" s="26"/>
      <c r="M10" s="26"/>
      <c r="N10" s="26"/>
      <c r="O10" s="26"/>
      <c r="P10" s="26"/>
      <c r="Q10" s="26"/>
      <c r="R10" s="26"/>
      <c r="S10" s="27"/>
    </row>
    <row r="11" spans="1:22">
      <c r="A11" s="25"/>
      <c r="B11" s="388" t="s">
        <v>229</v>
      </c>
      <c r="C11" s="26"/>
      <c r="D11" s="26"/>
      <c r="E11" s="26"/>
      <c r="F11" s="26"/>
      <c r="G11" s="26"/>
      <c r="H11" s="26"/>
      <c r="I11" s="26"/>
      <c r="J11" s="26"/>
      <c r="K11" s="26"/>
      <c r="L11" s="26"/>
      <c r="M11" s="26"/>
      <c r="N11" s="26"/>
      <c r="O11" s="26"/>
      <c r="P11" s="26"/>
      <c r="Q11" s="26"/>
      <c r="R11" s="26"/>
      <c r="S11" s="27"/>
    </row>
    <row r="12" spans="1:22">
      <c r="A12" s="177"/>
      <c r="B12" s="252"/>
      <c r="C12" s="178"/>
      <c r="D12" s="178"/>
      <c r="E12" s="178"/>
      <c r="F12" s="178"/>
      <c r="G12" s="178"/>
      <c r="H12" s="178"/>
      <c r="I12" s="178"/>
      <c r="J12" s="178"/>
      <c r="K12" s="178"/>
      <c r="L12" s="178"/>
      <c r="M12" s="178"/>
      <c r="N12" s="178"/>
      <c r="O12" s="178"/>
      <c r="P12" s="178"/>
      <c r="Q12" s="178"/>
      <c r="R12" s="178"/>
      <c r="S12" s="179"/>
    </row>
    <row r="13" spans="1:22">
      <c r="A13" s="177"/>
      <c r="B13" s="251" t="s">
        <v>328</v>
      </c>
      <c r="C13" s="178"/>
      <c r="D13" s="178"/>
      <c r="E13" s="178"/>
      <c r="F13" s="178"/>
      <c r="G13" s="181"/>
      <c r="H13" s="178"/>
      <c r="I13" s="178"/>
      <c r="J13" s="178"/>
      <c r="K13" s="178"/>
      <c r="L13" s="178"/>
      <c r="M13" s="178"/>
      <c r="N13" s="178"/>
      <c r="O13" s="178"/>
      <c r="P13" s="178"/>
      <c r="Q13" s="178"/>
      <c r="R13" s="178"/>
      <c r="S13" s="179"/>
    </row>
    <row r="14" spans="1:22">
      <c r="A14" s="177"/>
      <c r="B14" s="178"/>
      <c r="C14" s="178"/>
      <c r="D14" s="178"/>
      <c r="E14" s="178"/>
      <c r="F14" s="178"/>
      <c r="G14" s="178"/>
      <c r="H14" s="178"/>
      <c r="I14" s="178"/>
      <c r="J14" s="178"/>
      <c r="K14" s="178"/>
      <c r="L14" s="178"/>
      <c r="M14" s="178"/>
      <c r="N14" s="178"/>
      <c r="O14" s="178"/>
      <c r="P14" s="178"/>
      <c r="Q14" s="178"/>
      <c r="R14" s="178"/>
      <c r="S14" s="179"/>
    </row>
    <row r="15" spans="1:22">
      <c r="A15" s="177"/>
      <c r="B15" s="178"/>
      <c r="C15" s="178"/>
      <c r="D15" s="178"/>
      <c r="E15" s="178"/>
      <c r="F15" s="178"/>
      <c r="G15" s="178"/>
      <c r="H15" s="178"/>
      <c r="I15" s="178"/>
      <c r="J15" s="178"/>
      <c r="K15" s="178"/>
      <c r="L15" s="178"/>
      <c r="M15" s="178"/>
      <c r="N15" s="178"/>
      <c r="O15" s="178"/>
      <c r="P15" s="178"/>
      <c r="Q15" s="178"/>
      <c r="R15" s="178"/>
      <c r="S15" s="179"/>
    </row>
    <row r="16" spans="1:22">
      <c r="A16" s="177"/>
      <c r="B16" s="178"/>
      <c r="C16" s="178"/>
      <c r="D16" s="178"/>
      <c r="E16" s="178"/>
      <c r="F16" s="178"/>
      <c r="G16" s="178"/>
      <c r="H16" s="178"/>
      <c r="I16" s="178"/>
      <c r="J16" s="178"/>
      <c r="K16" s="178"/>
      <c r="L16" s="178"/>
      <c r="M16" s="178"/>
      <c r="N16" s="178"/>
      <c r="O16" s="178"/>
      <c r="P16" s="178"/>
      <c r="Q16" s="178"/>
      <c r="R16" s="178"/>
      <c r="S16" s="179"/>
    </row>
    <row r="17" spans="1:19">
      <c r="A17" s="177"/>
      <c r="B17" s="178"/>
      <c r="C17" s="178"/>
      <c r="D17" s="178"/>
      <c r="E17" s="178"/>
      <c r="F17" s="178"/>
      <c r="G17" s="178"/>
      <c r="H17" s="178"/>
      <c r="I17" s="178"/>
      <c r="J17" s="178"/>
      <c r="K17" s="178"/>
      <c r="L17" s="178"/>
      <c r="M17" s="178"/>
      <c r="N17" s="178"/>
      <c r="O17" s="178"/>
      <c r="P17" s="178"/>
      <c r="Q17" s="178"/>
      <c r="R17" s="178"/>
      <c r="S17" s="179"/>
    </row>
    <row r="18" spans="1:19">
      <c r="A18" s="182"/>
      <c r="B18" s="183"/>
      <c r="C18" s="183"/>
      <c r="D18" s="183"/>
      <c r="E18" s="184"/>
      <c r="F18" s="184"/>
      <c r="G18" s="183"/>
      <c r="H18" s="184"/>
      <c r="I18" s="183"/>
      <c r="J18" s="183"/>
      <c r="K18" s="183"/>
      <c r="L18" s="183"/>
      <c r="M18" s="183"/>
      <c r="N18" s="183"/>
      <c r="O18" s="183"/>
      <c r="P18" s="183"/>
      <c r="Q18" s="183"/>
      <c r="R18" s="183"/>
      <c r="S18" s="185"/>
    </row>
    <row r="19" spans="1:19">
      <c r="A19" s="290" t="s">
        <v>329</v>
      </c>
      <c r="B19" s="186"/>
      <c r="C19" s="186"/>
      <c r="D19" s="186"/>
      <c r="E19" s="186"/>
      <c r="F19" s="186"/>
      <c r="G19" s="186"/>
      <c r="H19" s="186"/>
      <c r="I19" s="186"/>
      <c r="J19" s="186"/>
      <c r="K19" s="186"/>
      <c r="L19" s="186"/>
      <c r="M19" s="186"/>
      <c r="N19" s="186"/>
      <c r="O19" s="186"/>
      <c r="P19" s="186"/>
      <c r="Q19" s="186"/>
      <c r="R19" s="186"/>
      <c r="S19" s="187"/>
    </row>
    <row r="20" spans="1:19">
      <c r="A20" s="188"/>
      <c r="B20" s="186"/>
      <c r="C20" s="186"/>
      <c r="D20" s="186"/>
      <c r="E20" s="186"/>
      <c r="F20" s="186"/>
      <c r="G20" s="186"/>
      <c r="H20" s="186"/>
      <c r="I20" s="186"/>
      <c r="J20" s="186"/>
      <c r="K20" s="186"/>
      <c r="L20" s="186"/>
      <c r="M20" s="186"/>
      <c r="N20" s="186"/>
      <c r="O20" s="186"/>
      <c r="P20" s="186"/>
      <c r="Q20" s="186"/>
      <c r="R20" s="186"/>
      <c r="S20" s="187"/>
    </row>
    <row r="21" spans="1:19">
      <c r="A21" s="19"/>
      <c r="B21" s="20"/>
      <c r="C21" s="20"/>
      <c r="D21" s="20"/>
      <c r="E21" s="20"/>
      <c r="F21" s="20"/>
      <c r="G21" s="20"/>
      <c r="H21" s="20"/>
      <c r="I21" s="20"/>
      <c r="J21" s="20"/>
      <c r="K21" s="20"/>
      <c r="L21" s="20"/>
      <c r="M21" s="20"/>
      <c r="N21" s="20"/>
      <c r="O21" s="20"/>
      <c r="P21" s="20"/>
      <c r="Q21" s="20"/>
      <c r="R21" s="20"/>
      <c r="S21" s="21"/>
    </row>
    <row r="22" spans="1:19">
      <c r="A22" s="25"/>
      <c r="B22" s="26"/>
      <c r="C22" s="26"/>
      <c r="D22" s="26"/>
      <c r="E22" s="26"/>
      <c r="F22" s="26"/>
      <c r="G22" s="26"/>
      <c r="H22" s="26"/>
      <c r="I22" s="26"/>
      <c r="J22" s="26"/>
      <c r="K22" s="26"/>
      <c r="L22" s="26"/>
      <c r="M22" s="26"/>
      <c r="N22" s="26"/>
      <c r="O22" s="26"/>
      <c r="P22" s="26"/>
      <c r="Q22" s="26"/>
      <c r="R22" s="26"/>
      <c r="S22" s="27"/>
    </row>
    <row r="23" spans="1:19">
      <c r="A23" s="25"/>
      <c r="B23" s="388" t="s">
        <v>232</v>
      </c>
      <c r="C23" s="26"/>
      <c r="D23" s="26"/>
      <c r="E23" s="26"/>
      <c r="F23" s="26"/>
      <c r="G23" s="26"/>
      <c r="H23" s="26"/>
      <c r="I23" s="26"/>
      <c r="J23" s="26"/>
      <c r="K23" s="26"/>
      <c r="L23" s="26"/>
      <c r="M23" s="26"/>
      <c r="N23" s="26"/>
      <c r="O23" s="26"/>
      <c r="P23" s="26"/>
      <c r="Q23" s="26"/>
      <c r="R23" s="26"/>
      <c r="S23" s="27"/>
    </row>
    <row r="24" spans="1:19">
      <c r="A24" s="25"/>
      <c r="B24" s="249"/>
      <c r="C24" s="26"/>
      <c r="D24" s="26"/>
      <c r="E24" s="26"/>
      <c r="F24" s="26"/>
      <c r="G24" s="26"/>
      <c r="H24" s="26"/>
      <c r="I24" s="26"/>
      <c r="J24" s="26"/>
      <c r="K24" s="26"/>
      <c r="L24" s="26"/>
      <c r="M24" s="26"/>
      <c r="N24" s="26"/>
      <c r="O24" s="26"/>
      <c r="P24" s="26"/>
      <c r="Q24" s="26"/>
      <c r="R24" s="26"/>
      <c r="S24" s="27"/>
    </row>
    <row r="25" spans="1:19">
      <c r="A25" s="25"/>
      <c r="B25" s="388" t="s">
        <v>233</v>
      </c>
      <c r="C25" s="26"/>
      <c r="D25" s="26"/>
      <c r="E25" s="26"/>
      <c r="F25" s="26"/>
      <c r="G25" s="26"/>
      <c r="H25" s="26"/>
      <c r="I25" s="26"/>
      <c r="J25" s="26"/>
      <c r="K25" s="26"/>
      <c r="L25" s="26"/>
      <c r="M25" s="26"/>
      <c r="N25" s="26"/>
      <c r="O25" s="26"/>
      <c r="P25" s="26"/>
      <c r="Q25" s="26"/>
      <c r="R25" s="26"/>
      <c r="S25" s="27"/>
    </row>
    <row r="26" spans="1:19">
      <c r="A26" s="25"/>
      <c r="B26" s="249"/>
      <c r="C26" s="26"/>
      <c r="D26" s="26"/>
      <c r="E26" s="26"/>
      <c r="F26" s="26"/>
      <c r="G26" s="26"/>
      <c r="H26" s="26"/>
      <c r="I26" s="26"/>
      <c r="J26" s="26"/>
      <c r="K26" s="26"/>
      <c r="L26" s="26"/>
      <c r="M26" s="26"/>
      <c r="N26" s="26"/>
      <c r="O26" s="26"/>
      <c r="P26" s="26"/>
      <c r="Q26" s="26"/>
      <c r="R26" s="26"/>
      <c r="S26" s="27"/>
    </row>
    <row r="27" spans="1:19">
      <c r="A27" s="25"/>
      <c r="B27" s="388" t="s">
        <v>234</v>
      </c>
      <c r="C27" s="26"/>
      <c r="D27" s="26"/>
      <c r="E27" s="26"/>
      <c r="F27" s="26"/>
      <c r="G27" s="26"/>
      <c r="H27" s="26"/>
      <c r="I27" s="26"/>
      <c r="J27" s="26"/>
      <c r="K27" s="26"/>
      <c r="L27" s="26"/>
      <c r="M27" s="26"/>
      <c r="N27" s="26"/>
      <c r="O27" s="26"/>
      <c r="P27" s="26"/>
      <c r="Q27" s="26"/>
      <c r="R27" s="26"/>
      <c r="S27" s="27"/>
    </row>
    <row r="28" spans="1:19">
      <c r="A28" s="177"/>
      <c r="B28" s="252"/>
      <c r="C28" s="23"/>
      <c r="D28" s="23"/>
      <c r="E28" s="23"/>
      <c r="F28" s="23"/>
      <c r="G28" s="23"/>
      <c r="H28" s="23"/>
      <c r="I28" s="178"/>
      <c r="J28" s="178"/>
      <c r="K28" s="178"/>
      <c r="L28" s="178"/>
      <c r="M28" s="178"/>
      <c r="N28" s="178"/>
      <c r="O28" s="178"/>
      <c r="P28" s="178"/>
      <c r="Q28" s="178"/>
      <c r="R28" s="178"/>
      <c r="S28" s="179"/>
    </row>
    <row r="29" spans="1:19">
      <c r="A29" s="177"/>
      <c r="B29" s="388" t="s">
        <v>235</v>
      </c>
      <c r="C29" s="23"/>
      <c r="D29" s="23"/>
      <c r="E29" s="23"/>
      <c r="F29" s="23"/>
      <c r="G29" s="23"/>
      <c r="H29" s="23"/>
      <c r="I29" s="178"/>
      <c r="J29" s="178"/>
      <c r="K29" s="178"/>
      <c r="L29" s="178"/>
      <c r="M29" s="178"/>
      <c r="N29" s="178"/>
      <c r="O29" s="178"/>
      <c r="P29" s="178"/>
      <c r="Q29" s="178"/>
      <c r="R29" s="178"/>
      <c r="S29" s="179"/>
    </row>
    <row r="30" spans="1:19">
      <c r="A30" s="177"/>
      <c r="B30" s="388" t="s">
        <v>236</v>
      </c>
      <c r="C30" s="23"/>
      <c r="D30" s="23"/>
      <c r="E30" s="23"/>
      <c r="F30" s="23"/>
      <c r="G30" s="23"/>
      <c r="H30" s="23"/>
      <c r="I30" s="178"/>
      <c r="J30" s="178"/>
      <c r="K30" s="178"/>
      <c r="L30" s="178"/>
      <c r="M30" s="178"/>
      <c r="N30" s="178"/>
      <c r="O30" s="178"/>
      <c r="P30" s="178"/>
      <c r="Q30" s="178"/>
      <c r="R30" s="178"/>
      <c r="S30" s="179"/>
    </row>
    <row r="31" spans="1:19">
      <c r="A31" s="177"/>
      <c r="B31" s="26"/>
      <c r="C31" s="178"/>
      <c r="D31" s="178"/>
      <c r="E31" s="178"/>
      <c r="F31" s="178"/>
      <c r="G31" s="178"/>
      <c r="H31" s="178"/>
      <c r="I31" s="178"/>
      <c r="J31" s="178"/>
      <c r="K31" s="178"/>
      <c r="L31" s="178"/>
      <c r="M31" s="178"/>
      <c r="N31" s="178"/>
      <c r="O31" s="178"/>
      <c r="P31" s="178"/>
      <c r="Q31" s="178"/>
      <c r="R31" s="178"/>
      <c r="S31" s="179"/>
    </row>
    <row r="32" spans="1:19">
      <c r="A32" s="177"/>
      <c r="B32" s="178"/>
      <c r="C32" s="178"/>
      <c r="D32" s="178"/>
      <c r="E32" s="180"/>
      <c r="F32" s="180"/>
      <c r="G32" s="181"/>
      <c r="H32" s="178"/>
      <c r="I32" s="178"/>
      <c r="J32" s="178"/>
      <c r="K32" s="178"/>
      <c r="L32" s="178"/>
      <c r="M32" s="178"/>
      <c r="N32" s="178"/>
      <c r="O32" s="178"/>
      <c r="P32" s="178"/>
      <c r="Q32" s="178"/>
      <c r="R32" s="178"/>
      <c r="S32" s="179"/>
    </row>
    <row r="33" spans="1:19">
      <c r="A33" s="177"/>
      <c r="B33" s="178"/>
      <c r="C33" s="178"/>
      <c r="D33" s="181"/>
      <c r="E33" s="180"/>
      <c r="F33" s="178"/>
      <c r="G33" s="180"/>
      <c r="H33" s="178"/>
      <c r="I33" s="178"/>
      <c r="J33" s="178"/>
      <c r="K33" s="178"/>
      <c r="L33" s="178"/>
      <c r="M33" s="178"/>
      <c r="N33" s="178"/>
      <c r="O33" s="178"/>
      <c r="P33" s="178"/>
      <c r="Q33" s="178"/>
      <c r="R33" s="178"/>
      <c r="S33" s="179"/>
    </row>
    <row r="34" spans="1:19">
      <c r="A34" s="177"/>
      <c r="B34" s="178"/>
      <c r="C34" s="178"/>
      <c r="D34" s="178"/>
      <c r="E34" s="178"/>
      <c r="F34" s="178"/>
      <c r="G34" s="181"/>
      <c r="H34" s="178"/>
      <c r="I34" s="178"/>
      <c r="J34" s="178"/>
      <c r="K34" s="178"/>
      <c r="L34" s="178"/>
      <c r="M34" s="178"/>
      <c r="N34" s="178"/>
      <c r="O34" s="178"/>
      <c r="P34" s="178"/>
      <c r="Q34" s="178"/>
      <c r="R34" s="178"/>
      <c r="S34" s="179"/>
    </row>
    <row r="35" spans="1:19">
      <c r="A35" s="189"/>
      <c r="B35" s="178"/>
      <c r="C35" s="178"/>
      <c r="D35" s="178"/>
      <c r="E35" s="178"/>
      <c r="F35" s="178"/>
      <c r="G35" s="178"/>
      <c r="H35" s="178"/>
      <c r="I35" s="178"/>
      <c r="J35" s="178"/>
      <c r="K35" s="178"/>
      <c r="L35" s="178"/>
      <c r="M35" s="178"/>
      <c r="N35" s="178"/>
      <c r="O35" s="178"/>
      <c r="P35" s="178"/>
      <c r="Q35" s="178"/>
      <c r="R35" s="178"/>
      <c r="S35" s="179"/>
    </row>
    <row r="36" spans="1:19">
      <c r="A36" s="189"/>
      <c r="B36" s="178"/>
      <c r="C36" s="178"/>
      <c r="D36" s="178"/>
      <c r="E36" s="178"/>
      <c r="F36" s="178"/>
      <c r="G36" s="178"/>
      <c r="H36" s="178"/>
      <c r="I36" s="178"/>
      <c r="J36" s="178"/>
      <c r="K36" s="178"/>
      <c r="L36" s="178"/>
      <c r="M36" s="178"/>
      <c r="N36" s="178"/>
      <c r="O36" s="178"/>
      <c r="P36" s="178"/>
      <c r="Q36" s="178"/>
      <c r="R36" s="178"/>
      <c r="S36" s="179"/>
    </row>
    <row r="37" spans="1:19">
      <c r="A37" s="189"/>
      <c r="B37" s="178"/>
      <c r="C37" s="178"/>
      <c r="D37" s="178"/>
      <c r="E37" s="178"/>
      <c r="F37" s="178"/>
      <c r="G37" s="178"/>
      <c r="H37" s="178"/>
      <c r="I37" s="178"/>
      <c r="J37" s="178"/>
      <c r="K37" s="178"/>
      <c r="L37" s="178"/>
      <c r="M37" s="178"/>
      <c r="N37" s="178"/>
      <c r="O37" s="178"/>
      <c r="P37" s="178"/>
      <c r="Q37" s="178"/>
      <c r="R37" s="178"/>
      <c r="S37" s="179"/>
    </row>
    <row r="38" spans="1:19">
      <c r="A38" s="189"/>
      <c r="B38" s="178"/>
      <c r="C38" s="178"/>
      <c r="D38" s="178"/>
      <c r="E38" s="178"/>
      <c r="F38" s="178"/>
      <c r="G38" s="178"/>
      <c r="H38" s="178"/>
      <c r="I38" s="178"/>
      <c r="J38" s="178"/>
      <c r="K38" s="178"/>
      <c r="L38" s="178"/>
      <c r="M38" s="178"/>
      <c r="N38" s="178"/>
      <c r="O38" s="178"/>
      <c r="P38" s="178"/>
      <c r="Q38" s="178"/>
      <c r="R38" s="178"/>
      <c r="S38" s="179"/>
    </row>
    <row r="39" spans="1:19">
      <c r="A39" s="189"/>
      <c r="B39" s="178"/>
      <c r="C39" s="178"/>
      <c r="D39" s="178"/>
      <c r="E39" s="178"/>
      <c r="F39" s="178"/>
      <c r="G39" s="178"/>
      <c r="H39" s="178"/>
      <c r="I39" s="178"/>
      <c r="J39" s="178"/>
      <c r="K39" s="178"/>
      <c r="L39" s="178"/>
      <c r="M39" s="178"/>
      <c r="N39" s="178"/>
      <c r="O39" s="178"/>
      <c r="P39" s="178"/>
      <c r="Q39" s="178"/>
      <c r="R39" s="178"/>
      <c r="S39" s="179"/>
    </row>
    <row r="40" spans="1:19">
      <c r="A40" s="189"/>
      <c r="B40" s="178"/>
      <c r="C40" s="178"/>
      <c r="D40" s="178"/>
      <c r="E40" s="178"/>
      <c r="F40" s="178"/>
      <c r="G40" s="178"/>
      <c r="H40" s="178"/>
      <c r="I40" s="178"/>
      <c r="J40" s="178"/>
      <c r="K40" s="178"/>
      <c r="L40" s="178"/>
      <c r="M40" s="178"/>
      <c r="N40" s="178"/>
      <c r="O40" s="178"/>
      <c r="P40" s="178"/>
      <c r="Q40" s="178"/>
      <c r="R40" s="178"/>
      <c r="S40" s="179"/>
    </row>
    <row r="41" spans="1:19">
      <c r="A41" s="189"/>
      <c r="B41" s="178"/>
      <c r="C41" s="178"/>
      <c r="D41" s="178"/>
      <c r="E41" s="178"/>
      <c r="F41" s="178"/>
      <c r="G41" s="178"/>
      <c r="H41" s="178"/>
      <c r="I41" s="178"/>
      <c r="J41" s="178"/>
      <c r="K41" s="178"/>
      <c r="L41" s="178"/>
      <c r="M41" s="178"/>
      <c r="N41" s="178"/>
      <c r="O41" s="178"/>
      <c r="P41" s="178"/>
      <c r="Q41" s="178"/>
      <c r="R41" s="178"/>
      <c r="S41" s="179"/>
    </row>
    <row r="42" spans="1:19">
      <c r="A42" s="189"/>
      <c r="B42" s="178"/>
      <c r="C42" s="178"/>
      <c r="D42" s="178"/>
      <c r="E42" s="178"/>
      <c r="F42" s="178"/>
      <c r="G42" s="178"/>
      <c r="H42" s="178"/>
      <c r="I42" s="178"/>
      <c r="J42" s="178"/>
      <c r="K42" s="178"/>
      <c r="L42" s="178"/>
      <c r="M42" s="178"/>
      <c r="N42" s="178"/>
      <c r="O42" s="178"/>
      <c r="P42" s="178"/>
      <c r="Q42" s="178"/>
      <c r="R42" s="178"/>
      <c r="S42" s="179"/>
    </row>
    <row r="43" spans="1:19">
      <c r="A43" s="189"/>
      <c r="B43" s="178"/>
      <c r="C43" s="178"/>
      <c r="D43" s="178"/>
      <c r="E43" s="178"/>
      <c r="F43" s="178"/>
      <c r="G43" s="178"/>
      <c r="H43" s="178"/>
      <c r="I43" s="178"/>
      <c r="J43" s="178"/>
      <c r="K43" s="178"/>
      <c r="L43" s="178"/>
      <c r="M43" s="178"/>
      <c r="N43" s="178"/>
      <c r="O43" s="178"/>
      <c r="P43" s="178"/>
      <c r="Q43" s="178"/>
      <c r="R43" s="178"/>
      <c r="S43" s="179"/>
    </row>
    <row r="44" spans="1:19">
      <c r="A44" s="190"/>
      <c r="B44" s="183"/>
      <c r="C44" s="183"/>
      <c r="D44" s="183"/>
      <c r="E44" s="183"/>
      <c r="F44" s="183"/>
      <c r="G44" s="183"/>
      <c r="H44" s="183"/>
      <c r="I44" s="183"/>
      <c r="J44" s="183"/>
      <c r="K44" s="183"/>
      <c r="L44" s="183"/>
      <c r="M44" s="183"/>
      <c r="N44" s="183"/>
      <c r="O44" s="183"/>
      <c r="P44" s="183"/>
      <c r="Q44" s="183"/>
      <c r="R44" s="183"/>
      <c r="S44" s="185"/>
    </row>
    <row r="45" spans="1:19">
      <c r="A45" s="290" t="s">
        <v>330</v>
      </c>
      <c r="B45" s="186"/>
      <c r="C45" s="186"/>
      <c r="D45" s="186"/>
      <c r="E45" s="186"/>
      <c r="F45" s="186"/>
      <c r="G45" s="186"/>
      <c r="H45" s="186"/>
      <c r="I45" s="186"/>
      <c r="J45" s="186"/>
      <c r="K45" s="186"/>
      <c r="L45" s="186"/>
      <c r="M45" s="186"/>
      <c r="N45" s="186"/>
      <c r="O45" s="186"/>
      <c r="P45" s="186"/>
      <c r="Q45" s="186"/>
      <c r="R45" s="186"/>
      <c r="S45" s="187"/>
    </row>
    <row r="46" spans="1:19">
      <c r="A46" s="188"/>
      <c r="B46" s="186"/>
      <c r="C46" s="186"/>
      <c r="D46" s="186"/>
      <c r="E46" s="186"/>
      <c r="F46" s="186"/>
      <c r="G46" s="186"/>
      <c r="H46" s="186"/>
      <c r="I46" s="186"/>
      <c r="J46" s="186"/>
      <c r="K46" s="186"/>
      <c r="L46" s="186"/>
      <c r="M46" s="186"/>
      <c r="N46" s="186"/>
      <c r="O46" s="186"/>
      <c r="P46" s="186"/>
      <c r="Q46" s="186"/>
      <c r="R46" s="186"/>
      <c r="S46" s="187"/>
    </row>
    <row r="47" spans="1:19">
      <c r="A47" s="191" t="s">
        <v>331</v>
      </c>
      <c r="B47" s="192"/>
      <c r="C47" s="192"/>
      <c r="D47" s="192"/>
      <c r="E47" s="192"/>
      <c r="F47" s="192"/>
      <c r="G47" s="192"/>
      <c r="H47" s="192"/>
      <c r="I47" s="192"/>
      <c r="J47" s="192"/>
      <c r="K47" s="192"/>
      <c r="L47" s="192"/>
      <c r="M47" s="192"/>
      <c r="N47" s="192"/>
      <c r="O47" s="192"/>
      <c r="P47" s="192"/>
      <c r="Q47" s="192"/>
      <c r="R47" s="192"/>
      <c r="S47" s="193"/>
    </row>
    <row r="48" spans="1:19" ht="12.75" customHeight="1">
      <c r="A48" s="1254" t="s">
        <v>249</v>
      </c>
      <c r="B48" s="1255"/>
      <c r="C48" s="1256"/>
      <c r="D48" s="1257"/>
      <c r="E48" s="1258"/>
      <c r="F48" s="191"/>
      <c r="H48" s="194"/>
      <c r="I48" s="192"/>
      <c r="J48" s="192"/>
      <c r="K48" s="192"/>
      <c r="L48" s="192"/>
      <c r="M48" s="192"/>
      <c r="N48" s="192"/>
      <c r="O48" s="192"/>
      <c r="P48" s="192"/>
      <c r="Q48" s="192"/>
      <c r="R48" s="192"/>
      <c r="S48" s="193"/>
    </row>
    <row r="49" spans="1:19">
      <c r="A49" s="195"/>
      <c r="B49" s="192"/>
      <c r="C49" s="192"/>
      <c r="D49" s="192"/>
      <c r="E49" s="192"/>
      <c r="F49" s="192"/>
      <c r="G49" s="192"/>
      <c r="H49" s="192"/>
      <c r="I49" s="192"/>
      <c r="J49" s="192"/>
      <c r="K49" s="192"/>
      <c r="L49" s="192"/>
      <c r="M49" s="192"/>
      <c r="N49" s="192"/>
      <c r="O49" s="192"/>
      <c r="P49" s="192"/>
      <c r="Q49" s="192"/>
      <c r="R49" s="192"/>
      <c r="S49" s="193"/>
    </row>
    <row r="50" spans="1:19">
      <c r="A50" s="196" t="s">
        <v>323</v>
      </c>
      <c r="B50" s="192"/>
      <c r="C50" s="192"/>
      <c r="D50" s="192"/>
      <c r="E50" s="192"/>
      <c r="F50" s="192"/>
      <c r="G50" s="192"/>
      <c r="H50" s="192"/>
      <c r="I50" s="192"/>
      <c r="J50" s="192"/>
      <c r="K50" s="192"/>
      <c r="L50" s="192"/>
      <c r="M50" s="192"/>
      <c r="N50" s="192"/>
      <c r="O50" s="192"/>
      <c r="P50" s="192"/>
      <c r="Q50" s="192"/>
      <c r="R50" s="192"/>
      <c r="S50" s="193"/>
    </row>
    <row r="51" spans="1:19" ht="15.75" customHeight="1">
      <c r="B51" s="1259" t="s">
        <v>324</v>
      </c>
      <c r="C51" s="1260"/>
      <c r="D51" s="1188"/>
      <c r="E51" s="1189"/>
      <c r="F51" s="194"/>
      <c r="G51" s="194"/>
      <c r="H51" s="194"/>
      <c r="I51" s="194"/>
      <c r="J51" s="194"/>
      <c r="K51" s="194"/>
      <c r="L51" s="194"/>
      <c r="M51" s="194"/>
      <c r="N51" s="194"/>
      <c r="O51" s="192"/>
      <c r="P51" s="192"/>
      <c r="Q51" s="192"/>
      <c r="R51" s="192"/>
      <c r="S51" s="193"/>
    </row>
    <row r="52" spans="1:19" ht="15.75" customHeight="1">
      <c r="A52" s="198"/>
      <c r="B52" s="197"/>
      <c r="C52" s="199"/>
      <c r="D52" s="200"/>
      <c r="E52" s="194"/>
      <c r="F52" s="194"/>
      <c r="G52" s="194"/>
      <c r="H52" s="194"/>
      <c r="I52" s="194"/>
      <c r="J52" s="194"/>
      <c r="K52" s="194"/>
      <c r="L52" s="194"/>
      <c r="M52" s="194"/>
      <c r="N52" s="194"/>
      <c r="O52" s="192"/>
      <c r="P52" s="192"/>
      <c r="Q52" s="192"/>
      <c r="R52" s="192"/>
      <c r="S52" s="193"/>
    </row>
    <row r="53" spans="1:19" ht="15.75" customHeight="1">
      <c r="A53" s="1248" t="s">
        <v>325</v>
      </c>
      <c r="B53" s="1249"/>
      <c r="C53" s="1250"/>
      <c r="D53" s="1251">
        <f>IF(D51&gt;0,D48/(PI()*25*D51),0)</f>
        <v>0</v>
      </c>
      <c r="E53" s="1252"/>
      <c r="F53" s="194" t="s">
        <v>326</v>
      </c>
      <c r="G53" s="194"/>
      <c r="H53" s="194"/>
      <c r="I53" s="194"/>
      <c r="J53" s="194"/>
      <c r="K53" s="194"/>
      <c r="L53" s="194"/>
      <c r="M53" s="194"/>
      <c r="N53" s="194"/>
      <c r="O53" s="194"/>
      <c r="P53" s="192"/>
      <c r="Q53" s="192"/>
      <c r="R53" s="192"/>
      <c r="S53" s="193"/>
    </row>
    <row r="54" spans="1:19">
      <c r="A54" s="201"/>
      <c r="B54" s="202"/>
      <c r="C54" s="202"/>
      <c r="D54" s="202"/>
      <c r="E54" s="202"/>
      <c r="F54" s="202"/>
      <c r="G54" s="202"/>
      <c r="H54" s="202"/>
      <c r="I54" s="202"/>
      <c r="J54" s="202"/>
      <c r="K54" s="202"/>
      <c r="L54" s="202"/>
      <c r="M54" s="202"/>
      <c r="N54" s="202"/>
      <c r="O54" s="202"/>
      <c r="P54" s="202"/>
      <c r="Q54" s="202"/>
      <c r="R54" s="202"/>
      <c r="S54" s="203"/>
    </row>
    <row r="55" spans="1:19">
      <c r="A55" s="539" t="s">
        <v>282</v>
      </c>
      <c r="B55"/>
      <c r="C55"/>
      <c r="D55"/>
      <c r="E55"/>
      <c r="F55"/>
      <c r="G55"/>
      <c r="H55"/>
      <c r="I55"/>
      <c r="J55"/>
      <c r="K55"/>
      <c r="L55"/>
      <c r="M55"/>
      <c r="N55"/>
      <c r="O55"/>
      <c r="P55"/>
      <c r="Q55"/>
      <c r="R55"/>
      <c r="S55" s="15"/>
    </row>
    <row r="56" spans="1:19">
      <c r="A56" s="8" t="s">
        <v>283</v>
      </c>
      <c r="B56"/>
      <c r="C56"/>
      <c r="D56"/>
      <c r="E56"/>
      <c r="F56"/>
      <c r="G56"/>
      <c r="H56"/>
      <c r="I56"/>
      <c r="J56"/>
      <c r="K56"/>
      <c r="L56"/>
      <c r="M56"/>
      <c r="N56"/>
      <c r="O56"/>
      <c r="P56"/>
      <c r="Q56"/>
      <c r="R56"/>
      <c r="S56" s="15"/>
    </row>
    <row r="57" spans="1:19">
      <c r="A57" s="8" t="s">
        <v>284</v>
      </c>
      <c r="B57" s="104"/>
      <c r="C57" s="104"/>
      <c r="D57" s="104"/>
      <c r="E57" s="104"/>
      <c r="F57" s="104"/>
      <c r="G57" s="104"/>
      <c r="H57" s="104"/>
      <c r="I57" s="104"/>
      <c r="J57" s="104"/>
      <c r="K57" s="104"/>
      <c r="L57" s="104"/>
      <c r="M57" s="104"/>
      <c r="N57" s="104"/>
      <c r="O57" s="104"/>
      <c r="P57" s="104"/>
      <c r="Q57" s="104"/>
      <c r="R57" s="104"/>
      <c r="S57" s="147"/>
    </row>
    <row r="58" spans="1:19">
      <c r="A58" s="146"/>
      <c r="B58" s="104"/>
      <c r="C58" s="104"/>
      <c r="D58" s="104"/>
      <c r="E58" s="104"/>
      <c r="F58" s="104"/>
      <c r="G58" s="104"/>
      <c r="H58" s="104"/>
      <c r="I58" s="104"/>
      <c r="J58" s="104"/>
      <c r="K58" s="104"/>
      <c r="L58" s="104"/>
      <c r="M58" s="104"/>
      <c r="N58" s="104"/>
      <c r="O58" s="104"/>
      <c r="P58" s="104"/>
      <c r="Q58" s="104"/>
      <c r="R58" s="104"/>
      <c r="S58" s="147"/>
    </row>
    <row r="59" spans="1:19" ht="36">
      <c r="A59" s="146"/>
      <c r="B59" s="541"/>
      <c r="C59" s="737" t="s">
        <v>285</v>
      </c>
      <c r="D59" s="738" t="s">
        <v>286</v>
      </c>
      <c r="E59" s="1012"/>
      <c r="F59" s="1012"/>
      <c r="G59" s="1012"/>
      <c r="H59" s="1235"/>
      <c r="I59" s="1235"/>
      <c r="J59" s="1012"/>
      <c r="K59" s="1012"/>
      <c r="L59" s="1012"/>
      <c r="M59" s="1012"/>
      <c r="N59" s="1012"/>
      <c r="O59" s="1012"/>
      <c r="P59" s="1012"/>
      <c r="Q59" s="1012"/>
      <c r="R59" s="1012"/>
      <c r="S59" s="1013"/>
    </row>
    <row r="60" spans="1:19" ht="15">
      <c r="A60" s="146"/>
      <c r="B60" s="542">
        <v>1</v>
      </c>
      <c r="C60" s="824"/>
      <c r="D60" s="825"/>
      <c r="E60" s="1012"/>
      <c r="F60" s="1012"/>
      <c r="G60" s="1020"/>
      <c r="H60" s="1030"/>
      <c r="I60" s="1030"/>
      <c r="J60" s="1012"/>
      <c r="K60" s="1012"/>
      <c r="L60" s="1012"/>
      <c r="M60" s="1012"/>
      <c r="N60" s="1012"/>
      <c r="O60" s="1012"/>
      <c r="P60" s="1012"/>
      <c r="Q60" s="1012"/>
      <c r="R60" s="1012"/>
      <c r="S60" s="1013"/>
    </row>
    <row r="61" spans="1:19">
      <c r="A61" s="146"/>
      <c r="B61" s="542">
        <v>2</v>
      </c>
      <c r="C61" s="826"/>
      <c r="D61" s="827"/>
      <c r="E61" s="1012"/>
      <c r="F61" s="1012"/>
      <c r="G61" s="1027"/>
      <c r="H61" s="1012"/>
      <c r="I61" s="1012"/>
      <c r="J61" s="1012"/>
      <c r="K61" s="1012"/>
      <c r="L61" s="1012"/>
      <c r="M61" s="1012"/>
      <c r="N61" s="1012"/>
      <c r="O61" s="1012"/>
      <c r="P61" s="1012"/>
      <c r="Q61" s="1012"/>
      <c r="R61" s="1012"/>
      <c r="S61" s="1013"/>
    </row>
    <row r="62" spans="1:19">
      <c r="A62" s="146"/>
      <c r="B62" s="542">
        <v>3</v>
      </c>
      <c r="C62" s="826"/>
      <c r="D62" s="827"/>
      <c r="E62" s="1012"/>
      <c r="F62" s="1012"/>
      <c r="G62" s="1027"/>
      <c r="H62" s="1012"/>
      <c r="I62" s="1012"/>
      <c r="J62" s="1012"/>
      <c r="K62" s="1012"/>
      <c r="L62" s="1012"/>
      <c r="M62" s="1012"/>
      <c r="N62" s="1012"/>
      <c r="O62" s="1012"/>
      <c r="P62" s="1012"/>
      <c r="Q62" s="1012"/>
      <c r="R62" s="1012"/>
      <c r="S62" s="1013"/>
    </row>
    <row r="63" spans="1:19">
      <c r="A63" s="146"/>
      <c r="B63" s="542">
        <v>4</v>
      </c>
      <c r="C63" s="826"/>
      <c r="D63" s="827"/>
      <c r="E63" s="1012"/>
      <c r="F63" s="1012"/>
      <c r="G63" s="1012"/>
      <c r="H63" s="1012"/>
      <c r="I63" s="1012"/>
      <c r="J63" s="1012"/>
      <c r="K63" s="1012"/>
      <c r="L63" s="1012"/>
      <c r="M63" s="1012"/>
      <c r="N63" s="1012"/>
      <c r="O63" s="1012"/>
      <c r="P63" s="1012"/>
      <c r="Q63" s="1012"/>
      <c r="R63" s="1012"/>
      <c r="S63" s="1013"/>
    </row>
    <row r="64" spans="1:19">
      <c r="A64" s="146"/>
      <c r="B64" s="542">
        <v>5</v>
      </c>
      <c r="C64" s="826"/>
      <c r="D64" s="827"/>
      <c r="E64" s="1012"/>
      <c r="F64" s="1012"/>
      <c r="G64" s="1012"/>
      <c r="H64" s="1012"/>
      <c r="I64" s="1012"/>
      <c r="J64" s="1012"/>
      <c r="K64" s="1012"/>
      <c r="L64" s="1012"/>
      <c r="M64" s="1012"/>
      <c r="N64" s="1012"/>
      <c r="O64" s="1012"/>
      <c r="P64" s="1012"/>
      <c r="Q64" s="1012"/>
      <c r="R64" s="1012"/>
      <c r="S64" s="1013"/>
    </row>
    <row r="65" spans="1:19">
      <c r="A65" s="146"/>
      <c r="B65" s="542">
        <v>6</v>
      </c>
      <c r="C65" s="826"/>
      <c r="D65" s="827"/>
      <c r="E65" s="1012"/>
      <c r="F65" s="1012"/>
      <c r="G65" s="1012"/>
      <c r="H65" s="1012"/>
      <c r="I65" s="1012"/>
      <c r="J65" s="1012"/>
      <c r="K65" s="1012"/>
      <c r="L65" s="1012"/>
      <c r="M65" s="1012"/>
      <c r="N65" s="1012"/>
      <c r="O65" s="1012"/>
      <c r="P65" s="1012"/>
      <c r="Q65" s="1012"/>
      <c r="R65" s="1012"/>
      <c r="S65" s="1013"/>
    </row>
    <row r="66" spans="1:19">
      <c r="A66" s="146"/>
      <c r="B66" s="542">
        <v>7</v>
      </c>
      <c r="C66" s="826"/>
      <c r="D66" s="827"/>
      <c r="E66" s="1012"/>
      <c r="F66" s="1012"/>
      <c r="G66" s="1012"/>
      <c r="H66" s="1012"/>
      <c r="I66" s="1012"/>
      <c r="J66" s="1012"/>
      <c r="K66" s="1012"/>
      <c r="L66" s="1012"/>
      <c r="M66" s="1012"/>
      <c r="N66" s="1012"/>
      <c r="O66" s="1012"/>
      <c r="P66" s="1012"/>
      <c r="Q66" s="1012"/>
      <c r="R66" s="1012"/>
      <c r="S66" s="1013"/>
    </row>
    <row r="67" spans="1:19">
      <c r="A67" s="146"/>
      <c r="B67" s="542">
        <v>8</v>
      </c>
      <c r="C67" s="826"/>
      <c r="D67" s="827"/>
      <c r="E67" s="1012"/>
      <c r="F67" s="1012"/>
      <c r="G67" s="1012"/>
      <c r="H67" s="1012"/>
      <c r="I67" s="1012"/>
      <c r="J67" s="1012"/>
      <c r="K67" s="1012"/>
      <c r="L67" s="1012"/>
      <c r="M67" s="1012"/>
      <c r="N67" s="1012"/>
      <c r="O67" s="1012"/>
      <c r="P67" s="1012"/>
      <c r="Q67" s="1012"/>
      <c r="R67" s="1012"/>
      <c r="S67" s="1013"/>
    </row>
    <row r="68" spans="1:19">
      <c r="A68" s="146"/>
      <c r="B68" s="542">
        <v>9</v>
      </c>
      <c r="C68" s="826"/>
      <c r="D68" s="827"/>
      <c r="E68" s="1012"/>
      <c r="F68" s="1012"/>
      <c r="G68" s="1012"/>
      <c r="H68" s="1012"/>
      <c r="I68" s="1012"/>
      <c r="J68" s="1012"/>
      <c r="K68" s="1012"/>
      <c r="L68" s="1012"/>
      <c r="M68" s="1012"/>
      <c r="N68" s="1012"/>
      <c r="O68" s="1012"/>
      <c r="P68" s="1012"/>
      <c r="Q68" s="1012"/>
      <c r="R68" s="1012"/>
      <c r="S68" s="1013"/>
    </row>
    <row r="69" spans="1:19">
      <c r="A69" s="146"/>
      <c r="B69" s="542">
        <v>10</v>
      </c>
      <c r="C69" s="826"/>
      <c r="D69" s="827"/>
      <c r="E69" s="1012"/>
      <c r="F69" s="1012"/>
      <c r="G69" s="1012"/>
      <c r="H69" s="1012"/>
      <c r="I69" s="1012"/>
      <c r="J69" s="1012"/>
      <c r="K69" s="1012"/>
      <c r="L69" s="1012"/>
      <c r="M69" s="1012"/>
      <c r="N69" s="1012"/>
      <c r="O69" s="1012"/>
      <c r="P69" s="1012"/>
      <c r="Q69" s="1012"/>
      <c r="R69" s="1012"/>
      <c r="S69" s="1013"/>
    </row>
    <row r="70" spans="1:19">
      <c r="A70" s="146"/>
      <c r="B70" s="542">
        <v>11</v>
      </c>
      <c r="C70" s="826"/>
      <c r="D70" s="827"/>
      <c r="E70" s="1012"/>
      <c r="F70" s="1012"/>
      <c r="G70" s="1012"/>
      <c r="H70" s="1012"/>
      <c r="I70" s="1012"/>
      <c r="J70" s="1012"/>
      <c r="K70" s="1012"/>
      <c r="L70" s="1012"/>
      <c r="M70" s="1012"/>
      <c r="N70" s="1012"/>
      <c r="O70" s="1012"/>
      <c r="P70" s="1012"/>
      <c r="Q70" s="1012"/>
      <c r="R70" s="1012"/>
      <c r="S70" s="1013"/>
    </row>
    <row r="71" spans="1:19">
      <c r="A71" s="146"/>
      <c r="B71" s="542">
        <v>12</v>
      </c>
      <c r="C71" s="826"/>
      <c r="D71" s="827"/>
      <c r="E71" s="1012"/>
      <c r="F71" s="1012"/>
      <c r="G71" s="1012"/>
      <c r="H71" s="1012"/>
      <c r="I71" s="1012"/>
      <c r="J71" s="1012"/>
      <c r="K71" s="1012"/>
      <c r="L71" s="1012"/>
      <c r="M71" s="1012"/>
      <c r="N71" s="1012"/>
      <c r="O71" s="1012"/>
      <c r="P71" s="1012"/>
      <c r="Q71" s="1012"/>
      <c r="R71" s="1012"/>
      <c r="S71" s="1013"/>
    </row>
    <row r="72" spans="1:19">
      <c r="A72" s="146"/>
      <c r="B72" s="542">
        <v>13</v>
      </c>
      <c r="C72" s="826"/>
      <c r="D72" s="827"/>
      <c r="E72" s="1012"/>
      <c r="F72" s="1012"/>
      <c r="G72" s="1012"/>
      <c r="H72" s="1012"/>
      <c r="I72" s="1012"/>
      <c r="J72" s="1012"/>
      <c r="K72" s="1012"/>
      <c r="L72" s="1012"/>
      <c r="M72" s="1012"/>
      <c r="N72" s="1012"/>
      <c r="O72" s="1012"/>
      <c r="P72" s="1012"/>
      <c r="Q72" s="1012"/>
      <c r="R72" s="1012"/>
      <c r="S72" s="1013"/>
    </row>
    <row r="73" spans="1:19">
      <c r="A73" s="146"/>
      <c r="B73" s="542">
        <v>14</v>
      </c>
      <c r="C73" s="826"/>
      <c r="D73" s="827"/>
      <c r="E73" s="1012"/>
      <c r="F73" s="1012"/>
      <c r="G73" s="1012"/>
      <c r="H73" s="1012"/>
      <c r="I73" s="1012"/>
      <c r="J73" s="1012"/>
      <c r="K73" s="1012"/>
      <c r="L73" s="1012"/>
      <c r="M73" s="1012"/>
      <c r="N73" s="1012"/>
      <c r="O73" s="1012"/>
      <c r="P73" s="1012"/>
      <c r="Q73" s="1012"/>
      <c r="R73" s="1012"/>
      <c r="S73" s="1013"/>
    </row>
    <row r="74" spans="1:19">
      <c r="A74" s="146"/>
      <c r="B74" s="542">
        <v>15</v>
      </c>
      <c r="C74" s="826"/>
      <c r="D74" s="827"/>
      <c r="E74" s="1012"/>
      <c r="F74" s="1012"/>
      <c r="G74" s="1012"/>
      <c r="H74" s="1012"/>
      <c r="I74" s="1012"/>
      <c r="J74" s="1012"/>
      <c r="K74" s="1012"/>
      <c r="L74" s="1012"/>
      <c r="M74" s="1012"/>
      <c r="N74" s="1012"/>
      <c r="O74" s="1012"/>
      <c r="P74" s="1012"/>
      <c r="Q74" s="1012"/>
      <c r="R74" s="1012"/>
      <c r="S74" s="1013"/>
    </row>
    <row r="75" spans="1:19">
      <c r="A75" s="146"/>
      <c r="B75" s="542">
        <v>16</v>
      </c>
      <c r="C75" s="826"/>
      <c r="D75" s="827"/>
      <c r="E75" s="1012"/>
      <c r="F75" s="1012"/>
      <c r="G75" s="1012"/>
      <c r="H75" s="1012"/>
      <c r="I75" s="1012"/>
      <c r="J75" s="1012"/>
      <c r="K75" s="1012"/>
      <c r="L75" s="1012"/>
      <c r="M75" s="1012"/>
      <c r="N75" s="1012"/>
      <c r="O75" s="1012"/>
      <c r="P75" s="1012"/>
      <c r="Q75" s="1012"/>
      <c r="R75" s="1012"/>
      <c r="S75" s="1013"/>
    </row>
    <row r="76" spans="1:19">
      <c r="A76" s="146"/>
      <c r="B76" s="542">
        <v>17</v>
      </c>
      <c r="C76" s="826"/>
      <c r="D76" s="827"/>
      <c r="E76" s="1012"/>
      <c r="F76" s="1012"/>
      <c r="G76" s="1012"/>
      <c r="H76" s="1012"/>
      <c r="I76" s="1012"/>
      <c r="J76" s="1012"/>
      <c r="K76" s="1012"/>
      <c r="L76" s="1012"/>
      <c r="M76" s="1012"/>
      <c r="N76" s="1012"/>
      <c r="O76" s="1012"/>
      <c r="P76" s="1012"/>
      <c r="Q76" s="1012"/>
      <c r="R76" s="1012"/>
      <c r="S76" s="1013"/>
    </row>
    <row r="77" spans="1:19">
      <c r="A77" s="146"/>
      <c r="B77" s="542">
        <v>18</v>
      </c>
      <c r="C77" s="826"/>
      <c r="D77" s="827"/>
      <c r="E77" s="1012"/>
      <c r="F77" s="1012"/>
      <c r="G77" s="1012"/>
      <c r="H77" s="1012"/>
      <c r="I77" s="1012"/>
      <c r="J77" s="1012"/>
      <c r="K77" s="1012"/>
      <c r="L77" s="1012"/>
      <c r="M77" s="1012"/>
      <c r="N77" s="1012"/>
      <c r="O77" s="1012"/>
      <c r="P77" s="1012"/>
      <c r="Q77" s="1012"/>
      <c r="R77" s="1012"/>
      <c r="S77" s="1013"/>
    </row>
    <row r="78" spans="1:19">
      <c r="A78" s="146"/>
      <c r="B78" s="542">
        <v>19</v>
      </c>
      <c r="C78" s="826"/>
      <c r="D78" s="827"/>
      <c r="E78" s="1012"/>
      <c r="F78" s="1012"/>
      <c r="G78" s="1012"/>
      <c r="H78" s="1012"/>
      <c r="I78" s="1012"/>
      <c r="J78" s="1012"/>
      <c r="K78" s="1012"/>
      <c r="L78" s="1012"/>
      <c r="M78" s="1012"/>
      <c r="N78" s="1012"/>
      <c r="O78" s="1012"/>
      <c r="P78" s="1012"/>
      <c r="Q78" s="1012"/>
      <c r="R78" s="1012"/>
      <c r="S78" s="1013"/>
    </row>
    <row r="79" spans="1:19">
      <c r="A79" s="146"/>
      <c r="B79" s="542">
        <v>20</v>
      </c>
      <c r="C79" s="826"/>
      <c r="D79" s="827"/>
      <c r="E79" s="1012"/>
      <c r="F79" s="1012"/>
      <c r="G79" s="1012"/>
      <c r="H79" s="1012"/>
      <c r="I79" s="1012"/>
      <c r="J79" s="1012"/>
      <c r="K79" s="1012"/>
      <c r="L79" s="1012"/>
      <c r="M79" s="1012"/>
      <c r="N79" s="1012"/>
      <c r="O79" s="1012"/>
      <c r="P79" s="1012"/>
      <c r="Q79" s="1012"/>
      <c r="R79" s="1012"/>
      <c r="S79" s="1013"/>
    </row>
    <row r="80" spans="1:19">
      <c r="A80" s="146"/>
      <c r="B80" s="542">
        <v>21</v>
      </c>
      <c r="C80" s="826"/>
      <c r="D80" s="827"/>
      <c r="E80" s="1012"/>
      <c r="F80" s="1012"/>
      <c r="G80" s="1012"/>
      <c r="H80" s="1012"/>
      <c r="I80" s="1012"/>
      <c r="J80" s="1012"/>
      <c r="K80" s="1012"/>
      <c r="L80" s="1012"/>
      <c r="M80" s="1012"/>
      <c r="N80" s="1012"/>
      <c r="O80" s="1012"/>
      <c r="P80" s="1012"/>
      <c r="Q80" s="1012"/>
      <c r="R80" s="1012"/>
      <c r="S80" s="1013"/>
    </row>
    <row r="81" spans="1:19">
      <c r="A81" s="146"/>
      <c r="B81" s="542">
        <v>22</v>
      </c>
      <c r="C81" s="826"/>
      <c r="D81" s="827"/>
      <c r="E81" s="1012"/>
      <c r="F81" s="1012"/>
      <c r="G81" s="1012"/>
      <c r="H81" s="1012"/>
      <c r="I81" s="1012"/>
      <c r="J81" s="1012"/>
      <c r="K81" s="1012"/>
      <c r="L81" s="1012"/>
      <c r="M81" s="1012"/>
      <c r="N81" s="1012"/>
      <c r="O81" s="1012"/>
      <c r="P81" s="1012"/>
      <c r="Q81" s="1012"/>
      <c r="R81" s="1012"/>
      <c r="S81" s="1013"/>
    </row>
    <row r="82" spans="1:19">
      <c r="A82" s="146"/>
      <c r="B82" s="542">
        <v>23</v>
      </c>
      <c r="C82" s="826"/>
      <c r="D82" s="827"/>
      <c r="E82" s="1012"/>
      <c r="F82" s="1012"/>
      <c r="G82" s="1012"/>
      <c r="H82" s="1012"/>
      <c r="I82" s="1012"/>
      <c r="J82" s="1012"/>
      <c r="K82" s="1012"/>
      <c r="L82" s="1012"/>
      <c r="M82" s="1012"/>
      <c r="N82" s="1012"/>
      <c r="O82" s="1012"/>
      <c r="P82" s="1012"/>
      <c r="Q82" s="1012"/>
      <c r="R82" s="1012"/>
      <c r="S82" s="1013"/>
    </row>
    <row r="83" spans="1:19">
      <c r="A83" s="146"/>
      <c r="B83" s="542">
        <v>24</v>
      </c>
      <c r="C83" s="826"/>
      <c r="D83" s="827"/>
      <c r="E83" s="1012"/>
      <c r="F83" s="1012"/>
      <c r="G83" s="1012"/>
      <c r="H83" s="1012"/>
      <c r="I83" s="1012"/>
      <c r="J83" s="1012"/>
      <c r="K83" s="1012"/>
      <c r="L83" s="1012"/>
      <c r="M83" s="1012"/>
      <c r="N83" s="1012"/>
      <c r="O83" s="1012"/>
      <c r="P83" s="1012"/>
      <c r="Q83" s="1012"/>
      <c r="R83" s="1012"/>
      <c r="S83" s="1013"/>
    </row>
    <row r="84" spans="1:19">
      <c r="A84" s="146"/>
      <c r="B84" s="542">
        <v>25</v>
      </c>
      <c r="C84" s="826"/>
      <c r="D84" s="827"/>
      <c r="E84" s="1012"/>
      <c r="F84" s="1012"/>
      <c r="G84" s="1012"/>
      <c r="H84" s="1012"/>
      <c r="I84" s="1012"/>
      <c r="J84" s="1012"/>
      <c r="K84" s="1012"/>
      <c r="L84" s="1012"/>
      <c r="M84" s="1012"/>
      <c r="N84" s="1012"/>
      <c r="O84" s="1012"/>
      <c r="P84" s="1012"/>
      <c r="Q84" s="1012"/>
      <c r="R84" s="1012"/>
      <c r="S84" s="1013"/>
    </row>
    <row r="85" spans="1:19">
      <c r="A85" s="146"/>
      <c r="B85" s="542">
        <v>26</v>
      </c>
      <c r="C85" s="826"/>
      <c r="D85" s="827"/>
      <c r="E85" s="1012"/>
      <c r="F85" s="1012"/>
      <c r="G85" s="1012"/>
      <c r="H85" s="1012"/>
      <c r="I85" s="1012"/>
      <c r="J85" s="1012"/>
      <c r="K85" s="1012"/>
      <c r="L85" s="1012"/>
      <c r="M85" s="1012"/>
      <c r="N85" s="1012"/>
      <c r="O85" s="1012"/>
      <c r="P85" s="1012"/>
      <c r="Q85" s="1012"/>
      <c r="R85" s="1012"/>
      <c r="S85" s="1013"/>
    </row>
    <row r="86" spans="1:19">
      <c r="A86" s="146"/>
      <c r="B86" s="542">
        <v>27</v>
      </c>
      <c r="C86" s="826"/>
      <c r="D86" s="827"/>
      <c r="E86" s="1012"/>
      <c r="F86" s="1012"/>
      <c r="G86" s="1012"/>
      <c r="H86" s="1012"/>
      <c r="I86" s="1012"/>
      <c r="J86" s="1012"/>
      <c r="K86" s="1012"/>
      <c r="L86" s="1012"/>
      <c r="M86" s="1012"/>
      <c r="N86" s="1012"/>
      <c r="O86" s="1012"/>
      <c r="P86" s="1012"/>
      <c r="Q86" s="1012"/>
      <c r="R86" s="1012"/>
      <c r="S86" s="1013"/>
    </row>
    <row r="87" spans="1:19">
      <c r="A87" s="146"/>
      <c r="B87" s="542">
        <v>28</v>
      </c>
      <c r="C87" s="826"/>
      <c r="D87" s="827"/>
      <c r="E87" s="1012"/>
      <c r="F87" s="1012"/>
      <c r="G87" s="1012"/>
      <c r="H87" s="1012"/>
      <c r="I87" s="1012"/>
      <c r="J87" s="1012"/>
      <c r="K87" s="1012"/>
      <c r="L87" s="1012"/>
      <c r="M87" s="1012"/>
      <c r="N87" s="1012"/>
      <c r="O87" s="1012"/>
      <c r="P87" s="1012"/>
      <c r="Q87" s="1012"/>
      <c r="R87" s="1012"/>
      <c r="S87" s="1013"/>
    </row>
    <row r="88" spans="1:19">
      <c r="A88" s="146"/>
      <c r="B88" s="542">
        <v>29</v>
      </c>
      <c r="C88" s="826"/>
      <c r="D88" s="827"/>
      <c r="E88" s="1012"/>
      <c r="F88" s="1012"/>
      <c r="G88" s="1012"/>
      <c r="H88" s="1012"/>
      <c r="I88" s="1012"/>
      <c r="J88" s="1012"/>
      <c r="K88" s="1012"/>
      <c r="L88" s="1012"/>
      <c r="M88" s="1012"/>
      <c r="N88" s="1012"/>
      <c r="O88" s="1012"/>
      <c r="P88" s="1012"/>
      <c r="Q88" s="1012"/>
      <c r="R88" s="1012"/>
      <c r="S88" s="1013"/>
    </row>
    <row r="89" spans="1:19">
      <c r="A89" s="146"/>
      <c r="B89" s="542">
        <v>30</v>
      </c>
      <c r="C89" s="826"/>
      <c r="D89" s="827"/>
      <c r="E89" s="1012"/>
      <c r="F89" s="1012"/>
      <c r="G89" s="1012"/>
      <c r="H89" s="1012"/>
      <c r="I89" s="1012"/>
      <c r="J89" s="1012"/>
      <c r="K89" s="1012"/>
      <c r="L89" s="1012"/>
      <c r="M89" s="1012"/>
      <c r="N89" s="1012"/>
      <c r="O89" s="1012"/>
      <c r="P89" s="1012"/>
      <c r="Q89" s="1012"/>
      <c r="R89" s="1012"/>
      <c r="S89" s="1013"/>
    </row>
    <row r="90" spans="1:19">
      <c r="A90" s="146"/>
      <c r="B90" s="542">
        <v>31</v>
      </c>
      <c r="C90" s="826"/>
      <c r="D90" s="827"/>
      <c r="E90" s="1012"/>
      <c r="F90" s="1012"/>
      <c r="G90" s="1012"/>
      <c r="H90" s="1012"/>
      <c r="I90" s="1012"/>
      <c r="J90" s="1012"/>
      <c r="K90" s="1012"/>
      <c r="L90" s="1012"/>
      <c r="M90" s="1012"/>
      <c r="N90" s="1012"/>
      <c r="O90" s="1012"/>
      <c r="P90" s="1012"/>
      <c r="Q90" s="1012"/>
      <c r="R90" s="1012"/>
      <c r="S90" s="1013"/>
    </row>
    <row r="91" spans="1:19">
      <c r="A91" s="146"/>
      <c r="B91" s="542">
        <v>32</v>
      </c>
      <c r="C91" s="826"/>
      <c r="D91" s="827"/>
      <c r="E91" s="1012"/>
      <c r="F91" s="1012"/>
      <c r="G91" s="1012"/>
      <c r="H91" s="1012"/>
      <c r="I91" s="1012"/>
      <c r="J91" s="1012"/>
      <c r="K91" s="1012"/>
      <c r="L91" s="1012"/>
      <c r="M91" s="1012"/>
      <c r="N91" s="1012"/>
      <c r="O91" s="1012"/>
      <c r="P91" s="1012"/>
      <c r="Q91" s="1012"/>
      <c r="R91" s="1012"/>
      <c r="S91" s="1013"/>
    </row>
    <row r="92" spans="1:19">
      <c r="A92" s="146"/>
      <c r="B92" s="542">
        <v>33</v>
      </c>
      <c r="C92" s="826"/>
      <c r="D92" s="827"/>
      <c r="E92" s="1012"/>
      <c r="F92" s="1012"/>
      <c r="G92" s="1012"/>
      <c r="H92" s="1012"/>
      <c r="I92" s="1012"/>
      <c r="J92" s="1012"/>
      <c r="K92" s="1012"/>
      <c r="L92" s="1012"/>
      <c r="M92" s="1012"/>
      <c r="N92" s="1012"/>
      <c r="O92" s="1012"/>
      <c r="P92" s="1012"/>
      <c r="Q92" s="1012"/>
      <c r="R92" s="1012"/>
      <c r="S92" s="1013"/>
    </row>
    <row r="93" spans="1:19">
      <c r="A93" s="146"/>
      <c r="B93" s="542">
        <v>34</v>
      </c>
      <c r="C93" s="826"/>
      <c r="D93" s="827"/>
      <c r="E93" s="1012"/>
      <c r="F93" s="1012"/>
      <c r="G93" s="1012"/>
      <c r="H93" s="1012"/>
      <c r="I93" s="1012"/>
      <c r="J93" s="1012"/>
      <c r="K93" s="1012"/>
      <c r="L93" s="1012"/>
      <c r="M93" s="1012"/>
      <c r="N93" s="1012"/>
      <c r="O93" s="1012"/>
      <c r="P93" s="1012"/>
      <c r="Q93" s="1012"/>
      <c r="R93" s="1012"/>
      <c r="S93" s="1013"/>
    </row>
    <row r="94" spans="1:19">
      <c r="A94" s="146"/>
      <c r="B94" s="542">
        <v>35</v>
      </c>
      <c r="C94" s="826"/>
      <c r="D94" s="827"/>
      <c r="E94" s="1012"/>
      <c r="F94" s="1012"/>
      <c r="G94" s="1012"/>
      <c r="H94" s="1012"/>
      <c r="I94" s="1012"/>
      <c r="J94" s="1012"/>
      <c r="K94" s="1012"/>
      <c r="L94" s="1012"/>
      <c r="M94" s="1012"/>
      <c r="N94" s="1012"/>
      <c r="O94" s="1012"/>
      <c r="P94" s="1012"/>
      <c r="Q94" s="1012"/>
      <c r="R94" s="1012"/>
      <c r="S94" s="1013"/>
    </row>
    <row r="95" spans="1:19">
      <c r="A95" s="146"/>
      <c r="B95" s="542">
        <v>36</v>
      </c>
      <c r="C95" s="826"/>
      <c r="D95" s="827"/>
      <c r="E95" s="1012"/>
      <c r="F95" s="1012"/>
      <c r="G95" s="1012"/>
      <c r="H95" s="1012"/>
      <c r="I95" s="1012"/>
      <c r="J95" s="1012"/>
      <c r="K95" s="1012"/>
      <c r="L95" s="1012"/>
      <c r="M95" s="1012"/>
      <c r="N95" s="1012"/>
      <c r="O95" s="1012"/>
      <c r="P95" s="1012"/>
      <c r="Q95" s="1012"/>
      <c r="R95" s="1012"/>
      <c r="S95" s="1013"/>
    </row>
    <row r="96" spans="1:19">
      <c r="A96" s="146"/>
      <c r="B96" s="542">
        <v>37</v>
      </c>
      <c r="C96" s="826"/>
      <c r="D96" s="827"/>
      <c r="E96" s="1012"/>
      <c r="F96" s="1012"/>
      <c r="G96" s="1012"/>
      <c r="H96" s="1012"/>
      <c r="I96" s="1012"/>
      <c r="J96" s="1012"/>
      <c r="K96" s="1012"/>
      <c r="L96" s="1012"/>
      <c r="M96" s="1012"/>
      <c r="N96" s="1012"/>
      <c r="O96" s="1012"/>
      <c r="P96" s="1012"/>
      <c r="Q96" s="1012"/>
      <c r="R96" s="1012"/>
      <c r="S96" s="1013"/>
    </row>
    <row r="97" spans="1:19">
      <c r="A97" s="146"/>
      <c r="B97" s="542">
        <v>38</v>
      </c>
      <c r="C97" s="826"/>
      <c r="D97" s="827"/>
      <c r="E97" s="1012"/>
      <c r="F97" s="1012"/>
      <c r="G97" s="1012"/>
      <c r="H97" s="1012"/>
      <c r="I97" s="1012"/>
      <c r="J97" s="1012"/>
      <c r="K97" s="1012"/>
      <c r="L97" s="1012"/>
      <c r="M97" s="1012"/>
      <c r="N97" s="1012"/>
      <c r="O97" s="1012"/>
      <c r="P97" s="1012"/>
      <c r="Q97" s="1012"/>
      <c r="R97" s="1012"/>
      <c r="S97" s="1013"/>
    </row>
    <row r="98" spans="1:19">
      <c r="A98" s="146"/>
      <c r="B98" s="542">
        <v>39</v>
      </c>
      <c r="C98" s="826"/>
      <c r="D98" s="827"/>
      <c r="E98" s="1012"/>
      <c r="F98" s="1012"/>
      <c r="G98" s="1012"/>
      <c r="H98" s="1012"/>
      <c r="I98" s="1012"/>
      <c r="J98" s="1012"/>
      <c r="K98" s="1012"/>
      <c r="L98" s="1012"/>
      <c r="M98" s="1012"/>
      <c r="N98" s="1012"/>
      <c r="O98" s="1012"/>
      <c r="P98" s="1012"/>
      <c r="Q98" s="1012"/>
      <c r="R98" s="1012"/>
      <c r="S98" s="1013"/>
    </row>
    <row r="99" spans="1:19">
      <c r="A99" s="146"/>
      <c r="B99" s="542">
        <v>40</v>
      </c>
      <c r="C99" s="826"/>
      <c r="D99" s="827"/>
      <c r="E99" s="1012"/>
      <c r="F99" s="1012"/>
      <c r="G99" s="1012"/>
      <c r="H99" s="1012"/>
      <c r="I99" s="1012"/>
      <c r="J99" s="1012"/>
      <c r="K99" s="1012"/>
      <c r="L99" s="1012"/>
      <c r="M99" s="1012"/>
      <c r="N99" s="1012"/>
      <c r="O99" s="1012"/>
      <c r="P99" s="1012"/>
      <c r="Q99" s="1012"/>
      <c r="R99" s="1012"/>
      <c r="S99" s="1013"/>
    </row>
    <row r="100" spans="1:19">
      <c r="A100" s="146"/>
      <c r="B100" s="542">
        <v>41</v>
      </c>
      <c r="C100" s="826"/>
      <c r="D100" s="827"/>
      <c r="E100" s="1012"/>
      <c r="F100" s="1012"/>
      <c r="G100" s="1012"/>
      <c r="H100" s="1012"/>
      <c r="I100" s="1012"/>
      <c r="J100" s="1012"/>
      <c r="K100" s="1012"/>
      <c r="L100" s="1012"/>
      <c r="M100" s="1012"/>
      <c r="N100" s="1012"/>
      <c r="O100" s="1012"/>
      <c r="P100" s="1012"/>
      <c r="Q100" s="1012"/>
      <c r="R100" s="1012"/>
      <c r="S100" s="1013"/>
    </row>
    <row r="101" spans="1:19">
      <c r="A101" s="146"/>
      <c r="B101" s="542">
        <v>42</v>
      </c>
      <c r="C101" s="826"/>
      <c r="D101" s="827"/>
      <c r="E101" s="1012"/>
      <c r="F101" s="1012"/>
      <c r="G101" s="1012"/>
      <c r="H101" s="1012"/>
      <c r="I101" s="1012"/>
      <c r="J101" s="1012"/>
      <c r="K101" s="1012"/>
      <c r="L101" s="1012"/>
      <c r="M101" s="1012"/>
      <c r="N101" s="1012"/>
      <c r="O101" s="1012"/>
      <c r="P101" s="1012"/>
      <c r="Q101" s="1012"/>
      <c r="R101" s="1012"/>
      <c r="S101" s="1013"/>
    </row>
    <row r="102" spans="1:19">
      <c r="A102" s="146"/>
      <c r="B102" s="542">
        <v>43</v>
      </c>
      <c r="C102" s="826"/>
      <c r="D102" s="827"/>
      <c r="E102" s="1012"/>
      <c r="F102" s="1012"/>
      <c r="G102" s="1012"/>
      <c r="H102" s="1012"/>
      <c r="I102" s="1012"/>
      <c r="J102" s="1012"/>
      <c r="K102" s="1012"/>
      <c r="L102" s="1012"/>
      <c r="M102" s="1012"/>
      <c r="N102" s="1012"/>
      <c r="O102" s="1012"/>
      <c r="P102" s="1012"/>
      <c r="Q102" s="1012"/>
      <c r="R102" s="1012"/>
      <c r="S102" s="1013"/>
    </row>
    <row r="103" spans="1:19">
      <c r="A103" s="146"/>
      <c r="B103" s="542">
        <v>44</v>
      </c>
      <c r="C103" s="826"/>
      <c r="D103" s="827"/>
      <c r="E103" s="1012"/>
      <c r="F103" s="1012"/>
      <c r="G103" s="1012"/>
      <c r="H103" s="1012"/>
      <c r="I103" s="1012"/>
      <c r="J103" s="1012"/>
      <c r="K103" s="1012"/>
      <c r="L103" s="1012"/>
      <c r="M103" s="1012"/>
      <c r="N103" s="1012"/>
      <c r="O103" s="1012"/>
      <c r="P103" s="1012"/>
      <c r="Q103" s="1012"/>
      <c r="R103" s="1012"/>
      <c r="S103" s="1013"/>
    </row>
    <row r="104" spans="1:19">
      <c r="A104" s="146"/>
      <c r="B104" s="542">
        <v>45</v>
      </c>
      <c r="C104" s="826"/>
      <c r="D104" s="827"/>
      <c r="E104" s="1012"/>
      <c r="F104" s="1012"/>
      <c r="G104" s="1012"/>
      <c r="H104" s="1012"/>
      <c r="I104" s="1012"/>
      <c r="J104" s="1012"/>
      <c r="K104" s="1012"/>
      <c r="L104" s="1012"/>
      <c r="M104" s="1012"/>
      <c r="N104" s="1012"/>
      <c r="O104" s="1012"/>
      <c r="P104" s="1012"/>
      <c r="Q104" s="1012"/>
      <c r="R104" s="1012"/>
      <c r="S104" s="1013"/>
    </row>
    <row r="105" spans="1:19">
      <c r="A105" s="146"/>
      <c r="B105" s="542">
        <v>46</v>
      </c>
      <c r="C105" s="826"/>
      <c r="D105" s="827"/>
      <c r="E105" s="1012"/>
      <c r="F105" s="1012"/>
      <c r="G105" s="1012"/>
      <c r="H105" s="1012"/>
      <c r="I105" s="1012"/>
      <c r="J105" s="1012"/>
      <c r="K105" s="1012"/>
      <c r="L105" s="1012"/>
      <c r="M105" s="1012"/>
      <c r="N105" s="1012"/>
      <c r="O105" s="1012"/>
      <c r="P105" s="1012"/>
      <c r="Q105" s="1012"/>
      <c r="R105" s="1012"/>
      <c r="S105" s="1013"/>
    </row>
    <row r="106" spans="1:19">
      <c r="A106" s="146"/>
      <c r="B106" s="542">
        <v>47</v>
      </c>
      <c r="C106" s="826"/>
      <c r="D106" s="827"/>
      <c r="E106" s="1012"/>
      <c r="F106" s="1012"/>
      <c r="G106" s="1012"/>
      <c r="H106" s="1012"/>
      <c r="I106" s="1012"/>
      <c r="J106" s="1012"/>
      <c r="K106" s="1012"/>
      <c r="L106" s="1012"/>
      <c r="M106" s="1012"/>
      <c r="N106" s="1012"/>
      <c r="O106" s="1012"/>
      <c r="P106" s="1012"/>
      <c r="Q106" s="1012"/>
      <c r="R106" s="1012"/>
      <c r="S106" s="1013"/>
    </row>
    <row r="107" spans="1:19">
      <c r="A107" s="146"/>
      <c r="B107" s="542">
        <v>48</v>
      </c>
      <c r="C107" s="826"/>
      <c r="D107" s="827"/>
      <c r="E107" s="1012"/>
      <c r="F107" s="1012"/>
      <c r="G107" s="1012"/>
      <c r="H107" s="1012"/>
      <c r="I107" s="1012"/>
      <c r="J107" s="1012"/>
      <c r="K107" s="1012"/>
      <c r="L107" s="1012"/>
      <c r="M107" s="1012"/>
      <c r="N107" s="1012"/>
      <c r="O107" s="1012"/>
      <c r="P107" s="1012"/>
      <c r="Q107" s="1012"/>
      <c r="R107" s="1012"/>
      <c r="S107" s="1013"/>
    </row>
    <row r="108" spans="1:19">
      <c r="A108" s="146"/>
      <c r="B108" s="542">
        <v>49</v>
      </c>
      <c r="C108" s="826"/>
      <c r="D108" s="827"/>
      <c r="E108" s="1012"/>
      <c r="F108" s="1012"/>
      <c r="G108" s="1012"/>
      <c r="H108" s="1012"/>
      <c r="I108" s="1012"/>
      <c r="J108" s="1012"/>
      <c r="K108" s="1012"/>
      <c r="L108" s="1012"/>
      <c r="M108" s="1012"/>
      <c r="N108" s="1012"/>
      <c r="O108" s="1012"/>
      <c r="P108" s="1012"/>
      <c r="Q108" s="1012"/>
      <c r="R108" s="1012"/>
      <c r="S108" s="1013"/>
    </row>
    <row r="109" spans="1:19">
      <c r="A109" s="146"/>
      <c r="B109" s="542">
        <v>50</v>
      </c>
      <c r="C109" s="826"/>
      <c r="D109" s="827"/>
      <c r="E109" s="1012"/>
      <c r="F109" s="1012"/>
      <c r="G109" s="1012"/>
      <c r="H109" s="1012"/>
      <c r="I109" s="1012"/>
      <c r="J109" s="1012"/>
      <c r="K109" s="1012"/>
      <c r="L109" s="1012"/>
      <c r="M109" s="1012"/>
      <c r="N109" s="1012"/>
      <c r="O109" s="1012"/>
      <c r="P109" s="1012"/>
      <c r="Q109" s="1012"/>
      <c r="R109" s="1012"/>
      <c r="S109" s="1013"/>
    </row>
    <row r="110" spans="1:19">
      <c r="A110" s="146"/>
      <c r="B110" s="542">
        <v>51</v>
      </c>
      <c r="C110" s="826"/>
      <c r="D110" s="827"/>
      <c r="E110" s="1012"/>
      <c r="F110" s="1012"/>
      <c r="G110" s="1012"/>
      <c r="H110" s="1012"/>
      <c r="I110" s="1012"/>
      <c r="J110" s="1012"/>
      <c r="K110" s="1012"/>
      <c r="L110" s="1012"/>
      <c r="M110" s="1012"/>
      <c r="N110" s="1012"/>
      <c r="O110" s="1012"/>
      <c r="P110" s="1012"/>
      <c r="Q110" s="1012"/>
      <c r="R110" s="1012"/>
      <c r="S110" s="1013"/>
    </row>
    <row r="111" spans="1:19">
      <c r="A111" s="146"/>
      <c r="B111" s="542">
        <v>52</v>
      </c>
      <c r="C111" s="826"/>
      <c r="D111" s="827"/>
      <c r="E111" s="1012"/>
      <c r="F111" s="1012"/>
      <c r="G111" s="1012"/>
      <c r="H111" s="1012"/>
      <c r="I111" s="1012"/>
      <c r="J111" s="1012"/>
      <c r="K111" s="1012"/>
      <c r="L111" s="1012"/>
      <c r="M111" s="1012"/>
      <c r="N111" s="1012"/>
      <c r="O111" s="1012"/>
      <c r="P111" s="1012"/>
      <c r="Q111" s="1012"/>
      <c r="R111" s="1012"/>
      <c r="S111" s="1013"/>
    </row>
    <row r="112" spans="1:19">
      <c r="A112" s="146"/>
      <c r="B112" s="542">
        <v>53</v>
      </c>
      <c r="C112" s="826"/>
      <c r="D112" s="827"/>
      <c r="E112" s="1012"/>
      <c r="F112" s="1012"/>
      <c r="G112" s="1012"/>
      <c r="H112" s="1012"/>
      <c r="I112" s="1012"/>
      <c r="J112" s="1012"/>
      <c r="K112" s="1012"/>
      <c r="L112" s="1012"/>
      <c r="M112" s="1012"/>
      <c r="N112" s="1012"/>
      <c r="O112" s="1012"/>
      <c r="P112" s="1012"/>
      <c r="Q112" s="1012"/>
      <c r="R112" s="1012"/>
      <c r="S112" s="1013"/>
    </row>
    <row r="113" spans="1:19">
      <c r="A113" s="146"/>
      <c r="B113" s="542">
        <v>54</v>
      </c>
      <c r="C113" s="826"/>
      <c r="D113" s="827"/>
      <c r="E113" s="1012"/>
      <c r="F113" s="1012"/>
      <c r="G113" s="1012"/>
      <c r="H113" s="1012"/>
      <c r="I113" s="1012"/>
      <c r="J113" s="1012"/>
      <c r="K113" s="1012"/>
      <c r="L113" s="1012"/>
      <c r="M113" s="1012"/>
      <c r="N113" s="1012"/>
      <c r="O113" s="1012"/>
      <c r="P113" s="1012"/>
      <c r="Q113" s="1012"/>
      <c r="R113" s="1012"/>
      <c r="S113" s="1013"/>
    </row>
    <row r="114" spans="1:19">
      <c r="A114" s="146"/>
      <c r="B114" s="542">
        <v>55</v>
      </c>
      <c r="C114" s="826"/>
      <c r="D114" s="827"/>
      <c r="E114" s="1012"/>
      <c r="F114" s="1012"/>
      <c r="G114" s="1012"/>
      <c r="H114" s="1012"/>
      <c r="I114" s="1012"/>
      <c r="J114" s="1012"/>
      <c r="K114" s="1012"/>
      <c r="L114" s="1012"/>
      <c r="M114" s="1012"/>
      <c r="N114" s="1012"/>
      <c r="O114" s="1012"/>
      <c r="P114" s="1012"/>
      <c r="Q114" s="1012"/>
      <c r="R114" s="1012"/>
      <c r="S114" s="1013"/>
    </row>
    <row r="115" spans="1:19">
      <c r="A115" s="146"/>
      <c r="B115" s="542">
        <v>56</v>
      </c>
      <c r="C115" s="826"/>
      <c r="D115" s="827"/>
      <c r="E115" s="1012"/>
      <c r="F115" s="1012"/>
      <c r="G115" s="1012"/>
      <c r="H115" s="1012"/>
      <c r="I115" s="1012"/>
      <c r="J115" s="1012"/>
      <c r="K115" s="1012"/>
      <c r="L115" s="1012"/>
      <c r="M115" s="1012"/>
      <c r="N115" s="1012"/>
      <c r="O115" s="1012"/>
      <c r="P115" s="1012"/>
      <c r="Q115" s="1012"/>
      <c r="R115" s="1012"/>
      <c r="S115" s="1013"/>
    </row>
    <row r="116" spans="1:19">
      <c r="A116" s="146"/>
      <c r="B116" s="542">
        <v>57</v>
      </c>
      <c r="C116" s="826"/>
      <c r="D116" s="827"/>
      <c r="E116" s="1012"/>
      <c r="F116" s="1012"/>
      <c r="G116" s="1012"/>
      <c r="H116" s="1012"/>
      <c r="I116" s="1012"/>
      <c r="J116" s="1012"/>
      <c r="K116" s="1012"/>
      <c r="L116" s="1012"/>
      <c r="M116" s="1012"/>
      <c r="N116" s="1012"/>
      <c r="O116" s="1012"/>
      <c r="P116" s="1012"/>
      <c r="Q116" s="1012"/>
      <c r="R116" s="1012"/>
      <c r="S116" s="1013"/>
    </row>
    <row r="117" spans="1:19">
      <c r="A117" s="146"/>
      <c r="B117" s="542">
        <v>58</v>
      </c>
      <c r="C117" s="826"/>
      <c r="D117" s="827"/>
      <c r="E117" s="1012"/>
      <c r="F117" s="1012"/>
      <c r="G117" s="1012"/>
      <c r="H117" s="1012"/>
      <c r="I117" s="1012"/>
      <c r="J117" s="1012"/>
      <c r="K117" s="1012"/>
      <c r="L117" s="1012"/>
      <c r="M117" s="1012"/>
      <c r="N117" s="1012"/>
      <c r="O117" s="1012"/>
      <c r="P117" s="1012"/>
      <c r="Q117" s="1012"/>
      <c r="R117" s="1012"/>
      <c r="S117" s="1013"/>
    </row>
    <row r="118" spans="1:19">
      <c r="A118" s="146"/>
      <c r="B118" s="542">
        <v>59</v>
      </c>
      <c r="C118" s="826"/>
      <c r="D118" s="827"/>
      <c r="E118" s="1012"/>
      <c r="F118" s="1012"/>
      <c r="G118" s="1012"/>
      <c r="H118" s="1012"/>
      <c r="I118" s="1012"/>
      <c r="J118" s="1012"/>
      <c r="K118" s="1012"/>
      <c r="L118" s="1012"/>
      <c r="M118" s="1012"/>
      <c r="N118" s="1012"/>
      <c r="O118" s="1012"/>
      <c r="P118" s="1012"/>
      <c r="Q118" s="1012"/>
      <c r="R118" s="1012"/>
      <c r="S118" s="1013"/>
    </row>
    <row r="119" spans="1:19">
      <c r="A119" s="146"/>
      <c r="B119" s="542">
        <v>60</v>
      </c>
      <c r="C119" s="826"/>
      <c r="D119" s="827"/>
      <c r="E119" s="1012"/>
      <c r="F119" s="1012"/>
      <c r="G119" s="1012"/>
      <c r="H119" s="1012"/>
      <c r="I119" s="1012"/>
      <c r="J119" s="1012"/>
      <c r="K119" s="1012"/>
      <c r="L119" s="1012"/>
      <c r="M119" s="1012"/>
      <c r="N119" s="1012"/>
      <c r="O119" s="1012"/>
      <c r="P119" s="1012"/>
      <c r="Q119" s="1012"/>
      <c r="R119" s="1012"/>
      <c r="S119" s="1013"/>
    </row>
    <row r="120" spans="1:19">
      <c r="A120" s="146"/>
      <c r="B120" s="542">
        <v>61</v>
      </c>
      <c r="C120" s="826"/>
      <c r="D120" s="827"/>
      <c r="E120" s="1012"/>
      <c r="F120" s="1012"/>
      <c r="G120" s="1012"/>
      <c r="H120" s="1012"/>
      <c r="I120" s="1012"/>
      <c r="J120" s="1012"/>
      <c r="K120" s="1012"/>
      <c r="L120" s="1012"/>
      <c r="M120" s="1012"/>
      <c r="N120" s="1012"/>
      <c r="O120" s="1012"/>
      <c r="P120" s="1012"/>
      <c r="Q120" s="1012"/>
      <c r="R120" s="1012"/>
      <c r="S120" s="1013"/>
    </row>
    <row r="121" spans="1:19">
      <c r="A121" s="146"/>
      <c r="B121" s="542">
        <v>62</v>
      </c>
      <c r="C121" s="826"/>
      <c r="D121" s="827"/>
      <c r="E121" s="1012"/>
      <c r="F121" s="1012"/>
      <c r="G121" s="1012"/>
      <c r="H121" s="1012"/>
      <c r="I121" s="1012"/>
      <c r="J121" s="1012"/>
      <c r="K121" s="1012"/>
      <c r="L121" s="1012"/>
      <c r="M121" s="1012"/>
      <c r="N121" s="1012"/>
      <c r="O121" s="1012"/>
      <c r="P121" s="1012"/>
      <c r="Q121" s="1012"/>
      <c r="R121" s="1012"/>
      <c r="S121" s="1013"/>
    </row>
    <row r="122" spans="1:19">
      <c r="A122" s="146"/>
      <c r="B122" s="542">
        <v>63</v>
      </c>
      <c r="C122" s="826"/>
      <c r="D122" s="827"/>
      <c r="E122" s="1012"/>
      <c r="F122" s="1012"/>
      <c r="G122" s="1012"/>
      <c r="H122" s="1012"/>
      <c r="I122" s="1012"/>
      <c r="J122" s="1012"/>
      <c r="K122" s="1012"/>
      <c r="L122" s="1012"/>
      <c r="M122" s="1012"/>
      <c r="N122" s="1012"/>
      <c r="O122" s="1012"/>
      <c r="P122" s="1012"/>
      <c r="Q122" s="1012"/>
      <c r="R122" s="1012"/>
      <c r="S122" s="1013"/>
    </row>
    <row r="123" spans="1:19">
      <c r="A123" s="146"/>
      <c r="B123" s="542">
        <v>64</v>
      </c>
      <c r="C123" s="826"/>
      <c r="D123" s="827"/>
      <c r="E123" s="1012"/>
      <c r="F123" s="1012"/>
      <c r="G123" s="1012"/>
      <c r="H123" s="1012"/>
      <c r="I123" s="1012"/>
      <c r="J123" s="1012"/>
      <c r="K123" s="1012"/>
      <c r="L123" s="1012"/>
      <c r="M123" s="1012"/>
      <c r="N123" s="1012"/>
      <c r="O123" s="1012"/>
      <c r="P123" s="1012"/>
      <c r="Q123" s="1012"/>
      <c r="R123" s="1012"/>
      <c r="S123" s="1013"/>
    </row>
    <row r="124" spans="1:19">
      <c r="A124" s="146"/>
      <c r="B124" s="542">
        <v>65</v>
      </c>
      <c r="C124" s="826"/>
      <c r="D124" s="827"/>
      <c r="E124" s="1012"/>
      <c r="F124" s="1012"/>
      <c r="G124" s="1012"/>
      <c r="H124" s="1012"/>
      <c r="I124" s="1012"/>
      <c r="J124" s="1012"/>
      <c r="K124" s="1012"/>
      <c r="L124" s="1012"/>
      <c r="M124" s="1012"/>
      <c r="N124" s="1012"/>
      <c r="O124" s="1012"/>
      <c r="P124" s="1012"/>
      <c r="Q124" s="1012"/>
      <c r="R124" s="1012"/>
      <c r="S124" s="1013"/>
    </row>
    <row r="125" spans="1:19">
      <c r="A125" s="146"/>
      <c r="B125" s="542">
        <v>66</v>
      </c>
      <c r="C125" s="826"/>
      <c r="D125" s="827"/>
      <c r="E125" s="1012"/>
      <c r="F125" s="1012"/>
      <c r="G125" s="1012"/>
      <c r="H125" s="1012"/>
      <c r="I125" s="1012"/>
      <c r="J125" s="1012"/>
      <c r="K125" s="1012"/>
      <c r="L125" s="1012"/>
      <c r="M125" s="1012"/>
      <c r="N125" s="1012"/>
      <c r="O125" s="1012"/>
      <c r="P125" s="1012"/>
      <c r="Q125" s="1012"/>
      <c r="R125" s="1012"/>
      <c r="S125" s="1013"/>
    </row>
    <row r="126" spans="1:19">
      <c r="A126" s="146"/>
      <c r="B126" s="542">
        <v>67</v>
      </c>
      <c r="C126" s="826"/>
      <c r="D126" s="827"/>
      <c r="E126" s="1012"/>
      <c r="F126" s="1012"/>
      <c r="G126" s="1012"/>
      <c r="H126" s="1012"/>
      <c r="I126" s="1012"/>
      <c r="J126" s="1012"/>
      <c r="K126" s="1012"/>
      <c r="L126" s="1012"/>
      <c r="M126" s="1012"/>
      <c r="N126" s="1012"/>
      <c r="O126" s="1012"/>
      <c r="P126" s="1012"/>
      <c r="Q126" s="1012"/>
      <c r="R126" s="1012"/>
      <c r="S126" s="1013"/>
    </row>
    <row r="127" spans="1:19">
      <c r="A127" s="146"/>
      <c r="B127" s="542">
        <v>68</v>
      </c>
      <c r="C127" s="826"/>
      <c r="D127" s="827"/>
      <c r="E127" s="1012"/>
      <c r="F127" s="1012"/>
      <c r="G127" s="1012"/>
      <c r="H127" s="1012"/>
      <c r="I127" s="1012"/>
      <c r="J127" s="1012"/>
      <c r="K127" s="1012"/>
      <c r="L127" s="1012"/>
      <c r="M127" s="1012"/>
      <c r="N127" s="1012"/>
      <c r="O127" s="1012"/>
      <c r="P127" s="1012"/>
      <c r="Q127" s="1012"/>
      <c r="R127" s="1012"/>
      <c r="S127" s="1013"/>
    </row>
    <row r="128" spans="1:19">
      <c r="A128" s="146"/>
      <c r="B128" s="542">
        <v>69</v>
      </c>
      <c r="C128" s="826"/>
      <c r="D128" s="827"/>
      <c r="E128" s="1012"/>
      <c r="F128" s="1012"/>
      <c r="G128" s="1012"/>
      <c r="H128" s="1012"/>
      <c r="I128" s="1012"/>
      <c r="J128" s="1012"/>
      <c r="K128" s="1012"/>
      <c r="L128" s="1012"/>
      <c r="M128" s="1012"/>
      <c r="N128" s="1012"/>
      <c r="O128" s="1012"/>
      <c r="P128" s="1012"/>
      <c r="Q128" s="1012"/>
      <c r="R128" s="1012"/>
      <c r="S128" s="1013"/>
    </row>
    <row r="129" spans="1:19">
      <c r="A129" s="146"/>
      <c r="B129" s="542">
        <v>70</v>
      </c>
      <c r="C129" s="826"/>
      <c r="D129" s="827"/>
      <c r="E129" s="1012"/>
      <c r="F129" s="1012"/>
      <c r="G129" s="1012"/>
      <c r="H129" s="1012"/>
      <c r="I129" s="1012"/>
      <c r="J129" s="1012"/>
      <c r="K129" s="1012"/>
      <c r="L129" s="1012"/>
      <c r="M129" s="1012"/>
      <c r="N129" s="1012"/>
      <c r="O129" s="1012"/>
      <c r="P129" s="1012"/>
      <c r="Q129" s="1012"/>
      <c r="R129" s="1012"/>
      <c r="S129" s="1013"/>
    </row>
    <row r="130" spans="1:19">
      <c r="A130" s="146"/>
      <c r="B130" s="542">
        <v>71</v>
      </c>
      <c r="C130" s="826"/>
      <c r="D130" s="827"/>
      <c r="E130" s="1012"/>
      <c r="F130" s="1012"/>
      <c r="G130" s="1012"/>
      <c r="H130" s="1012"/>
      <c r="I130" s="1012"/>
      <c r="J130" s="1012"/>
      <c r="K130" s="1012"/>
      <c r="L130" s="1012"/>
      <c r="M130" s="1012"/>
      <c r="N130" s="1012"/>
      <c r="O130" s="1012"/>
      <c r="P130" s="1012"/>
      <c r="Q130" s="1012"/>
      <c r="R130" s="1012"/>
      <c r="S130" s="1013"/>
    </row>
    <row r="131" spans="1:19">
      <c r="A131" s="146"/>
      <c r="B131" s="542">
        <v>72</v>
      </c>
      <c r="C131" s="826"/>
      <c r="D131" s="827"/>
      <c r="E131" s="1012"/>
      <c r="F131" s="1012"/>
      <c r="G131" s="1012"/>
      <c r="H131" s="1012"/>
      <c r="I131" s="1012"/>
      <c r="J131" s="1012"/>
      <c r="K131" s="1012"/>
      <c r="L131" s="1012"/>
      <c r="M131" s="1012"/>
      <c r="N131" s="1012"/>
      <c r="O131" s="1012"/>
      <c r="P131" s="1012"/>
      <c r="Q131" s="1012"/>
      <c r="R131" s="1012"/>
      <c r="S131" s="1013"/>
    </row>
    <row r="132" spans="1:19">
      <c r="A132" s="146"/>
      <c r="B132" s="542">
        <v>73</v>
      </c>
      <c r="C132" s="826"/>
      <c r="D132" s="827"/>
      <c r="E132" s="1012"/>
      <c r="F132" s="1012"/>
      <c r="G132" s="1012"/>
      <c r="H132" s="1012"/>
      <c r="I132" s="1012"/>
      <c r="J132" s="1012"/>
      <c r="K132" s="1012"/>
      <c r="L132" s="1012"/>
      <c r="M132" s="1012"/>
      <c r="N132" s="1012"/>
      <c r="O132" s="1012"/>
      <c r="P132" s="1012"/>
      <c r="Q132" s="1012"/>
      <c r="R132" s="1012"/>
      <c r="S132" s="1013"/>
    </row>
    <row r="133" spans="1:19">
      <c r="A133" s="146"/>
      <c r="B133" s="542">
        <v>74</v>
      </c>
      <c r="C133" s="826"/>
      <c r="D133" s="827"/>
      <c r="E133" s="1012"/>
      <c r="F133" s="1012"/>
      <c r="G133" s="1012"/>
      <c r="H133" s="1012"/>
      <c r="I133" s="1012"/>
      <c r="J133" s="1012"/>
      <c r="K133" s="1012"/>
      <c r="L133" s="1012"/>
      <c r="M133" s="1012"/>
      <c r="N133" s="1012"/>
      <c r="O133" s="1012"/>
      <c r="P133" s="1012"/>
      <c r="Q133" s="1012"/>
      <c r="R133" s="1012"/>
      <c r="S133" s="1013"/>
    </row>
    <row r="134" spans="1:19">
      <c r="A134" s="146"/>
      <c r="B134" s="542">
        <v>75</v>
      </c>
      <c r="C134" s="826"/>
      <c r="D134" s="827"/>
      <c r="E134" s="1012"/>
      <c r="F134" s="1012"/>
      <c r="G134" s="1012"/>
      <c r="H134" s="1012"/>
      <c r="I134" s="1012"/>
      <c r="J134" s="1012"/>
      <c r="K134" s="1012"/>
      <c r="L134" s="1012"/>
      <c r="M134" s="1012"/>
      <c r="N134" s="1012"/>
      <c r="O134" s="1012"/>
      <c r="P134" s="1012"/>
      <c r="Q134" s="1012"/>
      <c r="R134" s="1012"/>
      <c r="S134" s="1013"/>
    </row>
    <row r="135" spans="1:19">
      <c r="A135" s="146"/>
      <c r="B135" s="542">
        <v>76</v>
      </c>
      <c r="C135" s="826"/>
      <c r="D135" s="827"/>
      <c r="E135" s="1012"/>
      <c r="F135" s="1012"/>
      <c r="G135" s="1012"/>
      <c r="H135" s="1012"/>
      <c r="I135" s="1012"/>
      <c r="J135" s="1012"/>
      <c r="K135" s="1012"/>
      <c r="L135" s="1012"/>
      <c r="M135" s="1012"/>
      <c r="N135" s="1012"/>
      <c r="O135" s="1012"/>
      <c r="P135" s="1012"/>
      <c r="Q135" s="1012"/>
      <c r="R135" s="1012"/>
      <c r="S135" s="1013"/>
    </row>
    <row r="136" spans="1:19">
      <c r="A136" s="146"/>
      <c r="B136" s="542">
        <v>77</v>
      </c>
      <c r="C136" s="826"/>
      <c r="D136" s="827"/>
      <c r="E136" s="1012"/>
      <c r="F136" s="1012"/>
      <c r="G136" s="1012"/>
      <c r="H136" s="1012"/>
      <c r="I136" s="1012"/>
      <c r="J136" s="1012"/>
      <c r="K136" s="1012"/>
      <c r="L136" s="1012"/>
      <c r="M136" s="1012"/>
      <c r="N136" s="1012"/>
      <c r="O136" s="1012"/>
      <c r="P136" s="1012"/>
      <c r="Q136" s="1012"/>
      <c r="R136" s="1012"/>
      <c r="S136" s="1013"/>
    </row>
    <row r="137" spans="1:19">
      <c r="A137" s="146"/>
      <c r="B137" s="542">
        <v>78</v>
      </c>
      <c r="C137" s="826"/>
      <c r="D137" s="827"/>
      <c r="E137" s="1012"/>
      <c r="F137" s="1012"/>
      <c r="G137" s="1012"/>
      <c r="H137" s="1012"/>
      <c r="I137" s="1012"/>
      <c r="J137" s="1012"/>
      <c r="K137" s="1012"/>
      <c r="L137" s="1012"/>
      <c r="M137" s="1012"/>
      <c r="N137" s="1012"/>
      <c r="O137" s="1012"/>
      <c r="P137" s="1012"/>
      <c r="Q137" s="1012"/>
      <c r="R137" s="1012"/>
      <c r="S137" s="1013"/>
    </row>
    <row r="138" spans="1:19">
      <c r="A138" s="146"/>
      <c r="B138" s="542">
        <v>79</v>
      </c>
      <c r="C138" s="826"/>
      <c r="D138" s="827"/>
      <c r="E138" s="1012"/>
      <c r="F138" s="1012"/>
      <c r="G138" s="1012"/>
      <c r="H138" s="1012"/>
      <c r="I138" s="1012"/>
      <c r="J138" s="1012"/>
      <c r="K138" s="1012"/>
      <c r="L138" s="1012"/>
      <c r="M138" s="1012"/>
      <c r="N138" s="1012"/>
      <c r="O138" s="1012"/>
      <c r="P138" s="1012"/>
      <c r="Q138" s="1012"/>
      <c r="R138" s="1012"/>
      <c r="S138" s="1013"/>
    </row>
    <row r="139" spans="1:19">
      <c r="A139" s="146"/>
      <c r="B139" s="542">
        <v>80</v>
      </c>
      <c r="C139" s="826"/>
      <c r="D139" s="827"/>
      <c r="E139" s="1012"/>
      <c r="F139" s="1012"/>
      <c r="G139" s="1012"/>
      <c r="H139" s="1012"/>
      <c r="I139" s="1012"/>
      <c r="J139" s="1012"/>
      <c r="K139" s="1012"/>
      <c r="L139" s="1012"/>
      <c r="M139" s="1012"/>
      <c r="N139" s="1012"/>
      <c r="O139" s="1012"/>
      <c r="P139" s="1012"/>
      <c r="Q139" s="1012"/>
      <c r="R139" s="1012"/>
      <c r="S139" s="1013"/>
    </row>
    <row r="140" spans="1:19">
      <c r="A140" s="146"/>
      <c r="B140" s="542">
        <v>81</v>
      </c>
      <c r="C140" s="826"/>
      <c r="D140" s="827"/>
      <c r="E140" s="1012"/>
      <c r="F140" s="1012"/>
      <c r="G140" s="1012"/>
      <c r="H140" s="1012"/>
      <c r="I140" s="1012"/>
      <c r="J140" s="1012"/>
      <c r="K140" s="1012"/>
      <c r="L140" s="1012"/>
      <c r="M140" s="1012"/>
      <c r="N140" s="1012"/>
      <c r="O140" s="1012"/>
      <c r="P140" s="1012"/>
      <c r="Q140" s="1012"/>
      <c r="R140" s="1012"/>
      <c r="S140" s="1013"/>
    </row>
    <row r="141" spans="1:19">
      <c r="A141" s="146"/>
      <c r="B141" s="542">
        <v>82</v>
      </c>
      <c r="C141" s="826"/>
      <c r="D141" s="827"/>
      <c r="E141" s="1012"/>
      <c r="F141" s="1012"/>
      <c r="G141" s="1012"/>
      <c r="H141" s="1012"/>
      <c r="I141" s="1012"/>
      <c r="J141" s="1012"/>
      <c r="K141" s="1012"/>
      <c r="L141" s="1012"/>
      <c r="M141" s="1012"/>
      <c r="N141" s="1012"/>
      <c r="O141" s="1012"/>
      <c r="P141" s="1012"/>
      <c r="Q141" s="1012"/>
      <c r="R141" s="1012"/>
      <c r="S141" s="1013"/>
    </row>
    <row r="142" spans="1:19">
      <c r="A142" s="146"/>
      <c r="B142" s="542">
        <v>83</v>
      </c>
      <c r="C142" s="826"/>
      <c r="D142" s="827"/>
      <c r="E142" s="1012"/>
      <c r="F142" s="1012"/>
      <c r="G142" s="1012"/>
      <c r="H142" s="1012"/>
      <c r="I142" s="1012"/>
      <c r="J142" s="1012"/>
      <c r="K142" s="1012"/>
      <c r="L142" s="1012"/>
      <c r="M142" s="1012"/>
      <c r="N142" s="1012"/>
      <c r="O142" s="1012"/>
      <c r="P142" s="1012"/>
      <c r="Q142" s="1012"/>
      <c r="R142" s="1012"/>
      <c r="S142" s="1013"/>
    </row>
    <row r="143" spans="1:19">
      <c r="A143" s="146"/>
      <c r="B143" s="542">
        <v>84</v>
      </c>
      <c r="C143" s="826"/>
      <c r="D143" s="827"/>
      <c r="E143" s="1012"/>
      <c r="F143" s="1012"/>
      <c r="G143" s="1012"/>
      <c r="H143" s="1012"/>
      <c r="I143" s="1012"/>
      <c r="J143" s="1012"/>
      <c r="K143" s="1012"/>
      <c r="L143" s="1012"/>
      <c r="M143" s="1012"/>
      <c r="N143" s="1012"/>
      <c r="O143" s="1012"/>
      <c r="P143" s="1012"/>
      <c r="Q143" s="1012"/>
      <c r="R143" s="1012"/>
      <c r="S143" s="1013"/>
    </row>
    <row r="144" spans="1:19">
      <c r="A144" s="146"/>
      <c r="B144" s="542">
        <v>85</v>
      </c>
      <c r="C144" s="826"/>
      <c r="D144" s="827"/>
      <c r="E144" s="1012"/>
      <c r="F144" s="1012"/>
      <c r="G144" s="1012"/>
      <c r="H144" s="1012"/>
      <c r="I144" s="1012"/>
      <c r="J144" s="1012"/>
      <c r="K144" s="1012"/>
      <c r="L144" s="1012"/>
      <c r="M144" s="1012"/>
      <c r="N144" s="1012"/>
      <c r="O144" s="1012"/>
      <c r="P144" s="1012"/>
      <c r="Q144" s="1012"/>
      <c r="R144" s="1012"/>
      <c r="S144" s="1013"/>
    </row>
    <row r="145" spans="1:19">
      <c r="A145" s="146"/>
      <c r="B145" s="542">
        <v>86</v>
      </c>
      <c r="C145" s="826"/>
      <c r="D145" s="827"/>
      <c r="E145" s="1012"/>
      <c r="F145" s="1012"/>
      <c r="G145" s="1012"/>
      <c r="H145" s="1012"/>
      <c r="I145" s="1012"/>
      <c r="J145" s="1012"/>
      <c r="K145" s="1012"/>
      <c r="L145" s="1012"/>
      <c r="M145" s="1012"/>
      <c r="N145" s="1012"/>
      <c r="O145" s="1012"/>
      <c r="P145" s="1012"/>
      <c r="Q145" s="1012"/>
      <c r="R145" s="1012"/>
      <c r="S145" s="1013"/>
    </row>
    <row r="146" spans="1:19">
      <c r="A146" s="146"/>
      <c r="B146" s="542">
        <v>87</v>
      </c>
      <c r="C146" s="826"/>
      <c r="D146" s="827"/>
      <c r="E146" s="1012"/>
      <c r="F146" s="1012"/>
      <c r="G146" s="1012"/>
      <c r="H146" s="1012"/>
      <c r="I146" s="1012"/>
      <c r="J146" s="1012"/>
      <c r="K146" s="1012"/>
      <c r="L146" s="1012"/>
      <c r="M146" s="1012"/>
      <c r="N146" s="1012"/>
      <c r="O146" s="1012"/>
      <c r="P146" s="1012"/>
      <c r="Q146" s="1012"/>
      <c r="R146" s="1012"/>
      <c r="S146" s="1013"/>
    </row>
    <row r="147" spans="1:19">
      <c r="A147" s="146"/>
      <c r="B147" s="542">
        <v>88</v>
      </c>
      <c r="C147" s="826"/>
      <c r="D147" s="827"/>
      <c r="E147" s="1012"/>
      <c r="F147" s="1012"/>
      <c r="G147" s="1012"/>
      <c r="H147" s="1012"/>
      <c r="I147" s="1012"/>
      <c r="J147" s="1012"/>
      <c r="K147" s="1012"/>
      <c r="L147" s="1012"/>
      <c r="M147" s="1012"/>
      <c r="N147" s="1012"/>
      <c r="O147" s="1012"/>
      <c r="P147" s="1012"/>
      <c r="Q147" s="1012"/>
      <c r="R147" s="1012"/>
      <c r="S147" s="1013"/>
    </row>
    <row r="148" spans="1:19">
      <c r="A148" s="146"/>
      <c r="B148" s="542">
        <v>89</v>
      </c>
      <c r="C148" s="826"/>
      <c r="D148" s="827"/>
      <c r="E148" s="1012"/>
      <c r="F148" s="1012"/>
      <c r="G148" s="1012"/>
      <c r="H148" s="1012"/>
      <c r="I148" s="1012"/>
      <c r="J148" s="1012"/>
      <c r="K148" s="1012"/>
      <c r="L148" s="1012"/>
      <c r="M148" s="1012"/>
      <c r="N148" s="1012"/>
      <c r="O148" s="1012"/>
      <c r="P148" s="1012"/>
      <c r="Q148" s="1012"/>
      <c r="R148" s="1012"/>
      <c r="S148" s="1013"/>
    </row>
    <row r="149" spans="1:19">
      <c r="A149" s="146"/>
      <c r="B149" s="542">
        <v>90</v>
      </c>
      <c r="C149" s="826"/>
      <c r="D149" s="827"/>
      <c r="E149" s="1012"/>
      <c r="F149" s="1012"/>
      <c r="G149" s="1012"/>
      <c r="H149" s="1012"/>
      <c r="I149" s="1012"/>
      <c r="J149" s="1012"/>
      <c r="K149" s="1012"/>
      <c r="L149" s="1012"/>
      <c r="M149" s="1012"/>
      <c r="N149" s="1012"/>
      <c r="O149" s="1012"/>
      <c r="P149" s="1012"/>
      <c r="Q149" s="1012"/>
      <c r="R149" s="1012"/>
      <c r="S149" s="1013"/>
    </row>
    <row r="150" spans="1:19">
      <c r="A150" s="146"/>
      <c r="B150" s="542">
        <v>91</v>
      </c>
      <c r="C150" s="826"/>
      <c r="D150" s="827"/>
      <c r="E150" s="1012"/>
      <c r="F150" s="1012"/>
      <c r="G150" s="1012"/>
      <c r="H150" s="1012"/>
      <c r="I150" s="1012"/>
      <c r="J150" s="1012"/>
      <c r="K150" s="1012"/>
      <c r="L150" s="1012"/>
      <c r="M150" s="1012"/>
      <c r="N150" s="1012"/>
      <c r="O150" s="1012"/>
      <c r="P150" s="1012"/>
      <c r="Q150" s="1012"/>
      <c r="R150" s="1012"/>
      <c r="S150" s="1013"/>
    </row>
    <row r="151" spans="1:19">
      <c r="A151" s="146"/>
      <c r="B151" s="542">
        <v>92</v>
      </c>
      <c r="C151" s="826"/>
      <c r="D151" s="827"/>
      <c r="E151" s="1012"/>
      <c r="F151" s="1012"/>
      <c r="G151" s="1012"/>
      <c r="H151" s="1012"/>
      <c r="I151" s="1012"/>
      <c r="J151" s="1012"/>
      <c r="K151" s="1012"/>
      <c r="L151" s="1012"/>
      <c r="M151" s="1012"/>
      <c r="N151" s="1012"/>
      <c r="O151" s="1012"/>
      <c r="P151" s="1012"/>
      <c r="Q151" s="1012"/>
      <c r="R151" s="1012"/>
      <c r="S151" s="1013"/>
    </row>
    <row r="152" spans="1:19">
      <c r="A152" s="146"/>
      <c r="B152" s="542">
        <v>93</v>
      </c>
      <c r="C152" s="826"/>
      <c r="D152" s="827"/>
      <c r="E152" s="1012"/>
      <c r="F152" s="1012"/>
      <c r="G152" s="1012"/>
      <c r="H152" s="1012"/>
      <c r="I152" s="1012"/>
      <c r="J152" s="1012"/>
      <c r="K152" s="1012"/>
      <c r="L152" s="1012"/>
      <c r="M152" s="1012"/>
      <c r="N152" s="1012"/>
      <c r="O152" s="1012"/>
      <c r="P152" s="1012"/>
      <c r="Q152" s="1012"/>
      <c r="R152" s="1012"/>
      <c r="S152" s="1013"/>
    </row>
    <row r="153" spans="1:19">
      <c r="A153" s="146"/>
      <c r="B153" s="542">
        <v>94</v>
      </c>
      <c r="C153" s="826"/>
      <c r="D153" s="827"/>
      <c r="E153" s="1012"/>
      <c r="F153" s="1012"/>
      <c r="G153" s="1012"/>
      <c r="H153" s="1012"/>
      <c r="I153" s="1012"/>
      <c r="J153" s="1012"/>
      <c r="K153" s="1012"/>
      <c r="L153" s="1012"/>
      <c r="M153" s="1012"/>
      <c r="N153" s="1012"/>
      <c r="O153" s="1012"/>
      <c r="P153" s="1012"/>
      <c r="Q153" s="1012"/>
      <c r="R153" s="1012"/>
      <c r="S153" s="1013"/>
    </row>
    <row r="154" spans="1:19">
      <c r="A154" s="146"/>
      <c r="B154" s="542">
        <v>95</v>
      </c>
      <c r="C154" s="826"/>
      <c r="D154" s="827"/>
      <c r="E154" s="1012"/>
      <c r="F154" s="1012"/>
      <c r="G154" s="1012"/>
      <c r="H154" s="1012"/>
      <c r="I154" s="1012"/>
      <c r="J154" s="1012"/>
      <c r="K154" s="1012"/>
      <c r="L154" s="1012"/>
      <c r="M154" s="1012"/>
      <c r="N154" s="1012"/>
      <c r="O154" s="1012"/>
      <c r="P154" s="1012"/>
      <c r="Q154" s="1012"/>
      <c r="R154" s="1012"/>
      <c r="S154" s="1013"/>
    </row>
    <row r="155" spans="1:19">
      <c r="A155" s="146"/>
      <c r="B155" s="542">
        <v>96</v>
      </c>
      <c r="C155" s="826"/>
      <c r="D155" s="827"/>
      <c r="E155" s="1012"/>
      <c r="F155" s="1012"/>
      <c r="G155" s="1012"/>
      <c r="H155" s="1012"/>
      <c r="I155" s="1012"/>
      <c r="J155" s="1012"/>
      <c r="K155" s="1012"/>
      <c r="L155" s="1012"/>
      <c r="M155" s="1012"/>
      <c r="N155" s="1012"/>
      <c r="O155" s="1012"/>
      <c r="P155" s="1012"/>
      <c r="Q155" s="1012"/>
      <c r="R155" s="1012"/>
      <c r="S155" s="1013"/>
    </row>
    <row r="156" spans="1:19">
      <c r="A156" s="146"/>
      <c r="B156" s="542">
        <v>97</v>
      </c>
      <c r="C156" s="826"/>
      <c r="D156" s="827"/>
      <c r="E156" s="1012"/>
      <c r="F156" s="1012"/>
      <c r="G156" s="1012"/>
      <c r="H156" s="1012"/>
      <c r="I156" s="1012"/>
      <c r="J156" s="1012"/>
      <c r="K156" s="1012"/>
      <c r="L156" s="1012"/>
      <c r="M156" s="1012"/>
      <c r="N156" s="1012"/>
      <c r="O156" s="1012"/>
      <c r="P156" s="1012"/>
      <c r="Q156" s="1012"/>
      <c r="R156" s="1012"/>
      <c r="S156" s="1013"/>
    </row>
    <row r="157" spans="1:19">
      <c r="A157" s="146"/>
      <c r="B157" s="542">
        <v>98</v>
      </c>
      <c r="C157" s="826"/>
      <c r="D157" s="827"/>
      <c r="E157" s="1012"/>
      <c r="F157" s="1012"/>
      <c r="G157" s="1012"/>
      <c r="H157" s="1012"/>
      <c r="I157" s="1012"/>
      <c r="J157" s="1012"/>
      <c r="K157" s="1012"/>
      <c r="L157" s="1012"/>
      <c r="M157" s="1012"/>
      <c r="N157" s="1012"/>
      <c r="O157" s="1012"/>
      <c r="P157" s="1012"/>
      <c r="Q157" s="1012"/>
      <c r="R157" s="1012"/>
      <c r="S157" s="1013"/>
    </row>
    <row r="158" spans="1:19">
      <c r="A158" s="146"/>
      <c r="B158" s="542">
        <v>99</v>
      </c>
      <c r="C158" s="826"/>
      <c r="D158" s="827"/>
      <c r="E158" s="1012"/>
      <c r="F158" s="1012"/>
      <c r="G158" s="1012"/>
      <c r="H158" s="1012"/>
      <c r="I158" s="1012"/>
      <c r="J158" s="1012"/>
      <c r="K158" s="1012"/>
      <c r="L158" s="1012"/>
      <c r="M158" s="1012"/>
      <c r="N158" s="1012"/>
      <c r="O158" s="1012"/>
      <c r="P158" s="1012"/>
      <c r="Q158" s="1012"/>
      <c r="R158" s="1012"/>
      <c r="S158" s="1013"/>
    </row>
    <row r="159" spans="1:19">
      <c r="A159" s="146"/>
      <c r="B159" s="542">
        <v>100</v>
      </c>
      <c r="C159" s="826"/>
      <c r="D159" s="827"/>
      <c r="E159" s="1012"/>
      <c r="F159" s="1012"/>
      <c r="G159" s="1012"/>
      <c r="H159" s="1012"/>
      <c r="I159" s="1012"/>
      <c r="J159" s="1012"/>
      <c r="K159" s="1012"/>
      <c r="L159" s="1012"/>
      <c r="M159" s="1012"/>
      <c r="N159" s="1012"/>
      <c r="O159" s="1012"/>
      <c r="P159" s="1012"/>
      <c r="Q159" s="1012"/>
      <c r="R159" s="1012"/>
      <c r="S159" s="1013"/>
    </row>
    <row r="160" spans="1:19">
      <c r="A160" s="146"/>
      <c r="B160" s="542">
        <v>101</v>
      </c>
      <c r="C160" s="826"/>
      <c r="D160" s="827"/>
      <c r="E160" s="1012"/>
      <c r="F160" s="1012"/>
      <c r="G160" s="1012"/>
      <c r="H160" s="1012"/>
      <c r="I160" s="1012"/>
      <c r="J160" s="1012"/>
      <c r="K160" s="1012"/>
      <c r="L160" s="1012"/>
      <c r="M160" s="1012"/>
      <c r="N160" s="1012"/>
      <c r="O160" s="1012"/>
      <c r="P160" s="1012"/>
      <c r="Q160" s="1012"/>
      <c r="R160" s="1012"/>
      <c r="S160" s="1013"/>
    </row>
    <row r="161" spans="1:19">
      <c r="A161" s="146"/>
      <c r="B161" s="542">
        <v>102</v>
      </c>
      <c r="C161" s="826"/>
      <c r="D161" s="827"/>
      <c r="E161" s="1012"/>
      <c r="F161" s="1012"/>
      <c r="G161" s="1012"/>
      <c r="H161" s="1012"/>
      <c r="I161" s="1012"/>
      <c r="J161" s="1012"/>
      <c r="K161" s="1012"/>
      <c r="L161" s="1012"/>
      <c r="M161" s="1012"/>
      <c r="N161" s="1012"/>
      <c r="O161" s="1012"/>
      <c r="P161" s="1012"/>
      <c r="Q161" s="1012"/>
      <c r="R161" s="1012"/>
      <c r="S161" s="1013"/>
    </row>
    <row r="162" spans="1:19">
      <c r="A162" s="146"/>
      <c r="B162" s="542">
        <v>103</v>
      </c>
      <c r="C162" s="828"/>
      <c r="D162" s="829"/>
      <c r="E162" s="1012"/>
      <c r="F162" s="1012"/>
      <c r="G162" s="1012"/>
      <c r="H162" s="1012"/>
      <c r="I162" s="1012"/>
      <c r="J162" s="1012"/>
      <c r="K162" s="1012"/>
      <c r="L162" s="1012"/>
      <c r="M162" s="1012"/>
      <c r="N162" s="1012"/>
      <c r="O162" s="1012"/>
      <c r="P162" s="1012"/>
      <c r="Q162" s="1012"/>
      <c r="R162" s="1012"/>
      <c r="S162" s="1013"/>
    </row>
    <row r="163" spans="1:19">
      <c r="A163" s="146"/>
      <c r="B163" s="542">
        <v>104</v>
      </c>
      <c r="C163" s="828"/>
      <c r="D163" s="829"/>
      <c r="E163" s="1012"/>
      <c r="F163" s="1012"/>
      <c r="G163" s="1012"/>
      <c r="H163" s="1012"/>
      <c r="I163" s="1012"/>
      <c r="J163" s="1012"/>
      <c r="K163" s="1012"/>
      <c r="L163" s="1012"/>
      <c r="M163" s="1012"/>
      <c r="N163" s="1012"/>
      <c r="O163" s="1012"/>
      <c r="P163" s="1012"/>
      <c r="Q163" s="1012"/>
      <c r="R163" s="1012"/>
      <c r="S163" s="1013"/>
    </row>
    <row r="164" spans="1:19">
      <c r="A164" s="146"/>
      <c r="B164" s="542">
        <v>105</v>
      </c>
      <c r="C164" s="828"/>
      <c r="D164" s="829"/>
      <c r="E164" s="1012"/>
      <c r="F164" s="1012"/>
      <c r="G164" s="1012"/>
      <c r="H164" s="1012"/>
      <c r="I164" s="1012"/>
      <c r="J164" s="1012"/>
      <c r="K164" s="1012"/>
      <c r="L164" s="1012"/>
      <c r="M164" s="1012"/>
      <c r="N164" s="1012"/>
      <c r="O164" s="1012"/>
      <c r="P164" s="1012"/>
      <c r="Q164" s="1012"/>
      <c r="R164" s="1012"/>
      <c r="S164" s="1013"/>
    </row>
    <row r="165" spans="1:19">
      <c r="A165" s="146"/>
      <c r="B165" s="542">
        <v>106</v>
      </c>
      <c r="C165" s="828"/>
      <c r="D165" s="829"/>
      <c r="E165" s="1012"/>
      <c r="F165" s="1012"/>
      <c r="G165" s="1012"/>
      <c r="H165" s="1012"/>
      <c r="I165" s="1012"/>
      <c r="J165" s="1012"/>
      <c r="K165" s="1012"/>
      <c r="L165" s="1012"/>
      <c r="M165" s="1012"/>
      <c r="N165" s="1012"/>
      <c r="O165" s="1012"/>
      <c r="P165" s="1012"/>
      <c r="Q165" s="1012"/>
      <c r="R165" s="1012"/>
      <c r="S165" s="1013"/>
    </row>
    <row r="166" spans="1:19">
      <c r="A166" s="146"/>
      <c r="B166" s="542">
        <v>107</v>
      </c>
      <c r="C166" s="828"/>
      <c r="D166" s="829"/>
      <c r="E166" s="1012"/>
      <c r="F166" s="1012"/>
      <c r="G166" s="1012"/>
      <c r="H166" s="1012"/>
      <c r="I166" s="1012"/>
      <c r="J166" s="1012"/>
      <c r="K166" s="1012"/>
      <c r="L166" s="1012"/>
      <c r="M166" s="1012"/>
      <c r="N166" s="1012"/>
      <c r="O166" s="1012"/>
      <c r="P166" s="1012"/>
      <c r="Q166" s="1012"/>
      <c r="R166" s="1012"/>
      <c r="S166" s="1013"/>
    </row>
    <row r="167" spans="1:19">
      <c r="A167" s="146"/>
      <c r="B167" s="542">
        <v>108</v>
      </c>
      <c r="C167" s="828"/>
      <c r="D167" s="829"/>
      <c r="E167" s="1012"/>
      <c r="F167" s="1012"/>
      <c r="G167" s="1012"/>
      <c r="H167" s="1012"/>
      <c r="I167" s="1012"/>
      <c r="J167" s="1012"/>
      <c r="K167" s="1012"/>
      <c r="L167" s="1012"/>
      <c r="M167" s="1012"/>
      <c r="N167" s="1012"/>
      <c r="O167" s="1012"/>
      <c r="P167" s="1012"/>
      <c r="Q167" s="1012"/>
      <c r="R167" s="1012"/>
      <c r="S167" s="1013"/>
    </row>
    <row r="168" spans="1:19">
      <c r="A168" s="146"/>
      <c r="B168" s="542">
        <v>109</v>
      </c>
      <c r="C168" s="828"/>
      <c r="D168" s="829"/>
      <c r="E168" s="1012"/>
      <c r="F168" s="1012"/>
      <c r="G168" s="1012"/>
      <c r="H168" s="1012"/>
      <c r="I168" s="1012"/>
      <c r="J168" s="1012"/>
      <c r="K168" s="1012"/>
      <c r="L168" s="1012"/>
      <c r="M168" s="1012"/>
      <c r="N168" s="1012"/>
      <c r="O168" s="1012"/>
      <c r="P168" s="1012"/>
      <c r="Q168" s="1012"/>
      <c r="R168" s="1012"/>
      <c r="S168" s="1013"/>
    </row>
    <row r="169" spans="1:19">
      <c r="A169" s="146"/>
      <c r="B169" s="542">
        <v>110</v>
      </c>
      <c r="C169" s="828"/>
      <c r="D169" s="829"/>
      <c r="E169" s="1012"/>
      <c r="F169" s="1012"/>
      <c r="G169" s="1012"/>
      <c r="H169" s="1012"/>
      <c r="I169" s="1012"/>
      <c r="J169" s="1012"/>
      <c r="K169" s="1012"/>
      <c r="L169" s="1012"/>
      <c r="M169" s="1012"/>
      <c r="N169" s="1012"/>
      <c r="O169" s="1012"/>
      <c r="P169" s="1012"/>
      <c r="Q169" s="1012"/>
      <c r="R169" s="1012"/>
      <c r="S169" s="1013"/>
    </row>
    <row r="170" spans="1:19">
      <c r="A170" s="146"/>
      <c r="B170" s="542">
        <v>111</v>
      </c>
      <c r="C170" s="828"/>
      <c r="D170" s="829"/>
      <c r="E170" s="1012"/>
      <c r="F170" s="1012"/>
      <c r="G170" s="1012"/>
      <c r="H170" s="1012"/>
      <c r="I170" s="1012"/>
      <c r="J170" s="1012"/>
      <c r="K170" s="1012"/>
      <c r="L170" s="1012"/>
      <c r="M170" s="1012"/>
      <c r="N170" s="1012"/>
      <c r="O170" s="1012"/>
      <c r="P170" s="1012"/>
      <c r="Q170" s="1012"/>
      <c r="R170" s="1012"/>
      <c r="S170" s="1013"/>
    </row>
    <row r="171" spans="1:19">
      <c r="A171" s="146"/>
      <c r="B171" s="542">
        <v>112</v>
      </c>
      <c r="C171" s="828"/>
      <c r="D171" s="829"/>
      <c r="E171" s="1012"/>
      <c r="F171" s="1012"/>
      <c r="G171" s="1012"/>
      <c r="H171" s="1012"/>
      <c r="I171" s="1012"/>
      <c r="J171" s="1012"/>
      <c r="K171" s="1012"/>
      <c r="L171" s="1012"/>
      <c r="M171" s="1012"/>
      <c r="N171" s="1012"/>
      <c r="O171" s="1012"/>
      <c r="P171" s="1012"/>
      <c r="Q171" s="1012"/>
      <c r="R171" s="1012"/>
      <c r="S171" s="1013"/>
    </row>
    <row r="172" spans="1:19">
      <c r="A172" s="146"/>
      <c r="B172" s="542">
        <v>113</v>
      </c>
      <c r="C172" s="828"/>
      <c r="D172" s="829"/>
      <c r="E172" s="1012"/>
      <c r="F172" s="1012"/>
      <c r="G172" s="1012"/>
      <c r="H172" s="1012"/>
      <c r="I172" s="1012"/>
      <c r="J172" s="1012"/>
      <c r="K172" s="1012"/>
      <c r="L172" s="1012"/>
      <c r="M172" s="1012"/>
      <c r="N172" s="1012"/>
      <c r="O172" s="1012"/>
      <c r="P172" s="1012"/>
      <c r="Q172" s="1012"/>
      <c r="R172" s="1012"/>
      <c r="S172" s="1013"/>
    </row>
    <row r="173" spans="1:19">
      <c r="A173" s="146"/>
      <c r="B173" s="542">
        <v>114</v>
      </c>
      <c r="C173" s="828"/>
      <c r="D173" s="829"/>
      <c r="E173" s="1012"/>
      <c r="F173" s="1012"/>
      <c r="G173" s="1012"/>
      <c r="H173" s="1012"/>
      <c r="I173" s="1012"/>
      <c r="J173" s="1012"/>
      <c r="K173" s="1012"/>
      <c r="L173" s="1012"/>
      <c r="M173" s="1012"/>
      <c r="N173" s="1012"/>
      <c r="O173" s="1012"/>
      <c r="P173" s="1012"/>
      <c r="Q173" s="1012"/>
      <c r="R173" s="1012"/>
      <c r="S173" s="1013"/>
    </row>
    <row r="174" spans="1:19">
      <c r="A174" s="146"/>
      <c r="B174" s="542">
        <v>115</v>
      </c>
      <c r="C174" s="828"/>
      <c r="D174" s="829"/>
      <c r="E174" s="1012"/>
      <c r="F174" s="1012"/>
      <c r="G174" s="1012"/>
      <c r="H174" s="1012"/>
      <c r="I174" s="1012"/>
      <c r="J174" s="1012"/>
      <c r="K174" s="1012"/>
      <c r="L174" s="1012"/>
      <c r="M174" s="1012"/>
      <c r="N174" s="1012"/>
      <c r="O174" s="1012"/>
      <c r="P174" s="1012"/>
      <c r="Q174" s="1012"/>
      <c r="R174" s="1012"/>
      <c r="S174" s="1013"/>
    </row>
    <row r="175" spans="1:19">
      <c r="A175" s="146"/>
      <c r="B175" s="542">
        <v>116</v>
      </c>
      <c r="C175" s="828"/>
      <c r="D175" s="829"/>
      <c r="E175" s="1012"/>
      <c r="F175" s="1012"/>
      <c r="G175" s="1012"/>
      <c r="H175" s="1012"/>
      <c r="I175" s="1012"/>
      <c r="J175" s="1012"/>
      <c r="K175" s="1012"/>
      <c r="L175" s="1012"/>
      <c r="M175" s="1012"/>
      <c r="N175" s="1012"/>
      <c r="O175" s="1012"/>
      <c r="P175" s="1012"/>
      <c r="Q175" s="1012"/>
      <c r="R175" s="1012"/>
      <c r="S175" s="1013"/>
    </row>
    <row r="176" spans="1:19">
      <c r="A176" s="146"/>
      <c r="B176" s="542">
        <v>117</v>
      </c>
      <c r="C176" s="828"/>
      <c r="D176" s="829"/>
      <c r="E176" s="1012"/>
      <c r="F176" s="1012"/>
      <c r="G176" s="1012"/>
      <c r="H176" s="1012"/>
      <c r="I176" s="1012"/>
      <c r="J176" s="1012"/>
      <c r="K176" s="1012"/>
      <c r="L176" s="1012"/>
      <c r="M176" s="1012"/>
      <c r="N176" s="1012"/>
      <c r="O176" s="1012"/>
      <c r="P176" s="1012"/>
      <c r="Q176" s="1012"/>
      <c r="R176" s="1012"/>
      <c r="S176" s="1013"/>
    </row>
    <row r="177" spans="1:19">
      <c r="A177" s="146"/>
      <c r="B177" s="542">
        <v>118</v>
      </c>
      <c r="C177" s="828"/>
      <c r="D177" s="829"/>
      <c r="E177" s="1012"/>
      <c r="F177" s="1012"/>
      <c r="G177" s="1012"/>
      <c r="H177" s="1012"/>
      <c r="I177" s="1012"/>
      <c r="J177" s="1012"/>
      <c r="K177" s="1012"/>
      <c r="L177" s="1012"/>
      <c r="M177" s="1012"/>
      <c r="N177" s="1012"/>
      <c r="O177" s="1012"/>
      <c r="P177" s="1012"/>
      <c r="Q177" s="1012"/>
      <c r="R177" s="1012"/>
      <c r="S177" s="1013"/>
    </row>
    <row r="178" spans="1:19">
      <c r="A178" s="146"/>
      <c r="B178" s="542">
        <v>119</v>
      </c>
      <c r="C178" s="828"/>
      <c r="D178" s="829"/>
      <c r="E178" s="1012"/>
      <c r="F178" s="1012"/>
      <c r="G178" s="1012"/>
      <c r="H178" s="1012"/>
      <c r="I178" s="1012"/>
      <c r="J178" s="1012"/>
      <c r="K178" s="1012"/>
      <c r="L178" s="1012"/>
      <c r="M178" s="1012"/>
      <c r="N178" s="1012"/>
      <c r="O178" s="1012"/>
      <c r="P178" s="1012"/>
      <c r="Q178" s="1012"/>
      <c r="R178" s="1012"/>
      <c r="S178" s="1013"/>
    </row>
    <row r="179" spans="1:19">
      <c r="A179" s="146"/>
      <c r="B179" s="542">
        <v>120</v>
      </c>
      <c r="C179" s="828"/>
      <c r="D179" s="829"/>
      <c r="E179" s="1012"/>
      <c r="F179" s="1012"/>
      <c r="G179" s="1012"/>
      <c r="H179" s="1012"/>
      <c r="I179" s="1012"/>
      <c r="J179" s="1012"/>
      <c r="K179" s="1012"/>
      <c r="L179" s="1012"/>
      <c r="M179" s="1012"/>
      <c r="N179" s="1012"/>
      <c r="O179" s="1012"/>
      <c r="P179" s="1012"/>
      <c r="Q179" s="1012"/>
      <c r="R179" s="1012"/>
      <c r="S179" s="1013"/>
    </row>
    <row r="180" spans="1:19">
      <c r="A180" s="104"/>
      <c r="B180" s="542">
        <v>121</v>
      </c>
      <c r="C180" s="828"/>
      <c r="D180" s="829"/>
      <c r="E180" s="1012"/>
      <c r="F180" s="1012"/>
      <c r="G180" s="1012"/>
      <c r="H180" s="1012"/>
      <c r="I180" s="1012"/>
      <c r="J180" s="1012"/>
      <c r="K180" s="1012"/>
      <c r="L180" s="1012"/>
      <c r="M180" s="1012"/>
      <c r="N180" s="1012"/>
      <c r="O180" s="1012"/>
      <c r="P180" s="1012"/>
      <c r="Q180" s="1012"/>
      <c r="R180" s="1012"/>
      <c r="S180" s="1013"/>
    </row>
    <row r="181" spans="1:19">
      <c r="A181"/>
      <c r="B181" s="542">
        <v>122</v>
      </c>
      <c r="C181" s="828"/>
      <c r="D181" s="829"/>
      <c r="E181" s="1012"/>
      <c r="F181" s="1012"/>
      <c r="G181" s="1012"/>
      <c r="H181" s="1012"/>
      <c r="I181" s="1012"/>
      <c r="J181" s="1012"/>
      <c r="K181" s="1012"/>
      <c r="L181" s="1012"/>
      <c r="M181" s="1012"/>
      <c r="N181" s="1012"/>
      <c r="O181" s="1012"/>
      <c r="P181" s="1012"/>
      <c r="Q181" s="1012"/>
      <c r="R181" s="1012"/>
      <c r="S181" s="1013"/>
    </row>
    <row r="182" spans="1:19">
      <c r="A182"/>
      <c r="B182" s="542">
        <v>123</v>
      </c>
      <c r="C182" s="828"/>
      <c r="D182" s="829"/>
      <c r="E182" s="1012"/>
      <c r="F182" s="1012"/>
      <c r="G182" s="1012"/>
      <c r="H182" s="1012"/>
      <c r="I182" s="1012"/>
      <c r="J182" s="1012"/>
      <c r="K182" s="1012"/>
      <c r="L182" s="1012"/>
      <c r="M182" s="1012"/>
      <c r="N182" s="1012"/>
      <c r="O182" s="1012"/>
      <c r="P182" s="1012"/>
      <c r="Q182" s="1012"/>
      <c r="R182" s="1012"/>
      <c r="S182" s="1013"/>
    </row>
    <row r="183" spans="1:19">
      <c r="A183"/>
      <c r="B183" s="542">
        <v>124</v>
      </c>
      <c r="C183" s="828"/>
      <c r="D183" s="829"/>
      <c r="E183" s="1012"/>
      <c r="F183" s="1012"/>
      <c r="G183" s="1012"/>
      <c r="H183" s="1012"/>
      <c r="I183" s="1012"/>
      <c r="J183" s="1012"/>
      <c r="K183" s="1012"/>
      <c r="L183" s="1012"/>
      <c r="M183" s="1012"/>
      <c r="N183" s="1012"/>
      <c r="O183" s="1012"/>
      <c r="P183" s="1012"/>
      <c r="Q183" s="1012"/>
      <c r="R183" s="1012"/>
      <c r="S183" s="1013"/>
    </row>
    <row r="184" spans="1:19">
      <c r="A184"/>
      <c r="B184" s="542">
        <v>125</v>
      </c>
      <c r="C184" s="828"/>
      <c r="D184" s="829"/>
      <c r="E184" s="1012"/>
      <c r="F184" s="1012"/>
      <c r="G184" s="1012"/>
      <c r="H184" s="1012"/>
      <c r="I184" s="1012"/>
      <c r="J184" s="1012"/>
      <c r="K184" s="1012"/>
      <c r="L184" s="1012"/>
      <c r="M184" s="1012"/>
      <c r="N184" s="1012"/>
      <c r="O184" s="1012"/>
      <c r="P184" s="1012"/>
      <c r="Q184" s="1012"/>
      <c r="R184" s="1012"/>
      <c r="S184" s="1013"/>
    </row>
    <row r="185" spans="1:19">
      <c r="A185"/>
      <c r="B185" s="542">
        <v>126</v>
      </c>
      <c r="C185" s="828"/>
      <c r="D185" s="829"/>
      <c r="E185" s="1012"/>
      <c r="F185" s="1012"/>
      <c r="G185" s="1012"/>
      <c r="H185" s="1012"/>
      <c r="I185" s="1012"/>
      <c r="J185" s="1012"/>
      <c r="K185" s="1012"/>
      <c r="L185" s="1012"/>
      <c r="M185" s="1012"/>
      <c r="N185" s="1012"/>
      <c r="O185" s="1012"/>
      <c r="P185" s="1012"/>
      <c r="Q185" s="1012"/>
      <c r="R185" s="1012"/>
      <c r="S185" s="1013"/>
    </row>
    <row r="186" spans="1:19">
      <c r="A186"/>
      <c r="B186" s="542">
        <v>127</v>
      </c>
      <c r="C186" s="828"/>
      <c r="D186" s="829"/>
      <c r="E186" s="1012"/>
      <c r="F186" s="1012"/>
      <c r="G186" s="1012"/>
      <c r="H186" s="1012"/>
      <c r="I186" s="1012"/>
      <c r="J186" s="1012"/>
      <c r="K186" s="1012"/>
      <c r="L186" s="1012"/>
      <c r="M186" s="1012"/>
      <c r="N186" s="1012"/>
      <c r="O186" s="1012"/>
      <c r="P186" s="1012"/>
      <c r="Q186" s="1012"/>
      <c r="R186" s="1012"/>
      <c r="S186" s="1013"/>
    </row>
    <row r="187" spans="1:19">
      <c r="A187"/>
      <c r="B187" s="542">
        <v>128</v>
      </c>
      <c r="C187" s="828"/>
      <c r="D187" s="829"/>
      <c r="E187" s="1012"/>
      <c r="F187" s="1012"/>
      <c r="G187" s="1012"/>
      <c r="H187" s="1012"/>
      <c r="I187" s="1012"/>
      <c r="J187" s="1012"/>
      <c r="K187" s="1012"/>
      <c r="L187" s="1012"/>
      <c r="M187" s="1012"/>
      <c r="N187" s="1012"/>
      <c r="O187" s="1012"/>
      <c r="P187" s="1012"/>
      <c r="Q187" s="1012"/>
      <c r="R187" s="1012"/>
      <c r="S187" s="1013"/>
    </row>
    <row r="188" spans="1:19">
      <c r="A188"/>
      <c r="B188" s="542">
        <v>129</v>
      </c>
      <c r="C188" s="828"/>
      <c r="D188" s="829"/>
      <c r="E188" s="1012"/>
      <c r="F188" s="1012"/>
      <c r="G188" s="1012"/>
      <c r="H188" s="1012"/>
      <c r="I188" s="1012"/>
      <c r="J188" s="1012"/>
      <c r="K188" s="1012"/>
      <c r="L188" s="1012"/>
      <c r="M188" s="1012"/>
      <c r="N188" s="1012"/>
      <c r="O188" s="1012"/>
      <c r="P188" s="1012"/>
      <c r="Q188" s="1012"/>
      <c r="R188" s="1012"/>
      <c r="S188" s="1013"/>
    </row>
    <row r="189" spans="1:19">
      <c r="A189"/>
      <c r="B189" s="542">
        <v>130</v>
      </c>
      <c r="C189" s="828"/>
      <c r="D189" s="829"/>
      <c r="E189" s="1012"/>
      <c r="F189" s="1012"/>
      <c r="G189" s="1012"/>
      <c r="H189" s="1012"/>
      <c r="I189" s="1012"/>
      <c r="J189" s="1012"/>
      <c r="K189" s="1012"/>
      <c r="L189" s="1012"/>
      <c r="M189" s="1012"/>
      <c r="N189" s="1012"/>
      <c r="O189" s="1012"/>
      <c r="P189" s="1012"/>
      <c r="Q189" s="1012"/>
      <c r="R189" s="1012"/>
      <c r="S189" s="1013"/>
    </row>
    <row r="190" spans="1:19">
      <c r="A190"/>
      <c r="B190" s="542">
        <v>131</v>
      </c>
      <c r="C190" s="828"/>
      <c r="D190" s="829"/>
      <c r="E190" s="1012"/>
      <c r="F190" s="1012"/>
      <c r="G190" s="1012"/>
      <c r="H190" s="1012"/>
      <c r="I190" s="1012"/>
      <c r="J190" s="1012"/>
      <c r="K190" s="1012"/>
      <c r="L190" s="1012"/>
      <c r="M190" s="1012"/>
      <c r="N190" s="1012"/>
      <c r="O190" s="1012"/>
      <c r="P190" s="1012"/>
      <c r="Q190" s="1012"/>
      <c r="R190" s="1012"/>
      <c r="S190" s="1013"/>
    </row>
    <row r="191" spans="1:19">
      <c r="A191"/>
      <c r="B191" s="542">
        <v>132</v>
      </c>
      <c r="C191" s="828"/>
      <c r="D191" s="829"/>
      <c r="E191" s="1012"/>
      <c r="F191" s="1012"/>
      <c r="G191" s="1012"/>
      <c r="H191" s="1012"/>
      <c r="I191" s="1012"/>
      <c r="J191" s="1012"/>
      <c r="K191" s="1012"/>
      <c r="L191" s="1012"/>
      <c r="M191" s="1012"/>
      <c r="N191" s="1012"/>
      <c r="O191" s="1012"/>
      <c r="P191" s="1012"/>
      <c r="Q191" s="1012"/>
      <c r="R191" s="1012"/>
      <c r="S191" s="1013"/>
    </row>
    <row r="192" spans="1:19">
      <c r="A192"/>
      <c r="B192" s="542">
        <v>133</v>
      </c>
      <c r="C192" s="828"/>
      <c r="D192" s="829"/>
      <c r="E192" s="1012"/>
      <c r="F192" s="1012"/>
      <c r="G192" s="1012"/>
      <c r="H192" s="1012"/>
      <c r="I192" s="1012"/>
      <c r="J192" s="1012"/>
      <c r="K192" s="1012"/>
      <c r="L192" s="1012"/>
      <c r="M192" s="1012"/>
      <c r="N192" s="1012"/>
      <c r="O192" s="1012"/>
      <c r="P192" s="1012"/>
      <c r="Q192" s="1012"/>
      <c r="R192" s="1012"/>
      <c r="S192" s="1013"/>
    </row>
    <row r="193" spans="1:19">
      <c r="A193"/>
      <c r="B193" s="542">
        <v>134</v>
      </c>
      <c r="C193" s="828"/>
      <c r="D193" s="829"/>
      <c r="E193" s="1012"/>
      <c r="F193" s="1012"/>
      <c r="G193" s="1012"/>
      <c r="H193" s="1012"/>
      <c r="I193" s="1012"/>
      <c r="J193" s="1012"/>
      <c r="K193" s="1012"/>
      <c r="L193" s="1012"/>
      <c r="M193" s="1012"/>
      <c r="N193" s="1012"/>
      <c r="O193" s="1012"/>
      <c r="P193" s="1012"/>
      <c r="Q193" s="1012"/>
      <c r="R193" s="1012"/>
      <c r="S193" s="1013"/>
    </row>
    <row r="194" spans="1:19">
      <c r="A194"/>
      <c r="B194" s="542">
        <v>135</v>
      </c>
      <c r="C194" s="828"/>
      <c r="D194" s="829"/>
      <c r="E194" s="1012"/>
      <c r="F194" s="1012"/>
      <c r="G194" s="1012"/>
      <c r="H194" s="1012"/>
      <c r="I194" s="1012"/>
      <c r="J194" s="1012"/>
      <c r="K194" s="1012"/>
      <c r="L194" s="1012"/>
      <c r="M194" s="1012"/>
      <c r="N194" s="1012"/>
      <c r="O194" s="1012"/>
      <c r="P194" s="1012"/>
      <c r="Q194" s="1012"/>
      <c r="R194" s="1012"/>
      <c r="S194" s="1013"/>
    </row>
    <row r="195" spans="1:19">
      <c r="A195"/>
      <c r="B195" s="542">
        <v>136</v>
      </c>
      <c r="C195" s="828"/>
      <c r="D195" s="829"/>
      <c r="E195" s="1012"/>
      <c r="F195" s="1012"/>
      <c r="G195" s="1012"/>
      <c r="H195" s="1012"/>
      <c r="I195" s="1012"/>
      <c r="J195" s="1012"/>
      <c r="K195" s="1012"/>
      <c r="L195" s="1012"/>
      <c r="M195" s="1012"/>
      <c r="N195" s="1012"/>
      <c r="O195" s="1012"/>
      <c r="P195" s="1012"/>
      <c r="Q195" s="1012"/>
      <c r="R195" s="1012"/>
      <c r="S195" s="1013"/>
    </row>
    <row r="196" spans="1:19">
      <c r="A196"/>
      <c r="B196" s="542">
        <v>137</v>
      </c>
      <c r="C196" s="828"/>
      <c r="D196" s="829"/>
      <c r="E196" s="1012"/>
      <c r="F196" s="1012"/>
      <c r="G196" s="1012"/>
      <c r="H196" s="1012"/>
      <c r="I196" s="1012"/>
      <c r="J196" s="1012"/>
      <c r="K196" s="1012"/>
      <c r="L196" s="1012"/>
      <c r="M196" s="1012"/>
      <c r="N196" s="1012"/>
      <c r="O196" s="1012"/>
      <c r="P196" s="1012"/>
      <c r="Q196" s="1012"/>
      <c r="R196" s="1012"/>
      <c r="S196" s="1013"/>
    </row>
    <row r="197" spans="1:19">
      <c r="A197"/>
      <c r="B197" s="542">
        <v>138</v>
      </c>
      <c r="C197" s="828"/>
      <c r="D197" s="829"/>
      <c r="E197" s="1012"/>
      <c r="F197" s="1012"/>
      <c r="G197" s="1012"/>
      <c r="H197" s="1012"/>
      <c r="I197" s="1012"/>
      <c r="J197" s="1012"/>
      <c r="K197" s="1012"/>
      <c r="L197" s="1012"/>
      <c r="M197" s="1012"/>
      <c r="N197" s="1012"/>
      <c r="O197" s="1012"/>
      <c r="P197" s="1012"/>
      <c r="Q197" s="1012"/>
      <c r="R197" s="1012"/>
      <c r="S197" s="1013"/>
    </row>
    <row r="198" spans="1:19">
      <c r="A198"/>
      <c r="B198" s="542">
        <v>139</v>
      </c>
      <c r="C198" s="828"/>
      <c r="D198" s="829"/>
      <c r="E198" s="1012"/>
      <c r="F198" s="1012"/>
      <c r="G198" s="1012"/>
      <c r="H198" s="1012"/>
      <c r="I198" s="1012"/>
      <c r="J198" s="1012"/>
      <c r="K198" s="1012"/>
      <c r="L198" s="1012"/>
      <c r="M198" s="1012"/>
      <c r="N198" s="1012"/>
      <c r="O198" s="1012"/>
      <c r="P198" s="1012"/>
      <c r="Q198" s="1012"/>
      <c r="R198" s="1012"/>
      <c r="S198" s="1013"/>
    </row>
    <row r="199" spans="1:19">
      <c r="A199"/>
      <c r="B199" s="542">
        <v>140</v>
      </c>
      <c r="C199" s="828"/>
      <c r="D199" s="829"/>
      <c r="E199" s="1012"/>
      <c r="F199" s="1012"/>
      <c r="G199" s="1012"/>
      <c r="H199" s="1012"/>
      <c r="I199" s="1012"/>
      <c r="J199" s="1012"/>
      <c r="K199" s="1012"/>
      <c r="L199" s="1012"/>
      <c r="M199" s="1012"/>
      <c r="N199" s="1012"/>
      <c r="O199" s="1012"/>
      <c r="P199" s="1012"/>
      <c r="Q199" s="1012"/>
      <c r="R199" s="1012"/>
      <c r="S199" s="1013"/>
    </row>
    <row r="200" spans="1:19">
      <c r="A200"/>
      <c r="B200" s="542">
        <v>141</v>
      </c>
      <c r="C200" s="828"/>
      <c r="D200" s="829"/>
      <c r="E200" s="1012"/>
      <c r="F200" s="1012"/>
      <c r="G200" s="1012"/>
      <c r="H200" s="1012"/>
      <c r="I200" s="1012"/>
      <c r="J200" s="1012"/>
      <c r="K200" s="1012"/>
      <c r="L200" s="1012"/>
      <c r="M200" s="1012"/>
      <c r="N200" s="1012"/>
      <c r="O200" s="1012"/>
      <c r="P200" s="1012"/>
      <c r="Q200" s="1012"/>
      <c r="R200" s="1012"/>
      <c r="S200" s="1013"/>
    </row>
    <row r="201" spans="1:19">
      <c r="A201"/>
      <c r="B201" s="542">
        <v>142</v>
      </c>
      <c r="C201" s="828"/>
      <c r="D201" s="829"/>
      <c r="E201" s="1012"/>
      <c r="F201" s="1012"/>
      <c r="G201" s="1012"/>
      <c r="H201" s="1012"/>
      <c r="I201" s="1012"/>
      <c r="J201" s="1012"/>
      <c r="K201" s="1012"/>
      <c r="L201" s="1012"/>
      <c r="M201" s="1012"/>
      <c r="N201" s="1012"/>
      <c r="O201" s="1012"/>
      <c r="P201" s="1012"/>
      <c r="Q201" s="1012"/>
      <c r="R201" s="1012"/>
      <c r="S201" s="1013"/>
    </row>
    <row r="202" spans="1:19">
      <c r="A202"/>
      <c r="B202" s="542">
        <v>143</v>
      </c>
      <c r="C202" s="828"/>
      <c r="D202" s="829"/>
      <c r="E202" s="1012"/>
      <c r="F202" s="1012"/>
      <c r="G202" s="1012"/>
      <c r="H202" s="1012"/>
      <c r="I202" s="1012"/>
      <c r="J202" s="1012"/>
      <c r="K202" s="1012"/>
      <c r="L202" s="1012"/>
      <c r="M202" s="1012"/>
      <c r="N202" s="1012"/>
      <c r="O202" s="1012"/>
      <c r="P202" s="1012"/>
      <c r="Q202" s="1012"/>
      <c r="R202" s="1012"/>
      <c r="S202" s="1013"/>
    </row>
    <row r="203" spans="1:19">
      <c r="A203"/>
      <c r="B203" s="542">
        <v>144</v>
      </c>
      <c r="C203" s="828"/>
      <c r="D203" s="829"/>
      <c r="E203" s="1012"/>
      <c r="F203" s="1012"/>
      <c r="G203" s="1012"/>
      <c r="H203" s="1012"/>
      <c r="I203" s="1012"/>
      <c r="J203" s="1012"/>
      <c r="K203" s="1012"/>
      <c r="L203" s="1012"/>
      <c r="M203" s="1012"/>
      <c r="N203" s="1012"/>
      <c r="O203" s="1012"/>
      <c r="P203" s="1012"/>
      <c r="Q203" s="1012"/>
      <c r="R203" s="1012"/>
      <c r="S203" s="1013"/>
    </row>
    <row r="204" spans="1:19">
      <c r="A204"/>
      <c r="B204" s="542">
        <v>145</v>
      </c>
      <c r="C204" s="828"/>
      <c r="D204" s="829"/>
      <c r="E204" s="1012"/>
      <c r="F204" s="1012"/>
      <c r="G204" s="1012"/>
      <c r="H204" s="1012"/>
      <c r="I204" s="1012"/>
      <c r="J204" s="1012"/>
      <c r="K204" s="1012"/>
      <c r="L204" s="1012"/>
      <c r="M204" s="1012"/>
      <c r="N204" s="1012"/>
      <c r="O204" s="1012"/>
      <c r="P204" s="1012"/>
      <c r="Q204" s="1012"/>
      <c r="R204" s="1012"/>
      <c r="S204" s="1013"/>
    </row>
    <row r="205" spans="1:19">
      <c r="A205"/>
      <c r="B205" s="542">
        <v>146</v>
      </c>
      <c r="C205" s="828"/>
      <c r="D205" s="829"/>
      <c r="E205" s="1012"/>
      <c r="F205" s="1012"/>
      <c r="G205" s="1012"/>
      <c r="H205" s="1012"/>
      <c r="I205" s="1012"/>
      <c r="J205" s="1012"/>
      <c r="K205" s="1012"/>
      <c r="L205" s="1012"/>
      <c r="M205" s="1012"/>
      <c r="N205" s="1012"/>
      <c r="O205" s="1012"/>
      <c r="P205" s="1012"/>
      <c r="Q205" s="1012"/>
      <c r="R205" s="1012"/>
      <c r="S205" s="1013"/>
    </row>
    <row r="206" spans="1:19">
      <c r="A206"/>
      <c r="B206" s="542">
        <v>147</v>
      </c>
      <c r="C206" s="828"/>
      <c r="D206" s="829"/>
      <c r="E206" s="1012"/>
      <c r="F206" s="1012"/>
      <c r="G206" s="1012"/>
      <c r="H206" s="1012"/>
      <c r="I206" s="1012"/>
      <c r="J206" s="1012"/>
      <c r="K206" s="1012"/>
      <c r="L206" s="1012"/>
      <c r="M206" s="1012"/>
      <c r="N206" s="1012"/>
      <c r="O206" s="1012"/>
      <c r="P206" s="1012"/>
      <c r="Q206" s="1012"/>
      <c r="R206" s="1012"/>
      <c r="S206" s="1013"/>
    </row>
    <row r="207" spans="1:19">
      <c r="A207"/>
      <c r="B207" s="542">
        <v>148</v>
      </c>
      <c r="C207" s="828"/>
      <c r="D207" s="829"/>
      <c r="E207" s="1012"/>
      <c r="F207" s="1012"/>
      <c r="G207" s="1012"/>
      <c r="H207" s="1012"/>
      <c r="I207" s="1012"/>
      <c r="J207" s="1012"/>
      <c r="K207" s="1012"/>
      <c r="L207" s="1012"/>
      <c r="M207" s="1012"/>
      <c r="N207" s="1012"/>
      <c r="O207" s="1012"/>
      <c r="P207" s="1012"/>
      <c r="Q207" s="1012"/>
      <c r="R207" s="1012"/>
      <c r="S207" s="1013"/>
    </row>
    <row r="208" spans="1:19">
      <c r="A208"/>
      <c r="B208" s="542">
        <v>149</v>
      </c>
      <c r="C208" s="828"/>
      <c r="D208" s="829"/>
      <c r="E208" s="1012"/>
      <c r="F208" s="1012"/>
      <c r="G208" s="1012"/>
      <c r="H208" s="1012"/>
      <c r="I208" s="1012"/>
      <c r="J208" s="1012"/>
      <c r="K208" s="1012"/>
      <c r="L208" s="1012"/>
      <c r="M208" s="1012"/>
      <c r="N208" s="1012"/>
      <c r="O208" s="1012"/>
      <c r="P208" s="1012"/>
      <c r="Q208" s="1012"/>
      <c r="R208" s="1012"/>
      <c r="S208" s="1013"/>
    </row>
    <row r="209" spans="1:19">
      <c r="A209"/>
      <c r="B209" s="542">
        <v>150</v>
      </c>
      <c r="C209" s="828"/>
      <c r="D209" s="829"/>
      <c r="E209" s="1012"/>
      <c r="F209" s="1012"/>
      <c r="G209" s="1012"/>
      <c r="H209" s="1012"/>
      <c r="I209" s="1012"/>
      <c r="J209" s="1012"/>
      <c r="K209" s="1012"/>
      <c r="L209" s="1012"/>
      <c r="M209" s="1012"/>
      <c r="N209" s="1012"/>
      <c r="O209" s="1012"/>
      <c r="P209" s="1012"/>
      <c r="Q209" s="1012"/>
      <c r="R209" s="1012"/>
      <c r="S209" s="1013"/>
    </row>
    <row r="210" spans="1:19">
      <c r="A210"/>
      <c r="B210" s="542">
        <v>151</v>
      </c>
      <c r="C210" s="828"/>
      <c r="D210" s="829"/>
      <c r="E210" s="1012"/>
      <c r="F210" s="1012"/>
      <c r="G210" s="1012"/>
      <c r="H210" s="1012"/>
      <c r="I210" s="1012"/>
      <c r="J210" s="1012"/>
      <c r="K210" s="1012"/>
      <c r="L210" s="1012"/>
      <c r="M210" s="1012"/>
      <c r="N210" s="1012"/>
      <c r="O210" s="1012"/>
      <c r="P210" s="1012"/>
      <c r="Q210" s="1012"/>
      <c r="R210" s="1012"/>
      <c r="S210" s="1013"/>
    </row>
    <row r="211" spans="1:19">
      <c r="A211"/>
      <c r="B211" s="542">
        <v>152</v>
      </c>
      <c r="C211" s="828"/>
      <c r="D211" s="829"/>
      <c r="E211" s="1012"/>
      <c r="F211" s="1012"/>
      <c r="G211" s="1012"/>
      <c r="H211" s="1012"/>
      <c r="I211" s="1012"/>
      <c r="J211" s="1012"/>
      <c r="K211" s="1012"/>
      <c r="L211" s="1012"/>
      <c r="M211" s="1012"/>
      <c r="N211" s="1012"/>
      <c r="O211" s="1012"/>
      <c r="P211" s="1012"/>
      <c r="Q211" s="1012"/>
      <c r="R211" s="1012"/>
      <c r="S211" s="1013"/>
    </row>
    <row r="212" spans="1:19">
      <c r="A212"/>
      <c r="B212" s="542">
        <v>153</v>
      </c>
      <c r="C212" s="828"/>
      <c r="D212" s="829"/>
      <c r="E212" s="1012"/>
      <c r="F212" s="1012"/>
      <c r="G212" s="1012"/>
      <c r="H212" s="1012"/>
      <c r="I212" s="1012"/>
      <c r="J212" s="1012"/>
      <c r="K212" s="1012"/>
      <c r="L212" s="1012"/>
      <c r="M212" s="1012"/>
      <c r="N212" s="1012"/>
      <c r="O212" s="1012"/>
      <c r="P212" s="1012"/>
      <c r="Q212" s="1012"/>
      <c r="R212" s="1012"/>
      <c r="S212" s="1013"/>
    </row>
    <row r="213" spans="1:19">
      <c r="A213"/>
      <c r="B213" s="542">
        <v>154</v>
      </c>
      <c r="C213" s="828"/>
      <c r="D213" s="829"/>
      <c r="E213" s="1012"/>
      <c r="F213" s="1012"/>
      <c r="G213" s="1012"/>
      <c r="H213" s="1012"/>
      <c r="I213" s="1012"/>
      <c r="J213" s="1012"/>
      <c r="K213" s="1012"/>
      <c r="L213" s="1012"/>
      <c r="M213" s="1012"/>
      <c r="N213" s="1012"/>
      <c r="O213" s="1012"/>
      <c r="P213" s="1012"/>
      <c r="Q213" s="1012"/>
      <c r="R213" s="1012"/>
      <c r="S213" s="1013"/>
    </row>
    <row r="214" spans="1:19">
      <c r="A214"/>
      <c r="B214" s="542">
        <v>155</v>
      </c>
      <c r="C214" s="828"/>
      <c r="D214" s="829"/>
      <c r="E214" s="1012"/>
      <c r="F214" s="1012"/>
      <c r="G214" s="1012"/>
      <c r="H214" s="1012"/>
      <c r="I214" s="1012"/>
      <c r="J214" s="1012"/>
      <c r="K214" s="1012"/>
      <c r="L214" s="1012"/>
      <c r="M214" s="1012"/>
      <c r="N214" s="1012"/>
      <c r="O214" s="1012"/>
      <c r="P214" s="1012"/>
      <c r="Q214" s="1012"/>
      <c r="R214" s="1012"/>
      <c r="S214" s="1013"/>
    </row>
    <row r="215" spans="1:19">
      <c r="A215"/>
      <c r="B215" s="542">
        <v>156</v>
      </c>
      <c r="C215" s="828"/>
      <c r="D215" s="829"/>
      <c r="E215" s="1012"/>
      <c r="F215" s="1012"/>
      <c r="G215" s="1012"/>
      <c r="H215" s="1012"/>
      <c r="I215" s="1012"/>
      <c r="J215" s="1012"/>
      <c r="K215" s="1012"/>
      <c r="L215" s="1012"/>
      <c r="M215" s="1012"/>
      <c r="N215" s="1012"/>
      <c r="O215" s="1012"/>
      <c r="P215" s="1012"/>
      <c r="Q215" s="1012"/>
      <c r="R215" s="1012"/>
      <c r="S215" s="1013"/>
    </row>
    <row r="216" spans="1:19">
      <c r="A216"/>
      <c r="B216" s="542">
        <v>157</v>
      </c>
      <c r="C216" s="828"/>
      <c r="D216" s="829"/>
      <c r="E216" s="1012"/>
      <c r="F216" s="1012"/>
      <c r="G216" s="1012"/>
      <c r="H216" s="1012"/>
      <c r="I216" s="1012"/>
      <c r="J216" s="1012"/>
      <c r="K216" s="1012"/>
      <c r="L216" s="1012"/>
      <c r="M216" s="1012"/>
      <c r="N216" s="1012"/>
      <c r="O216" s="1012"/>
      <c r="P216" s="1012"/>
      <c r="Q216" s="1012"/>
      <c r="R216" s="1012"/>
      <c r="S216" s="1013"/>
    </row>
    <row r="217" spans="1:19">
      <c r="A217"/>
      <c r="B217" s="542">
        <v>158</v>
      </c>
      <c r="C217" s="828"/>
      <c r="D217" s="829"/>
      <c r="E217" s="1012"/>
      <c r="F217" s="1012"/>
      <c r="G217" s="1012"/>
      <c r="H217" s="1012"/>
      <c r="I217" s="1012"/>
      <c r="J217" s="1012"/>
      <c r="K217" s="1012"/>
      <c r="L217" s="1012"/>
      <c r="M217" s="1012"/>
      <c r="N217" s="1012"/>
      <c r="O217" s="1012"/>
      <c r="P217" s="1012"/>
      <c r="Q217" s="1012"/>
      <c r="R217" s="1012"/>
      <c r="S217" s="1013"/>
    </row>
    <row r="218" spans="1:19">
      <c r="A218"/>
      <c r="B218" s="542">
        <v>159</v>
      </c>
      <c r="C218" s="828"/>
      <c r="D218" s="829"/>
      <c r="E218" s="1012"/>
      <c r="F218" s="1012"/>
      <c r="G218" s="1012"/>
      <c r="H218" s="1012"/>
      <c r="I218" s="1012"/>
      <c r="J218" s="1012"/>
      <c r="K218" s="1012"/>
      <c r="L218" s="1012"/>
      <c r="M218" s="1012"/>
      <c r="N218" s="1012"/>
      <c r="O218" s="1012"/>
      <c r="P218" s="1012"/>
      <c r="Q218" s="1012"/>
      <c r="R218" s="1012"/>
      <c r="S218" s="1013"/>
    </row>
    <row r="219" spans="1:19">
      <c r="A219"/>
      <c r="B219" s="542">
        <v>160</v>
      </c>
      <c r="C219" s="828"/>
      <c r="D219" s="829"/>
      <c r="E219" s="1012"/>
      <c r="F219" s="1012"/>
      <c r="G219" s="1012"/>
      <c r="H219" s="1012"/>
      <c r="I219" s="1012"/>
      <c r="J219" s="1012"/>
      <c r="K219" s="1012"/>
      <c r="L219" s="1012"/>
      <c r="M219" s="1012"/>
      <c r="N219" s="1012"/>
      <c r="O219" s="1012"/>
      <c r="P219" s="1012"/>
      <c r="Q219" s="1012"/>
      <c r="R219" s="1012"/>
      <c r="S219" s="1013"/>
    </row>
    <row r="220" spans="1:19">
      <c r="A220"/>
      <c r="B220" s="542">
        <v>161</v>
      </c>
      <c r="C220" s="828"/>
      <c r="D220" s="829"/>
      <c r="E220" s="1012"/>
      <c r="F220" s="1012"/>
      <c r="G220" s="1012"/>
      <c r="H220" s="1012"/>
      <c r="I220" s="1012"/>
      <c r="J220" s="1012"/>
      <c r="K220" s="1012"/>
      <c r="L220" s="1012"/>
      <c r="M220" s="1012"/>
      <c r="N220" s="1012"/>
      <c r="O220" s="1012"/>
      <c r="P220" s="1012"/>
      <c r="Q220" s="1012"/>
      <c r="R220" s="1012"/>
      <c r="S220" s="1013"/>
    </row>
    <row r="221" spans="1:19">
      <c r="A221"/>
      <c r="B221" s="542">
        <v>162</v>
      </c>
      <c r="C221" s="828"/>
      <c r="D221" s="829"/>
      <c r="E221" s="1012"/>
      <c r="F221" s="1012"/>
      <c r="G221" s="1012"/>
      <c r="H221" s="1012"/>
      <c r="I221" s="1012"/>
      <c r="J221" s="1012"/>
      <c r="K221" s="1012"/>
      <c r="L221" s="1012"/>
      <c r="M221" s="1012"/>
      <c r="N221" s="1012"/>
      <c r="O221" s="1012"/>
      <c r="P221" s="1012"/>
      <c r="Q221" s="1012"/>
      <c r="R221" s="1012"/>
      <c r="S221" s="1013"/>
    </row>
    <row r="222" spans="1:19">
      <c r="A222"/>
      <c r="B222" s="542">
        <v>163</v>
      </c>
      <c r="C222" s="828"/>
      <c r="D222" s="829"/>
      <c r="E222" s="1012"/>
      <c r="F222" s="1012"/>
      <c r="G222" s="1012"/>
      <c r="H222" s="1012"/>
      <c r="I222" s="1012"/>
      <c r="J222" s="1012"/>
      <c r="K222" s="1012"/>
      <c r="L222" s="1012"/>
      <c r="M222" s="1012"/>
      <c r="N222" s="1012"/>
      <c r="O222" s="1012"/>
      <c r="P222" s="1012"/>
      <c r="Q222" s="1012"/>
      <c r="R222" s="1012"/>
      <c r="S222" s="1013"/>
    </row>
    <row r="223" spans="1:19">
      <c r="A223"/>
      <c r="B223" s="542">
        <v>164</v>
      </c>
      <c r="C223" s="828"/>
      <c r="D223" s="829"/>
      <c r="E223" s="1012"/>
      <c r="F223" s="1012"/>
      <c r="G223" s="1012"/>
      <c r="H223" s="1012"/>
      <c r="I223" s="1012"/>
      <c r="J223" s="1012"/>
      <c r="K223" s="1012"/>
      <c r="L223" s="1012"/>
      <c r="M223" s="1012"/>
      <c r="N223" s="1012"/>
      <c r="O223" s="1012"/>
      <c r="P223" s="1012"/>
      <c r="Q223" s="1012"/>
      <c r="R223" s="1012"/>
      <c r="S223" s="1013"/>
    </row>
    <row r="224" spans="1:19">
      <c r="A224"/>
      <c r="B224" s="542">
        <v>165</v>
      </c>
      <c r="C224" s="828"/>
      <c r="D224" s="829"/>
      <c r="E224" s="1012"/>
      <c r="F224" s="1012"/>
      <c r="G224" s="1012"/>
      <c r="H224" s="1012"/>
      <c r="I224" s="1012"/>
      <c r="J224" s="1012"/>
      <c r="K224" s="1012"/>
      <c r="L224" s="1012"/>
      <c r="M224" s="1012"/>
      <c r="N224" s="1012"/>
      <c r="O224" s="1012"/>
      <c r="P224" s="1012"/>
      <c r="Q224" s="1012"/>
      <c r="R224" s="1012"/>
      <c r="S224" s="1013"/>
    </row>
    <row r="225" spans="1:19">
      <c r="A225"/>
      <c r="B225" s="542">
        <v>166</v>
      </c>
      <c r="C225" s="828"/>
      <c r="D225" s="829"/>
      <c r="E225" s="1012"/>
      <c r="F225" s="1012"/>
      <c r="G225" s="1012"/>
      <c r="H225" s="1012"/>
      <c r="I225" s="1012"/>
      <c r="J225" s="1012"/>
      <c r="K225" s="1012"/>
      <c r="L225" s="1012"/>
      <c r="M225" s="1012"/>
      <c r="N225" s="1012"/>
      <c r="O225" s="1012"/>
      <c r="P225" s="1012"/>
      <c r="Q225" s="1012"/>
      <c r="R225" s="1012"/>
      <c r="S225" s="1013"/>
    </row>
    <row r="226" spans="1:19">
      <c r="A226"/>
      <c r="B226" s="542">
        <v>167</v>
      </c>
      <c r="C226" s="828"/>
      <c r="D226" s="829"/>
      <c r="E226" s="1012"/>
      <c r="F226" s="1012"/>
      <c r="G226" s="1012"/>
      <c r="H226" s="1012"/>
      <c r="I226" s="1012"/>
      <c r="J226" s="1012"/>
      <c r="K226" s="1012"/>
      <c r="L226" s="1012"/>
      <c r="M226" s="1012"/>
      <c r="N226" s="1012"/>
      <c r="O226" s="1012"/>
      <c r="P226" s="1012"/>
      <c r="Q226" s="1012"/>
      <c r="R226" s="1012"/>
      <c r="S226" s="1013"/>
    </row>
    <row r="227" spans="1:19">
      <c r="A227"/>
      <c r="B227" s="542">
        <v>168</v>
      </c>
      <c r="C227" s="828"/>
      <c r="D227" s="829"/>
      <c r="E227" s="1012"/>
      <c r="F227" s="1012"/>
      <c r="G227" s="1012"/>
      <c r="H227" s="1012"/>
      <c r="I227" s="1012"/>
      <c r="J227" s="1012"/>
      <c r="K227" s="1012"/>
      <c r="L227" s="1012"/>
      <c r="M227" s="1012"/>
      <c r="N227" s="1012"/>
      <c r="O227" s="1012"/>
      <c r="P227" s="1012"/>
      <c r="Q227" s="1012"/>
      <c r="R227" s="1012"/>
      <c r="S227" s="1013"/>
    </row>
    <row r="228" spans="1:19">
      <c r="A228"/>
      <c r="B228" s="542">
        <v>169</v>
      </c>
      <c r="C228" s="828"/>
      <c r="D228" s="829"/>
      <c r="E228" s="1012"/>
      <c r="F228" s="1012"/>
      <c r="G228" s="1012"/>
      <c r="H228" s="1012"/>
      <c r="I228" s="1012"/>
      <c r="J228" s="1012"/>
      <c r="K228" s="1012"/>
      <c r="L228" s="1012"/>
      <c r="M228" s="1012"/>
      <c r="N228" s="1012"/>
      <c r="O228" s="1012"/>
      <c r="P228" s="1012"/>
      <c r="Q228" s="1012"/>
      <c r="R228" s="1012"/>
      <c r="S228" s="1013"/>
    </row>
    <row r="229" spans="1:19">
      <c r="A229"/>
      <c r="B229" s="542">
        <v>170</v>
      </c>
      <c r="C229" s="828"/>
      <c r="D229" s="829"/>
      <c r="E229" s="1012"/>
      <c r="F229" s="1012"/>
      <c r="G229" s="1012"/>
      <c r="H229" s="1012"/>
      <c r="I229" s="1012"/>
      <c r="J229" s="1012"/>
      <c r="K229" s="1012"/>
      <c r="L229" s="1012"/>
      <c r="M229" s="1012"/>
      <c r="N229" s="1012"/>
      <c r="O229" s="1012"/>
      <c r="P229" s="1012"/>
      <c r="Q229" s="1012"/>
      <c r="R229" s="1012"/>
      <c r="S229" s="1013"/>
    </row>
    <row r="230" spans="1:19">
      <c r="A230"/>
      <c r="B230" s="542">
        <v>171</v>
      </c>
      <c r="C230" s="828"/>
      <c r="D230" s="829"/>
      <c r="E230" s="1012"/>
      <c r="F230" s="1012"/>
      <c r="G230" s="1012"/>
      <c r="H230" s="1012"/>
      <c r="I230" s="1012"/>
      <c r="J230" s="1012"/>
      <c r="K230" s="1012"/>
      <c r="L230" s="1012"/>
      <c r="M230" s="1012"/>
      <c r="N230" s="1012"/>
      <c r="O230" s="1012"/>
      <c r="P230" s="1012"/>
      <c r="Q230" s="1012"/>
      <c r="R230" s="1012"/>
      <c r="S230" s="1013"/>
    </row>
    <row r="231" spans="1:19">
      <c r="A231"/>
      <c r="B231" s="542">
        <v>172</v>
      </c>
      <c r="C231" s="828"/>
      <c r="D231" s="830"/>
      <c r="E231" s="1012"/>
      <c r="F231" s="1012"/>
      <c r="G231" s="1012"/>
      <c r="H231" s="1012"/>
      <c r="I231" s="1012"/>
      <c r="J231" s="1012"/>
      <c r="K231" s="1012"/>
      <c r="L231" s="1012"/>
      <c r="M231" s="1012"/>
      <c r="N231" s="1012"/>
      <c r="O231" s="1012"/>
      <c r="P231" s="1012"/>
      <c r="Q231" s="1012"/>
      <c r="R231" s="1012"/>
      <c r="S231" s="1013"/>
    </row>
    <row r="232" spans="1:19">
      <c r="A232"/>
      <c r="B232" s="542">
        <v>173</v>
      </c>
      <c r="C232" s="831"/>
      <c r="D232" s="830"/>
      <c r="E232" s="1012"/>
      <c r="F232" s="1012"/>
      <c r="G232" s="1012"/>
      <c r="H232" s="1012"/>
      <c r="I232" s="1012"/>
      <c r="J232" s="1012"/>
      <c r="K232" s="1012"/>
      <c r="L232" s="1012"/>
      <c r="M232" s="1012"/>
      <c r="N232" s="1012"/>
      <c r="O232" s="1012"/>
      <c r="P232" s="1012"/>
      <c r="Q232" s="1012"/>
      <c r="R232" s="1012"/>
      <c r="S232" s="1013"/>
    </row>
    <row r="233" spans="1:19">
      <c r="A233"/>
      <c r="B233" s="542">
        <v>174</v>
      </c>
      <c r="C233" s="831"/>
      <c r="D233" s="830"/>
      <c r="E233" s="1012"/>
      <c r="F233" s="1012"/>
      <c r="G233" s="1012"/>
      <c r="H233" s="1012"/>
      <c r="I233" s="1012"/>
      <c r="J233" s="1012"/>
      <c r="K233" s="1012"/>
      <c r="L233" s="1012"/>
      <c r="M233" s="1012"/>
      <c r="N233" s="1012"/>
      <c r="O233" s="1012"/>
      <c r="P233" s="1012"/>
      <c r="Q233" s="1012"/>
      <c r="R233" s="1012"/>
      <c r="S233" s="1013"/>
    </row>
    <row r="234" spans="1:19">
      <c r="A234"/>
      <c r="B234" s="542">
        <v>175</v>
      </c>
      <c r="C234" s="831"/>
      <c r="D234" s="830"/>
      <c r="E234" s="1012"/>
      <c r="F234" s="1012"/>
      <c r="G234" s="1012"/>
      <c r="H234" s="1012"/>
      <c r="I234" s="1012"/>
      <c r="J234" s="1012"/>
      <c r="K234" s="1012"/>
      <c r="L234" s="1012"/>
      <c r="M234" s="1012"/>
      <c r="N234" s="1012"/>
      <c r="O234" s="1012"/>
      <c r="P234" s="1012"/>
      <c r="Q234" s="1012"/>
      <c r="R234" s="1012"/>
      <c r="S234" s="1013"/>
    </row>
    <row r="235" spans="1:19">
      <c r="A235"/>
      <c r="B235" s="542">
        <v>176</v>
      </c>
      <c r="C235" s="831"/>
      <c r="D235" s="830"/>
      <c r="E235" s="1012"/>
      <c r="F235" s="1012"/>
      <c r="G235" s="1012"/>
      <c r="H235" s="1012"/>
      <c r="I235" s="1012"/>
      <c r="J235" s="1012"/>
      <c r="K235" s="1012"/>
      <c r="L235" s="1012"/>
      <c r="M235" s="1012"/>
      <c r="N235" s="1012"/>
      <c r="O235" s="1012"/>
      <c r="P235" s="1012"/>
      <c r="Q235" s="1012"/>
      <c r="R235" s="1012"/>
      <c r="S235" s="1013"/>
    </row>
    <row r="236" spans="1:19">
      <c r="A236"/>
      <c r="B236" s="542">
        <v>177</v>
      </c>
      <c r="C236" s="831"/>
      <c r="D236" s="830"/>
      <c r="E236" s="1012"/>
      <c r="F236" s="1012"/>
      <c r="G236" s="1012"/>
      <c r="H236" s="1012"/>
      <c r="I236" s="1012"/>
      <c r="J236" s="1012"/>
      <c r="K236" s="1012"/>
      <c r="L236" s="1012"/>
      <c r="M236" s="1012"/>
      <c r="N236" s="1012"/>
      <c r="O236" s="1012"/>
      <c r="P236" s="1012"/>
      <c r="Q236" s="1012"/>
      <c r="R236" s="1012"/>
      <c r="S236" s="1013"/>
    </row>
    <row r="237" spans="1:19">
      <c r="A237"/>
      <c r="B237" s="542">
        <v>178</v>
      </c>
      <c r="C237" s="831"/>
      <c r="D237" s="830"/>
      <c r="E237" s="1012"/>
      <c r="F237" s="1012"/>
      <c r="G237" s="1012"/>
      <c r="H237" s="1012"/>
      <c r="I237" s="1012"/>
      <c r="J237" s="1012"/>
      <c r="K237" s="1012"/>
      <c r="L237" s="1012"/>
      <c r="M237" s="1012"/>
      <c r="N237" s="1012"/>
      <c r="O237" s="1012"/>
      <c r="P237" s="1012"/>
      <c r="Q237" s="1012"/>
      <c r="R237" s="1012"/>
      <c r="S237" s="1013"/>
    </row>
    <row r="238" spans="1:19">
      <c r="A238"/>
      <c r="B238" s="542">
        <v>179</v>
      </c>
      <c r="C238" s="831"/>
      <c r="D238" s="830"/>
      <c r="E238" s="1012"/>
      <c r="F238" s="1012"/>
      <c r="G238" s="1012"/>
      <c r="H238" s="1012"/>
      <c r="I238" s="1012"/>
      <c r="J238" s="1012"/>
      <c r="K238" s="1012"/>
      <c r="L238" s="1012"/>
      <c r="M238" s="1012"/>
      <c r="N238" s="1012"/>
      <c r="O238" s="1012"/>
      <c r="P238" s="1012"/>
      <c r="Q238" s="1012"/>
      <c r="R238" s="1012"/>
      <c r="S238" s="1013"/>
    </row>
    <row r="239" spans="1:19">
      <c r="A239"/>
      <c r="B239" s="542">
        <v>180</v>
      </c>
      <c r="C239" s="831"/>
      <c r="D239" s="830"/>
      <c r="E239" s="1012"/>
      <c r="F239" s="1012"/>
      <c r="G239" s="1012"/>
      <c r="H239" s="1012"/>
      <c r="I239" s="1012"/>
      <c r="J239" s="1012"/>
      <c r="K239" s="1012"/>
      <c r="L239" s="1012"/>
      <c r="M239" s="1012"/>
      <c r="N239" s="1012"/>
      <c r="O239" s="1012"/>
      <c r="P239" s="1012"/>
      <c r="Q239" s="1012"/>
      <c r="R239" s="1012"/>
      <c r="S239" s="1013"/>
    </row>
    <row r="240" spans="1:19">
      <c r="A240"/>
      <c r="B240" s="542">
        <v>181</v>
      </c>
      <c r="C240" s="831"/>
      <c r="D240" s="830"/>
      <c r="E240" s="1012"/>
      <c r="F240" s="1012"/>
      <c r="G240" s="1012"/>
      <c r="H240" s="1012"/>
      <c r="I240" s="1012"/>
      <c r="J240" s="1012"/>
      <c r="K240" s="1012"/>
      <c r="L240" s="1012"/>
      <c r="M240" s="1012"/>
      <c r="N240" s="1012"/>
      <c r="O240" s="1012"/>
      <c r="P240" s="1012"/>
      <c r="Q240" s="1012"/>
      <c r="R240" s="1012"/>
      <c r="S240" s="1013"/>
    </row>
    <row r="241" spans="1:19">
      <c r="A241"/>
      <c r="B241" s="542">
        <v>182</v>
      </c>
      <c r="C241" s="831"/>
      <c r="D241" s="830"/>
      <c r="E241" s="1012"/>
      <c r="F241" s="1012"/>
      <c r="G241" s="1012"/>
      <c r="H241" s="1012"/>
      <c r="I241" s="1012"/>
      <c r="J241" s="1012"/>
      <c r="K241" s="1012"/>
      <c r="L241" s="1012"/>
      <c r="M241" s="1012"/>
      <c r="N241" s="1012"/>
      <c r="O241" s="1012"/>
      <c r="P241" s="1012"/>
      <c r="Q241" s="1012"/>
      <c r="R241" s="1012"/>
      <c r="S241" s="1013"/>
    </row>
    <row r="242" spans="1:19">
      <c r="A242"/>
      <c r="B242" s="542">
        <v>183</v>
      </c>
      <c r="C242" s="831"/>
      <c r="D242" s="830"/>
      <c r="E242" s="1012"/>
      <c r="F242" s="1012"/>
      <c r="G242" s="1012"/>
      <c r="H242" s="1012"/>
      <c r="I242" s="1012"/>
      <c r="J242" s="1012"/>
      <c r="K242" s="1012"/>
      <c r="L242" s="1012"/>
      <c r="M242" s="1012"/>
      <c r="N242" s="1012"/>
      <c r="O242" s="1012"/>
      <c r="P242" s="1012"/>
      <c r="Q242" s="1012"/>
      <c r="R242" s="1012"/>
      <c r="S242" s="1013"/>
    </row>
    <row r="243" spans="1:19">
      <c r="A243"/>
      <c r="B243" s="542">
        <v>184</v>
      </c>
      <c r="C243" s="831"/>
      <c r="D243" s="830"/>
      <c r="E243" s="1012"/>
      <c r="F243" s="1012"/>
      <c r="G243" s="1012"/>
      <c r="H243" s="1012"/>
      <c r="I243" s="1012"/>
      <c r="J243" s="1012"/>
      <c r="K243" s="1012"/>
      <c r="L243" s="1012"/>
      <c r="M243" s="1012"/>
      <c r="N243" s="1012"/>
      <c r="O243" s="1012"/>
      <c r="P243" s="1012"/>
      <c r="Q243" s="1012"/>
      <c r="R243" s="1012"/>
      <c r="S243" s="1013"/>
    </row>
    <row r="244" spans="1:19">
      <c r="A244"/>
      <c r="B244" s="542">
        <v>185</v>
      </c>
      <c r="C244" s="831"/>
      <c r="D244" s="830"/>
      <c r="E244" s="1012"/>
      <c r="F244" s="1012"/>
      <c r="G244" s="1012"/>
      <c r="H244" s="1012"/>
      <c r="I244" s="1012"/>
      <c r="J244" s="1012"/>
      <c r="K244" s="1012"/>
      <c r="L244" s="1012"/>
      <c r="M244" s="1012"/>
      <c r="N244" s="1012"/>
      <c r="O244" s="1012"/>
      <c r="P244" s="1012"/>
      <c r="Q244" s="1012"/>
      <c r="R244" s="1012"/>
      <c r="S244" s="1013"/>
    </row>
    <row r="245" spans="1:19">
      <c r="A245"/>
      <c r="B245" s="542">
        <v>186</v>
      </c>
      <c r="C245" s="831"/>
      <c r="D245" s="830"/>
      <c r="E245" s="1012"/>
      <c r="F245" s="1012"/>
      <c r="G245" s="1012"/>
      <c r="H245" s="1012"/>
      <c r="I245" s="1012"/>
      <c r="J245" s="1012"/>
      <c r="K245" s="1012"/>
      <c r="L245" s="1012"/>
      <c r="M245" s="1012"/>
      <c r="N245" s="1012"/>
      <c r="O245" s="1012"/>
      <c r="P245" s="1012"/>
      <c r="Q245" s="1012"/>
      <c r="R245" s="1012"/>
      <c r="S245" s="1013"/>
    </row>
    <row r="246" spans="1:19">
      <c r="A246"/>
      <c r="B246" s="542">
        <v>187</v>
      </c>
      <c r="C246" s="831"/>
      <c r="D246" s="830"/>
      <c r="E246" s="1012"/>
      <c r="F246" s="1012"/>
      <c r="G246" s="1012"/>
      <c r="H246" s="1012"/>
      <c r="I246" s="1012"/>
      <c r="J246" s="1012"/>
      <c r="K246" s="1012"/>
      <c r="L246" s="1012"/>
      <c r="M246" s="1012"/>
      <c r="N246" s="1012"/>
      <c r="O246" s="1012"/>
      <c r="P246" s="1012"/>
      <c r="Q246" s="1012"/>
      <c r="R246" s="1012"/>
      <c r="S246" s="1013"/>
    </row>
    <row r="247" spans="1:19">
      <c r="A247"/>
      <c r="B247" s="542">
        <v>188</v>
      </c>
      <c r="C247" s="831"/>
      <c r="D247" s="830"/>
      <c r="E247" s="1012"/>
      <c r="F247" s="1012"/>
      <c r="G247" s="1012"/>
      <c r="H247" s="1012"/>
      <c r="I247" s="1012"/>
      <c r="J247" s="1012"/>
      <c r="K247" s="1012"/>
      <c r="L247" s="1012"/>
      <c r="M247" s="1012"/>
      <c r="N247" s="1012"/>
      <c r="O247" s="1012"/>
      <c r="P247" s="1012"/>
      <c r="Q247" s="1012"/>
      <c r="R247" s="1012"/>
      <c r="S247" s="1013"/>
    </row>
    <row r="248" spans="1:19">
      <c r="A248"/>
      <c r="B248" s="542">
        <v>189</v>
      </c>
      <c r="C248" s="831"/>
      <c r="D248" s="830"/>
      <c r="E248" s="1012"/>
      <c r="F248" s="1012"/>
      <c r="G248" s="1012"/>
      <c r="H248" s="1012"/>
      <c r="I248" s="1012"/>
      <c r="J248" s="1012"/>
      <c r="K248" s="1012"/>
      <c r="L248" s="1012"/>
      <c r="M248" s="1012"/>
      <c r="N248" s="1012"/>
      <c r="O248" s="1012"/>
      <c r="P248" s="1012"/>
      <c r="Q248" s="1012"/>
      <c r="R248" s="1012"/>
      <c r="S248" s="1013"/>
    </row>
    <row r="249" spans="1:19">
      <c r="A249"/>
      <c r="B249" s="542">
        <v>190</v>
      </c>
      <c r="C249" s="831"/>
      <c r="D249" s="830"/>
      <c r="E249" s="1012"/>
      <c r="F249" s="1012"/>
      <c r="G249" s="1012"/>
      <c r="H249" s="1012"/>
      <c r="I249" s="1012"/>
      <c r="J249" s="1012"/>
      <c r="K249" s="1012"/>
      <c r="L249" s="1012"/>
      <c r="M249" s="1012"/>
      <c r="N249" s="1012"/>
      <c r="O249" s="1012"/>
      <c r="P249" s="1012"/>
      <c r="Q249" s="1012"/>
      <c r="R249" s="1012"/>
      <c r="S249" s="1013"/>
    </row>
    <row r="250" spans="1:19">
      <c r="A250"/>
      <c r="B250" s="542">
        <v>191</v>
      </c>
      <c r="C250" s="831"/>
      <c r="D250" s="830"/>
      <c r="E250" s="1012"/>
      <c r="F250" s="1012"/>
      <c r="G250" s="1012"/>
      <c r="H250" s="1012"/>
      <c r="I250" s="1012"/>
      <c r="J250" s="1012"/>
      <c r="K250" s="1012"/>
      <c r="L250" s="1012"/>
      <c r="M250" s="1012"/>
      <c r="N250" s="1012"/>
      <c r="O250" s="1012"/>
      <c r="P250" s="1012"/>
      <c r="Q250" s="1012"/>
      <c r="R250" s="1012"/>
      <c r="S250" s="1013"/>
    </row>
    <row r="251" spans="1:19">
      <c r="A251"/>
      <c r="B251" s="542">
        <v>192</v>
      </c>
      <c r="C251" s="831"/>
      <c r="D251" s="830"/>
      <c r="E251" s="1012"/>
      <c r="F251" s="1012"/>
      <c r="G251" s="1012"/>
      <c r="H251" s="1012"/>
      <c r="I251" s="1012"/>
      <c r="J251" s="1012"/>
      <c r="K251" s="1012"/>
      <c r="L251" s="1012"/>
      <c r="M251" s="1012"/>
      <c r="N251" s="1012"/>
      <c r="O251" s="1012"/>
      <c r="P251" s="1012"/>
      <c r="Q251" s="1012"/>
      <c r="R251" s="1012"/>
      <c r="S251" s="1013"/>
    </row>
    <row r="252" spans="1:19">
      <c r="A252"/>
      <c r="B252" s="542">
        <v>193</v>
      </c>
      <c r="C252" s="831"/>
      <c r="D252" s="830"/>
      <c r="E252" s="1012"/>
      <c r="F252" s="1012"/>
      <c r="G252" s="1012"/>
      <c r="H252" s="1012"/>
      <c r="I252" s="1012"/>
      <c r="J252" s="1012"/>
      <c r="K252" s="1012"/>
      <c r="L252" s="1012"/>
      <c r="M252" s="1012"/>
      <c r="N252" s="1012"/>
      <c r="O252" s="1012"/>
      <c r="P252" s="1012"/>
      <c r="Q252" s="1012"/>
      <c r="R252" s="1012"/>
      <c r="S252" s="1013"/>
    </row>
    <row r="253" spans="1:19">
      <c r="A253"/>
      <c r="B253" s="542">
        <v>194</v>
      </c>
      <c r="C253" s="831"/>
      <c r="D253" s="830"/>
      <c r="E253" s="1012"/>
      <c r="F253" s="1012"/>
      <c r="G253" s="1012"/>
      <c r="H253" s="1012"/>
      <c r="I253" s="1012"/>
      <c r="J253" s="1012"/>
      <c r="K253" s="1012"/>
      <c r="L253" s="1012"/>
      <c r="M253" s="1012"/>
      <c r="N253" s="1012"/>
      <c r="O253" s="1012"/>
      <c r="P253" s="1012"/>
      <c r="Q253" s="1012"/>
      <c r="R253" s="1012"/>
      <c r="S253" s="1013"/>
    </row>
    <row r="254" spans="1:19">
      <c r="A254"/>
      <c r="B254" s="542">
        <v>195</v>
      </c>
      <c r="C254" s="831"/>
      <c r="D254" s="830"/>
      <c r="E254" s="1012"/>
      <c r="F254" s="1012"/>
      <c r="G254" s="1012"/>
      <c r="H254" s="1012"/>
      <c r="I254" s="1012"/>
      <c r="J254" s="1012"/>
      <c r="K254" s="1012"/>
      <c r="L254" s="1012"/>
      <c r="M254" s="1012"/>
      <c r="N254" s="1012"/>
      <c r="O254" s="1012"/>
      <c r="P254" s="1012"/>
      <c r="Q254" s="1012"/>
      <c r="R254" s="1012"/>
      <c r="S254" s="1013"/>
    </row>
    <row r="255" spans="1:19">
      <c r="A255"/>
      <c r="B255" s="542">
        <v>196</v>
      </c>
      <c r="C255" s="831"/>
      <c r="D255" s="830"/>
      <c r="E255" s="1012"/>
      <c r="F255" s="1012"/>
      <c r="G255" s="1012"/>
      <c r="H255" s="1012"/>
      <c r="I255" s="1012"/>
      <c r="J255" s="1012"/>
      <c r="K255" s="1012"/>
      <c r="L255" s="1012"/>
      <c r="M255" s="1012"/>
      <c r="N255" s="1012"/>
      <c r="O255" s="1012"/>
      <c r="P255" s="1012"/>
      <c r="Q255" s="1012"/>
      <c r="R255" s="1012"/>
      <c r="S255" s="1013"/>
    </row>
    <row r="256" spans="1:19">
      <c r="A256"/>
      <c r="B256" s="542">
        <v>197</v>
      </c>
      <c r="C256" s="831"/>
      <c r="D256" s="830"/>
      <c r="E256" s="1012"/>
      <c r="F256" s="1012"/>
      <c r="G256" s="1012"/>
      <c r="H256" s="1012"/>
      <c r="I256" s="1012"/>
      <c r="J256" s="1012"/>
      <c r="K256" s="1012"/>
      <c r="L256" s="1012"/>
      <c r="M256" s="1012"/>
      <c r="N256" s="1012"/>
      <c r="O256" s="1012"/>
      <c r="P256" s="1012"/>
      <c r="Q256" s="1012"/>
      <c r="R256" s="1012"/>
      <c r="S256" s="1013"/>
    </row>
    <row r="257" spans="1:19">
      <c r="A257"/>
      <c r="B257" s="542">
        <v>198</v>
      </c>
      <c r="C257" s="831"/>
      <c r="D257" s="830"/>
      <c r="E257" s="1012"/>
      <c r="F257" s="1012"/>
      <c r="G257" s="1012"/>
      <c r="H257" s="1012"/>
      <c r="I257" s="1012"/>
      <c r="J257" s="1012"/>
      <c r="K257" s="1012"/>
      <c r="L257" s="1012"/>
      <c r="M257" s="1012"/>
      <c r="N257" s="1012"/>
      <c r="O257" s="1012"/>
      <c r="P257" s="1012"/>
      <c r="Q257" s="1012"/>
      <c r="R257" s="1012"/>
      <c r="S257" s="1013"/>
    </row>
    <row r="258" spans="1:19">
      <c r="A258"/>
      <c r="B258" s="542">
        <v>199</v>
      </c>
      <c r="C258" s="831"/>
      <c r="D258" s="830"/>
      <c r="E258" s="1012"/>
      <c r="F258" s="1012"/>
      <c r="G258" s="1012"/>
      <c r="H258" s="1012"/>
      <c r="I258" s="1012"/>
      <c r="J258" s="1012"/>
      <c r="K258" s="1012"/>
      <c r="L258" s="1012"/>
      <c r="M258" s="1012"/>
      <c r="N258" s="1012"/>
      <c r="O258" s="1012"/>
      <c r="P258" s="1012"/>
      <c r="Q258" s="1012"/>
      <c r="R258" s="1012"/>
      <c r="S258" s="1013"/>
    </row>
    <row r="259" spans="1:19">
      <c r="A259"/>
      <c r="B259" s="542">
        <v>200</v>
      </c>
      <c r="C259" s="831"/>
      <c r="D259" s="830"/>
      <c r="E259" s="1012"/>
      <c r="F259" s="1012"/>
      <c r="G259" s="1012"/>
      <c r="H259" s="1012"/>
      <c r="I259" s="1012"/>
      <c r="J259" s="1012"/>
      <c r="K259" s="1012"/>
      <c r="L259" s="1012"/>
      <c r="M259" s="1012"/>
      <c r="N259" s="1012"/>
      <c r="O259" s="1012"/>
      <c r="P259" s="1012"/>
      <c r="Q259" s="1012"/>
      <c r="R259" s="1012"/>
      <c r="S259" s="1013"/>
    </row>
    <row r="260" spans="1:19">
      <c r="A260"/>
      <c r="B260" s="542">
        <v>201</v>
      </c>
      <c r="C260" s="831"/>
      <c r="D260" s="830"/>
      <c r="E260" s="1012"/>
      <c r="F260" s="1012"/>
      <c r="G260" s="1012"/>
      <c r="H260" s="1012"/>
      <c r="I260" s="1012"/>
      <c r="J260" s="1012"/>
      <c r="K260" s="1012"/>
      <c r="L260" s="1012"/>
      <c r="M260" s="1012"/>
      <c r="N260" s="1012"/>
      <c r="O260" s="1012"/>
      <c r="P260" s="1012"/>
      <c r="Q260" s="1012"/>
      <c r="R260" s="1012"/>
      <c r="S260" s="1013"/>
    </row>
    <row r="261" spans="1:19">
      <c r="A261"/>
      <c r="B261" s="542">
        <v>202</v>
      </c>
      <c r="C261" s="831"/>
      <c r="D261" s="830"/>
      <c r="E261" s="1012"/>
      <c r="F261" s="1012"/>
      <c r="G261" s="1012"/>
      <c r="H261" s="1012"/>
      <c r="I261" s="1012"/>
      <c r="J261" s="1012"/>
      <c r="K261" s="1012"/>
      <c r="L261" s="1012"/>
      <c r="M261" s="1012"/>
      <c r="N261" s="1012"/>
      <c r="O261" s="1012"/>
      <c r="P261" s="1012"/>
      <c r="Q261" s="1012"/>
      <c r="R261" s="1012"/>
      <c r="S261" s="1013"/>
    </row>
    <row r="262" spans="1:19">
      <c r="A262"/>
      <c r="B262" s="542">
        <v>203</v>
      </c>
      <c r="C262" s="831"/>
      <c r="D262" s="830"/>
      <c r="E262" s="1012"/>
      <c r="F262" s="1012"/>
      <c r="G262" s="1012"/>
      <c r="H262" s="1012"/>
      <c r="I262" s="1012"/>
      <c r="J262" s="1012"/>
      <c r="K262" s="1012"/>
      <c r="L262" s="1012"/>
      <c r="M262" s="1012"/>
      <c r="N262" s="1012"/>
      <c r="O262" s="1012"/>
      <c r="P262" s="1012"/>
      <c r="Q262" s="1012"/>
      <c r="R262" s="1012"/>
      <c r="S262" s="1013"/>
    </row>
    <row r="263" spans="1:19">
      <c r="A263"/>
      <c r="B263" s="542">
        <v>204</v>
      </c>
      <c r="C263" s="831"/>
      <c r="D263" s="830"/>
      <c r="E263" s="1012"/>
      <c r="F263" s="1012"/>
      <c r="G263" s="1012"/>
      <c r="H263" s="1012"/>
      <c r="I263" s="1012"/>
      <c r="J263" s="1012"/>
      <c r="K263" s="1012"/>
      <c r="L263" s="1012"/>
      <c r="M263" s="1012"/>
      <c r="N263" s="1012"/>
      <c r="O263" s="1012"/>
      <c r="P263" s="1012"/>
      <c r="Q263" s="1012"/>
      <c r="R263" s="1012"/>
      <c r="S263" s="1013"/>
    </row>
    <row r="264" spans="1:19">
      <c r="A264"/>
      <c r="B264" s="542">
        <v>205</v>
      </c>
      <c r="C264" s="831"/>
      <c r="D264" s="830"/>
      <c r="E264" s="1012"/>
      <c r="F264" s="1012"/>
      <c r="G264" s="1012"/>
      <c r="H264" s="1012"/>
      <c r="I264" s="1012"/>
      <c r="J264" s="1012"/>
      <c r="K264" s="1012"/>
      <c r="L264" s="1012"/>
      <c r="M264" s="1012"/>
      <c r="N264" s="1012"/>
      <c r="O264" s="1012"/>
      <c r="P264" s="1012"/>
      <c r="Q264" s="1012"/>
      <c r="R264" s="1012"/>
      <c r="S264" s="1013"/>
    </row>
    <row r="265" spans="1:19">
      <c r="A265"/>
      <c r="B265" s="542">
        <v>206</v>
      </c>
      <c r="C265" s="831"/>
      <c r="D265" s="830"/>
      <c r="E265" s="1012"/>
      <c r="F265" s="1012"/>
      <c r="G265" s="1012"/>
      <c r="H265" s="1012"/>
      <c r="I265" s="1012"/>
      <c r="J265" s="1012"/>
      <c r="K265" s="1012"/>
      <c r="L265" s="1012"/>
      <c r="M265" s="1012"/>
      <c r="N265" s="1012"/>
      <c r="O265" s="1012"/>
      <c r="P265" s="1012"/>
      <c r="Q265" s="1012"/>
      <c r="R265" s="1012"/>
      <c r="S265" s="1013"/>
    </row>
    <row r="266" spans="1:19">
      <c r="A266"/>
      <c r="B266" s="542">
        <v>207</v>
      </c>
      <c r="C266" s="831"/>
      <c r="D266" s="830"/>
      <c r="E266" s="1012"/>
      <c r="F266" s="1012"/>
      <c r="G266" s="1012"/>
      <c r="H266" s="1012"/>
      <c r="I266" s="1012"/>
      <c r="J266" s="1012"/>
      <c r="K266" s="1012"/>
      <c r="L266" s="1012"/>
      <c r="M266" s="1012"/>
      <c r="N266" s="1012"/>
      <c r="O266" s="1012"/>
      <c r="P266" s="1012"/>
      <c r="Q266" s="1012"/>
      <c r="R266" s="1012"/>
      <c r="S266" s="1013"/>
    </row>
    <row r="267" spans="1:19">
      <c r="A267"/>
      <c r="B267" s="542">
        <v>208</v>
      </c>
      <c r="C267" s="831"/>
      <c r="D267" s="830"/>
      <c r="E267" s="1012"/>
      <c r="F267" s="1012"/>
      <c r="G267" s="1012"/>
      <c r="H267" s="1012"/>
      <c r="I267" s="1012"/>
      <c r="J267" s="1012"/>
      <c r="K267" s="1012"/>
      <c r="L267" s="1012"/>
      <c r="M267" s="1012"/>
      <c r="N267" s="1012"/>
      <c r="O267" s="1012"/>
      <c r="P267" s="1012"/>
      <c r="Q267" s="1012"/>
      <c r="R267" s="1012"/>
      <c r="S267" s="1013"/>
    </row>
    <row r="268" spans="1:19">
      <c r="A268"/>
      <c r="B268" s="542">
        <v>209</v>
      </c>
      <c r="C268" s="831"/>
      <c r="D268" s="830"/>
      <c r="E268" s="1012"/>
      <c r="F268" s="1012"/>
      <c r="G268" s="1012"/>
      <c r="H268" s="1012"/>
      <c r="I268" s="1012"/>
      <c r="J268" s="1012"/>
      <c r="K268" s="1012"/>
      <c r="L268" s="1012"/>
      <c r="M268" s="1012"/>
      <c r="N268" s="1012"/>
      <c r="O268" s="1012"/>
      <c r="P268" s="1012"/>
      <c r="Q268" s="1012"/>
      <c r="R268" s="1012"/>
      <c r="S268" s="1013"/>
    </row>
    <row r="269" spans="1:19">
      <c r="A269"/>
      <c r="B269" s="542">
        <v>210</v>
      </c>
      <c r="C269" s="831"/>
      <c r="D269" s="830"/>
      <c r="E269" s="1012"/>
      <c r="F269" s="1012"/>
      <c r="G269" s="1012"/>
      <c r="H269" s="1012"/>
      <c r="I269" s="1012"/>
      <c r="J269" s="1012"/>
      <c r="K269" s="1012"/>
      <c r="L269" s="1012"/>
      <c r="M269" s="1012"/>
      <c r="N269" s="1012"/>
      <c r="O269" s="1012"/>
      <c r="P269" s="1012"/>
      <c r="Q269" s="1012"/>
      <c r="R269" s="1012"/>
      <c r="S269" s="1013"/>
    </row>
    <row r="270" spans="1:19">
      <c r="A270"/>
      <c r="B270" s="542">
        <v>211</v>
      </c>
      <c r="C270" s="831"/>
      <c r="D270" s="830"/>
      <c r="E270" s="1012"/>
      <c r="F270" s="1012"/>
      <c r="G270" s="1012"/>
      <c r="H270" s="1012"/>
      <c r="I270" s="1012"/>
      <c r="J270" s="1012"/>
      <c r="K270" s="1012"/>
      <c r="L270" s="1012"/>
      <c r="M270" s="1012"/>
      <c r="N270" s="1012"/>
      <c r="O270" s="1012"/>
      <c r="P270" s="1012"/>
      <c r="Q270" s="1012"/>
      <c r="R270" s="1012"/>
      <c r="S270" s="1013"/>
    </row>
    <row r="271" spans="1:19">
      <c r="A271"/>
      <c r="B271" s="542">
        <v>212</v>
      </c>
      <c r="C271" s="831"/>
      <c r="D271" s="830"/>
      <c r="E271" s="1012"/>
      <c r="F271" s="1012"/>
      <c r="G271" s="1012"/>
      <c r="H271" s="1012"/>
      <c r="I271" s="1012"/>
      <c r="J271" s="1012"/>
      <c r="K271" s="1012"/>
      <c r="L271" s="1012"/>
      <c r="M271" s="1012"/>
      <c r="N271" s="1012"/>
      <c r="O271" s="1012"/>
      <c r="P271" s="1012"/>
      <c r="Q271" s="1012"/>
      <c r="R271" s="1012"/>
      <c r="S271" s="1013"/>
    </row>
    <row r="272" spans="1:19">
      <c r="A272"/>
      <c r="B272" s="542">
        <v>213</v>
      </c>
      <c r="C272" s="831"/>
      <c r="D272" s="830"/>
      <c r="E272" s="1012"/>
      <c r="F272" s="1012"/>
      <c r="G272" s="1012"/>
      <c r="H272" s="1012"/>
      <c r="I272" s="1012"/>
      <c r="J272" s="1012"/>
      <c r="K272" s="1012"/>
      <c r="L272" s="1012"/>
      <c r="M272" s="1012"/>
      <c r="N272" s="1012"/>
      <c r="O272" s="1012"/>
      <c r="P272" s="1012"/>
      <c r="Q272" s="1012"/>
      <c r="R272" s="1012"/>
      <c r="S272" s="1013"/>
    </row>
    <row r="273" spans="1:19">
      <c r="A273"/>
      <c r="B273" s="542">
        <v>214</v>
      </c>
      <c r="C273" s="831"/>
      <c r="D273" s="830"/>
      <c r="E273" s="1012"/>
      <c r="F273" s="1012"/>
      <c r="G273" s="1012"/>
      <c r="H273" s="1012"/>
      <c r="I273" s="1012"/>
      <c r="J273" s="1012"/>
      <c r="K273" s="1012"/>
      <c r="L273" s="1012"/>
      <c r="M273" s="1012"/>
      <c r="N273" s="1012"/>
      <c r="O273" s="1012"/>
      <c r="P273" s="1012"/>
      <c r="Q273" s="1012"/>
      <c r="R273" s="1012"/>
      <c r="S273" s="1013"/>
    </row>
    <row r="274" spans="1:19">
      <c r="A274"/>
      <c r="B274" s="542">
        <v>215</v>
      </c>
      <c r="C274" s="831"/>
      <c r="D274" s="830"/>
      <c r="E274" s="1012"/>
      <c r="F274" s="1012"/>
      <c r="G274" s="1012"/>
      <c r="H274" s="1012"/>
      <c r="I274" s="1012"/>
      <c r="J274" s="1012"/>
      <c r="K274" s="1012"/>
      <c r="L274" s="1012"/>
      <c r="M274" s="1012"/>
      <c r="N274" s="1012"/>
      <c r="O274" s="1012"/>
      <c r="P274" s="1012"/>
      <c r="Q274" s="1012"/>
      <c r="R274" s="1012"/>
      <c r="S274" s="1013"/>
    </row>
    <row r="275" spans="1:19">
      <c r="A275"/>
      <c r="B275" s="542">
        <v>216</v>
      </c>
      <c r="C275" s="831"/>
      <c r="D275" s="830"/>
      <c r="E275" s="1012"/>
      <c r="F275" s="1012"/>
      <c r="G275" s="1012"/>
      <c r="H275" s="1012"/>
      <c r="I275" s="1012"/>
      <c r="J275" s="1012"/>
      <c r="K275" s="1012"/>
      <c r="L275" s="1012"/>
      <c r="M275" s="1012"/>
      <c r="N275" s="1012"/>
      <c r="O275" s="1012"/>
      <c r="P275" s="1012"/>
      <c r="Q275" s="1012"/>
      <c r="R275" s="1012"/>
      <c r="S275" s="1013"/>
    </row>
    <row r="276" spans="1:19">
      <c r="A276"/>
      <c r="B276" s="542">
        <v>217</v>
      </c>
      <c r="C276" s="831"/>
      <c r="D276" s="830"/>
      <c r="E276" s="1012"/>
      <c r="F276" s="1012"/>
      <c r="G276" s="1012"/>
      <c r="H276" s="1012"/>
      <c r="I276" s="1012"/>
      <c r="J276" s="1012"/>
      <c r="K276" s="1012"/>
      <c r="L276" s="1012"/>
      <c r="M276" s="1012"/>
      <c r="N276" s="1012"/>
      <c r="O276" s="1012"/>
      <c r="P276" s="1012"/>
      <c r="Q276" s="1012"/>
      <c r="R276" s="1012"/>
      <c r="S276" s="1013"/>
    </row>
    <row r="277" spans="1:19">
      <c r="A277"/>
      <c r="B277" s="542">
        <v>218</v>
      </c>
      <c r="C277" s="831"/>
      <c r="D277" s="830"/>
      <c r="E277" s="1012"/>
      <c r="F277" s="1012"/>
      <c r="G277" s="1012"/>
      <c r="H277" s="1012"/>
      <c r="I277" s="1012"/>
      <c r="J277" s="1012"/>
      <c r="K277" s="1012"/>
      <c r="L277" s="1012"/>
      <c r="M277" s="1012"/>
      <c r="N277" s="1012"/>
      <c r="O277" s="1012"/>
      <c r="P277" s="1012"/>
      <c r="Q277" s="1012"/>
      <c r="R277" s="1012"/>
      <c r="S277" s="1013"/>
    </row>
    <row r="278" spans="1:19">
      <c r="A278"/>
      <c r="B278" s="542">
        <v>219</v>
      </c>
      <c r="C278" s="831"/>
      <c r="D278" s="830"/>
      <c r="E278" s="1012"/>
      <c r="F278" s="1012"/>
      <c r="G278" s="1012"/>
      <c r="H278" s="1012"/>
      <c r="I278" s="1012"/>
      <c r="J278" s="1012"/>
      <c r="K278" s="1012"/>
      <c r="L278" s="1012"/>
      <c r="M278" s="1012"/>
      <c r="N278" s="1012"/>
      <c r="O278" s="1012"/>
      <c r="P278" s="1012"/>
      <c r="Q278" s="1012"/>
      <c r="R278" s="1012"/>
      <c r="S278" s="1013"/>
    </row>
    <row r="279" spans="1:19">
      <c r="A279"/>
      <c r="B279" s="542">
        <v>220</v>
      </c>
      <c r="C279" s="831"/>
      <c r="D279" s="830"/>
      <c r="E279" s="1012"/>
      <c r="F279" s="1012"/>
      <c r="G279" s="1012"/>
      <c r="H279" s="1012"/>
      <c r="I279" s="1012"/>
      <c r="J279" s="1012"/>
      <c r="K279" s="1012"/>
      <c r="L279" s="1012"/>
      <c r="M279" s="1012"/>
      <c r="N279" s="1012"/>
      <c r="O279" s="1012"/>
      <c r="P279" s="1012"/>
      <c r="Q279" s="1012"/>
      <c r="R279" s="1012"/>
      <c r="S279" s="1013"/>
    </row>
    <row r="280" spans="1:19">
      <c r="A280"/>
      <c r="B280" s="542">
        <v>221</v>
      </c>
      <c r="C280" s="831"/>
      <c r="D280" s="830"/>
      <c r="E280" s="1012"/>
      <c r="F280" s="1012"/>
      <c r="G280" s="1012"/>
      <c r="H280" s="1012"/>
      <c r="I280" s="1012"/>
      <c r="J280" s="1012"/>
      <c r="K280" s="1012"/>
      <c r="L280" s="1012"/>
      <c r="M280" s="1012"/>
      <c r="N280" s="1012"/>
      <c r="O280" s="1012"/>
      <c r="P280" s="1012"/>
      <c r="Q280" s="1012"/>
      <c r="R280" s="1012"/>
      <c r="S280" s="1013"/>
    </row>
    <row r="281" spans="1:19">
      <c r="A281"/>
      <c r="B281" s="542">
        <v>222</v>
      </c>
      <c r="C281" s="831"/>
      <c r="D281" s="830"/>
      <c r="E281" s="1012"/>
      <c r="F281" s="1012"/>
      <c r="G281" s="1012"/>
      <c r="H281" s="1012"/>
      <c r="I281" s="1012"/>
      <c r="J281" s="1012"/>
      <c r="K281" s="1012"/>
      <c r="L281" s="1012"/>
      <c r="M281" s="1012"/>
      <c r="N281" s="1012"/>
      <c r="O281" s="1012"/>
      <c r="P281" s="1012"/>
      <c r="Q281" s="1012"/>
      <c r="R281" s="1012"/>
      <c r="S281" s="1013"/>
    </row>
    <row r="282" spans="1:19">
      <c r="A282"/>
      <c r="B282" s="542">
        <v>223</v>
      </c>
      <c r="C282" s="831"/>
      <c r="D282" s="830"/>
      <c r="E282" s="1012"/>
      <c r="F282" s="1012"/>
      <c r="G282" s="1012"/>
      <c r="H282" s="1012"/>
      <c r="I282" s="1012"/>
      <c r="J282" s="1012"/>
      <c r="K282" s="1012"/>
      <c r="L282" s="1012"/>
      <c r="M282" s="1012"/>
      <c r="N282" s="1012"/>
      <c r="O282" s="1012"/>
      <c r="P282" s="1012"/>
      <c r="Q282" s="1012"/>
      <c r="R282" s="1012"/>
      <c r="S282" s="1013"/>
    </row>
    <row r="283" spans="1:19">
      <c r="A283"/>
      <c r="B283" s="542">
        <v>224</v>
      </c>
      <c r="C283" s="831"/>
      <c r="D283" s="830"/>
      <c r="E283" s="1012"/>
      <c r="F283" s="1012"/>
      <c r="G283" s="1012"/>
      <c r="H283" s="1012"/>
      <c r="I283" s="1012"/>
      <c r="J283" s="1012"/>
      <c r="K283" s="1012"/>
      <c r="L283" s="1012"/>
      <c r="M283" s="1012"/>
      <c r="N283" s="1012"/>
      <c r="O283" s="1012"/>
      <c r="P283" s="1012"/>
      <c r="Q283" s="1012"/>
      <c r="R283" s="1012"/>
      <c r="S283" s="1013"/>
    </row>
    <row r="284" spans="1:19">
      <c r="A284"/>
      <c r="B284" s="542">
        <v>225</v>
      </c>
      <c r="C284" s="831"/>
      <c r="D284" s="830"/>
      <c r="E284" s="1012"/>
      <c r="F284" s="1012"/>
      <c r="G284" s="1012"/>
      <c r="H284" s="1012"/>
      <c r="I284" s="1012"/>
      <c r="J284" s="1012"/>
      <c r="K284" s="1012"/>
      <c r="L284" s="1012"/>
      <c r="M284" s="1012"/>
      <c r="N284" s="1012"/>
      <c r="O284" s="1012"/>
      <c r="P284" s="1012"/>
      <c r="Q284" s="1012"/>
      <c r="R284" s="1012"/>
      <c r="S284" s="1013"/>
    </row>
    <row r="285" spans="1:19">
      <c r="A285"/>
      <c r="B285" s="542">
        <v>226</v>
      </c>
      <c r="C285" s="831"/>
      <c r="D285" s="830"/>
      <c r="E285" s="1012"/>
      <c r="F285" s="1012"/>
      <c r="G285" s="1012"/>
      <c r="H285" s="1012"/>
      <c r="I285" s="1012"/>
      <c r="J285" s="1012"/>
      <c r="K285" s="1012"/>
      <c r="L285" s="1012"/>
      <c r="M285" s="1012"/>
      <c r="N285" s="1012"/>
      <c r="O285" s="1012"/>
      <c r="P285" s="1012"/>
      <c r="Q285" s="1012"/>
      <c r="R285" s="1012"/>
      <c r="S285" s="1013"/>
    </row>
    <row r="286" spans="1:19">
      <c r="A286"/>
      <c r="B286" s="542">
        <v>227</v>
      </c>
      <c r="C286" s="831"/>
      <c r="D286" s="830"/>
      <c r="E286" s="1012"/>
      <c r="F286" s="1012"/>
      <c r="G286" s="1012"/>
      <c r="H286" s="1012"/>
      <c r="I286" s="1012"/>
      <c r="J286" s="1012"/>
      <c r="K286" s="1012"/>
      <c r="L286" s="1012"/>
      <c r="M286" s="1012"/>
      <c r="N286" s="1012"/>
      <c r="O286" s="1012"/>
      <c r="P286" s="1012"/>
      <c r="Q286" s="1012"/>
      <c r="R286" s="1012"/>
      <c r="S286" s="1013"/>
    </row>
    <row r="287" spans="1:19">
      <c r="A287"/>
      <c r="B287" s="542">
        <v>228</v>
      </c>
      <c r="C287" s="831"/>
      <c r="D287" s="830"/>
      <c r="E287" s="1012"/>
      <c r="F287" s="1012"/>
      <c r="G287" s="1012"/>
      <c r="H287" s="1012"/>
      <c r="I287" s="1012"/>
      <c r="J287" s="1012"/>
      <c r="K287" s="1012"/>
      <c r="L287" s="1012"/>
      <c r="M287" s="1012"/>
      <c r="N287" s="1012"/>
      <c r="O287" s="1012"/>
      <c r="P287" s="1012"/>
      <c r="Q287" s="1012"/>
      <c r="R287" s="1012"/>
      <c r="S287" s="1013"/>
    </row>
    <row r="288" spans="1:19">
      <c r="A288"/>
      <c r="B288" s="542">
        <v>229</v>
      </c>
      <c r="C288" s="831"/>
      <c r="D288" s="830"/>
      <c r="E288" s="1012"/>
      <c r="F288" s="1012"/>
      <c r="G288" s="1012"/>
      <c r="H288" s="1012"/>
      <c r="I288" s="1012"/>
      <c r="J288" s="1012"/>
      <c r="K288" s="1012"/>
      <c r="L288" s="1012"/>
      <c r="M288" s="1012"/>
      <c r="N288" s="1012"/>
      <c r="O288" s="1012"/>
      <c r="P288" s="1012"/>
      <c r="Q288" s="1012"/>
      <c r="R288" s="1012"/>
      <c r="S288" s="1013"/>
    </row>
    <row r="289" spans="1:19">
      <c r="A289"/>
      <c r="B289" s="542">
        <v>230</v>
      </c>
      <c r="C289" s="831"/>
      <c r="D289" s="830"/>
      <c r="E289" s="1012"/>
      <c r="F289" s="1012"/>
      <c r="G289" s="1012"/>
      <c r="H289" s="1012"/>
      <c r="I289" s="1012"/>
      <c r="J289" s="1012"/>
      <c r="K289" s="1012"/>
      <c r="L289" s="1012"/>
      <c r="M289" s="1012"/>
      <c r="N289" s="1012"/>
      <c r="O289" s="1012"/>
      <c r="P289" s="1012"/>
      <c r="Q289" s="1012"/>
      <c r="R289" s="1012"/>
      <c r="S289" s="1013"/>
    </row>
    <row r="290" spans="1:19">
      <c r="A290"/>
      <c r="B290" s="542">
        <v>231</v>
      </c>
      <c r="C290" s="831"/>
      <c r="D290" s="830"/>
      <c r="E290" s="1012"/>
      <c r="F290" s="1012"/>
      <c r="G290" s="1012"/>
      <c r="H290" s="1012"/>
      <c r="I290" s="1012"/>
      <c r="J290" s="1012"/>
      <c r="K290" s="1012"/>
      <c r="L290" s="1012"/>
      <c r="M290" s="1012"/>
      <c r="N290" s="1012"/>
      <c r="O290" s="1012"/>
      <c r="P290" s="1012"/>
      <c r="Q290" s="1012"/>
      <c r="R290" s="1012"/>
      <c r="S290" s="1013"/>
    </row>
    <row r="291" spans="1:19">
      <c r="A291"/>
      <c r="B291" s="542">
        <v>232</v>
      </c>
      <c r="C291" s="831"/>
      <c r="D291" s="830"/>
      <c r="E291" s="1012"/>
      <c r="F291" s="1012"/>
      <c r="G291" s="1012"/>
      <c r="H291" s="1012"/>
      <c r="I291" s="1012"/>
      <c r="J291" s="1012"/>
      <c r="K291" s="1012"/>
      <c r="L291" s="1012"/>
      <c r="M291" s="1012"/>
      <c r="N291" s="1012"/>
      <c r="O291" s="1012"/>
      <c r="P291" s="1012"/>
      <c r="Q291" s="1012"/>
      <c r="R291" s="1012"/>
      <c r="S291" s="1013"/>
    </row>
    <row r="292" spans="1:19">
      <c r="A292"/>
      <c r="B292" s="542">
        <v>233</v>
      </c>
      <c r="C292" s="831"/>
      <c r="D292" s="830"/>
      <c r="E292" s="1012"/>
      <c r="F292" s="1012"/>
      <c r="G292" s="1012"/>
      <c r="H292" s="1012"/>
      <c r="I292" s="1012"/>
      <c r="J292" s="1012"/>
      <c r="K292" s="1012"/>
      <c r="L292" s="1012"/>
      <c r="M292" s="1012"/>
      <c r="N292" s="1012"/>
      <c r="O292" s="1012"/>
      <c r="P292" s="1012"/>
      <c r="Q292" s="1012"/>
      <c r="R292" s="1012"/>
      <c r="S292" s="1013"/>
    </row>
    <row r="293" spans="1:19">
      <c r="A293"/>
      <c r="B293" s="542">
        <v>234</v>
      </c>
      <c r="C293" s="831"/>
      <c r="D293" s="830"/>
      <c r="E293" s="1012"/>
      <c r="F293" s="1012"/>
      <c r="G293" s="1012"/>
      <c r="H293" s="1012"/>
      <c r="I293" s="1012"/>
      <c r="J293" s="1012"/>
      <c r="K293" s="1012"/>
      <c r="L293" s="1012"/>
      <c r="M293" s="1012"/>
      <c r="N293" s="1012"/>
      <c r="O293" s="1012"/>
      <c r="P293" s="1012"/>
      <c r="Q293" s="1012"/>
      <c r="R293" s="1012"/>
      <c r="S293" s="1013"/>
    </row>
    <row r="294" spans="1:19">
      <c r="A294"/>
      <c r="B294" s="542">
        <v>235</v>
      </c>
      <c r="C294" s="831"/>
      <c r="D294" s="830"/>
      <c r="E294" s="1012"/>
      <c r="F294" s="1012"/>
      <c r="G294" s="1012"/>
      <c r="H294" s="1012"/>
      <c r="I294" s="1012"/>
      <c r="J294" s="1012"/>
      <c r="K294" s="1012"/>
      <c r="L294" s="1012"/>
      <c r="M294" s="1012"/>
      <c r="N294" s="1012"/>
      <c r="O294" s="1012"/>
      <c r="P294" s="1012"/>
      <c r="Q294" s="1012"/>
      <c r="R294" s="1012"/>
      <c r="S294" s="1013"/>
    </row>
    <row r="295" spans="1:19">
      <c r="A295"/>
      <c r="B295" s="542">
        <v>236</v>
      </c>
      <c r="C295" s="831"/>
      <c r="D295" s="830"/>
      <c r="E295" s="1012"/>
      <c r="F295" s="1012"/>
      <c r="G295" s="1012"/>
      <c r="H295" s="1012"/>
      <c r="I295" s="1012"/>
      <c r="J295" s="1012"/>
      <c r="K295" s="1012"/>
      <c r="L295" s="1012"/>
      <c r="M295" s="1012"/>
      <c r="N295" s="1012"/>
      <c r="O295" s="1012"/>
      <c r="P295" s="1012"/>
      <c r="Q295" s="1012"/>
      <c r="R295" s="1012"/>
      <c r="S295" s="1013"/>
    </row>
    <row r="296" spans="1:19">
      <c r="A296"/>
      <c r="B296" s="542">
        <v>237</v>
      </c>
      <c r="C296" s="831"/>
      <c r="D296" s="830"/>
      <c r="E296" s="1012"/>
      <c r="F296" s="1012"/>
      <c r="G296" s="1012"/>
      <c r="H296" s="1012"/>
      <c r="I296" s="1012"/>
      <c r="J296" s="1012"/>
      <c r="K296" s="1012"/>
      <c r="L296" s="1012"/>
      <c r="M296" s="1012"/>
      <c r="N296" s="1012"/>
      <c r="O296" s="1012"/>
      <c r="P296" s="1012"/>
      <c r="Q296" s="1012"/>
      <c r="R296" s="1012"/>
      <c r="S296" s="1013"/>
    </row>
    <row r="297" spans="1:19">
      <c r="A297"/>
      <c r="B297" s="542">
        <v>238</v>
      </c>
      <c r="C297" s="831"/>
      <c r="D297" s="830"/>
      <c r="E297" s="1012"/>
      <c r="F297" s="1012"/>
      <c r="G297" s="1012"/>
      <c r="H297" s="1012"/>
      <c r="I297" s="1012"/>
      <c r="J297" s="1012"/>
      <c r="K297" s="1012"/>
      <c r="L297" s="1012"/>
      <c r="M297" s="1012"/>
      <c r="N297" s="1012"/>
      <c r="O297" s="1012"/>
      <c r="P297" s="1012"/>
      <c r="Q297" s="1012"/>
      <c r="R297" s="1012"/>
      <c r="S297" s="1013"/>
    </row>
    <row r="298" spans="1:19">
      <c r="A298"/>
      <c r="B298" s="542">
        <v>239</v>
      </c>
      <c r="C298" s="831"/>
      <c r="D298" s="830"/>
      <c r="E298" s="1012"/>
      <c r="F298" s="1012"/>
      <c r="G298" s="1012"/>
      <c r="H298" s="1012"/>
      <c r="I298" s="1012"/>
      <c r="J298" s="1012"/>
      <c r="K298" s="1012"/>
      <c r="L298" s="1012"/>
      <c r="M298" s="1012"/>
      <c r="N298" s="1012"/>
      <c r="O298" s="1012"/>
      <c r="P298" s="1012"/>
      <c r="Q298" s="1012"/>
      <c r="R298" s="1012"/>
      <c r="S298" s="1013"/>
    </row>
    <row r="299" spans="1:19">
      <c r="A299"/>
      <c r="B299" s="542">
        <v>240</v>
      </c>
      <c r="C299" s="831"/>
      <c r="D299" s="830"/>
      <c r="E299" s="1012"/>
      <c r="F299" s="1012"/>
      <c r="G299" s="1012"/>
      <c r="H299" s="1012"/>
      <c r="I299" s="1012"/>
      <c r="J299" s="1012"/>
      <c r="K299" s="1012"/>
      <c r="L299" s="1012"/>
      <c r="M299" s="1012"/>
      <c r="N299" s="1012"/>
      <c r="O299" s="1012"/>
      <c r="P299" s="1012"/>
      <c r="Q299" s="1012"/>
      <c r="R299" s="1012"/>
      <c r="S299" s="1013"/>
    </row>
    <row r="300" spans="1:19">
      <c r="A300"/>
      <c r="B300" s="542">
        <v>241</v>
      </c>
      <c r="C300" s="831"/>
      <c r="D300" s="830"/>
      <c r="E300" s="1012"/>
      <c r="F300" s="1012"/>
      <c r="G300" s="1012"/>
      <c r="H300" s="1012"/>
      <c r="I300" s="1012"/>
      <c r="J300" s="1012"/>
      <c r="K300" s="1012"/>
      <c r="L300" s="1012"/>
      <c r="M300" s="1012"/>
      <c r="N300" s="1012"/>
      <c r="O300" s="1012"/>
      <c r="P300" s="1012"/>
      <c r="Q300" s="1012"/>
      <c r="R300" s="1012"/>
      <c r="S300" s="1013"/>
    </row>
    <row r="301" spans="1:19">
      <c r="A301"/>
      <c r="B301" s="542">
        <v>242</v>
      </c>
      <c r="C301" s="831"/>
      <c r="D301" s="830"/>
      <c r="E301" s="1012"/>
      <c r="F301" s="1012"/>
      <c r="G301" s="1012"/>
      <c r="H301" s="1012"/>
      <c r="I301" s="1012"/>
      <c r="J301" s="1012"/>
      <c r="K301" s="1012"/>
      <c r="L301" s="1012"/>
      <c r="M301" s="1012"/>
      <c r="N301" s="1012"/>
      <c r="O301" s="1012"/>
      <c r="P301" s="1012"/>
      <c r="Q301" s="1012"/>
      <c r="R301" s="1012"/>
      <c r="S301" s="1013"/>
    </row>
    <row r="302" spans="1:19">
      <c r="A302"/>
      <c r="B302" s="542">
        <v>243</v>
      </c>
      <c r="C302" s="831"/>
      <c r="D302" s="830"/>
      <c r="E302" s="1012"/>
      <c r="F302" s="1012"/>
      <c r="G302" s="1012"/>
      <c r="H302" s="1012"/>
      <c r="I302" s="1012"/>
      <c r="J302" s="1012"/>
      <c r="K302" s="1012"/>
      <c r="L302" s="1012"/>
      <c r="M302" s="1012"/>
      <c r="N302" s="1012"/>
      <c r="O302" s="1012"/>
      <c r="P302" s="1012"/>
      <c r="Q302" s="1012"/>
      <c r="R302" s="1012"/>
      <c r="S302" s="1013"/>
    </row>
    <row r="303" spans="1:19">
      <c r="A303"/>
      <c r="B303" s="542">
        <v>244</v>
      </c>
      <c r="C303" s="831"/>
      <c r="D303" s="830"/>
      <c r="E303" s="1012"/>
      <c r="F303" s="1012"/>
      <c r="G303" s="1012"/>
      <c r="H303" s="1012"/>
      <c r="I303" s="1012"/>
      <c r="J303" s="1012"/>
      <c r="K303" s="1012"/>
      <c r="L303" s="1012"/>
      <c r="M303" s="1012"/>
      <c r="N303" s="1012"/>
      <c r="O303" s="1012"/>
      <c r="P303" s="1012"/>
      <c r="Q303" s="1012"/>
      <c r="R303" s="1012"/>
      <c r="S303" s="1013"/>
    </row>
    <row r="304" spans="1:19">
      <c r="A304"/>
      <c r="B304" s="542">
        <v>245</v>
      </c>
      <c r="C304" s="831"/>
      <c r="D304" s="830"/>
      <c r="E304" s="1012"/>
      <c r="F304" s="1012"/>
      <c r="G304" s="1012"/>
      <c r="H304" s="1012"/>
      <c r="I304" s="1012"/>
      <c r="J304" s="1012"/>
      <c r="K304" s="1012"/>
      <c r="L304" s="1012"/>
      <c r="M304" s="1012"/>
      <c r="N304" s="1012"/>
      <c r="O304" s="1012"/>
      <c r="P304" s="1012"/>
      <c r="Q304" s="1012"/>
      <c r="R304" s="1012"/>
      <c r="S304" s="1013"/>
    </row>
    <row r="305" spans="1:19">
      <c r="A305"/>
      <c r="B305" s="542">
        <v>246</v>
      </c>
      <c r="C305" s="831"/>
      <c r="D305" s="830"/>
      <c r="E305" s="1012"/>
      <c r="F305" s="1012"/>
      <c r="G305" s="1012"/>
      <c r="H305" s="1012"/>
      <c r="I305" s="1012"/>
      <c r="J305" s="1012"/>
      <c r="K305" s="1012"/>
      <c r="L305" s="1012"/>
      <c r="M305" s="1012"/>
      <c r="N305" s="1012"/>
      <c r="O305" s="1012"/>
      <c r="P305" s="1012"/>
      <c r="Q305" s="1012"/>
      <c r="R305" s="1012"/>
      <c r="S305" s="1013"/>
    </row>
    <row r="306" spans="1:19">
      <c r="A306"/>
      <c r="B306" s="542">
        <v>247</v>
      </c>
      <c r="C306" s="831"/>
      <c r="D306" s="830"/>
      <c r="E306" s="1012"/>
      <c r="F306" s="1012"/>
      <c r="G306" s="1012"/>
      <c r="H306" s="1012"/>
      <c r="I306" s="1012"/>
      <c r="J306" s="1012"/>
      <c r="K306" s="1012"/>
      <c r="L306" s="1012"/>
      <c r="M306" s="1012"/>
      <c r="N306" s="1012"/>
      <c r="O306" s="1012"/>
      <c r="P306" s="1012"/>
      <c r="Q306" s="1012"/>
      <c r="R306" s="1012"/>
      <c r="S306" s="1013"/>
    </row>
    <row r="307" spans="1:19">
      <c r="A307"/>
      <c r="B307" s="542">
        <v>248</v>
      </c>
      <c r="C307" s="831"/>
      <c r="D307" s="830"/>
      <c r="E307" s="1012"/>
      <c r="F307" s="1012"/>
      <c r="G307" s="1012"/>
      <c r="H307" s="1012"/>
      <c r="I307" s="1012"/>
      <c r="J307" s="1012"/>
      <c r="K307" s="1012"/>
      <c r="L307" s="1012"/>
      <c r="M307" s="1012"/>
      <c r="N307" s="1012"/>
      <c r="O307" s="1012"/>
      <c r="P307" s="1012"/>
      <c r="Q307" s="1012"/>
      <c r="R307" s="1012"/>
      <c r="S307" s="1013"/>
    </row>
    <row r="308" spans="1:19">
      <c r="A308"/>
      <c r="B308" s="542">
        <v>249</v>
      </c>
      <c r="C308" s="831"/>
      <c r="D308" s="830"/>
      <c r="E308" s="1012"/>
      <c r="F308" s="1012"/>
      <c r="G308" s="1012"/>
      <c r="H308" s="1012"/>
      <c r="I308" s="1012"/>
      <c r="J308" s="1012"/>
      <c r="K308" s="1012"/>
      <c r="L308" s="1012"/>
      <c r="M308" s="1012"/>
      <c r="N308" s="1012"/>
      <c r="O308" s="1012"/>
      <c r="P308" s="1012"/>
      <c r="Q308" s="1012"/>
      <c r="R308" s="1012"/>
      <c r="S308" s="1013"/>
    </row>
    <row r="309" spans="1:19">
      <c r="A309"/>
      <c r="B309" s="542">
        <v>250</v>
      </c>
      <c r="C309" s="831"/>
      <c r="D309" s="830"/>
      <c r="E309" s="1012"/>
      <c r="F309" s="1012"/>
      <c r="G309" s="1012"/>
      <c r="H309" s="1012"/>
      <c r="I309" s="1012"/>
      <c r="J309" s="1012"/>
      <c r="K309" s="1012"/>
      <c r="L309" s="1012"/>
      <c r="M309" s="1012"/>
      <c r="N309" s="1012"/>
      <c r="O309" s="1012"/>
      <c r="P309" s="1012"/>
      <c r="Q309" s="1012"/>
      <c r="R309" s="1012"/>
      <c r="S309" s="1013"/>
    </row>
    <row r="310" spans="1:19">
      <c r="A310"/>
      <c r="B310" s="542">
        <v>251</v>
      </c>
      <c r="C310" s="831"/>
      <c r="D310" s="830"/>
      <c r="E310" s="1012"/>
      <c r="F310" s="1012"/>
      <c r="G310" s="1012"/>
      <c r="H310" s="1012"/>
      <c r="I310" s="1012"/>
      <c r="J310" s="1012"/>
      <c r="K310" s="1012"/>
      <c r="L310" s="1012"/>
      <c r="M310" s="1012"/>
      <c r="N310" s="1012"/>
      <c r="O310" s="1012"/>
      <c r="P310" s="1012"/>
      <c r="Q310" s="1012"/>
      <c r="R310" s="1012"/>
      <c r="S310" s="1013"/>
    </row>
    <row r="311" spans="1:19">
      <c r="A311"/>
      <c r="B311" s="542">
        <v>252</v>
      </c>
      <c r="C311" s="831"/>
      <c r="D311" s="830"/>
      <c r="E311" s="1012"/>
      <c r="F311" s="1012"/>
      <c r="G311" s="1012"/>
      <c r="H311" s="1012"/>
      <c r="I311" s="1012"/>
      <c r="J311" s="1012"/>
      <c r="K311" s="1012"/>
      <c r="L311" s="1012"/>
      <c r="M311" s="1012"/>
      <c r="N311" s="1012"/>
      <c r="O311" s="1012"/>
      <c r="P311" s="1012"/>
      <c r="Q311" s="1012"/>
      <c r="R311" s="1012"/>
      <c r="S311" s="1013"/>
    </row>
    <row r="312" spans="1:19">
      <c r="A312"/>
      <c r="B312" s="542">
        <v>253</v>
      </c>
      <c r="C312" s="831"/>
      <c r="D312" s="830"/>
      <c r="E312" s="1012"/>
      <c r="F312" s="1012"/>
      <c r="G312" s="1012"/>
      <c r="H312" s="1012"/>
      <c r="I312" s="1012"/>
      <c r="J312" s="1012"/>
      <c r="K312" s="1012"/>
      <c r="L312" s="1012"/>
      <c r="M312" s="1012"/>
      <c r="N312" s="1012"/>
      <c r="O312" s="1012"/>
      <c r="P312" s="1012"/>
      <c r="Q312" s="1012"/>
      <c r="R312" s="1012"/>
      <c r="S312" s="1013"/>
    </row>
    <row r="313" spans="1:19">
      <c r="A313"/>
      <c r="B313" s="542">
        <v>254</v>
      </c>
      <c r="C313" s="831"/>
      <c r="D313" s="830"/>
      <c r="E313" s="1012"/>
      <c r="F313" s="1012"/>
      <c r="G313" s="1012"/>
      <c r="H313" s="1012"/>
      <c r="I313" s="1012"/>
      <c r="J313" s="1012"/>
      <c r="K313" s="1012"/>
      <c r="L313" s="1012"/>
      <c r="M313" s="1012"/>
      <c r="N313" s="1012"/>
      <c r="O313" s="1012"/>
      <c r="P313" s="1012"/>
      <c r="Q313" s="1012"/>
      <c r="R313" s="1012"/>
      <c r="S313" s="1013"/>
    </row>
    <row r="314" spans="1:19">
      <c r="A314"/>
      <c r="B314" s="542">
        <v>255</v>
      </c>
      <c r="C314" s="831"/>
      <c r="D314" s="830"/>
      <c r="E314" s="1012"/>
      <c r="F314" s="1012"/>
      <c r="G314" s="1012"/>
      <c r="H314" s="1012"/>
      <c r="I314" s="1012"/>
      <c r="J314" s="1012"/>
      <c r="K314" s="1012"/>
      <c r="L314" s="1012"/>
      <c r="M314" s="1012"/>
      <c r="N314" s="1012"/>
      <c r="O314" s="1012"/>
      <c r="P314" s="1012"/>
      <c r="Q314" s="1012"/>
      <c r="R314" s="1012"/>
      <c r="S314" s="1013"/>
    </row>
    <row r="315" spans="1:19">
      <c r="A315"/>
      <c r="B315" s="542">
        <v>256</v>
      </c>
      <c r="C315" s="831"/>
      <c r="D315" s="830"/>
      <c r="E315" s="1012"/>
      <c r="F315" s="1012"/>
      <c r="G315" s="1012"/>
      <c r="H315" s="1012"/>
      <c r="I315" s="1012"/>
      <c r="J315" s="1012"/>
      <c r="K315" s="1012"/>
      <c r="L315" s="1012"/>
      <c r="M315" s="1012"/>
      <c r="N315" s="1012"/>
      <c r="O315" s="1012"/>
      <c r="P315" s="1012"/>
      <c r="Q315" s="1012"/>
      <c r="R315" s="1012"/>
      <c r="S315" s="1013"/>
    </row>
    <row r="316" spans="1:19">
      <c r="A316"/>
      <c r="B316" s="542">
        <v>257</v>
      </c>
      <c r="C316" s="831"/>
      <c r="D316" s="830"/>
      <c r="E316" s="1012"/>
      <c r="F316" s="1012"/>
      <c r="G316" s="1012"/>
      <c r="H316" s="1012"/>
      <c r="I316" s="1012"/>
      <c r="J316" s="1012"/>
      <c r="K316" s="1012"/>
      <c r="L316" s="1012"/>
      <c r="M316" s="1012"/>
      <c r="N316" s="1012"/>
      <c r="O316" s="1012"/>
      <c r="P316" s="1012"/>
      <c r="Q316" s="1012"/>
      <c r="R316" s="1012"/>
      <c r="S316" s="1013"/>
    </row>
    <row r="317" spans="1:19">
      <c r="A317"/>
      <c r="B317" s="542">
        <v>258</v>
      </c>
      <c r="C317" s="831"/>
      <c r="D317" s="830"/>
      <c r="E317" s="1012"/>
      <c r="F317" s="1012"/>
      <c r="G317" s="1012"/>
      <c r="H317" s="1012"/>
      <c r="I317" s="1012"/>
      <c r="J317" s="1012"/>
      <c r="K317" s="1012"/>
      <c r="L317" s="1012"/>
      <c r="M317" s="1012"/>
      <c r="N317" s="1012"/>
      <c r="O317" s="1012"/>
      <c r="P317" s="1012"/>
      <c r="Q317" s="1012"/>
      <c r="R317" s="1012"/>
      <c r="S317" s="1013"/>
    </row>
    <row r="318" spans="1:19">
      <c r="A318"/>
      <c r="B318" s="542">
        <v>259</v>
      </c>
      <c r="C318" s="831"/>
      <c r="D318" s="830"/>
      <c r="E318" s="1012"/>
      <c r="F318" s="1012"/>
      <c r="G318" s="1012"/>
      <c r="H318" s="1012"/>
      <c r="I318" s="1012"/>
      <c r="J318" s="1012"/>
      <c r="K318" s="1012"/>
      <c r="L318" s="1012"/>
      <c r="M318" s="1012"/>
      <c r="N318" s="1012"/>
      <c r="O318" s="1012"/>
      <c r="P318" s="1012"/>
      <c r="Q318" s="1012"/>
      <c r="R318" s="1012"/>
      <c r="S318" s="1013"/>
    </row>
    <row r="319" spans="1:19">
      <c r="A319"/>
      <c r="B319" s="542">
        <v>260</v>
      </c>
      <c r="C319" s="831"/>
      <c r="D319" s="830"/>
      <c r="E319" s="1012"/>
      <c r="F319" s="1012"/>
      <c r="G319" s="1012"/>
      <c r="H319" s="1012"/>
      <c r="I319" s="1012"/>
      <c r="J319" s="1012"/>
      <c r="K319" s="1012"/>
      <c r="L319" s="1012"/>
      <c r="M319" s="1012"/>
      <c r="N319" s="1012"/>
      <c r="O319" s="1012"/>
      <c r="P319" s="1012"/>
      <c r="Q319" s="1012"/>
      <c r="R319" s="1012"/>
      <c r="S319" s="1013"/>
    </row>
    <row r="320" spans="1:19">
      <c r="A320"/>
      <c r="B320" s="542">
        <v>261</v>
      </c>
      <c r="C320" s="831"/>
      <c r="D320" s="830"/>
      <c r="E320" s="1012"/>
      <c r="F320" s="1012"/>
      <c r="G320" s="1012"/>
      <c r="H320" s="1012"/>
      <c r="I320" s="1012"/>
      <c r="J320" s="1012"/>
      <c r="K320" s="1012"/>
      <c r="L320" s="1012"/>
      <c r="M320" s="1012"/>
      <c r="N320" s="1012"/>
      <c r="O320" s="1012"/>
      <c r="P320" s="1012"/>
      <c r="Q320" s="1012"/>
      <c r="R320" s="1012"/>
      <c r="S320" s="1013"/>
    </row>
    <row r="321" spans="1:19">
      <c r="A321"/>
      <c r="B321" s="542">
        <v>262</v>
      </c>
      <c r="C321" s="831"/>
      <c r="D321" s="830"/>
      <c r="E321" s="1012"/>
      <c r="F321" s="1012"/>
      <c r="G321" s="1012"/>
      <c r="H321" s="1012"/>
      <c r="I321" s="1012"/>
      <c r="J321" s="1012"/>
      <c r="K321" s="1012"/>
      <c r="L321" s="1012"/>
      <c r="M321" s="1012"/>
      <c r="N321" s="1012"/>
      <c r="O321" s="1012"/>
      <c r="P321" s="1012"/>
      <c r="Q321" s="1012"/>
      <c r="R321" s="1012"/>
      <c r="S321" s="1013"/>
    </row>
    <row r="322" spans="1:19">
      <c r="A322"/>
      <c r="B322" s="542">
        <v>263</v>
      </c>
      <c r="C322" s="831"/>
      <c r="D322" s="830"/>
      <c r="E322" s="1012"/>
      <c r="F322" s="1012"/>
      <c r="G322" s="1012"/>
      <c r="H322" s="1012"/>
      <c r="I322" s="1012"/>
      <c r="J322" s="1012"/>
      <c r="K322" s="1012"/>
      <c r="L322" s="1012"/>
      <c r="M322" s="1012"/>
      <c r="N322" s="1012"/>
      <c r="O322" s="1012"/>
      <c r="P322" s="1012"/>
      <c r="Q322" s="1012"/>
      <c r="R322" s="1012"/>
      <c r="S322" s="1013"/>
    </row>
    <row r="323" spans="1:19">
      <c r="A323"/>
      <c r="B323" s="542">
        <v>264</v>
      </c>
      <c r="C323" s="831"/>
      <c r="D323" s="830"/>
      <c r="E323" s="1012"/>
      <c r="F323" s="1012"/>
      <c r="G323" s="1012"/>
      <c r="H323" s="1012"/>
      <c r="I323" s="1012"/>
      <c r="J323" s="1012"/>
      <c r="K323" s="1012"/>
      <c r="L323" s="1012"/>
      <c r="M323" s="1012"/>
      <c r="N323" s="1012"/>
      <c r="O323" s="1012"/>
      <c r="P323" s="1012"/>
      <c r="Q323" s="1012"/>
      <c r="R323" s="1012"/>
      <c r="S323" s="1013"/>
    </row>
    <row r="324" spans="1:19">
      <c r="A324"/>
      <c r="B324" s="542">
        <v>265</v>
      </c>
      <c r="C324" s="831"/>
      <c r="D324" s="830"/>
      <c r="E324" s="1012"/>
      <c r="F324" s="1012"/>
      <c r="G324" s="1012"/>
      <c r="H324" s="1012"/>
      <c r="I324" s="1012"/>
      <c r="J324" s="1012"/>
      <c r="K324" s="1012"/>
      <c r="L324" s="1012"/>
      <c r="M324" s="1012"/>
      <c r="N324" s="1012"/>
      <c r="O324" s="1012"/>
      <c r="P324" s="1012"/>
      <c r="Q324" s="1012"/>
      <c r="R324" s="1012"/>
      <c r="S324" s="1013"/>
    </row>
    <row r="325" spans="1:19">
      <c r="A325"/>
      <c r="B325" s="542">
        <v>266</v>
      </c>
      <c r="C325" s="831"/>
      <c r="D325" s="830"/>
      <c r="E325" s="1012"/>
      <c r="F325" s="1012"/>
      <c r="G325" s="1012"/>
      <c r="H325" s="1012"/>
      <c r="I325" s="1012"/>
      <c r="J325" s="1012"/>
      <c r="K325" s="1012"/>
      <c r="L325" s="1012"/>
      <c r="M325" s="1012"/>
      <c r="N325" s="1012"/>
      <c r="O325" s="1012"/>
      <c r="P325" s="1012"/>
      <c r="Q325" s="1012"/>
      <c r="R325" s="1012"/>
      <c r="S325" s="1013"/>
    </row>
    <row r="326" spans="1:19">
      <c r="A326"/>
      <c r="B326" s="542">
        <v>267</v>
      </c>
      <c r="C326" s="831"/>
      <c r="D326" s="830"/>
      <c r="E326" s="1012"/>
      <c r="F326" s="1012"/>
      <c r="G326" s="1012"/>
      <c r="H326" s="1012"/>
      <c r="I326" s="1012"/>
      <c r="J326" s="1012"/>
      <c r="K326" s="1012"/>
      <c r="L326" s="1012"/>
      <c r="M326" s="1012"/>
      <c r="N326" s="1012"/>
      <c r="O326" s="1012"/>
      <c r="P326" s="1012"/>
      <c r="Q326" s="1012"/>
      <c r="R326" s="1012"/>
      <c r="S326" s="1013"/>
    </row>
    <row r="327" spans="1:19">
      <c r="A327"/>
      <c r="B327" s="542">
        <v>268</v>
      </c>
      <c r="C327" s="831"/>
      <c r="D327" s="830"/>
      <c r="E327" s="1012"/>
      <c r="F327" s="1012"/>
      <c r="G327" s="1012"/>
      <c r="H327" s="1012"/>
      <c r="I327" s="1012"/>
      <c r="J327" s="1012"/>
      <c r="K327" s="1012"/>
      <c r="L327" s="1012"/>
      <c r="M327" s="1012"/>
      <c r="N327" s="1012"/>
      <c r="O327" s="1012"/>
      <c r="P327" s="1012"/>
      <c r="Q327" s="1012"/>
      <c r="R327" s="1012"/>
      <c r="S327" s="1013"/>
    </row>
    <row r="328" spans="1:19">
      <c r="A328"/>
      <c r="B328" s="542">
        <v>269</v>
      </c>
      <c r="C328" s="831"/>
      <c r="D328" s="830"/>
      <c r="E328" s="1012"/>
      <c r="F328" s="1012"/>
      <c r="G328" s="1012"/>
      <c r="H328" s="1012"/>
      <c r="I328" s="1012"/>
      <c r="J328" s="1012"/>
      <c r="K328" s="1012"/>
      <c r="L328" s="1012"/>
      <c r="M328" s="1012"/>
      <c r="N328" s="1012"/>
      <c r="O328" s="1012"/>
      <c r="P328" s="1012"/>
      <c r="Q328" s="1012"/>
      <c r="R328" s="1012"/>
      <c r="S328" s="1013"/>
    </row>
    <row r="329" spans="1:19">
      <c r="A329"/>
      <c r="B329" s="542">
        <v>270</v>
      </c>
      <c r="C329" s="831"/>
      <c r="D329" s="830"/>
      <c r="E329" s="1012"/>
      <c r="F329" s="1012"/>
      <c r="G329" s="1012"/>
      <c r="H329" s="1012"/>
      <c r="I329" s="1012"/>
      <c r="J329" s="1012"/>
      <c r="K329" s="1012"/>
      <c r="L329" s="1012"/>
      <c r="M329" s="1012"/>
      <c r="N329" s="1012"/>
      <c r="O329" s="1012"/>
      <c r="P329" s="1012"/>
      <c r="Q329" s="1012"/>
      <c r="R329" s="1012"/>
      <c r="S329" s="1013"/>
    </row>
    <row r="330" spans="1:19">
      <c r="A330"/>
      <c r="B330" s="542">
        <v>271</v>
      </c>
      <c r="C330" s="831"/>
      <c r="D330" s="830"/>
      <c r="E330" s="1012"/>
      <c r="F330" s="1012"/>
      <c r="G330" s="1012"/>
      <c r="H330" s="1012"/>
      <c r="I330" s="1012"/>
      <c r="J330" s="1012"/>
      <c r="K330" s="1012"/>
      <c r="L330" s="1012"/>
      <c r="M330" s="1012"/>
      <c r="N330" s="1012"/>
      <c r="O330" s="1012"/>
      <c r="P330" s="1012"/>
      <c r="Q330" s="1012"/>
      <c r="R330" s="1012"/>
      <c r="S330" s="1013"/>
    </row>
    <row r="331" spans="1:19">
      <c r="A331"/>
      <c r="B331" s="542">
        <v>272</v>
      </c>
      <c r="C331" s="831"/>
      <c r="D331" s="830"/>
      <c r="E331" s="1012"/>
      <c r="F331" s="1012"/>
      <c r="G331" s="1012"/>
      <c r="H331" s="1012"/>
      <c r="I331" s="1012"/>
      <c r="J331" s="1012"/>
      <c r="K331" s="1012"/>
      <c r="L331" s="1012"/>
      <c r="M331" s="1012"/>
      <c r="N331" s="1012"/>
      <c r="O331" s="1012"/>
      <c r="P331" s="1012"/>
      <c r="Q331" s="1012"/>
      <c r="R331" s="1012"/>
      <c r="S331" s="1013"/>
    </row>
    <row r="332" spans="1:19">
      <c r="A332"/>
      <c r="B332" s="542">
        <v>273</v>
      </c>
      <c r="C332" s="831"/>
      <c r="D332" s="830"/>
      <c r="E332" s="1012"/>
      <c r="F332" s="1012"/>
      <c r="G332" s="1012"/>
      <c r="H332" s="1012"/>
      <c r="I332" s="1012"/>
      <c r="J332" s="1012"/>
      <c r="K332" s="1012"/>
      <c r="L332" s="1012"/>
      <c r="M332" s="1012"/>
      <c r="N332" s="1012"/>
      <c r="O332" s="1012"/>
      <c r="P332" s="1012"/>
      <c r="Q332" s="1012"/>
      <c r="R332" s="1012"/>
      <c r="S332" s="1013"/>
    </row>
    <row r="333" spans="1:19">
      <c r="A333"/>
      <c r="B333" s="542">
        <v>274</v>
      </c>
      <c r="C333" s="831"/>
      <c r="D333" s="830"/>
      <c r="E333" s="1012"/>
      <c r="F333" s="1012"/>
      <c r="G333" s="1012"/>
      <c r="H333" s="1012"/>
      <c r="I333" s="1012"/>
      <c r="J333" s="1012"/>
      <c r="K333" s="1012"/>
      <c r="L333" s="1012"/>
      <c r="M333" s="1012"/>
      <c r="N333" s="1012"/>
      <c r="O333" s="1012"/>
      <c r="P333" s="1012"/>
      <c r="Q333" s="1012"/>
      <c r="R333" s="1012"/>
      <c r="S333" s="1013"/>
    </row>
    <row r="334" spans="1:19">
      <c r="A334"/>
      <c r="B334" s="542">
        <v>275</v>
      </c>
      <c r="C334" s="831"/>
      <c r="D334" s="830"/>
      <c r="E334" s="1012"/>
      <c r="F334" s="1012"/>
      <c r="G334" s="1012"/>
      <c r="H334" s="1012"/>
      <c r="I334" s="1012"/>
      <c r="J334" s="1012"/>
      <c r="K334" s="1012"/>
      <c r="L334" s="1012"/>
      <c r="M334" s="1012"/>
      <c r="N334" s="1012"/>
      <c r="O334" s="1012"/>
      <c r="P334" s="1012"/>
      <c r="Q334" s="1012"/>
      <c r="R334" s="1012"/>
      <c r="S334" s="1013"/>
    </row>
    <row r="335" spans="1:19">
      <c r="A335"/>
      <c r="B335" s="542">
        <v>276</v>
      </c>
      <c r="C335" s="831"/>
      <c r="D335" s="830"/>
      <c r="E335" s="1012"/>
      <c r="F335" s="1012"/>
      <c r="G335" s="1012"/>
      <c r="H335" s="1012"/>
      <c r="I335" s="1012"/>
      <c r="J335" s="1012"/>
      <c r="K335" s="1012"/>
      <c r="L335" s="1012"/>
      <c r="M335" s="1012"/>
      <c r="N335" s="1012"/>
      <c r="O335" s="1012"/>
      <c r="P335" s="1012"/>
      <c r="Q335" s="1012"/>
      <c r="R335" s="1012"/>
      <c r="S335" s="1013"/>
    </row>
    <row r="336" spans="1:19">
      <c r="A336"/>
      <c r="B336" s="542">
        <v>277</v>
      </c>
      <c r="C336" s="831"/>
      <c r="D336" s="830"/>
      <c r="E336" s="1012"/>
      <c r="F336" s="1012"/>
      <c r="G336" s="1012"/>
      <c r="H336" s="1012"/>
      <c r="I336" s="1012"/>
      <c r="J336" s="1012"/>
      <c r="K336" s="1012"/>
      <c r="L336" s="1012"/>
      <c r="M336" s="1012"/>
      <c r="N336" s="1012"/>
      <c r="O336" s="1012"/>
      <c r="P336" s="1012"/>
      <c r="Q336" s="1012"/>
      <c r="R336" s="1012"/>
      <c r="S336" s="1013"/>
    </row>
    <row r="337" spans="1:19">
      <c r="A337"/>
      <c r="B337" s="542">
        <v>278</v>
      </c>
      <c r="C337" s="831"/>
      <c r="D337" s="830"/>
      <c r="E337" s="1012"/>
      <c r="F337" s="1012"/>
      <c r="G337" s="1012"/>
      <c r="H337" s="1012"/>
      <c r="I337" s="1012"/>
      <c r="J337" s="1012"/>
      <c r="K337" s="1012"/>
      <c r="L337" s="1012"/>
      <c r="M337" s="1012"/>
      <c r="N337" s="1012"/>
      <c r="O337" s="1012"/>
      <c r="P337" s="1012"/>
      <c r="Q337" s="1012"/>
      <c r="R337" s="1012"/>
      <c r="S337" s="1013"/>
    </row>
    <row r="338" spans="1:19">
      <c r="A338"/>
      <c r="B338" s="542">
        <v>279</v>
      </c>
      <c r="C338" s="831"/>
      <c r="D338" s="830"/>
      <c r="E338" s="1012"/>
      <c r="F338" s="1012"/>
      <c r="G338" s="1012"/>
      <c r="H338" s="1012"/>
      <c r="I338" s="1012"/>
      <c r="J338" s="1012"/>
      <c r="K338" s="1012"/>
      <c r="L338" s="1012"/>
      <c r="M338" s="1012"/>
      <c r="N338" s="1012"/>
      <c r="O338" s="1012"/>
      <c r="P338" s="1012"/>
      <c r="Q338" s="1012"/>
      <c r="R338" s="1012"/>
      <c r="S338" s="1013"/>
    </row>
    <row r="339" spans="1:19">
      <c r="A339"/>
      <c r="B339" s="542">
        <v>280</v>
      </c>
      <c r="C339" s="831"/>
      <c r="D339" s="830"/>
      <c r="E339" s="1012"/>
      <c r="F339" s="1012"/>
      <c r="G339" s="1012"/>
      <c r="H339" s="1012"/>
      <c r="I339" s="1012"/>
      <c r="J339" s="1012"/>
      <c r="K339" s="1012"/>
      <c r="L339" s="1012"/>
      <c r="M339" s="1012"/>
      <c r="N339" s="1012"/>
      <c r="O339" s="1012"/>
      <c r="P339" s="1012"/>
      <c r="Q339" s="1012"/>
      <c r="R339" s="1012"/>
      <c r="S339" s="1013"/>
    </row>
    <row r="340" spans="1:19">
      <c r="A340"/>
      <c r="B340" s="542">
        <v>281</v>
      </c>
      <c r="C340" s="831"/>
      <c r="D340" s="830"/>
      <c r="E340" s="1012"/>
      <c r="F340" s="1012"/>
      <c r="G340" s="1012"/>
      <c r="H340" s="1012"/>
      <c r="I340" s="1012"/>
      <c r="J340" s="1012"/>
      <c r="K340" s="1012"/>
      <c r="L340" s="1012"/>
      <c r="M340" s="1012"/>
      <c r="N340" s="1012"/>
      <c r="O340" s="1012"/>
      <c r="P340" s="1012"/>
      <c r="Q340" s="1012"/>
      <c r="R340" s="1012"/>
      <c r="S340" s="1013"/>
    </row>
    <row r="341" spans="1:19">
      <c r="A341"/>
      <c r="B341" s="542">
        <v>282</v>
      </c>
      <c r="C341" s="831"/>
      <c r="D341" s="830"/>
      <c r="E341" s="1012"/>
      <c r="F341" s="1012"/>
      <c r="G341" s="1012"/>
      <c r="H341" s="1012"/>
      <c r="I341" s="1012"/>
      <c r="J341" s="1012"/>
      <c r="K341" s="1012"/>
      <c r="L341" s="1012"/>
      <c r="M341" s="1012"/>
      <c r="N341" s="1012"/>
      <c r="O341" s="1012"/>
      <c r="P341" s="1012"/>
      <c r="Q341" s="1012"/>
      <c r="R341" s="1012"/>
      <c r="S341" s="1013"/>
    </row>
    <row r="342" spans="1:19">
      <c r="A342"/>
      <c r="B342" s="542">
        <v>283</v>
      </c>
      <c r="C342" s="831"/>
      <c r="D342" s="830"/>
      <c r="E342" s="1012"/>
      <c r="F342" s="1012"/>
      <c r="G342" s="1012"/>
      <c r="H342" s="1012"/>
      <c r="I342" s="1012"/>
      <c r="J342" s="1012"/>
      <c r="K342" s="1012"/>
      <c r="L342" s="1012"/>
      <c r="M342" s="1012"/>
      <c r="N342" s="1012"/>
      <c r="O342" s="1012"/>
      <c r="P342" s="1012"/>
      <c r="Q342" s="1012"/>
      <c r="R342" s="1012"/>
      <c r="S342" s="1013"/>
    </row>
    <row r="343" spans="1:19">
      <c r="A343"/>
      <c r="B343" s="542">
        <v>284</v>
      </c>
      <c r="C343" s="831"/>
      <c r="D343" s="830"/>
      <c r="E343" s="1012"/>
      <c r="F343" s="1012"/>
      <c r="G343" s="1012"/>
      <c r="H343" s="1012"/>
      <c r="I343" s="1012"/>
      <c r="J343" s="1012"/>
      <c r="K343" s="1012"/>
      <c r="L343" s="1012"/>
      <c r="M343" s="1012"/>
      <c r="N343" s="1012"/>
      <c r="O343" s="1012"/>
      <c r="P343" s="1012"/>
      <c r="Q343" s="1012"/>
      <c r="R343" s="1012"/>
      <c r="S343" s="1013"/>
    </row>
    <row r="344" spans="1:19">
      <c r="A344"/>
      <c r="B344" s="542">
        <v>285</v>
      </c>
      <c r="C344" s="831"/>
      <c r="D344" s="830"/>
      <c r="E344" s="1012"/>
      <c r="F344" s="1012"/>
      <c r="G344" s="1012"/>
      <c r="H344" s="1012"/>
      <c r="I344" s="1012"/>
      <c r="J344" s="1012"/>
      <c r="K344" s="1012"/>
      <c r="L344" s="1012"/>
      <c r="M344" s="1012"/>
      <c r="N344" s="1012"/>
      <c r="O344" s="1012"/>
      <c r="P344" s="1012"/>
      <c r="Q344" s="1012"/>
      <c r="R344" s="1012"/>
      <c r="S344" s="1013"/>
    </row>
    <row r="345" spans="1:19">
      <c r="A345"/>
      <c r="B345" s="542">
        <v>286</v>
      </c>
      <c r="C345" s="831"/>
      <c r="D345" s="830"/>
      <c r="E345" s="1012"/>
      <c r="F345" s="1012"/>
      <c r="G345" s="1012"/>
      <c r="H345" s="1012"/>
      <c r="I345" s="1012"/>
      <c r="J345" s="1012"/>
      <c r="K345" s="1012"/>
      <c r="L345" s="1012"/>
      <c r="M345" s="1012"/>
      <c r="N345" s="1012"/>
      <c r="O345" s="1012"/>
      <c r="P345" s="1012"/>
      <c r="Q345" s="1012"/>
      <c r="R345" s="1012"/>
      <c r="S345" s="1013"/>
    </row>
    <row r="346" spans="1:19">
      <c r="A346"/>
      <c r="B346" s="542">
        <v>287</v>
      </c>
      <c r="C346" s="831"/>
      <c r="D346" s="830"/>
      <c r="E346" s="1012"/>
      <c r="F346" s="1012"/>
      <c r="G346" s="1012"/>
      <c r="H346" s="1012"/>
      <c r="I346" s="1012"/>
      <c r="J346" s="1012"/>
      <c r="K346" s="1012"/>
      <c r="L346" s="1012"/>
      <c r="M346" s="1012"/>
      <c r="N346" s="1012"/>
      <c r="O346" s="1012"/>
      <c r="P346" s="1012"/>
      <c r="Q346" s="1012"/>
      <c r="R346" s="1012"/>
      <c r="S346" s="1013"/>
    </row>
    <row r="347" spans="1:19">
      <c r="A347"/>
      <c r="B347" s="542">
        <v>288</v>
      </c>
      <c r="C347" s="831"/>
      <c r="D347" s="830"/>
      <c r="E347" s="1012"/>
      <c r="F347" s="1012"/>
      <c r="G347" s="1012"/>
      <c r="H347" s="1012"/>
      <c r="I347" s="1012"/>
      <c r="J347" s="1012"/>
      <c r="K347" s="1012"/>
      <c r="L347" s="1012"/>
      <c r="M347" s="1012"/>
      <c r="N347" s="1012"/>
      <c r="O347" s="1012"/>
      <c r="P347" s="1012"/>
      <c r="Q347" s="1012"/>
      <c r="R347" s="1012"/>
      <c r="S347" s="1013"/>
    </row>
    <row r="348" spans="1:19">
      <c r="A348"/>
      <c r="B348" s="542">
        <v>289</v>
      </c>
      <c r="C348" s="831"/>
      <c r="D348" s="830"/>
      <c r="E348" s="1012"/>
      <c r="F348" s="1012"/>
      <c r="G348" s="1012"/>
      <c r="H348" s="1012"/>
      <c r="I348" s="1012"/>
      <c r="J348" s="1012"/>
      <c r="K348" s="1012"/>
      <c r="L348" s="1012"/>
      <c r="M348" s="1012"/>
      <c r="N348" s="1012"/>
      <c r="O348" s="1012"/>
      <c r="P348" s="1012"/>
      <c r="Q348" s="1012"/>
      <c r="R348" s="1012"/>
      <c r="S348" s="1013"/>
    </row>
    <row r="349" spans="1:19">
      <c r="A349"/>
      <c r="B349" s="542">
        <v>290</v>
      </c>
      <c r="C349" s="831"/>
      <c r="D349" s="830"/>
      <c r="E349" s="1012"/>
      <c r="F349" s="1012"/>
      <c r="G349" s="1012"/>
      <c r="H349" s="1012"/>
      <c r="I349" s="1012"/>
      <c r="J349" s="1012"/>
      <c r="K349" s="1012"/>
      <c r="L349" s="1012"/>
      <c r="M349" s="1012"/>
      <c r="N349" s="1012"/>
      <c r="O349" s="1012"/>
      <c r="P349" s="1012"/>
      <c r="Q349" s="1012"/>
      <c r="R349" s="1012"/>
      <c r="S349" s="1013"/>
    </row>
    <row r="350" spans="1:19">
      <c r="A350"/>
      <c r="B350" s="542">
        <v>291</v>
      </c>
      <c r="C350" s="831"/>
      <c r="D350" s="830"/>
      <c r="E350" s="1012"/>
      <c r="F350" s="1012"/>
      <c r="G350" s="1012"/>
      <c r="H350" s="1012"/>
      <c r="I350" s="1012"/>
      <c r="J350" s="1012"/>
      <c r="K350" s="1012"/>
      <c r="L350" s="1012"/>
      <c r="M350" s="1012"/>
      <c r="N350" s="1012"/>
      <c r="O350" s="1012"/>
      <c r="P350" s="1012"/>
      <c r="Q350" s="1012"/>
      <c r="R350" s="1012"/>
      <c r="S350" s="1013"/>
    </row>
    <row r="351" spans="1:19">
      <c r="A351"/>
      <c r="B351" s="542">
        <v>292</v>
      </c>
      <c r="C351" s="831"/>
      <c r="D351" s="830"/>
      <c r="E351" s="1012"/>
      <c r="F351" s="1012"/>
      <c r="G351" s="1012"/>
      <c r="H351" s="1012"/>
      <c r="I351" s="1012"/>
      <c r="J351" s="1012"/>
      <c r="K351" s="1012"/>
      <c r="L351" s="1012"/>
      <c r="M351" s="1012"/>
      <c r="N351" s="1012"/>
      <c r="O351" s="1012"/>
      <c r="P351" s="1012"/>
      <c r="Q351" s="1012"/>
      <c r="R351" s="1012"/>
      <c r="S351" s="1013"/>
    </row>
    <row r="352" spans="1:19">
      <c r="A352"/>
      <c r="B352" s="542">
        <v>293</v>
      </c>
      <c r="C352" s="831"/>
      <c r="D352" s="830"/>
      <c r="E352" s="1012"/>
      <c r="F352" s="1012"/>
      <c r="G352" s="1012"/>
      <c r="H352" s="1012"/>
      <c r="I352" s="1012"/>
      <c r="J352" s="1012"/>
      <c r="K352" s="1012"/>
      <c r="L352" s="1012"/>
      <c r="M352" s="1012"/>
      <c r="N352" s="1012"/>
      <c r="O352" s="1012"/>
      <c r="P352" s="1012"/>
      <c r="Q352" s="1012"/>
      <c r="R352" s="1012"/>
      <c r="S352" s="1013"/>
    </row>
    <row r="353" spans="1:19">
      <c r="A353"/>
      <c r="B353" s="542">
        <v>294</v>
      </c>
      <c r="C353" s="831"/>
      <c r="D353" s="830"/>
      <c r="E353" s="1012"/>
      <c r="F353" s="1012"/>
      <c r="G353" s="1012"/>
      <c r="H353" s="1012"/>
      <c r="I353" s="1012"/>
      <c r="J353" s="1012"/>
      <c r="K353" s="1012"/>
      <c r="L353" s="1012"/>
      <c r="M353" s="1012"/>
      <c r="N353" s="1012"/>
      <c r="O353" s="1012"/>
      <c r="P353" s="1012"/>
      <c r="Q353" s="1012"/>
      <c r="R353" s="1012"/>
      <c r="S353" s="1013"/>
    </row>
    <row r="354" spans="1:19">
      <c r="A354"/>
      <c r="B354" s="542">
        <v>295</v>
      </c>
      <c r="C354" s="831"/>
      <c r="D354" s="830"/>
      <c r="E354" s="1012"/>
      <c r="F354" s="1012"/>
      <c r="G354" s="1012"/>
      <c r="H354" s="1012"/>
      <c r="I354" s="1012"/>
      <c r="J354" s="1012"/>
      <c r="K354" s="1012"/>
      <c r="L354" s="1012"/>
      <c r="M354" s="1012"/>
      <c r="N354" s="1012"/>
      <c r="O354" s="1012"/>
      <c r="P354" s="1012"/>
      <c r="Q354" s="1012"/>
      <c r="R354" s="1012"/>
      <c r="S354" s="1013"/>
    </row>
    <row r="355" spans="1:19">
      <c r="A355"/>
      <c r="B355" s="542">
        <v>296</v>
      </c>
      <c r="C355" s="831"/>
      <c r="D355" s="830"/>
      <c r="E355" s="1012"/>
      <c r="F355" s="1012"/>
      <c r="G355" s="1012"/>
      <c r="H355" s="1012"/>
      <c r="I355" s="1012"/>
      <c r="J355" s="1012"/>
      <c r="K355" s="1012"/>
      <c r="L355" s="1012"/>
      <c r="M355" s="1012"/>
      <c r="N355" s="1012"/>
      <c r="O355" s="1012"/>
      <c r="P355" s="1012"/>
      <c r="Q355" s="1012"/>
      <c r="R355" s="1012"/>
      <c r="S355" s="1013"/>
    </row>
    <row r="356" spans="1:19">
      <c r="A356"/>
      <c r="B356" s="542">
        <v>297</v>
      </c>
      <c r="C356" s="831"/>
      <c r="D356" s="830"/>
      <c r="E356" s="1012"/>
      <c r="F356" s="1012"/>
      <c r="G356" s="1012"/>
      <c r="H356" s="1012"/>
      <c r="I356" s="1012"/>
      <c r="J356" s="1012"/>
      <c r="K356" s="1012"/>
      <c r="L356" s="1012"/>
      <c r="M356" s="1012"/>
      <c r="N356" s="1012"/>
      <c r="O356" s="1012"/>
      <c r="P356" s="1012"/>
      <c r="Q356" s="1012"/>
      <c r="R356" s="1012"/>
      <c r="S356" s="1013"/>
    </row>
    <row r="357" spans="1:19">
      <c r="A357"/>
      <c r="B357" s="542">
        <v>298</v>
      </c>
      <c r="C357" s="831"/>
      <c r="D357" s="830"/>
      <c r="E357" s="1012"/>
      <c r="F357" s="1012"/>
      <c r="G357" s="1012"/>
      <c r="H357" s="1012"/>
      <c r="I357" s="1012"/>
      <c r="J357" s="1012"/>
      <c r="K357" s="1012"/>
      <c r="L357" s="1012"/>
      <c r="M357" s="1012"/>
      <c r="N357" s="1012"/>
      <c r="O357" s="1012"/>
      <c r="P357" s="1012"/>
      <c r="Q357" s="1012"/>
      <c r="R357" s="1012"/>
      <c r="S357" s="1013"/>
    </row>
    <row r="358" spans="1:19">
      <c r="A358"/>
      <c r="B358" s="542">
        <v>299</v>
      </c>
      <c r="C358" s="831"/>
      <c r="D358" s="830"/>
      <c r="E358" s="1012"/>
      <c r="F358" s="1012"/>
      <c r="G358" s="1012"/>
      <c r="H358" s="1012"/>
      <c r="I358" s="1012"/>
      <c r="J358" s="1012"/>
      <c r="K358" s="1012"/>
      <c r="L358" s="1012"/>
      <c r="M358" s="1012"/>
      <c r="N358" s="1012"/>
      <c r="O358" s="1012"/>
      <c r="P358" s="1012"/>
      <c r="Q358" s="1012"/>
      <c r="R358" s="1012"/>
      <c r="S358" s="1013"/>
    </row>
    <row r="359" spans="1:19">
      <c r="A359"/>
      <c r="B359" s="542">
        <v>300</v>
      </c>
      <c r="C359" s="831"/>
      <c r="D359" s="830"/>
      <c r="E359" s="1012"/>
      <c r="F359" s="1012"/>
      <c r="G359" s="1012"/>
      <c r="H359" s="1012"/>
      <c r="I359" s="1012"/>
      <c r="J359" s="1012"/>
      <c r="K359" s="1012"/>
      <c r="L359" s="1012"/>
      <c r="M359" s="1012"/>
      <c r="N359" s="1012"/>
      <c r="O359" s="1012"/>
      <c r="P359" s="1012"/>
      <c r="Q359" s="1012"/>
      <c r="R359" s="1012"/>
      <c r="S359" s="1013"/>
    </row>
    <row r="360" spans="1:19">
      <c r="A360" s="80"/>
      <c r="B360" s="80"/>
      <c r="C360" s="80"/>
      <c r="D360" s="80"/>
      <c r="E360" s="1021"/>
      <c r="F360" s="1021"/>
      <c r="G360" s="1021"/>
      <c r="H360" s="1021"/>
      <c r="I360" s="1021"/>
      <c r="J360" s="1021"/>
      <c r="K360" s="1021"/>
      <c r="L360" s="1021"/>
      <c r="M360" s="1021"/>
      <c r="N360" s="1021"/>
      <c r="O360" s="1021"/>
      <c r="P360" s="1021"/>
      <c r="Q360" s="1021"/>
      <c r="R360" s="1021"/>
      <c r="S360" s="1022"/>
    </row>
  </sheetData>
  <sheetProtection algorithmName="SHA-512" hashValue="WhTSskWKqDp3bLGNpW8fklc7vosbkG2tep0+83JNIvBrOjhj5pcOg2IjO0cirIRCg6qVjp5u75oyO9Gmrr6XHg==" saltValue="JmyezfED9dihELvgJuy7uA==" spinCount="100000" sheet="1" scenarios="1" insertHyperlinks="0"/>
  <protectedRanges>
    <protectedRange sqref="A5:S18 A21:S44 D48 D51" name="Range1"/>
    <protectedRange sqref="E60:E359" name="Range1_1"/>
    <protectedRange sqref="C60:D359" name="Range1_2"/>
  </protectedRanges>
  <mergeCells count="11">
    <mergeCell ref="H59:I59"/>
    <mergeCell ref="A53:C53"/>
    <mergeCell ref="D53:E53"/>
    <mergeCell ref="A1:S1"/>
    <mergeCell ref="D3:J3"/>
    <mergeCell ref="O3:S3"/>
    <mergeCell ref="A48:C48"/>
    <mergeCell ref="D48:E48"/>
    <mergeCell ref="B51:C51"/>
    <mergeCell ref="D51:E51"/>
    <mergeCell ref="A5:S5"/>
  </mergeCells>
  <phoneticPr fontId="0" type="noConversion"/>
  <hyperlinks>
    <hyperlink ref="T2" location="'Cover Sheet'!A1" display="BACK to COVER SHEET" xr:uid="{00000000-0004-0000-1600-000000000000}"/>
    <hyperlink ref="T2:V2" location="'Cover Sheet'!A1" display="BACK to COVER SHEET" xr:uid="{00000000-0004-0000-1600-000001000000}"/>
    <hyperlink ref="T3" location="'T3.5.9 Guidance Notes'!A1" display="Link to GUIDANCE NOTES for laminated structures" xr:uid="{857652C2-F3BE-4DD8-B2F8-5300474C3C87}"/>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CFFFF"/>
  </sheetPr>
  <dimension ref="B1:M31"/>
  <sheetViews>
    <sheetView showGridLines="0" workbookViewId="0"/>
  </sheetViews>
  <sheetFormatPr baseColWidth="10" defaultColWidth="11.42578125" defaultRowHeight="12.75"/>
  <cols>
    <col min="1" max="1" width="5.140625" customWidth="1"/>
    <col min="2" max="2" width="46.140625" customWidth="1"/>
    <col min="3" max="3" width="11.42578125" customWidth="1"/>
    <col min="4" max="4" width="11.7109375" customWidth="1"/>
    <col min="5" max="5" width="5.85546875" customWidth="1"/>
    <col min="6" max="6" width="8.7109375" customWidth="1"/>
    <col min="7" max="7" width="11.42578125" customWidth="1"/>
    <col min="8" max="8" width="12.42578125" bestFit="1" customWidth="1"/>
  </cols>
  <sheetData>
    <row r="1" spans="2:9" ht="15.75">
      <c r="B1" s="1" t="s">
        <v>332</v>
      </c>
    </row>
    <row r="3" spans="2:9">
      <c r="B3" s="41" t="s">
        <v>333</v>
      </c>
      <c r="C3" s="41" t="s">
        <v>334</v>
      </c>
      <c r="D3" s="41" t="s">
        <v>335</v>
      </c>
    </row>
    <row r="4" spans="2:9">
      <c r="B4" s="362" t="s">
        <v>336</v>
      </c>
      <c r="C4" s="35" t="s">
        <v>175</v>
      </c>
      <c r="D4" s="35" t="s">
        <v>175</v>
      </c>
    </row>
    <row r="5" spans="2:9">
      <c r="B5" s="362" t="s">
        <v>337</v>
      </c>
      <c r="C5" s="35" t="s">
        <v>221</v>
      </c>
      <c r="D5" s="589" t="s">
        <v>221</v>
      </c>
    </row>
    <row r="6" spans="2:9">
      <c r="B6" s="42" t="s">
        <v>338</v>
      </c>
      <c r="C6" s="36" t="str">
        <f>HLOOKUP(C4,MaterialData!$C$3:$O$4,2,FALSE)</f>
        <v>Steel</v>
      </c>
      <c r="D6" s="36" t="str">
        <f>HLOOKUP(D4,MaterialData!$C$3:$O$4,2,FALSE)</f>
        <v>Steel</v>
      </c>
    </row>
    <row r="7" spans="2:9">
      <c r="B7" s="42" t="s">
        <v>201</v>
      </c>
      <c r="C7" s="36">
        <f>INDEX(Innertable,MATCH($B7,MaterialData!$B$6:$B$11,0),MATCH(C$6,MaterialData!$C$4:$O$4,0))</f>
        <v>200000000000</v>
      </c>
      <c r="D7" s="36">
        <f>INDEX(Innertable,MATCH($B7,MaterialData!$B$6:$B$11,0),MATCH(D$6,MaterialData!$C$4:$O$4,0))</f>
        <v>200000000000</v>
      </c>
      <c r="I7" s="43"/>
    </row>
    <row r="8" spans="2:9">
      <c r="B8" s="42" t="s">
        <v>202</v>
      </c>
      <c r="C8" s="36">
        <f>INDEX(Innertable,MATCH($B8,MaterialData!$B$6:$B$11,0),MATCH(C$6,MaterialData!$C$4:$O$4,0))</f>
        <v>305000000</v>
      </c>
      <c r="D8" s="36">
        <f>INDEX(Innertable,MATCH($B8,MaterialData!$B$6:$B$11,0),MATCH(D$6,MaterialData!$C$4:$O$4,0))</f>
        <v>305000000</v>
      </c>
      <c r="I8" s="43"/>
    </row>
    <row r="9" spans="2:9">
      <c r="B9" s="42" t="s">
        <v>203</v>
      </c>
      <c r="C9" s="36">
        <f>INDEX(Innertable,MATCH($B9,MaterialData!$B$6:$B$11,0),MATCH(C$6,MaterialData!$C$4:$O$4,0))</f>
        <v>365000000</v>
      </c>
      <c r="D9" s="36">
        <f>INDEX(Innertable,MATCH($B9,MaterialData!$B$6:$B$11,0),MATCH(D$6,MaterialData!$C$4:$O$4,0))</f>
        <v>365000000</v>
      </c>
      <c r="I9" s="43"/>
    </row>
    <row r="10" spans="2:9">
      <c r="B10" s="42" t="s">
        <v>204</v>
      </c>
      <c r="C10" s="36">
        <f>INDEX(Innertable,MATCH($B10,MaterialData!$B$6:$B$11,0),MATCH(C$6,MaterialData!$C$4:$O$4,0))</f>
        <v>180000000</v>
      </c>
      <c r="D10" s="36">
        <f>INDEX(Innertable,MATCH($B10,MaterialData!$B$6:$B$11,0),MATCH(D$6,MaterialData!$C$4:$O$4,0))</f>
        <v>180000000</v>
      </c>
      <c r="I10" s="43"/>
    </row>
    <row r="11" spans="2:9">
      <c r="B11" s="42" t="s">
        <v>205</v>
      </c>
      <c r="C11" s="36">
        <f>INDEX(Innertable,MATCH($B11,MaterialData!$B$6:$B$11,0),MATCH(C$6,MaterialData!$C$4:$O$4,0))</f>
        <v>300000000</v>
      </c>
      <c r="D11" s="36">
        <f>INDEX(Innertable,MATCH($B11,MaterialData!$B$6:$B$11,0),MATCH(D$6,MaterialData!$C$4:$O$4,0))</f>
        <v>300000000</v>
      </c>
      <c r="I11" s="43"/>
    </row>
    <row r="12" spans="2:9">
      <c r="I12" s="43"/>
    </row>
    <row r="13" spans="2:9">
      <c r="B13" s="42" t="s">
        <v>339</v>
      </c>
      <c r="C13" s="35">
        <f>IF(AND(D13&gt;=25,D13&lt;25.4,D14&gt;=2.5),25,25.4)</f>
        <v>25</v>
      </c>
      <c r="D13" s="605">
        <v>25</v>
      </c>
      <c r="I13" s="43"/>
    </row>
    <row r="14" spans="2:9">
      <c r="B14" s="42" t="s">
        <v>340</v>
      </c>
      <c r="C14" s="35">
        <f>IF(AND(D13&gt;=25,D13&lt;25.4,D14&gt;=2.5),2.5,2.4)</f>
        <v>2.5</v>
      </c>
      <c r="D14" s="605">
        <v>2.5</v>
      </c>
      <c r="I14" s="43"/>
    </row>
    <row r="15" spans="2:9">
      <c r="I15" s="43"/>
    </row>
    <row r="16" spans="2:9">
      <c r="B16" s="42"/>
      <c r="C16" s="41" t="s">
        <v>334</v>
      </c>
      <c r="D16" s="41" t="s">
        <v>335</v>
      </c>
      <c r="I16" s="43"/>
    </row>
    <row r="17" spans="2:13">
      <c r="B17" s="42" t="s">
        <v>341</v>
      </c>
      <c r="C17" s="35">
        <f>C13/1000</f>
        <v>2.5000000000000001E-2</v>
      </c>
      <c r="D17" s="35">
        <f>D13/1000</f>
        <v>2.5000000000000001E-2</v>
      </c>
      <c r="I17" s="43"/>
    </row>
    <row r="18" spans="2:13">
      <c r="B18" s="42" t="s">
        <v>342</v>
      </c>
      <c r="C18" s="35">
        <f>C14/1000</f>
        <v>2.5000000000000001E-3</v>
      </c>
      <c r="D18" s="35">
        <f>D14/1000</f>
        <v>2.5000000000000001E-3</v>
      </c>
      <c r="I18" s="43"/>
      <c r="M18" s="44"/>
    </row>
    <row r="19" spans="2:13">
      <c r="B19" s="42" t="s">
        <v>343</v>
      </c>
      <c r="C19" s="35">
        <f>((C17)^4-((C17-2*C18))^4)*3.142/64</f>
        <v>1.1322246093750008E-8</v>
      </c>
      <c r="D19" s="35">
        <f>IF(D5="Round",((D17)^4-((D17-2*D18))^4)*3.142/64,IF(D5="Square",((D17)^4-((D17-2*D18))^4)/12,""))</f>
        <v>1.1322246093750008E-8</v>
      </c>
      <c r="I19" s="43"/>
      <c r="L19" s="43"/>
      <c r="M19" s="44"/>
    </row>
    <row r="20" spans="2:13">
      <c r="B20" s="42" t="s">
        <v>344</v>
      </c>
      <c r="C20" s="36">
        <f>C7*C19</f>
        <v>2264.4492187500018</v>
      </c>
      <c r="D20" s="36">
        <f>D7*D19</f>
        <v>2264.4492187500018</v>
      </c>
      <c r="E20" s="45">
        <f t="shared" ref="E20:E28" si="0">100*D20/C20</f>
        <v>100</v>
      </c>
    </row>
    <row r="21" spans="2:13">
      <c r="B21" s="42" t="s">
        <v>345</v>
      </c>
      <c r="C21" s="37">
        <f>(C13^2-(C13-2*C14)^2)*PI()/4</f>
        <v>176.71458676442586</v>
      </c>
      <c r="D21" s="37">
        <f>(D13^2-(D13-2*D14)^2)*PI()/4</f>
        <v>176.71458676442586</v>
      </c>
      <c r="E21" s="45">
        <f t="shared" si="0"/>
        <v>100.00000000000001</v>
      </c>
      <c r="L21" s="43"/>
    </row>
    <row r="22" spans="2:13">
      <c r="B22" s="42" t="s">
        <v>346</v>
      </c>
      <c r="C22" s="36">
        <f>C$21*C8/1000000</f>
        <v>53897.948963149887</v>
      </c>
      <c r="D22" s="36">
        <f t="shared" ref="C22:D24" si="1">D$21*D8/1000000</f>
        <v>53897.948963149887</v>
      </c>
      <c r="E22" s="45">
        <f t="shared" si="0"/>
        <v>100</v>
      </c>
    </row>
    <row r="23" spans="2:13">
      <c r="B23" s="42" t="s">
        <v>347</v>
      </c>
      <c r="C23" s="36">
        <f t="shared" si="1"/>
        <v>64500.824169015439</v>
      </c>
      <c r="D23" s="36">
        <f t="shared" si="1"/>
        <v>64500.824169015439</v>
      </c>
      <c r="E23" s="45">
        <f t="shared" si="0"/>
        <v>100</v>
      </c>
      <c r="L23" s="43"/>
    </row>
    <row r="24" spans="2:13">
      <c r="B24" s="42" t="s">
        <v>348</v>
      </c>
      <c r="C24" s="36">
        <f t="shared" si="1"/>
        <v>31808.625617596652</v>
      </c>
      <c r="D24" s="36">
        <f t="shared" si="1"/>
        <v>31808.625617596652</v>
      </c>
      <c r="E24" s="45">
        <f t="shared" si="0"/>
        <v>100</v>
      </c>
      <c r="L24" s="43"/>
    </row>
    <row r="25" spans="2:13">
      <c r="B25" s="42" t="s">
        <v>349</v>
      </c>
      <c r="C25" s="36">
        <f>C$21*C11/1000000</f>
        <v>53014.376029327759</v>
      </c>
      <c r="D25" s="36">
        <f>D$21*D11/1000000</f>
        <v>53014.376029327759</v>
      </c>
      <c r="E25" s="45">
        <f t="shared" si="0"/>
        <v>100.00000000000001</v>
      </c>
      <c r="L25" s="43"/>
    </row>
    <row r="26" spans="2:13">
      <c r="B26" s="42" t="s">
        <v>350</v>
      </c>
      <c r="C26" s="36">
        <f>4*C9*C19/(0.5*C17*1)</f>
        <v>1322.4383437500007</v>
      </c>
      <c r="D26" s="36">
        <f>4*D9*D19/(0.5*D17*1)</f>
        <v>1322.4383437500007</v>
      </c>
      <c r="E26" s="45">
        <f t="shared" si="0"/>
        <v>99.999999999999986</v>
      </c>
      <c r="G26" s="43"/>
    </row>
    <row r="27" spans="2:13">
      <c r="B27" s="42" t="s">
        <v>351</v>
      </c>
      <c r="C27" s="36">
        <f>C26*1^3/(48*C7*C19)</f>
        <v>1.2166666666666666E-2</v>
      </c>
      <c r="D27" s="36">
        <f>C26*1^3/(48*D7*D19)</f>
        <v>1.2166666666666666E-2</v>
      </c>
      <c r="E27" s="45">
        <f t="shared" si="0"/>
        <v>100</v>
      </c>
    </row>
    <row r="28" spans="2:13">
      <c r="B28" s="42" t="s">
        <v>352</v>
      </c>
      <c r="C28" s="36">
        <f>0.5*C26*(C26*1^3/(48*C7*C19))</f>
        <v>8.0448332578125044</v>
      </c>
      <c r="D28" s="36">
        <f>0.5*D26*(D26*1^3/(48*D7*D19))</f>
        <v>8.0448332578125044</v>
      </c>
      <c r="E28" s="45">
        <f t="shared" si="0"/>
        <v>100</v>
      </c>
    </row>
    <row r="30" spans="2:13">
      <c r="B30" s="145" t="s">
        <v>226</v>
      </c>
      <c r="D30" s="43"/>
    </row>
    <row r="31" spans="2:13">
      <c r="D31" s="43"/>
    </row>
  </sheetData>
  <sheetProtection algorithmName="SHA-512" hashValue="Bwaj2CQuvpdaeNQOiDQqB2aXoVWzKlHId3Su/cYVg1f0or0OpFDWsCc9R6ORFvwgdlExio/wmr//16k/ezv/Sg==" saltValue="73XB1uf1rEBYhtpReiHXow==" spinCount="100000" sheet="1" scenarios="1" insertHyperlinks="0"/>
  <protectedRanges>
    <protectedRange sqref="D13:D14" name="Bereich1"/>
  </protectedRanges>
  <phoneticPr fontId="2" type="noConversion"/>
  <conditionalFormatting sqref="E28 E20:E26">
    <cfRule type="cellIs" dxfId="524" priority="2" stopIfTrue="1" operator="greaterThanOrEqual">
      <formula>100</formula>
    </cfRule>
    <cfRule type="cellIs" dxfId="523" priority="3" stopIfTrue="1" operator="lessThan">
      <formula>100</formula>
    </cfRule>
  </conditionalFormatting>
  <conditionalFormatting sqref="E27">
    <cfRule type="cellIs" dxfId="522" priority="4" stopIfTrue="1" operator="greaterThanOrEqual">
      <formula>100.01</formula>
    </cfRule>
    <cfRule type="cellIs" dxfId="521" priority="5" stopIfTrue="1" operator="lessThan">
      <formula>100.01</formula>
    </cfRule>
  </conditionalFormatting>
  <conditionalFormatting sqref="D14">
    <cfRule type="cellIs" dxfId="520" priority="1" stopIfTrue="1" operator="lessThan">
      <formula>2</formula>
    </cfRule>
  </conditionalFormatting>
  <dataValidations count="3">
    <dataValidation type="list" allowBlank="1" showInputMessage="1" showErrorMessage="1" promptTitle="Select Material" sqref="C12:D12 C4" xr:uid="{00000000-0002-0000-0700-000000000000}">
      <formula1>Materials</formula1>
    </dataValidation>
    <dataValidation type="list" allowBlank="1" showInputMessage="1" showErrorMessage="1" sqref="D5" xr:uid="{00000000-0002-0000-0700-000001000000}">
      <formula1>"Round"</formula1>
    </dataValidation>
    <dataValidation type="list" allowBlank="1" showInputMessage="1" showErrorMessage="1" promptTitle="Select Material" sqref="D4" xr:uid="{00000000-0002-0000-0700-000002000000}">
      <formula1>"Steel"</formula1>
    </dataValidation>
  </dataValidations>
  <hyperlinks>
    <hyperlink ref="B30" location="'Cover Sheet'!A1" display="BACK to COVER SHEET" xr:uid="{00000000-0004-0000-0700-000000000000}"/>
  </hyperlinks>
  <pageMargins left="0.75" right="0.75" top="1" bottom="1" header="0.5" footer="0.5"/>
  <pageSetup paperSize="9" orientation="portrait" horizontalDpi="4294967294"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FFFF"/>
  </sheetPr>
  <dimension ref="B1:N58"/>
  <sheetViews>
    <sheetView showGridLines="0" workbookViewId="0"/>
  </sheetViews>
  <sheetFormatPr baseColWidth="10" defaultColWidth="11.42578125" defaultRowHeight="12.75"/>
  <cols>
    <col min="1" max="1" width="5.140625" customWidth="1"/>
    <col min="2" max="2" width="46.140625" customWidth="1"/>
    <col min="3" max="3" width="11.42578125" customWidth="1"/>
    <col min="4" max="4" width="11.7109375" customWidth="1"/>
    <col min="5" max="5" width="5.85546875" customWidth="1"/>
    <col min="6" max="6" width="8.7109375" customWidth="1"/>
    <col min="7" max="7" width="11.42578125" customWidth="1"/>
    <col min="8" max="8" width="12.42578125" bestFit="1" customWidth="1"/>
  </cols>
  <sheetData>
    <row r="1" spans="2:12" ht="15.75">
      <c r="B1" s="1" t="s">
        <v>353</v>
      </c>
    </row>
    <row r="2" spans="2:12" ht="15">
      <c r="G2" s="835" t="s">
        <v>354</v>
      </c>
    </row>
    <row r="3" spans="2:12">
      <c r="B3" s="41" t="s">
        <v>333</v>
      </c>
      <c r="C3" s="41" t="s">
        <v>334</v>
      </c>
      <c r="D3" s="41" t="s">
        <v>335</v>
      </c>
      <c r="G3" s="832"/>
      <c r="H3" s="701"/>
      <c r="I3" s="701"/>
      <c r="J3" s="701"/>
      <c r="K3" s="701"/>
      <c r="L3" s="833"/>
    </row>
    <row r="4" spans="2:12">
      <c r="B4" s="362" t="s">
        <v>336</v>
      </c>
      <c r="C4" s="35" t="s">
        <v>175</v>
      </c>
      <c r="D4" s="17" t="s">
        <v>175</v>
      </c>
      <c r="G4" s="725"/>
      <c r="H4" s="26"/>
      <c r="I4" s="26"/>
      <c r="J4" s="26"/>
      <c r="K4" s="26"/>
      <c r="L4" s="638"/>
    </row>
    <row r="5" spans="2:12">
      <c r="B5" s="362" t="s">
        <v>337</v>
      </c>
      <c r="C5" s="35" t="s">
        <v>221</v>
      </c>
      <c r="D5" s="605" t="s">
        <v>221</v>
      </c>
      <c r="G5" s="725"/>
      <c r="H5" s="26"/>
      <c r="I5" s="26"/>
      <c r="J5" s="26"/>
      <c r="K5" s="26"/>
      <c r="L5" s="638"/>
    </row>
    <row r="6" spans="2:12">
      <c r="B6" s="42" t="s">
        <v>338</v>
      </c>
      <c r="C6" s="36" t="str">
        <f>HLOOKUP(C4,MaterialData!$C$3:$O$4,2,FALSE)</f>
        <v>Steel</v>
      </c>
      <c r="D6" s="36" t="str">
        <f>HLOOKUP(D4,MaterialData!$C$3:$O$4,2,FALSE)</f>
        <v>Steel</v>
      </c>
      <c r="G6" s="725"/>
      <c r="H6" s="26"/>
      <c r="I6" s="26"/>
      <c r="J6" s="26"/>
      <c r="K6" s="26"/>
      <c r="L6" s="638"/>
    </row>
    <row r="7" spans="2:12">
      <c r="B7" s="42" t="s">
        <v>201</v>
      </c>
      <c r="C7" s="36">
        <f>INDEX(Innertable,MATCH($B7,MaterialData!$B$6:$B$11,0),MATCH(C$6,MaterialData!$C$4:$O$4,0))</f>
        <v>200000000000</v>
      </c>
      <c r="D7" s="36">
        <f>INDEX(Innertable,MATCH($B7,MaterialData!$B$6:$B$11,0),MATCH(D$6,MaterialData!$C$4:$O$4,0))</f>
        <v>200000000000</v>
      </c>
      <c r="G7" s="725"/>
      <c r="H7" s="26"/>
      <c r="I7" s="26"/>
      <c r="J7" s="26"/>
      <c r="K7" s="26"/>
      <c r="L7" s="638"/>
    </row>
    <row r="8" spans="2:12">
      <c r="B8" s="42" t="s">
        <v>202</v>
      </c>
      <c r="C8" s="36">
        <f>INDEX(Innertable,MATCH($B8,MaterialData!$B$6:$B$11,0),MATCH(C$6,MaterialData!$C$4:$O$4,0))</f>
        <v>305000000</v>
      </c>
      <c r="D8" s="36">
        <f>INDEX(Innertable,MATCH($B8,MaterialData!$B$6:$B$11,0),MATCH(D$6,MaterialData!$C$4:$O$4,0))</f>
        <v>305000000</v>
      </c>
      <c r="G8" s="725"/>
      <c r="H8" s="26"/>
      <c r="I8" s="26"/>
      <c r="J8" s="26"/>
      <c r="K8" s="26"/>
      <c r="L8" s="638"/>
    </row>
    <row r="9" spans="2:12">
      <c r="B9" s="42" t="s">
        <v>203</v>
      </c>
      <c r="C9" s="36">
        <f>INDEX(Innertable,MATCH($B9,MaterialData!$B$6:$B$11,0),MATCH(C$6,MaterialData!$C$4:$O$4,0))</f>
        <v>365000000</v>
      </c>
      <c r="D9" s="36">
        <f>INDEX(Innertable,MATCH($B9,MaterialData!$B$6:$B$11,0),MATCH(D$6,MaterialData!$C$4:$O$4,0))</f>
        <v>365000000</v>
      </c>
      <c r="G9" s="725"/>
      <c r="H9" s="26"/>
      <c r="I9" s="26"/>
      <c r="J9" s="26"/>
      <c r="K9" s="26"/>
      <c r="L9" s="638"/>
    </row>
    <row r="10" spans="2:12">
      <c r="B10" s="42" t="s">
        <v>204</v>
      </c>
      <c r="C10" s="36">
        <f>INDEX(Innertable,MATCH($B10,MaterialData!$B$6:$B$11,0),MATCH(C$6,MaterialData!$C$4:$O$4,0))</f>
        <v>180000000</v>
      </c>
      <c r="D10" s="36">
        <f>INDEX(Innertable,MATCH($B10,MaterialData!$B$6:$B$11,0),MATCH(D$6,MaterialData!$C$4:$O$4,0))</f>
        <v>180000000</v>
      </c>
      <c r="G10" s="725"/>
      <c r="H10" s="26"/>
      <c r="I10" s="26"/>
      <c r="J10" s="26"/>
      <c r="K10" s="26"/>
      <c r="L10" s="638"/>
    </row>
    <row r="11" spans="2:12">
      <c r="B11" s="42" t="s">
        <v>205</v>
      </c>
      <c r="C11" s="36">
        <f>INDEX(Innertable,MATCH($B11,MaterialData!$B$6:$B$11,0),MATCH(C$6,MaterialData!$C$4:$O$4,0))</f>
        <v>300000000</v>
      </c>
      <c r="D11" s="36">
        <f>INDEX(Innertable,MATCH($B11,MaterialData!$B$6:$B$11,0),MATCH(D$6,MaterialData!$C$4:$O$4,0))</f>
        <v>300000000</v>
      </c>
      <c r="G11" s="725"/>
      <c r="H11" s="26"/>
      <c r="I11" s="26"/>
      <c r="J11" s="26"/>
      <c r="K11" s="26"/>
      <c r="L11" s="638"/>
    </row>
    <row r="12" spans="2:12">
      <c r="G12" s="725"/>
      <c r="H12" s="26"/>
      <c r="I12" s="26"/>
      <c r="J12" s="26"/>
      <c r="K12" s="26"/>
      <c r="L12" s="638"/>
    </row>
    <row r="13" spans="2:12">
      <c r="B13" s="42" t="s">
        <v>339</v>
      </c>
      <c r="C13" s="35">
        <f>IF(AND(D13&gt;=25,D13&lt;25.4,D14&gt;=2.5),25,25.4)</f>
        <v>25</v>
      </c>
      <c r="D13" s="605">
        <v>25</v>
      </c>
      <c r="G13" s="725"/>
      <c r="H13" s="26"/>
      <c r="I13" s="26"/>
      <c r="J13" s="26"/>
      <c r="K13" s="26"/>
      <c r="L13" s="638"/>
    </row>
    <row r="14" spans="2:12">
      <c r="B14" s="42" t="s">
        <v>340</v>
      </c>
      <c r="C14" s="35">
        <f>IF(AND(D13&gt;=25,D13&lt;25.4,D14&gt;=2.5),2.5,2.4)</f>
        <v>2.5</v>
      </c>
      <c r="D14" s="605">
        <v>2.5</v>
      </c>
      <c r="G14" s="725"/>
      <c r="H14" s="26"/>
      <c r="I14" s="26"/>
      <c r="J14" s="26"/>
      <c r="K14" s="26"/>
      <c r="L14" s="638"/>
    </row>
    <row r="15" spans="2:12">
      <c r="G15" s="725"/>
      <c r="H15" s="26"/>
      <c r="I15" s="26"/>
      <c r="J15" s="26"/>
      <c r="K15" s="26"/>
      <c r="L15" s="638"/>
    </row>
    <row r="16" spans="2:12">
      <c r="B16" s="42"/>
      <c r="C16" s="41" t="s">
        <v>334</v>
      </c>
      <c r="D16" s="41" t="s">
        <v>335</v>
      </c>
      <c r="G16" s="725"/>
      <c r="H16" s="26"/>
      <c r="I16" s="26"/>
      <c r="J16" s="26"/>
      <c r="K16" s="26"/>
      <c r="L16" s="638"/>
    </row>
    <row r="17" spans="2:14">
      <c r="B17" s="42" t="s">
        <v>341</v>
      </c>
      <c r="C17" s="35">
        <f>C13/1000</f>
        <v>2.5000000000000001E-2</v>
      </c>
      <c r="D17" s="35">
        <f>D13/1000</f>
        <v>2.5000000000000001E-2</v>
      </c>
      <c r="G17" s="725"/>
      <c r="H17" s="26"/>
      <c r="I17" s="26"/>
      <c r="J17" s="26"/>
      <c r="K17" s="26"/>
      <c r="L17" s="638"/>
    </row>
    <row r="18" spans="2:14">
      <c r="B18" s="42" t="s">
        <v>342</v>
      </c>
      <c r="C18" s="35">
        <f>C14/1000</f>
        <v>2.5000000000000001E-3</v>
      </c>
      <c r="D18" s="35">
        <f>D14/1000</f>
        <v>2.5000000000000001E-3</v>
      </c>
      <c r="G18" s="725"/>
      <c r="H18" s="26"/>
      <c r="I18" s="26"/>
      <c r="J18" s="26"/>
      <c r="K18" s="26"/>
      <c r="L18" s="638"/>
      <c r="M18" s="44"/>
    </row>
    <row r="19" spans="2:14">
      <c r="B19" s="42" t="s">
        <v>343</v>
      </c>
      <c r="C19" s="35">
        <f>((C17)^4-((C17-2*C18))^4)*3.142/64</f>
        <v>1.1322246093750008E-8</v>
      </c>
      <c r="D19" s="35">
        <f>IF(D5="Round",((D17)^4-((D17-2*D18))^4)*3.142/64,IF(D5="Square",((D17)^4-((D17-2*D18))^4)/12,""))</f>
        <v>1.1322246093750008E-8</v>
      </c>
      <c r="G19" s="725"/>
      <c r="H19" s="26"/>
      <c r="I19" s="26"/>
      <c r="J19" s="26"/>
      <c r="K19" s="26"/>
      <c r="L19" s="638"/>
      <c r="M19" s="44"/>
    </row>
    <row r="20" spans="2:14">
      <c r="B20" s="42" t="s">
        <v>344</v>
      </c>
      <c r="C20" s="36">
        <f>C7*C19</f>
        <v>2264.4492187500018</v>
      </c>
      <c r="D20" s="36">
        <f>D7*D19</f>
        <v>2264.4492187500018</v>
      </c>
      <c r="E20" s="45">
        <f>100*$D$20/$C$20</f>
        <v>100</v>
      </c>
      <c r="G20" s="725"/>
      <c r="H20" s="26"/>
      <c r="I20" s="26"/>
      <c r="J20" s="26"/>
      <c r="K20" s="26"/>
      <c r="L20" s="638"/>
    </row>
    <row r="21" spans="2:14">
      <c r="B21" s="42" t="s">
        <v>345</v>
      </c>
      <c r="C21" s="37">
        <f>(C13^2-(C13-2*C14)^2)*PI()/4</f>
        <v>176.71458676442586</v>
      </c>
      <c r="D21" s="37">
        <f>IF(D5="Round",(D13^2-(D13-2*D14)^2)*PI()/4,IF(D5="Square",D13^2-(D13-2*D14)^2,""))</f>
        <v>176.71458676442586</v>
      </c>
      <c r="E21" s="45">
        <f>IF(D4="steel",100*$D$21/$C$21,"NA")</f>
        <v>100.00000000000001</v>
      </c>
      <c r="G21" s="725"/>
      <c r="H21" s="26"/>
      <c r="I21" s="26"/>
      <c r="J21" s="26"/>
      <c r="K21" s="26"/>
      <c r="L21" s="638"/>
    </row>
    <row r="22" spans="2:14">
      <c r="B22" s="42" t="s">
        <v>346</v>
      </c>
      <c r="C22" s="36">
        <f t="shared" ref="C22:D25" si="0">C$21*C8/1000000</f>
        <v>53897.948963149887</v>
      </c>
      <c r="D22" s="36">
        <f t="shared" si="0"/>
        <v>53897.948963149887</v>
      </c>
      <c r="E22" s="45">
        <f>100*$D$22/$C$22</f>
        <v>100</v>
      </c>
      <c r="G22" s="725"/>
      <c r="H22" s="26"/>
      <c r="I22" s="26"/>
      <c r="J22" s="26"/>
      <c r="K22" s="26"/>
      <c r="L22" s="638"/>
    </row>
    <row r="23" spans="2:14">
      <c r="B23" s="42" t="s">
        <v>347</v>
      </c>
      <c r="C23" s="36">
        <f t="shared" si="0"/>
        <v>64500.824169015439</v>
      </c>
      <c r="D23" s="36">
        <f t="shared" si="0"/>
        <v>64500.824169015439</v>
      </c>
      <c r="E23" s="45">
        <f>100*$D$23/$C$23</f>
        <v>100</v>
      </c>
      <c r="G23" s="725"/>
      <c r="H23" s="26"/>
      <c r="I23" s="26"/>
      <c r="J23" s="26"/>
      <c r="K23" s="26"/>
      <c r="L23" s="638"/>
    </row>
    <row r="24" spans="2:14">
      <c r="B24" s="42" t="s">
        <v>348</v>
      </c>
      <c r="C24" s="36">
        <f t="shared" si="0"/>
        <v>31808.625617596652</v>
      </c>
      <c r="D24" s="36">
        <f t="shared" si="0"/>
        <v>31808.625617596652</v>
      </c>
      <c r="E24" s="45">
        <f>100*$D$24/$C$24</f>
        <v>100</v>
      </c>
      <c r="G24" s="725"/>
      <c r="H24" s="26"/>
      <c r="I24" s="26"/>
      <c r="J24" s="26"/>
      <c r="K24" s="26"/>
      <c r="L24" s="638"/>
    </row>
    <row r="25" spans="2:14">
      <c r="B25" s="42" t="s">
        <v>349</v>
      </c>
      <c r="C25" s="36">
        <f t="shared" si="0"/>
        <v>53014.376029327759</v>
      </c>
      <c r="D25" s="36">
        <f t="shared" si="0"/>
        <v>53014.376029327759</v>
      </c>
      <c r="E25" s="45">
        <f>100*$D$25/$C$25</f>
        <v>100.00000000000001</v>
      </c>
      <c r="G25" s="725"/>
      <c r="H25" s="26"/>
      <c r="I25" s="26"/>
      <c r="J25" s="26"/>
      <c r="K25" s="26"/>
      <c r="L25" s="638"/>
    </row>
    <row r="26" spans="2:14">
      <c r="B26" s="42" t="s">
        <v>350</v>
      </c>
      <c r="C26" s="36">
        <f>4*C9*C19/(0.5*C17*1)</f>
        <v>1322.4383437500007</v>
      </c>
      <c r="D26" s="36">
        <f>4*D9*D19/(0.5*D17*1)</f>
        <v>1322.4383437500007</v>
      </c>
      <c r="E26" s="45">
        <f>100*$D$26/$C$26</f>
        <v>99.999999999999986</v>
      </c>
      <c r="G26" s="725"/>
      <c r="H26" s="26"/>
      <c r="I26" s="26"/>
      <c r="J26" s="26"/>
      <c r="K26" s="26"/>
      <c r="L26" s="638"/>
    </row>
    <row r="27" spans="2:14">
      <c r="B27" s="42" t="s">
        <v>351</v>
      </c>
      <c r="C27" s="36">
        <f>C26*1^3/(48*C7*C19)</f>
        <v>1.2166666666666666E-2</v>
      </c>
      <c r="D27" s="36">
        <f>C26*1^3/(48*D7*D19)</f>
        <v>1.2166666666666666E-2</v>
      </c>
      <c r="E27" s="45">
        <f>100*$D$27/$C$27</f>
        <v>100</v>
      </c>
      <c r="G27" s="725"/>
      <c r="H27" s="26"/>
      <c r="I27" s="26"/>
      <c r="J27" s="26"/>
      <c r="K27" s="26"/>
      <c r="L27" s="638"/>
    </row>
    <row r="28" spans="2:14">
      <c r="B28" s="42" t="s">
        <v>352</v>
      </c>
      <c r="C28" s="36">
        <f>0.5*C26*(C26*1^3/(48*C7*C19))</f>
        <v>8.0448332578125044</v>
      </c>
      <c r="D28" s="36">
        <f>0.5*D26*(D26*1^3/(48*D7*D19))</f>
        <v>8.0448332578125044</v>
      </c>
      <c r="E28" s="45">
        <f>100*$D$28/$C$28</f>
        <v>100</v>
      </c>
      <c r="G28" s="741"/>
      <c r="H28" s="742"/>
      <c r="I28" s="742"/>
      <c r="J28" s="742"/>
      <c r="K28" s="742"/>
      <c r="L28" s="743"/>
    </row>
    <row r="29" spans="2:14">
      <c r="E29" s="46"/>
      <c r="F29" s="46"/>
      <c r="G29" s="46"/>
      <c r="H29" s="46"/>
      <c r="I29" s="46"/>
      <c r="J29" s="46"/>
      <c r="K29" s="46"/>
      <c r="L29" s="46"/>
      <c r="M29" s="46"/>
      <c r="N29" s="46"/>
    </row>
    <row r="30" spans="2:14">
      <c r="B30" s="145" t="s">
        <v>226</v>
      </c>
      <c r="C30" s="43"/>
    </row>
    <row r="32" spans="2:14">
      <c r="B32" s="3" t="s">
        <v>355</v>
      </c>
      <c r="E32" s="43"/>
    </row>
    <row r="33" spans="2:12">
      <c r="B33" s="832"/>
      <c r="C33" s="701"/>
      <c r="D33" s="701"/>
      <c r="E33" s="701"/>
      <c r="F33" s="701"/>
      <c r="G33" s="701"/>
      <c r="H33" s="701"/>
      <c r="I33" s="701"/>
      <c r="J33" s="701"/>
      <c r="K33" s="701"/>
      <c r="L33" s="833"/>
    </row>
    <row r="34" spans="2:12">
      <c r="B34" s="834"/>
      <c r="C34" s="26"/>
      <c r="D34" s="26"/>
      <c r="E34" s="26"/>
      <c r="F34" s="26"/>
      <c r="G34" s="26"/>
      <c r="H34" s="26"/>
      <c r="I34" s="26"/>
      <c r="J34" s="26"/>
      <c r="K34" s="26"/>
      <c r="L34" s="638"/>
    </row>
    <row r="35" spans="2:12">
      <c r="B35" s="725"/>
      <c r="C35" s="26"/>
      <c r="D35" s="26"/>
      <c r="E35" s="26"/>
      <c r="F35" s="26"/>
      <c r="G35" s="26"/>
      <c r="H35" s="26"/>
      <c r="I35" s="26"/>
      <c r="J35" s="26"/>
      <c r="K35" s="26"/>
      <c r="L35" s="638"/>
    </row>
    <row r="36" spans="2:12">
      <c r="B36" s="725"/>
      <c r="C36" s="26"/>
      <c r="D36" s="26"/>
      <c r="E36" s="26"/>
      <c r="F36" s="26"/>
      <c r="G36" s="26"/>
      <c r="H36" s="26"/>
      <c r="I36" s="26"/>
      <c r="J36" s="26"/>
      <c r="K36" s="26"/>
      <c r="L36" s="638"/>
    </row>
    <row r="37" spans="2:12">
      <c r="B37" s="725"/>
      <c r="C37" s="26"/>
      <c r="D37" s="26"/>
      <c r="E37" s="26"/>
      <c r="F37" s="26"/>
      <c r="G37" s="26"/>
      <c r="H37" s="26"/>
      <c r="I37" s="26"/>
      <c r="J37" s="26"/>
      <c r="K37" s="26"/>
      <c r="L37" s="638"/>
    </row>
    <row r="38" spans="2:12">
      <c r="B38" s="725"/>
      <c r="C38" s="26"/>
      <c r="D38" s="26"/>
      <c r="E38" s="26"/>
      <c r="F38" s="26"/>
      <c r="G38" s="26"/>
      <c r="H38" s="26"/>
      <c r="I38" s="26"/>
      <c r="J38" s="26"/>
      <c r="K38" s="26"/>
      <c r="L38" s="638"/>
    </row>
    <row r="39" spans="2:12">
      <c r="B39" s="725"/>
      <c r="C39" s="26"/>
      <c r="D39" s="26"/>
      <c r="E39" s="26"/>
      <c r="F39" s="26"/>
      <c r="G39" s="26"/>
      <c r="H39" s="26"/>
      <c r="I39" s="26"/>
      <c r="J39" s="26"/>
      <c r="K39" s="26"/>
      <c r="L39" s="638"/>
    </row>
    <row r="40" spans="2:12">
      <c r="B40" s="725"/>
      <c r="C40" s="26"/>
      <c r="D40" s="26"/>
      <c r="E40" s="26"/>
      <c r="F40" s="26"/>
      <c r="G40" s="26"/>
      <c r="H40" s="26"/>
      <c r="I40" s="26"/>
      <c r="J40" s="26"/>
      <c r="K40" s="26"/>
      <c r="L40" s="638"/>
    </row>
    <row r="41" spans="2:12">
      <c r="B41" s="725"/>
      <c r="C41" s="26"/>
      <c r="D41" s="26"/>
      <c r="E41" s="26"/>
      <c r="F41" s="26"/>
      <c r="G41" s="26"/>
      <c r="H41" s="26"/>
      <c r="I41" s="26"/>
      <c r="J41" s="26"/>
      <c r="K41" s="26"/>
      <c r="L41" s="638"/>
    </row>
    <row r="42" spans="2:12">
      <c r="B42" s="725"/>
      <c r="C42" s="26"/>
      <c r="D42" s="26"/>
      <c r="E42" s="26"/>
      <c r="F42" s="26"/>
      <c r="G42" s="26"/>
      <c r="H42" s="26"/>
      <c r="I42" s="26"/>
      <c r="J42" s="26"/>
      <c r="K42" s="26"/>
      <c r="L42" s="638"/>
    </row>
    <row r="43" spans="2:12">
      <c r="B43" s="725"/>
      <c r="C43" s="26"/>
      <c r="D43" s="26"/>
      <c r="E43" s="26"/>
      <c r="F43" s="26"/>
      <c r="G43" s="26"/>
      <c r="H43" s="26"/>
      <c r="I43" s="26"/>
      <c r="J43" s="26"/>
      <c r="K43" s="26"/>
      <c r="L43" s="638"/>
    </row>
    <row r="44" spans="2:12">
      <c r="B44" s="725"/>
      <c r="C44" s="26"/>
      <c r="D44" s="26"/>
      <c r="E44" s="26"/>
      <c r="F44" s="26"/>
      <c r="G44" s="26"/>
      <c r="H44" s="26"/>
      <c r="I44" s="26"/>
      <c r="J44" s="26"/>
      <c r="K44" s="26"/>
      <c r="L44" s="638"/>
    </row>
    <row r="45" spans="2:12">
      <c r="B45" s="725"/>
      <c r="C45" s="26"/>
      <c r="D45" s="26"/>
      <c r="E45" s="26"/>
      <c r="F45" s="26"/>
      <c r="G45" s="26"/>
      <c r="H45" s="26"/>
      <c r="I45" s="26"/>
      <c r="J45" s="26"/>
      <c r="K45" s="26"/>
      <c r="L45" s="638"/>
    </row>
    <row r="46" spans="2:12">
      <c r="B46" s="725"/>
      <c r="C46" s="26"/>
      <c r="D46" s="26"/>
      <c r="E46" s="26"/>
      <c r="F46" s="26"/>
      <c r="G46" s="26"/>
      <c r="H46" s="26"/>
      <c r="I46" s="26"/>
      <c r="J46" s="26"/>
      <c r="K46" s="26"/>
      <c r="L46" s="638"/>
    </row>
    <row r="47" spans="2:12">
      <c r="B47" s="725"/>
      <c r="C47" s="26"/>
      <c r="D47" s="26"/>
      <c r="E47" s="26"/>
      <c r="F47" s="26"/>
      <c r="G47" s="26"/>
      <c r="H47" s="26"/>
      <c r="I47" s="26"/>
      <c r="J47" s="26"/>
      <c r="K47" s="26"/>
      <c r="L47" s="638"/>
    </row>
    <row r="48" spans="2:12">
      <c r="B48" s="725"/>
      <c r="C48" s="26"/>
      <c r="D48" s="26"/>
      <c r="E48" s="26"/>
      <c r="F48" s="26"/>
      <c r="G48" s="26"/>
      <c r="H48" s="26"/>
      <c r="I48" s="26"/>
      <c r="J48" s="26"/>
      <c r="K48" s="26"/>
      <c r="L48" s="638"/>
    </row>
    <row r="49" spans="2:12">
      <c r="B49" s="725"/>
      <c r="C49" s="26"/>
      <c r="D49" s="26"/>
      <c r="E49" s="26"/>
      <c r="F49" s="26"/>
      <c r="G49" s="26"/>
      <c r="H49" s="26"/>
      <c r="I49" s="26"/>
      <c r="J49" s="26"/>
      <c r="K49" s="26"/>
      <c r="L49" s="638"/>
    </row>
    <row r="50" spans="2:12">
      <c r="B50" s="725"/>
      <c r="C50" s="26"/>
      <c r="D50" s="26"/>
      <c r="E50" s="26"/>
      <c r="F50" s="26"/>
      <c r="G50" s="26"/>
      <c r="H50" s="26"/>
      <c r="I50" s="26"/>
      <c r="J50" s="26"/>
      <c r="K50" s="26"/>
      <c r="L50" s="638"/>
    </row>
    <row r="51" spans="2:12">
      <c r="B51" s="725"/>
      <c r="C51" s="26"/>
      <c r="D51" s="26"/>
      <c r="E51" s="26"/>
      <c r="F51" s="26"/>
      <c r="G51" s="26"/>
      <c r="H51" s="26"/>
      <c r="I51" s="26"/>
      <c r="J51" s="26"/>
      <c r="K51" s="26"/>
      <c r="L51" s="638"/>
    </row>
    <row r="52" spans="2:12">
      <c r="B52" s="725"/>
      <c r="C52" s="26"/>
      <c r="D52" s="26"/>
      <c r="E52" s="26"/>
      <c r="F52" s="26"/>
      <c r="G52" s="26"/>
      <c r="H52" s="26"/>
      <c r="I52" s="26"/>
      <c r="J52" s="26"/>
      <c r="K52" s="26"/>
      <c r="L52" s="638"/>
    </row>
    <row r="53" spans="2:12">
      <c r="B53" s="725"/>
      <c r="C53" s="26"/>
      <c r="D53" s="26"/>
      <c r="E53" s="26"/>
      <c r="F53" s="26"/>
      <c r="G53" s="26"/>
      <c r="H53" s="26"/>
      <c r="I53" s="26"/>
      <c r="J53" s="26"/>
      <c r="K53" s="26"/>
      <c r="L53" s="638"/>
    </row>
    <row r="54" spans="2:12">
      <c r="B54" s="725"/>
      <c r="C54" s="26"/>
      <c r="D54" s="26"/>
      <c r="E54" s="26"/>
      <c r="F54" s="26"/>
      <c r="G54" s="26"/>
      <c r="H54" s="26"/>
      <c r="I54" s="26"/>
      <c r="J54" s="26"/>
      <c r="K54" s="26"/>
      <c r="L54" s="638"/>
    </row>
    <row r="55" spans="2:12">
      <c r="B55" s="725"/>
      <c r="C55" s="26"/>
      <c r="D55" s="26"/>
      <c r="E55" s="26"/>
      <c r="F55" s="26"/>
      <c r="G55" s="26"/>
      <c r="H55" s="26"/>
      <c r="I55" s="26"/>
      <c r="J55" s="26"/>
      <c r="K55" s="26"/>
      <c r="L55" s="638"/>
    </row>
    <row r="56" spans="2:12">
      <c r="B56" s="725"/>
      <c r="C56" s="26"/>
      <c r="D56" s="26"/>
      <c r="E56" s="26"/>
      <c r="F56" s="26"/>
      <c r="G56" s="26"/>
      <c r="H56" s="26"/>
      <c r="I56" s="26"/>
      <c r="J56" s="26"/>
      <c r="K56" s="26"/>
      <c r="L56" s="638"/>
    </row>
    <row r="57" spans="2:12">
      <c r="B57" s="725"/>
      <c r="C57" s="26"/>
      <c r="D57" s="26"/>
      <c r="E57" s="26"/>
      <c r="F57" s="26"/>
      <c r="G57" s="26"/>
      <c r="H57" s="26"/>
      <c r="I57" s="26"/>
      <c r="J57" s="26"/>
      <c r="K57" s="26"/>
      <c r="L57" s="638"/>
    </row>
    <row r="58" spans="2:12">
      <c r="B58" s="741"/>
      <c r="C58" s="742"/>
      <c r="D58" s="742"/>
      <c r="E58" s="742"/>
      <c r="F58" s="742"/>
      <c r="G58" s="742"/>
      <c r="H58" s="742"/>
      <c r="I58" s="742"/>
      <c r="J58" s="742"/>
      <c r="K58" s="742"/>
      <c r="L58" s="743"/>
    </row>
  </sheetData>
  <sheetProtection algorithmName="SHA-512" hashValue="j8BmRRBucwA0QYSAtIrHFHokGZSIlStl964kt2TpWiz8FL0zHpLFsy6GMRoVzytjz7fZsro9FMgrYe7SHpqONw==" saltValue="R3yynkJhEqeJ5uShedBBRA==" spinCount="100000" sheet="1" scenarios="1" insertHyperlinks="0"/>
  <protectedRanges>
    <protectedRange sqref="D4:D5 D13:D14" name="Bereich1"/>
    <protectedRange sqref="B33:L58 G3:L28" name="Bereich1_1"/>
    <protectedRange sqref="G3:L28" name="Bereich3"/>
    <protectedRange sqref="B33:L58" name="Bereich4"/>
  </protectedRanges>
  <phoneticPr fontId="2" type="noConversion"/>
  <conditionalFormatting sqref="E28 E20:E26">
    <cfRule type="cellIs" dxfId="519" priority="3" stopIfTrue="1" operator="greaterThanOrEqual">
      <formula>100</formula>
    </cfRule>
    <cfRule type="cellIs" dxfId="518" priority="4" stopIfTrue="1" operator="lessThan">
      <formula>100</formula>
    </cfRule>
  </conditionalFormatting>
  <conditionalFormatting sqref="E27">
    <cfRule type="cellIs" dxfId="517" priority="5" stopIfTrue="1" operator="greaterThanOrEqual">
      <formula>100.01</formula>
    </cfRule>
    <cfRule type="cellIs" dxfId="516" priority="6" stopIfTrue="1" operator="lessThan">
      <formula>100.01</formula>
    </cfRule>
  </conditionalFormatting>
  <conditionalFormatting sqref="D14">
    <cfRule type="cellIs" dxfId="515" priority="1" stopIfTrue="1" operator="lessThan">
      <formula>2</formula>
    </cfRule>
    <cfRule type="cellIs" dxfId="514" priority="2" stopIfTrue="1" operator="lessThan">
      <formula>1.2</formula>
    </cfRule>
  </conditionalFormatting>
  <dataValidations count="3">
    <dataValidation type="list" allowBlank="1" showInputMessage="1" showErrorMessage="1" promptTitle="Select Material" sqref="C12:D12 C4" xr:uid="{00000000-0002-0000-0800-000000000000}">
      <formula1>Materials</formula1>
    </dataValidation>
    <dataValidation type="list" allowBlank="1" showInputMessage="1" showErrorMessage="1" sqref="D5" xr:uid="{00000000-0002-0000-0800-000001000000}">
      <formula1>Tube_Type</formula1>
    </dataValidation>
    <dataValidation type="list" allowBlank="1" showInputMessage="1" showErrorMessage="1" promptTitle="Select Material" sqref="D4" xr:uid="{00000000-0002-0000-0800-000002000000}">
      <formula1>Metallic_Mats</formula1>
    </dataValidation>
  </dataValidations>
  <hyperlinks>
    <hyperlink ref="B30" location="'Cover Sheet'!A1" display="BACK to COVER SHEET" xr:uid="{00000000-0004-0000-0800-000000000000}"/>
  </hyperlinks>
  <pageMargins left="0.75" right="0.75" top="1" bottom="1" header="0.5" footer="0.5"/>
  <pageSetup paperSize="9" orientation="portrait" horizontalDpi="4294967294" verticalDpi="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CCFFFF"/>
  </sheetPr>
  <dimension ref="B1:M30"/>
  <sheetViews>
    <sheetView showGridLines="0" workbookViewId="0"/>
  </sheetViews>
  <sheetFormatPr baseColWidth="10" defaultColWidth="11.42578125" defaultRowHeight="12.75"/>
  <cols>
    <col min="1" max="1" width="5.140625" customWidth="1"/>
    <col min="2" max="2" width="46.140625" customWidth="1"/>
    <col min="3" max="3" width="11.42578125" customWidth="1"/>
    <col min="4" max="4" width="11.7109375" customWidth="1"/>
    <col min="5" max="5" width="5.85546875" customWidth="1"/>
    <col min="6" max="6" width="8.7109375" customWidth="1"/>
    <col min="7" max="7" width="11.42578125" customWidth="1"/>
    <col min="8" max="8" width="12.42578125" bestFit="1" customWidth="1"/>
  </cols>
  <sheetData>
    <row r="1" spans="2:9" ht="15.75">
      <c r="B1" s="1" t="s">
        <v>356</v>
      </c>
    </row>
    <row r="3" spans="2:9">
      <c r="B3" s="41" t="s">
        <v>333</v>
      </c>
      <c r="C3" s="41" t="s">
        <v>334</v>
      </c>
      <c r="D3" s="41" t="s">
        <v>335</v>
      </c>
    </row>
    <row r="4" spans="2:9">
      <c r="B4" s="362" t="s">
        <v>336</v>
      </c>
      <c r="C4" s="35" t="s">
        <v>175</v>
      </c>
      <c r="D4" s="35" t="s">
        <v>175</v>
      </c>
    </row>
    <row r="5" spans="2:9">
      <c r="B5" s="362" t="s">
        <v>337</v>
      </c>
      <c r="C5" s="589" t="s">
        <v>221</v>
      </c>
      <c r="D5" s="17" t="s">
        <v>221</v>
      </c>
    </row>
    <row r="6" spans="2:9">
      <c r="B6" s="42" t="s">
        <v>338</v>
      </c>
      <c r="C6" s="36" t="str">
        <f>HLOOKUP(C4,MaterialData!$C$3:$O$4,2,FALSE)</f>
        <v>Steel</v>
      </c>
      <c r="D6" s="36" t="str">
        <f>HLOOKUP(D4,MaterialData!$C$3:$O$4,2,FALSE)</f>
        <v>Steel</v>
      </c>
    </row>
    <row r="7" spans="2:9">
      <c r="B7" s="42" t="s">
        <v>201</v>
      </c>
      <c r="C7" s="36">
        <f>INDEX(Innertable,MATCH($B7,MaterialData!$B$6:$B$11,0),MATCH(C$6,MaterialData!$C$4:$O$4,0))</f>
        <v>200000000000</v>
      </c>
      <c r="D7" s="36">
        <f>INDEX(Innertable,MATCH($B7,MaterialData!$B$6:$B$11,0),MATCH(D$6,MaterialData!$C$4:$O$4,0))</f>
        <v>200000000000</v>
      </c>
      <c r="I7" s="43"/>
    </row>
    <row r="8" spans="2:9">
      <c r="B8" s="42" t="s">
        <v>202</v>
      </c>
      <c r="C8" s="36">
        <f>INDEX(Innertable,MATCH($B8,MaterialData!$B$6:$B$11,0),MATCH(C$6,MaterialData!$C$4:$O$4,0))</f>
        <v>305000000</v>
      </c>
      <c r="D8" s="36">
        <f>INDEX(Innertable,MATCH($B8,MaterialData!$B$6:$B$11,0),MATCH(D$6,MaterialData!$C$4:$O$4,0))</f>
        <v>305000000</v>
      </c>
      <c r="I8" s="43"/>
    </row>
    <row r="9" spans="2:9">
      <c r="B9" s="42" t="s">
        <v>203</v>
      </c>
      <c r="C9" s="36">
        <f>INDEX(Innertable,MATCH($B9,MaterialData!$B$6:$B$11,0),MATCH(C$6,MaterialData!$C$4:$O$4,0))</f>
        <v>365000000</v>
      </c>
      <c r="D9" s="36">
        <f>INDEX(Innertable,MATCH($B9,MaterialData!$B$6:$B$11,0),MATCH(D$6,MaterialData!$C$4:$O$4,0))</f>
        <v>365000000</v>
      </c>
      <c r="I9" s="43"/>
    </row>
    <row r="10" spans="2:9">
      <c r="B10" s="42" t="s">
        <v>204</v>
      </c>
      <c r="C10" s="36">
        <f>INDEX(Innertable,MATCH($B10,MaterialData!$B$6:$B$11,0),MATCH(C$6,MaterialData!$C$4:$O$4,0))</f>
        <v>180000000</v>
      </c>
      <c r="D10" s="36">
        <f>INDEX(Innertable,MATCH($B10,MaterialData!$B$6:$B$11,0),MATCH(D$6,MaterialData!$C$4:$O$4,0))</f>
        <v>180000000</v>
      </c>
      <c r="I10" s="43"/>
    </row>
    <row r="11" spans="2:9">
      <c r="B11" s="42" t="s">
        <v>205</v>
      </c>
      <c r="C11" s="36">
        <f>INDEX(Innertable,MATCH($B11,MaterialData!$B$6:$B$11,0),MATCH(C$6,MaterialData!$C$4:$O$4,0))</f>
        <v>300000000</v>
      </c>
      <c r="D11" s="36">
        <f>INDEX(Innertable,MATCH($B11,MaterialData!$B$6:$B$11,0),MATCH(D$6,MaterialData!$C$4:$O$4,0))</f>
        <v>300000000</v>
      </c>
      <c r="I11" s="43"/>
    </row>
    <row r="12" spans="2:9">
      <c r="I12" s="43"/>
    </row>
    <row r="13" spans="2:9">
      <c r="B13" s="42" t="s">
        <v>339</v>
      </c>
      <c r="C13" s="606">
        <v>25.4</v>
      </c>
      <c r="D13" s="607">
        <v>25.4</v>
      </c>
      <c r="I13" s="43"/>
    </row>
    <row r="14" spans="2:9">
      <c r="B14" s="42" t="s">
        <v>340</v>
      </c>
      <c r="C14" s="35">
        <v>1.6</v>
      </c>
      <c r="D14" s="637">
        <v>1.6</v>
      </c>
      <c r="I14" s="43"/>
    </row>
    <row r="15" spans="2:9">
      <c r="I15" s="43"/>
    </row>
    <row r="16" spans="2:9">
      <c r="B16" s="42"/>
      <c r="C16" s="41" t="s">
        <v>334</v>
      </c>
      <c r="D16" s="41" t="s">
        <v>335</v>
      </c>
      <c r="I16" s="43"/>
    </row>
    <row r="17" spans="2:13">
      <c r="B17" s="42" t="s">
        <v>341</v>
      </c>
      <c r="C17" s="35">
        <f>C13/1000</f>
        <v>2.5399999999999999E-2</v>
      </c>
      <c r="D17" s="35">
        <f>D13/1000</f>
        <v>2.5399999999999999E-2</v>
      </c>
      <c r="I17" s="43"/>
    </row>
    <row r="18" spans="2:13">
      <c r="B18" s="42" t="s">
        <v>342</v>
      </c>
      <c r="C18" s="35">
        <f>C14/1000</f>
        <v>1.6000000000000001E-3</v>
      </c>
      <c r="D18" s="35">
        <f>D14/1000</f>
        <v>1.6000000000000001E-3</v>
      </c>
      <c r="I18" s="43"/>
      <c r="M18" s="44"/>
    </row>
    <row r="19" spans="2:13">
      <c r="B19" s="42" t="s">
        <v>343</v>
      </c>
      <c r="C19" s="36">
        <f>IF(C5="Round",((C17)^4-((C17-2*C18))^4)*3.142/64,IF(C5="Square",((C17)^4-((C17-2*C18))^4)/12,""))</f>
        <v>8.5099184800000022E-9</v>
      </c>
      <c r="D19" s="36">
        <f>IF(D5="Round",((D17)^4-((D17-2*D18))^4)*3.142/64,IF(D5="Square",((D17)^4-((D17-2*D18))^4)/12,""))</f>
        <v>8.5099184800000022E-9</v>
      </c>
      <c r="I19" s="43"/>
      <c r="L19" s="43"/>
      <c r="M19" s="44"/>
    </row>
    <row r="20" spans="2:13">
      <c r="B20" s="42" t="s">
        <v>344</v>
      </c>
      <c r="C20" s="36">
        <f>C7*C19</f>
        <v>1701.9836960000005</v>
      </c>
      <c r="D20" s="36">
        <f>D7*D19</f>
        <v>1701.9836960000005</v>
      </c>
      <c r="E20" s="45">
        <f t="shared" ref="E20:E28" si="0">100*D20/C20</f>
        <v>100</v>
      </c>
    </row>
    <row r="21" spans="2:13">
      <c r="B21" s="42" t="s">
        <v>345</v>
      </c>
      <c r="C21" s="37">
        <f>IF(C5="Round",(C13^2-(C13-2*C14)^2)*PI()/4,IF(C5="Square",C13^2-(C13-2*C14)^2,""))</f>
        <v>119.63184824869931</v>
      </c>
      <c r="D21" s="37">
        <f>IF(D5="Round",(D13^2-(D13-2*D14)^2)*PI()/4,IF(D5="Square",D13^2-(D13-2*D14)^2,""))</f>
        <v>119.63184824869931</v>
      </c>
      <c r="E21" s="45">
        <f t="shared" si="0"/>
        <v>100</v>
      </c>
      <c r="L21" s="43"/>
    </row>
    <row r="22" spans="2:13">
      <c r="B22" s="42" t="s">
        <v>346</v>
      </c>
      <c r="C22" s="36">
        <f t="shared" ref="C22:D24" si="1">C$21*C8/1000000</f>
        <v>36487.713715853293</v>
      </c>
      <c r="D22" s="36">
        <f t="shared" si="1"/>
        <v>36487.713715853293</v>
      </c>
      <c r="E22" s="45">
        <f t="shared" si="0"/>
        <v>100</v>
      </c>
    </row>
    <row r="23" spans="2:13">
      <c r="B23" s="42" t="s">
        <v>347</v>
      </c>
      <c r="C23" s="36">
        <f t="shared" si="1"/>
        <v>43665.624610775245</v>
      </c>
      <c r="D23" s="36">
        <f t="shared" si="1"/>
        <v>43665.624610775245</v>
      </c>
      <c r="E23" s="45">
        <f t="shared" si="0"/>
        <v>100</v>
      </c>
      <c r="L23" s="43"/>
    </row>
    <row r="24" spans="2:13">
      <c r="B24" s="42" t="s">
        <v>348</v>
      </c>
      <c r="C24" s="36">
        <f t="shared" si="1"/>
        <v>21533.732684765877</v>
      </c>
      <c r="D24" s="36">
        <f t="shared" si="1"/>
        <v>21533.732684765877</v>
      </c>
      <c r="E24" s="45">
        <f t="shared" si="0"/>
        <v>100</v>
      </c>
      <c r="L24" s="43"/>
    </row>
    <row r="25" spans="2:13">
      <c r="B25" s="42" t="s">
        <v>349</v>
      </c>
      <c r="C25" s="36">
        <f>C$21*C11/1000000</f>
        <v>35889.554474609795</v>
      </c>
      <c r="D25" s="36">
        <f>D$21*D11/1000000</f>
        <v>35889.554474609795</v>
      </c>
      <c r="E25" s="45">
        <f t="shared" si="0"/>
        <v>100</v>
      </c>
      <c r="L25" s="43"/>
    </row>
    <row r="26" spans="2:13">
      <c r="B26" s="42" t="s">
        <v>350</v>
      </c>
      <c r="C26" s="36">
        <f>4*C9*C19/(0.5*C17*1)</f>
        <v>978.30558903937037</v>
      </c>
      <c r="D26" s="36">
        <f>4*D9*D19/(0.5*D17*1)</f>
        <v>978.30558903937037</v>
      </c>
      <c r="E26" s="45">
        <f t="shared" si="0"/>
        <v>100</v>
      </c>
    </row>
    <row r="27" spans="2:13">
      <c r="B27" s="42" t="s">
        <v>351</v>
      </c>
      <c r="C27" s="36">
        <f>C26*1^3/(48*C7*C19)</f>
        <v>1.1975065616797899E-2</v>
      </c>
      <c r="D27" s="36">
        <f>C26*1^3/(48*D7*D19)</f>
        <v>1.1975065616797899E-2</v>
      </c>
      <c r="E27" s="45">
        <f t="shared" si="0"/>
        <v>100</v>
      </c>
    </row>
    <row r="28" spans="2:13">
      <c r="B28" s="42" t="s">
        <v>352</v>
      </c>
      <c r="C28" s="36">
        <f>0.5*C26*(C26*1^3/(48*C7*C19))</f>
        <v>5.8576368110132897</v>
      </c>
      <c r="D28" s="36">
        <f>0.5*D26*(D26*1^3/(48*D7*D19))</f>
        <v>5.8576368110132897</v>
      </c>
      <c r="E28" s="45">
        <f t="shared" si="0"/>
        <v>100</v>
      </c>
    </row>
    <row r="30" spans="2:13">
      <c r="B30" s="162" t="s">
        <v>226</v>
      </c>
    </row>
  </sheetData>
  <sheetProtection algorithmName="SHA-512" hashValue="RuQjHrLuwDXNIxi0Ob0yn4zqhBsVbAwNxFkFen7rlZGVouqEMw4G7zu0JYeNTeqHOgCD5+53nWkpSyhSaJB7sA==" saltValue="2r/mtSCLXoUnGdbONv0S4Q==" spinCount="100000" sheet="1" scenarios="1" insertHyperlinks="0"/>
  <protectedRanges>
    <protectedRange sqref="D5 D13:D14" name="Bereich1"/>
  </protectedRanges>
  <phoneticPr fontId="2" type="noConversion"/>
  <conditionalFormatting sqref="E28 E20:E26">
    <cfRule type="cellIs" dxfId="513" priority="2" stopIfTrue="1" operator="greaterThanOrEqual">
      <formula>100</formula>
    </cfRule>
    <cfRule type="cellIs" dxfId="512" priority="3" stopIfTrue="1" operator="lessThan">
      <formula>100</formula>
    </cfRule>
  </conditionalFormatting>
  <conditionalFormatting sqref="E27">
    <cfRule type="cellIs" dxfId="511" priority="4" stopIfTrue="1" operator="greaterThanOrEqual">
      <formula>100.01</formula>
    </cfRule>
    <cfRule type="cellIs" dxfId="510" priority="5" stopIfTrue="1" operator="lessThan">
      <formula>100.01</formula>
    </cfRule>
  </conditionalFormatting>
  <conditionalFormatting sqref="D14">
    <cfRule type="cellIs" dxfId="509" priority="1" stopIfTrue="1" operator="lessThan">
      <formula>1.2</formula>
    </cfRule>
  </conditionalFormatting>
  <dataValidations count="3">
    <dataValidation type="list" allowBlank="1" showInputMessage="1" showErrorMessage="1" promptTitle="Select Material" sqref="C12:D12 C4:D4" xr:uid="{00000000-0002-0000-0900-000000000000}">
      <formula1>Materials</formula1>
    </dataValidation>
    <dataValidation allowBlank="1" showInputMessage="1" showErrorMessage="1" promptTitle="Select Material" sqref="C5" xr:uid="{00000000-0002-0000-0900-000001000000}"/>
    <dataValidation type="list" allowBlank="1" showInputMessage="1" showErrorMessage="1" promptTitle="Select Material" sqref="D5" xr:uid="{00000000-0002-0000-0900-000002000000}">
      <formula1>Tube_Type</formula1>
    </dataValidation>
  </dataValidations>
  <hyperlinks>
    <hyperlink ref="B30" location="'Cover Sheet'!A1" display="BACK to COVER SHEET" xr:uid="{00000000-0004-0000-0900-000000000000}"/>
  </hyperlinks>
  <pageMargins left="0.75" right="0.75" top="1" bottom="1" header="0.5" footer="0.5"/>
  <pageSetup paperSize="9" orientation="portrait" horizontalDpi="4294967294" verticalDpi="0"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tabColor rgb="FFCCFF99"/>
    <pageSetUpPr fitToPage="1"/>
  </sheetPr>
  <dimension ref="B1:P189"/>
  <sheetViews>
    <sheetView showGridLines="0" view="pageBreakPreview" zoomScaleNormal="100" zoomScaleSheetLayoutView="100" workbookViewId="0">
      <selection activeCell="J36" sqref="J36"/>
    </sheetView>
  </sheetViews>
  <sheetFormatPr baseColWidth="10" defaultColWidth="11.42578125" defaultRowHeight="12.75"/>
  <cols>
    <col min="1" max="1" width="3.42578125" customWidth="1"/>
    <col min="2" max="2" width="45.5703125" customWidth="1"/>
    <col min="3" max="3" width="11.42578125" customWidth="1"/>
    <col min="4" max="4" width="3.5703125" customWidth="1"/>
    <col min="5" max="5" width="11.7109375" customWidth="1"/>
    <col min="6" max="6" width="15.28515625" customWidth="1"/>
    <col min="7" max="7" width="11.7109375" customWidth="1"/>
    <col min="8" max="8" width="6.7109375" customWidth="1"/>
    <col min="9" max="9" width="11.140625" customWidth="1"/>
    <col min="10" max="12" width="11.42578125" customWidth="1"/>
    <col min="13" max="13" width="3.28515625" customWidth="1"/>
  </cols>
  <sheetData>
    <row r="1" spans="2:12" ht="15.75">
      <c r="B1" s="1" t="s">
        <v>357</v>
      </c>
    </row>
    <row r="2" spans="2:12">
      <c r="C2" s="1261" t="s">
        <v>358</v>
      </c>
      <c r="D2" s="1261"/>
      <c r="E2" s="1261"/>
      <c r="F2" s="1262" t="s">
        <v>214</v>
      </c>
      <c r="G2" s="1263"/>
    </row>
    <row r="4" spans="2:12">
      <c r="B4" s="41" t="s">
        <v>333</v>
      </c>
      <c r="C4" s="41" t="s">
        <v>334</v>
      </c>
      <c r="D4" s="3"/>
      <c r="E4" s="41" t="s">
        <v>335</v>
      </c>
      <c r="F4" s="41" t="s">
        <v>359</v>
      </c>
      <c r="G4" s="41" t="s">
        <v>360</v>
      </c>
      <c r="I4" s="3"/>
      <c r="J4" s="142" t="s">
        <v>361</v>
      </c>
      <c r="K4" s="142" t="s">
        <v>362</v>
      </c>
    </row>
    <row r="5" spans="2:12">
      <c r="B5" s="362" t="s">
        <v>336</v>
      </c>
      <c r="C5" s="35" t="s">
        <v>175</v>
      </c>
      <c r="E5" s="17" t="s">
        <v>175</v>
      </c>
      <c r="F5" s="75" t="s">
        <v>182</v>
      </c>
      <c r="G5" s="67"/>
      <c r="I5" s="351" t="s">
        <v>363</v>
      </c>
      <c r="J5">
        <f>F22/1000</f>
        <v>0</v>
      </c>
      <c r="K5" s="140">
        <f>J5</f>
        <v>0</v>
      </c>
    </row>
    <row r="6" spans="2:12">
      <c r="B6" s="362" t="s">
        <v>364</v>
      </c>
      <c r="C6" s="35" t="s">
        <v>221</v>
      </c>
      <c r="E6" s="17" t="s">
        <v>221</v>
      </c>
      <c r="F6" s="68" t="s">
        <v>365</v>
      </c>
      <c r="G6" s="69"/>
      <c r="I6" s="351" t="s">
        <v>366</v>
      </c>
      <c r="J6">
        <f>F21/1000</f>
        <v>0</v>
      </c>
      <c r="K6" s="140">
        <f>F20/1000</f>
        <v>0</v>
      </c>
    </row>
    <row r="7" spans="2:12">
      <c r="B7" s="42" t="s">
        <v>338</v>
      </c>
      <c r="C7" s="36" t="str">
        <f>HLOOKUP(C5,MaterialData!$C$3:$O$4,2,FALSE)</f>
        <v>Steel</v>
      </c>
      <c r="D7" s="43"/>
      <c r="E7" s="36" t="str">
        <f>HLOOKUP(E5,MaterialData!$C$3:$R$4,2,FALSE)</f>
        <v>Steel</v>
      </c>
      <c r="F7" s="36" t="str">
        <f>HLOOKUP(F5,MaterialData!$C$3:$R$4,2,FALSE)</f>
        <v>MHBS</v>
      </c>
      <c r="G7" s="51"/>
    </row>
    <row r="8" spans="2:12" ht="15.75">
      <c r="B8" s="42" t="s">
        <v>201</v>
      </c>
      <c r="C8" s="36">
        <f>INDEX(Innertable,MATCH($B8,MaterialData!$B$6:$B$11,0),MATCH(C$7,MaterialData!$C$4:$O$4,0))</f>
        <v>200000000000</v>
      </c>
      <c r="D8" s="43"/>
      <c r="E8" s="36">
        <f>INDEX(Innertable,MATCH($B8,MaterialData!$B$6:$B$11,0),MATCH(E$7,MaterialData!$C$4:$R$4,0))</f>
        <v>200000000000</v>
      </c>
      <c r="F8" s="36">
        <f>INDEX(Innertable,MATCH($B8,MaterialData!$B$6:$B$11,0),MATCH(F$7,MaterialData!$C$4:$R$4,0))</f>
        <v>4</v>
      </c>
      <c r="G8" s="69"/>
      <c r="I8" s="351" t="s">
        <v>367</v>
      </c>
      <c r="J8" s="43">
        <f>J5*J6</f>
        <v>0</v>
      </c>
      <c r="K8" s="351" t="s">
        <v>368</v>
      </c>
      <c r="L8" s="43">
        <f>(J5*J6^3)/12</f>
        <v>0</v>
      </c>
    </row>
    <row r="9" spans="2:12" ht="15.75">
      <c r="B9" s="42" t="s">
        <v>202</v>
      </c>
      <c r="C9" s="36">
        <f>INDEX(Innertable,MATCH($B9,MaterialData!$B$6:$B$11,0),MATCH(C$7,MaterialData!$C$4:$O$4,0))</f>
        <v>305000000</v>
      </c>
      <c r="D9" s="43"/>
      <c r="E9" s="36">
        <f>INDEX(Innertable,MATCH($B9,MaterialData!$B$6:$B$11,0),MATCH(E$7,MaterialData!$C$4:$R$4,0))</f>
        <v>305000000</v>
      </c>
      <c r="F9" s="36">
        <f>INDEX(Innertable,MATCH($B9,MaterialData!$B$6:$B$11,0),MATCH(F$7,MaterialData!$C$4:$R$4,0))</f>
        <v>4</v>
      </c>
      <c r="G9" s="51"/>
      <c r="I9" s="351" t="s">
        <v>369</v>
      </c>
      <c r="J9" s="43">
        <f>K5*K6</f>
        <v>0</v>
      </c>
      <c r="K9" s="351" t="s">
        <v>370</v>
      </c>
      <c r="L9" s="43">
        <f>(K5*K6^3)/12</f>
        <v>0</v>
      </c>
    </row>
    <row r="10" spans="2:12" ht="15.75">
      <c r="B10" s="42" t="s">
        <v>203</v>
      </c>
      <c r="C10" s="36">
        <f>INDEX(Innertable,MATCH($B10,MaterialData!$B$6:$B$11,0),MATCH(C$7,MaterialData!$C$4:$O$4,0))</f>
        <v>365000000</v>
      </c>
      <c r="D10" s="43"/>
      <c r="E10" s="36">
        <f>INDEX(Innertable,MATCH($B10,MaterialData!$B$6:$B$11,0),MATCH(E$7,MaterialData!$C$4:$R$4,0))</f>
        <v>365000000</v>
      </c>
      <c r="F10" s="36">
        <f>INDEX(Innertable,MATCH($B10,MaterialData!$B$6:$B$11,0),MATCH(F$7,MaterialData!$C$4:$R$4,0))</f>
        <v>4</v>
      </c>
      <c r="G10" s="51"/>
      <c r="I10" s="351" t="s">
        <v>371</v>
      </c>
      <c r="J10">
        <f>J6/2</f>
        <v>0</v>
      </c>
      <c r="K10" s="351" t="s">
        <v>372</v>
      </c>
      <c r="L10" s="43" t="e">
        <f>L8+(J8*($J$12-J10)^2)</f>
        <v>#DIV/0!</v>
      </c>
    </row>
    <row r="11" spans="2:12" ht="15.75">
      <c r="B11" s="42" t="s">
        <v>204</v>
      </c>
      <c r="C11" s="36">
        <f>INDEX(Innertable,MATCH($B11,MaterialData!$B$6:$B$11,0),MATCH(C$7,MaterialData!$C$4:$O$4,0))</f>
        <v>180000000</v>
      </c>
      <c r="D11" s="43"/>
      <c r="E11" s="36">
        <f>INDEX(Innertable,MATCH($B11,MaterialData!$B$6:$B$11,0),MATCH(E$7,MaterialData!$C$4:$R$4,0))</f>
        <v>180000000</v>
      </c>
      <c r="F11" s="36" t="str">
        <f>INDEX(Innertable,MATCH($B11,MaterialData!$B$6:$B$11,0),MATCH(F$7,MaterialData!$C$4:$R$4,0))</f>
        <v>N/A</v>
      </c>
      <c r="G11" s="51"/>
      <c r="I11" s="351" t="s">
        <v>373</v>
      </c>
      <c r="J11">
        <f>(F18-0.5*F20)*0.001</f>
        <v>0</v>
      </c>
      <c r="K11" s="351" t="s">
        <v>374</v>
      </c>
      <c r="L11" s="43" t="e">
        <f>L9+(J9*($J$12-J11)^2)</f>
        <v>#DIV/0!</v>
      </c>
    </row>
    <row r="12" spans="2:12" ht="15.75">
      <c r="B12" s="42" t="s">
        <v>205</v>
      </c>
      <c r="C12" s="36">
        <f>INDEX(Innertable,MATCH($B12,MaterialData!$B$6:$B$11,0),MATCH(C$7,MaterialData!$C$4:$O$4,0))</f>
        <v>300000000</v>
      </c>
      <c r="D12" s="43"/>
      <c r="E12" s="36">
        <f>INDEX(Innertable,MATCH($B12,MaterialData!$B$6:$B$11,0),MATCH(E$7,MaterialData!$C$4:$R$4,0))</f>
        <v>300000000</v>
      </c>
      <c r="F12" s="36" t="str">
        <f>INDEX(Innertable,MATCH($B12,MaterialData!$B$6:$B$11,0),MATCH(F$7,MaterialData!$C$4:$R$4,0))</f>
        <v>N/A</v>
      </c>
      <c r="G12" s="51"/>
      <c r="I12" s="351" t="s">
        <v>375</v>
      </c>
      <c r="J12" s="141" t="e">
        <f>(J8*J10+J9*J11)/(J8+J9)</f>
        <v>#DIV/0!</v>
      </c>
      <c r="K12" s="351" t="s">
        <v>376</v>
      </c>
      <c r="L12" s="144" t="e">
        <f>SUM(L10:L11)</f>
        <v>#DIV/0!</v>
      </c>
    </row>
    <row r="13" spans="2:12">
      <c r="E13" s="67"/>
      <c r="G13" s="69"/>
    </row>
    <row r="14" spans="2:12">
      <c r="B14" s="983" t="s">
        <v>377</v>
      </c>
      <c r="C14" s="35">
        <v>2</v>
      </c>
      <c r="E14" s="17">
        <v>2</v>
      </c>
      <c r="G14" s="69"/>
      <c r="I14" s="351"/>
      <c r="K14" s="351"/>
      <c r="L14" s="43"/>
    </row>
    <row r="15" spans="2:12">
      <c r="B15" s="42" t="s">
        <v>339</v>
      </c>
      <c r="C15" s="35">
        <v>25.4</v>
      </c>
      <c r="E15" s="17">
        <v>25.4</v>
      </c>
      <c r="G15" s="69"/>
      <c r="I15" s="351"/>
      <c r="K15" s="351"/>
      <c r="L15" s="43"/>
    </row>
    <row r="16" spans="2:12">
      <c r="B16" s="42" t="s">
        <v>340</v>
      </c>
      <c r="C16" s="143">
        <v>1.2</v>
      </c>
      <c r="E16" s="17">
        <v>1.2</v>
      </c>
      <c r="G16" s="69"/>
    </row>
    <row r="17" spans="2:16">
      <c r="E17" s="69"/>
      <c r="G17" s="69"/>
    </row>
    <row r="18" spans="2:16">
      <c r="B18" s="42" t="s">
        <v>378</v>
      </c>
      <c r="E18" s="69"/>
      <c r="F18" s="137">
        <f>F19+F20+F21</f>
        <v>0</v>
      </c>
      <c r="G18" s="69"/>
      <c r="K18" s="351"/>
      <c r="L18" s="43"/>
    </row>
    <row r="19" spans="2:16">
      <c r="B19" s="42" t="s">
        <v>379</v>
      </c>
      <c r="E19" s="69"/>
      <c r="F19" s="38"/>
      <c r="G19" s="69"/>
      <c r="K19" s="351"/>
      <c r="L19" s="43"/>
    </row>
    <row r="20" spans="2:16">
      <c r="B20" s="42" t="s">
        <v>380</v>
      </c>
      <c r="E20" s="69"/>
      <c r="F20" s="38"/>
      <c r="G20" s="69"/>
      <c r="I20" s="361" t="str">
        <f>IF(F20&lt;0.4*F21,"Asymmetrical lay-up: skin too thin in comparison, see T3.4.4.","")</f>
        <v/>
      </c>
      <c r="J20" s="514"/>
      <c r="L20" s="43"/>
    </row>
    <row r="21" spans="2:16">
      <c r="B21" s="362" t="s">
        <v>381</v>
      </c>
      <c r="E21" s="69"/>
      <c r="F21" s="38"/>
      <c r="G21" s="69"/>
      <c r="I21" s="361" t="str">
        <f>IF(F21&lt;0.4*F20,"Asymmetrical lay-up: skin too thin in comparison, see T3.4.4.","")</f>
        <v/>
      </c>
      <c r="J21" s="514"/>
      <c r="L21" s="43"/>
    </row>
    <row r="22" spans="2:16">
      <c r="B22" s="42" t="s">
        <v>382</v>
      </c>
      <c r="E22" s="69"/>
      <c r="F22" s="38"/>
      <c r="G22" s="69"/>
      <c r="J22" s="514"/>
      <c r="L22" s="43"/>
    </row>
    <row r="23" spans="2:16">
      <c r="E23" s="71"/>
      <c r="G23" s="69"/>
      <c r="J23" s="514"/>
      <c r="L23" s="43"/>
    </row>
    <row r="24" spans="2:16">
      <c r="B24" s="42" t="s">
        <v>341</v>
      </c>
      <c r="C24" s="35">
        <f>C15/1000</f>
        <v>2.5399999999999999E-2</v>
      </c>
      <c r="E24" s="35">
        <f>IF(F2="Composite only","No tubes",E15/1000)</f>
        <v>2.5399999999999999E-2</v>
      </c>
      <c r="G24" s="69"/>
      <c r="L24" s="43"/>
    </row>
    <row r="25" spans="2:16">
      <c r="B25" s="42" t="s">
        <v>342</v>
      </c>
      <c r="C25" s="35">
        <f>C16/1000</f>
        <v>1.1999999999999999E-3</v>
      </c>
      <c r="E25" s="35">
        <f>IF(F2="Composite only","",E16/1000)</f>
        <v>1.1999999999999999E-3</v>
      </c>
      <c r="G25" s="71"/>
      <c r="L25" s="43"/>
      <c r="P25" s="44"/>
    </row>
    <row r="26" spans="2:16">
      <c r="B26" s="42" t="s">
        <v>343</v>
      </c>
      <c r="C26" s="36">
        <f>IF(C6="Round",((C24)^4-((C24-2*C25))^4)*3.142/64,((C24)^4-((C24-2*C25))^4)/12)</f>
        <v>6.6959174567999997E-9</v>
      </c>
      <c r="E26" s="36">
        <f>IF(F2="Composite only","",IF(E6="Round",((E24)^4-((E24-2*E25))^4)*3.142/64,IF(E6="Square",((E24)^4-((E24-2*E25))^4)/12,"")))</f>
        <v>6.6959174567999997E-9</v>
      </c>
      <c r="F26" s="73" t="str">
        <f>IF($F$2="Tubing only","Tubing Only",L12)</f>
        <v>Tubing Only</v>
      </c>
      <c r="G26" s="36">
        <f t="shared" ref="G26:G33" si="0">IF($F$2="Tubing only",E26,IF($F$2="Composite only",F26,IF($F$2="Tubes + Composite",E26+F26,"No Type Selected")))</f>
        <v>6.6959174567999997E-9</v>
      </c>
      <c r="L26" s="43"/>
      <c r="O26" s="43"/>
      <c r="P26" s="44"/>
    </row>
    <row r="27" spans="2:16">
      <c r="B27" s="42" t="s">
        <v>344</v>
      </c>
      <c r="C27" s="36">
        <f>C8*C26*C14</f>
        <v>2678.3669827199997</v>
      </c>
      <c r="D27" s="43"/>
      <c r="E27" s="36">
        <f>IF(F2="Composite only","",E8*E26*E14)</f>
        <v>2678.3669827199997</v>
      </c>
      <c r="F27" s="73" t="str">
        <f>IF(F26="Tubing Only","",F26*F8)</f>
        <v/>
      </c>
      <c r="G27" s="36">
        <f t="shared" si="0"/>
        <v>2678.3669827199997</v>
      </c>
      <c r="H27" s="40">
        <f t="shared" ref="H27:H33" si="1">100*G27/C27</f>
        <v>100</v>
      </c>
    </row>
    <row r="28" spans="2:16">
      <c r="B28" s="42" t="s">
        <v>345</v>
      </c>
      <c r="C28" s="37">
        <f>IF(C24="no tubes","",IF(C14=0,"",IF(C6="Round",C14*((C15^2-(C15-2*C16)^2)*PI()/4),IF(C6="Square",C14*(C15^2-(C15-2*C16)^2),""))))</f>
        <v>182.46370132049515</v>
      </c>
      <c r="D28" s="74"/>
      <c r="E28" s="37">
        <f>IF(E24="no tubes","",IF(E14=0,"",IF(E6="Round",E14*((E15^2-(E15-2*E16)^2)*PI()/4),IF(E6="Square",E14*(E15^2-(E15-2*E16)^2),""))))</f>
        <v>182.46370132049515</v>
      </c>
      <c r="F28" s="37" t="str">
        <f>IF(F26="Tubing Only","",(F18-F19)*F22)</f>
        <v/>
      </c>
      <c r="G28" s="37">
        <f t="shared" si="0"/>
        <v>182.46370132049515</v>
      </c>
      <c r="H28" s="40">
        <f>IF(AND(F2="tubing only",E5="steel"),100*G28/C28,"NA")</f>
        <v>100.00000000000001</v>
      </c>
      <c r="I28" t="str">
        <f>IF(AND(95&lt;H28,H28&lt;100),"For tubes only, provided your actual tube measures &gt;= your nominal OD and wall this is OK","")</f>
        <v/>
      </c>
      <c r="O28" s="43"/>
    </row>
    <row r="29" spans="2:16">
      <c r="B29" s="42" t="s">
        <v>346</v>
      </c>
      <c r="C29" s="36">
        <f>C$28*C9/1000000</f>
        <v>55651.428902751024</v>
      </c>
      <c r="D29" s="43"/>
      <c r="E29" s="36">
        <f>IF(F2="Composite only","",E$28*E9/1000000)</f>
        <v>55651.428902751024</v>
      </c>
      <c r="F29" s="36" t="str">
        <f>IF(F26="Tubing Only","",F28*F9/1000000)</f>
        <v/>
      </c>
      <c r="G29" s="36">
        <f t="shared" si="0"/>
        <v>55651.428902751024</v>
      </c>
      <c r="H29" s="40">
        <f t="shared" si="1"/>
        <v>100</v>
      </c>
      <c r="I29" t="str">
        <f>IF(AND(95&lt;H29,H29&lt;100),"For tubes only, provided your actual tube measures &gt;= your nominal OD and wall this is OK","")</f>
        <v/>
      </c>
    </row>
    <row r="30" spans="2:16">
      <c r="B30" s="42" t="s">
        <v>347</v>
      </c>
      <c r="C30" s="36">
        <f>C$28*C10/1000000</f>
        <v>66599.250981980731</v>
      </c>
      <c r="D30" s="43"/>
      <c r="E30" s="36">
        <f>IF(F2="Composite only","",E$28*E10/1000000)</f>
        <v>66599.250981980731</v>
      </c>
      <c r="F30" s="36" t="str">
        <f>IF(F26="Tubing Only","",F28*F10/1000000)</f>
        <v/>
      </c>
      <c r="G30" s="36">
        <f t="shared" si="0"/>
        <v>66599.250981980731</v>
      </c>
      <c r="H30" s="40">
        <f t="shared" si="1"/>
        <v>100</v>
      </c>
      <c r="I30" t="str">
        <f>IF(AND(95&lt;H30,H30&lt;100),"For tubes only, provided your actual tube measures &gt;= your nominal OD and wall this is OK","")</f>
        <v/>
      </c>
      <c r="O30" s="43"/>
    </row>
    <row r="31" spans="2:16">
      <c r="B31" s="42" t="s">
        <v>348</v>
      </c>
      <c r="C31" s="36">
        <f>C$28*C11/1000000</f>
        <v>32843.466237689128</v>
      </c>
      <c r="D31" s="43"/>
      <c r="E31" s="36">
        <f>IF(F2="Composite only","",E$28*E11/1000000)</f>
        <v>32843.466237689128</v>
      </c>
      <c r="F31" s="36" t="str">
        <f>IF(F26="Tubing Only","",F28*F9/1000000)</f>
        <v/>
      </c>
      <c r="G31" s="36">
        <f t="shared" si="0"/>
        <v>32843.466237689128</v>
      </c>
      <c r="H31" s="40">
        <f t="shared" si="1"/>
        <v>100</v>
      </c>
      <c r="I31" t="str">
        <f>IF(AND(95&lt;H31,H31&lt;100),"For tubes only, provided your actual tube measures &gt;= your nominal OD and wall this is OK","")</f>
        <v/>
      </c>
      <c r="O31" s="43"/>
    </row>
    <row r="32" spans="2:16">
      <c r="B32" s="42" t="s">
        <v>349</v>
      </c>
      <c r="C32" s="36">
        <f>IF(C14=0,"",C$28*C12/1000000)</f>
        <v>54739.110396148542</v>
      </c>
      <c r="D32" s="43"/>
      <c r="E32" s="36">
        <f>IF(F2="Composite only","",E$28*E12/1000000)</f>
        <v>54739.110396148542</v>
      </c>
      <c r="F32" s="36" t="str">
        <f>IF(F26="tubing only","",F28*F10/1000000)</f>
        <v/>
      </c>
      <c r="G32" s="36">
        <f t="shared" si="0"/>
        <v>54739.110396148542</v>
      </c>
      <c r="H32" s="40">
        <f t="shared" si="1"/>
        <v>100</v>
      </c>
      <c r="I32" t="str">
        <f>IF(AND(95&lt;H32,H32&lt;100),"For tubes only, provided your actual tube measures &gt;= your nominal OD and wall this is OK","")</f>
        <v/>
      </c>
      <c r="O32" s="43"/>
    </row>
    <row r="33" spans="2:12">
      <c r="B33" s="42" t="s">
        <v>350</v>
      </c>
      <c r="C33" s="36">
        <f>C14*4*C10*C26/(0.5*C24*1)</f>
        <v>1539.5337774689763</v>
      </c>
      <c r="E33" s="36">
        <f>IF(F2="Composite only","",E14*4*E10*E26/(0.5*E24*1))</f>
        <v>1539.5337774689763</v>
      </c>
      <c r="F33" s="36" t="str">
        <f>IF(F26="tubing only","",4*F10*F26/(0.001*0.5*F18*1))</f>
        <v/>
      </c>
      <c r="G33" s="36">
        <f t="shared" si="0"/>
        <v>1539.5337774689763</v>
      </c>
      <c r="H33" s="40">
        <f t="shared" si="1"/>
        <v>100</v>
      </c>
    </row>
    <row r="34" spans="2:12">
      <c r="B34" s="42" t="s">
        <v>351</v>
      </c>
      <c r="C34" s="36">
        <f>IF(C14=0,"",C33*1^3/(48*C27))</f>
        <v>1.1975065616797901E-2</v>
      </c>
      <c r="E34" s="36">
        <f>IF($F$2="tubing only",$C$33*1^3/(48*E27),"")</f>
        <v>1.1975065616797901E-2</v>
      </c>
      <c r="F34" s="36" t="str">
        <f>IF($F$2="tubing only","",$C$33*1^3/(48*F27))</f>
        <v/>
      </c>
      <c r="G34" s="36">
        <f>$C$33*1^3/(48*G27)</f>
        <v>1.1975065616797901E-2</v>
      </c>
      <c r="H34" s="40">
        <f>100*G34/C34</f>
        <v>100.00000000000001</v>
      </c>
    </row>
    <row r="35" spans="2:12">
      <c r="B35" s="42" t="s">
        <v>352</v>
      </c>
      <c r="C35" s="36">
        <f>0.5*C33*(C33*1^3/(48*C27))</f>
        <v>9.218009002233865</v>
      </c>
      <c r="D35" s="51"/>
      <c r="E35" s="36">
        <f>IF(E24="no tubes","",0.5*E33*(E33*1^3/(48*E27)))</f>
        <v>9.218009002233865</v>
      </c>
      <c r="F35" s="36" t="str">
        <f>IF(F26="tubing only","",0.5*F33*(F33*1^3/(48*F27)))</f>
        <v/>
      </c>
      <c r="G35" s="36">
        <f>IF($F$2="Tubing only",E35,IF($F$2="Composite only",F35,IF($F$2="Tubes + Composite",E35+F35,"No Type Selected")))</f>
        <v>9.218009002233865</v>
      </c>
      <c r="H35" s="40">
        <f>100*G35/C35</f>
        <v>100</v>
      </c>
    </row>
    <row r="36" spans="2:12">
      <c r="C36" s="43"/>
      <c r="J36" s="162" t="s">
        <v>226</v>
      </c>
      <c r="K36" s="162"/>
    </row>
    <row r="37" spans="2:12">
      <c r="B37" s="3" t="s">
        <v>383</v>
      </c>
      <c r="E37" s="43"/>
    </row>
    <row r="38" spans="2:12">
      <c r="B38" s="984" t="s">
        <v>384</v>
      </c>
      <c r="C38" s="20"/>
      <c r="D38" s="20"/>
      <c r="E38" s="20"/>
      <c r="F38" s="20"/>
      <c r="G38" s="20"/>
      <c r="H38" s="20"/>
      <c r="I38" s="20"/>
      <c r="J38" s="20"/>
      <c r="K38" s="20"/>
      <c r="L38" s="21"/>
    </row>
    <row r="39" spans="2:12">
      <c r="B39" s="985" t="s">
        <v>385</v>
      </c>
      <c r="C39" s="26"/>
      <c r="D39" s="26"/>
      <c r="E39" s="26"/>
      <c r="F39" s="26"/>
      <c r="G39" s="26"/>
      <c r="H39" s="26"/>
      <c r="I39" s="26"/>
      <c r="J39" s="26"/>
      <c r="K39" s="26"/>
      <c r="L39" s="27"/>
    </row>
    <row r="40" spans="2:12">
      <c r="B40" s="25"/>
      <c r="C40" s="26"/>
      <c r="D40" s="26"/>
      <c r="E40" s="26"/>
      <c r="F40" s="26"/>
      <c r="G40" s="26"/>
      <c r="H40" s="26"/>
      <c r="I40" s="26"/>
      <c r="J40" s="26"/>
      <c r="K40" s="26"/>
      <c r="L40" s="27"/>
    </row>
    <row r="41" spans="2:12">
      <c r="B41" s="25"/>
      <c r="C41" s="26"/>
      <c r="D41" s="26"/>
      <c r="E41" s="26"/>
      <c r="F41" s="26"/>
      <c r="G41" s="26"/>
      <c r="H41" s="26"/>
      <c r="I41" s="26"/>
      <c r="J41" s="26"/>
      <c r="K41" s="26"/>
      <c r="L41" s="27"/>
    </row>
    <row r="42" spans="2:12">
      <c r="B42" s="25"/>
      <c r="C42" s="26"/>
      <c r="D42" s="26"/>
      <c r="E42" s="26"/>
      <c r="F42" s="26"/>
      <c r="G42" s="26"/>
      <c r="H42" s="26"/>
      <c r="I42" s="26"/>
      <c r="J42" s="26"/>
      <c r="K42" s="26"/>
      <c r="L42" s="27"/>
    </row>
    <row r="43" spans="2:12">
      <c r="B43" s="25"/>
      <c r="C43" s="26"/>
      <c r="D43" s="26"/>
      <c r="E43" s="26"/>
      <c r="F43" s="26"/>
      <c r="G43" s="26"/>
      <c r="H43" s="26"/>
      <c r="I43" s="26"/>
      <c r="J43" s="26"/>
      <c r="K43" s="26"/>
      <c r="L43" s="27"/>
    </row>
    <row r="44" spans="2:12">
      <c r="B44" s="25"/>
      <c r="C44" s="26"/>
      <c r="D44" s="26"/>
      <c r="E44" s="26"/>
      <c r="F44" s="26"/>
      <c r="G44" s="26"/>
      <c r="H44" s="26"/>
      <c r="I44" s="26"/>
      <c r="J44" s="26"/>
      <c r="K44" s="26"/>
      <c r="L44" s="27"/>
    </row>
    <row r="45" spans="2:12">
      <c r="B45" s="25"/>
      <c r="C45" s="26"/>
      <c r="D45" s="26"/>
      <c r="E45" s="26"/>
      <c r="F45" s="26"/>
      <c r="G45" s="26"/>
      <c r="H45" s="26"/>
      <c r="I45" s="26"/>
      <c r="J45" s="26"/>
      <c r="K45" s="26"/>
      <c r="L45" s="27"/>
    </row>
    <row r="46" spans="2:12">
      <c r="B46" s="25"/>
      <c r="C46" s="26"/>
      <c r="D46" s="26"/>
      <c r="E46" s="26"/>
      <c r="F46" s="26"/>
      <c r="G46" s="26"/>
      <c r="H46" s="26"/>
      <c r="I46" s="26"/>
      <c r="J46" s="26"/>
      <c r="K46" s="26"/>
      <c r="L46" s="27"/>
    </row>
    <row r="47" spans="2:12">
      <c r="B47" s="25"/>
      <c r="C47" s="26"/>
      <c r="D47" s="26"/>
      <c r="E47" s="26"/>
      <c r="F47" s="26"/>
      <c r="G47" s="26"/>
      <c r="H47" s="26"/>
      <c r="I47" s="26"/>
      <c r="J47" s="26"/>
      <c r="K47" s="26"/>
      <c r="L47" s="27"/>
    </row>
    <row r="48" spans="2:12">
      <c r="B48" s="25"/>
      <c r="C48" s="26"/>
      <c r="D48" s="26"/>
      <c r="E48" s="26"/>
      <c r="F48" s="26"/>
      <c r="G48" s="26"/>
      <c r="H48" s="26"/>
      <c r="I48" s="26"/>
      <c r="J48" s="26"/>
      <c r="K48" s="26"/>
      <c r="L48" s="27"/>
    </row>
    <row r="49" spans="2:12">
      <c r="B49" s="25"/>
      <c r="C49" s="26"/>
      <c r="D49" s="26"/>
      <c r="E49" s="26"/>
      <c r="F49" s="26"/>
      <c r="G49" s="26"/>
      <c r="H49" s="26"/>
      <c r="I49" s="26"/>
      <c r="J49" s="26"/>
      <c r="K49" s="26"/>
      <c r="L49" s="27"/>
    </row>
    <row r="50" spans="2:12">
      <c r="B50" s="25"/>
      <c r="C50" s="26"/>
      <c r="D50" s="26"/>
      <c r="E50" s="26"/>
      <c r="F50" s="26"/>
      <c r="G50" s="26"/>
      <c r="H50" s="26"/>
      <c r="I50" s="26"/>
      <c r="J50" s="26"/>
      <c r="K50" s="26"/>
      <c r="L50" s="27"/>
    </row>
    <row r="51" spans="2:12">
      <c r="B51" s="25"/>
      <c r="C51" s="26"/>
      <c r="D51" s="26"/>
      <c r="E51" s="26"/>
      <c r="F51" s="26"/>
      <c r="G51" s="26"/>
      <c r="H51" s="26"/>
      <c r="I51" s="26"/>
      <c r="J51" s="26"/>
      <c r="K51" s="26"/>
      <c r="L51" s="27"/>
    </row>
    <row r="52" spans="2:12">
      <c r="B52" s="25"/>
      <c r="C52" s="26"/>
      <c r="D52" s="26"/>
      <c r="E52" s="26"/>
      <c r="F52" s="26"/>
      <c r="G52" s="26"/>
      <c r="H52" s="26"/>
      <c r="I52" s="26"/>
      <c r="J52" s="26"/>
      <c r="K52" s="26"/>
      <c r="L52" s="27"/>
    </row>
    <row r="53" spans="2:12">
      <c r="B53" s="25"/>
      <c r="C53" s="26"/>
      <c r="D53" s="26"/>
      <c r="E53" s="26"/>
      <c r="F53" s="26"/>
      <c r="G53" s="26"/>
      <c r="H53" s="26"/>
      <c r="I53" s="26"/>
      <c r="J53" s="26"/>
      <c r="K53" s="26"/>
      <c r="L53" s="27"/>
    </row>
    <row r="54" spans="2:12">
      <c r="B54" s="25"/>
      <c r="C54" s="26"/>
      <c r="D54" s="26"/>
      <c r="E54" s="26"/>
      <c r="F54" s="26"/>
      <c r="G54" s="26"/>
      <c r="H54" s="26"/>
      <c r="I54" s="26"/>
      <c r="J54" s="26"/>
      <c r="K54" s="26"/>
      <c r="L54" s="27"/>
    </row>
    <row r="55" spans="2:12">
      <c r="B55" s="25"/>
      <c r="C55" s="26"/>
      <c r="D55" s="26"/>
      <c r="E55" s="26"/>
      <c r="F55" s="26"/>
      <c r="G55" s="26"/>
      <c r="H55" s="26"/>
      <c r="I55" s="26"/>
      <c r="J55" s="26"/>
      <c r="K55" s="26"/>
      <c r="L55" s="27"/>
    </row>
    <row r="56" spans="2:12">
      <c r="B56" s="25"/>
      <c r="C56" s="26"/>
      <c r="D56" s="26"/>
      <c r="E56" s="26"/>
      <c r="F56" s="26"/>
      <c r="G56" s="26"/>
      <c r="H56" s="26"/>
      <c r="I56" s="26"/>
      <c r="J56" s="26"/>
      <c r="K56" s="26"/>
      <c r="L56" s="27"/>
    </row>
    <row r="57" spans="2:12">
      <c r="B57" s="25"/>
      <c r="C57" s="26"/>
      <c r="D57" s="26"/>
      <c r="E57" s="26"/>
      <c r="F57" s="26"/>
      <c r="G57" s="26"/>
      <c r="H57" s="26"/>
      <c r="I57" s="26"/>
      <c r="J57" s="26"/>
      <c r="K57" s="26"/>
      <c r="L57" s="27"/>
    </row>
    <row r="58" spans="2:12">
      <c r="B58" s="25"/>
      <c r="C58" s="26"/>
      <c r="D58" s="26"/>
      <c r="E58" s="26"/>
      <c r="F58" s="26"/>
      <c r="G58" s="26"/>
      <c r="H58" s="26"/>
      <c r="I58" s="26"/>
      <c r="J58" s="26"/>
      <c r="K58" s="26"/>
      <c r="L58" s="27"/>
    </row>
    <row r="59" spans="2:12">
      <c r="B59" s="25"/>
      <c r="C59" s="26"/>
      <c r="D59" s="26"/>
      <c r="E59" s="26"/>
      <c r="F59" s="26"/>
      <c r="G59" s="26"/>
      <c r="H59" s="26"/>
      <c r="I59" s="26"/>
      <c r="J59" s="26"/>
      <c r="K59" s="26"/>
      <c r="L59" s="27"/>
    </row>
    <row r="60" spans="2:12">
      <c r="B60" s="25"/>
      <c r="C60" s="26"/>
      <c r="D60" s="26"/>
      <c r="E60" s="26"/>
      <c r="F60" s="26"/>
      <c r="G60" s="26"/>
      <c r="H60" s="26"/>
      <c r="I60" s="26"/>
      <c r="J60" s="26"/>
      <c r="K60" s="26"/>
      <c r="L60" s="27"/>
    </row>
    <row r="61" spans="2:12">
      <c r="B61" s="25"/>
      <c r="C61" s="26"/>
      <c r="D61" s="26"/>
      <c r="E61" s="26"/>
      <c r="F61" s="26"/>
      <c r="G61" s="26"/>
      <c r="H61" s="26"/>
      <c r="I61" s="26"/>
      <c r="J61" s="26"/>
      <c r="K61" s="26"/>
      <c r="L61" s="27"/>
    </row>
    <row r="62" spans="2:12">
      <c r="B62" s="25"/>
      <c r="C62" s="26"/>
      <c r="D62" s="26"/>
      <c r="E62" s="26"/>
      <c r="F62" s="26"/>
      <c r="G62" s="26"/>
      <c r="H62" s="26"/>
      <c r="I62" s="26"/>
      <c r="J62" s="26"/>
      <c r="K62" s="26"/>
      <c r="L62" s="27"/>
    </row>
    <row r="63" spans="2:12">
      <c r="B63" s="25"/>
      <c r="C63" s="26"/>
      <c r="D63" s="26"/>
      <c r="E63" s="26"/>
      <c r="F63" s="26"/>
      <c r="G63" s="26"/>
      <c r="H63" s="26"/>
      <c r="I63" s="26"/>
      <c r="J63" s="26"/>
      <c r="K63" s="26"/>
      <c r="L63" s="27"/>
    </row>
    <row r="64" spans="2:12">
      <c r="B64" s="25"/>
      <c r="C64" s="26"/>
      <c r="D64" s="26"/>
      <c r="E64" s="26"/>
      <c r="F64" s="26"/>
      <c r="G64" s="26"/>
      <c r="H64" s="26"/>
      <c r="I64" s="26"/>
      <c r="J64" s="26"/>
      <c r="K64" s="26"/>
      <c r="L64" s="27"/>
    </row>
    <row r="65" spans="2:12">
      <c r="B65" s="25"/>
      <c r="C65" s="26"/>
      <c r="D65" s="26"/>
      <c r="E65" s="26"/>
      <c r="F65" s="26"/>
      <c r="G65" s="26"/>
      <c r="H65" s="26"/>
      <c r="I65" s="26"/>
      <c r="J65" s="26"/>
      <c r="K65" s="26"/>
      <c r="L65" s="27"/>
    </row>
    <row r="66" spans="2:12">
      <c r="B66" s="25"/>
      <c r="C66" s="26"/>
      <c r="D66" s="26"/>
      <c r="E66" s="26"/>
      <c r="F66" s="26"/>
      <c r="G66" s="26"/>
      <c r="H66" s="26"/>
      <c r="I66" s="26"/>
      <c r="J66" s="26"/>
      <c r="K66" s="26"/>
      <c r="L66" s="27"/>
    </row>
    <row r="67" spans="2:12">
      <c r="B67" s="25"/>
      <c r="C67" s="26"/>
      <c r="D67" s="26"/>
      <c r="E67" s="26"/>
      <c r="F67" s="26"/>
      <c r="G67" s="26"/>
      <c r="H67" s="26"/>
      <c r="I67" s="26"/>
      <c r="J67" s="26"/>
      <c r="K67" s="26"/>
      <c r="L67" s="27"/>
    </row>
    <row r="68" spans="2:12">
      <c r="B68" s="25"/>
      <c r="C68" s="26"/>
      <c r="D68" s="26"/>
      <c r="E68" s="26"/>
      <c r="F68" s="26"/>
      <c r="G68" s="26"/>
      <c r="H68" s="26"/>
      <c r="I68" s="26"/>
      <c r="J68" s="26"/>
      <c r="K68" s="26"/>
      <c r="L68" s="27"/>
    </row>
    <row r="69" spans="2:12">
      <c r="B69" s="25"/>
      <c r="C69" s="26"/>
      <c r="D69" s="26"/>
      <c r="E69" s="26"/>
      <c r="F69" s="26"/>
      <c r="G69" s="26"/>
      <c r="H69" s="26"/>
      <c r="I69" s="26"/>
      <c r="J69" s="26"/>
      <c r="K69" s="26"/>
      <c r="L69" s="27"/>
    </row>
    <row r="70" spans="2:12">
      <c r="B70" s="25"/>
      <c r="C70" s="26"/>
      <c r="D70" s="26"/>
      <c r="E70" s="26"/>
      <c r="F70" s="26"/>
      <c r="G70" s="26"/>
      <c r="H70" s="26"/>
      <c r="I70" s="26"/>
      <c r="J70" s="26"/>
      <c r="K70" s="26"/>
      <c r="L70" s="27"/>
    </row>
    <row r="71" spans="2:12">
      <c r="B71" s="25"/>
      <c r="C71" s="26"/>
      <c r="D71" s="26"/>
      <c r="E71" s="26"/>
      <c r="F71" s="26"/>
      <c r="G71" s="26"/>
      <c r="H71" s="26"/>
      <c r="I71" s="26"/>
      <c r="J71" s="26"/>
      <c r="K71" s="26"/>
      <c r="L71" s="27"/>
    </row>
    <row r="72" spans="2:12">
      <c r="B72" s="25"/>
      <c r="C72" s="26"/>
      <c r="D72" s="26"/>
      <c r="E72" s="26"/>
      <c r="F72" s="26"/>
      <c r="G72" s="26"/>
      <c r="H72" s="26"/>
      <c r="I72" s="26"/>
      <c r="J72" s="26"/>
      <c r="K72" s="26"/>
      <c r="L72" s="27"/>
    </row>
    <row r="73" spans="2:12">
      <c r="B73" s="25"/>
      <c r="C73" s="26"/>
      <c r="D73" s="26"/>
      <c r="E73" s="26"/>
      <c r="F73" s="26"/>
      <c r="G73" s="26"/>
      <c r="H73" s="26"/>
      <c r="I73" s="26"/>
      <c r="J73" s="26"/>
      <c r="K73" s="26"/>
      <c r="L73" s="27"/>
    </row>
    <row r="74" spans="2:12">
      <c r="B74" s="25"/>
      <c r="C74" s="26"/>
      <c r="D74" s="26"/>
      <c r="E74" s="26"/>
      <c r="F74" s="26"/>
      <c r="G74" s="26"/>
      <c r="H74" s="26"/>
      <c r="I74" s="26"/>
      <c r="J74" s="26"/>
      <c r="K74" s="26"/>
      <c r="L74" s="27"/>
    </row>
    <row r="75" spans="2:12">
      <c r="B75" s="25"/>
      <c r="C75" s="26"/>
      <c r="D75" s="26"/>
      <c r="E75" s="26"/>
      <c r="F75" s="26"/>
      <c r="G75" s="26"/>
      <c r="H75" s="26"/>
      <c r="I75" s="26"/>
      <c r="J75" s="26"/>
      <c r="K75" s="26"/>
      <c r="L75" s="27"/>
    </row>
    <row r="76" spans="2:12">
      <c r="B76" s="25"/>
      <c r="C76" s="26"/>
      <c r="D76" s="26"/>
      <c r="E76" s="26"/>
      <c r="F76" s="26"/>
      <c r="G76" s="26"/>
      <c r="H76" s="26"/>
      <c r="I76" s="26"/>
      <c r="J76" s="26"/>
      <c r="K76" s="26"/>
      <c r="L76" s="27"/>
    </row>
    <row r="77" spans="2:12">
      <c r="B77" s="25"/>
      <c r="C77" s="26"/>
      <c r="D77" s="26"/>
      <c r="E77" s="26"/>
      <c r="F77" s="26"/>
      <c r="G77" s="26"/>
      <c r="H77" s="26"/>
      <c r="I77" s="26"/>
      <c r="J77" s="26"/>
      <c r="K77" s="26"/>
      <c r="L77" s="27"/>
    </row>
    <row r="78" spans="2:12">
      <c r="B78" s="25"/>
      <c r="C78" s="26"/>
      <c r="D78" s="26"/>
      <c r="E78" s="26"/>
      <c r="F78" s="26"/>
      <c r="G78" s="26"/>
      <c r="H78" s="26"/>
      <c r="I78" s="26"/>
      <c r="J78" s="26"/>
      <c r="K78" s="26"/>
      <c r="L78" s="27"/>
    </row>
    <row r="79" spans="2:12">
      <c r="B79" s="25"/>
      <c r="C79" s="26"/>
      <c r="D79" s="26"/>
      <c r="E79" s="26"/>
      <c r="F79" s="26"/>
      <c r="G79" s="26"/>
      <c r="H79" s="26"/>
      <c r="I79" s="26"/>
      <c r="J79" s="26"/>
      <c r="K79" s="26"/>
      <c r="L79" s="27"/>
    </row>
    <row r="80" spans="2:12">
      <c r="B80" s="25"/>
      <c r="C80" s="26"/>
      <c r="D80" s="26"/>
      <c r="E80" s="26"/>
      <c r="F80" s="26"/>
      <c r="G80" s="26"/>
      <c r="H80" s="26"/>
      <c r="I80" s="26"/>
      <c r="J80" s="26"/>
      <c r="K80" s="26"/>
      <c r="L80" s="27"/>
    </row>
    <row r="81" spans="2:12">
      <c r="B81" s="25"/>
      <c r="C81" s="26"/>
      <c r="D81" s="26"/>
      <c r="E81" s="26"/>
      <c r="F81" s="26"/>
      <c r="G81" s="26"/>
      <c r="H81" s="26"/>
      <c r="I81" s="26"/>
      <c r="J81" s="26"/>
      <c r="K81" s="26"/>
      <c r="L81" s="27"/>
    </row>
    <row r="82" spans="2:12">
      <c r="B82" s="25"/>
      <c r="C82" s="26"/>
      <c r="D82" s="26"/>
      <c r="E82" s="26"/>
      <c r="F82" s="26"/>
      <c r="G82" s="26"/>
      <c r="H82" s="26"/>
      <c r="I82" s="26"/>
      <c r="J82" s="26"/>
      <c r="K82" s="26"/>
      <c r="L82" s="27"/>
    </row>
    <row r="83" spans="2:12">
      <c r="B83" s="25"/>
      <c r="C83" s="26"/>
      <c r="D83" s="26"/>
      <c r="E83" s="26"/>
      <c r="F83" s="26"/>
      <c r="G83" s="26"/>
      <c r="H83" s="26"/>
      <c r="I83" s="26"/>
      <c r="J83" s="26"/>
      <c r="K83" s="26"/>
      <c r="L83" s="27"/>
    </row>
    <row r="84" spans="2:12">
      <c r="B84" s="25"/>
      <c r="C84" s="26"/>
      <c r="D84" s="26"/>
      <c r="E84" s="26"/>
      <c r="F84" s="26"/>
      <c r="G84" s="26"/>
      <c r="H84" s="26"/>
      <c r="I84" s="26"/>
      <c r="J84" s="26"/>
      <c r="K84" s="26"/>
      <c r="L84" s="27"/>
    </row>
    <row r="85" spans="2:12">
      <c r="B85" s="25"/>
      <c r="C85" s="26"/>
      <c r="D85" s="26"/>
      <c r="E85" s="26"/>
      <c r="F85" s="26"/>
      <c r="G85" s="26"/>
      <c r="H85" s="26"/>
      <c r="I85" s="26"/>
      <c r="J85" s="26"/>
      <c r="K85" s="26"/>
      <c r="L85" s="27"/>
    </row>
    <row r="86" spans="2:12">
      <c r="B86" s="25"/>
      <c r="C86" s="26"/>
      <c r="D86" s="26"/>
      <c r="E86" s="26"/>
      <c r="F86" s="26"/>
      <c r="G86" s="26"/>
      <c r="H86" s="26"/>
      <c r="I86" s="26"/>
      <c r="J86" s="26"/>
      <c r="K86" s="26"/>
      <c r="L86" s="27"/>
    </row>
    <row r="87" spans="2:12">
      <c r="B87" s="25"/>
      <c r="C87" s="26"/>
      <c r="D87" s="26"/>
      <c r="E87" s="26"/>
      <c r="F87" s="26"/>
      <c r="G87" s="26"/>
      <c r="H87" s="26"/>
      <c r="I87" s="26"/>
      <c r="J87" s="26"/>
      <c r="K87" s="26"/>
      <c r="L87" s="27"/>
    </row>
    <row r="88" spans="2:12">
      <c r="B88" s="25"/>
      <c r="C88" s="26"/>
      <c r="D88" s="26"/>
      <c r="E88" s="26"/>
      <c r="F88" s="26"/>
      <c r="G88" s="26"/>
      <c r="H88" s="26"/>
      <c r="I88" s="26"/>
      <c r="J88" s="26"/>
      <c r="K88" s="26"/>
      <c r="L88" s="27"/>
    </row>
    <row r="89" spans="2:12">
      <c r="B89" s="25"/>
      <c r="C89" s="26"/>
      <c r="D89" s="26"/>
      <c r="E89" s="26"/>
      <c r="F89" s="26"/>
      <c r="G89" s="26"/>
      <c r="H89" s="26"/>
      <c r="I89" s="26"/>
      <c r="J89" s="26"/>
      <c r="K89" s="26"/>
      <c r="L89" s="27"/>
    </row>
    <row r="90" spans="2:12">
      <c r="B90" s="25"/>
      <c r="C90" s="26"/>
      <c r="D90" s="26"/>
      <c r="E90" s="26"/>
      <c r="F90" s="26"/>
      <c r="G90" s="26"/>
      <c r="H90" s="26"/>
      <c r="I90" s="26"/>
      <c r="J90" s="26"/>
      <c r="K90" s="26"/>
      <c r="L90" s="27"/>
    </row>
    <row r="91" spans="2:12">
      <c r="B91" s="25"/>
      <c r="C91" s="26"/>
      <c r="D91" s="26"/>
      <c r="E91" s="26"/>
      <c r="F91" s="26"/>
      <c r="G91" s="26"/>
      <c r="H91" s="26"/>
      <c r="I91" s="26"/>
      <c r="J91" s="26"/>
      <c r="K91" s="26"/>
      <c r="L91" s="27"/>
    </row>
    <row r="92" spans="2:12">
      <c r="B92" s="25"/>
      <c r="C92" s="26"/>
      <c r="D92" s="26"/>
      <c r="E92" s="26"/>
      <c r="F92" s="26"/>
      <c r="G92" s="26"/>
      <c r="H92" s="26"/>
      <c r="I92" s="26"/>
      <c r="J92" s="26"/>
      <c r="K92" s="26"/>
      <c r="L92" s="27"/>
    </row>
    <row r="93" spans="2:12">
      <c r="B93" s="25"/>
      <c r="C93" s="26"/>
      <c r="D93" s="26"/>
      <c r="E93" s="26"/>
      <c r="F93" s="26"/>
      <c r="G93" s="26"/>
      <c r="H93" s="26"/>
      <c r="I93" s="26"/>
      <c r="J93" s="26"/>
      <c r="K93" s="26"/>
      <c r="L93" s="27"/>
    </row>
    <row r="94" spans="2:12">
      <c r="B94" s="25"/>
      <c r="C94" s="26"/>
      <c r="D94" s="26"/>
      <c r="E94" s="26"/>
      <c r="F94" s="26"/>
      <c r="G94" s="26"/>
      <c r="H94" s="26"/>
      <c r="I94" s="26"/>
      <c r="J94" s="26"/>
      <c r="K94" s="26"/>
      <c r="L94" s="27"/>
    </row>
    <row r="95" spans="2:12">
      <c r="B95" s="25"/>
      <c r="C95" s="26"/>
      <c r="D95" s="26"/>
      <c r="E95" s="26"/>
      <c r="F95" s="26"/>
      <c r="G95" s="26"/>
      <c r="H95" s="26"/>
      <c r="I95" s="26"/>
      <c r="J95" s="26"/>
      <c r="K95" s="26"/>
      <c r="L95" s="27"/>
    </row>
    <row r="96" spans="2:12">
      <c r="B96" s="25"/>
      <c r="C96" s="26"/>
      <c r="D96" s="26"/>
      <c r="E96" s="26"/>
      <c r="F96" s="26"/>
      <c r="G96" s="26"/>
      <c r="H96" s="26"/>
      <c r="I96" s="26"/>
      <c r="J96" s="26"/>
      <c r="K96" s="26"/>
      <c r="L96" s="27"/>
    </row>
    <row r="97" spans="2:12">
      <c r="B97" s="25"/>
      <c r="C97" s="26"/>
      <c r="D97" s="26"/>
      <c r="E97" s="26"/>
      <c r="F97" s="26"/>
      <c r="G97" s="26"/>
      <c r="H97" s="26"/>
      <c r="I97" s="26"/>
      <c r="J97" s="26"/>
      <c r="K97" s="26"/>
      <c r="L97" s="27"/>
    </row>
    <row r="98" spans="2:12">
      <c r="B98" s="25"/>
      <c r="C98" s="26"/>
      <c r="D98" s="26"/>
      <c r="E98" s="26"/>
      <c r="F98" s="26"/>
      <c r="G98" s="26"/>
      <c r="H98" s="26"/>
      <c r="I98" s="26"/>
      <c r="J98" s="26"/>
      <c r="K98" s="26"/>
      <c r="L98" s="27"/>
    </row>
    <row r="99" spans="2:12">
      <c r="B99" s="25"/>
      <c r="C99" s="26"/>
      <c r="D99" s="26"/>
      <c r="E99" s="26"/>
      <c r="F99" s="26"/>
      <c r="G99" s="26"/>
      <c r="H99" s="26"/>
      <c r="I99" s="26"/>
      <c r="J99" s="26"/>
      <c r="K99" s="26"/>
      <c r="L99" s="27"/>
    </row>
    <row r="100" spans="2:12">
      <c r="B100" s="25"/>
      <c r="C100" s="26"/>
      <c r="D100" s="26"/>
      <c r="E100" s="26"/>
      <c r="F100" s="26"/>
      <c r="G100" s="26"/>
      <c r="H100" s="26"/>
      <c r="I100" s="26"/>
      <c r="J100" s="26"/>
      <c r="K100" s="26"/>
      <c r="L100" s="27"/>
    </row>
    <row r="101" spans="2:12">
      <c r="B101" s="25"/>
      <c r="C101" s="26"/>
      <c r="D101" s="26"/>
      <c r="E101" s="26"/>
      <c r="F101" s="26"/>
      <c r="G101" s="26"/>
      <c r="H101" s="26"/>
      <c r="I101" s="26"/>
      <c r="J101" s="26"/>
      <c r="K101" s="26"/>
      <c r="L101" s="27"/>
    </row>
    <row r="102" spans="2:12">
      <c r="B102" s="25"/>
      <c r="C102" s="26"/>
      <c r="D102" s="26"/>
      <c r="E102" s="26"/>
      <c r="F102" s="26"/>
      <c r="G102" s="26"/>
      <c r="H102" s="26"/>
      <c r="I102" s="26"/>
      <c r="J102" s="26"/>
      <c r="K102" s="26"/>
      <c r="L102" s="27"/>
    </row>
    <row r="103" spans="2:12">
      <c r="B103" s="25"/>
      <c r="C103" s="26"/>
      <c r="D103" s="26"/>
      <c r="E103" s="26"/>
      <c r="F103" s="26"/>
      <c r="G103" s="26"/>
      <c r="H103" s="26"/>
      <c r="I103" s="26"/>
      <c r="J103" s="26"/>
      <c r="K103" s="26"/>
      <c r="L103" s="27"/>
    </row>
    <row r="104" spans="2:12">
      <c r="B104" s="25"/>
      <c r="C104" s="26"/>
      <c r="D104" s="26"/>
      <c r="E104" s="26"/>
      <c r="F104" s="26"/>
      <c r="G104" s="26"/>
      <c r="H104" s="26"/>
      <c r="I104" s="26"/>
      <c r="J104" s="26"/>
      <c r="K104" s="26"/>
      <c r="L104" s="27"/>
    </row>
    <row r="105" spans="2:12">
      <c r="B105" s="25"/>
      <c r="C105" s="26"/>
      <c r="D105" s="26"/>
      <c r="E105" s="26"/>
      <c r="F105" s="26"/>
      <c r="G105" s="26"/>
      <c r="H105" s="26"/>
      <c r="I105" s="26"/>
      <c r="J105" s="26"/>
      <c r="K105" s="26"/>
      <c r="L105" s="27"/>
    </row>
    <row r="106" spans="2:12">
      <c r="B106" s="25"/>
      <c r="C106" s="26"/>
      <c r="D106" s="26"/>
      <c r="E106" s="26"/>
      <c r="F106" s="26"/>
      <c r="G106" s="26"/>
      <c r="H106" s="26"/>
      <c r="I106" s="26"/>
      <c r="J106" s="26"/>
      <c r="K106" s="26"/>
      <c r="L106" s="27"/>
    </row>
    <row r="107" spans="2:12">
      <c r="B107" s="25"/>
      <c r="C107" s="26"/>
      <c r="D107" s="26"/>
      <c r="E107" s="26"/>
      <c r="F107" s="26"/>
      <c r="G107" s="26"/>
      <c r="H107" s="26"/>
      <c r="I107" s="26"/>
      <c r="J107" s="26"/>
      <c r="K107" s="26"/>
      <c r="L107" s="27"/>
    </row>
    <row r="108" spans="2:12">
      <c r="B108" s="25"/>
      <c r="C108" s="26"/>
      <c r="D108" s="26"/>
      <c r="E108" s="26"/>
      <c r="F108" s="26"/>
      <c r="G108" s="26"/>
      <c r="H108" s="26"/>
      <c r="I108" s="26"/>
      <c r="J108" s="26"/>
      <c r="K108" s="26"/>
      <c r="L108" s="27"/>
    </row>
    <row r="109" spans="2:12">
      <c r="B109" s="25"/>
      <c r="C109" s="26"/>
      <c r="D109" s="26"/>
      <c r="E109" s="26"/>
      <c r="F109" s="26"/>
      <c r="G109" s="26"/>
      <c r="H109" s="26"/>
      <c r="I109" s="26"/>
      <c r="J109" s="26"/>
      <c r="K109" s="26"/>
      <c r="L109" s="27"/>
    </row>
    <row r="110" spans="2:12">
      <c r="B110" s="25"/>
      <c r="C110" s="26"/>
      <c r="D110" s="26"/>
      <c r="E110" s="26"/>
      <c r="F110" s="26"/>
      <c r="G110" s="26"/>
      <c r="H110" s="26"/>
      <c r="I110" s="26"/>
      <c r="J110" s="26"/>
      <c r="K110" s="26"/>
      <c r="L110" s="27"/>
    </row>
    <row r="111" spans="2:12">
      <c r="B111" s="25"/>
      <c r="C111" s="26"/>
      <c r="D111" s="26"/>
      <c r="E111" s="26"/>
      <c r="F111" s="26"/>
      <c r="G111" s="26"/>
      <c r="H111" s="26"/>
      <c r="I111" s="26"/>
      <c r="J111" s="26"/>
      <c r="K111" s="26"/>
      <c r="L111" s="27"/>
    </row>
    <row r="112" spans="2:12">
      <c r="B112" s="25"/>
      <c r="C112" s="26"/>
      <c r="D112" s="26"/>
      <c r="E112" s="26"/>
      <c r="F112" s="26"/>
      <c r="G112" s="26"/>
      <c r="H112" s="26"/>
      <c r="I112" s="26"/>
      <c r="J112" s="26"/>
      <c r="K112" s="26"/>
      <c r="L112" s="27"/>
    </row>
    <row r="113" spans="2:12">
      <c r="B113" s="25"/>
      <c r="C113" s="26"/>
      <c r="D113" s="26"/>
      <c r="E113" s="26"/>
      <c r="F113" s="26"/>
      <c r="G113" s="26"/>
      <c r="H113" s="26"/>
      <c r="I113" s="26"/>
      <c r="J113" s="26"/>
      <c r="K113" s="26"/>
      <c r="L113" s="27"/>
    </row>
    <row r="114" spans="2:12">
      <c r="B114" s="25"/>
      <c r="C114" s="26"/>
      <c r="D114" s="26"/>
      <c r="E114" s="26"/>
      <c r="F114" s="26"/>
      <c r="G114" s="26"/>
      <c r="H114" s="26"/>
      <c r="I114" s="26"/>
      <c r="J114" s="26"/>
      <c r="K114" s="26"/>
      <c r="L114" s="27"/>
    </row>
    <row r="115" spans="2:12">
      <c r="B115" s="25"/>
      <c r="C115" s="26"/>
      <c r="D115" s="26"/>
      <c r="E115" s="26"/>
      <c r="F115" s="26"/>
      <c r="G115" s="26"/>
      <c r="H115" s="26"/>
      <c r="I115" s="26"/>
      <c r="J115" s="26"/>
      <c r="K115" s="26"/>
      <c r="L115" s="27"/>
    </row>
    <row r="116" spans="2:12">
      <c r="B116" s="25"/>
      <c r="C116" s="26"/>
      <c r="D116" s="26"/>
      <c r="E116" s="26"/>
      <c r="F116" s="26"/>
      <c r="G116" s="26"/>
      <c r="H116" s="26"/>
      <c r="I116" s="26"/>
      <c r="J116" s="26"/>
      <c r="K116" s="26"/>
      <c r="L116" s="27"/>
    </row>
    <row r="117" spans="2:12">
      <c r="B117" s="25"/>
      <c r="C117" s="26"/>
      <c r="D117" s="26"/>
      <c r="E117" s="26"/>
      <c r="F117" s="26"/>
      <c r="G117" s="26"/>
      <c r="H117" s="26"/>
      <c r="I117" s="26"/>
      <c r="J117" s="26"/>
      <c r="K117" s="26"/>
      <c r="L117" s="27"/>
    </row>
    <row r="118" spans="2:12">
      <c r="B118" s="25"/>
      <c r="C118" s="26"/>
      <c r="D118" s="26"/>
      <c r="E118" s="26"/>
      <c r="F118" s="26"/>
      <c r="G118" s="26"/>
      <c r="H118" s="26"/>
      <c r="I118" s="26"/>
      <c r="J118" s="26"/>
      <c r="K118" s="26"/>
      <c r="L118" s="27"/>
    </row>
    <row r="119" spans="2:12">
      <c r="B119" s="25"/>
      <c r="C119" s="26"/>
      <c r="D119" s="26"/>
      <c r="E119" s="26"/>
      <c r="F119" s="26"/>
      <c r="G119" s="26"/>
      <c r="H119" s="26"/>
      <c r="I119" s="26"/>
      <c r="J119" s="26"/>
      <c r="K119" s="26"/>
      <c r="L119" s="27"/>
    </row>
    <row r="120" spans="2:12">
      <c r="B120" s="25"/>
      <c r="C120" s="26"/>
      <c r="D120" s="26"/>
      <c r="E120" s="26"/>
      <c r="F120" s="26"/>
      <c r="G120" s="26"/>
      <c r="H120" s="26"/>
      <c r="I120" s="26"/>
      <c r="J120" s="26"/>
      <c r="K120" s="26"/>
      <c r="L120" s="27"/>
    </row>
    <row r="121" spans="2:12">
      <c r="B121" s="25"/>
      <c r="C121" s="26"/>
      <c r="D121" s="26"/>
      <c r="E121" s="26"/>
      <c r="F121" s="26"/>
      <c r="G121" s="26"/>
      <c r="H121" s="26"/>
      <c r="I121" s="26"/>
      <c r="J121" s="26"/>
      <c r="K121" s="26"/>
      <c r="L121" s="27"/>
    </row>
    <row r="122" spans="2:12">
      <c r="B122" s="25"/>
      <c r="C122" s="26"/>
      <c r="D122" s="26"/>
      <c r="E122" s="26"/>
      <c r="F122" s="26"/>
      <c r="G122" s="26"/>
      <c r="H122" s="26"/>
      <c r="I122" s="26"/>
      <c r="J122" s="26"/>
      <c r="K122" s="26"/>
      <c r="L122" s="27"/>
    </row>
    <row r="123" spans="2:12">
      <c r="B123" s="25"/>
      <c r="C123" s="26"/>
      <c r="D123" s="26"/>
      <c r="E123" s="26"/>
      <c r="F123" s="26"/>
      <c r="G123" s="26"/>
      <c r="H123" s="26"/>
      <c r="I123" s="26"/>
      <c r="J123" s="26"/>
      <c r="K123" s="26"/>
      <c r="L123" s="27"/>
    </row>
    <row r="124" spans="2:12">
      <c r="B124" s="25"/>
      <c r="C124" s="26"/>
      <c r="D124" s="26"/>
      <c r="E124" s="26"/>
      <c r="F124" s="26"/>
      <c r="G124" s="26"/>
      <c r="H124" s="26"/>
      <c r="I124" s="26"/>
      <c r="J124" s="26"/>
      <c r="K124" s="26"/>
      <c r="L124" s="27"/>
    </row>
    <row r="125" spans="2:12">
      <c r="B125" s="25"/>
      <c r="C125" s="26"/>
      <c r="D125" s="26"/>
      <c r="E125" s="26"/>
      <c r="F125" s="26"/>
      <c r="G125" s="26"/>
      <c r="H125" s="26"/>
      <c r="I125" s="26"/>
      <c r="J125" s="26"/>
      <c r="K125" s="26"/>
      <c r="L125" s="27"/>
    </row>
    <row r="126" spans="2:12">
      <c r="B126" s="25"/>
      <c r="C126" s="26"/>
      <c r="D126" s="26"/>
      <c r="E126" s="26"/>
      <c r="F126" s="26"/>
      <c r="G126" s="26"/>
      <c r="H126" s="26"/>
      <c r="I126" s="26"/>
      <c r="J126" s="26"/>
      <c r="K126" s="26"/>
      <c r="L126" s="27"/>
    </row>
    <row r="127" spans="2:12">
      <c r="B127" s="25"/>
      <c r="C127" s="26"/>
      <c r="D127" s="26"/>
      <c r="E127" s="26"/>
      <c r="F127" s="26"/>
      <c r="G127" s="26"/>
      <c r="H127" s="26"/>
      <c r="I127" s="26"/>
      <c r="J127" s="26"/>
      <c r="K127" s="26"/>
      <c r="L127" s="27"/>
    </row>
    <row r="128" spans="2:12">
      <c r="B128" s="25"/>
      <c r="C128" s="26"/>
      <c r="D128" s="26"/>
      <c r="E128" s="26"/>
      <c r="F128" s="26"/>
      <c r="G128" s="26"/>
      <c r="H128" s="26"/>
      <c r="I128" s="26"/>
      <c r="J128" s="26"/>
      <c r="K128" s="26"/>
      <c r="L128" s="27"/>
    </row>
    <row r="129" spans="2:12">
      <c r="B129" s="25"/>
      <c r="C129" s="26"/>
      <c r="D129" s="26"/>
      <c r="E129" s="26"/>
      <c r="F129" s="26"/>
      <c r="G129" s="26"/>
      <c r="H129" s="26"/>
      <c r="I129" s="26"/>
      <c r="J129" s="26"/>
      <c r="K129" s="26"/>
      <c r="L129" s="27"/>
    </row>
    <row r="130" spans="2:12">
      <c r="B130" s="25"/>
      <c r="C130" s="26"/>
      <c r="D130" s="26"/>
      <c r="E130" s="26"/>
      <c r="F130" s="26"/>
      <c r="G130" s="26"/>
      <c r="H130" s="26"/>
      <c r="I130" s="26"/>
      <c r="J130" s="26"/>
      <c r="K130" s="26"/>
      <c r="L130" s="27"/>
    </row>
    <row r="131" spans="2:12">
      <c r="B131" s="25"/>
      <c r="C131" s="26"/>
      <c r="D131" s="26"/>
      <c r="E131" s="26"/>
      <c r="F131" s="26"/>
      <c r="G131" s="26"/>
      <c r="H131" s="26"/>
      <c r="I131" s="26"/>
      <c r="J131" s="26"/>
      <c r="K131" s="26"/>
      <c r="L131" s="27"/>
    </row>
    <row r="132" spans="2:12">
      <c r="B132" s="25"/>
      <c r="C132" s="26"/>
      <c r="D132" s="26"/>
      <c r="E132" s="26"/>
      <c r="F132" s="26"/>
      <c r="G132" s="26"/>
      <c r="H132" s="26"/>
      <c r="I132" s="26"/>
      <c r="J132" s="26"/>
      <c r="K132" s="26"/>
      <c r="L132" s="27"/>
    </row>
    <row r="133" spans="2:12">
      <c r="B133" s="25"/>
      <c r="C133" s="26"/>
      <c r="D133" s="26"/>
      <c r="E133" s="26"/>
      <c r="F133" s="26"/>
      <c r="G133" s="26"/>
      <c r="H133" s="26"/>
      <c r="I133" s="26"/>
      <c r="J133" s="26"/>
      <c r="K133" s="26"/>
      <c r="L133" s="27"/>
    </row>
    <row r="134" spans="2:12">
      <c r="B134" s="25"/>
      <c r="C134" s="26"/>
      <c r="D134" s="26"/>
      <c r="E134" s="26"/>
      <c r="F134" s="26"/>
      <c r="G134" s="26"/>
      <c r="H134" s="26"/>
      <c r="I134" s="26"/>
      <c r="J134" s="26"/>
      <c r="K134" s="26"/>
      <c r="L134" s="27"/>
    </row>
    <row r="135" spans="2:12">
      <c r="B135" s="25"/>
      <c r="C135" s="26"/>
      <c r="D135" s="26"/>
      <c r="E135" s="26"/>
      <c r="F135" s="26"/>
      <c r="G135" s="26"/>
      <c r="H135" s="26"/>
      <c r="I135" s="26"/>
      <c r="J135" s="26"/>
      <c r="K135" s="26"/>
      <c r="L135" s="27"/>
    </row>
    <row r="136" spans="2:12">
      <c r="B136" s="25"/>
      <c r="C136" s="26"/>
      <c r="D136" s="26"/>
      <c r="E136" s="26"/>
      <c r="F136" s="26"/>
      <c r="G136" s="26"/>
      <c r="H136" s="26"/>
      <c r="I136" s="26"/>
      <c r="J136" s="26"/>
      <c r="K136" s="26"/>
      <c r="L136" s="27"/>
    </row>
    <row r="137" spans="2:12">
      <c r="B137" s="25"/>
      <c r="C137" s="26"/>
      <c r="D137" s="26"/>
      <c r="E137" s="26"/>
      <c r="F137" s="26"/>
      <c r="G137" s="26"/>
      <c r="H137" s="26"/>
      <c r="I137" s="26"/>
      <c r="J137" s="26"/>
      <c r="K137" s="26"/>
      <c r="L137" s="27"/>
    </row>
    <row r="138" spans="2:12">
      <c r="B138" s="25"/>
      <c r="C138" s="26"/>
      <c r="D138" s="26"/>
      <c r="E138" s="26"/>
      <c r="F138" s="26"/>
      <c r="G138" s="26"/>
      <c r="H138" s="26"/>
      <c r="I138" s="26"/>
      <c r="J138" s="26"/>
      <c r="K138" s="26"/>
      <c r="L138" s="27"/>
    </row>
    <row r="139" spans="2:12">
      <c r="B139" s="25"/>
      <c r="C139" s="26"/>
      <c r="D139" s="26"/>
      <c r="E139" s="26"/>
      <c r="F139" s="26"/>
      <c r="G139" s="26"/>
      <c r="H139" s="26"/>
      <c r="I139" s="26"/>
      <c r="J139" s="26"/>
      <c r="K139" s="26"/>
      <c r="L139" s="27"/>
    </row>
    <row r="140" spans="2:12">
      <c r="B140" s="25"/>
      <c r="C140" s="26"/>
      <c r="D140" s="26"/>
      <c r="E140" s="26"/>
      <c r="F140" s="26"/>
      <c r="G140" s="26"/>
      <c r="H140" s="26"/>
      <c r="I140" s="26"/>
      <c r="J140" s="26"/>
      <c r="K140" s="26"/>
      <c r="L140" s="27"/>
    </row>
    <row r="141" spans="2:12">
      <c r="B141" s="25"/>
      <c r="C141" s="26"/>
      <c r="D141" s="26"/>
      <c r="E141" s="26"/>
      <c r="F141" s="26"/>
      <c r="G141" s="26"/>
      <c r="H141" s="26"/>
      <c r="I141" s="26"/>
      <c r="J141" s="26"/>
      <c r="K141" s="26"/>
      <c r="L141" s="27"/>
    </row>
    <row r="142" spans="2:12">
      <c r="B142" s="25"/>
      <c r="C142" s="26"/>
      <c r="D142" s="26"/>
      <c r="E142" s="26"/>
      <c r="F142" s="26"/>
      <c r="G142" s="26"/>
      <c r="H142" s="26"/>
      <c r="I142" s="26"/>
      <c r="J142" s="26"/>
      <c r="K142" s="26"/>
      <c r="L142" s="27"/>
    </row>
    <row r="143" spans="2:12">
      <c r="B143" s="25"/>
      <c r="C143" s="26"/>
      <c r="D143" s="26"/>
      <c r="E143" s="26"/>
      <c r="F143" s="26"/>
      <c r="G143" s="26"/>
      <c r="H143" s="26"/>
      <c r="I143" s="26"/>
      <c r="J143" s="26"/>
      <c r="K143" s="26"/>
      <c r="L143" s="27"/>
    </row>
    <row r="144" spans="2:12">
      <c r="B144" s="25"/>
      <c r="C144" s="26"/>
      <c r="D144" s="26"/>
      <c r="E144" s="26"/>
      <c r="F144" s="26"/>
      <c r="G144" s="26"/>
      <c r="H144" s="26"/>
      <c r="I144" s="26"/>
      <c r="J144" s="26"/>
      <c r="K144" s="26"/>
      <c r="L144" s="27"/>
    </row>
    <row r="145" spans="2:12">
      <c r="B145" s="25"/>
      <c r="C145" s="26"/>
      <c r="D145" s="26"/>
      <c r="E145" s="26"/>
      <c r="F145" s="26"/>
      <c r="G145" s="26"/>
      <c r="H145" s="26"/>
      <c r="I145" s="26"/>
      <c r="J145" s="26"/>
      <c r="K145" s="26"/>
      <c r="L145" s="27"/>
    </row>
    <row r="146" spans="2:12">
      <c r="B146" s="25"/>
      <c r="C146" s="26"/>
      <c r="D146" s="26"/>
      <c r="E146" s="26"/>
      <c r="F146" s="26"/>
      <c r="G146" s="26"/>
      <c r="H146" s="26"/>
      <c r="I146" s="26"/>
      <c r="J146" s="26"/>
      <c r="K146" s="26"/>
      <c r="L146" s="27"/>
    </row>
    <row r="147" spans="2:12">
      <c r="B147" s="25"/>
      <c r="C147" s="26"/>
      <c r="D147" s="26"/>
      <c r="E147" s="26"/>
      <c r="F147" s="26"/>
      <c r="G147" s="26"/>
      <c r="H147" s="26"/>
      <c r="I147" s="26"/>
      <c r="J147" s="26"/>
      <c r="K147" s="26"/>
      <c r="L147" s="27"/>
    </row>
    <row r="148" spans="2:12">
      <c r="B148" s="25"/>
      <c r="C148" s="26"/>
      <c r="D148" s="26"/>
      <c r="E148" s="26"/>
      <c r="F148" s="26"/>
      <c r="G148" s="26"/>
      <c r="H148" s="26"/>
      <c r="I148" s="26"/>
      <c r="J148" s="26"/>
      <c r="K148" s="26"/>
      <c r="L148" s="27"/>
    </row>
    <row r="149" spans="2:12">
      <c r="B149" s="25"/>
      <c r="C149" s="26"/>
      <c r="D149" s="26"/>
      <c r="E149" s="26"/>
      <c r="F149" s="26"/>
      <c r="G149" s="26"/>
      <c r="H149" s="26"/>
      <c r="I149" s="26"/>
      <c r="J149" s="26"/>
      <c r="K149" s="26"/>
      <c r="L149" s="27"/>
    </row>
    <row r="150" spans="2:12">
      <c r="B150" s="25"/>
      <c r="C150" s="26"/>
      <c r="D150" s="26"/>
      <c r="E150" s="26"/>
      <c r="F150" s="26"/>
      <c r="G150" s="26"/>
      <c r="H150" s="26"/>
      <c r="I150" s="26"/>
      <c r="J150" s="26"/>
      <c r="K150" s="26"/>
      <c r="L150" s="27"/>
    </row>
    <row r="151" spans="2:12">
      <c r="B151" s="25"/>
      <c r="C151" s="26"/>
      <c r="D151" s="26"/>
      <c r="E151" s="26"/>
      <c r="F151" s="26"/>
      <c r="G151" s="26"/>
      <c r="H151" s="26"/>
      <c r="I151" s="26"/>
      <c r="J151" s="26"/>
      <c r="K151" s="26"/>
      <c r="L151" s="27"/>
    </row>
    <row r="152" spans="2:12">
      <c r="B152" s="25"/>
      <c r="C152" s="26"/>
      <c r="D152" s="26"/>
      <c r="E152" s="26"/>
      <c r="F152" s="26"/>
      <c r="G152" s="26"/>
      <c r="H152" s="26"/>
      <c r="I152" s="26"/>
      <c r="J152" s="26"/>
      <c r="K152" s="26"/>
      <c r="L152" s="27"/>
    </row>
    <row r="153" spans="2:12">
      <c r="B153" s="25"/>
      <c r="C153" s="26"/>
      <c r="D153" s="26"/>
      <c r="E153" s="26"/>
      <c r="F153" s="26"/>
      <c r="G153" s="26"/>
      <c r="H153" s="26"/>
      <c r="I153" s="26"/>
      <c r="J153" s="26"/>
      <c r="K153" s="26"/>
      <c r="L153" s="27"/>
    </row>
    <row r="154" spans="2:12">
      <c r="B154" s="25"/>
      <c r="C154" s="26"/>
      <c r="D154" s="26"/>
      <c r="E154" s="26"/>
      <c r="F154" s="26"/>
      <c r="G154" s="26"/>
      <c r="H154" s="26"/>
      <c r="I154" s="26"/>
      <c r="J154" s="26"/>
      <c r="K154" s="26"/>
      <c r="L154" s="27"/>
    </row>
    <row r="155" spans="2:12">
      <c r="B155" s="25"/>
      <c r="C155" s="26"/>
      <c r="D155" s="26"/>
      <c r="E155" s="26"/>
      <c r="F155" s="26"/>
      <c r="G155" s="26"/>
      <c r="H155" s="26"/>
      <c r="I155" s="26"/>
      <c r="J155" s="26"/>
      <c r="K155" s="26"/>
      <c r="L155" s="27"/>
    </row>
    <row r="156" spans="2:12">
      <c r="B156" s="25"/>
      <c r="C156" s="26"/>
      <c r="D156" s="26"/>
      <c r="E156" s="26"/>
      <c r="F156" s="26"/>
      <c r="G156" s="26"/>
      <c r="H156" s="26"/>
      <c r="I156" s="26"/>
      <c r="J156" s="26"/>
      <c r="K156" s="26"/>
      <c r="L156" s="27"/>
    </row>
    <row r="157" spans="2:12">
      <c r="B157" s="25"/>
      <c r="C157" s="26"/>
      <c r="D157" s="26"/>
      <c r="E157" s="26"/>
      <c r="F157" s="26"/>
      <c r="G157" s="26"/>
      <c r="H157" s="26"/>
      <c r="I157" s="26"/>
      <c r="J157" s="26"/>
      <c r="K157" s="26"/>
      <c r="L157" s="27"/>
    </row>
    <row r="158" spans="2:12">
      <c r="B158" s="25"/>
      <c r="C158" s="26"/>
      <c r="D158" s="26"/>
      <c r="E158" s="26"/>
      <c r="F158" s="26"/>
      <c r="G158" s="26"/>
      <c r="H158" s="26"/>
      <c r="I158" s="26"/>
      <c r="J158" s="26"/>
      <c r="K158" s="26"/>
      <c r="L158" s="27"/>
    </row>
    <row r="159" spans="2:12">
      <c r="B159" s="25"/>
      <c r="C159" s="26"/>
      <c r="D159" s="26"/>
      <c r="E159" s="26"/>
      <c r="F159" s="26"/>
      <c r="G159" s="26"/>
      <c r="H159" s="26"/>
      <c r="I159" s="26"/>
      <c r="J159" s="26"/>
      <c r="K159" s="26"/>
      <c r="L159" s="27"/>
    </row>
    <row r="160" spans="2:12">
      <c r="B160" s="25"/>
      <c r="C160" s="26"/>
      <c r="D160" s="26"/>
      <c r="E160" s="26"/>
      <c r="F160" s="26"/>
      <c r="G160" s="26"/>
      <c r="H160" s="26"/>
      <c r="I160" s="26"/>
      <c r="J160" s="26"/>
      <c r="K160" s="26"/>
      <c r="L160" s="27"/>
    </row>
    <row r="161" spans="2:12">
      <c r="B161" s="25"/>
      <c r="C161" s="26"/>
      <c r="D161" s="26"/>
      <c r="E161" s="26"/>
      <c r="F161" s="26"/>
      <c r="G161" s="26"/>
      <c r="H161" s="26"/>
      <c r="I161" s="26"/>
      <c r="J161" s="26"/>
      <c r="K161" s="26"/>
      <c r="L161" s="27"/>
    </row>
    <row r="162" spans="2:12">
      <c r="B162" s="25"/>
      <c r="C162" s="26"/>
      <c r="D162" s="26"/>
      <c r="E162" s="26"/>
      <c r="F162" s="26"/>
      <c r="G162" s="26"/>
      <c r="H162" s="26"/>
      <c r="I162" s="26"/>
      <c r="J162" s="26"/>
      <c r="K162" s="26"/>
      <c r="L162" s="27"/>
    </row>
    <row r="163" spans="2:12">
      <c r="B163" s="25"/>
      <c r="C163" s="26"/>
      <c r="D163" s="26"/>
      <c r="E163" s="26"/>
      <c r="F163" s="26"/>
      <c r="G163" s="26"/>
      <c r="H163" s="26"/>
      <c r="I163" s="26"/>
      <c r="J163" s="26"/>
      <c r="K163" s="26"/>
      <c r="L163" s="27"/>
    </row>
    <row r="164" spans="2:12">
      <c r="B164" s="25"/>
      <c r="C164" s="26"/>
      <c r="D164" s="26"/>
      <c r="E164" s="26"/>
      <c r="F164" s="26"/>
      <c r="G164" s="26"/>
      <c r="H164" s="26"/>
      <c r="I164" s="26"/>
      <c r="J164" s="26"/>
      <c r="K164" s="26"/>
      <c r="L164" s="27"/>
    </row>
    <row r="165" spans="2:12">
      <c r="B165" s="25"/>
      <c r="C165" s="26"/>
      <c r="D165" s="26"/>
      <c r="E165" s="26"/>
      <c r="F165" s="26"/>
      <c r="G165" s="26"/>
      <c r="H165" s="26"/>
      <c r="I165" s="26"/>
      <c r="J165" s="26"/>
      <c r="K165" s="26"/>
      <c r="L165" s="27"/>
    </row>
    <row r="166" spans="2:12">
      <c r="B166" s="25"/>
      <c r="C166" s="26"/>
      <c r="D166" s="26"/>
      <c r="E166" s="26"/>
      <c r="F166" s="26"/>
      <c r="G166" s="26"/>
      <c r="H166" s="26"/>
      <c r="I166" s="26"/>
      <c r="J166" s="26"/>
      <c r="K166" s="26"/>
      <c r="L166" s="27"/>
    </row>
    <row r="167" spans="2:12">
      <c r="B167" s="25"/>
      <c r="C167" s="26"/>
      <c r="D167" s="26"/>
      <c r="E167" s="26"/>
      <c r="F167" s="26"/>
      <c r="G167" s="26"/>
      <c r="H167" s="26"/>
      <c r="I167" s="26"/>
      <c r="J167" s="26"/>
      <c r="K167" s="26"/>
      <c r="L167" s="27"/>
    </row>
    <row r="168" spans="2:12">
      <c r="B168" s="25"/>
      <c r="C168" s="26"/>
      <c r="D168" s="26"/>
      <c r="E168" s="26"/>
      <c r="F168" s="26"/>
      <c r="G168" s="26"/>
      <c r="H168" s="26"/>
      <c r="I168" s="26"/>
      <c r="J168" s="26"/>
      <c r="K168" s="26"/>
      <c r="L168" s="27"/>
    </row>
    <row r="169" spans="2:12">
      <c r="B169" s="25"/>
      <c r="C169" s="26"/>
      <c r="D169" s="26"/>
      <c r="E169" s="26"/>
      <c r="F169" s="26"/>
      <c r="G169" s="26"/>
      <c r="H169" s="26"/>
      <c r="I169" s="26"/>
      <c r="J169" s="26"/>
      <c r="K169" s="26"/>
      <c r="L169" s="27"/>
    </row>
    <row r="170" spans="2:12">
      <c r="B170" s="25"/>
      <c r="C170" s="26"/>
      <c r="D170" s="26"/>
      <c r="E170" s="26"/>
      <c r="F170" s="26"/>
      <c r="G170" s="26"/>
      <c r="H170" s="26"/>
      <c r="I170" s="26"/>
      <c r="J170" s="26"/>
      <c r="K170" s="26"/>
      <c r="L170" s="27"/>
    </row>
    <row r="171" spans="2:12">
      <c r="B171" s="25"/>
      <c r="C171" s="26"/>
      <c r="D171" s="26"/>
      <c r="E171" s="26"/>
      <c r="F171" s="26"/>
      <c r="G171" s="26"/>
      <c r="H171" s="26"/>
      <c r="I171" s="26"/>
      <c r="J171" s="26"/>
      <c r="K171" s="26"/>
      <c r="L171" s="27"/>
    </row>
    <row r="172" spans="2:12">
      <c r="B172" s="25"/>
      <c r="C172" s="26"/>
      <c r="D172" s="26"/>
      <c r="E172" s="26"/>
      <c r="F172" s="26"/>
      <c r="G172" s="26"/>
      <c r="H172" s="26"/>
      <c r="I172" s="26"/>
      <c r="J172" s="26"/>
      <c r="K172" s="26"/>
      <c r="L172" s="27"/>
    </row>
    <row r="173" spans="2:12">
      <c r="B173" s="25"/>
      <c r="C173" s="26"/>
      <c r="D173" s="26"/>
      <c r="E173" s="26"/>
      <c r="F173" s="26"/>
      <c r="G173" s="26"/>
      <c r="H173" s="26"/>
      <c r="I173" s="26"/>
      <c r="J173" s="26"/>
      <c r="K173" s="26"/>
      <c r="L173" s="27"/>
    </row>
    <row r="174" spans="2:12">
      <c r="B174" s="25"/>
      <c r="C174" s="26"/>
      <c r="D174" s="26"/>
      <c r="E174" s="26"/>
      <c r="F174" s="26"/>
      <c r="G174" s="26"/>
      <c r="H174" s="26"/>
      <c r="I174" s="26"/>
      <c r="J174" s="26"/>
      <c r="K174" s="26"/>
      <c r="L174" s="27"/>
    </row>
    <row r="175" spans="2:12">
      <c r="B175" s="25"/>
      <c r="C175" s="26"/>
      <c r="D175" s="26"/>
      <c r="E175" s="26"/>
      <c r="F175" s="26"/>
      <c r="G175" s="26"/>
      <c r="H175" s="26"/>
      <c r="I175" s="26"/>
      <c r="J175" s="26"/>
      <c r="K175" s="26"/>
      <c r="L175" s="27"/>
    </row>
    <row r="176" spans="2:12">
      <c r="B176" s="25"/>
      <c r="C176" s="26"/>
      <c r="D176" s="26"/>
      <c r="E176" s="26"/>
      <c r="F176" s="26"/>
      <c r="G176" s="26"/>
      <c r="H176" s="26"/>
      <c r="I176" s="26"/>
      <c r="J176" s="26"/>
      <c r="K176" s="26"/>
      <c r="L176" s="27"/>
    </row>
    <row r="177" spans="2:12">
      <c r="B177" s="25"/>
      <c r="C177" s="26"/>
      <c r="D177" s="26"/>
      <c r="E177" s="26"/>
      <c r="F177" s="26"/>
      <c r="G177" s="26"/>
      <c r="H177" s="26"/>
      <c r="I177" s="26"/>
      <c r="J177" s="26"/>
      <c r="K177" s="26"/>
      <c r="L177" s="27"/>
    </row>
    <row r="178" spans="2:12">
      <c r="B178" s="25"/>
      <c r="C178" s="26"/>
      <c r="D178" s="26"/>
      <c r="E178" s="26"/>
      <c r="F178" s="26"/>
      <c r="G178" s="26"/>
      <c r="H178" s="26"/>
      <c r="I178" s="26"/>
      <c r="J178" s="26"/>
      <c r="K178" s="26"/>
      <c r="L178" s="27"/>
    </row>
    <row r="179" spans="2:12">
      <c r="B179" s="25"/>
      <c r="C179" s="26"/>
      <c r="D179" s="26"/>
      <c r="E179" s="26"/>
      <c r="F179" s="26"/>
      <c r="G179" s="26"/>
      <c r="H179" s="26"/>
      <c r="I179" s="26"/>
      <c r="J179" s="26"/>
      <c r="K179" s="26"/>
      <c r="L179" s="27"/>
    </row>
    <row r="180" spans="2:12">
      <c r="B180" s="25"/>
      <c r="C180" s="26"/>
      <c r="D180" s="26"/>
      <c r="E180" s="26"/>
      <c r="F180" s="26"/>
      <c r="G180" s="26"/>
      <c r="H180" s="26"/>
      <c r="I180" s="26"/>
      <c r="J180" s="26"/>
      <c r="K180" s="26"/>
      <c r="L180" s="27"/>
    </row>
    <row r="181" spans="2:12">
      <c r="B181" s="25"/>
      <c r="C181" s="26"/>
      <c r="D181" s="26"/>
      <c r="E181" s="26"/>
      <c r="F181" s="26"/>
      <c r="G181" s="26"/>
      <c r="H181" s="26"/>
      <c r="I181" s="26"/>
      <c r="J181" s="26"/>
      <c r="K181" s="26"/>
      <c r="L181" s="27"/>
    </row>
    <row r="182" spans="2:12">
      <c r="B182" s="25"/>
      <c r="C182" s="26"/>
      <c r="D182" s="26"/>
      <c r="E182" s="26"/>
      <c r="F182" s="26"/>
      <c r="G182" s="26"/>
      <c r="H182" s="26"/>
      <c r="I182" s="26"/>
      <c r="J182" s="26"/>
      <c r="K182" s="26"/>
      <c r="L182" s="27"/>
    </row>
    <row r="183" spans="2:12">
      <c r="B183" s="25"/>
      <c r="C183" s="26"/>
      <c r="D183" s="26"/>
      <c r="E183" s="26"/>
      <c r="F183" s="26"/>
      <c r="G183" s="26"/>
      <c r="H183" s="26"/>
      <c r="I183" s="26"/>
      <c r="J183" s="26"/>
      <c r="K183" s="26"/>
      <c r="L183" s="27"/>
    </row>
    <row r="184" spans="2:12">
      <c r="B184" s="25"/>
      <c r="C184" s="26"/>
      <c r="D184" s="26"/>
      <c r="E184" s="26"/>
      <c r="F184" s="26"/>
      <c r="G184" s="26"/>
      <c r="H184" s="26"/>
      <c r="I184" s="26"/>
      <c r="J184" s="26"/>
      <c r="K184" s="26"/>
      <c r="L184" s="27"/>
    </row>
    <row r="185" spans="2:12">
      <c r="B185" s="25"/>
      <c r="C185" s="26"/>
      <c r="D185" s="26"/>
      <c r="E185" s="26"/>
      <c r="F185" s="26"/>
      <c r="G185" s="26"/>
      <c r="H185" s="26"/>
      <c r="I185" s="26"/>
      <c r="J185" s="26"/>
      <c r="K185" s="26"/>
      <c r="L185" s="27"/>
    </row>
    <row r="186" spans="2:12">
      <c r="B186" s="25"/>
      <c r="C186" s="26"/>
      <c r="D186" s="26"/>
      <c r="E186" s="26"/>
      <c r="F186" s="26"/>
      <c r="G186" s="26"/>
      <c r="H186" s="26"/>
      <c r="I186" s="26"/>
      <c r="J186" s="26"/>
      <c r="K186" s="26"/>
      <c r="L186" s="27"/>
    </row>
    <row r="187" spans="2:12">
      <c r="B187" s="25"/>
      <c r="C187" s="26"/>
      <c r="D187" s="26"/>
      <c r="E187" s="26"/>
      <c r="F187" s="26"/>
      <c r="G187" s="26"/>
      <c r="H187" s="26"/>
      <c r="I187" s="26"/>
      <c r="J187" s="26"/>
      <c r="K187" s="26"/>
      <c r="L187" s="27"/>
    </row>
    <row r="188" spans="2:12">
      <c r="B188" s="25"/>
      <c r="C188" s="26"/>
      <c r="D188" s="26"/>
      <c r="E188" s="26"/>
      <c r="F188" s="26"/>
      <c r="G188" s="26"/>
      <c r="H188" s="26"/>
      <c r="I188" s="26"/>
      <c r="J188" s="26"/>
      <c r="K188" s="26"/>
      <c r="L188" s="27"/>
    </row>
    <row r="189" spans="2:12">
      <c r="B189" s="33"/>
      <c r="C189" s="31"/>
      <c r="D189" s="31"/>
      <c r="E189" s="31"/>
      <c r="F189" s="31"/>
      <c r="G189" s="31"/>
      <c r="H189" s="31"/>
      <c r="I189" s="31"/>
      <c r="J189" s="31"/>
      <c r="K189" s="31"/>
      <c r="L189" s="34"/>
    </row>
  </sheetData>
  <sheetProtection algorithmName="SHA-512" hashValue="BQpKb4qgJTML08IJvav6Br0ke7m0JqbUAH2vKrlw3Y6DBm6LHBDKSPkDmLJ7kcgeDHKSOahyOiMgVMXoC4ktlA==" saltValue="HeD5oeS+I+hWNVovbYerEw==" spinCount="100000" sheet="1" scenarios="1" insertHyperlinks="0"/>
  <protectedRanges>
    <protectedRange sqref="F2 E5:F5 E6 E14:E16 F19:F22 B38:L189" name="Bereich1"/>
  </protectedRanges>
  <mergeCells count="2">
    <mergeCell ref="C2:E2"/>
    <mergeCell ref="F2:G2"/>
  </mergeCells>
  <phoneticPr fontId="2" type="noConversion"/>
  <conditionalFormatting sqref="H27:H33 H35">
    <cfRule type="cellIs" dxfId="508" priority="7" stopIfTrue="1" operator="greaterThanOrEqual">
      <formula>100</formula>
    </cfRule>
    <cfRule type="cellIs" dxfId="507" priority="8" stopIfTrue="1" operator="lessThan">
      <formula>100</formula>
    </cfRule>
  </conditionalFormatting>
  <conditionalFormatting sqref="H34">
    <cfRule type="cellIs" dxfId="506" priority="9" stopIfTrue="1" operator="greaterThanOrEqual">
      <formula>100.01</formula>
    </cfRule>
    <cfRule type="cellIs" dxfId="505" priority="10" stopIfTrue="1" operator="lessThan">
      <formula>100.01</formula>
    </cfRule>
  </conditionalFormatting>
  <conditionalFormatting sqref="E16">
    <cfRule type="cellIs" dxfId="504" priority="6" stopIfTrue="1" operator="lessThan">
      <formula>1.2</formula>
    </cfRule>
  </conditionalFormatting>
  <conditionalFormatting sqref="F20">
    <cfRule type="expression" dxfId="503" priority="3">
      <formula>F20&lt;0.4*F21</formula>
    </cfRule>
  </conditionalFormatting>
  <conditionalFormatting sqref="F21">
    <cfRule type="expression" dxfId="502" priority="1">
      <formula>F21&lt;0.4*F20</formula>
    </cfRule>
  </conditionalFormatting>
  <dataValidations count="6">
    <dataValidation type="list" allowBlank="1" showInputMessage="1" showErrorMessage="1" promptTitle="Select Material" sqref="D5:D6 C5" xr:uid="{00000000-0002-0000-0A00-000000000000}">
      <formula1>Materials</formula1>
    </dataValidation>
    <dataValidation type="list" allowBlank="1" showInputMessage="1" showErrorMessage="1" sqref="F2" xr:uid="{00000000-0002-0000-0A00-000001000000}">
      <formula1>ConstructionType</formula1>
    </dataValidation>
    <dataValidation allowBlank="1" showInputMessage="1" showErrorMessage="1" promptTitle="Select Material" sqref="C6 F6 G13:G14" xr:uid="{00000000-0002-0000-0A00-000002000000}"/>
    <dataValidation type="list" allowBlank="1" showInputMessage="1" showErrorMessage="1" promptTitle="Select Material" sqref="E6" xr:uid="{00000000-0002-0000-0A00-000003000000}">
      <formula1>Tube_Type</formula1>
    </dataValidation>
    <dataValidation type="list" allowBlank="1" showInputMessage="1" showErrorMessage="1" promptTitle="Select Material" sqref="F5" xr:uid="{00000000-0002-0000-0A00-000004000000}">
      <formula1>Material</formula1>
    </dataValidation>
    <dataValidation type="list" allowBlank="1" showInputMessage="1" showErrorMessage="1" promptTitle="Select Material" sqref="E5" xr:uid="{524E855C-7396-4AC7-857A-DAF514AAA022}">
      <formula1>Metallic_Mats</formula1>
    </dataValidation>
  </dataValidations>
  <hyperlinks>
    <hyperlink ref="B39" location="'T3.5 Guidance Notes'!A1" display="Link to GUIDANCE NOTES for anisotropic laminates" xr:uid="{00000000-0004-0000-0A00-000000000000}"/>
    <hyperlink ref="J36" location="'Cover Sheet'!A1" display="BACK to COVER SHEET" xr:uid="{00000000-0004-0000-0A00-000001000000}"/>
    <hyperlink ref="J36:K36" location="'Cover Sheet'!A1" display="BACK to COVER SHEET" xr:uid="{00000000-0004-0000-0A00-000002000000}"/>
    <hyperlink ref="B14" location="'T1.1 Guidance Notes'!A1" display="Number of tubes" xr:uid="{46422824-8215-49C2-B04F-256A998F0BA4}"/>
    <hyperlink ref="B38" location="'T3.10.5 T3.5 Guidance Notes'!A1" display="Link to Guidance Notes" xr:uid="{39DD96C1-34EB-4E97-951C-78743C73F614}"/>
  </hyperlinks>
  <pageMargins left="0.75" right="0.75" top="1" bottom="1" header="0.5" footer="0.5"/>
  <pageSetup paperSize="9" scale="55" fitToHeight="2" orientation="portrait" horizontalDpi="4294967294" verticalDpi="4294967295" r:id="rId1"/>
  <headerFooter alignWithMargins="0"/>
  <ignoredErrors>
    <ignoredError sqref="H28" formula="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tabColor rgb="FFCCFF99"/>
    <pageSetUpPr fitToPage="1"/>
  </sheetPr>
  <dimension ref="B1:P189"/>
  <sheetViews>
    <sheetView showGridLines="0" view="pageBreakPreview" zoomScaleNormal="100" zoomScaleSheetLayoutView="100" workbookViewId="0"/>
  </sheetViews>
  <sheetFormatPr baseColWidth="10" defaultColWidth="11.42578125" defaultRowHeight="12.75"/>
  <cols>
    <col min="1" max="1" width="3.42578125" style="123" customWidth="1"/>
    <col min="2" max="2" width="45.5703125" style="123" customWidth="1"/>
    <col min="3" max="3" width="11.42578125" style="123" customWidth="1"/>
    <col min="4" max="4" width="3.5703125" style="123" customWidth="1"/>
    <col min="5" max="5" width="11.7109375" style="123" customWidth="1"/>
    <col min="6" max="6" width="15.28515625" style="123" customWidth="1"/>
    <col min="7" max="7" width="11.7109375" style="123" customWidth="1"/>
    <col min="8" max="8" width="6.7109375" style="123" customWidth="1"/>
    <col min="9" max="9" width="11.140625" style="123" customWidth="1"/>
    <col min="10" max="12" width="11.42578125" style="123" customWidth="1"/>
    <col min="13" max="13" width="3.28515625" style="123" customWidth="1"/>
    <col min="14" max="16384" width="11.42578125" style="123"/>
  </cols>
  <sheetData>
    <row r="1" spans="2:12" ht="15.75">
      <c r="B1" s="122" t="s">
        <v>386</v>
      </c>
    </row>
    <row r="2" spans="2:12">
      <c r="C2" s="1264" t="s">
        <v>358</v>
      </c>
      <c r="D2" s="1265"/>
      <c r="E2" s="1266"/>
      <c r="F2" s="1267" t="s">
        <v>214</v>
      </c>
      <c r="G2" s="1268"/>
    </row>
    <row r="4" spans="2:12">
      <c r="B4" s="124" t="s">
        <v>333</v>
      </c>
      <c r="C4" s="124" t="s">
        <v>334</v>
      </c>
      <c r="D4" s="125"/>
      <c r="E4" s="124" t="s">
        <v>335</v>
      </c>
      <c r="F4" s="126" t="s">
        <v>359</v>
      </c>
      <c r="G4" s="124" t="s">
        <v>360</v>
      </c>
      <c r="I4" s="3"/>
      <c r="J4" s="142" t="s">
        <v>361</v>
      </c>
      <c r="K4" s="142" t="s">
        <v>362</v>
      </c>
      <c r="L4"/>
    </row>
    <row r="5" spans="2:12">
      <c r="B5" s="128" t="s">
        <v>336</v>
      </c>
      <c r="C5" s="352" t="s">
        <v>175</v>
      </c>
      <c r="E5" s="353" t="s">
        <v>175</v>
      </c>
      <c r="F5" s="354" t="s">
        <v>184</v>
      </c>
      <c r="G5" s="127"/>
      <c r="I5" s="351" t="s">
        <v>363</v>
      </c>
      <c r="J5">
        <f>F22/1000</f>
        <v>0</v>
      </c>
      <c r="K5" s="140">
        <f>J5</f>
        <v>0</v>
      </c>
      <c r="L5"/>
    </row>
    <row r="6" spans="2:12">
      <c r="B6" s="128" t="s">
        <v>364</v>
      </c>
      <c r="C6" s="35" t="s">
        <v>221</v>
      </c>
      <c r="D6"/>
      <c r="E6" s="17" t="s">
        <v>221</v>
      </c>
      <c r="F6" s="68" t="s">
        <v>365</v>
      </c>
      <c r="G6" s="69"/>
      <c r="H6"/>
      <c r="I6" s="351" t="s">
        <v>366</v>
      </c>
      <c r="J6">
        <f>F21/1000</f>
        <v>0</v>
      </c>
      <c r="K6" s="140">
        <f>F20/1000</f>
        <v>0</v>
      </c>
      <c r="L6"/>
    </row>
    <row r="7" spans="2:12" ht="12.75" customHeight="1">
      <c r="B7" s="128" t="s">
        <v>338</v>
      </c>
      <c r="C7" s="36" t="str">
        <f>HLOOKUP(C5,MaterialData!$C$3:$O$4,2,FALSE)</f>
        <v>Steel</v>
      </c>
      <c r="D7" s="43"/>
      <c r="E7" s="36" t="str">
        <f>HLOOKUP(E5,MaterialData!$C$3:$R$4,2,FALSE)</f>
        <v>Steel</v>
      </c>
      <c r="F7" s="36" t="str">
        <f>HLOOKUP(F5,MaterialData!$C$3:$R$4,2,FALSE)</f>
        <v>FHB</v>
      </c>
      <c r="G7" s="51"/>
      <c r="H7"/>
      <c r="I7"/>
      <c r="J7"/>
      <c r="K7"/>
      <c r="L7"/>
    </row>
    <row r="8" spans="2:12" ht="15.75">
      <c r="B8" s="128" t="s">
        <v>201</v>
      </c>
      <c r="C8" s="36">
        <f>INDEX(Innertable,MATCH($B8,MaterialData!$B$6:$B$11,0),MATCH(C$7,MaterialData!$C$4:$O$4,0))</f>
        <v>200000000000</v>
      </c>
      <c r="D8" s="43"/>
      <c r="E8" s="36">
        <f>INDEX(Innertable,MATCH($B8,MaterialData!$B$6:$B$11,0),MATCH(E$7,MaterialData!$C$4:$R$4,0))</f>
        <v>200000000000</v>
      </c>
      <c r="F8" s="36">
        <f>INDEX(Innertable,MATCH($B8,MaterialData!$B$6:$B$11,0),MATCH(F$7,MaterialData!$C$4:$R$4,0))</f>
        <v>6</v>
      </c>
      <c r="G8" s="127"/>
      <c r="H8"/>
      <c r="I8" s="351" t="s">
        <v>367</v>
      </c>
      <c r="J8" s="43">
        <f>J5*J6</f>
        <v>0</v>
      </c>
      <c r="K8" s="351" t="s">
        <v>368</v>
      </c>
      <c r="L8" s="43">
        <f>(J5*J6^3)/12</f>
        <v>0</v>
      </c>
    </row>
    <row r="9" spans="2:12" ht="15.75">
      <c r="B9" s="128" t="s">
        <v>202</v>
      </c>
      <c r="C9" s="36">
        <f>INDEX(Innertable,MATCH($B9,MaterialData!$B$6:$B$11,0),MATCH(C$7,MaterialData!$C$4:$O$4,0))</f>
        <v>305000000</v>
      </c>
      <c r="D9" s="43"/>
      <c r="E9" s="36">
        <f>INDEX(Innertable,MATCH($B9,MaterialData!$B$6:$B$11,0),MATCH(E$7,MaterialData!$C$4:$R$4,0))</f>
        <v>305000000</v>
      </c>
      <c r="F9" s="36">
        <f>INDEX(Innertable,MATCH($B9,MaterialData!$B$6:$B$11,0),MATCH(F$7,MaterialData!$C$4:$R$4,0))</f>
        <v>6</v>
      </c>
      <c r="G9" s="127"/>
      <c r="H9"/>
      <c r="I9" s="351" t="s">
        <v>369</v>
      </c>
      <c r="J9" s="43">
        <f>K5*K6</f>
        <v>0</v>
      </c>
      <c r="K9" s="351" t="s">
        <v>370</v>
      </c>
      <c r="L9" s="43">
        <f>(K5*K6^3)/12</f>
        <v>0</v>
      </c>
    </row>
    <row r="10" spans="2:12" ht="15.75">
      <c r="B10" s="128" t="s">
        <v>203</v>
      </c>
      <c r="C10" s="36">
        <f>INDEX(Innertable,MATCH($B10,MaterialData!$B$6:$B$11,0),MATCH(C$7,MaterialData!$C$4:$O$4,0))</f>
        <v>365000000</v>
      </c>
      <c r="D10" s="43"/>
      <c r="E10" s="36">
        <f>INDEX(Innertable,MATCH($B10,MaterialData!$B$6:$B$11,0),MATCH(E$7,MaterialData!$C$4:$R$4,0))</f>
        <v>365000000</v>
      </c>
      <c r="F10" s="36">
        <f>INDEX(Innertable,MATCH($B10,MaterialData!$B$6:$B$11,0),MATCH(F$7,MaterialData!$C$4:$R$4,0))</f>
        <v>6</v>
      </c>
      <c r="G10" s="51"/>
      <c r="H10"/>
      <c r="I10" s="351" t="s">
        <v>387</v>
      </c>
      <c r="J10">
        <f>J6/2</f>
        <v>0</v>
      </c>
      <c r="K10" s="351" t="s">
        <v>372</v>
      </c>
      <c r="L10" s="43" t="e">
        <f>L8+(J8*($J$12-J10)^2)</f>
        <v>#DIV/0!</v>
      </c>
    </row>
    <row r="11" spans="2:12" ht="15.75">
      <c r="B11" s="128" t="s">
        <v>204</v>
      </c>
      <c r="C11" s="36">
        <f>INDEX(Innertable,MATCH($B11,MaterialData!$B$6:$B$11,0),MATCH(C$7,MaterialData!$C$4:$O$4,0))</f>
        <v>180000000</v>
      </c>
      <c r="D11" s="43"/>
      <c r="E11" s="36">
        <f>INDEX(Innertable,MATCH($B11,MaterialData!$B$6:$B$11,0),MATCH(E$7,MaterialData!$C$4:$R$4,0))</f>
        <v>180000000</v>
      </c>
      <c r="F11" s="36" t="str">
        <f>INDEX(Innertable,MATCH($B11,MaterialData!$B$6:$B$11,0),MATCH(F$7,MaterialData!$C$4:$R$4,0))</f>
        <v>N/A</v>
      </c>
      <c r="G11" s="51"/>
      <c r="H11"/>
      <c r="I11" s="351" t="s">
        <v>388</v>
      </c>
      <c r="J11">
        <f>(F18-0.5*F20)*0.001</f>
        <v>0</v>
      </c>
      <c r="K11" s="351" t="s">
        <v>374</v>
      </c>
      <c r="L11" s="43" t="e">
        <f>L9+(J9*($J$12-J11)^2)</f>
        <v>#DIV/0!</v>
      </c>
    </row>
    <row r="12" spans="2:12" ht="15.75">
      <c r="B12" s="128" t="s">
        <v>205</v>
      </c>
      <c r="C12" s="36">
        <f>INDEX(Innertable,MATCH($B12,MaterialData!$B$6:$B$11,0),MATCH(C$7,MaterialData!$C$4:$O$4,0))</f>
        <v>300000000</v>
      </c>
      <c r="D12" s="43"/>
      <c r="E12" s="36">
        <f>INDEX(Innertable,MATCH($B12,MaterialData!$B$6:$B$11,0),MATCH(E$7,MaterialData!$C$4:$R$4,0))</f>
        <v>300000000</v>
      </c>
      <c r="F12" s="36" t="str">
        <f>INDEX(Innertable,MATCH($B12,MaterialData!$B$6:$B$11,0),MATCH(F$7,MaterialData!$C$4:$R$4,0))</f>
        <v>N/A</v>
      </c>
      <c r="G12" s="51"/>
      <c r="H12"/>
      <c r="I12" s="351" t="s">
        <v>375</v>
      </c>
      <c r="J12" s="141" t="e">
        <f>(J8*J10+J9*J11)/(J8+J9)</f>
        <v>#DIV/0!</v>
      </c>
      <c r="K12" s="351" t="s">
        <v>376</v>
      </c>
      <c r="L12" s="144" t="e">
        <f>SUM(L10:L11)</f>
        <v>#DIV/0!</v>
      </c>
    </row>
    <row r="13" spans="2:12">
      <c r="C13"/>
      <c r="D13"/>
      <c r="E13" s="67"/>
      <c r="F13"/>
      <c r="G13" s="69"/>
      <c r="H13"/>
      <c r="L13" s="129"/>
    </row>
    <row r="14" spans="2:12">
      <c r="B14" s="983" t="s">
        <v>377</v>
      </c>
      <c r="C14" s="35">
        <v>1</v>
      </c>
      <c r="D14"/>
      <c r="E14" s="17">
        <v>1</v>
      </c>
      <c r="F14"/>
      <c r="G14" s="69"/>
      <c r="H14"/>
      <c r="L14" s="129"/>
    </row>
    <row r="15" spans="2:12">
      <c r="B15" s="128" t="s">
        <v>339</v>
      </c>
      <c r="C15" s="35">
        <v>25.4</v>
      </c>
      <c r="D15"/>
      <c r="E15" s="17">
        <v>25.4</v>
      </c>
      <c r="F15"/>
      <c r="G15" s="69"/>
      <c r="H15"/>
      <c r="L15" s="129"/>
    </row>
    <row r="16" spans="2:12">
      <c r="B16" s="128" t="s">
        <v>340</v>
      </c>
      <c r="C16" s="143">
        <v>1.6</v>
      </c>
      <c r="D16"/>
      <c r="E16" s="17">
        <v>1.6</v>
      </c>
      <c r="F16"/>
      <c r="G16" s="69"/>
      <c r="H16"/>
      <c r="L16" s="129"/>
    </row>
    <row r="17" spans="2:16">
      <c r="C17"/>
      <c r="D17"/>
      <c r="E17" s="69"/>
      <c r="F17"/>
      <c r="G17" s="69"/>
      <c r="H17"/>
      <c r="L17" s="129"/>
    </row>
    <row r="18" spans="2:16">
      <c r="B18" s="128" t="s">
        <v>378</v>
      </c>
      <c r="C18"/>
      <c r="D18"/>
      <c r="E18" s="69"/>
      <c r="F18" s="137">
        <f>F19+F20+F21</f>
        <v>0</v>
      </c>
      <c r="G18" s="69"/>
      <c r="H18"/>
      <c r="L18" s="129"/>
    </row>
    <row r="19" spans="2:16">
      <c r="B19" s="128" t="s">
        <v>379</v>
      </c>
      <c r="C19"/>
      <c r="D19"/>
      <c r="E19" s="69"/>
      <c r="F19" s="38"/>
      <c r="G19" s="69"/>
      <c r="H19"/>
      <c r="L19" s="129"/>
    </row>
    <row r="20" spans="2:16">
      <c r="B20" s="42" t="s">
        <v>380</v>
      </c>
      <c r="C20"/>
      <c r="D20"/>
      <c r="E20" s="69"/>
      <c r="F20" s="38"/>
      <c r="G20" s="69"/>
      <c r="H20"/>
      <c r="I20" s="361" t="str">
        <f>IF(F20&lt;0.4*F21,"Asymmetrical lay-up: skin too thin in comparison, see T3.4.4.","")</f>
        <v/>
      </c>
      <c r="L20" s="129"/>
    </row>
    <row r="21" spans="2:16">
      <c r="B21" s="362" t="s">
        <v>381</v>
      </c>
      <c r="C21"/>
      <c r="D21"/>
      <c r="E21" s="69"/>
      <c r="F21" s="38"/>
      <c r="G21" s="69"/>
      <c r="H21"/>
      <c r="I21" s="361" t="str">
        <f>IF(F21&lt;0.4*F20,"Asymmetrical lay-up: skin too thin in comparison, see T3.4.4.","")</f>
        <v/>
      </c>
      <c r="L21" s="129"/>
    </row>
    <row r="22" spans="2:16">
      <c r="B22" s="128" t="s">
        <v>389</v>
      </c>
      <c r="C22"/>
      <c r="D22"/>
      <c r="E22" s="69"/>
      <c r="F22" s="38"/>
      <c r="G22" s="69"/>
      <c r="H22"/>
      <c r="L22" s="129"/>
    </row>
    <row r="23" spans="2:16">
      <c r="C23"/>
      <c r="D23"/>
      <c r="E23" s="71"/>
      <c r="F23"/>
      <c r="G23" s="69"/>
      <c r="H23"/>
      <c r="L23" s="129"/>
    </row>
    <row r="24" spans="2:16">
      <c r="B24" s="128" t="s">
        <v>341</v>
      </c>
      <c r="C24" s="35">
        <f>C15/1000</f>
        <v>2.5399999999999999E-2</v>
      </c>
      <c r="D24"/>
      <c r="E24" s="35">
        <f>IF(F2="Composite only","No tubes",E15/1000)</f>
        <v>2.5399999999999999E-2</v>
      </c>
      <c r="F24"/>
      <c r="G24" s="69"/>
      <c r="H24"/>
      <c r="L24" s="129"/>
    </row>
    <row r="25" spans="2:16">
      <c r="B25" s="128" t="s">
        <v>342</v>
      </c>
      <c r="C25" s="35">
        <f>C16/1000</f>
        <v>1.6000000000000001E-3</v>
      </c>
      <c r="D25"/>
      <c r="E25" s="35">
        <f>IF(F2="Composite only","",E16/1000)</f>
        <v>1.6000000000000001E-3</v>
      </c>
      <c r="F25"/>
      <c r="G25" s="71"/>
      <c r="H25"/>
      <c r="L25" s="129"/>
      <c r="P25" s="130"/>
    </row>
    <row r="26" spans="2:16">
      <c r="B26" s="128" t="s">
        <v>343</v>
      </c>
      <c r="C26" s="36">
        <f>IF(C6="Round",((C24)^4-((C24-2*C25))^4)*3.142/64,((C24)^4-((C24-2*C25))^4)/12)</f>
        <v>8.5099184800000022E-9</v>
      </c>
      <c r="D26"/>
      <c r="E26" s="36">
        <f>IF(F2="Composite only","",IF(E6="Round",((E24)^4-((E24-2*E25))^4)*3.142/64,IF(E6="Square",((E24)^4-((E24-2*E25))^4)/12,"")))</f>
        <v>8.5099184800000022E-9</v>
      </c>
      <c r="F26" s="73" t="str">
        <f>IF($F$2="Tubing only","Tubing Only",L12)</f>
        <v>Tubing Only</v>
      </c>
      <c r="G26" s="36">
        <f t="shared" ref="G26:G33" si="0">IF($F$2="Tubing only",E26,IF($F$2="Composite only",F26,IF($F$2="Tubes + Composite",E26+F26,"No Type Selected")))</f>
        <v>8.5099184800000022E-9</v>
      </c>
      <c r="H26"/>
      <c r="L26" s="129"/>
      <c r="O26" s="129"/>
      <c r="P26" s="130"/>
    </row>
    <row r="27" spans="2:16">
      <c r="B27" s="128" t="s">
        <v>344</v>
      </c>
      <c r="C27" s="36">
        <f>C8*C26*C14</f>
        <v>1701.9836960000005</v>
      </c>
      <c r="D27" s="43"/>
      <c r="E27" s="36">
        <f>IF(F2="Composite only","",E8*E26*E14)</f>
        <v>1701.9836960000005</v>
      </c>
      <c r="F27" s="73" t="str">
        <f>IF(F26="Tubing Only","",F26*F8)</f>
        <v/>
      </c>
      <c r="G27" s="36">
        <f t="shared" si="0"/>
        <v>1701.9836960000005</v>
      </c>
      <c r="H27" s="40">
        <f t="shared" ref="H27:H33" si="1">100*G27/C27</f>
        <v>100</v>
      </c>
    </row>
    <row r="28" spans="2:16">
      <c r="B28" s="128" t="s">
        <v>345</v>
      </c>
      <c r="C28" s="37">
        <f>IF(C24="no tubes","",IF(C14=0,"",IF(C6="Round",C14*((C15^2-(C15-2*C16)^2)*PI()/4),IF(C6="Square",C14*(C15^2-(C15-2*C16)^2),""))))</f>
        <v>119.63184824869931</v>
      </c>
      <c r="D28" s="74"/>
      <c r="E28" s="37">
        <f>IF(E24="no tubes","",IF(E14=0,"",IF(E6="Round",E14*((E15^2-(E15-2*E16)^2)*PI()/4),IF(E6="Square",E14*(E15^2-(E15-2*E16)^2),""))))</f>
        <v>119.63184824869931</v>
      </c>
      <c r="F28" s="37" t="str">
        <f>IF(F26="Tubing Only","",(F18-F19)*F22)</f>
        <v/>
      </c>
      <c r="G28" s="37">
        <f t="shared" si="0"/>
        <v>119.63184824869931</v>
      </c>
      <c r="H28" s="40">
        <f>IF(AND(F2="tubing only",E5="steel"),100*G28/C28,"NA")</f>
        <v>100</v>
      </c>
      <c r="I28" s="123" t="str">
        <f>IF(AND(95&lt;H28,H28&lt;100),"For tubes only, provided your actual tube measures &gt;= your nominal OD and wall this is OK","")</f>
        <v/>
      </c>
      <c r="O28" s="129"/>
    </row>
    <row r="29" spans="2:16">
      <c r="B29" s="128" t="s">
        <v>346</v>
      </c>
      <c r="C29" s="36">
        <f>C$28*C9/1000000</f>
        <v>36487.713715853293</v>
      </c>
      <c r="D29" s="43"/>
      <c r="E29" s="36">
        <f>IF(F2="Composite only","",E$28*E9/1000000)</f>
        <v>36487.713715853293</v>
      </c>
      <c r="F29" s="36" t="str">
        <f>IF(F26="Tubing Only","",F28*F9/1000000)</f>
        <v/>
      </c>
      <c r="G29" s="36">
        <f t="shared" si="0"/>
        <v>36487.713715853293</v>
      </c>
      <c r="H29" s="40">
        <f t="shared" si="1"/>
        <v>100</v>
      </c>
      <c r="I29" s="123" t="str">
        <f>IF(AND(95&lt;H29,H29&lt;100),"For tubes only, provided your actual tube measures &gt;= your nominal OD and wall this is OK","")</f>
        <v/>
      </c>
    </row>
    <row r="30" spans="2:16">
      <c r="B30" s="128" t="s">
        <v>347</v>
      </c>
      <c r="C30" s="36">
        <f>C$28*C10/1000000</f>
        <v>43665.624610775245</v>
      </c>
      <c r="D30" s="43"/>
      <c r="E30" s="36">
        <f>IF(F2="Composite only","",E$28*E10/1000000)</f>
        <v>43665.624610775245</v>
      </c>
      <c r="F30" s="36" t="str">
        <f>IF(F26="Tubing Only","",F28*F10/1000000)</f>
        <v/>
      </c>
      <c r="G30" s="36">
        <f t="shared" si="0"/>
        <v>43665.624610775245</v>
      </c>
      <c r="H30" s="40">
        <f t="shared" si="1"/>
        <v>100</v>
      </c>
      <c r="I30" s="123" t="str">
        <f>IF(AND(95&lt;H30,H30&lt;100),"For tubes only, provided your actual tube measures &gt;= your nominal OD and wall this is OK","")</f>
        <v/>
      </c>
      <c r="O30" s="129"/>
    </row>
    <row r="31" spans="2:16">
      <c r="B31" s="128" t="s">
        <v>348</v>
      </c>
      <c r="C31" s="36">
        <f>C$28*C11/1000000</f>
        <v>21533.732684765877</v>
      </c>
      <c r="D31" s="43"/>
      <c r="E31" s="36">
        <f>IF(F2="Composite only","",E$28*E11/1000000)</f>
        <v>21533.732684765877</v>
      </c>
      <c r="F31" s="36" t="str">
        <f>IF(F26="Tubing Only","",F28*F9/1000000)</f>
        <v/>
      </c>
      <c r="G31" s="36">
        <f t="shared" si="0"/>
        <v>21533.732684765877</v>
      </c>
      <c r="H31" s="40">
        <f t="shared" si="1"/>
        <v>100</v>
      </c>
      <c r="I31" s="123" t="str">
        <f>IF(AND(95&lt;H31,H31&lt;100),"For tubes only, provided your actual tube measures &gt;= your nominal OD and wall this is OK","")</f>
        <v/>
      </c>
      <c r="O31" s="129"/>
    </row>
    <row r="32" spans="2:16">
      <c r="B32" s="128" t="s">
        <v>349</v>
      </c>
      <c r="C32" s="36">
        <f>IF(C14=0,"",C$28*C12/1000000)</f>
        <v>35889.554474609795</v>
      </c>
      <c r="D32" s="43"/>
      <c r="E32" s="36">
        <f>IF(F2="Composite only","",E$28*E12/1000000)</f>
        <v>35889.554474609795</v>
      </c>
      <c r="F32" s="36" t="str">
        <f>IF(F26="tubing only","",F28*F10/1000000)</f>
        <v/>
      </c>
      <c r="G32" s="36">
        <f t="shared" si="0"/>
        <v>35889.554474609795</v>
      </c>
      <c r="H32" s="40">
        <f t="shared" si="1"/>
        <v>100</v>
      </c>
      <c r="I32" s="123" t="str">
        <f>IF(AND(95&lt;H32,H32&lt;100),"For tubes only, provided your actual tube measures &gt;= your nominal OD and wall this is OK","")</f>
        <v/>
      </c>
      <c r="O32" s="129"/>
    </row>
    <row r="33" spans="2:12">
      <c r="B33" s="128" t="s">
        <v>350</v>
      </c>
      <c r="C33" s="36">
        <f>C14*4*C10*C26/(0.5*C24*1)</f>
        <v>978.30558903937037</v>
      </c>
      <c r="D33"/>
      <c r="E33" s="36">
        <f>IF(F2="Composite only","",E14*4*E10*E26/(0.5*E24*1))</f>
        <v>978.30558903937037</v>
      </c>
      <c r="F33" s="36" t="str">
        <f>IF(F26="tubing only","",4*F10*F26/(0.001*0.5*F18*1))</f>
        <v/>
      </c>
      <c r="G33" s="36">
        <f t="shared" si="0"/>
        <v>978.30558903937037</v>
      </c>
      <c r="H33" s="40">
        <f t="shared" si="1"/>
        <v>100</v>
      </c>
    </row>
    <row r="34" spans="2:12">
      <c r="B34" s="128" t="s">
        <v>351</v>
      </c>
      <c r="C34" s="36">
        <f>IF(C14=0,"",C33*1^3/(48*C27))</f>
        <v>1.1975065616797899E-2</v>
      </c>
      <c r="D34"/>
      <c r="E34" s="36">
        <f>IF($F$2="tubing only",$C$33*1^3/(48*E27),"")</f>
        <v>1.1975065616797899E-2</v>
      </c>
      <c r="F34" s="36" t="str">
        <f>IF($F$2="tubing only","",$C$33*1^3/(48*F27))</f>
        <v/>
      </c>
      <c r="G34" s="36">
        <f>$C$33*1^3/(48*G27)</f>
        <v>1.1975065616797899E-2</v>
      </c>
      <c r="H34" s="40">
        <f>100*G34/C34</f>
        <v>100</v>
      </c>
    </row>
    <row r="35" spans="2:12">
      <c r="B35" s="128" t="s">
        <v>352</v>
      </c>
      <c r="C35" s="36">
        <f>0.5*C33*(C33*1^3/(48*C27))</f>
        <v>5.8576368110132897</v>
      </c>
      <c r="D35" s="51"/>
      <c r="E35" s="36">
        <f>IF(E24="no tubes","",0.5*E33*(E33*1^3/(48*E27)))</f>
        <v>5.8576368110132897</v>
      </c>
      <c r="F35" s="36" t="str">
        <f>IF(F26="tubing only","",0.5*F33*(F33*1^3/(48*F27)))</f>
        <v/>
      </c>
      <c r="G35" s="36">
        <f>IF($F$2="Tubing only",E35,IF($F$2="Composite only",F35,IF($F$2="Tubes + Composite",E35+F35,"No Type Selected")))</f>
        <v>5.8576368110132897</v>
      </c>
      <c r="H35" s="40">
        <f>100*G35/C35</f>
        <v>100</v>
      </c>
      <c r="K35" s="162"/>
      <c r="L35" s="162"/>
    </row>
    <row r="36" spans="2:12">
      <c r="J36" s="162" t="s">
        <v>226</v>
      </c>
    </row>
    <row r="37" spans="2:12">
      <c r="B37" s="3" t="s">
        <v>383</v>
      </c>
      <c r="C37"/>
      <c r="D37"/>
      <c r="E37" s="43"/>
      <c r="F37"/>
      <c r="G37"/>
      <c r="H37"/>
    </row>
    <row r="38" spans="2:12">
      <c r="B38" s="984" t="s">
        <v>384</v>
      </c>
      <c r="C38" s="20"/>
      <c r="D38" s="20"/>
      <c r="E38" s="20"/>
      <c r="F38" s="20"/>
      <c r="G38" s="20"/>
      <c r="H38" s="20"/>
      <c r="I38" s="20"/>
      <c r="J38" s="20"/>
      <c r="K38" s="20"/>
      <c r="L38" s="21"/>
    </row>
    <row r="39" spans="2:12">
      <c r="B39" s="985" t="s">
        <v>385</v>
      </c>
      <c r="C39" s="26"/>
      <c r="D39" s="26"/>
      <c r="E39" s="26"/>
      <c r="F39" s="26"/>
      <c r="G39" s="26"/>
      <c r="H39" s="26"/>
      <c r="I39" s="26"/>
      <c r="J39" s="26"/>
      <c r="K39" s="26"/>
      <c r="L39" s="27"/>
    </row>
    <row r="40" spans="2:12">
      <c r="B40" s="25"/>
      <c r="C40" s="26"/>
      <c r="D40" s="26"/>
      <c r="E40" s="26"/>
      <c r="F40" s="26"/>
      <c r="G40" s="26"/>
      <c r="H40" s="26"/>
      <c r="I40" s="26"/>
      <c r="J40" s="26"/>
      <c r="K40" s="26"/>
      <c r="L40" s="27"/>
    </row>
    <row r="41" spans="2:12">
      <c r="B41" s="25"/>
      <c r="C41" s="26"/>
      <c r="D41" s="26"/>
      <c r="E41" s="26"/>
      <c r="F41" s="26"/>
      <c r="G41" s="26"/>
      <c r="H41" s="26"/>
      <c r="I41" s="26"/>
      <c r="J41" s="26"/>
      <c r="K41" s="26"/>
      <c r="L41" s="27"/>
    </row>
    <row r="42" spans="2:12">
      <c r="B42" s="25"/>
      <c r="C42" s="26"/>
      <c r="D42" s="26"/>
      <c r="E42" s="26"/>
      <c r="F42" s="26"/>
      <c r="G42" s="26"/>
      <c r="H42" s="26"/>
      <c r="I42" s="26"/>
      <c r="J42" s="26"/>
      <c r="K42" s="26"/>
      <c r="L42" s="27"/>
    </row>
    <row r="43" spans="2:12">
      <c r="B43" s="25"/>
      <c r="C43" s="26"/>
      <c r="D43" s="26"/>
      <c r="E43" s="26"/>
      <c r="F43" s="26"/>
      <c r="G43" s="26"/>
      <c r="H43" s="26"/>
      <c r="I43" s="26"/>
      <c r="J43" s="26"/>
      <c r="K43" s="26"/>
      <c r="L43" s="27"/>
    </row>
    <row r="44" spans="2:12">
      <c r="B44" s="25"/>
      <c r="C44" s="26"/>
      <c r="D44" s="26"/>
      <c r="E44" s="26"/>
      <c r="F44" s="26"/>
      <c r="G44" s="26"/>
      <c r="H44" s="26"/>
      <c r="I44" s="26"/>
      <c r="J44" s="26"/>
      <c r="K44" s="26"/>
      <c r="L44" s="27"/>
    </row>
    <row r="45" spans="2:12">
      <c r="B45" s="25"/>
      <c r="C45" s="26"/>
      <c r="D45" s="26"/>
      <c r="E45" s="26"/>
      <c r="F45" s="26"/>
      <c r="G45" s="26"/>
      <c r="H45" s="26"/>
      <c r="I45" s="26"/>
      <c r="J45" s="26"/>
      <c r="K45" s="26"/>
      <c r="L45" s="27"/>
    </row>
    <row r="46" spans="2:12">
      <c r="B46" s="25"/>
      <c r="C46" s="26"/>
      <c r="D46" s="26"/>
      <c r="E46" s="26"/>
      <c r="F46" s="26"/>
      <c r="G46" s="26"/>
      <c r="H46" s="26"/>
      <c r="I46" s="26"/>
      <c r="J46" s="26"/>
      <c r="K46" s="26"/>
      <c r="L46" s="27"/>
    </row>
    <row r="47" spans="2:12">
      <c r="B47" s="25"/>
      <c r="C47" s="26"/>
      <c r="D47" s="26"/>
      <c r="E47" s="26"/>
      <c r="F47" s="26"/>
      <c r="G47" s="26"/>
      <c r="H47" s="26"/>
      <c r="I47" s="26"/>
      <c r="J47" s="26"/>
      <c r="K47" s="26"/>
      <c r="L47" s="27"/>
    </row>
    <row r="48" spans="2:12">
      <c r="B48" s="25"/>
      <c r="C48" s="26"/>
      <c r="D48" s="26"/>
      <c r="E48" s="26"/>
      <c r="F48" s="26"/>
      <c r="G48" s="26"/>
      <c r="H48" s="26"/>
      <c r="I48" s="26"/>
      <c r="J48" s="26"/>
      <c r="K48" s="26"/>
      <c r="L48" s="27"/>
    </row>
    <row r="49" spans="2:12">
      <c r="B49" s="25"/>
      <c r="C49" s="26"/>
      <c r="D49" s="26"/>
      <c r="E49" s="26"/>
      <c r="F49" s="26"/>
      <c r="G49" s="26"/>
      <c r="H49" s="26"/>
      <c r="I49" s="26"/>
      <c r="J49" s="26"/>
      <c r="K49" s="26"/>
      <c r="L49" s="27"/>
    </row>
    <row r="50" spans="2:12">
      <c r="B50" s="25"/>
      <c r="C50" s="26"/>
      <c r="D50" s="26"/>
      <c r="E50" s="26"/>
      <c r="F50" s="26"/>
      <c r="G50" s="26"/>
      <c r="H50" s="26"/>
      <c r="I50" s="26"/>
      <c r="J50" s="26"/>
      <c r="K50" s="26"/>
      <c r="L50" s="27"/>
    </row>
    <row r="51" spans="2:12">
      <c r="B51" s="25"/>
      <c r="C51" s="26"/>
      <c r="D51" s="26"/>
      <c r="E51" s="26"/>
      <c r="F51" s="26"/>
      <c r="G51" s="26"/>
      <c r="H51" s="26"/>
      <c r="I51" s="26"/>
      <c r="J51" s="26"/>
      <c r="K51" s="26"/>
      <c r="L51" s="27"/>
    </row>
    <row r="52" spans="2:12">
      <c r="B52" s="25"/>
      <c r="C52" s="26"/>
      <c r="D52" s="26"/>
      <c r="E52" s="26"/>
      <c r="F52" s="26"/>
      <c r="G52" s="26"/>
      <c r="H52" s="26"/>
      <c r="I52" s="26"/>
      <c r="J52" s="26"/>
      <c r="K52" s="26"/>
      <c r="L52" s="27"/>
    </row>
    <row r="53" spans="2:12">
      <c r="B53" s="25"/>
      <c r="C53" s="26"/>
      <c r="D53" s="26"/>
      <c r="E53" s="26"/>
      <c r="F53" s="26"/>
      <c r="G53" s="26"/>
      <c r="H53" s="26"/>
      <c r="I53" s="26"/>
      <c r="J53" s="26"/>
      <c r="K53" s="26"/>
      <c r="L53" s="27"/>
    </row>
    <row r="54" spans="2:12">
      <c r="B54" s="25"/>
      <c r="C54" s="26"/>
      <c r="D54" s="26"/>
      <c r="E54" s="26"/>
      <c r="F54" s="26"/>
      <c r="G54" s="26"/>
      <c r="H54" s="26"/>
      <c r="I54" s="26"/>
      <c r="J54" s="26"/>
      <c r="K54" s="26"/>
      <c r="L54" s="27"/>
    </row>
    <row r="55" spans="2:12">
      <c r="B55" s="25"/>
      <c r="C55" s="26"/>
      <c r="D55" s="26"/>
      <c r="E55" s="26"/>
      <c r="F55" s="26"/>
      <c r="G55" s="26"/>
      <c r="H55" s="26"/>
      <c r="I55" s="26"/>
      <c r="J55" s="26"/>
      <c r="K55" s="26"/>
      <c r="L55" s="27"/>
    </row>
    <row r="56" spans="2:12">
      <c r="B56" s="25"/>
      <c r="C56" s="26"/>
      <c r="D56" s="26"/>
      <c r="E56" s="26"/>
      <c r="F56" s="26"/>
      <c r="G56" s="26"/>
      <c r="H56" s="26"/>
      <c r="I56" s="26"/>
      <c r="J56" s="26"/>
      <c r="K56" s="26"/>
      <c r="L56" s="27"/>
    </row>
    <row r="57" spans="2:12">
      <c r="B57" s="25"/>
      <c r="C57" s="26"/>
      <c r="D57" s="26"/>
      <c r="E57" s="26"/>
      <c r="F57" s="26"/>
      <c r="G57" s="26"/>
      <c r="H57" s="26"/>
      <c r="I57" s="26"/>
      <c r="J57" s="26"/>
      <c r="K57" s="26"/>
      <c r="L57" s="27"/>
    </row>
    <row r="58" spans="2:12">
      <c r="B58" s="25"/>
      <c r="C58" s="26"/>
      <c r="D58" s="26"/>
      <c r="E58" s="26"/>
      <c r="F58" s="26"/>
      <c r="G58" s="26"/>
      <c r="H58" s="26"/>
      <c r="I58" s="26"/>
      <c r="J58" s="26"/>
      <c r="K58" s="26"/>
      <c r="L58" s="27"/>
    </row>
    <row r="59" spans="2:12">
      <c r="B59" s="25"/>
      <c r="C59" s="26"/>
      <c r="D59" s="26"/>
      <c r="E59" s="26"/>
      <c r="F59" s="26"/>
      <c r="G59" s="26"/>
      <c r="H59" s="26"/>
      <c r="I59" s="26"/>
      <c r="J59" s="26"/>
      <c r="K59" s="26"/>
      <c r="L59" s="27"/>
    </row>
    <row r="60" spans="2:12">
      <c r="B60" s="25"/>
      <c r="C60" s="26"/>
      <c r="D60" s="26"/>
      <c r="E60" s="26"/>
      <c r="F60" s="26"/>
      <c r="G60" s="26"/>
      <c r="H60" s="26"/>
      <c r="I60" s="26"/>
      <c r="J60" s="26"/>
      <c r="K60" s="26"/>
      <c r="L60" s="27"/>
    </row>
    <row r="61" spans="2:12">
      <c r="B61" s="25"/>
      <c r="C61" s="26"/>
      <c r="D61" s="26"/>
      <c r="E61" s="26"/>
      <c r="F61" s="26"/>
      <c r="G61" s="26"/>
      <c r="H61" s="26"/>
      <c r="I61" s="26"/>
      <c r="J61" s="26"/>
      <c r="K61" s="26"/>
      <c r="L61" s="27"/>
    </row>
    <row r="62" spans="2:12">
      <c r="B62" s="25"/>
      <c r="C62" s="26"/>
      <c r="D62" s="26"/>
      <c r="E62" s="26"/>
      <c r="F62" s="26"/>
      <c r="G62" s="26"/>
      <c r="H62" s="26"/>
      <c r="I62" s="26"/>
      <c r="J62" s="26"/>
      <c r="K62" s="26"/>
      <c r="L62" s="27"/>
    </row>
    <row r="63" spans="2:12">
      <c r="B63" s="25"/>
      <c r="C63" s="26"/>
      <c r="D63" s="26"/>
      <c r="E63" s="26"/>
      <c r="F63" s="26"/>
      <c r="G63" s="26"/>
      <c r="H63" s="26"/>
      <c r="I63" s="26"/>
      <c r="J63" s="26"/>
      <c r="K63" s="26"/>
      <c r="L63" s="27"/>
    </row>
    <row r="64" spans="2:12">
      <c r="B64" s="25"/>
      <c r="C64" s="26"/>
      <c r="D64" s="26"/>
      <c r="E64" s="26"/>
      <c r="F64" s="26"/>
      <c r="G64" s="26"/>
      <c r="H64" s="26"/>
      <c r="I64" s="26"/>
      <c r="J64" s="26"/>
      <c r="K64" s="26"/>
      <c r="L64" s="27"/>
    </row>
    <row r="65" spans="2:12">
      <c r="B65" s="25"/>
      <c r="C65" s="26"/>
      <c r="D65" s="26"/>
      <c r="E65" s="26"/>
      <c r="F65" s="26"/>
      <c r="G65" s="26"/>
      <c r="H65" s="26"/>
      <c r="I65" s="26"/>
      <c r="J65" s="26"/>
      <c r="K65" s="26"/>
      <c r="L65" s="27"/>
    </row>
    <row r="66" spans="2:12">
      <c r="B66" s="25"/>
      <c r="C66" s="26"/>
      <c r="D66" s="26"/>
      <c r="E66" s="26"/>
      <c r="F66" s="26"/>
      <c r="G66" s="26"/>
      <c r="H66" s="26"/>
      <c r="I66" s="26"/>
      <c r="J66" s="26"/>
      <c r="K66" s="26"/>
      <c r="L66" s="27"/>
    </row>
    <row r="67" spans="2:12">
      <c r="B67" s="25"/>
      <c r="C67" s="26"/>
      <c r="D67" s="26"/>
      <c r="E67" s="26"/>
      <c r="F67" s="26"/>
      <c r="G67" s="26"/>
      <c r="H67" s="26"/>
      <c r="I67" s="26"/>
      <c r="J67" s="26"/>
      <c r="K67" s="26"/>
      <c r="L67" s="27"/>
    </row>
    <row r="68" spans="2:12">
      <c r="B68" s="25"/>
      <c r="C68" s="26"/>
      <c r="D68" s="26"/>
      <c r="E68" s="26"/>
      <c r="F68" s="26"/>
      <c r="G68" s="26"/>
      <c r="H68" s="26"/>
      <c r="I68" s="26"/>
      <c r="J68" s="26"/>
      <c r="K68" s="26"/>
      <c r="L68" s="27"/>
    </row>
    <row r="69" spans="2:12">
      <c r="B69" s="25"/>
      <c r="C69" s="26"/>
      <c r="D69" s="26"/>
      <c r="E69" s="26"/>
      <c r="F69" s="26"/>
      <c r="G69" s="26"/>
      <c r="H69" s="26"/>
      <c r="I69" s="26"/>
      <c r="J69" s="26"/>
      <c r="K69" s="26"/>
      <c r="L69" s="27"/>
    </row>
    <row r="70" spans="2:12">
      <c r="B70" s="25"/>
      <c r="C70" s="26"/>
      <c r="D70" s="26"/>
      <c r="E70" s="26"/>
      <c r="F70" s="26"/>
      <c r="G70" s="26"/>
      <c r="H70" s="26"/>
      <c r="I70" s="26"/>
      <c r="J70" s="26"/>
      <c r="K70" s="26"/>
      <c r="L70" s="27"/>
    </row>
    <row r="71" spans="2:12">
      <c r="B71" s="25"/>
      <c r="C71" s="26"/>
      <c r="D71" s="26"/>
      <c r="E71" s="26"/>
      <c r="F71" s="26"/>
      <c r="G71" s="26"/>
      <c r="H71" s="26"/>
      <c r="I71" s="26"/>
      <c r="J71" s="26"/>
      <c r="K71" s="26"/>
      <c r="L71" s="27"/>
    </row>
    <row r="72" spans="2:12">
      <c r="B72" s="25"/>
      <c r="C72" s="26"/>
      <c r="D72" s="26"/>
      <c r="E72" s="26"/>
      <c r="F72" s="26"/>
      <c r="G72" s="26"/>
      <c r="H72" s="26"/>
      <c r="I72" s="26"/>
      <c r="J72" s="26"/>
      <c r="K72" s="26"/>
      <c r="L72" s="27"/>
    </row>
    <row r="73" spans="2:12">
      <c r="B73" s="25"/>
      <c r="C73" s="26"/>
      <c r="D73" s="26"/>
      <c r="E73" s="26"/>
      <c r="F73" s="26"/>
      <c r="G73" s="26"/>
      <c r="H73" s="26"/>
      <c r="I73" s="26"/>
      <c r="J73" s="26"/>
      <c r="K73" s="26"/>
      <c r="L73" s="27"/>
    </row>
    <row r="74" spans="2:12">
      <c r="B74" s="25"/>
      <c r="C74" s="26"/>
      <c r="D74" s="26"/>
      <c r="E74" s="26"/>
      <c r="F74" s="26"/>
      <c r="G74" s="26"/>
      <c r="H74" s="26"/>
      <c r="I74" s="26"/>
      <c r="J74" s="26"/>
      <c r="K74" s="26"/>
      <c r="L74" s="27"/>
    </row>
    <row r="75" spans="2:12">
      <c r="B75" s="25"/>
      <c r="C75" s="26"/>
      <c r="D75" s="26"/>
      <c r="E75" s="26"/>
      <c r="F75" s="26"/>
      <c r="G75" s="26"/>
      <c r="H75" s="26"/>
      <c r="I75" s="26"/>
      <c r="J75" s="26"/>
      <c r="K75" s="26"/>
      <c r="L75" s="27"/>
    </row>
    <row r="76" spans="2:12">
      <c r="B76" s="25"/>
      <c r="C76" s="26"/>
      <c r="D76" s="26"/>
      <c r="E76" s="26"/>
      <c r="F76" s="26"/>
      <c r="G76" s="26"/>
      <c r="H76" s="26"/>
      <c r="I76" s="26"/>
      <c r="J76" s="26"/>
      <c r="K76" s="26"/>
      <c r="L76" s="27"/>
    </row>
    <row r="77" spans="2:12">
      <c r="B77" s="25"/>
      <c r="C77" s="26"/>
      <c r="D77" s="26"/>
      <c r="E77" s="26"/>
      <c r="F77" s="26"/>
      <c r="G77" s="26"/>
      <c r="H77" s="26"/>
      <c r="I77" s="26"/>
      <c r="J77" s="26"/>
      <c r="K77" s="26"/>
      <c r="L77" s="27"/>
    </row>
    <row r="78" spans="2:12">
      <c r="B78" s="25"/>
      <c r="C78" s="26"/>
      <c r="D78" s="26"/>
      <c r="E78" s="26"/>
      <c r="F78" s="26"/>
      <c r="G78" s="26"/>
      <c r="H78" s="26"/>
      <c r="I78" s="26"/>
      <c r="J78" s="26"/>
      <c r="K78" s="26"/>
      <c r="L78" s="27"/>
    </row>
    <row r="79" spans="2:12">
      <c r="B79" s="25"/>
      <c r="C79" s="26"/>
      <c r="D79" s="26"/>
      <c r="E79" s="26"/>
      <c r="F79" s="26"/>
      <c r="G79" s="26"/>
      <c r="H79" s="26"/>
      <c r="I79" s="26"/>
      <c r="J79" s="26"/>
      <c r="K79" s="26"/>
      <c r="L79" s="27"/>
    </row>
    <row r="80" spans="2:12">
      <c r="B80" s="25"/>
      <c r="C80" s="26"/>
      <c r="D80" s="26"/>
      <c r="E80" s="26"/>
      <c r="F80" s="26"/>
      <c r="G80" s="26"/>
      <c r="H80" s="26"/>
      <c r="I80" s="26"/>
      <c r="J80" s="26"/>
      <c r="K80" s="26"/>
      <c r="L80" s="27"/>
    </row>
    <row r="81" spans="2:12">
      <c r="B81" s="25"/>
      <c r="C81" s="26"/>
      <c r="D81" s="26"/>
      <c r="E81" s="26"/>
      <c r="F81" s="26"/>
      <c r="G81" s="26"/>
      <c r="H81" s="26"/>
      <c r="I81" s="26"/>
      <c r="J81" s="26"/>
      <c r="K81" s="26"/>
      <c r="L81" s="27"/>
    </row>
    <row r="82" spans="2:12">
      <c r="B82" s="25"/>
      <c r="C82" s="26"/>
      <c r="D82" s="26"/>
      <c r="E82" s="26"/>
      <c r="F82" s="26"/>
      <c r="G82" s="26"/>
      <c r="H82" s="26"/>
      <c r="I82" s="26"/>
      <c r="J82" s="26"/>
      <c r="K82" s="26"/>
      <c r="L82" s="27"/>
    </row>
    <row r="83" spans="2:12">
      <c r="B83" s="25"/>
      <c r="C83" s="26"/>
      <c r="D83" s="26"/>
      <c r="E83" s="26"/>
      <c r="F83" s="26"/>
      <c r="G83" s="26"/>
      <c r="H83" s="26"/>
      <c r="I83" s="26"/>
      <c r="J83" s="26"/>
      <c r="K83" s="26"/>
      <c r="L83" s="27"/>
    </row>
    <row r="84" spans="2:12">
      <c r="B84" s="25"/>
      <c r="C84" s="26"/>
      <c r="D84" s="26"/>
      <c r="E84" s="26"/>
      <c r="F84" s="26"/>
      <c r="G84" s="26"/>
      <c r="H84" s="26"/>
      <c r="I84" s="26"/>
      <c r="J84" s="26"/>
      <c r="K84" s="26"/>
      <c r="L84" s="27"/>
    </row>
    <row r="85" spans="2:12">
      <c r="B85" s="25"/>
      <c r="C85" s="26"/>
      <c r="D85" s="26"/>
      <c r="E85" s="26"/>
      <c r="F85" s="26"/>
      <c r="G85" s="26"/>
      <c r="H85" s="26"/>
      <c r="I85" s="26"/>
      <c r="J85" s="26"/>
      <c r="K85" s="26"/>
      <c r="L85" s="27"/>
    </row>
    <row r="86" spans="2:12">
      <c r="B86" s="25"/>
      <c r="C86" s="26"/>
      <c r="D86" s="26"/>
      <c r="E86" s="26"/>
      <c r="F86" s="26"/>
      <c r="G86" s="26"/>
      <c r="H86" s="26"/>
      <c r="I86" s="26"/>
      <c r="J86" s="26"/>
      <c r="K86" s="26"/>
      <c r="L86" s="27"/>
    </row>
    <row r="87" spans="2:12">
      <c r="B87" s="25"/>
      <c r="C87" s="26"/>
      <c r="D87" s="26"/>
      <c r="E87" s="26"/>
      <c r="F87" s="26"/>
      <c r="G87" s="26"/>
      <c r="H87" s="26"/>
      <c r="I87" s="26"/>
      <c r="J87" s="26"/>
      <c r="K87" s="26"/>
      <c r="L87" s="27"/>
    </row>
    <row r="88" spans="2:12">
      <c r="B88" s="25"/>
      <c r="C88" s="26"/>
      <c r="D88" s="26"/>
      <c r="E88" s="26"/>
      <c r="F88" s="26"/>
      <c r="G88" s="26"/>
      <c r="H88" s="26"/>
      <c r="I88" s="26"/>
      <c r="J88" s="26"/>
      <c r="K88" s="26"/>
      <c r="L88" s="27"/>
    </row>
    <row r="89" spans="2:12">
      <c r="B89" s="25"/>
      <c r="C89" s="26"/>
      <c r="D89" s="26"/>
      <c r="E89" s="26"/>
      <c r="F89" s="26"/>
      <c r="G89" s="26"/>
      <c r="H89" s="26"/>
      <c r="I89" s="26"/>
      <c r="J89" s="26"/>
      <c r="K89" s="26"/>
      <c r="L89" s="27"/>
    </row>
    <row r="90" spans="2:12">
      <c r="B90" s="25"/>
      <c r="C90" s="26"/>
      <c r="D90" s="26"/>
      <c r="E90" s="26"/>
      <c r="F90" s="26"/>
      <c r="G90" s="26"/>
      <c r="H90" s="26"/>
      <c r="I90" s="26"/>
      <c r="J90" s="26"/>
      <c r="K90" s="26"/>
      <c r="L90" s="27"/>
    </row>
    <row r="91" spans="2:12">
      <c r="B91" s="25"/>
      <c r="C91" s="26"/>
      <c r="D91" s="26"/>
      <c r="E91" s="26"/>
      <c r="F91" s="26"/>
      <c r="G91" s="26"/>
      <c r="H91" s="26"/>
      <c r="I91" s="26"/>
      <c r="J91" s="26"/>
      <c r="K91" s="26"/>
      <c r="L91" s="27"/>
    </row>
    <row r="92" spans="2:12">
      <c r="B92" s="25"/>
      <c r="C92" s="26"/>
      <c r="D92" s="26"/>
      <c r="E92" s="26"/>
      <c r="F92" s="26"/>
      <c r="G92" s="26"/>
      <c r="H92" s="26"/>
      <c r="I92" s="26"/>
      <c r="J92" s="26"/>
      <c r="K92" s="26"/>
      <c r="L92" s="27"/>
    </row>
    <row r="93" spans="2:12">
      <c r="B93" s="25"/>
      <c r="C93" s="26"/>
      <c r="D93" s="26"/>
      <c r="E93" s="26"/>
      <c r="F93" s="26"/>
      <c r="G93" s="26"/>
      <c r="H93" s="26"/>
      <c r="I93" s="26"/>
      <c r="J93" s="26"/>
      <c r="K93" s="26"/>
      <c r="L93" s="27"/>
    </row>
    <row r="94" spans="2:12">
      <c r="B94" s="25"/>
      <c r="C94" s="26"/>
      <c r="D94" s="26"/>
      <c r="E94" s="26"/>
      <c r="F94" s="26"/>
      <c r="G94" s="26"/>
      <c r="H94" s="26"/>
      <c r="I94" s="26"/>
      <c r="J94" s="26"/>
      <c r="K94" s="26"/>
      <c r="L94" s="27"/>
    </row>
    <row r="95" spans="2:12">
      <c r="B95" s="25"/>
      <c r="C95" s="26"/>
      <c r="D95" s="26"/>
      <c r="E95" s="26"/>
      <c r="F95" s="26"/>
      <c r="G95" s="26"/>
      <c r="H95" s="26"/>
      <c r="I95" s="26"/>
      <c r="J95" s="26"/>
      <c r="K95" s="26"/>
      <c r="L95" s="27"/>
    </row>
    <row r="96" spans="2:12">
      <c r="B96" s="25"/>
      <c r="C96" s="26"/>
      <c r="D96" s="26"/>
      <c r="E96" s="26"/>
      <c r="F96" s="26"/>
      <c r="G96" s="26"/>
      <c r="H96" s="26"/>
      <c r="I96" s="26"/>
      <c r="J96" s="26"/>
      <c r="K96" s="26"/>
      <c r="L96" s="27"/>
    </row>
    <row r="97" spans="2:12">
      <c r="B97" s="25"/>
      <c r="C97" s="26"/>
      <c r="D97" s="26"/>
      <c r="E97" s="26"/>
      <c r="F97" s="26"/>
      <c r="G97" s="26"/>
      <c r="H97" s="26"/>
      <c r="I97" s="26"/>
      <c r="J97" s="26"/>
      <c r="K97" s="26"/>
      <c r="L97" s="27"/>
    </row>
    <row r="98" spans="2:12">
      <c r="B98" s="25"/>
      <c r="C98" s="26"/>
      <c r="D98" s="26"/>
      <c r="E98" s="26"/>
      <c r="F98" s="26"/>
      <c r="G98" s="26"/>
      <c r="H98" s="26"/>
      <c r="I98" s="26"/>
      <c r="J98" s="26"/>
      <c r="K98" s="26"/>
      <c r="L98" s="27"/>
    </row>
    <row r="99" spans="2:12">
      <c r="B99" s="25"/>
      <c r="C99" s="26"/>
      <c r="D99" s="26"/>
      <c r="E99" s="26"/>
      <c r="F99" s="26"/>
      <c r="G99" s="26"/>
      <c r="H99" s="26"/>
      <c r="I99" s="26"/>
      <c r="J99" s="26"/>
      <c r="K99" s="26"/>
      <c r="L99" s="27"/>
    </row>
    <row r="100" spans="2:12">
      <c r="B100" s="25"/>
      <c r="C100" s="26"/>
      <c r="D100" s="26"/>
      <c r="E100" s="26"/>
      <c r="F100" s="26"/>
      <c r="G100" s="26"/>
      <c r="H100" s="26"/>
      <c r="I100" s="26"/>
      <c r="J100" s="26"/>
      <c r="K100" s="26"/>
      <c r="L100" s="27"/>
    </row>
    <row r="101" spans="2:12">
      <c r="B101" s="25"/>
      <c r="C101" s="26"/>
      <c r="D101" s="26"/>
      <c r="E101" s="26"/>
      <c r="F101" s="26"/>
      <c r="G101" s="26"/>
      <c r="H101" s="26"/>
      <c r="I101" s="26"/>
      <c r="J101" s="26"/>
      <c r="K101" s="26"/>
      <c r="L101" s="27"/>
    </row>
    <row r="102" spans="2:12">
      <c r="B102" s="25"/>
      <c r="C102" s="26"/>
      <c r="D102" s="26"/>
      <c r="E102" s="26"/>
      <c r="F102" s="26"/>
      <c r="G102" s="26"/>
      <c r="H102" s="26"/>
      <c r="I102" s="26"/>
      <c r="J102" s="26"/>
      <c r="K102" s="26"/>
      <c r="L102" s="27"/>
    </row>
    <row r="103" spans="2:12">
      <c r="B103" s="25"/>
      <c r="C103" s="26"/>
      <c r="D103" s="26"/>
      <c r="E103" s="26"/>
      <c r="F103" s="26"/>
      <c r="G103" s="26"/>
      <c r="H103" s="26"/>
      <c r="I103" s="26"/>
      <c r="J103" s="26"/>
      <c r="K103" s="26"/>
      <c r="L103" s="27"/>
    </row>
    <row r="104" spans="2:12">
      <c r="B104" s="25"/>
      <c r="C104" s="26"/>
      <c r="D104" s="26"/>
      <c r="E104" s="26"/>
      <c r="F104" s="26"/>
      <c r="G104" s="26"/>
      <c r="H104" s="26"/>
      <c r="I104" s="26"/>
      <c r="J104" s="26"/>
      <c r="K104" s="26"/>
      <c r="L104" s="27"/>
    </row>
    <row r="105" spans="2:12">
      <c r="B105" s="25"/>
      <c r="C105" s="26"/>
      <c r="D105" s="26"/>
      <c r="E105" s="26"/>
      <c r="F105" s="26"/>
      <c r="G105" s="26"/>
      <c r="H105" s="26"/>
      <c r="I105" s="26"/>
      <c r="J105" s="26"/>
      <c r="K105" s="26"/>
      <c r="L105" s="27"/>
    </row>
    <row r="106" spans="2:12">
      <c r="B106" s="25"/>
      <c r="C106" s="26"/>
      <c r="D106" s="26"/>
      <c r="E106" s="26"/>
      <c r="F106" s="26"/>
      <c r="G106" s="26"/>
      <c r="H106" s="26"/>
      <c r="I106" s="26"/>
      <c r="J106" s="26"/>
      <c r="K106" s="26"/>
      <c r="L106" s="27"/>
    </row>
    <row r="107" spans="2:12">
      <c r="B107" s="25"/>
      <c r="C107" s="26"/>
      <c r="D107" s="26"/>
      <c r="E107" s="26"/>
      <c r="F107" s="26"/>
      <c r="G107" s="26"/>
      <c r="H107" s="26"/>
      <c r="I107" s="26"/>
      <c r="J107" s="26"/>
      <c r="K107" s="26"/>
      <c r="L107" s="27"/>
    </row>
    <row r="108" spans="2:12">
      <c r="B108" s="25"/>
      <c r="C108" s="26"/>
      <c r="D108" s="26"/>
      <c r="E108" s="26"/>
      <c r="F108" s="26"/>
      <c r="G108" s="26"/>
      <c r="H108" s="26"/>
      <c r="I108" s="26"/>
      <c r="J108" s="26"/>
      <c r="K108" s="26"/>
      <c r="L108" s="27"/>
    </row>
    <row r="109" spans="2:12">
      <c r="B109" s="25"/>
      <c r="C109" s="26"/>
      <c r="D109" s="26"/>
      <c r="E109" s="26"/>
      <c r="F109" s="26"/>
      <c r="G109" s="26"/>
      <c r="H109" s="26"/>
      <c r="I109" s="26"/>
      <c r="J109" s="26"/>
      <c r="K109" s="26"/>
      <c r="L109" s="27"/>
    </row>
    <row r="110" spans="2:12">
      <c r="B110" s="25"/>
      <c r="C110" s="26"/>
      <c r="D110" s="26"/>
      <c r="E110" s="26"/>
      <c r="F110" s="26"/>
      <c r="G110" s="26"/>
      <c r="H110" s="26"/>
      <c r="I110" s="26"/>
      <c r="J110" s="26"/>
      <c r="K110" s="26"/>
      <c r="L110" s="27"/>
    </row>
    <row r="111" spans="2:12">
      <c r="B111" s="25"/>
      <c r="C111" s="26"/>
      <c r="D111" s="26"/>
      <c r="E111" s="26"/>
      <c r="F111" s="26"/>
      <c r="G111" s="26"/>
      <c r="H111" s="26"/>
      <c r="I111" s="26"/>
      <c r="J111" s="26"/>
      <c r="K111" s="26"/>
      <c r="L111" s="27"/>
    </row>
    <row r="112" spans="2:12">
      <c r="B112" s="25"/>
      <c r="C112" s="26"/>
      <c r="D112" s="26"/>
      <c r="E112" s="26"/>
      <c r="F112" s="26"/>
      <c r="G112" s="26"/>
      <c r="H112" s="26"/>
      <c r="I112" s="26"/>
      <c r="J112" s="26"/>
      <c r="K112" s="26"/>
      <c r="L112" s="27"/>
    </row>
    <row r="113" spans="2:12">
      <c r="B113" s="25"/>
      <c r="C113" s="26"/>
      <c r="D113" s="26"/>
      <c r="E113" s="26"/>
      <c r="F113" s="26"/>
      <c r="G113" s="26"/>
      <c r="H113" s="26"/>
      <c r="I113" s="26"/>
      <c r="J113" s="26"/>
      <c r="K113" s="26"/>
      <c r="L113" s="27"/>
    </row>
    <row r="114" spans="2:12">
      <c r="B114" s="25"/>
      <c r="C114" s="26"/>
      <c r="D114" s="26"/>
      <c r="E114" s="26"/>
      <c r="F114" s="26"/>
      <c r="G114" s="26"/>
      <c r="H114" s="26"/>
      <c r="I114" s="26"/>
      <c r="J114" s="26"/>
      <c r="K114" s="26"/>
      <c r="L114" s="27"/>
    </row>
    <row r="115" spans="2:12">
      <c r="B115" s="25"/>
      <c r="C115" s="26"/>
      <c r="D115" s="26"/>
      <c r="E115" s="26"/>
      <c r="F115" s="26"/>
      <c r="G115" s="26"/>
      <c r="H115" s="26"/>
      <c r="I115" s="26"/>
      <c r="J115" s="26"/>
      <c r="K115" s="26"/>
      <c r="L115" s="27"/>
    </row>
    <row r="116" spans="2:12">
      <c r="B116" s="25"/>
      <c r="C116" s="26"/>
      <c r="D116" s="26"/>
      <c r="E116" s="26"/>
      <c r="F116" s="26"/>
      <c r="G116" s="26"/>
      <c r="H116" s="26"/>
      <c r="I116" s="26"/>
      <c r="J116" s="26"/>
      <c r="K116" s="26"/>
      <c r="L116" s="27"/>
    </row>
    <row r="117" spans="2:12">
      <c r="B117" s="25"/>
      <c r="C117" s="26"/>
      <c r="D117" s="26"/>
      <c r="E117" s="26"/>
      <c r="F117" s="26"/>
      <c r="G117" s="26"/>
      <c r="H117" s="26"/>
      <c r="I117" s="26"/>
      <c r="J117" s="26"/>
      <c r="K117" s="26"/>
      <c r="L117" s="27"/>
    </row>
    <row r="118" spans="2:12">
      <c r="B118" s="25"/>
      <c r="C118" s="26"/>
      <c r="D118" s="26"/>
      <c r="E118" s="26"/>
      <c r="F118" s="26"/>
      <c r="G118" s="26"/>
      <c r="H118" s="26"/>
      <c r="I118" s="26"/>
      <c r="J118" s="26"/>
      <c r="K118" s="26"/>
      <c r="L118" s="27"/>
    </row>
    <row r="119" spans="2:12">
      <c r="B119" s="25"/>
      <c r="C119" s="26"/>
      <c r="D119" s="26"/>
      <c r="E119" s="26"/>
      <c r="F119" s="26"/>
      <c r="G119" s="26"/>
      <c r="H119" s="26"/>
      <c r="I119" s="26"/>
      <c r="J119" s="26"/>
      <c r="K119" s="26"/>
      <c r="L119" s="27"/>
    </row>
    <row r="120" spans="2:12">
      <c r="B120" s="25"/>
      <c r="C120" s="26"/>
      <c r="D120" s="26"/>
      <c r="E120" s="26"/>
      <c r="F120" s="26"/>
      <c r="G120" s="26"/>
      <c r="H120" s="26"/>
      <c r="I120" s="26"/>
      <c r="J120" s="26"/>
      <c r="K120" s="26"/>
      <c r="L120" s="27"/>
    </row>
    <row r="121" spans="2:12">
      <c r="B121" s="25"/>
      <c r="C121" s="26"/>
      <c r="D121" s="26"/>
      <c r="E121" s="26"/>
      <c r="F121" s="26"/>
      <c r="G121" s="26"/>
      <c r="H121" s="26"/>
      <c r="I121" s="26"/>
      <c r="J121" s="26"/>
      <c r="K121" s="26"/>
      <c r="L121" s="27"/>
    </row>
    <row r="122" spans="2:12">
      <c r="B122" s="25"/>
      <c r="C122" s="26"/>
      <c r="D122" s="26"/>
      <c r="E122" s="26"/>
      <c r="F122" s="26"/>
      <c r="G122" s="26"/>
      <c r="H122" s="26"/>
      <c r="I122" s="26"/>
      <c r="J122" s="26"/>
      <c r="K122" s="26"/>
      <c r="L122" s="27"/>
    </row>
    <row r="123" spans="2:12">
      <c r="B123" s="25"/>
      <c r="C123" s="26"/>
      <c r="D123" s="26"/>
      <c r="E123" s="26"/>
      <c r="F123" s="26"/>
      <c r="G123" s="26"/>
      <c r="H123" s="26"/>
      <c r="I123" s="26"/>
      <c r="J123" s="26"/>
      <c r="K123" s="26"/>
      <c r="L123" s="27"/>
    </row>
    <row r="124" spans="2:12">
      <c r="B124" s="25"/>
      <c r="C124" s="26"/>
      <c r="D124" s="26"/>
      <c r="E124" s="26"/>
      <c r="F124" s="26"/>
      <c r="G124" s="26"/>
      <c r="H124" s="26"/>
      <c r="I124" s="26"/>
      <c r="J124" s="26"/>
      <c r="K124" s="26"/>
      <c r="L124" s="27"/>
    </row>
    <row r="125" spans="2:12">
      <c r="B125" s="25"/>
      <c r="C125" s="26"/>
      <c r="D125" s="26"/>
      <c r="E125" s="26"/>
      <c r="F125" s="26"/>
      <c r="G125" s="26"/>
      <c r="H125" s="26"/>
      <c r="I125" s="26"/>
      <c r="J125" s="26"/>
      <c r="K125" s="26"/>
      <c r="L125" s="27"/>
    </row>
    <row r="126" spans="2:12">
      <c r="B126" s="25"/>
      <c r="C126" s="26"/>
      <c r="D126" s="26"/>
      <c r="E126" s="26"/>
      <c r="F126" s="26"/>
      <c r="G126" s="26"/>
      <c r="H126" s="26"/>
      <c r="I126" s="26"/>
      <c r="J126" s="26"/>
      <c r="K126" s="26"/>
      <c r="L126" s="27"/>
    </row>
    <row r="127" spans="2:12">
      <c r="B127" s="25"/>
      <c r="C127" s="26"/>
      <c r="D127" s="26"/>
      <c r="E127" s="26"/>
      <c r="F127" s="26"/>
      <c r="G127" s="26"/>
      <c r="H127" s="26"/>
      <c r="I127" s="26"/>
      <c r="J127" s="26"/>
      <c r="K127" s="26"/>
      <c r="L127" s="27"/>
    </row>
    <row r="128" spans="2:12">
      <c r="B128" s="25"/>
      <c r="C128" s="26"/>
      <c r="D128" s="26"/>
      <c r="E128" s="26"/>
      <c r="F128" s="26"/>
      <c r="G128" s="26"/>
      <c r="H128" s="26"/>
      <c r="I128" s="26"/>
      <c r="J128" s="26"/>
      <c r="K128" s="26"/>
      <c r="L128" s="27"/>
    </row>
    <row r="129" spans="2:12">
      <c r="B129" s="25"/>
      <c r="C129" s="26"/>
      <c r="D129" s="26"/>
      <c r="E129" s="26"/>
      <c r="F129" s="26"/>
      <c r="G129" s="26"/>
      <c r="H129" s="26"/>
      <c r="I129" s="26"/>
      <c r="J129" s="26"/>
      <c r="K129" s="26"/>
      <c r="L129" s="27"/>
    </row>
    <row r="130" spans="2:12">
      <c r="B130" s="25"/>
      <c r="C130" s="26"/>
      <c r="D130" s="26"/>
      <c r="E130" s="26"/>
      <c r="F130" s="26"/>
      <c r="G130" s="26"/>
      <c r="H130" s="26"/>
      <c r="I130" s="26"/>
      <c r="J130" s="26"/>
      <c r="K130" s="26"/>
      <c r="L130" s="27"/>
    </row>
    <row r="131" spans="2:12">
      <c r="B131" s="25"/>
      <c r="C131" s="26"/>
      <c r="D131" s="26"/>
      <c r="E131" s="26"/>
      <c r="F131" s="26"/>
      <c r="G131" s="26"/>
      <c r="H131" s="26"/>
      <c r="I131" s="26"/>
      <c r="J131" s="26"/>
      <c r="K131" s="26"/>
      <c r="L131" s="27"/>
    </row>
    <row r="132" spans="2:12">
      <c r="B132" s="25"/>
      <c r="C132" s="26"/>
      <c r="D132" s="26"/>
      <c r="E132" s="26"/>
      <c r="F132" s="26"/>
      <c r="G132" s="26"/>
      <c r="H132" s="26"/>
      <c r="I132" s="26"/>
      <c r="J132" s="26"/>
      <c r="K132" s="26"/>
      <c r="L132" s="27"/>
    </row>
    <row r="133" spans="2:12">
      <c r="B133" s="25"/>
      <c r="C133" s="26"/>
      <c r="D133" s="26"/>
      <c r="E133" s="26"/>
      <c r="F133" s="26"/>
      <c r="G133" s="26"/>
      <c r="H133" s="26"/>
      <c r="I133" s="26"/>
      <c r="J133" s="26"/>
      <c r="K133" s="26"/>
      <c r="L133" s="27"/>
    </row>
    <row r="134" spans="2:12">
      <c r="B134" s="25"/>
      <c r="C134" s="26"/>
      <c r="D134" s="26"/>
      <c r="E134" s="26"/>
      <c r="F134" s="26"/>
      <c r="G134" s="26"/>
      <c r="H134" s="26"/>
      <c r="I134" s="26"/>
      <c r="J134" s="26"/>
      <c r="K134" s="26"/>
      <c r="L134" s="27"/>
    </row>
    <row r="135" spans="2:12">
      <c r="B135" s="25"/>
      <c r="C135" s="26"/>
      <c r="D135" s="26"/>
      <c r="E135" s="26"/>
      <c r="F135" s="26"/>
      <c r="G135" s="26"/>
      <c r="H135" s="26"/>
      <c r="I135" s="26"/>
      <c r="J135" s="26"/>
      <c r="K135" s="26"/>
      <c r="L135" s="27"/>
    </row>
    <row r="136" spans="2:12">
      <c r="B136" s="25"/>
      <c r="C136" s="26"/>
      <c r="D136" s="26"/>
      <c r="E136" s="26"/>
      <c r="F136" s="26"/>
      <c r="G136" s="26"/>
      <c r="H136" s="26"/>
      <c r="I136" s="26"/>
      <c r="J136" s="26"/>
      <c r="K136" s="26"/>
      <c r="L136" s="27"/>
    </row>
    <row r="137" spans="2:12">
      <c r="B137" s="25"/>
      <c r="C137" s="26"/>
      <c r="D137" s="26"/>
      <c r="E137" s="26"/>
      <c r="F137" s="26"/>
      <c r="G137" s="26"/>
      <c r="H137" s="26"/>
      <c r="I137" s="26"/>
      <c r="J137" s="26"/>
      <c r="K137" s="26"/>
      <c r="L137" s="27"/>
    </row>
    <row r="138" spans="2:12">
      <c r="B138" s="25"/>
      <c r="C138" s="26"/>
      <c r="D138" s="26"/>
      <c r="E138" s="26"/>
      <c r="F138" s="26"/>
      <c r="G138" s="26"/>
      <c r="H138" s="26"/>
      <c r="I138" s="26"/>
      <c r="J138" s="26"/>
      <c r="K138" s="26"/>
      <c r="L138" s="27"/>
    </row>
    <row r="139" spans="2:12">
      <c r="B139" s="25"/>
      <c r="C139" s="26"/>
      <c r="D139" s="26"/>
      <c r="E139" s="26"/>
      <c r="F139" s="26"/>
      <c r="G139" s="26"/>
      <c r="H139" s="26"/>
      <c r="I139" s="26"/>
      <c r="J139" s="26"/>
      <c r="K139" s="26"/>
      <c r="L139" s="27"/>
    </row>
    <row r="140" spans="2:12">
      <c r="B140" s="25"/>
      <c r="C140" s="26"/>
      <c r="D140" s="26"/>
      <c r="E140" s="26"/>
      <c r="F140" s="26"/>
      <c r="G140" s="26"/>
      <c r="H140" s="26"/>
      <c r="I140" s="26"/>
      <c r="J140" s="26"/>
      <c r="K140" s="26"/>
      <c r="L140" s="27"/>
    </row>
    <row r="141" spans="2:12">
      <c r="B141" s="25"/>
      <c r="C141" s="26"/>
      <c r="D141" s="26"/>
      <c r="E141" s="26"/>
      <c r="F141" s="26"/>
      <c r="G141" s="26"/>
      <c r="H141" s="26"/>
      <c r="I141" s="26"/>
      <c r="J141" s="26"/>
      <c r="K141" s="26"/>
      <c r="L141" s="27"/>
    </row>
    <row r="142" spans="2:12">
      <c r="B142" s="25"/>
      <c r="C142" s="26"/>
      <c r="D142" s="26"/>
      <c r="E142" s="26"/>
      <c r="F142" s="26"/>
      <c r="G142" s="26"/>
      <c r="H142" s="26"/>
      <c r="I142" s="26"/>
      <c r="J142" s="26"/>
      <c r="K142" s="26"/>
      <c r="L142" s="27"/>
    </row>
    <row r="143" spans="2:12">
      <c r="B143" s="25"/>
      <c r="C143" s="26"/>
      <c r="D143" s="26"/>
      <c r="E143" s="26"/>
      <c r="F143" s="26"/>
      <c r="G143" s="26"/>
      <c r="H143" s="26"/>
      <c r="I143" s="26"/>
      <c r="J143" s="26"/>
      <c r="K143" s="26"/>
      <c r="L143" s="27"/>
    </row>
    <row r="144" spans="2:12">
      <c r="B144" s="25"/>
      <c r="C144" s="26"/>
      <c r="D144" s="26"/>
      <c r="E144" s="26"/>
      <c r="F144" s="26"/>
      <c r="G144" s="26"/>
      <c r="H144" s="26"/>
      <c r="I144" s="26"/>
      <c r="J144" s="26"/>
      <c r="K144" s="26"/>
      <c r="L144" s="27"/>
    </row>
    <row r="145" spans="2:12">
      <c r="B145" s="25"/>
      <c r="C145" s="26"/>
      <c r="D145" s="26"/>
      <c r="E145" s="26"/>
      <c r="F145" s="26"/>
      <c r="G145" s="26"/>
      <c r="H145" s="26"/>
      <c r="I145" s="26"/>
      <c r="J145" s="26"/>
      <c r="K145" s="26"/>
      <c r="L145" s="27"/>
    </row>
    <row r="146" spans="2:12">
      <c r="B146" s="25"/>
      <c r="C146" s="26"/>
      <c r="D146" s="26"/>
      <c r="E146" s="26"/>
      <c r="F146" s="26"/>
      <c r="G146" s="26"/>
      <c r="H146" s="26"/>
      <c r="I146" s="26"/>
      <c r="J146" s="26"/>
      <c r="K146" s="26"/>
      <c r="L146" s="27"/>
    </row>
    <row r="147" spans="2:12">
      <c r="B147" s="25"/>
      <c r="C147" s="26"/>
      <c r="D147" s="26"/>
      <c r="E147" s="26"/>
      <c r="F147" s="26"/>
      <c r="G147" s="26"/>
      <c r="H147" s="26"/>
      <c r="I147" s="26"/>
      <c r="J147" s="26"/>
      <c r="K147" s="26"/>
      <c r="L147" s="27"/>
    </row>
    <row r="148" spans="2:12">
      <c r="B148" s="25"/>
      <c r="C148" s="26"/>
      <c r="D148" s="26"/>
      <c r="E148" s="26"/>
      <c r="F148" s="26"/>
      <c r="G148" s="26"/>
      <c r="H148" s="26"/>
      <c r="I148" s="26"/>
      <c r="J148" s="26"/>
      <c r="K148" s="26"/>
      <c r="L148" s="27"/>
    </row>
    <row r="149" spans="2:12">
      <c r="B149" s="25"/>
      <c r="C149" s="26"/>
      <c r="D149" s="26"/>
      <c r="E149" s="26"/>
      <c r="F149" s="26"/>
      <c r="G149" s="26"/>
      <c r="H149" s="26"/>
      <c r="I149" s="26"/>
      <c r="J149" s="26"/>
      <c r="K149" s="26"/>
      <c r="L149" s="27"/>
    </row>
    <row r="150" spans="2:12">
      <c r="B150" s="25"/>
      <c r="C150" s="26"/>
      <c r="D150" s="26"/>
      <c r="E150" s="26"/>
      <c r="F150" s="26"/>
      <c r="G150" s="26"/>
      <c r="H150" s="26"/>
      <c r="I150" s="26"/>
      <c r="J150" s="26"/>
      <c r="K150" s="26"/>
      <c r="L150" s="27"/>
    </row>
    <row r="151" spans="2:12">
      <c r="B151" s="25"/>
      <c r="C151" s="26"/>
      <c r="D151" s="26"/>
      <c r="E151" s="26"/>
      <c r="F151" s="26"/>
      <c r="G151" s="26"/>
      <c r="H151" s="26"/>
      <c r="I151" s="26"/>
      <c r="J151" s="26"/>
      <c r="K151" s="26"/>
      <c r="L151" s="27"/>
    </row>
    <row r="152" spans="2:12">
      <c r="B152" s="25"/>
      <c r="C152" s="26"/>
      <c r="D152" s="26"/>
      <c r="E152" s="26"/>
      <c r="F152" s="26"/>
      <c r="G152" s="26"/>
      <c r="H152" s="26"/>
      <c r="I152" s="26"/>
      <c r="J152" s="26"/>
      <c r="K152" s="26"/>
      <c r="L152" s="27"/>
    </row>
    <row r="153" spans="2:12">
      <c r="B153" s="25"/>
      <c r="C153" s="26"/>
      <c r="D153" s="26"/>
      <c r="E153" s="26"/>
      <c r="F153" s="26"/>
      <c r="G153" s="26"/>
      <c r="H153" s="26"/>
      <c r="I153" s="26"/>
      <c r="J153" s="26"/>
      <c r="K153" s="26"/>
      <c r="L153" s="27"/>
    </row>
    <row r="154" spans="2:12">
      <c r="B154" s="25"/>
      <c r="C154" s="26"/>
      <c r="D154" s="26"/>
      <c r="E154" s="26"/>
      <c r="F154" s="26"/>
      <c r="G154" s="26"/>
      <c r="H154" s="26"/>
      <c r="I154" s="26"/>
      <c r="J154" s="26"/>
      <c r="K154" s="26"/>
      <c r="L154" s="27"/>
    </row>
    <row r="155" spans="2:12">
      <c r="B155" s="25"/>
      <c r="C155" s="26"/>
      <c r="D155" s="26"/>
      <c r="E155" s="26"/>
      <c r="F155" s="26"/>
      <c r="G155" s="26"/>
      <c r="H155" s="26"/>
      <c r="I155" s="26"/>
      <c r="J155" s="26"/>
      <c r="K155" s="26"/>
      <c r="L155" s="27"/>
    </row>
    <row r="156" spans="2:12">
      <c r="B156" s="25"/>
      <c r="C156" s="26"/>
      <c r="D156" s="26"/>
      <c r="E156" s="26"/>
      <c r="F156" s="26"/>
      <c r="G156" s="26"/>
      <c r="H156" s="26"/>
      <c r="I156" s="26"/>
      <c r="J156" s="26"/>
      <c r="K156" s="26"/>
      <c r="L156" s="27"/>
    </row>
    <row r="157" spans="2:12">
      <c r="B157" s="25"/>
      <c r="C157" s="26"/>
      <c r="D157" s="26"/>
      <c r="E157" s="26"/>
      <c r="F157" s="26"/>
      <c r="G157" s="26"/>
      <c r="H157" s="26"/>
      <c r="I157" s="26"/>
      <c r="J157" s="26"/>
      <c r="K157" s="26"/>
      <c r="L157" s="27"/>
    </row>
    <row r="158" spans="2:12">
      <c r="B158" s="25"/>
      <c r="C158" s="26"/>
      <c r="D158" s="26"/>
      <c r="E158" s="26"/>
      <c r="F158" s="26"/>
      <c r="G158" s="26"/>
      <c r="H158" s="26"/>
      <c r="I158" s="26"/>
      <c r="J158" s="26"/>
      <c r="K158" s="26"/>
      <c r="L158" s="27"/>
    </row>
    <row r="159" spans="2:12">
      <c r="B159" s="25"/>
      <c r="C159" s="26"/>
      <c r="D159" s="26"/>
      <c r="E159" s="26"/>
      <c r="F159" s="26"/>
      <c r="G159" s="26"/>
      <c r="H159" s="26"/>
      <c r="I159" s="26"/>
      <c r="J159" s="26"/>
      <c r="K159" s="26"/>
      <c r="L159" s="27"/>
    </row>
    <row r="160" spans="2:12">
      <c r="B160" s="25"/>
      <c r="C160" s="26"/>
      <c r="D160" s="26"/>
      <c r="E160" s="26"/>
      <c r="F160" s="26"/>
      <c r="G160" s="26"/>
      <c r="H160" s="26"/>
      <c r="I160" s="26"/>
      <c r="J160" s="26"/>
      <c r="K160" s="26"/>
      <c r="L160" s="27"/>
    </row>
    <row r="161" spans="2:12">
      <c r="B161" s="25"/>
      <c r="C161" s="26"/>
      <c r="D161" s="26"/>
      <c r="E161" s="26"/>
      <c r="F161" s="26"/>
      <c r="G161" s="26"/>
      <c r="H161" s="26"/>
      <c r="I161" s="26"/>
      <c r="J161" s="26"/>
      <c r="K161" s="26"/>
      <c r="L161" s="27"/>
    </row>
    <row r="162" spans="2:12">
      <c r="B162" s="25"/>
      <c r="C162" s="26"/>
      <c r="D162" s="26"/>
      <c r="E162" s="26"/>
      <c r="F162" s="26"/>
      <c r="G162" s="26"/>
      <c r="H162" s="26"/>
      <c r="I162" s="26"/>
      <c r="J162" s="26"/>
      <c r="K162" s="26"/>
      <c r="L162" s="27"/>
    </row>
    <row r="163" spans="2:12">
      <c r="B163" s="25"/>
      <c r="C163" s="26"/>
      <c r="D163" s="26"/>
      <c r="E163" s="26"/>
      <c r="F163" s="26"/>
      <c r="G163" s="26"/>
      <c r="H163" s="26"/>
      <c r="I163" s="26"/>
      <c r="J163" s="26"/>
      <c r="K163" s="26"/>
      <c r="L163" s="27"/>
    </row>
    <row r="164" spans="2:12">
      <c r="B164" s="25"/>
      <c r="C164" s="26"/>
      <c r="D164" s="26"/>
      <c r="E164" s="26"/>
      <c r="F164" s="26"/>
      <c r="G164" s="26"/>
      <c r="H164" s="26"/>
      <c r="I164" s="26"/>
      <c r="J164" s="26"/>
      <c r="K164" s="26"/>
      <c r="L164" s="27"/>
    </row>
    <row r="165" spans="2:12">
      <c r="B165" s="25"/>
      <c r="C165" s="26"/>
      <c r="D165" s="26"/>
      <c r="E165" s="26"/>
      <c r="F165" s="26"/>
      <c r="G165" s="26"/>
      <c r="H165" s="26"/>
      <c r="I165" s="26"/>
      <c r="J165" s="26"/>
      <c r="K165" s="26"/>
      <c r="L165" s="27"/>
    </row>
    <row r="166" spans="2:12">
      <c r="B166" s="25"/>
      <c r="C166" s="26"/>
      <c r="D166" s="26"/>
      <c r="E166" s="26"/>
      <c r="F166" s="26"/>
      <c r="G166" s="26"/>
      <c r="H166" s="26"/>
      <c r="I166" s="26"/>
      <c r="J166" s="26"/>
      <c r="K166" s="26"/>
      <c r="L166" s="27"/>
    </row>
    <row r="167" spans="2:12">
      <c r="B167" s="25"/>
      <c r="C167" s="26"/>
      <c r="D167" s="26"/>
      <c r="E167" s="26"/>
      <c r="F167" s="26"/>
      <c r="G167" s="26"/>
      <c r="H167" s="26"/>
      <c r="I167" s="26"/>
      <c r="J167" s="26"/>
      <c r="K167" s="26"/>
      <c r="L167" s="27"/>
    </row>
    <row r="168" spans="2:12">
      <c r="B168" s="25"/>
      <c r="C168" s="26"/>
      <c r="D168" s="26"/>
      <c r="E168" s="26"/>
      <c r="F168" s="26"/>
      <c r="G168" s="26"/>
      <c r="H168" s="26"/>
      <c r="I168" s="26"/>
      <c r="J168" s="26"/>
      <c r="K168" s="26"/>
      <c r="L168" s="27"/>
    </row>
    <row r="169" spans="2:12">
      <c r="B169" s="25"/>
      <c r="C169" s="26"/>
      <c r="D169" s="26"/>
      <c r="E169" s="26"/>
      <c r="F169" s="26"/>
      <c r="G169" s="26"/>
      <c r="H169" s="26"/>
      <c r="I169" s="26"/>
      <c r="J169" s="26"/>
      <c r="K169" s="26"/>
      <c r="L169" s="27"/>
    </row>
    <row r="170" spans="2:12">
      <c r="B170" s="25"/>
      <c r="C170" s="26"/>
      <c r="D170" s="26"/>
      <c r="E170" s="26"/>
      <c r="F170" s="26"/>
      <c r="G170" s="26"/>
      <c r="H170" s="26"/>
      <c r="I170" s="26"/>
      <c r="J170" s="26"/>
      <c r="K170" s="26"/>
      <c r="L170" s="27"/>
    </row>
    <row r="171" spans="2:12">
      <c r="B171" s="25"/>
      <c r="C171" s="26"/>
      <c r="D171" s="26"/>
      <c r="E171" s="26"/>
      <c r="F171" s="26"/>
      <c r="G171" s="26"/>
      <c r="H171" s="26"/>
      <c r="I171" s="26"/>
      <c r="J171" s="26"/>
      <c r="K171" s="26"/>
      <c r="L171" s="27"/>
    </row>
    <row r="172" spans="2:12">
      <c r="B172" s="25"/>
      <c r="C172" s="26"/>
      <c r="D172" s="26"/>
      <c r="E172" s="26"/>
      <c r="F172" s="26"/>
      <c r="G172" s="26"/>
      <c r="H172" s="26"/>
      <c r="I172" s="26"/>
      <c r="J172" s="26"/>
      <c r="K172" s="26"/>
      <c r="L172" s="27"/>
    </row>
    <row r="173" spans="2:12">
      <c r="B173" s="25"/>
      <c r="C173" s="26"/>
      <c r="D173" s="26"/>
      <c r="E173" s="26"/>
      <c r="F173" s="26"/>
      <c r="G173" s="26"/>
      <c r="H173" s="26"/>
      <c r="I173" s="26"/>
      <c r="J173" s="26"/>
      <c r="K173" s="26"/>
      <c r="L173" s="27"/>
    </row>
    <row r="174" spans="2:12">
      <c r="B174" s="25"/>
      <c r="C174" s="26"/>
      <c r="D174" s="26"/>
      <c r="E174" s="26"/>
      <c r="F174" s="26"/>
      <c r="G174" s="26"/>
      <c r="H174" s="26"/>
      <c r="I174" s="26"/>
      <c r="J174" s="26"/>
      <c r="K174" s="26"/>
      <c r="L174" s="27"/>
    </row>
    <row r="175" spans="2:12">
      <c r="B175" s="25"/>
      <c r="C175" s="26"/>
      <c r="D175" s="26"/>
      <c r="E175" s="26"/>
      <c r="F175" s="26"/>
      <c r="G175" s="26"/>
      <c r="H175" s="26"/>
      <c r="I175" s="26"/>
      <c r="J175" s="26"/>
      <c r="K175" s="26"/>
      <c r="L175" s="27"/>
    </row>
    <row r="176" spans="2:12">
      <c r="B176" s="25"/>
      <c r="C176" s="26"/>
      <c r="D176" s="26"/>
      <c r="E176" s="26"/>
      <c r="F176" s="26"/>
      <c r="G176" s="26"/>
      <c r="H176" s="26"/>
      <c r="I176" s="26"/>
      <c r="J176" s="26"/>
      <c r="K176" s="26"/>
      <c r="L176" s="27"/>
    </row>
    <row r="177" spans="2:12">
      <c r="B177" s="25"/>
      <c r="C177" s="26"/>
      <c r="D177" s="26"/>
      <c r="E177" s="26"/>
      <c r="F177" s="26"/>
      <c r="G177" s="26"/>
      <c r="H177" s="26"/>
      <c r="I177" s="26"/>
      <c r="J177" s="26"/>
      <c r="K177" s="26"/>
      <c r="L177" s="27"/>
    </row>
    <row r="178" spans="2:12">
      <c r="B178" s="25"/>
      <c r="C178" s="26"/>
      <c r="D178" s="26"/>
      <c r="E178" s="26"/>
      <c r="F178" s="26"/>
      <c r="G178" s="26"/>
      <c r="H178" s="26"/>
      <c r="I178" s="26"/>
      <c r="J178" s="26"/>
      <c r="K178" s="26"/>
      <c r="L178" s="27"/>
    </row>
    <row r="179" spans="2:12">
      <c r="B179" s="25"/>
      <c r="C179" s="26"/>
      <c r="D179" s="26"/>
      <c r="E179" s="26"/>
      <c r="F179" s="26"/>
      <c r="G179" s="26"/>
      <c r="H179" s="26"/>
      <c r="I179" s="26"/>
      <c r="J179" s="26"/>
      <c r="K179" s="26"/>
      <c r="L179" s="27"/>
    </row>
    <row r="180" spans="2:12">
      <c r="B180" s="25"/>
      <c r="C180" s="26"/>
      <c r="D180" s="26"/>
      <c r="E180" s="26"/>
      <c r="F180" s="26"/>
      <c r="G180" s="26"/>
      <c r="H180" s="26"/>
      <c r="I180" s="26"/>
      <c r="J180" s="26"/>
      <c r="K180" s="26"/>
      <c r="L180" s="27"/>
    </row>
    <row r="181" spans="2:12">
      <c r="B181" s="25"/>
      <c r="C181" s="26"/>
      <c r="D181" s="26"/>
      <c r="E181" s="26"/>
      <c r="F181" s="26"/>
      <c r="G181" s="26"/>
      <c r="H181" s="26"/>
      <c r="I181" s="26"/>
      <c r="J181" s="26"/>
      <c r="K181" s="26"/>
      <c r="L181" s="27"/>
    </row>
    <row r="182" spans="2:12">
      <c r="B182" s="25"/>
      <c r="C182" s="26"/>
      <c r="D182" s="26"/>
      <c r="E182" s="26"/>
      <c r="F182" s="26"/>
      <c r="G182" s="26"/>
      <c r="H182" s="26"/>
      <c r="I182" s="26"/>
      <c r="J182" s="26"/>
      <c r="K182" s="26"/>
      <c r="L182" s="27"/>
    </row>
    <row r="183" spans="2:12">
      <c r="B183" s="25"/>
      <c r="C183" s="26"/>
      <c r="D183" s="26"/>
      <c r="E183" s="26"/>
      <c r="F183" s="26"/>
      <c r="G183" s="26"/>
      <c r="H183" s="26"/>
      <c r="I183" s="26"/>
      <c r="J183" s="26"/>
      <c r="K183" s="26"/>
      <c r="L183" s="27"/>
    </row>
    <row r="184" spans="2:12">
      <c r="B184" s="25"/>
      <c r="C184" s="26"/>
      <c r="D184" s="26"/>
      <c r="E184" s="26"/>
      <c r="F184" s="26"/>
      <c r="G184" s="26"/>
      <c r="H184" s="26"/>
      <c r="I184" s="26"/>
      <c r="J184" s="26"/>
      <c r="K184" s="26"/>
      <c r="L184" s="27"/>
    </row>
    <row r="185" spans="2:12">
      <c r="B185" s="25"/>
      <c r="C185" s="26"/>
      <c r="D185" s="26"/>
      <c r="E185" s="26"/>
      <c r="F185" s="26"/>
      <c r="G185" s="26"/>
      <c r="H185" s="26"/>
      <c r="I185" s="26"/>
      <c r="J185" s="26"/>
      <c r="K185" s="26"/>
      <c r="L185" s="27"/>
    </row>
    <row r="186" spans="2:12">
      <c r="B186" s="25"/>
      <c r="C186" s="26"/>
      <c r="D186" s="26"/>
      <c r="E186" s="26"/>
      <c r="F186" s="26"/>
      <c r="G186" s="26"/>
      <c r="H186" s="26"/>
      <c r="I186" s="26"/>
      <c r="J186" s="26"/>
      <c r="K186" s="26"/>
      <c r="L186" s="27"/>
    </row>
    <row r="187" spans="2:12">
      <c r="B187" s="25"/>
      <c r="C187" s="26"/>
      <c r="D187" s="26"/>
      <c r="E187" s="26"/>
      <c r="F187" s="26"/>
      <c r="G187" s="26"/>
      <c r="H187" s="26"/>
      <c r="I187" s="26"/>
      <c r="J187" s="26"/>
      <c r="K187" s="26"/>
      <c r="L187" s="27"/>
    </row>
    <row r="188" spans="2:12">
      <c r="B188" s="25"/>
      <c r="C188" s="26"/>
      <c r="D188" s="26"/>
      <c r="E188" s="26"/>
      <c r="F188" s="26"/>
      <c r="G188" s="26"/>
      <c r="H188" s="26"/>
      <c r="I188" s="26"/>
      <c r="J188" s="26"/>
      <c r="K188" s="26"/>
      <c r="L188" s="27"/>
    </row>
    <row r="189" spans="2:12">
      <c r="B189" s="33"/>
      <c r="C189" s="31"/>
      <c r="D189" s="31"/>
      <c r="E189" s="31"/>
      <c r="F189" s="31"/>
      <c r="G189" s="31"/>
      <c r="H189" s="31"/>
      <c r="I189" s="31"/>
      <c r="J189" s="31"/>
      <c r="K189" s="31"/>
      <c r="L189" s="34"/>
    </row>
  </sheetData>
  <sheetProtection algorithmName="SHA-512" hashValue="m3oXqJ2Y7TdvUDmPmXIEXVaVgEeZjPfSTrYgRmmOZxPjLH1WAaoHVHGFETEcyNTPHj/oluiEiaaVnVjhyUXtBQ==" saltValue="BO6LQPCKr5dToSnpdRargg==" spinCount="100000" sheet="1" scenarios="1" insertHyperlinks="0"/>
  <protectedRanges>
    <protectedRange sqref="F2:G2 F5 E5:E6 E14:E16 F19:F22 B38:L38 B40:L189 C39:L39" name="Bereich1"/>
    <protectedRange sqref="B39" name="Bereich1_1"/>
  </protectedRanges>
  <mergeCells count="2">
    <mergeCell ref="C2:E2"/>
    <mergeCell ref="F2:G2"/>
  </mergeCells>
  <phoneticPr fontId="0" type="noConversion"/>
  <conditionalFormatting sqref="H27:H33 H35">
    <cfRule type="cellIs" dxfId="501" priority="5" stopIfTrue="1" operator="greaterThanOrEqual">
      <formula>100</formula>
    </cfRule>
    <cfRule type="cellIs" dxfId="500" priority="6" stopIfTrue="1" operator="lessThan">
      <formula>100</formula>
    </cfRule>
  </conditionalFormatting>
  <conditionalFormatting sqref="H34">
    <cfRule type="cellIs" dxfId="499" priority="7" stopIfTrue="1" operator="greaterThanOrEqual">
      <formula>100.01</formula>
    </cfRule>
    <cfRule type="cellIs" dxfId="498" priority="8" stopIfTrue="1" operator="lessThan">
      <formula>100.01</formula>
    </cfRule>
  </conditionalFormatting>
  <conditionalFormatting sqref="E16">
    <cfRule type="cellIs" dxfId="497" priority="4" stopIfTrue="1" operator="lessThan">
      <formula>1.2</formula>
    </cfRule>
  </conditionalFormatting>
  <conditionalFormatting sqref="F20">
    <cfRule type="expression" dxfId="496" priority="3">
      <formula>F20&lt;0.4*F21</formula>
    </cfRule>
  </conditionalFormatting>
  <conditionalFormatting sqref="F21">
    <cfRule type="expression" dxfId="495" priority="1">
      <formula>F21&lt;0.4*F20</formula>
    </cfRule>
  </conditionalFormatting>
  <dataValidations count="6">
    <dataValidation allowBlank="1" showInputMessage="1" showErrorMessage="1" promptTitle="Select Material" sqref="F6 C6 G13:G14" xr:uid="{00000000-0002-0000-0B00-000000000000}"/>
    <dataValidation type="list" allowBlank="1" showInputMessage="1" showErrorMessage="1" promptTitle="Select Material" sqref="E6" xr:uid="{00000000-0002-0000-0B00-000001000000}">
      <formula1>Tube_Type</formula1>
    </dataValidation>
    <dataValidation type="list" allowBlank="1" showInputMessage="1" showErrorMessage="1" sqref="F2" xr:uid="{00000000-0002-0000-0B00-000002000000}">
      <formula1>ConstructionType</formula1>
    </dataValidation>
    <dataValidation type="list" allowBlank="1" showInputMessage="1" showErrorMessage="1" promptTitle="Select Material" sqref="C5 D5:D6" xr:uid="{00000000-0002-0000-0B00-000003000000}">
      <formula1>Materials</formula1>
    </dataValidation>
    <dataValidation type="list" allowBlank="1" showInputMessage="1" showErrorMessage="1" sqref="F5" xr:uid="{00000000-0002-0000-0B00-000004000000}">
      <formula1>Material</formula1>
    </dataValidation>
    <dataValidation type="list" allowBlank="1" showInputMessage="1" showErrorMessage="1" promptTitle="Select Material" sqref="E5" xr:uid="{00000000-0002-0000-0B00-000005000000}">
      <formula1>Metallic_Mats</formula1>
    </dataValidation>
  </dataValidations>
  <hyperlinks>
    <hyperlink ref="J36" location="'Cover Sheet'!A1" display="BACK to COVER SHEET" xr:uid="{00000000-0004-0000-0B00-000001000000}"/>
    <hyperlink ref="J35:L35" location="'Cover Sheet'!A1" display="BACK to COVER SHEET" xr:uid="{00000000-0004-0000-0B00-000002000000}"/>
    <hyperlink ref="B38" location="'T3.11 T3.5 Guidance Notes'!A1" display="Link to guidance notes for laminated structures" xr:uid="{31F57B88-7AAC-468B-BC32-E5D7D2EA53FF}"/>
    <hyperlink ref="B39" location="'T3.5 Guidance Notes'!A1" display="Link to GUIDANCE NOTES for anisotropic laminates" xr:uid="{3DD41269-C693-427F-AD92-10AF8E2D9728}"/>
    <hyperlink ref="B14" location="'T1.1 Guidance Notes'!A1" display="Number of tubes" xr:uid="{9C295F24-AF0E-4169-8787-CBCF10C19C0F}"/>
  </hyperlinks>
  <pageMargins left="0.75" right="0.75" top="1" bottom="1" header="0.5" footer="0.5"/>
  <pageSetup paperSize="9" scale="54" fitToHeight="0" orientation="portrait" horizontalDpi="4294967294" r:id="rId1"/>
  <headerFooter alignWithMargins="0"/>
  <ignoredErrors>
    <ignoredError sqref="H28" formula="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CCFF99"/>
    <pageSetUpPr fitToPage="1"/>
  </sheetPr>
  <dimension ref="B1:S190"/>
  <sheetViews>
    <sheetView showGridLines="0" view="pageBreakPreview" zoomScaleNormal="100" zoomScaleSheetLayoutView="100" workbookViewId="0">
      <selection activeCell="M35" sqref="M35"/>
    </sheetView>
  </sheetViews>
  <sheetFormatPr baseColWidth="10" defaultColWidth="11.42578125" defaultRowHeight="12.75"/>
  <cols>
    <col min="1" max="1" width="3.42578125" customWidth="1"/>
    <col min="2" max="2" width="45.85546875" customWidth="1"/>
    <col min="3" max="3" width="11.42578125" customWidth="1"/>
    <col min="4" max="4" width="3.5703125" customWidth="1"/>
    <col min="5" max="8" width="11.7109375" customWidth="1"/>
    <col min="9" max="9" width="14.28515625" bestFit="1" customWidth="1"/>
    <col min="10" max="10" width="11.7109375" customWidth="1"/>
    <col min="11" max="11" width="8.5703125" bestFit="1" customWidth="1"/>
    <col min="12" max="12" width="11.140625" bestFit="1" customWidth="1"/>
    <col min="13" max="15" width="11.42578125" customWidth="1"/>
    <col min="16" max="16" width="3.42578125" customWidth="1"/>
  </cols>
  <sheetData>
    <row r="1" spans="2:15" ht="15.75">
      <c r="B1" s="1" t="s">
        <v>436</v>
      </c>
    </row>
    <row r="2" spans="2:15">
      <c r="C2" s="1261" t="s">
        <v>358</v>
      </c>
      <c r="D2" s="1261"/>
      <c r="E2" s="1261"/>
      <c r="F2" s="1262" t="s">
        <v>214</v>
      </c>
      <c r="G2" s="1263"/>
    </row>
    <row r="4" spans="2:15" ht="25.5">
      <c r="B4" s="41" t="s">
        <v>333</v>
      </c>
      <c r="C4" s="41" t="s">
        <v>334</v>
      </c>
      <c r="D4" s="3"/>
      <c r="E4" s="52" t="s">
        <v>437</v>
      </c>
      <c r="F4" s="52" t="s">
        <v>438</v>
      </c>
      <c r="G4" s="52" t="s">
        <v>439</v>
      </c>
      <c r="H4" s="52" t="s">
        <v>440</v>
      </c>
      <c r="I4" s="77" t="s">
        <v>359</v>
      </c>
      <c r="J4" s="52" t="s">
        <v>360</v>
      </c>
      <c r="L4" s="3"/>
      <c r="M4" s="142" t="s">
        <v>361</v>
      </c>
      <c r="N4" s="142" t="s">
        <v>362</v>
      </c>
    </row>
    <row r="5" spans="2:15">
      <c r="B5" s="362" t="s">
        <v>336</v>
      </c>
      <c r="C5" s="35" t="s">
        <v>175</v>
      </c>
      <c r="E5" s="17" t="s">
        <v>175</v>
      </c>
      <c r="F5" s="17" t="s">
        <v>175</v>
      </c>
      <c r="G5" s="17" t="s">
        <v>175</v>
      </c>
      <c r="H5" s="67"/>
      <c r="I5" s="38" t="s">
        <v>179</v>
      </c>
      <c r="J5" s="67"/>
      <c r="L5" s="351" t="s">
        <v>363</v>
      </c>
      <c r="M5">
        <f>I22/1000</f>
        <v>0</v>
      </c>
      <c r="N5" s="140">
        <f>M5</f>
        <v>0</v>
      </c>
    </row>
    <row r="6" spans="2:15">
      <c r="B6" s="362" t="s">
        <v>364</v>
      </c>
      <c r="C6" s="35" t="s">
        <v>221</v>
      </c>
      <c r="E6" s="17" t="s">
        <v>221</v>
      </c>
      <c r="F6" s="17" t="s">
        <v>221</v>
      </c>
      <c r="G6" s="17" t="s">
        <v>221</v>
      </c>
      <c r="H6" s="69"/>
      <c r="I6" s="68" t="s">
        <v>365</v>
      </c>
      <c r="J6" s="69"/>
      <c r="L6" s="351" t="s">
        <v>366</v>
      </c>
      <c r="M6">
        <f>I21/1000</f>
        <v>0</v>
      </c>
      <c r="N6" s="140">
        <f>I20/1000</f>
        <v>0</v>
      </c>
    </row>
    <row r="7" spans="2:15">
      <c r="B7" s="42" t="s">
        <v>338</v>
      </c>
      <c r="C7" s="36" t="str">
        <f>HLOOKUP(C5,MaterialData!$C$3:$O$4,2,FALSE)</f>
        <v>Steel</v>
      </c>
      <c r="D7" s="43"/>
      <c r="E7" s="36" t="str">
        <f>HLOOKUP(E5,MaterialData!$C$3:$O$4,2,FALSE)</f>
        <v>Steel</v>
      </c>
      <c r="F7" s="36" t="str">
        <f>HLOOKUP(F5,MaterialData!$C$3:$O$4,2,FALSE)</f>
        <v>Steel</v>
      </c>
      <c r="G7" s="36" t="str">
        <f>HLOOKUP(G5,MaterialData!$C$3:$O$4,2,FALSE)</f>
        <v>Steel</v>
      </c>
      <c r="H7" s="51"/>
      <c r="I7" s="36" t="str">
        <f>HLOOKUP(I5,MaterialData!$C$3:$R$4,2,FALSE)</f>
        <v>FBHS</v>
      </c>
      <c r="J7" s="51"/>
    </row>
    <row r="8" spans="2:15" ht="15.75" customHeight="1">
      <c r="B8" s="42" t="s">
        <v>201</v>
      </c>
      <c r="C8" s="36">
        <f>INDEX(Innertable,MATCH($B8,MaterialData!$B$6:$B$11,0),MATCH(C$7,MaterialData!$C$4:$O$4,0))</f>
        <v>200000000000</v>
      </c>
      <c r="D8" s="43"/>
      <c r="E8" s="36">
        <f>INDEX(Innertable,MATCH($B8,MaterialData!$B$6:$B$11,0),MATCH(E$7,MaterialData!$C$4:$R$4,0))</f>
        <v>200000000000</v>
      </c>
      <c r="F8" s="36">
        <f>INDEX(Innertable,MATCH($B8,MaterialData!$B$6:$B$11,0),MATCH(F$7,MaterialData!$C$4:$R$4,0))</f>
        <v>200000000000</v>
      </c>
      <c r="G8" s="36">
        <f>INDEX(Innertable,MATCH($B8,MaterialData!$B$6:$B$11,0),MATCH(G$7,MaterialData!$C$4:$R$4,0))</f>
        <v>200000000000</v>
      </c>
      <c r="H8" s="51"/>
      <c r="I8" s="36">
        <f>INDEX(Innertable,MATCH($B8,MaterialData!$B$6:$B$11,0),MATCH(I$7,MaterialData!$C$4:$R$4,0))</f>
        <v>0</v>
      </c>
      <c r="J8" s="51"/>
      <c r="L8" s="351" t="s">
        <v>367</v>
      </c>
      <c r="M8" s="43">
        <f>M5*M6</f>
        <v>0</v>
      </c>
      <c r="N8" s="351" t="s">
        <v>368</v>
      </c>
      <c r="O8" s="43">
        <f>(M5*M6^3)/12</f>
        <v>0</v>
      </c>
    </row>
    <row r="9" spans="2:15" ht="15.75" customHeight="1">
      <c r="B9" s="42" t="s">
        <v>202</v>
      </c>
      <c r="C9" s="36">
        <f>INDEX(Innertable,MATCH($B9,MaterialData!$B$6:$B$11,0),MATCH(C$7,MaterialData!$C$4:$O$4,0))</f>
        <v>305000000</v>
      </c>
      <c r="D9" s="43"/>
      <c r="E9" s="36">
        <f>INDEX(Innertable,MATCH($B9,MaterialData!$B$6:$B$11,0),MATCH(E$7,MaterialData!$C$4:$R$4,0))</f>
        <v>305000000</v>
      </c>
      <c r="F9" s="36">
        <f>INDEX(Innertable,MATCH($B9,MaterialData!$B$6:$B$11,0),MATCH(F$7,MaterialData!$C$4:$R$4,0))</f>
        <v>305000000</v>
      </c>
      <c r="G9" s="36">
        <f>INDEX(Innertable,MATCH($B9,MaterialData!$B$6:$B$11,0),MATCH(G$7,MaterialData!$C$4:$R$4,0))</f>
        <v>305000000</v>
      </c>
      <c r="H9" s="51"/>
      <c r="I9" s="36" t="e">
        <f>INDEX(Innertable,MATCH($B9,MaterialData!$B$6:$B$11,0),MATCH(I$7,MaterialData!$C$4:$R$4,0))</f>
        <v>#DIV/0!</v>
      </c>
      <c r="J9" s="51"/>
      <c r="L9" s="351" t="s">
        <v>369</v>
      </c>
      <c r="M9" s="43">
        <f>N5*N6</f>
        <v>0</v>
      </c>
      <c r="N9" s="351" t="s">
        <v>370</v>
      </c>
      <c r="O9" s="43">
        <f>(N5*N6^3)/12</f>
        <v>0</v>
      </c>
    </row>
    <row r="10" spans="2:15" ht="15.75" customHeight="1">
      <c r="B10" s="42" t="s">
        <v>203</v>
      </c>
      <c r="C10" s="36">
        <f>INDEX(Innertable,MATCH($B10,MaterialData!$B$6:$B$11,0),MATCH(C$7,MaterialData!$C$4:$O$4,0))</f>
        <v>365000000</v>
      </c>
      <c r="D10" s="43"/>
      <c r="E10" s="36">
        <f>INDEX(Innertable,MATCH($B10,MaterialData!$B$6:$B$11,0),MATCH(E$7,MaterialData!$C$4:$R$4,0))</f>
        <v>365000000</v>
      </c>
      <c r="F10" s="36">
        <f>INDEX(Innertable,MATCH($B10,MaterialData!$B$6:$B$11,0),MATCH(F$7,MaterialData!$C$4:$R$4,0))</f>
        <v>365000000</v>
      </c>
      <c r="G10" s="36">
        <f>INDEX(Innertable,MATCH($B10,MaterialData!$B$6:$B$11,0),MATCH(G$7,MaterialData!$C$4:$R$4,0))</f>
        <v>365000000</v>
      </c>
      <c r="H10" s="51"/>
      <c r="I10" s="36" t="e">
        <f>INDEX(Innertable,MATCH($B10,MaterialData!$B$6:$B$11,0),MATCH(I$7,MaterialData!$C$4:$R$4,0))</f>
        <v>#DIV/0!</v>
      </c>
      <c r="J10" s="51"/>
      <c r="L10" s="351" t="s">
        <v>371</v>
      </c>
      <c r="M10">
        <f>M6/2</f>
        <v>0</v>
      </c>
      <c r="N10" s="351" t="s">
        <v>372</v>
      </c>
      <c r="O10" s="43" t="e">
        <f>O8+(M8*($M$12-M10)^2)</f>
        <v>#DIV/0!</v>
      </c>
    </row>
    <row r="11" spans="2:15" ht="15.75" customHeight="1">
      <c r="B11" s="42" t="s">
        <v>204</v>
      </c>
      <c r="C11" s="36">
        <f>INDEX(Innertable,MATCH($B11,MaterialData!$B$6:$B$11,0),MATCH(C$7,MaterialData!$C$4:$O$4,0))</f>
        <v>180000000</v>
      </c>
      <c r="D11" s="43"/>
      <c r="E11" s="36">
        <f>INDEX(Innertable,MATCH($B11,MaterialData!$B$6:$B$11,0),MATCH(E$7,MaterialData!$C$4:$R$4,0))</f>
        <v>180000000</v>
      </c>
      <c r="F11" s="36">
        <f>INDEX(Innertable,MATCH($B11,MaterialData!$B$6:$B$11,0),MATCH(F$7,MaterialData!$C$4:$R$4,0))</f>
        <v>180000000</v>
      </c>
      <c r="G11" s="36">
        <f>INDEX(Innertable,MATCH($B11,MaterialData!$B$6:$B$11,0),MATCH(G$7,MaterialData!$C$4:$R$4,0))</f>
        <v>180000000</v>
      </c>
      <c r="H11" s="51"/>
      <c r="I11" s="36" t="str">
        <f>INDEX(Innertable,MATCH($B11,MaterialData!$B$6:$B$11,0),MATCH(I$7,MaterialData!$C$4:$R$4,0))</f>
        <v>N/A</v>
      </c>
      <c r="J11" s="51"/>
      <c r="L11" s="351" t="s">
        <v>373</v>
      </c>
      <c r="M11">
        <f>(I18-0.5*I20)*0.001</f>
        <v>0</v>
      </c>
      <c r="N11" s="351" t="s">
        <v>374</v>
      </c>
      <c r="O11" s="43" t="e">
        <f>O9+(M9*($M$12-M11)^2)</f>
        <v>#DIV/0!</v>
      </c>
    </row>
    <row r="12" spans="2:15" ht="15.75" customHeight="1">
      <c r="B12" s="42" t="s">
        <v>205</v>
      </c>
      <c r="C12" s="36">
        <f>INDEX(Innertable,MATCH($B12,MaterialData!$B$6:$B$11,0),MATCH(C$7,MaterialData!$C$4:$O$4,0))</f>
        <v>300000000</v>
      </c>
      <c r="D12" s="43"/>
      <c r="E12" s="36">
        <f>INDEX(Innertable,MATCH($B12,MaterialData!$B$6:$B$11,0),MATCH(E$7,MaterialData!$C$4:$R$4,0))</f>
        <v>300000000</v>
      </c>
      <c r="F12" s="36">
        <f>INDEX(Innertable,MATCH($B12,MaterialData!$B$6:$B$11,0),MATCH(F$7,MaterialData!$C$4:$R$4,0))</f>
        <v>300000000</v>
      </c>
      <c r="G12" s="36">
        <f>INDEX(Innertable,MATCH($B12,MaterialData!$B$6:$B$11,0),MATCH(G$7,MaterialData!$C$4:$R$4,0))</f>
        <v>300000000</v>
      </c>
      <c r="H12" s="51"/>
      <c r="I12" s="36" t="str">
        <f>INDEX(Innertable,MATCH($B12,MaterialData!$B$6:$B$11,0),MATCH(I$7,MaterialData!$C$4:$R$4,0))</f>
        <v>N/A</v>
      </c>
      <c r="J12" s="51"/>
      <c r="L12" s="351" t="s">
        <v>375</v>
      </c>
      <c r="M12" s="141" t="e">
        <f>(M8*M10+M9*M11)/(M8+M9)</f>
        <v>#DIV/0!</v>
      </c>
      <c r="N12" s="351" t="s">
        <v>376</v>
      </c>
      <c r="O12" s="144" t="e">
        <f>SUM(O10:O11)</f>
        <v>#DIV/0!</v>
      </c>
    </row>
    <row r="13" spans="2:15">
      <c r="E13" s="4"/>
      <c r="G13" s="15"/>
      <c r="H13" s="69"/>
      <c r="J13" s="69"/>
      <c r="O13" s="43"/>
    </row>
    <row r="14" spans="2:15">
      <c r="B14" s="983" t="s">
        <v>377</v>
      </c>
      <c r="C14" s="35">
        <v>3</v>
      </c>
      <c r="E14" s="17">
        <v>3</v>
      </c>
      <c r="F14" s="17">
        <v>0</v>
      </c>
      <c r="G14" s="17">
        <v>0</v>
      </c>
      <c r="H14" s="69"/>
      <c r="J14" s="69"/>
      <c r="O14" s="43"/>
    </row>
    <row r="15" spans="2:15">
      <c r="B15" s="42" t="s">
        <v>339</v>
      </c>
      <c r="C15" s="35">
        <v>25.4</v>
      </c>
      <c r="E15" s="17">
        <v>25.4</v>
      </c>
      <c r="F15" s="17">
        <v>25.4</v>
      </c>
      <c r="G15" s="17">
        <v>25.4</v>
      </c>
      <c r="H15" s="69"/>
      <c r="J15" s="69"/>
      <c r="O15" s="43"/>
    </row>
    <row r="16" spans="2:15">
      <c r="B16" s="42" t="s">
        <v>340</v>
      </c>
      <c r="C16" s="35">
        <v>1.2</v>
      </c>
      <c r="E16" s="17">
        <v>1.2</v>
      </c>
      <c r="F16" s="17">
        <v>1.2</v>
      </c>
      <c r="G16" s="17">
        <v>1.2</v>
      </c>
      <c r="H16" s="69"/>
      <c r="J16" s="69"/>
      <c r="L16" s="123"/>
      <c r="O16" s="43"/>
    </row>
    <row r="17" spans="2:19">
      <c r="E17" s="39"/>
      <c r="F17" s="78" t="s">
        <v>441</v>
      </c>
      <c r="G17" s="49" t="str">
        <f>IF(AND(K27&gt;=100,F2="tubing only",NOT(OR(E18="NO",F18="NO",G18="NO"))),"YES","NO")</f>
        <v>YES</v>
      </c>
      <c r="H17" s="69"/>
      <c r="J17" s="69"/>
      <c r="O17" s="43"/>
    </row>
    <row r="18" spans="2:19" ht="12.75" customHeight="1">
      <c r="B18" s="42" t="s">
        <v>378</v>
      </c>
      <c r="E18" s="117" t="str">
        <f>IF(E14=0,"N/A",IF(AND(E5=$C$5,E15&gt;=25.4,E16&gt;=1.2),"YES","NO"))</f>
        <v>YES</v>
      </c>
      <c r="F18" s="118" t="str">
        <f>IF(F14=0,"N/A",IF(AND(F5=$C$5,F15&gt;=25.4,F16&gt;=1.2),"YES","NO"))</f>
        <v>N/A</v>
      </c>
      <c r="G18" s="119" t="str">
        <f>IF(G14=0,"N/A",IF(AND(G5=$C$5,G15&gt;=25.4,G16&gt;=1.2),"YES","NO"))</f>
        <v>N/A</v>
      </c>
      <c r="H18" s="69"/>
      <c r="I18" s="137">
        <f>I19+I20+I21</f>
        <v>0</v>
      </c>
      <c r="J18" s="69"/>
      <c r="O18" s="43"/>
    </row>
    <row r="19" spans="2:19">
      <c r="B19" s="42" t="s">
        <v>379</v>
      </c>
      <c r="E19" s="836"/>
      <c r="F19" s="837"/>
      <c r="G19" s="838"/>
      <c r="H19" s="69"/>
      <c r="I19" s="38"/>
      <c r="J19" s="69"/>
      <c r="O19" s="43"/>
    </row>
    <row r="20" spans="2:19">
      <c r="B20" s="42" t="s">
        <v>380</v>
      </c>
      <c r="E20" s="836"/>
      <c r="F20" s="837"/>
      <c r="G20" s="838"/>
      <c r="H20" s="69"/>
      <c r="I20" s="38"/>
      <c r="J20" s="69"/>
      <c r="L20" s="361" t="str">
        <f>IF(I20&lt;0.4*I21,"Asymmetrical lay-up: skin too thin in comparison, see T3.4.4.","")</f>
        <v/>
      </c>
      <c r="O20" s="43"/>
    </row>
    <row r="21" spans="2:19">
      <c r="B21" s="362" t="s">
        <v>381</v>
      </c>
      <c r="E21" s="836"/>
      <c r="F21" s="837"/>
      <c r="G21" s="838"/>
      <c r="H21" s="69"/>
      <c r="I21" s="38"/>
      <c r="J21" s="69"/>
      <c r="L21" s="361" t="str">
        <f>IF(I21&lt;0.4*I20,"Asymmetrical lay-up: skin too thin in comparison, see T3.4.4.","")</f>
        <v/>
      </c>
      <c r="O21" s="43"/>
    </row>
    <row r="22" spans="2:19">
      <c r="B22" s="42" t="s">
        <v>382</v>
      </c>
      <c r="E22" s="836"/>
      <c r="F22" s="837"/>
      <c r="G22" s="838"/>
      <c r="H22" s="69"/>
      <c r="I22" s="38"/>
      <c r="J22" s="69"/>
      <c r="K22" s="514"/>
      <c r="O22" s="43"/>
    </row>
    <row r="23" spans="2:19">
      <c r="E23" s="79"/>
      <c r="F23" s="80"/>
      <c r="G23" s="81"/>
      <c r="H23" s="69"/>
      <c r="J23" s="69"/>
      <c r="O23" s="43"/>
    </row>
    <row r="24" spans="2:19">
      <c r="B24" s="42" t="s">
        <v>341</v>
      </c>
      <c r="C24" s="35">
        <f>C15/1000</f>
        <v>2.5399999999999999E-2</v>
      </c>
      <c r="E24" s="35">
        <f>IF($F$2="composite only","No tubes",IF(E14=0,"No tubes",E15/1000))</f>
        <v>2.5399999999999999E-2</v>
      </c>
      <c r="F24" s="35" t="str">
        <f>IF($F$2="composite only","No tubes",IF(F14=0,"No tubes",F15/1000))</f>
        <v>No tubes</v>
      </c>
      <c r="G24" s="35" t="str">
        <f>IF($F$2="composite only","No tubes",IF(G14=0,"No tubes",G15/1000))</f>
        <v>No tubes</v>
      </c>
      <c r="H24" s="69"/>
      <c r="J24" s="69"/>
      <c r="O24" s="43"/>
    </row>
    <row r="25" spans="2:19">
      <c r="B25" s="42" t="s">
        <v>342</v>
      </c>
      <c r="C25" s="35">
        <f>C16/1000</f>
        <v>1.1999999999999999E-3</v>
      </c>
      <c r="E25" s="35">
        <f>IF(E24="no tubes","",IF(E14=0,"",E16/1000))</f>
        <v>1.1999999999999999E-3</v>
      </c>
      <c r="F25" s="35" t="str">
        <f>IF(F24="no tubes","",IF(F14=0,"",F16/1000))</f>
        <v/>
      </c>
      <c r="G25" s="35" t="str">
        <f>IF(G24="no tubes","",IF(G14=0,"",G16/1000))</f>
        <v/>
      </c>
      <c r="H25" s="71"/>
      <c r="J25" s="71"/>
      <c r="O25" s="43"/>
      <c r="S25" s="44"/>
    </row>
    <row r="26" spans="2:19">
      <c r="B26" s="42" t="s">
        <v>343</v>
      </c>
      <c r="C26" s="36">
        <f>IF(C6="Round",((C24)^4-((C24-2*C25))^4)*3.142/64,((C24)^4-((C24-2*C25))^4)/12)</f>
        <v>6.6959174567999997E-9</v>
      </c>
      <c r="E26" s="36">
        <f>IF(E24="no tubes","",IF(E14=0,"",IF(E6="Round",(((E24)^4-((E24-2*E25))^4)*3.142/64),IF(E6="Square",(((E24)^4-((E24-2*E25))^4)/12),""))))</f>
        <v>6.6959174567999997E-9</v>
      </c>
      <c r="F26" s="36" t="str">
        <f>IF(F24="no tubes","",IF(F14=0,"",IF(F6="Round",(((F24)^4-((F24-2*F25))^4)*3.142/64),IF(F6="Square",(((F24)^4-((F24-2*F25))^4)/12),""))))</f>
        <v/>
      </c>
      <c r="G26" s="36" t="str">
        <f>IF(G24="no tubes","",IF(G14=0,"",IF(G6="Round",(((G24)^4-((G24-2*G25))^4)*3.142/64),IF(G6="Square",(((G24)^4-((G24-2*G25))^4)/12),""))))</f>
        <v/>
      </c>
      <c r="H26" s="36">
        <f>IF(SUM(E26:G26)&gt;0,SUM(E26:G26),"")</f>
        <v>6.6959174567999997E-9</v>
      </c>
      <c r="I26" s="73" t="str">
        <f>IF($F$2="Tubing only","Tubing Only",O12)</f>
        <v>Tubing Only</v>
      </c>
      <c r="J26" s="36">
        <f t="shared" ref="J26:J35" si="0">IF($F$2="Tubing only",H26,IF($F$2="Composite only",I26,IF($F$2="Tubes + Composite",H26+I26,"No Type Selected")))</f>
        <v>6.6959174567999997E-9</v>
      </c>
      <c r="O26" s="43"/>
      <c r="R26" s="43"/>
      <c r="S26" s="44"/>
    </row>
    <row r="27" spans="2:19">
      <c r="B27" s="42" t="s">
        <v>344</v>
      </c>
      <c r="C27" s="36">
        <f>C8*C26*C14</f>
        <v>4017.5504740799997</v>
      </c>
      <c r="D27" s="43"/>
      <c r="E27" s="36">
        <f>IF(E24="no tubes","",IF(E14=0,"",E8*E26*E14))</f>
        <v>4017.5504740799997</v>
      </c>
      <c r="F27" s="36" t="str">
        <f>IF(F24="no tubes","",IF(F14=0,"",F8*F26*F14))</f>
        <v/>
      </c>
      <c r="G27" s="36" t="str">
        <f>IF(G24="no tubes","",IF(G14=0,"",G8*G26*G14))</f>
        <v/>
      </c>
      <c r="H27" s="36">
        <f t="shared" ref="H27:H35" si="1">IF(SUM(E27:G27)&gt;0,SUM(E27:G27),"")</f>
        <v>4017.5504740799997</v>
      </c>
      <c r="I27" s="73" t="str">
        <f>IF(I26="Tubing Only","",I26*I8)</f>
        <v/>
      </c>
      <c r="J27" s="36">
        <f t="shared" si="0"/>
        <v>4017.5504740799997</v>
      </c>
      <c r="K27" s="40">
        <f>IF(AND(NOT($F$2="tubes + composite"),OR(AND($G$14&gt;0,G27&lt;(C27/3)),AND($F$14&gt;0,F27&lt;(C27/3)),AND($E$14&gt;0,E27&lt;(C27/3)))),0,100*J27/C27)</f>
        <v>100</v>
      </c>
      <c r="L27" t="str">
        <f>IF((99.9&gt;K27)*AND(K27&gt;33.3),"For Composites Only, Additional Proof Required","")</f>
        <v/>
      </c>
    </row>
    <row r="28" spans="2:19">
      <c r="B28" s="42" t="s">
        <v>345</v>
      </c>
      <c r="C28" s="37">
        <f>IF(C24="no tubes","",IF(C14=0,"",IF(C6="Round",C14*((C15^2-(C15-2*C16)^2)*PI()/4),IF(C6="Square",C14*(C15^2-(C15-2*C16)^2),""))))</f>
        <v>273.69555198074272</v>
      </c>
      <c r="D28" s="82"/>
      <c r="E28" s="37">
        <f>IF(E24="no tubes","",IF(E14=0,"",IF(E6="Round",E14*((E15^2-(E15-2*E16)^2)*PI()/4),IF(E6="Square",E14*(E15^2-(E15-2*E16)^2),""))))</f>
        <v>273.69555198074272</v>
      </c>
      <c r="F28" s="37" t="str">
        <f>IF(F24="no tubes","",IF(F14=0,"",IF(F6="Round",F14*((F15^2-(F15-2*F16)^2)*PI()/4),IF(F6="Square",F14*(F15^2-(F15-2*F16)^2),""))))</f>
        <v/>
      </c>
      <c r="G28" s="37" t="str">
        <f>IF(G24="no tubes","",IF(G14=0,"",IF(G6="Round",G14*((G15^2-(G15-2*G16)^2)*PI()/4),IF(G6="Square",G14*(G15^2-(G15-2*G16)^2),""))))</f>
        <v/>
      </c>
      <c r="H28" s="37">
        <f t="shared" si="1"/>
        <v>273.69555198074272</v>
      </c>
      <c r="I28" s="37" t="str">
        <f>IF(I26="Tubing Only","",(I18-I19)*I22)</f>
        <v/>
      </c>
      <c r="J28" s="37">
        <f t="shared" si="0"/>
        <v>273.69555198074272</v>
      </c>
      <c r="K28" s="40">
        <f>IF(AND($F$2="tubing only",AND(E5="steel",F5="steel",G5="steel")),100*J28/C28,"NA")</f>
        <v>100</v>
      </c>
      <c r="L28" t="str">
        <f>IF(AND(95&lt;K28,K28&lt;100),"For tubes only, provided your actual tube measures &gt;= your nominal OD and wall this is OK","")</f>
        <v/>
      </c>
      <c r="R28" s="43"/>
    </row>
    <row r="29" spans="2:19">
      <c r="B29" s="42" t="s">
        <v>346</v>
      </c>
      <c r="C29" s="36">
        <f>C$28*C9/1000000</f>
        <v>83477.143354126529</v>
      </c>
      <c r="D29" s="43"/>
      <c r="E29" s="36">
        <f>IF(E24="no tubes","",IF(E14=0,"",E$28*E9/1000000))</f>
        <v>83477.143354126529</v>
      </c>
      <c r="F29" s="36" t="str">
        <f>IF(F24="no tubes","",IF(F14=0,"",F$28*F9/1000000))</f>
        <v/>
      </c>
      <c r="G29" s="36" t="str">
        <f>IF(G24="no tubes","",IF(G14=0,"",G$28*G9/1000000))</f>
        <v/>
      </c>
      <c r="H29" s="36">
        <f t="shared" si="1"/>
        <v>83477.143354126529</v>
      </c>
      <c r="I29" s="36" t="str">
        <f>IF(I26="Tubing Only","",I28*I9/1000000)</f>
        <v/>
      </c>
      <c r="J29" s="36">
        <f t="shared" si="0"/>
        <v>83477.143354126529</v>
      </c>
      <c r="K29" s="40">
        <f>IF(AND($F$2="tubing only",OR($E$29&lt;(E14/$C$14)*$C$29,$F$29&lt;(F14/$C$14)*$C$29,$G$29&lt;(G14/$C$14)*$C$29)),0,100*J29/C29)</f>
        <v>100</v>
      </c>
      <c r="L29" t="str">
        <f>IF(AND(95&lt;K29,K29&lt;100),"For tubes only, provided your actual tube measures &gt;= your nominal OD and wall this is OK","")</f>
        <v/>
      </c>
    </row>
    <row r="30" spans="2:19">
      <c r="B30" s="42" t="s">
        <v>347</v>
      </c>
      <c r="C30" s="36">
        <f>C$28*C10/1000000</f>
        <v>99898.876472971097</v>
      </c>
      <c r="D30" s="43"/>
      <c r="E30" s="36">
        <f>IF(E24="no tubes","",IF(E14=0,"",E$28*E10/1000000))</f>
        <v>99898.876472971097</v>
      </c>
      <c r="F30" s="36" t="str">
        <f>IF(F24="no tubes","",IF(F14=0,"",F$28*F10/1000000))</f>
        <v/>
      </c>
      <c r="G30" s="36" t="str">
        <f>IF(G24="no tubes","",IF(G14=0,"",G$28*G10/1000000))</f>
        <v/>
      </c>
      <c r="H30" s="36">
        <f t="shared" si="1"/>
        <v>99898.876472971097</v>
      </c>
      <c r="I30" s="36" t="str">
        <f>IF(I26="Tubing Only","",I28*I10/1000000)</f>
        <v/>
      </c>
      <c r="J30" s="36">
        <f t="shared" si="0"/>
        <v>99898.876472971097</v>
      </c>
      <c r="K30" s="40">
        <f>IF(AND($F$2="tubing only",OR($E$30&lt;(E14/$C$14)*$C$30,$F$30&lt;(F14/$C$14)*$C$30,$G$30&lt;(G14/$C$14)*$C$30)),0,100*J30/C30)</f>
        <v>100.00000000000001</v>
      </c>
      <c r="L30" t="str">
        <f>IF(AND(95&lt;K30,K30&lt;100),"For tubes only, provided your actual tube measures &gt;= your nominal OD and wall this is OK","")</f>
        <v/>
      </c>
      <c r="R30" s="43"/>
    </row>
    <row r="31" spans="2:19">
      <c r="B31" s="42" t="s">
        <v>348</v>
      </c>
      <c r="C31" s="36">
        <f>C$28*C11/1000000</f>
        <v>49265.199356533689</v>
      </c>
      <c r="D31" s="43"/>
      <c r="E31" s="36">
        <f>IF(E24="no tubes","",IF(E14=0,"",E$28*E11/1000000))</f>
        <v>49265.199356533689</v>
      </c>
      <c r="F31" s="36" t="str">
        <f>IF(F24="no tubes","",IF(F14=0,"",F$28*F11/1000000))</f>
        <v/>
      </c>
      <c r="G31" s="36" t="str">
        <f>IF(G24="no tubes","",IF(G14=0,"",G$28*G11/1000000))</f>
        <v/>
      </c>
      <c r="H31" s="36">
        <f t="shared" si="1"/>
        <v>49265.199356533689</v>
      </c>
      <c r="I31" s="36" t="str">
        <f>IF(I26="Tubing Only","",I28*I9/1000000)</f>
        <v/>
      </c>
      <c r="J31" s="36">
        <f t="shared" si="0"/>
        <v>49265.199356533689</v>
      </c>
      <c r="K31" s="40">
        <f>IF(AND($F$2="tubing only",OR($E$31&lt;(E14/$C$14)*$C$31,$F$31&lt;(F14/$C$14)*$C$31,$G$31&lt;(G14/$C$14)*$C$31)),0,100*J31/C31)</f>
        <v>100</v>
      </c>
      <c r="L31" t="str">
        <f>IF(AND(95&lt;K31,K31&lt;100),"For tubes only, provided your actual tube measures &gt;= your nominal OD and wall this is OK","")</f>
        <v/>
      </c>
      <c r="R31" s="43"/>
    </row>
    <row r="32" spans="2:19">
      <c r="B32" s="42" t="s">
        <v>349</v>
      </c>
      <c r="C32" s="36">
        <f>IF(C14=0,"",C$28*C12/1000000)</f>
        <v>82108.66559422281</v>
      </c>
      <c r="D32" s="43"/>
      <c r="E32" s="36">
        <f>IF(E24="no tubes","",IF(E14=0,"",E$28*E12/1000000))</f>
        <v>82108.66559422281</v>
      </c>
      <c r="F32" s="36" t="str">
        <f>IF(F24="no tubes","",IF(F14=0,"",F$28*F12/1000000))</f>
        <v/>
      </c>
      <c r="G32" s="36" t="str">
        <f>IF(G24="no tubes","",IF(G14=0,"",G$28*G12/1000000))</f>
        <v/>
      </c>
      <c r="H32" s="36">
        <f t="shared" si="1"/>
        <v>82108.66559422281</v>
      </c>
      <c r="I32" s="36" t="str">
        <f>IF(I26="tubing only","",I28*I10/1000000)</f>
        <v/>
      </c>
      <c r="J32" s="36">
        <f t="shared" si="0"/>
        <v>82108.66559422281</v>
      </c>
      <c r="K32" s="40">
        <f>IF(AND($F$2="tubing only",OR($E$32&lt;(E14/$C$14)*$C$32,$F$32&lt;(F14/$C$14)*$C$32,$G$32&lt;(G14/$C$14)*$C$32)),0,100*J32/C32)</f>
        <v>100</v>
      </c>
      <c r="L32" t="str">
        <f>IF(AND(95&lt;K32,K32&lt;100),"For tubes only, provided your actual tube measures &gt;= your nominal OD and wall this is OK","")</f>
        <v/>
      </c>
      <c r="R32" s="43"/>
    </row>
    <row r="33" spans="2:15">
      <c r="B33" s="42" t="s">
        <v>350</v>
      </c>
      <c r="C33" s="36">
        <f>C14*4*C10*C26/(0.5*C24*1)</f>
        <v>2309.3006662034645</v>
      </c>
      <c r="E33" s="36">
        <f>IF(E24="no tubes","",IF(E14=0,"",E14*4*E10*E26/(0.5*E24*1)))</f>
        <v>2309.3006662034645</v>
      </c>
      <c r="F33" s="36" t="str">
        <f>IF(F24="no tubes","",IF(F14=0,"",F14*4*F10*F26/(0.5*F24*1)))</f>
        <v/>
      </c>
      <c r="G33" s="36" t="str">
        <f>IF(G24="no tubes","",IF(G14=0,"",G14*4*G10*G26/(0.5*G24*1)))</f>
        <v/>
      </c>
      <c r="H33" s="36">
        <f t="shared" si="1"/>
        <v>2309.3006662034645</v>
      </c>
      <c r="I33" s="36" t="str">
        <f>IF(I26="tubing only","",4*I10*(I26*2/(I18/1000))/1)</f>
        <v/>
      </c>
      <c r="J33" s="36">
        <f t="shared" si="0"/>
        <v>2309.3006662034645</v>
      </c>
      <c r="K33" s="40">
        <f>IF(AND($F$2="tubing only",OR($E$33&lt;(E14/$C$14)*$C$33,$F$33&lt;(F14/$C$14)*$C$33,$G$33&lt;(G14/$C$14)*$C$33)),0,100*J33/C33)</f>
        <v>100</v>
      </c>
      <c r="L33" t="str">
        <f>IF((99.9&gt;K33)*AND(K33&gt;33.3),"For Composites Only, Additional Proof Required","")</f>
        <v/>
      </c>
    </row>
    <row r="34" spans="2:15">
      <c r="B34" s="42" t="s">
        <v>351</v>
      </c>
      <c r="C34" s="36">
        <f>IF(C14=0,"",C33*1^3/(48*C27))</f>
        <v>1.1975065616797899E-2</v>
      </c>
      <c r="E34" s="36">
        <f>IF(E24="no tubes","",IF(E14=0,"",($C$33*1^3/(48*E27))))</f>
        <v>1.1975065616797899E-2</v>
      </c>
      <c r="F34" s="36" t="str">
        <f>IF(F24="no tubes","",IF(F14=0,"",($C$33*1^3/(48*F27))))</f>
        <v/>
      </c>
      <c r="G34" s="36" t="str">
        <f>IF(G24="no tubes","",IF(G14=0,"",($C$33*1^3/(48*G27))))</f>
        <v/>
      </c>
      <c r="H34" s="36">
        <f>IF(F2="composite only","",$C$33*1^3/(48*H27))</f>
        <v>1.1975065616797899E-2</v>
      </c>
      <c r="I34" s="36" t="str">
        <f>IF(NOT($F$2="tubing only"),$C$33*1^3/(48*I27),"")</f>
        <v/>
      </c>
      <c r="J34" s="36">
        <f>IF($F$2="Tubing only",H34,IF($F$2="Composite only",I34,IF($F$2="Tubes + Composite",$C$33*1^3/(48*J27),"No Type Selected")))</f>
        <v>1.1975065616797899E-2</v>
      </c>
      <c r="K34" s="40">
        <f>IF(AND($F$2="tubing only",J34&gt;1.05*C34),101,100*J34/C34)</f>
        <v>100</v>
      </c>
      <c r="L34" t="str">
        <f>IF((100.1&lt;K34)*AND(K34&lt;300.1),"For Composites Only, Additional Proof Required","")</f>
        <v/>
      </c>
    </row>
    <row r="35" spans="2:15">
      <c r="B35" s="42" t="s">
        <v>352</v>
      </c>
      <c r="C35" s="36">
        <f>0.5*C33*(C33*1^3/(48*C27))</f>
        <v>13.827013503350795</v>
      </c>
      <c r="E35" s="36">
        <f>IF(E24="no tubes","",0.5*E33*(E33*1^3/(48*E27)))</f>
        <v>13.827013503350795</v>
      </c>
      <c r="F35" s="36" t="str">
        <f>IF(F24="no tubes","",0.5*F33*(F33*1^3/(48*F27)))</f>
        <v/>
      </c>
      <c r="G35" s="36" t="str">
        <f>IF(G24="no tubes","",0.5*G33*(G33*1^3/(48*G27)))</f>
        <v/>
      </c>
      <c r="H35" s="36">
        <f t="shared" si="1"/>
        <v>13.827013503350795</v>
      </c>
      <c r="I35" s="36" t="str">
        <f>IF(I26="tubing only","",0.5*I33*(I33*1^3/(48*I27)))</f>
        <v/>
      </c>
      <c r="J35" s="36">
        <f t="shared" si="0"/>
        <v>13.827013503350795</v>
      </c>
      <c r="K35" s="40">
        <f>IF(AND($F$2="tubing only",OR($E$36&lt;$C$36,$F$36&lt;$C$36,$G$36&lt;$C$36)),0,100*J35/C35)</f>
        <v>100</v>
      </c>
      <c r="L35" t="str">
        <f>IF((99.9&gt;K35)*AND(K35&gt;33.3),"For Composites Only, Additional Proof Required","")</f>
        <v/>
      </c>
      <c r="M35" s="162" t="s">
        <v>226</v>
      </c>
      <c r="N35" s="162"/>
    </row>
    <row r="36" spans="2:15">
      <c r="C36" s="319">
        <f>0.99*C27/C14</f>
        <v>1325.7916564463999</v>
      </c>
      <c r="D36" s="50"/>
      <c r="E36" s="319">
        <f>IF(AND($F$2="tubing only",E14&gt;0),E27/E14,9E+99)</f>
        <v>1339.1834913599998</v>
      </c>
      <c r="F36" s="319">
        <f>IF(AND($F$2="tubing only",F14&gt;0),F27/F14,9E+99)</f>
        <v>8.9999999999999999E+99</v>
      </c>
      <c r="G36" s="319">
        <f>IF(AND($F$2="tubing only",G14&gt;0),G27/G14,9E+99)</f>
        <v>8.9999999999999999E+99</v>
      </c>
      <c r="H36" s="514"/>
      <c r="O36" s="162"/>
    </row>
    <row r="37" spans="2:15">
      <c r="B37" s="3" t="s">
        <v>383</v>
      </c>
      <c r="E37" s="43"/>
    </row>
    <row r="38" spans="2:15">
      <c r="B38" s="984" t="s">
        <v>384</v>
      </c>
      <c r="C38" s="986" t="s">
        <v>442</v>
      </c>
      <c r="D38" s="246"/>
      <c r="E38" s="246"/>
      <c r="F38" s="246"/>
      <c r="G38" s="246"/>
      <c r="H38" s="246"/>
      <c r="I38" s="246"/>
      <c r="J38" s="246"/>
      <c r="K38" s="246"/>
      <c r="L38" s="246"/>
      <c r="M38" s="246"/>
      <c r="N38" s="246"/>
      <c r="O38" s="247"/>
    </row>
    <row r="39" spans="2:15">
      <c r="B39" s="985" t="s">
        <v>385</v>
      </c>
      <c r="C39" s="360" t="s">
        <v>443</v>
      </c>
      <c r="D39" s="249"/>
      <c r="E39" s="249"/>
      <c r="F39" s="249"/>
      <c r="G39" s="249"/>
      <c r="H39" s="249"/>
      <c r="I39" s="249"/>
      <c r="J39" s="249"/>
      <c r="K39" s="249"/>
      <c r="L39" s="249"/>
      <c r="M39" s="249"/>
      <c r="N39" s="249"/>
      <c r="O39" s="250"/>
    </row>
    <row r="40" spans="2:15">
      <c r="B40" s="25"/>
      <c r="C40" s="360"/>
      <c r="D40" s="26"/>
      <c r="E40" s="26"/>
      <c r="F40" s="26"/>
      <c r="G40" s="26"/>
      <c r="H40" s="26"/>
      <c r="I40" s="26"/>
      <c r="J40" s="26"/>
      <c r="K40" s="26"/>
      <c r="L40" s="26"/>
      <c r="M40" s="26"/>
      <c r="N40" s="26"/>
      <c r="O40" s="27"/>
    </row>
    <row r="41" spans="2:15">
      <c r="B41" s="25"/>
      <c r="C41" s="26"/>
      <c r="D41" s="26"/>
      <c r="E41" s="26"/>
      <c r="F41" s="26"/>
      <c r="G41" s="26"/>
      <c r="H41" s="26"/>
      <c r="I41" s="26"/>
      <c r="J41" s="26"/>
      <c r="K41" s="26"/>
      <c r="L41" s="26"/>
      <c r="M41" s="26"/>
      <c r="N41" s="26"/>
      <c r="O41" s="27"/>
    </row>
    <row r="42" spans="2:15">
      <c r="B42" s="25"/>
      <c r="C42" s="26"/>
      <c r="D42" s="26"/>
      <c r="E42" s="26"/>
      <c r="F42" s="26"/>
      <c r="G42" s="26"/>
      <c r="H42" s="26"/>
      <c r="I42" s="26"/>
      <c r="J42" s="26"/>
      <c r="K42" s="26"/>
      <c r="L42" s="26"/>
      <c r="M42" s="26"/>
      <c r="N42" s="26"/>
      <c r="O42" s="27"/>
    </row>
    <row r="43" spans="2:15">
      <c r="B43" s="25"/>
      <c r="C43" s="26"/>
      <c r="D43" s="26"/>
      <c r="E43" s="26"/>
      <c r="F43" s="26"/>
      <c r="G43" s="26"/>
      <c r="H43" s="26"/>
      <c r="I43" s="26"/>
      <c r="J43" s="26"/>
      <c r="K43" s="26"/>
      <c r="L43" s="26"/>
      <c r="M43" s="26"/>
      <c r="N43" s="26"/>
      <c r="O43" s="27"/>
    </row>
    <row r="44" spans="2:15">
      <c r="B44" s="25"/>
      <c r="C44" s="26"/>
      <c r="D44" s="26"/>
      <c r="E44" s="26"/>
      <c r="F44" s="26"/>
      <c r="G44" s="26"/>
      <c r="H44" s="26"/>
      <c r="I44" s="26"/>
      <c r="J44" s="26"/>
      <c r="K44" s="26"/>
      <c r="L44" s="26"/>
      <c r="M44" s="26"/>
      <c r="N44" s="26"/>
      <c r="O44" s="27"/>
    </row>
    <row r="45" spans="2:15">
      <c r="B45" s="25"/>
      <c r="C45" s="26"/>
      <c r="D45" s="26"/>
      <c r="E45" s="26"/>
      <c r="F45" s="26"/>
      <c r="G45" s="26"/>
      <c r="H45" s="26"/>
      <c r="I45" s="26"/>
      <c r="J45" s="26"/>
      <c r="K45" s="26"/>
      <c r="L45" s="26"/>
      <c r="M45" s="26"/>
      <c r="N45" s="26"/>
      <c r="O45" s="27"/>
    </row>
    <row r="46" spans="2:15">
      <c r="B46" s="25"/>
      <c r="C46" s="26"/>
      <c r="D46" s="26"/>
      <c r="E46" s="26"/>
      <c r="F46" s="26"/>
      <c r="G46" s="26"/>
      <c r="H46" s="26"/>
      <c r="I46" s="26"/>
      <c r="J46" s="26"/>
      <c r="K46" s="26"/>
      <c r="L46" s="26"/>
      <c r="M46" s="26"/>
      <c r="N46" s="26"/>
      <c r="O46" s="27"/>
    </row>
    <row r="47" spans="2:15">
      <c r="B47" s="25"/>
      <c r="C47" s="26"/>
      <c r="D47" s="26"/>
      <c r="E47" s="26"/>
      <c r="F47" s="26"/>
      <c r="G47" s="26"/>
      <c r="H47" s="26"/>
      <c r="I47" s="26"/>
      <c r="J47" s="26"/>
      <c r="K47" s="26"/>
      <c r="L47" s="26"/>
      <c r="M47" s="26"/>
      <c r="N47" s="26"/>
      <c r="O47" s="27"/>
    </row>
    <row r="48" spans="2:15">
      <c r="B48" s="25"/>
      <c r="C48" s="26"/>
      <c r="D48" s="26"/>
      <c r="E48" s="26"/>
      <c r="F48" s="26"/>
      <c r="G48" s="26"/>
      <c r="H48" s="26"/>
      <c r="I48" s="26"/>
      <c r="J48" s="26"/>
      <c r="K48" s="26"/>
      <c r="L48" s="26"/>
      <c r="M48" s="26"/>
      <c r="N48" s="26"/>
      <c r="O48" s="27"/>
    </row>
    <row r="49" spans="2:15">
      <c r="B49" s="25"/>
      <c r="C49" s="26"/>
      <c r="D49" s="26"/>
      <c r="E49" s="26"/>
      <c r="F49" s="26"/>
      <c r="G49" s="26"/>
      <c r="H49" s="26"/>
      <c r="I49" s="26"/>
      <c r="J49" s="26"/>
      <c r="K49" s="26"/>
      <c r="L49" s="26"/>
      <c r="M49" s="26"/>
      <c r="N49" s="26"/>
      <c r="O49" s="27"/>
    </row>
    <row r="50" spans="2:15">
      <c r="B50" s="25"/>
      <c r="C50" s="26"/>
      <c r="D50" s="26"/>
      <c r="E50" s="26"/>
      <c r="F50" s="26"/>
      <c r="G50" s="26"/>
      <c r="H50" s="26"/>
      <c r="I50" s="26"/>
      <c r="J50" s="26"/>
      <c r="K50" s="26"/>
      <c r="L50" s="26"/>
      <c r="M50" s="26"/>
      <c r="N50" s="26"/>
      <c r="O50" s="27"/>
    </row>
    <row r="51" spans="2:15">
      <c r="B51" s="25"/>
      <c r="C51" s="26"/>
      <c r="D51" s="26"/>
      <c r="E51" s="26"/>
      <c r="F51" s="26"/>
      <c r="G51" s="26"/>
      <c r="H51" s="26"/>
      <c r="I51" s="26"/>
      <c r="J51" s="26"/>
      <c r="K51" s="26"/>
      <c r="L51" s="26"/>
      <c r="M51" s="26"/>
      <c r="N51" s="26"/>
      <c r="O51" s="27"/>
    </row>
    <row r="52" spans="2:15">
      <c r="B52" s="25"/>
      <c r="C52" s="26"/>
      <c r="D52" s="26"/>
      <c r="E52" s="26"/>
      <c r="F52" s="26"/>
      <c r="G52" s="26"/>
      <c r="H52" s="26"/>
      <c r="I52" s="26"/>
      <c r="J52" s="26"/>
      <c r="K52" s="26"/>
      <c r="L52" s="26"/>
      <c r="M52" s="26"/>
      <c r="N52" s="26"/>
      <c r="O52" s="27"/>
    </row>
    <row r="53" spans="2:15">
      <c r="B53" s="25"/>
      <c r="C53" s="26"/>
      <c r="D53" s="26"/>
      <c r="E53" s="26"/>
      <c r="F53" s="26"/>
      <c r="G53" s="26"/>
      <c r="H53" s="26"/>
      <c r="I53" s="26"/>
      <c r="J53" s="26"/>
      <c r="K53" s="26"/>
      <c r="L53" s="26"/>
      <c r="M53" s="26"/>
      <c r="N53" s="26"/>
      <c r="O53" s="27"/>
    </row>
    <row r="54" spans="2:15">
      <c r="B54" s="25"/>
      <c r="C54" s="26"/>
      <c r="D54" s="26"/>
      <c r="E54" s="26"/>
      <c r="F54" s="26"/>
      <c r="G54" s="26"/>
      <c r="H54" s="26"/>
      <c r="I54" s="26"/>
      <c r="J54" s="26"/>
      <c r="K54" s="26"/>
      <c r="L54" s="26"/>
      <c r="M54" s="26"/>
      <c r="N54" s="26"/>
      <c r="O54" s="27"/>
    </row>
    <row r="55" spans="2:15">
      <c r="B55" s="25"/>
      <c r="C55" s="26"/>
      <c r="D55" s="26"/>
      <c r="E55" s="26"/>
      <c r="F55" s="26"/>
      <c r="G55" s="26"/>
      <c r="H55" s="26"/>
      <c r="I55" s="26"/>
      <c r="J55" s="26"/>
      <c r="K55" s="26"/>
      <c r="L55" s="26"/>
      <c r="M55" s="26"/>
      <c r="N55" s="26"/>
      <c r="O55" s="27"/>
    </row>
    <row r="56" spans="2:15">
      <c r="B56" s="25"/>
      <c r="C56" s="26"/>
      <c r="D56" s="26"/>
      <c r="E56" s="26"/>
      <c r="F56" s="26"/>
      <c r="G56" s="26"/>
      <c r="H56" s="26"/>
      <c r="I56" s="26"/>
      <c r="J56" s="26"/>
      <c r="K56" s="26"/>
      <c r="L56" s="26"/>
      <c r="M56" s="26"/>
      <c r="N56" s="26"/>
      <c r="O56" s="27"/>
    </row>
    <row r="57" spans="2:15">
      <c r="B57" s="25"/>
      <c r="C57" s="26"/>
      <c r="D57" s="26"/>
      <c r="E57" s="26"/>
      <c r="F57" s="26"/>
      <c r="G57" s="26"/>
      <c r="H57" s="26"/>
      <c r="I57" s="26"/>
      <c r="J57" s="26"/>
      <c r="K57" s="26"/>
      <c r="L57" s="26"/>
      <c r="M57" s="26"/>
      <c r="N57" s="26"/>
      <c r="O57" s="27"/>
    </row>
    <row r="58" spans="2:15">
      <c r="B58" s="25"/>
      <c r="C58" s="26"/>
      <c r="D58" s="26"/>
      <c r="E58" s="26"/>
      <c r="F58" s="26"/>
      <c r="G58" s="26"/>
      <c r="H58" s="26"/>
      <c r="I58" s="26"/>
      <c r="J58" s="26"/>
      <c r="K58" s="26"/>
      <c r="L58" s="26"/>
      <c r="M58" s="26"/>
      <c r="N58" s="26"/>
      <c r="O58" s="27"/>
    </row>
    <row r="59" spans="2:15">
      <c r="B59" s="25"/>
      <c r="C59" s="26"/>
      <c r="D59" s="26"/>
      <c r="E59" s="26"/>
      <c r="F59" s="26"/>
      <c r="G59" s="26"/>
      <c r="H59" s="26"/>
      <c r="I59" s="26"/>
      <c r="J59" s="26"/>
      <c r="K59" s="26"/>
      <c r="L59" s="26"/>
      <c r="M59" s="26"/>
      <c r="N59" s="26"/>
      <c r="O59" s="27"/>
    </row>
    <row r="60" spans="2:15">
      <c r="B60" s="25"/>
      <c r="C60" s="26"/>
      <c r="D60" s="26"/>
      <c r="E60" s="26"/>
      <c r="F60" s="26"/>
      <c r="G60" s="26"/>
      <c r="H60" s="26"/>
      <c r="I60" s="26"/>
      <c r="J60" s="26"/>
      <c r="K60" s="26"/>
      <c r="L60" s="26"/>
      <c r="M60" s="26"/>
      <c r="N60" s="26"/>
      <c r="O60" s="27"/>
    </row>
    <row r="61" spans="2:15">
      <c r="B61" s="25"/>
      <c r="C61" s="26"/>
      <c r="D61" s="26"/>
      <c r="E61" s="26"/>
      <c r="F61" s="26"/>
      <c r="G61" s="26"/>
      <c r="H61" s="26"/>
      <c r="I61" s="26"/>
      <c r="J61" s="26"/>
      <c r="K61" s="26"/>
      <c r="L61" s="26"/>
      <c r="M61" s="26"/>
      <c r="N61" s="26"/>
      <c r="O61" s="27"/>
    </row>
    <row r="62" spans="2:15">
      <c r="B62" s="25"/>
      <c r="C62" s="26"/>
      <c r="D62" s="26"/>
      <c r="E62" s="26"/>
      <c r="F62" s="26"/>
      <c r="G62" s="26"/>
      <c r="H62" s="26"/>
      <c r="I62" s="26"/>
      <c r="J62" s="26"/>
      <c r="K62" s="26"/>
      <c r="L62" s="26"/>
      <c r="M62" s="26"/>
      <c r="N62" s="26"/>
      <c r="O62" s="27"/>
    </row>
    <row r="63" spans="2:15">
      <c r="B63" s="25"/>
      <c r="C63" s="26"/>
      <c r="D63" s="26"/>
      <c r="E63" s="26"/>
      <c r="F63" s="26"/>
      <c r="G63" s="26"/>
      <c r="H63" s="26"/>
      <c r="I63" s="26"/>
      <c r="J63" s="26"/>
      <c r="K63" s="26"/>
      <c r="L63" s="26"/>
      <c r="M63" s="26"/>
      <c r="N63" s="26"/>
      <c r="O63" s="27"/>
    </row>
    <row r="64" spans="2:15">
      <c r="B64" s="25"/>
      <c r="C64" s="26"/>
      <c r="D64" s="26"/>
      <c r="E64" s="26"/>
      <c r="F64" s="26"/>
      <c r="G64" s="26"/>
      <c r="H64" s="26"/>
      <c r="I64" s="26"/>
      <c r="J64" s="26"/>
      <c r="K64" s="26"/>
      <c r="L64" s="26"/>
      <c r="M64" s="26"/>
      <c r="N64" s="26"/>
      <c r="O64" s="27"/>
    </row>
    <row r="65" spans="2:15">
      <c r="B65" s="25"/>
      <c r="C65" s="26"/>
      <c r="D65" s="26"/>
      <c r="E65" s="26"/>
      <c r="F65" s="26"/>
      <c r="G65" s="26"/>
      <c r="H65" s="26"/>
      <c r="I65" s="26"/>
      <c r="J65" s="26"/>
      <c r="K65" s="26"/>
      <c r="L65" s="26"/>
      <c r="M65" s="26"/>
      <c r="N65" s="26"/>
      <c r="O65" s="27"/>
    </row>
    <row r="66" spans="2:15">
      <c r="B66" s="25"/>
      <c r="C66" s="26"/>
      <c r="D66" s="26"/>
      <c r="E66" s="26"/>
      <c r="F66" s="26"/>
      <c r="G66" s="26"/>
      <c r="H66" s="26"/>
      <c r="I66" s="26"/>
      <c r="J66" s="26"/>
      <c r="K66" s="26"/>
      <c r="L66" s="26"/>
      <c r="M66" s="26"/>
      <c r="N66" s="26"/>
      <c r="O66" s="27"/>
    </row>
    <row r="67" spans="2:15">
      <c r="B67" s="25"/>
      <c r="C67" s="26"/>
      <c r="D67" s="26"/>
      <c r="E67" s="26"/>
      <c r="F67" s="26"/>
      <c r="G67" s="26"/>
      <c r="H67" s="26"/>
      <c r="I67" s="26"/>
      <c r="J67" s="26"/>
      <c r="K67" s="26"/>
      <c r="L67" s="26"/>
      <c r="M67" s="26"/>
      <c r="N67" s="26"/>
      <c r="O67" s="27"/>
    </row>
    <row r="68" spans="2:15">
      <c r="B68" s="25"/>
      <c r="C68" s="26"/>
      <c r="D68" s="26"/>
      <c r="E68" s="26"/>
      <c r="F68" s="26"/>
      <c r="G68" s="26"/>
      <c r="H68" s="26"/>
      <c r="I68" s="26"/>
      <c r="J68" s="26"/>
      <c r="K68" s="26"/>
      <c r="L68" s="26"/>
      <c r="M68" s="26"/>
      <c r="N68" s="26"/>
      <c r="O68" s="27"/>
    </row>
    <row r="69" spans="2:15">
      <c r="B69" s="25"/>
      <c r="C69" s="26"/>
      <c r="D69" s="26"/>
      <c r="E69" s="26"/>
      <c r="F69" s="26"/>
      <c r="G69" s="26"/>
      <c r="H69" s="26"/>
      <c r="I69" s="26"/>
      <c r="J69" s="26"/>
      <c r="K69" s="26"/>
      <c r="L69" s="26"/>
      <c r="M69" s="26"/>
      <c r="N69" s="26"/>
      <c r="O69" s="27"/>
    </row>
    <row r="70" spans="2:15">
      <c r="B70" s="25"/>
      <c r="C70" s="26"/>
      <c r="D70" s="26"/>
      <c r="E70" s="26"/>
      <c r="F70" s="26"/>
      <c r="G70" s="26"/>
      <c r="H70" s="26"/>
      <c r="I70" s="26"/>
      <c r="J70" s="26"/>
      <c r="K70" s="26"/>
      <c r="L70" s="26"/>
      <c r="M70" s="26"/>
      <c r="N70" s="26"/>
      <c r="O70" s="27"/>
    </row>
    <row r="71" spans="2:15">
      <c r="B71" s="25"/>
      <c r="C71" s="26"/>
      <c r="D71" s="26"/>
      <c r="E71" s="26"/>
      <c r="F71" s="26"/>
      <c r="G71" s="26"/>
      <c r="H71" s="26"/>
      <c r="I71" s="26"/>
      <c r="J71" s="26"/>
      <c r="K71" s="26"/>
      <c r="L71" s="26"/>
      <c r="M71" s="26"/>
      <c r="N71" s="26"/>
      <c r="O71" s="27"/>
    </row>
    <row r="72" spans="2:15">
      <c r="B72" s="25"/>
      <c r="C72" s="26"/>
      <c r="D72" s="26"/>
      <c r="E72" s="26"/>
      <c r="F72" s="26"/>
      <c r="G72" s="26"/>
      <c r="H72" s="26"/>
      <c r="I72" s="26"/>
      <c r="J72" s="26"/>
      <c r="K72" s="26"/>
      <c r="L72" s="26"/>
      <c r="M72" s="26"/>
      <c r="N72" s="26"/>
      <c r="O72" s="27"/>
    </row>
    <row r="73" spans="2:15">
      <c r="B73" s="25"/>
      <c r="C73" s="26"/>
      <c r="D73" s="26"/>
      <c r="E73" s="26"/>
      <c r="F73" s="26"/>
      <c r="G73" s="26"/>
      <c r="H73" s="26"/>
      <c r="I73" s="26"/>
      <c r="J73" s="26"/>
      <c r="K73" s="26"/>
      <c r="L73" s="26"/>
      <c r="M73" s="26"/>
      <c r="N73" s="26"/>
      <c r="O73" s="27"/>
    </row>
    <row r="74" spans="2:15">
      <c r="B74" s="25"/>
      <c r="C74" s="26"/>
      <c r="D74" s="26"/>
      <c r="E74" s="26"/>
      <c r="F74" s="26"/>
      <c r="G74" s="26"/>
      <c r="H74" s="26"/>
      <c r="I74" s="26"/>
      <c r="J74" s="26"/>
      <c r="K74" s="26"/>
      <c r="L74" s="26"/>
      <c r="M74" s="26"/>
      <c r="N74" s="26"/>
      <c r="O74" s="27"/>
    </row>
    <row r="75" spans="2:15">
      <c r="B75" s="25"/>
      <c r="C75" s="26"/>
      <c r="D75" s="26"/>
      <c r="E75" s="26"/>
      <c r="F75" s="26"/>
      <c r="G75" s="26"/>
      <c r="H75" s="26"/>
      <c r="I75" s="26"/>
      <c r="J75" s="26"/>
      <c r="K75" s="26"/>
      <c r="L75" s="26"/>
      <c r="M75" s="26"/>
      <c r="N75" s="26"/>
      <c r="O75" s="27"/>
    </row>
    <row r="76" spans="2:15">
      <c r="B76" s="25"/>
      <c r="C76" s="26"/>
      <c r="D76" s="26"/>
      <c r="E76" s="26"/>
      <c r="F76" s="26"/>
      <c r="G76" s="26"/>
      <c r="H76" s="26"/>
      <c r="I76" s="26"/>
      <c r="J76" s="26"/>
      <c r="K76" s="26"/>
      <c r="L76" s="26"/>
      <c r="M76" s="26"/>
      <c r="N76" s="26"/>
      <c r="O76" s="27"/>
    </row>
    <row r="77" spans="2:15">
      <c r="B77" s="25"/>
      <c r="C77" s="26"/>
      <c r="D77" s="26"/>
      <c r="E77" s="26"/>
      <c r="F77" s="26"/>
      <c r="G77" s="26"/>
      <c r="H77" s="26"/>
      <c r="I77" s="26"/>
      <c r="J77" s="26"/>
      <c r="K77" s="26"/>
      <c r="L77" s="26"/>
      <c r="M77" s="26"/>
      <c r="N77" s="26"/>
      <c r="O77" s="27"/>
    </row>
    <row r="78" spans="2:15">
      <c r="B78" s="25"/>
      <c r="C78" s="26"/>
      <c r="D78" s="26"/>
      <c r="E78" s="26"/>
      <c r="F78" s="26"/>
      <c r="G78" s="26"/>
      <c r="H78" s="26"/>
      <c r="I78" s="26"/>
      <c r="J78" s="26"/>
      <c r="K78" s="26"/>
      <c r="L78" s="26"/>
      <c r="M78" s="26"/>
      <c r="N78" s="26"/>
      <c r="O78" s="27"/>
    </row>
    <row r="79" spans="2:15">
      <c r="B79" s="25"/>
      <c r="C79" s="26"/>
      <c r="D79" s="26"/>
      <c r="E79" s="26"/>
      <c r="F79" s="26"/>
      <c r="G79" s="26"/>
      <c r="H79" s="26"/>
      <c r="I79" s="26"/>
      <c r="J79" s="26"/>
      <c r="K79" s="26"/>
      <c r="L79" s="26"/>
      <c r="M79" s="26"/>
      <c r="N79" s="26"/>
      <c r="O79" s="27"/>
    </row>
    <row r="80" spans="2:15">
      <c r="B80" s="25"/>
      <c r="C80" s="26"/>
      <c r="D80" s="26"/>
      <c r="E80" s="26"/>
      <c r="F80" s="26"/>
      <c r="G80" s="26"/>
      <c r="H80" s="26"/>
      <c r="I80" s="26"/>
      <c r="J80" s="26"/>
      <c r="K80" s="26"/>
      <c r="L80" s="26"/>
      <c r="M80" s="26"/>
      <c r="N80" s="26"/>
      <c r="O80" s="27"/>
    </row>
    <row r="81" spans="2:15">
      <c r="B81" s="25"/>
      <c r="C81" s="26"/>
      <c r="D81" s="26"/>
      <c r="E81" s="26"/>
      <c r="F81" s="26"/>
      <c r="G81" s="26"/>
      <c r="H81" s="26"/>
      <c r="I81" s="26"/>
      <c r="J81" s="26"/>
      <c r="K81" s="26"/>
      <c r="L81" s="26"/>
      <c r="M81" s="26"/>
      <c r="N81" s="26"/>
      <c r="O81" s="27"/>
    </row>
    <row r="82" spans="2:15">
      <c r="B82" s="25"/>
      <c r="C82" s="26"/>
      <c r="D82" s="26"/>
      <c r="E82" s="26"/>
      <c r="F82" s="26"/>
      <c r="G82" s="26"/>
      <c r="H82" s="26"/>
      <c r="I82" s="26"/>
      <c r="J82" s="26"/>
      <c r="K82" s="26"/>
      <c r="L82" s="26"/>
      <c r="M82" s="26"/>
      <c r="N82" s="26"/>
      <c r="O82" s="27"/>
    </row>
    <row r="83" spans="2:15">
      <c r="B83" s="25"/>
      <c r="C83" s="26"/>
      <c r="D83" s="26"/>
      <c r="E83" s="26"/>
      <c r="F83" s="26"/>
      <c r="G83" s="26"/>
      <c r="H83" s="26"/>
      <c r="I83" s="26"/>
      <c r="J83" s="26"/>
      <c r="K83" s="26"/>
      <c r="L83" s="26"/>
      <c r="M83" s="26"/>
      <c r="N83" s="26"/>
      <c r="O83" s="27"/>
    </row>
    <row r="84" spans="2:15">
      <c r="B84" s="25"/>
      <c r="C84" s="26"/>
      <c r="D84" s="26"/>
      <c r="E84" s="26"/>
      <c r="F84" s="26"/>
      <c r="G84" s="26"/>
      <c r="H84" s="26"/>
      <c r="I84" s="26"/>
      <c r="J84" s="26"/>
      <c r="K84" s="26"/>
      <c r="L84" s="26"/>
      <c r="M84" s="26"/>
      <c r="N84" s="26"/>
      <c r="O84" s="27"/>
    </row>
    <row r="85" spans="2:15">
      <c r="B85" s="25"/>
      <c r="C85" s="26"/>
      <c r="D85" s="26"/>
      <c r="E85" s="26"/>
      <c r="F85" s="26"/>
      <c r="G85" s="26"/>
      <c r="H85" s="26"/>
      <c r="I85" s="26"/>
      <c r="J85" s="26"/>
      <c r="K85" s="26"/>
      <c r="L85" s="26"/>
      <c r="M85" s="26"/>
      <c r="N85" s="26"/>
      <c r="O85" s="27"/>
    </row>
    <row r="86" spans="2:15">
      <c r="B86" s="25"/>
      <c r="C86" s="26"/>
      <c r="D86" s="26"/>
      <c r="E86" s="26"/>
      <c r="F86" s="26"/>
      <c r="G86" s="26"/>
      <c r="H86" s="26"/>
      <c r="I86" s="26"/>
      <c r="J86" s="26"/>
      <c r="K86" s="26"/>
      <c r="L86" s="26"/>
      <c r="M86" s="26"/>
      <c r="N86" s="26"/>
      <c r="O86" s="27"/>
    </row>
    <row r="87" spans="2:15">
      <c r="B87" s="25"/>
      <c r="C87" s="26"/>
      <c r="D87" s="26"/>
      <c r="E87" s="26"/>
      <c r="F87" s="26"/>
      <c r="G87" s="26"/>
      <c r="H87" s="26"/>
      <c r="I87" s="26"/>
      <c r="J87" s="26"/>
      <c r="K87" s="26"/>
      <c r="L87" s="26"/>
      <c r="M87" s="26"/>
      <c r="N87" s="26"/>
      <c r="O87" s="27"/>
    </row>
    <row r="88" spans="2:15">
      <c r="B88" s="25"/>
      <c r="C88" s="26"/>
      <c r="D88" s="26"/>
      <c r="E88" s="26"/>
      <c r="F88" s="26"/>
      <c r="G88" s="26"/>
      <c r="H88" s="26"/>
      <c r="I88" s="26"/>
      <c r="J88" s="26"/>
      <c r="K88" s="26"/>
      <c r="L88" s="26"/>
      <c r="M88" s="26"/>
      <c r="N88" s="26"/>
      <c r="O88" s="27"/>
    </row>
    <row r="89" spans="2:15">
      <c r="B89" s="25"/>
      <c r="C89" s="26"/>
      <c r="D89" s="26"/>
      <c r="E89" s="26"/>
      <c r="F89" s="26"/>
      <c r="G89" s="26"/>
      <c r="H89" s="26"/>
      <c r="I89" s="26"/>
      <c r="J89" s="26"/>
      <c r="K89" s="26"/>
      <c r="L89" s="26"/>
      <c r="M89" s="26"/>
      <c r="N89" s="26"/>
      <c r="O89" s="27"/>
    </row>
    <row r="90" spans="2:15">
      <c r="B90" s="25"/>
      <c r="C90" s="26"/>
      <c r="D90" s="26"/>
      <c r="E90" s="26"/>
      <c r="F90" s="26"/>
      <c r="G90" s="26"/>
      <c r="H90" s="26"/>
      <c r="I90" s="26"/>
      <c r="J90" s="26"/>
      <c r="K90" s="26"/>
      <c r="L90" s="26"/>
      <c r="M90" s="26"/>
      <c r="N90" s="26"/>
      <c r="O90" s="27"/>
    </row>
    <row r="91" spans="2:15">
      <c r="B91" s="25"/>
      <c r="C91" s="26"/>
      <c r="D91" s="26"/>
      <c r="E91" s="26"/>
      <c r="F91" s="26"/>
      <c r="G91" s="26"/>
      <c r="H91" s="26"/>
      <c r="I91" s="26"/>
      <c r="J91" s="26"/>
      <c r="K91" s="26"/>
      <c r="L91" s="26"/>
      <c r="M91" s="26"/>
      <c r="N91" s="26"/>
      <c r="O91" s="27"/>
    </row>
    <row r="92" spans="2:15">
      <c r="B92" s="25"/>
      <c r="C92" s="26"/>
      <c r="D92" s="26"/>
      <c r="E92" s="26"/>
      <c r="F92" s="26"/>
      <c r="G92" s="26"/>
      <c r="H92" s="26"/>
      <c r="I92" s="26"/>
      <c r="J92" s="26"/>
      <c r="K92" s="26"/>
      <c r="L92" s="26"/>
      <c r="M92" s="26"/>
      <c r="N92" s="26"/>
      <c r="O92" s="27"/>
    </row>
    <row r="93" spans="2:15">
      <c r="B93" s="25"/>
      <c r="C93" s="26"/>
      <c r="D93" s="26"/>
      <c r="E93" s="26"/>
      <c r="F93" s="26"/>
      <c r="G93" s="26"/>
      <c r="H93" s="26"/>
      <c r="I93" s="26"/>
      <c r="J93" s="26"/>
      <c r="K93" s="26"/>
      <c r="L93" s="26"/>
      <c r="M93" s="26"/>
      <c r="N93" s="26"/>
      <c r="O93" s="27"/>
    </row>
    <row r="94" spans="2:15">
      <c r="B94" s="25"/>
      <c r="C94" s="26"/>
      <c r="D94" s="26"/>
      <c r="E94" s="26"/>
      <c r="F94" s="26"/>
      <c r="G94" s="26"/>
      <c r="H94" s="26"/>
      <c r="I94" s="26"/>
      <c r="J94" s="26"/>
      <c r="K94" s="26"/>
      <c r="L94" s="26"/>
      <c r="M94" s="26"/>
      <c r="N94" s="26"/>
      <c r="O94" s="27"/>
    </row>
    <row r="95" spans="2:15">
      <c r="B95" s="25"/>
      <c r="C95" s="26"/>
      <c r="D95" s="26"/>
      <c r="E95" s="26"/>
      <c r="F95" s="26"/>
      <c r="G95" s="26"/>
      <c r="H95" s="26"/>
      <c r="I95" s="26"/>
      <c r="J95" s="26"/>
      <c r="K95" s="26"/>
      <c r="L95" s="26"/>
      <c r="M95" s="26"/>
      <c r="N95" s="26"/>
      <c r="O95" s="27"/>
    </row>
    <row r="96" spans="2:15">
      <c r="B96" s="25"/>
      <c r="C96" s="26"/>
      <c r="D96" s="26"/>
      <c r="E96" s="26"/>
      <c r="F96" s="26"/>
      <c r="G96" s="26"/>
      <c r="H96" s="26"/>
      <c r="I96" s="26"/>
      <c r="J96" s="26"/>
      <c r="K96" s="26"/>
      <c r="L96" s="26"/>
      <c r="M96" s="26"/>
      <c r="N96" s="26"/>
      <c r="O96" s="27"/>
    </row>
    <row r="97" spans="2:15">
      <c r="B97" s="25"/>
      <c r="C97" s="26"/>
      <c r="D97" s="26"/>
      <c r="E97" s="26"/>
      <c r="F97" s="26"/>
      <c r="G97" s="26"/>
      <c r="H97" s="26"/>
      <c r="I97" s="26"/>
      <c r="J97" s="26"/>
      <c r="K97" s="26"/>
      <c r="L97" s="26"/>
      <c r="M97" s="26"/>
      <c r="N97" s="26"/>
      <c r="O97" s="27"/>
    </row>
    <row r="98" spans="2:15">
      <c r="B98" s="25"/>
      <c r="C98" s="26"/>
      <c r="D98" s="26"/>
      <c r="E98" s="26"/>
      <c r="F98" s="26"/>
      <c r="G98" s="26"/>
      <c r="H98" s="26"/>
      <c r="I98" s="26"/>
      <c r="J98" s="26"/>
      <c r="K98" s="26"/>
      <c r="L98" s="26"/>
      <c r="M98" s="26"/>
      <c r="N98" s="26"/>
      <c r="O98" s="27"/>
    </row>
    <row r="99" spans="2:15">
      <c r="B99" s="25"/>
      <c r="C99" s="26"/>
      <c r="D99" s="26"/>
      <c r="E99" s="26"/>
      <c r="F99" s="26"/>
      <c r="G99" s="26"/>
      <c r="H99" s="26"/>
      <c r="I99" s="26"/>
      <c r="J99" s="26"/>
      <c r="K99" s="26"/>
      <c r="L99" s="26"/>
      <c r="M99" s="26"/>
      <c r="N99" s="26"/>
      <c r="O99" s="27"/>
    </row>
    <row r="100" spans="2:15">
      <c r="B100" s="25"/>
      <c r="C100" s="26"/>
      <c r="D100" s="26"/>
      <c r="E100" s="26"/>
      <c r="F100" s="26"/>
      <c r="G100" s="26"/>
      <c r="H100" s="26"/>
      <c r="I100" s="26"/>
      <c r="J100" s="26"/>
      <c r="K100" s="26"/>
      <c r="L100" s="26"/>
      <c r="M100" s="26"/>
      <c r="N100" s="26"/>
      <c r="O100" s="27"/>
    </row>
    <row r="101" spans="2:15">
      <c r="B101" s="25"/>
      <c r="C101" s="26"/>
      <c r="D101" s="26"/>
      <c r="E101" s="26"/>
      <c r="F101" s="26"/>
      <c r="G101" s="26"/>
      <c r="H101" s="26"/>
      <c r="I101" s="26"/>
      <c r="J101" s="26"/>
      <c r="K101" s="26"/>
      <c r="L101" s="26"/>
      <c r="M101" s="26"/>
      <c r="N101" s="26"/>
      <c r="O101" s="27"/>
    </row>
    <row r="102" spans="2:15">
      <c r="B102" s="25"/>
      <c r="C102" s="26"/>
      <c r="D102" s="26"/>
      <c r="E102" s="26"/>
      <c r="F102" s="26"/>
      <c r="G102" s="26"/>
      <c r="H102" s="26"/>
      <c r="I102" s="26"/>
      <c r="J102" s="26"/>
      <c r="K102" s="26"/>
      <c r="L102" s="26"/>
      <c r="M102" s="26"/>
      <c r="N102" s="26"/>
      <c r="O102" s="27"/>
    </row>
    <row r="103" spans="2:15">
      <c r="B103" s="25"/>
      <c r="C103" s="26"/>
      <c r="D103" s="26"/>
      <c r="E103" s="26"/>
      <c r="F103" s="26"/>
      <c r="G103" s="26"/>
      <c r="H103" s="26"/>
      <c r="I103" s="26"/>
      <c r="J103" s="26"/>
      <c r="K103" s="26"/>
      <c r="L103" s="26"/>
      <c r="M103" s="26"/>
      <c r="N103" s="26"/>
      <c r="O103" s="27"/>
    </row>
    <row r="104" spans="2:15">
      <c r="B104" s="25"/>
      <c r="C104" s="26"/>
      <c r="D104" s="26"/>
      <c r="E104" s="26"/>
      <c r="F104" s="26"/>
      <c r="G104" s="26"/>
      <c r="H104" s="26"/>
      <c r="I104" s="26"/>
      <c r="J104" s="26"/>
      <c r="K104" s="26"/>
      <c r="L104" s="26"/>
      <c r="M104" s="26"/>
      <c r="N104" s="26"/>
      <c r="O104" s="27"/>
    </row>
    <row r="105" spans="2:15">
      <c r="B105" s="25"/>
      <c r="C105" s="26"/>
      <c r="D105" s="26"/>
      <c r="E105" s="26"/>
      <c r="F105" s="26"/>
      <c r="G105" s="26"/>
      <c r="H105" s="26"/>
      <c r="I105" s="26"/>
      <c r="J105" s="26"/>
      <c r="K105" s="26"/>
      <c r="L105" s="26"/>
      <c r="M105" s="26"/>
      <c r="N105" s="26"/>
      <c r="O105" s="27"/>
    </row>
    <row r="106" spans="2:15">
      <c r="B106" s="25"/>
      <c r="C106" s="26"/>
      <c r="D106" s="26"/>
      <c r="E106" s="26"/>
      <c r="F106" s="26"/>
      <c r="G106" s="26"/>
      <c r="H106" s="26"/>
      <c r="I106" s="26"/>
      <c r="J106" s="26"/>
      <c r="K106" s="26"/>
      <c r="L106" s="26"/>
      <c r="M106" s="26"/>
      <c r="N106" s="26"/>
      <c r="O106" s="27"/>
    </row>
    <row r="107" spans="2:15">
      <c r="B107" s="25"/>
      <c r="C107" s="26"/>
      <c r="D107" s="26"/>
      <c r="E107" s="26"/>
      <c r="F107" s="26"/>
      <c r="G107" s="26"/>
      <c r="H107" s="26"/>
      <c r="I107" s="26"/>
      <c r="J107" s="26"/>
      <c r="K107" s="26"/>
      <c r="L107" s="26"/>
      <c r="M107" s="26"/>
      <c r="N107" s="26"/>
      <c r="O107" s="27"/>
    </row>
    <row r="108" spans="2:15">
      <c r="B108" s="25"/>
      <c r="C108" s="26"/>
      <c r="D108" s="26"/>
      <c r="E108" s="26"/>
      <c r="F108" s="26"/>
      <c r="G108" s="26"/>
      <c r="H108" s="26"/>
      <c r="I108" s="26"/>
      <c r="J108" s="26"/>
      <c r="K108" s="26"/>
      <c r="L108" s="26"/>
      <c r="M108" s="26"/>
      <c r="N108" s="26"/>
      <c r="O108" s="27"/>
    </row>
    <row r="109" spans="2:15">
      <c r="B109" s="25"/>
      <c r="C109" s="26"/>
      <c r="D109" s="26"/>
      <c r="E109" s="26"/>
      <c r="F109" s="26"/>
      <c r="G109" s="26"/>
      <c r="H109" s="26"/>
      <c r="I109" s="26"/>
      <c r="J109" s="26"/>
      <c r="K109" s="26"/>
      <c r="L109" s="26"/>
      <c r="M109" s="26"/>
      <c r="N109" s="26"/>
      <c r="O109" s="27"/>
    </row>
    <row r="110" spans="2:15">
      <c r="B110" s="25"/>
      <c r="C110" s="26"/>
      <c r="D110" s="26"/>
      <c r="E110" s="26"/>
      <c r="F110" s="26"/>
      <c r="G110" s="26"/>
      <c r="H110" s="26"/>
      <c r="I110" s="26"/>
      <c r="J110" s="26"/>
      <c r="K110" s="26"/>
      <c r="L110" s="26"/>
      <c r="M110" s="26"/>
      <c r="N110" s="26"/>
      <c r="O110" s="27"/>
    </row>
    <row r="111" spans="2:15">
      <c r="B111" s="25"/>
      <c r="C111" s="26"/>
      <c r="D111" s="26"/>
      <c r="E111" s="26"/>
      <c r="F111" s="26"/>
      <c r="G111" s="26"/>
      <c r="H111" s="26"/>
      <c r="I111" s="26"/>
      <c r="J111" s="26"/>
      <c r="K111" s="26"/>
      <c r="L111" s="26"/>
      <c r="M111" s="26"/>
      <c r="N111" s="26"/>
      <c r="O111" s="27"/>
    </row>
    <row r="112" spans="2:15">
      <c r="B112" s="25"/>
      <c r="C112" s="26"/>
      <c r="D112" s="26"/>
      <c r="E112" s="26"/>
      <c r="F112" s="26"/>
      <c r="G112" s="26"/>
      <c r="H112" s="26"/>
      <c r="I112" s="26"/>
      <c r="J112" s="26"/>
      <c r="K112" s="26"/>
      <c r="L112" s="26"/>
      <c r="M112" s="26"/>
      <c r="N112" s="26"/>
      <c r="O112" s="27"/>
    </row>
    <row r="113" spans="2:15">
      <c r="B113" s="25"/>
      <c r="C113" s="26"/>
      <c r="D113" s="26"/>
      <c r="E113" s="26"/>
      <c r="F113" s="26"/>
      <c r="G113" s="26"/>
      <c r="H113" s="26"/>
      <c r="I113" s="26"/>
      <c r="J113" s="26"/>
      <c r="K113" s="26"/>
      <c r="L113" s="26"/>
      <c r="M113" s="26"/>
      <c r="N113" s="26"/>
      <c r="O113" s="27"/>
    </row>
    <row r="114" spans="2:15">
      <c r="B114" s="25"/>
      <c r="C114" s="26"/>
      <c r="D114" s="26"/>
      <c r="E114" s="26"/>
      <c r="F114" s="26"/>
      <c r="G114" s="26"/>
      <c r="H114" s="26"/>
      <c r="I114" s="26"/>
      <c r="J114" s="26"/>
      <c r="K114" s="26"/>
      <c r="L114" s="26"/>
      <c r="M114" s="26"/>
      <c r="N114" s="26"/>
      <c r="O114" s="27"/>
    </row>
    <row r="115" spans="2:15">
      <c r="B115" s="25"/>
      <c r="C115" s="26"/>
      <c r="D115" s="26"/>
      <c r="E115" s="26"/>
      <c r="F115" s="26"/>
      <c r="G115" s="26"/>
      <c r="H115" s="26"/>
      <c r="I115" s="26"/>
      <c r="J115" s="26"/>
      <c r="K115" s="26"/>
      <c r="L115" s="26"/>
      <c r="M115" s="26"/>
      <c r="N115" s="26"/>
      <c r="O115" s="27"/>
    </row>
    <row r="116" spans="2:15">
      <c r="B116" s="25"/>
      <c r="C116" s="26"/>
      <c r="D116" s="26"/>
      <c r="E116" s="26"/>
      <c r="F116" s="26"/>
      <c r="G116" s="26"/>
      <c r="H116" s="26"/>
      <c r="I116" s="26"/>
      <c r="J116" s="26"/>
      <c r="K116" s="26"/>
      <c r="L116" s="26"/>
      <c r="M116" s="26"/>
      <c r="N116" s="26"/>
      <c r="O116" s="27"/>
    </row>
    <row r="117" spans="2:15">
      <c r="B117" s="25"/>
      <c r="C117" s="26"/>
      <c r="D117" s="26"/>
      <c r="E117" s="26"/>
      <c r="F117" s="26"/>
      <c r="G117" s="26"/>
      <c r="H117" s="26"/>
      <c r="I117" s="26"/>
      <c r="J117" s="26"/>
      <c r="K117" s="26"/>
      <c r="L117" s="26"/>
      <c r="M117" s="26"/>
      <c r="N117" s="26"/>
      <c r="O117" s="27"/>
    </row>
    <row r="118" spans="2:15">
      <c r="B118" s="25"/>
      <c r="C118" s="26"/>
      <c r="D118" s="26"/>
      <c r="E118" s="26"/>
      <c r="F118" s="26"/>
      <c r="G118" s="26"/>
      <c r="H118" s="26"/>
      <c r="I118" s="26"/>
      <c r="J118" s="26"/>
      <c r="K118" s="26"/>
      <c r="L118" s="26"/>
      <c r="M118" s="26"/>
      <c r="N118" s="26"/>
      <c r="O118" s="27"/>
    </row>
    <row r="119" spans="2:15">
      <c r="B119" s="25"/>
      <c r="C119" s="26"/>
      <c r="D119" s="26"/>
      <c r="E119" s="26"/>
      <c r="F119" s="26"/>
      <c r="G119" s="26"/>
      <c r="H119" s="26"/>
      <c r="I119" s="26"/>
      <c r="J119" s="26"/>
      <c r="K119" s="26"/>
      <c r="L119" s="26"/>
      <c r="M119" s="26"/>
      <c r="N119" s="26"/>
      <c r="O119" s="27"/>
    </row>
    <row r="120" spans="2:15">
      <c r="B120" s="25"/>
      <c r="C120" s="26"/>
      <c r="D120" s="26"/>
      <c r="E120" s="26"/>
      <c r="F120" s="26"/>
      <c r="G120" s="26"/>
      <c r="H120" s="26"/>
      <c r="I120" s="26"/>
      <c r="J120" s="26"/>
      <c r="K120" s="26"/>
      <c r="L120" s="26"/>
      <c r="M120" s="26"/>
      <c r="N120" s="26"/>
      <c r="O120" s="27"/>
    </row>
    <row r="121" spans="2:15">
      <c r="B121" s="25"/>
      <c r="C121" s="26"/>
      <c r="D121" s="26"/>
      <c r="E121" s="26"/>
      <c r="F121" s="26"/>
      <c r="G121" s="26"/>
      <c r="H121" s="26"/>
      <c r="I121" s="26"/>
      <c r="J121" s="26"/>
      <c r="K121" s="26"/>
      <c r="L121" s="26"/>
      <c r="M121" s="26"/>
      <c r="N121" s="26"/>
      <c r="O121" s="27"/>
    </row>
    <row r="122" spans="2:15">
      <c r="B122" s="25"/>
      <c r="C122" s="26"/>
      <c r="D122" s="26"/>
      <c r="E122" s="26"/>
      <c r="F122" s="26"/>
      <c r="G122" s="26"/>
      <c r="H122" s="26"/>
      <c r="I122" s="26"/>
      <c r="J122" s="26"/>
      <c r="K122" s="26"/>
      <c r="L122" s="26"/>
      <c r="M122" s="26"/>
      <c r="N122" s="26"/>
      <c r="O122" s="27"/>
    </row>
    <row r="123" spans="2:15">
      <c r="B123" s="25"/>
      <c r="C123" s="26"/>
      <c r="D123" s="26"/>
      <c r="E123" s="26"/>
      <c r="F123" s="26"/>
      <c r="G123" s="26"/>
      <c r="H123" s="26"/>
      <c r="I123" s="26"/>
      <c r="J123" s="26"/>
      <c r="K123" s="26"/>
      <c r="L123" s="26"/>
      <c r="M123" s="26"/>
      <c r="N123" s="26"/>
      <c r="O123" s="27"/>
    </row>
    <row r="124" spans="2:15">
      <c r="B124" s="25"/>
      <c r="C124" s="26"/>
      <c r="D124" s="26"/>
      <c r="E124" s="26"/>
      <c r="F124" s="26"/>
      <c r="G124" s="26"/>
      <c r="H124" s="26"/>
      <c r="I124" s="26"/>
      <c r="J124" s="26"/>
      <c r="K124" s="26"/>
      <c r="L124" s="26"/>
      <c r="M124" s="26"/>
      <c r="N124" s="26"/>
      <c r="O124" s="27"/>
    </row>
    <row r="125" spans="2:15">
      <c r="B125" s="25"/>
      <c r="C125" s="26"/>
      <c r="D125" s="26"/>
      <c r="E125" s="26"/>
      <c r="F125" s="26"/>
      <c r="G125" s="26"/>
      <c r="H125" s="26"/>
      <c r="I125" s="26"/>
      <c r="J125" s="26"/>
      <c r="K125" s="26"/>
      <c r="L125" s="26"/>
      <c r="M125" s="26"/>
      <c r="N125" s="26"/>
      <c r="O125" s="27"/>
    </row>
    <row r="126" spans="2:15">
      <c r="B126" s="25"/>
      <c r="C126" s="26"/>
      <c r="D126" s="26"/>
      <c r="E126" s="26"/>
      <c r="F126" s="26"/>
      <c r="G126" s="26"/>
      <c r="H126" s="26"/>
      <c r="I126" s="26"/>
      <c r="J126" s="26"/>
      <c r="K126" s="26"/>
      <c r="L126" s="26"/>
      <c r="M126" s="26"/>
      <c r="N126" s="26"/>
      <c r="O126" s="27"/>
    </row>
    <row r="127" spans="2:15">
      <c r="B127" s="25"/>
      <c r="C127" s="26"/>
      <c r="D127" s="26"/>
      <c r="E127" s="26"/>
      <c r="F127" s="26"/>
      <c r="G127" s="26"/>
      <c r="H127" s="26"/>
      <c r="I127" s="26"/>
      <c r="J127" s="26"/>
      <c r="K127" s="26"/>
      <c r="L127" s="26"/>
      <c r="M127" s="26"/>
      <c r="N127" s="26"/>
      <c r="O127" s="27"/>
    </row>
    <row r="128" spans="2:15">
      <c r="B128" s="25"/>
      <c r="C128" s="26"/>
      <c r="D128" s="26"/>
      <c r="E128" s="26"/>
      <c r="F128" s="26"/>
      <c r="G128" s="26"/>
      <c r="H128" s="26"/>
      <c r="I128" s="26"/>
      <c r="J128" s="26"/>
      <c r="K128" s="26"/>
      <c r="L128" s="26"/>
      <c r="M128" s="26"/>
      <c r="N128" s="26"/>
      <c r="O128" s="27"/>
    </row>
    <row r="129" spans="2:15">
      <c r="B129" s="25"/>
      <c r="C129" s="26"/>
      <c r="D129" s="26"/>
      <c r="E129" s="26"/>
      <c r="F129" s="26"/>
      <c r="G129" s="26"/>
      <c r="H129" s="26"/>
      <c r="I129" s="26"/>
      <c r="J129" s="26"/>
      <c r="K129" s="26"/>
      <c r="L129" s="26"/>
      <c r="M129" s="26"/>
      <c r="N129" s="26"/>
      <c r="O129" s="27"/>
    </row>
    <row r="130" spans="2:15">
      <c r="B130" s="25"/>
      <c r="C130" s="26"/>
      <c r="D130" s="26"/>
      <c r="E130" s="26"/>
      <c r="F130" s="26"/>
      <c r="G130" s="26"/>
      <c r="H130" s="26"/>
      <c r="I130" s="26"/>
      <c r="J130" s="26"/>
      <c r="K130" s="26"/>
      <c r="L130" s="26"/>
      <c r="M130" s="26"/>
      <c r="N130" s="26"/>
      <c r="O130" s="27"/>
    </row>
    <row r="131" spans="2:15">
      <c r="B131" s="25"/>
      <c r="C131" s="26"/>
      <c r="D131" s="26"/>
      <c r="E131" s="26"/>
      <c r="F131" s="26"/>
      <c r="G131" s="26"/>
      <c r="H131" s="26"/>
      <c r="I131" s="26"/>
      <c r="J131" s="26"/>
      <c r="K131" s="26"/>
      <c r="L131" s="26"/>
      <c r="M131" s="26"/>
      <c r="N131" s="26"/>
      <c r="O131" s="27"/>
    </row>
    <row r="132" spans="2:15">
      <c r="B132" s="25"/>
      <c r="C132" s="26"/>
      <c r="D132" s="26"/>
      <c r="E132" s="26"/>
      <c r="F132" s="26"/>
      <c r="G132" s="26"/>
      <c r="H132" s="26"/>
      <c r="I132" s="26"/>
      <c r="J132" s="26"/>
      <c r="K132" s="26"/>
      <c r="L132" s="26"/>
      <c r="M132" s="26"/>
      <c r="N132" s="26"/>
      <c r="O132" s="27"/>
    </row>
    <row r="133" spans="2:15">
      <c r="B133" s="25"/>
      <c r="C133" s="26"/>
      <c r="D133" s="26"/>
      <c r="E133" s="26"/>
      <c r="F133" s="26"/>
      <c r="G133" s="26"/>
      <c r="H133" s="26"/>
      <c r="I133" s="26"/>
      <c r="J133" s="26"/>
      <c r="K133" s="26"/>
      <c r="L133" s="26"/>
      <c r="M133" s="26"/>
      <c r="N133" s="26"/>
      <c r="O133" s="27"/>
    </row>
    <row r="134" spans="2:15">
      <c r="B134" s="25"/>
      <c r="C134" s="26"/>
      <c r="D134" s="26"/>
      <c r="E134" s="26"/>
      <c r="F134" s="26"/>
      <c r="G134" s="26"/>
      <c r="H134" s="26"/>
      <c r="I134" s="26"/>
      <c r="J134" s="26"/>
      <c r="K134" s="26"/>
      <c r="L134" s="26"/>
      <c r="M134" s="26"/>
      <c r="N134" s="26"/>
      <c r="O134" s="27"/>
    </row>
    <row r="135" spans="2:15">
      <c r="B135" s="25"/>
      <c r="C135" s="26"/>
      <c r="D135" s="26"/>
      <c r="E135" s="26"/>
      <c r="F135" s="26"/>
      <c r="G135" s="26"/>
      <c r="H135" s="26"/>
      <c r="I135" s="26"/>
      <c r="J135" s="26"/>
      <c r="K135" s="26"/>
      <c r="L135" s="26"/>
      <c r="M135" s="26"/>
      <c r="N135" s="26"/>
      <c r="O135" s="27"/>
    </row>
    <row r="136" spans="2:15">
      <c r="B136" s="25"/>
      <c r="C136" s="26"/>
      <c r="D136" s="26"/>
      <c r="E136" s="26"/>
      <c r="F136" s="26"/>
      <c r="G136" s="26"/>
      <c r="H136" s="26"/>
      <c r="I136" s="26"/>
      <c r="J136" s="26"/>
      <c r="K136" s="26"/>
      <c r="L136" s="26"/>
      <c r="M136" s="26"/>
      <c r="N136" s="26"/>
      <c r="O136" s="27"/>
    </row>
    <row r="137" spans="2:15">
      <c r="B137" s="25"/>
      <c r="C137" s="26"/>
      <c r="D137" s="26"/>
      <c r="E137" s="26"/>
      <c r="F137" s="26"/>
      <c r="G137" s="26"/>
      <c r="H137" s="26"/>
      <c r="I137" s="26"/>
      <c r="J137" s="26"/>
      <c r="K137" s="26"/>
      <c r="L137" s="26"/>
      <c r="M137" s="26"/>
      <c r="N137" s="26"/>
      <c r="O137" s="27"/>
    </row>
    <row r="138" spans="2:15">
      <c r="B138" s="25"/>
      <c r="C138" s="26"/>
      <c r="D138" s="26"/>
      <c r="E138" s="26"/>
      <c r="F138" s="26"/>
      <c r="G138" s="26"/>
      <c r="H138" s="26"/>
      <c r="I138" s="26"/>
      <c r="J138" s="26"/>
      <c r="K138" s="26"/>
      <c r="L138" s="26"/>
      <c r="M138" s="26"/>
      <c r="N138" s="26"/>
      <c r="O138" s="27"/>
    </row>
    <row r="139" spans="2:15">
      <c r="B139" s="25"/>
      <c r="C139" s="26"/>
      <c r="D139" s="26"/>
      <c r="E139" s="26"/>
      <c r="F139" s="26"/>
      <c r="G139" s="26"/>
      <c r="H139" s="26"/>
      <c r="I139" s="26"/>
      <c r="J139" s="26"/>
      <c r="K139" s="26"/>
      <c r="L139" s="26"/>
      <c r="M139" s="26"/>
      <c r="N139" s="26"/>
      <c r="O139" s="27"/>
    </row>
    <row r="140" spans="2:15">
      <c r="B140" s="25"/>
      <c r="C140" s="26"/>
      <c r="D140" s="26"/>
      <c r="E140" s="26"/>
      <c r="F140" s="26"/>
      <c r="G140" s="26"/>
      <c r="H140" s="26"/>
      <c r="I140" s="26"/>
      <c r="J140" s="26"/>
      <c r="K140" s="26"/>
      <c r="L140" s="26"/>
      <c r="M140" s="26"/>
      <c r="N140" s="26"/>
      <c r="O140" s="27"/>
    </row>
    <row r="141" spans="2:15">
      <c r="B141" s="25"/>
      <c r="C141" s="26"/>
      <c r="D141" s="26"/>
      <c r="E141" s="26"/>
      <c r="F141" s="26"/>
      <c r="G141" s="26"/>
      <c r="H141" s="26"/>
      <c r="I141" s="26"/>
      <c r="J141" s="26"/>
      <c r="K141" s="26"/>
      <c r="L141" s="26"/>
      <c r="M141" s="26"/>
      <c r="N141" s="26"/>
      <c r="O141" s="27"/>
    </row>
    <row r="142" spans="2:15">
      <c r="B142" s="25"/>
      <c r="C142" s="26"/>
      <c r="D142" s="26"/>
      <c r="E142" s="26"/>
      <c r="F142" s="26"/>
      <c r="G142" s="26"/>
      <c r="H142" s="26"/>
      <c r="I142" s="26"/>
      <c r="J142" s="26"/>
      <c r="K142" s="26"/>
      <c r="L142" s="26"/>
      <c r="M142" s="26"/>
      <c r="N142" s="26"/>
      <c r="O142" s="27"/>
    </row>
    <row r="143" spans="2:15">
      <c r="B143" s="25"/>
      <c r="C143" s="26"/>
      <c r="D143" s="26"/>
      <c r="E143" s="26"/>
      <c r="F143" s="26"/>
      <c r="G143" s="26"/>
      <c r="H143" s="26"/>
      <c r="I143" s="26"/>
      <c r="J143" s="26"/>
      <c r="K143" s="26"/>
      <c r="L143" s="26"/>
      <c r="M143" s="26"/>
      <c r="N143" s="26"/>
      <c r="O143" s="27"/>
    </row>
    <row r="144" spans="2:15">
      <c r="B144" s="25"/>
      <c r="C144" s="26"/>
      <c r="D144" s="26"/>
      <c r="E144" s="26"/>
      <c r="F144" s="26"/>
      <c r="G144" s="26"/>
      <c r="H144" s="26"/>
      <c r="I144" s="26"/>
      <c r="J144" s="26"/>
      <c r="K144" s="26"/>
      <c r="L144" s="26"/>
      <c r="M144" s="26"/>
      <c r="N144" s="26"/>
      <c r="O144" s="27"/>
    </row>
    <row r="145" spans="2:15">
      <c r="B145" s="25"/>
      <c r="C145" s="26"/>
      <c r="D145" s="26"/>
      <c r="E145" s="26"/>
      <c r="F145" s="26"/>
      <c r="G145" s="26"/>
      <c r="H145" s="26"/>
      <c r="I145" s="26"/>
      <c r="J145" s="26"/>
      <c r="K145" s="26"/>
      <c r="L145" s="26"/>
      <c r="M145" s="26"/>
      <c r="N145" s="26"/>
      <c r="O145" s="27"/>
    </row>
    <row r="146" spans="2:15">
      <c r="B146" s="25"/>
      <c r="C146" s="26"/>
      <c r="D146" s="26"/>
      <c r="E146" s="26"/>
      <c r="F146" s="26"/>
      <c r="G146" s="26"/>
      <c r="H146" s="26"/>
      <c r="I146" s="26"/>
      <c r="J146" s="26"/>
      <c r="K146" s="26"/>
      <c r="L146" s="26"/>
      <c r="M146" s="26"/>
      <c r="N146" s="26"/>
      <c r="O146" s="27"/>
    </row>
    <row r="147" spans="2:15">
      <c r="B147" s="25"/>
      <c r="C147" s="26"/>
      <c r="D147" s="26"/>
      <c r="E147" s="26"/>
      <c r="F147" s="26"/>
      <c r="G147" s="26"/>
      <c r="H147" s="26"/>
      <c r="I147" s="26"/>
      <c r="J147" s="26"/>
      <c r="K147" s="26"/>
      <c r="L147" s="26"/>
      <c r="M147" s="26"/>
      <c r="N147" s="26"/>
      <c r="O147" s="27"/>
    </row>
    <row r="148" spans="2:15">
      <c r="B148" s="25"/>
      <c r="C148" s="26"/>
      <c r="D148" s="26"/>
      <c r="E148" s="26"/>
      <c r="F148" s="26"/>
      <c r="G148" s="26"/>
      <c r="H148" s="26"/>
      <c r="I148" s="26"/>
      <c r="J148" s="26"/>
      <c r="K148" s="26"/>
      <c r="L148" s="26"/>
      <c r="M148" s="26"/>
      <c r="N148" s="26"/>
      <c r="O148" s="27"/>
    </row>
    <row r="149" spans="2:15">
      <c r="B149" s="25"/>
      <c r="C149" s="26"/>
      <c r="D149" s="26"/>
      <c r="E149" s="26"/>
      <c r="F149" s="26"/>
      <c r="G149" s="26"/>
      <c r="H149" s="26"/>
      <c r="I149" s="26"/>
      <c r="J149" s="26"/>
      <c r="K149" s="26"/>
      <c r="L149" s="26"/>
      <c r="M149" s="26"/>
      <c r="N149" s="26"/>
      <c r="O149" s="27"/>
    </row>
    <row r="150" spans="2:15">
      <c r="B150" s="25"/>
      <c r="C150" s="26"/>
      <c r="D150" s="26"/>
      <c r="E150" s="26"/>
      <c r="F150" s="26"/>
      <c r="G150" s="26"/>
      <c r="H150" s="26"/>
      <c r="I150" s="26"/>
      <c r="J150" s="26"/>
      <c r="K150" s="26"/>
      <c r="L150" s="26"/>
      <c r="M150" s="26"/>
      <c r="N150" s="26"/>
      <c r="O150" s="27"/>
    </row>
    <row r="151" spans="2:15">
      <c r="B151" s="25"/>
      <c r="C151" s="26"/>
      <c r="D151" s="26"/>
      <c r="E151" s="26"/>
      <c r="F151" s="26"/>
      <c r="G151" s="26"/>
      <c r="H151" s="26"/>
      <c r="I151" s="26"/>
      <c r="J151" s="26"/>
      <c r="K151" s="26"/>
      <c r="L151" s="26"/>
      <c r="M151" s="26"/>
      <c r="N151" s="26"/>
      <c r="O151" s="27"/>
    </row>
    <row r="152" spans="2:15">
      <c r="B152" s="25"/>
      <c r="C152" s="26"/>
      <c r="D152" s="26"/>
      <c r="E152" s="26"/>
      <c r="F152" s="26"/>
      <c r="G152" s="26"/>
      <c r="H152" s="26"/>
      <c r="I152" s="26"/>
      <c r="J152" s="26"/>
      <c r="K152" s="26"/>
      <c r="L152" s="26"/>
      <c r="M152" s="26"/>
      <c r="N152" s="26"/>
      <c r="O152" s="27"/>
    </row>
    <row r="153" spans="2:15">
      <c r="B153" s="25"/>
      <c r="C153" s="26"/>
      <c r="D153" s="26"/>
      <c r="E153" s="26"/>
      <c r="F153" s="26"/>
      <c r="G153" s="26"/>
      <c r="H153" s="26"/>
      <c r="I153" s="26"/>
      <c r="J153" s="26"/>
      <c r="K153" s="26"/>
      <c r="L153" s="26"/>
      <c r="M153" s="26"/>
      <c r="N153" s="26"/>
      <c r="O153" s="27"/>
    </row>
    <row r="154" spans="2:15">
      <c r="B154" s="25"/>
      <c r="C154" s="26"/>
      <c r="D154" s="26"/>
      <c r="E154" s="26"/>
      <c r="F154" s="26"/>
      <c r="G154" s="26"/>
      <c r="H154" s="26"/>
      <c r="I154" s="26"/>
      <c r="J154" s="26"/>
      <c r="K154" s="26"/>
      <c r="L154" s="26"/>
      <c r="M154" s="26"/>
      <c r="N154" s="26"/>
      <c r="O154" s="27"/>
    </row>
    <row r="155" spans="2:15">
      <c r="B155" s="25"/>
      <c r="C155" s="26"/>
      <c r="D155" s="26"/>
      <c r="E155" s="26"/>
      <c r="F155" s="26"/>
      <c r="G155" s="26"/>
      <c r="H155" s="26"/>
      <c r="I155" s="26"/>
      <c r="J155" s="26"/>
      <c r="K155" s="26"/>
      <c r="L155" s="26"/>
      <c r="M155" s="26"/>
      <c r="N155" s="26"/>
      <c r="O155" s="27"/>
    </row>
    <row r="156" spans="2:15">
      <c r="B156" s="25"/>
      <c r="C156" s="26"/>
      <c r="D156" s="26"/>
      <c r="E156" s="26"/>
      <c r="F156" s="26"/>
      <c r="G156" s="26"/>
      <c r="H156" s="26"/>
      <c r="I156" s="26"/>
      <c r="J156" s="26"/>
      <c r="K156" s="26"/>
      <c r="L156" s="26"/>
      <c r="M156" s="26"/>
      <c r="N156" s="26"/>
      <c r="O156" s="27"/>
    </row>
    <row r="157" spans="2:15">
      <c r="B157" s="25"/>
      <c r="C157" s="26"/>
      <c r="D157" s="26"/>
      <c r="E157" s="26"/>
      <c r="F157" s="26"/>
      <c r="G157" s="26"/>
      <c r="H157" s="26"/>
      <c r="I157" s="26"/>
      <c r="J157" s="26"/>
      <c r="K157" s="26"/>
      <c r="L157" s="26"/>
      <c r="M157" s="26"/>
      <c r="N157" s="26"/>
      <c r="O157" s="27"/>
    </row>
    <row r="158" spans="2:15">
      <c r="B158" s="25"/>
      <c r="C158" s="26"/>
      <c r="D158" s="26"/>
      <c r="E158" s="26"/>
      <c r="F158" s="26"/>
      <c r="G158" s="26"/>
      <c r="H158" s="26"/>
      <c r="I158" s="26"/>
      <c r="J158" s="26"/>
      <c r="K158" s="26"/>
      <c r="L158" s="26"/>
      <c r="M158" s="26"/>
      <c r="N158" s="26"/>
      <c r="O158" s="27"/>
    </row>
    <row r="159" spans="2:15">
      <c r="B159" s="25"/>
      <c r="C159" s="26"/>
      <c r="D159" s="26"/>
      <c r="E159" s="26"/>
      <c r="F159" s="26"/>
      <c r="G159" s="26"/>
      <c r="H159" s="26"/>
      <c r="I159" s="26"/>
      <c r="J159" s="26"/>
      <c r="K159" s="26"/>
      <c r="L159" s="26"/>
      <c r="M159" s="26"/>
      <c r="N159" s="26"/>
      <c r="O159" s="27"/>
    </row>
    <row r="160" spans="2:15">
      <c r="B160" s="25"/>
      <c r="C160" s="26"/>
      <c r="D160" s="26"/>
      <c r="E160" s="26"/>
      <c r="F160" s="26"/>
      <c r="G160" s="26"/>
      <c r="H160" s="26"/>
      <c r="I160" s="26"/>
      <c r="J160" s="26"/>
      <c r="K160" s="26"/>
      <c r="L160" s="26"/>
      <c r="M160" s="26"/>
      <c r="N160" s="26"/>
      <c r="O160" s="27"/>
    </row>
    <row r="161" spans="2:15">
      <c r="B161" s="25"/>
      <c r="C161" s="26"/>
      <c r="D161" s="26"/>
      <c r="E161" s="26"/>
      <c r="F161" s="26"/>
      <c r="G161" s="26"/>
      <c r="H161" s="26"/>
      <c r="I161" s="26"/>
      <c r="J161" s="26"/>
      <c r="K161" s="26"/>
      <c r="L161" s="26"/>
      <c r="M161" s="26"/>
      <c r="N161" s="26"/>
      <c r="O161" s="27"/>
    </row>
    <row r="162" spans="2:15">
      <c r="B162" s="25"/>
      <c r="C162" s="26"/>
      <c r="D162" s="26"/>
      <c r="E162" s="26"/>
      <c r="F162" s="26"/>
      <c r="G162" s="26"/>
      <c r="H162" s="26"/>
      <c r="I162" s="26"/>
      <c r="J162" s="26"/>
      <c r="K162" s="26"/>
      <c r="L162" s="26"/>
      <c r="M162" s="26"/>
      <c r="N162" s="26"/>
      <c r="O162" s="27"/>
    </row>
    <row r="163" spans="2:15">
      <c r="B163" s="25"/>
      <c r="C163" s="26"/>
      <c r="D163" s="26"/>
      <c r="E163" s="26"/>
      <c r="F163" s="26"/>
      <c r="G163" s="26"/>
      <c r="H163" s="26"/>
      <c r="I163" s="26"/>
      <c r="J163" s="26"/>
      <c r="K163" s="26"/>
      <c r="L163" s="26"/>
      <c r="M163" s="26"/>
      <c r="N163" s="26"/>
      <c r="O163" s="27"/>
    </row>
    <row r="164" spans="2:15">
      <c r="B164" s="25"/>
      <c r="C164" s="26"/>
      <c r="D164" s="26"/>
      <c r="E164" s="26"/>
      <c r="F164" s="26"/>
      <c r="G164" s="26"/>
      <c r="H164" s="26"/>
      <c r="I164" s="26"/>
      <c r="J164" s="26"/>
      <c r="K164" s="26"/>
      <c r="L164" s="26"/>
      <c r="M164" s="26"/>
      <c r="N164" s="26"/>
      <c r="O164" s="27"/>
    </row>
    <row r="165" spans="2:15">
      <c r="B165" s="25"/>
      <c r="C165" s="26"/>
      <c r="D165" s="26"/>
      <c r="E165" s="26"/>
      <c r="F165" s="26"/>
      <c r="G165" s="26"/>
      <c r="H165" s="26"/>
      <c r="I165" s="26"/>
      <c r="J165" s="26"/>
      <c r="K165" s="26"/>
      <c r="L165" s="26"/>
      <c r="M165" s="26"/>
      <c r="N165" s="26"/>
      <c r="O165" s="27"/>
    </row>
    <row r="166" spans="2:15">
      <c r="B166" s="25"/>
      <c r="C166" s="26"/>
      <c r="D166" s="26"/>
      <c r="E166" s="26"/>
      <c r="F166" s="26"/>
      <c r="G166" s="26"/>
      <c r="H166" s="26"/>
      <c r="I166" s="26"/>
      <c r="J166" s="26"/>
      <c r="K166" s="26"/>
      <c r="L166" s="26"/>
      <c r="M166" s="26"/>
      <c r="N166" s="26"/>
      <c r="O166" s="27"/>
    </row>
    <row r="167" spans="2:15">
      <c r="B167" s="25"/>
      <c r="C167" s="26"/>
      <c r="D167" s="26"/>
      <c r="E167" s="26"/>
      <c r="F167" s="26"/>
      <c r="G167" s="26"/>
      <c r="H167" s="26"/>
      <c r="I167" s="26"/>
      <c r="J167" s="26"/>
      <c r="K167" s="26"/>
      <c r="L167" s="26"/>
      <c r="M167" s="26"/>
      <c r="N167" s="26"/>
      <c r="O167" s="27"/>
    </row>
    <row r="168" spans="2:15">
      <c r="B168" s="25"/>
      <c r="C168" s="26"/>
      <c r="D168" s="26"/>
      <c r="E168" s="26"/>
      <c r="F168" s="26"/>
      <c r="G168" s="26"/>
      <c r="H168" s="26"/>
      <c r="I168" s="26"/>
      <c r="J168" s="26"/>
      <c r="K168" s="26"/>
      <c r="L168" s="26"/>
      <c r="M168" s="26"/>
      <c r="N168" s="26"/>
      <c r="O168" s="27"/>
    </row>
    <row r="169" spans="2:15">
      <c r="B169" s="25"/>
      <c r="C169" s="26"/>
      <c r="D169" s="26"/>
      <c r="E169" s="26"/>
      <c r="F169" s="26"/>
      <c r="G169" s="26"/>
      <c r="H169" s="26"/>
      <c r="I169" s="26"/>
      <c r="J169" s="26"/>
      <c r="K169" s="26"/>
      <c r="L169" s="26"/>
      <c r="M169" s="26"/>
      <c r="N169" s="26"/>
      <c r="O169" s="27"/>
    </row>
    <row r="170" spans="2:15">
      <c r="B170" s="25"/>
      <c r="C170" s="26"/>
      <c r="D170" s="26"/>
      <c r="E170" s="26"/>
      <c r="F170" s="26"/>
      <c r="G170" s="26"/>
      <c r="H170" s="26"/>
      <c r="I170" s="26"/>
      <c r="J170" s="26"/>
      <c r="K170" s="26"/>
      <c r="L170" s="26"/>
      <c r="M170" s="26"/>
      <c r="N170" s="26"/>
      <c r="O170" s="27"/>
    </row>
    <row r="171" spans="2:15">
      <c r="B171" s="25"/>
      <c r="C171" s="26"/>
      <c r="D171" s="26"/>
      <c r="E171" s="26"/>
      <c r="F171" s="26"/>
      <c r="G171" s="26"/>
      <c r="H171" s="26"/>
      <c r="I171" s="26"/>
      <c r="J171" s="26"/>
      <c r="K171" s="26"/>
      <c r="L171" s="26"/>
      <c r="M171" s="26"/>
      <c r="N171" s="26"/>
      <c r="O171" s="27"/>
    </row>
    <row r="172" spans="2:15">
      <c r="B172" s="25"/>
      <c r="C172" s="26"/>
      <c r="D172" s="26"/>
      <c r="E172" s="26"/>
      <c r="F172" s="26"/>
      <c r="G172" s="26"/>
      <c r="H172" s="26"/>
      <c r="I172" s="26"/>
      <c r="J172" s="26"/>
      <c r="K172" s="26"/>
      <c r="L172" s="26"/>
      <c r="M172" s="26"/>
      <c r="N172" s="26"/>
      <c r="O172" s="27"/>
    </row>
    <row r="173" spans="2:15">
      <c r="B173" s="25"/>
      <c r="C173" s="26"/>
      <c r="D173" s="26"/>
      <c r="E173" s="26"/>
      <c r="F173" s="26"/>
      <c r="G173" s="26"/>
      <c r="H173" s="26"/>
      <c r="I173" s="26"/>
      <c r="J173" s="26"/>
      <c r="K173" s="26"/>
      <c r="L173" s="26"/>
      <c r="M173" s="26"/>
      <c r="N173" s="26"/>
      <c r="O173" s="27"/>
    </row>
    <row r="174" spans="2:15">
      <c r="B174" s="25"/>
      <c r="C174" s="26"/>
      <c r="D174" s="26"/>
      <c r="E174" s="26"/>
      <c r="F174" s="26"/>
      <c r="G174" s="26"/>
      <c r="H174" s="26"/>
      <c r="I174" s="26"/>
      <c r="J174" s="26"/>
      <c r="K174" s="26"/>
      <c r="L174" s="26"/>
      <c r="M174" s="26"/>
      <c r="N174" s="26"/>
      <c r="O174" s="27"/>
    </row>
    <row r="175" spans="2:15">
      <c r="B175" s="25"/>
      <c r="C175" s="26"/>
      <c r="D175" s="26"/>
      <c r="E175" s="26"/>
      <c r="F175" s="26"/>
      <c r="G175" s="26"/>
      <c r="H175" s="26"/>
      <c r="I175" s="26"/>
      <c r="J175" s="26"/>
      <c r="K175" s="26"/>
      <c r="L175" s="26"/>
      <c r="M175" s="26"/>
      <c r="N175" s="26"/>
      <c r="O175" s="27"/>
    </row>
    <row r="176" spans="2:15">
      <c r="B176" s="25"/>
      <c r="C176" s="26"/>
      <c r="D176" s="26"/>
      <c r="E176" s="26"/>
      <c r="F176" s="26"/>
      <c r="G176" s="26"/>
      <c r="H176" s="26"/>
      <c r="I176" s="26"/>
      <c r="J176" s="26"/>
      <c r="K176" s="26"/>
      <c r="L176" s="26"/>
      <c r="M176" s="26"/>
      <c r="N176" s="26"/>
      <c r="O176" s="27"/>
    </row>
    <row r="177" spans="2:15">
      <c r="B177" s="25"/>
      <c r="C177" s="26"/>
      <c r="D177" s="26"/>
      <c r="E177" s="26"/>
      <c r="F177" s="26"/>
      <c r="G177" s="26"/>
      <c r="H177" s="26"/>
      <c r="I177" s="26"/>
      <c r="J177" s="26"/>
      <c r="K177" s="26"/>
      <c r="L177" s="26"/>
      <c r="M177" s="26"/>
      <c r="N177" s="26"/>
      <c r="O177" s="27"/>
    </row>
    <row r="178" spans="2:15">
      <c r="B178" s="25"/>
      <c r="C178" s="26"/>
      <c r="D178" s="26"/>
      <c r="E178" s="26"/>
      <c r="F178" s="26"/>
      <c r="G178" s="26"/>
      <c r="H178" s="26"/>
      <c r="I178" s="26"/>
      <c r="J178" s="26"/>
      <c r="K178" s="26"/>
      <c r="L178" s="26"/>
      <c r="M178" s="26"/>
      <c r="N178" s="26"/>
      <c r="O178" s="27"/>
    </row>
    <row r="179" spans="2:15">
      <c r="B179" s="25"/>
      <c r="C179" s="26"/>
      <c r="D179" s="26"/>
      <c r="E179" s="26"/>
      <c r="F179" s="26"/>
      <c r="G179" s="26"/>
      <c r="H179" s="26"/>
      <c r="I179" s="26"/>
      <c r="J179" s="26"/>
      <c r="K179" s="26"/>
      <c r="L179" s="26"/>
      <c r="M179" s="26"/>
      <c r="N179" s="26"/>
      <c r="O179" s="27"/>
    </row>
    <row r="180" spans="2:15">
      <c r="B180" s="25"/>
      <c r="C180" s="26"/>
      <c r="D180" s="26"/>
      <c r="E180" s="26"/>
      <c r="F180" s="26"/>
      <c r="G180" s="26"/>
      <c r="H180" s="26"/>
      <c r="I180" s="26"/>
      <c r="J180" s="26"/>
      <c r="K180" s="26"/>
      <c r="L180" s="26"/>
      <c r="M180" s="26"/>
      <c r="N180" s="26"/>
      <c r="O180" s="27"/>
    </row>
    <row r="181" spans="2:15">
      <c r="B181" s="25"/>
      <c r="C181" s="26"/>
      <c r="D181" s="26"/>
      <c r="E181" s="26"/>
      <c r="F181" s="26"/>
      <c r="G181" s="26"/>
      <c r="H181" s="26"/>
      <c r="I181" s="26"/>
      <c r="J181" s="26"/>
      <c r="K181" s="26"/>
      <c r="L181" s="26"/>
      <c r="M181" s="26"/>
      <c r="N181" s="26"/>
      <c r="O181" s="27"/>
    </row>
    <row r="182" spans="2:15">
      <c r="B182" s="25"/>
      <c r="C182" s="26"/>
      <c r="D182" s="26"/>
      <c r="E182" s="26"/>
      <c r="F182" s="26"/>
      <c r="G182" s="26"/>
      <c r="H182" s="26"/>
      <c r="I182" s="26"/>
      <c r="J182" s="26"/>
      <c r="K182" s="26"/>
      <c r="L182" s="26"/>
      <c r="M182" s="26"/>
      <c r="N182" s="26"/>
      <c r="O182" s="27"/>
    </row>
    <row r="183" spans="2:15">
      <c r="B183" s="25"/>
      <c r="C183" s="26"/>
      <c r="D183" s="26"/>
      <c r="E183" s="26"/>
      <c r="F183" s="26"/>
      <c r="G183" s="26"/>
      <c r="H183" s="26"/>
      <c r="I183" s="26"/>
      <c r="J183" s="26"/>
      <c r="K183" s="26"/>
      <c r="L183" s="26"/>
      <c r="M183" s="26"/>
      <c r="N183" s="26"/>
      <c r="O183" s="27"/>
    </row>
    <row r="184" spans="2:15">
      <c r="B184" s="25"/>
      <c r="C184" s="26"/>
      <c r="D184" s="26"/>
      <c r="E184" s="26"/>
      <c r="F184" s="26"/>
      <c r="G184" s="26"/>
      <c r="H184" s="26"/>
      <c r="I184" s="26"/>
      <c r="J184" s="26"/>
      <c r="K184" s="26"/>
      <c r="L184" s="26"/>
      <c r="M184" s="26"/>
      <c r="N184" s="26"/>
      <c r="O184" s="27"/>
    </row>
    <row r="185" spans="2:15">
      <c r="B185" s="25"/>
      <c r="C185" s="26"/>
      <c r="D185" s="26"/>
      <c r="E185" s="26"/>
      <c r="F185" s="26"/>
      <c r="G185" s="26"/>
      <c r="H185" s="26"/>
      <c r="I185" s="26"/>
      <c r="J185" s="26"/>
      <c r="K185" s="26"/>
      <c r="L185" s="26"/>
      <c r="M185" s="26"/>
      <c r="N185" s="26"/>
      <c r="O185" s="27"/>
    </row>
    <row r="186" spans="2:15">
      <c r="B186" s="25"/>
      <c r="C186" s="26"/>
      <c r="D186" s="26"/>
      <c r="E186" s="26"/>
      <c r="F186" s="26"/>
      <c r="G186" s="26"/>
      <c r="H186" s="26"/>
      <c r="I186" s="26"/>
      <c r="J186" s="26"/>
      <c r="K186" s="26"/>
      <c r="L186" s="26"/>
      <c r="M186" s="26"/>
      <c r="N186" s="26"/>
      <c r="O186" s="27"/>
    </row>
    <row r="187" spans="2:15">
      <c r="B187" s="25"/>
      <c r="C187" s="26"/>
      <c r="D187" s="26"/>
      <c r="E187" s="26"/>
      <c r="F187" s="26"/>
      <c r="G187" s="26"/>
      <c r="H187" s="26"/>
      <c r="I187" s="26"/>
      <c r="J187" s="26"/>
      <c r="K187" s="26"/>
      <c r="L187" s="26"/>
      <c r="M187" s="26"/>
      <c r="N187" s="26"/>
      <c r="O187" s="27"/>
    </row>
    <row r="188" spans="2:15">
      <c r="B188" s="25"/>
      <c r="C188" s="26"/>
      <c r="D188" s="26"/>
      <c r="E188" s="26"/>
      <c r="F188" s="26"/>
      <c r="G188" s="26"/>
      <c r="H188" s="26"/>
      <c r="I188" s="26"/>
      <c r="J188" s="26"/>
      <c r="K188" s="26"/>
      <c r="L188" s="26"/>
      <c r="M188" s="26"/>
      <c r="N188" s="26"/>
      <c r="O188" s="27"/>
    </row>
    <row r="189" spans="2:15">
      <c r="B189" s="25"/>
      <c r="C189" s="26"/>
      <c r="D189" s="26"/>
      <c r="E189" s="26"/>
      <c r="F189" s="26"/>
      <c r="G189" s="26"/>
      <c r="H189" s="26"/>
      <c r="I189" s="26"/>
      <c r="J189" s="26"/>
      <c r="K189" s="26"/>
      <c r="L189" s="26"/>
      <c r="M189" s="26"/>
      <c r="N189" s="26"/>
      <c r="O189" s="27"/>
    </row>
    <row r="190" spans="2:15">
      <c r="B190" s="33"/>
      <c r="C190" s="31"/>
      <c r="D190" s="31"/>
      <c r="E190" s="31"/>
      <c r="F190" s="31"/>
      <c r="G190" s="31"/>
      <c r="H190" s="31"/>
      <c r="I190" s="31"/>
      <c r="J190" s="31"/>
      <c r="K190" s="31"/>
      <c r="L190" s="31"/>
      <c r="M190" s="31"/>
      <c r="N190" s="31"/>
      <c r="O190" s="34"/>
    </row>
  </sheetData>
  <sheetProtection algorithmName="SHA-512" hashValue="EW3DnaB6FYeqKtZEYi1Kn5r8BAv4kPKXaTUR/cSETL5BksD01QyCPoLnYpgV4+zhIx+BmooXtvaWHCYf9JCmwg==" saltValue="GxfqUDcGvyYQt3pAZ2EfIA==" spinCount="100000" sheet="1" scenarios="1" insertHyperlinks="0"/>
  <protectedRanges>
    <protectedRange sqref="F2:G2 E5:G6 I5 E14:G16 I19:I22 B38 B40:O190 C38:O39" name="Bereich1"/>
    <protectedRange sqref="B39" name="Bereich1_1"/>
  </protectedRanges>
  <mergeCells count="2">
    <mergeCell ref="C2:E2"/>
    <mergeCell ref="F2:G2"/>
  </mergeCells>
  <phoneticPr fontId="2" type="noConversion"/>
  <conditionalFormatting sqref="K28:K32">
    <cfRule type="cellIs" dxfId="494" priority="50" stopIfTrue="1" operator="greaterThanOrEqual">
      <formula>100</formula>
    </cfRule>
    <cfRule type="cellIs" dxfId="493" priority="51" stopIfTrue="1" operator="lessThan">
      <formula>100</formula>
    </cfRule>
  </conditionalFormatting>
  <conditionalFormatting sqref="K34">
    <cfRule type="cellIs" dxfId="492" priority="14" stopIfTrue="1" operator="between">
      <formula>100.1</formula>
      <formula>300</formula>
    </cfRule>
    <cfRule type="cellIs" dxfId="491" priority="52" stopIfTrue="1" operator="greaterThan">
      <formula>300</formula>
    </cfRule>
    <cfRule type="cellIs" dxfId="490" priority="53" stopIfTrue="1" operator="lessThanOrEqual">
      <formula>100</formula>
    </cfRule>
  </conditionalFormatting>
  <conditionalFormatting sqref="K27">
    <cfRule type="cellIs" dxfId="489" priority="54" stopIfTrue="1" operator="greaterThanOrEqual">
      <formula>100</formula>
    </cfRule>
    <cfRule type="cellIs" dxfId="488" priority="55" stopIfTrue="1" operator="lessThan">
      <formula>33.3</formula>
    </cfRule>
    <cfRule type="cellIs" dxfId="487" priority="56" stopIfTrue="1" operator="between">
      <formula>33.3</formula>
      <formula>100</formula>
    </cfRule>
  </conditionalFormatting>
  <conditionalFormatting sqref="E27:E33 E35">
    <cfRule type="cellIs" dxfId="486" priority="42" stopIfTrue="1" operator="lessThan">
      <formula>0.95*$C27*(E$14/$C$14)</formula>
    </cfRule>
  </conditionalFormatting>
  <conditionalFormatting sqref="K33">
    <cfRule type="cellIs" dxfId="485" priority="21" stopIfTrue="1" operator="greaterThanOrEqual">
      <formula>100</formula>
    </cfRule>
    <cfRule type="cellIs" dxfId="484" priority="22" stopIfTrue="1" operator="lessThan">
      <formula>33.3</formula>
    </cfRule>
    <cfRule type="cellIs" dxfId="483" priority="23" stopIfTrue="1" operator="between">
      <formula>33.3</formula>
      <formula>100</formula>
    </cfRule>
  </conditionalFormatting>
  <conditionalFormatting sqref="K35">
    <cfRule type="cellIs" dxfId="482" priority="15" stopIfTrue="1" operator="greaterThanOrEqual">
      <formula>100</formula>
    </cfRule>
    <cfRule type="cellIs" dxfId="481" priority="16" stopIfTrue="1" operator="lessThan">
      <formula>33.3</formula>
    </cfRule>
    <cfRule type="cellIs" dxfId="480" priority="17" stopIfTrue="1" operator="between">
      <formula>33.3</formula>
      <formula>100</formula>
    </cfRule>
  </conditionalFormatting>
  <conditionalFormatting sqref="F27:F33">
    <cfRule type="cellIs" dxfId="479" priority="12" stopIfTrue="1" operator="lessThan">
      <formula>0.95*$C27*(F$14/$C$14)</formula>
    </cfRule>
  </conditionalFormatting>
  <conditionalFormatting sqref="G27:G33">
    <cfRule type="cellIs" dxfId="478" priority="11" stopIfTrue="1" operator="lessThan">
      <formula>0.95*$C27*(G$14/$C$14)</formula>
    </cfRule>
  </conditionalFormatting>
  <conditionalFormatting sqref="F35">
    <cfRule type="cellIs" dxfId="477" priority="10" stopIfTrue="1" operator="lessThan">
      <formula>0.95*$C35*(F$14/$C$14)</formula>
    </cfRule>
  </conditionalFormatting>
  <conditionalFormatting sqref="G35">
    <cfRule type="cellIs" dxfId="476" priority="9" stopIfTrue="1" operator="lessThan">
      <formula>0.95*$C35*(G$14/$C$14)</formula>
    </cfRule>
  </conditionalFormatting>
  <conditionalFormatting sqref="I20">
    <cfRule type="expression" dxfId="475" priority="3">
      <formula>I20&lt;0.4*I21</formula>
    </cfRule>
  </conditionalFormatting>
  <conditionalFormatting sqref="I21">
    <cfRule type="expression" dxfId="474" priority="1">
      <formula>I21&lt;0.4*I20</formula>
    </cfRule>
  </conditionalFormatting>
  <dataValidations count="6">
    <dataValidation type="list" allowBlank="1" showInputMessage="1" showErrorMessage="1" sqref="F2" xr:uid="{00000000-0002-0000-0D00-000000000000}">
      <formula1>ConstructionType</formula1>
    </dataValidation>
    <dataValidation type="list" allowBlank="1" showInputMessage="1" showErrorMessage="1" promptTitle="Select Material" sqref="J13:J14 D6 C5:D5" xr:uid="{00000000-0002-0000-0D00-000001000000}">
      <formula1>Materials</formula1>
    </dataValidation>
    <dataValidation allowBlank="1" showInputMessage="1" showErrorMessage="1" promptTitle="Select Material" sqref="C6 I6" xr:uid="{00000000-0002-0000-0D00-000002000000}"/>
    <dataValidation type="list" allowBlank="1" showInputMessage="1" showErrorMessage="1" promptTitle="Select Material" sqref="E6:G6" xr:uid="{00000000-0002-0000-0D00-000003000000}">
      <formula1>Tube_Type</formula1>
    </dataValidation>
    <dataValidation type="list" allowBlank="1" showInputMessage="1" showErrorMessage="1" sqref="I5" xr:uid="{00000000-0002-0000-0D00-000004000000}">
      <formula1>Material</formula1>
    </dataValidation>
    <dataValidation type="list" allowBlank="1" showInputMessage="1" showErrorMessage="1" promptTitle="Select Material" sqref="E5:G5" xr:uid="{00000000-0002-0000-0D00-000005000000}">
      <formula1>Metallic_Mats</formula1>
    </dataValidation>
  </dataValidations>
  <hyperlinks>
    <hyperlink ref="M35" location="'Cover Sheet'!A1" display="BACK to COVER SHEET" xr:uid="{00000000-0004-0000-0D00-000001000000}"/>
    <hyperlink ref="M36:O36" location="'Cover Sheet'!A1" display="BACK to COVER SHEET" xr:uid="{00000000-0004-0000-0D00-000002000000}"/>
    <hyperlink ref="B38" location="'T3.14 T3.5 Guidance Notes'!A1" display="Link to guidance notes for laminated structures" xr:uid="{BBD36AC2-4EA7-4FFE-8520-D630C19A6F84}"/>
    <hyperlink ref="B39" location="'T3.5 Guidance Notes'!A1" display="Link to GUIDANCE NOTES for anisotropic laminates" xr:uid="{496F4969-43D8-4A6B-897C-D9E8627FD013}"/>
    <hyperlink ref="B14" location="'T1.1 Guidance Notes'!A1" display="Number of tubes" xr:uid="{583F076D-D059-4E82-B772-18A3A023C89C}"/>
  </hyperlinks>
  <pageMargins left="0.75" right="0.75" top="1" bottom="1" header="0.5" footer="0.5"/>
  <pageSetup paperSize="9" scale="43" fitToHeight="0" orientation="portrait" horizontalDpi="4294967294" r:id="rId1"/>
  <headerFooter alignWithMargins="0"/>
  <colBreaks count="1" manualBreakCount="1">
    <brk id="6" max="190" man="1"/>
  </colBreaks>
  <ignoredErrors>
    <ignoredError sqref="L34" 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B46"/>
  <sheetViews>
    <sheetView workbookViewId="0">
      <selection activeCell="A4" sqref="A4"/>
    </sheetView>
  </sheetViews>
  <sheetFormatPr baseColWidth="10" defaultColWidth="11.42578125" defaultRowHeight="12.75"/>
  <cols>
    <col min="1" max="1" width="19.42578125" style="131" customWidth="1"/>
    <col min="2" max="2" width="109.28515625" style="131" customWidth="1"/>
  </cols>
  <sheetData>
    <row r="1" spans="1:2">
      <c r="A1" s="570" t="s">
        <v>31</v>
      </c>
      <c r="B1" s="571"/>
    </row>
    <row r="2" spans="1:2">
      <c r="A2" s="80"/>
      <c r="B2" s="80"/>
    </row>
    <row r="3" spans="1:2">
      <c r="A3" s="132" t="s">
        <v>32</v>
      </c>
      <c r="B3" s="41" t="s">
        <v>33</v>
      </c>
    </row>
    <row r="4" spans="1:2">
      <c r="A4" s="384"/>
      <c r="B4" s="385"/>
    </row>
    <row r="6" spans="1:2">
      <c r="A6" s="385"/>
      <c r="B6" s="385"/>
    </row>
    <row r="7" spans="1:2">
      <c r="B7" s="385"/>
    </row>
    <row r="8" spans="1:2">
      <c r="B8" s="385"/>
    </row>
    <row r="9" spans="1:2">
      <c r="A9" s="385"/>
      <c r="B9" s="385"/>
    </row>
    <row r="10" spans="1:2">
      <c r="B10" s="385"/>
    </row>
    <row r="19" spans="1:2">
      <c r="B19" s="385"/>
    </row>
    <row r="20" spans="1:2">
      <c r="A20" s="385"/>
    </row>
    <row r="21" spans="1:2">
      <c r="A21" s="385"/>
    </row>
    <row r="22" spans="1:2">
      <c r="B22" s="385"/>
    </row>
    <row r="25" spans="1:2">
      <c r="B25" s="385"/>
    </row>
    <row r="27" spans="1:2">
      <c r="A27" s="385"/>
    </row>
    <row r="28" spans="1:2">
      <c r="A28" s="254"/>
      <c r="B28" s="385"/>
    </row>
    <row r="29" spans="1:2">
      <c r="A29" s="385"/>
      <c r="B29" s="385"/>
    </row>
    <row r="30" spans="1:2">
      <c r="A30" s="385"/>
      <c r="B30" s="385"/>
    </row>
    <row r="31" spans="1:2">
      <c r="B31" s="385"/>
    </row>
    <row r="32" spans="1:2">
      <c r="A32" s="385"/>
      <c r="B32" s="385"/>
    </row>
    <row r="36" spans="1:2">
      <c r="B36" s="385"/>
    </row>
    <row r="37" spans="1:2">
      <c r="B37" s="385"/>
    </row>
    <row r="46" spans="1:2">
      <c r="A46" s="254"/>
    </row>
  </sheetData>
  <sheetProtection algorithmName="SHA-512" hashValue="ILzDIya1aOBJ4iLKkuPKZ8hjKuRjtkkQlSaZopz2+krcYMNOjxt/BDh1ivVkKMJyQu8kIYJSjYEkr1NhU6KUtQ==" saltValue="REkei9kD8ScjBvhWxlocOQ==" spinCount="100000" sheet="1" scenarios="1" insertHyperlinks="0"/>
  <protectedRanges>
    <protectedRange sqref="A4:B1048576" name="Range1"/>
  </protectedRanges>
  <phoneticPr fontId="0"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94018-4253-40A1-98DD-39F0E2825608}">
  <sheetPr codeName="Sheet15">
    <tabColor rgb="FFCCFF99"/>
  </sheetPr>
  <dimension ref="B1:Z193"/>
  <sheetViews>
    <sheetView showGridLines="0" zoomScaleNormal="100" zoomScaleSheetLayoutView="100" workbookViewId="0"/>
  </sheetViews>
  <sheetFormatPr baseColWidth="10" defaultColWidth="11.42578125" defaultRowHeight="12.75"/>
  <cols>
    <col min="1" max="1" width="3.42578125" style="431" customWidth="1"/>
    <col min="2" max="2" width="45.5703125" style="431" customWidth="1"/>
    <col min="3" max="3" width="11.42578125" style="431" customWidth="1"/>
    <col min="4" max="4" width="3.5703125" style="431" customWidth="1"/>
    <col min="5" max="5" width="11.7109375" style="431" customWidth="1"/>
    <col min="6" max="6" width="15.28515625" style="431" customWidth="1"/>
    <col min="7" max="7" width="11.7109375" style="431" customWidth="1"/>
    <col min="8" max="8" width="6.7109375" style="431" customWidth="1"/>
    <col min="9" max="9" width="8.7109375" style="431" customWidth="1"/>
    <col min="10" max="10" width="4.28515625" style="431" customWidth="1"/>
    <col min="11" max="11" width="12.140625" style="431" customWidth="1"/>
    <col min="12" max="12" width="3.85546875" style="431" customWidth="1"/>
    <col min="13" max="13" width="4.28515625" style="431" customWidth="1"/>
    <col min="14" max="14" width="3.28515625" style="431" bestFit="1" customWidth="1"/>
    <col min="15" max="15" width="11.42578125" style="431" customWidth="1"/>
    <col min="16" max="16" width="12.42578125" style="431" bestFit="1" customWidth="1"/>
    <col min="17" max="18" width="11.42578125" style="431" customWidth="1"/>
    <col min="19" max="19" width="11.28515625" style="431" customWidth="1"/>
    <col min="20" max="20" width="3.140625" style="431" customWidth="1"/>
    <col min="21" max="21" width="3.28515625" style="431" customWidth="1"/>
    <col min="22" max="22" width="11.42578125" style="431" customWidth="1"/>
    <col min="23" max="23" width="3.28515625" style="431" customWidth="1"/>
    <col min="24" max="26" width="11.42578125" style="431" customWidth="1"/>
    <col min="27" max="27" width="3" style="431" customWidth="1"/>
    <col min="28" max="16384" width="11.42578125" style="431"/>
  </cols>
  <sheetData>
    <row r="1" spans="2:26" ht="15.75">
      <c r="B1" s="430" t="s">
        <v>390</v>
      </c>
    </row>
    <row r="2" spans="2:26">
      <c r="C2" s="1269" t="s">
        <v>358</v>
      </c>
      <c r="D2" s="1269"/>
      <c r="E2" s="1269"/>
      <c r="F2" s="1267" t="s">
        <v>214</v>
      </c>
      <c r="G2" s="1268"/>
    </row>
    <row r="4" spans="2:26">
      <c r="B4" s="432" t="s">
        <v>333</v>
      </c>
      <c r="C4" s="432" t="s">
        <v>334</v>
      </c>
      <c r="D4" s="433"/>
      <c r="E4" s="432" t="s">
        <v>335</v>
      </c>
      <c r="F4" s="434" t="s">
        <v>359</v>
      </c>
      <c r="G4" s="432" t="s">
        <v>360</v>
      </c>
      <c r="J4" s="435" t="s">
        <v>391</v>
      </c>
      <c r="K4" s="435"/>
      <c r="L4" s="435"/>
      <c r="M4" s="435"/>
      <c r="N4" s="435"/>
      <c r="O4" s="435"/>
      <c r="P4" s="433"/>
      <c r="Q4" s="436" t="s">
        <v>392</v>
      </c>
      <c r="R4" s="436" t="s">
        <v>148</v>
      </c>
    </row>
    <row r="5" spans="2:26" s="439" customFormat="1" ht="12.75" customHeight="1">
      <c r="B5" s="437" t="s">
        <v>336</v>
      </c>
      <c r="C5" s="438" t="s">
        <v>175</v>
      </c>
      <c r="E5" s="353" t="s">
        <v>175</v>
      </c>
      <c r="F5" s="354" t="s">
        <v>180</v>
      </c>
      <c r="G5" s="442"/>
      <c r="J5" s="443"/>
      <c r="K5" s="444"/>
      <c r="L5" s="444"/>
      <c r="M5" s="445"/>
      <c r="N5" s="1270" t="s">
        <v>393</v>
      </c>
      <c r="P5" s="446" t="s">
        <v>363</v>
      </c>
      <c r="Q5" s="439">
        <f>F25/2000</f>
        <v>2.5000000000000001E-2</v>
      </c>
      <c r="R5" s="446">
        <f>'T3.14 T3.5 FBH Spt Structure'!I21/1000</f>
        <v>0</v>
      </c>
      <c r="S5" s="447" t="s">
        <v>394</v>
      </c>
      <c r="U5" s="448"/>
      <c r="V5" s="449"/>
      <c r="W5" s="448"/>
      <c r="X5" s="450"/>
      <c r="Y5" s="451">
        <v>3</v>
      </c>
      <c r="Z5" s="452"/>
    </row>
    <row r="6" spans="2:26" s="439" customFormat="1" ht="12.75" customHeight="1">
      <c r="B6" s="437" t="s">
        <v>364</v>
      </c>
      <c r="C6" s="438" t="s">
        <v>221</v>
      </c>
      <c r="E6" s="440" t="s">
        <v>221</v>
      </c>
      <c r="F6" s="453" t="s">
        <v>365</v>
      </c>
      <c r="G6" s="442"/>
      <c r="J6" s="454"/>
      <c r="K6" s="449"/>
      <c r="L6" s="1271" t="s">
        <v>395</v>
      </c>
      <c r="M6" s="455"/>
      <c r="N6" s="1270"/>
      <c r="P6" s="446" t="s">
        <v>396</v>
      </c>
      <c r="Q6" s="439">
        <f>F24/1000</f>
        <v>0</v>
      </c>
      <c r="R6" s="439">
        <f>'T3.14 T3.5 FBH Spt Structure'!I20/1000</f>
        <v>0</v>
      </c>
      <c r="S6" s="439" t="s">
        <v>397</v>
      </c>
      <c r="U6" s="442"/>
      <c r="V6" s="456"/>
      <c r="W6" s="442"/>
      <c r="X6" s="449"/>
      <c r="Y6" s="457"/>
      <c r="Z6" s="458"/>
    </row>
    <row r="7" spans="2:26" s="439" customFormat="1" ht="12.75" customHeight="1">
      <c r="B7" s="437" t="s">
        <v>338</v>
      </c>
      <c r="C7" s="459" t="str">
        <f>HLOOKUP(C5,MaterialData!$C$3:$O$4,2,FALSE)</f>
        <v>Steel</v>
      </c>
      <c r="D7" s="460"/>
      <c r="E7" s="459" t="str">
        <f>HLOOKUP(E5,MaterialData!$C$3:$R$4,2,FALSE)</f>
        <v>Steel</v>
      </c>
      <c r="F7" s="459" t="str">
        <f>HLOOKUP(F5,MaterialData!$C$3:$R$4,2,FALSE)</f>
        <v>FBH</v>
      </c>
      <c r="G7" s="461"/>
      <c r="J7" s="454"/>
      <c r="K7" s="456"/>
      <c r="L7" s="1272"/>
      <c r="M7" s="455"/>
      <c r="N7" s="1270"/>
      <c r="P7" s="446" t="s">
        <v>398</v>
      </c>
      <c r="Q7" s="439">
        <f>F23/1000</f>
        <v>0</v>
      </c>
      <c r="R7" s="446">
        <f>25.4/1000</f>
        <v>2.5399999999999999E-2</v>
      </c>
      <c r="S7" s="439" t="s">
        <v>366</v>
      </c>
      <c r="U7" s="442"/>
      <c r="V7" s="456"/>
      <c r="W7" s="442"/>
      <c r="X7" s="456"/>
      <c r="Z7" s="462"/>
    </row>
    <row r="8" spans="2:26" ht="15.75" customHeight="1">
      <c r="B8" s="463" t="s">
        <v>201</v>
      </c>
      <c r="C8" s="464">
        <f>INDEX(Innertable,MATCH($B8,MaterialData!$B$6:$B$11,0),MATCH(C$7,MaterialData!$C$4:$O$4,0))</f>
        <v>200000000000</v>
      </c>
      <c r="D8" s="465"/>
      <c r="E8" s="464">
        <f>INDEX(Innertable,MATCH($B8,MaterialData!$B$6:$B$11,0),MATCH(E$7,MaterialData!$C$4:$R$4,0))</f>
        <v>200000000000</v>
      </c>
      <c r="F8" s="464">
        <f>INDEX(Innertable,MATCH($B8,MaterialData!$B$6:$B$11,0),MATCH(F$7,MaterialData!$C$4:$R$4,0))</f>
        <v>0</v>
      </c>
      <c r="G8" s="466"/>
      <c r="J8" s="467"/>
      <c r="K8" s="468"/>
      <c r="L8" s="1272"/>
      <c r="M8" s="469"/>
      <c r="N8" s="1270"/>
      <c r="P8" s="470" t="s">
        <v>367</v>
      </c>
      <c r="Q8" s="465">
        <f>Q5*Q6</f>
        <v>0</v>
      </c>
      <c r="R8" s="470" t="s">
        <v>368</v>
      </c>
      <c r="S8" s="465">
        <f>(Q5*Q6^3)/12</f>
        <v>0</v>
      </c>
      <c r="U8" s="471"/>
      <c r="V8" s="468"/>
      <c r="W8" s="471"/>
      <c r="X8" s="472"/>
      <c r="Y8" s="473"/>
      <c r="Z8" s="474"/>
    </row>
    <row r="9" spans="2:26" ht="15.75">
      <c r="B9" s="463" t="s">
        <v>202</v>
      </c>
      <c r="C9" s="464">
        <f>INDEX(Innertable,MATCH($B9,MaterialData!$B$6:$B$11,0),MATCH(C$7,MaterialData!$C$4:$O$4,0))</f>
        <v>305000000</v>
      </c>
      <c r="D9" s="465"/>
      <c r="E9" s="464">
        <f>INDEX(Innertable,MATCH($B9,MaterialData!$B$6:$B$11,0),MATCH(E$7,MaterialData!$C$4:$R$4,0))</f>
        <v>305000000</v>
      </c>
      <c r="F9" s="464" t="e">
        <f>INDEX(Innertable,MATCH($B9,MaterialData!$B$6:$B$11,0),MATCH(F$7,MaterialData!$C$4:$R$4,0))</f>
        <v>#DIV/0!</v>
      </c>
      <c r="G9" s="466"/>
      <c r="J9" s="467"/>
      <c r="K9" s="468"/>
      <c r="L9" s="1272"/>
      <c r="M9" s="469"/>
      <c r="N9" s="1270"/>
      <c r="P9" s="470" t="s">
        <v>369</v>
      </c>
      <c r="Q9" s="465">
        <f>Q5*Q7</f>
        <v>0</v>
      </c>
      <c r="R9" s="470" t="s">
        <v>370</v>
      </c>
      <c r="S9" s="465">
        <f>(Q5*Q7^3)/12</f>
        <v>0</v>
      </c>
      <c r="U9" s="475">
        <v>1</v>
      </c>
      <c r="V9" s="468"/>
      <c r="W9" s="475">
        <v>2</v>
      </c>
      <c r="X9" s="476"/>
      <c r="Y9" s="477">
        <v>4</v>
      </c>
      <c r="Z9" s="478"/>
    </row>
    <row r="10" spans="2:26" ht="15.75">
      <c r="B10" s="463" t="s">
        <v>203</v>
      </c>
      <c r="C10" s="464">
        <f>INDEX(Innertable,MATCH($B10,MaterialData!$B$6:$B$11,0),MATCH(C$7,MaterialData!$C$4:$O$4,0))</f>
        <v>365000000</v>
      </c>
      <c r="D10" s="465"/>
      <c r="E10" s="464">
        <f>INDEX(Innertable,MATCH($B10,MaterialData!$B$6:$B$11,0),MATCH(E$7,MaterialData!$C$4:$R$4,0))</f>
        <v>365000000</v>
      </c>
      <c r="F10" s="464" t="e">
        <f>INDEX(Innertable,MATCH($B10,MaterialData!$B$6:$B$11,0),MATCH(F$7,MaterialData!$C$4:$R$4,0))</f>
        <v>#DIV/0!</v>
      </c>
      <c r="G10" s="466"/>
      <c r="J10" s="467"/>
      <c r="K10" s="468"/>
      <c r="L10" s="1272"/>
      <c r="M10" s="469"/>
      <c r="N10" s="1270"/>
      <c r="P10" s="470" t="s">
        <v>399</v>
      </c>
      <c r="Q10" s="465">
        <f>R5*R7</f>
        <v>0</v>
      </c>
      <c r="R10" s="470" t="s">
        <v>400</v>
      </c>
      <c r="S10" s="465">
        <f>(R5*R7^3)/12</f>
        <v>0</v>
      </c>
      <c r="U10" s="471"/>
      <c r="V10" s="468"/>
      <c r="W10" s="471"/>
    </row>
    <row r="11" spans="2:26" ht="15.75">
      <c r="B11" s="463" t="s">
        <v>204</v>
      </c>
      <c r="C11" s="464">
        <f>INDEX(Innertable,MATCH($B11,MaterialData!$B$6:$B$11,0),MATCH(C$7,MaterialData!$C$4:$O$4,0))</f>
        <v>180000000</v>
      </c>
      <c r="D11" s="465"/>
      <c r="E11" s="464">
        <f>INDEX(Innertable,MATCH($B11,MaterialData!$B$6:$B$11,0),MATCH(E$7,MaterialData!$C$4:$R$4,0))</f>
        <v>180000000</v>
      </c>
      <c r="F11" s="464" t="str">
        <f>INDEX(Innertable,MATCH($B11,MaterialData!$B$6:$B$11,0),MATCH(F$7,MaterialData!$C$4:$R$4,0))</f>
        <v>N/A</v>
      </c>
      <c r="G11" s="466"/>
      <c r="J11" s="467"/>
      <c r="K11" s="479" t="s">
        <v>401</v>
      </c>
      <c r="L11" s="1273"/>
      <c r="M11" s="469"/>
      <c r="N11" s="1270"/>
      <c r="P11" s="470" t="s">
        <v>402</v>
      </c>
      <c r="Q11" s="465">
        <f>R6*R7</f>
        <v>0</v>
      </c>
      <c r="R11" s="470" t="s">
        <v>403</v>
      </c>
      <c r="S11" s="465">
        <f>(R6*R7^3)/12</f>
        <v>0</v>
      </c>
      <c r="U11" s="471"/>
      <c r="V11" s="468"/>
      <c r="W11" s="471"/>
    </row>
    <row r="12" spans="2:26" ht="15.75">
      <c r="B12" s="463" t="s">
        <v>205</v>
      </c>
      <c r="C12" s="480">
        <f>INDEX(Innertable,MATCH($B12,MaterialData!$B$6:$B$11,0),MATCH(C$7,MaterialData!$C$4:$O$4,0))</f>
        <v>300000000</v>
      </c>
      <c r="D12" s="465"/>
      <c r="E12" s="464">
        <f>INDEX(Innertable,MATCH($B12,MaterialData!$B$6:$B$11,0),MATCH(E$7,MaterialData!$C$4:$R$4,0))</f>
        <v>300000000</v>
      </c>
      <c r="F12" s="464" t="str">
        <f>INDEX(Innertable,MATCH($B12,MaterialData!$B$6:$B$11,0),MATCH(F$7,MaterialData!$C$4:$R$4,0))</f>
        <v>N/A</v>
      </c>
      <c r="G12" s="466"/>
      <c r="J12" s="481"/>
      <c r="K12" s="482"/>
      <c r="L12" s="483"/>
      <c r="M12" s="484"/>
      <c r="N12" s="1270"/>
      <c r="P12" s="470" t="s">
        <v>404</v>
      </c>
      <c r="Q12" s="431">
        <f>Q6/2</f>
        <v>0</v>
      </c>
      <c r="R12" s="470" t="s">
        <v>372</v>
      </c>
      <c r="S12" s="465" t="e">
        <f>S8+(Q8*($Q$16-Q12)^2)</f>
        <v>#DIV/0!</v>
      </c>
      <c r="U12" s="471"/>
      <c r="V12" s="468"/>
      <c r="W12" s="471"/>
    </row>
    <row r="13" spans="2:26" s="439" customFormat="1" ht="12.75" customHeight="1">
      <c r="B13" s="437" t="s">
        <v>206</v>
      </c>
      <c r="C13" s="485">
        <f>MaterialData!C11</f>
        <v>219000000</v>
      </c>
      <c r="E13" s="442"/>
      <c r="F13" s="459">
        <f>INDEX(Innertable,MATCH($B13,MaterialData!$B$6:$B$11,0),MATCH(F$7,MaterialData!$C$4:$R$4,0))</f>
        <v>0</v>
      </c>
      <c r="G13" s="442"/>
      <c r="J13" s="1274" t="s">
        <v>405</v>
      </c>
      <c r="K13" s="1274"/>
      <c r="L13" s="1274"/>
      <c r="M13" s="1274"/>
      <c r="P13" s="446" t="s">
        <v>406</v>
      </c>
      <c r="Q13" s="439">
        <f>(F24+F22+0.5*F23)/1000</f>
        <v>0</v>
      </c>
      <c r="R13" s="446" t="s">
        <v>374</v>
      </c>
      <c r="S13" s="460" t="e">
        <f>S9+(Q9*($Q$16-Q13)^2)</f>
        <v>#DIV/0!</v>
      </c>
      <c r="U13" s="486"/>
      <c r="V13" s="487"/>
      <c r="W13" s="486"/>
    </row>
    <row r="14" spans="2:26" s="439" customFormat="1" ht="12.75" customHeight="1">
      <c r="C14" s="460"/>
      <c r="E14" s="442"/>
      <c r="F14" s="460"/>
      <c r="G14" s="442"/>
      <c r="L14" s="460"/>
      <c r="P14" s="446" t="s">
        <v>407</v>
      </c>
      <c r="Q14" s="439">
        <f>(F21*0.001)+(0.5*R7)</f>
        <v>1.2699999999999999E-2</v>
      </c>
      <c r="R14" s="446" t="s">
        <v>408</v>
      </c>
      <c r="S14" s="460" t="e">
        <f>S10+(Q10*($Q$16-Q14)^2)</f>
        <v>#DIV/0!</v>
      </c>
    </row>
    <row r="15" spans="2:26" s="439" customFormat="1" ht="12.75" customHeight="1">
      <c r="B15" s="437" t="s">
        <v>409</v>
      </c>
      <c r="E15" s="440">
        <v>400</v>
      </c>
      <c r="F15" s="460"/>
      <c r="G15" s="442"/>
      <c r="K15" s="446" t="s">
        <v>410</v>
      </c>
      <c r="L15" s="1276">
        <v>400</v>
      </c>
      <c r="M15" s="1277"/>
      <c r="N15" s="1278"/>
      <c r="P15" s="446" t="s">
        <v>411</v>
      </c>
      <c r="Q15" s="439">
        <f>Q14</f>
        <v>1.2699999999999999E-2</v>
      </c>
      <c r="R15" s="446" t="s">
        <v>412</v>
      </c>
      <c r="S15" s="460" t="e">
        <f>S11+(Q11*($Q$16-Q15)^2)</f>
        <v>#DIV/0!</v>
      </c>
      <c r="U15" s="1275" t="s">
        <v>413</v>
      </c>
      <c r="V15" s="1275"/>
      <c r="W15" s="1275"/>
      <c r="X15" s="1275" t="s">
        <v>414</v>
      </c>
      <c r="Y15" s="1275"/>
      <c r="Z15" s="1275"/>
    </row>
    <row r="16" spans="2:26" s="439" customFormat="1" ht="12.75" customHeight="1">
      <c r="B16" s="437" t="s">
        <v>415</v>
      </c>
      <c r="E16" s="440">
        <v>350</v>
      </c>
      <c r="F16" s="460"/>
      <c r="G16" s="442"/>
      <c r="K16" s="446" t="s">
        <v>416</v>
      </c>
      <c r="L16" s="1276">
        <v>350</v>
      </c>
      <c r="M16" s="1277"/>
      <c r="N16" s="1278"/>
      <c r="P16" s="446" t="s">
        <v>375</v>
      </c>
      <c r="Q16" s="488" t="e">
        <f>(Q8*Q12+Q9*Q13+Q10*Q14+Q11*Q15)/(Q8+Q9+Q10+Q11)</f>
        <v>#DIV/0!</v>
      </c>
    </row>
    <row r="17" spans="2:19" s="439" customFormat="1" ht="12.75" customHeight="1">
      <c r="B17" s="983" t="s">
        <v>377</v>
      </c>
      <c r="C17" s="438">
        <v>2</v>
      </c>
      <c r="E17" s="440">
        <v>2</v>
      </c>
      <c r="G17" s="442"/>
      <c r="K17" s="446" t="s">
        <v>417</v>
      </c>
      <c r="L17" s="1276">
        <v>350</v>
      </c>
      <c r="M17" s="1277"/>
      <c r="N17" s="1278"/>
      <c r="R17" s="446" t="s">
        <v>376</v>
      </c>
      <c r="S17" s="485" t="e">
        <f>SUM(S12:S13)</f>
        <v>#DIV/0!</v>
      </c>
    </row>
    <row r="18" spans="2:19" s="439" customFormat="1" ht="12.75" customHeight="1">
      <c r="B18" s="437" t="s">
        <v>339</v>
      </c>
      <c r="C18" s="489">
        <v>25.4</v>
      </c>
      <c r="E18" s="440">
        <v>25.4</v>
      </c>
      <c r="G18" s="442"/>
      <c r="K18" s="446" t="s">
        <v>418</v>
      </c>
      <c r="L18" s="1276">
        <v>200</v>
      </c>
      <c r="M18" s="1277"/>
      <c r="N18" s="1278"/>
      <c r="R18" s="446" t="s">
        <v>419</v>
      </c>
      <c r="S18" s="485" t="e">
        <f>SUM(S14:S15)</f>
        <v>#DIV/0!</v>
      </c>
    </row>
    <row r="19" spans="2:19" s="439" customFormat="1" ht="12.75" customHeight="1">
      <c r="B19" s="437" t="s">
        <v>340</v>
      </c>
      <c r="C19" s="438">
        <v>1.6</v>
      </c>
      <c r="E19" s="440">
        <v>1.6</v>
      </c>
      <c r="G19" s="442"/>
      <c r="J19" s="490"/>
      <c r="K19" s="490"/>
      <c r="L19" s="490"/>
      <c r="M19" s="490"/>
      <c r="N19" s="490"/>
      <c r="R19" s="446" t="s">
        <v>420</v>
      </c>
      <c r="S19" s="485">
        <f>'T3.14 T3.5 FBH Spt Structure'!I8</f>
        <v>0</v>
      </c>
    </row>
    <row r="20" spans="2:19" s="439" customFormat="1" ht="12.75" customHeight="1">
      <c r="E20" s="442"/>
      <c r="G20" s="442"/>
    </row>
    <row r="21" spans="2:19" s="439" customFormat="1" ht="12.75" customHeight="1">
      <c r="B21" s="437" t="s">
        <v>378</v>
      </c>
      <c r="E21" s="442"/>
      <c r="F21" s="491">
        <f>F22+F23+F24</f>
        <v>0</v>
      </c>
      <c r="G21" s="442"/>
    </row>
    <row r="22" spans="2:19" s="439" customFormat="1" ht="12.75" customHeight="1">
      <c r="B22" s="437" t="s">
        <v>379</v>
      </c>
      <c r="E22" s="442"/>
      <c r="F22" s="441"/>
      <c r="G22" s="442"/>
    </row>
    <row r="23" spans="2:19" s="439" customFormat="1" ht="12.75" customHeight="1">
      <c r="B23" s="437" t="s">
        <v>380</v>
      </c>
      <c r="E23" s="442"/>
      <c r="F23" s="38"/>
      <c r="G23" s="442"/>
      <c r="I23" s="361" t="str">
        <f>IF(F23&lt;0.4*F24,"Asymmetrical lay-up: skin too thin in comparison, see T3.4.4.","")</f>
        <v/>
      </c>
    </row>
    <row r="24" spans="2:19" s="439" customFormat="1" ht="12.75" customHeight="1">
      <c r="B24" s="437" t="s">
        <v>381</v>
      </c>
      <c r="E24" s="442"/>
      <c r="F24" s="38"/>
      <c r="G24" s="442"/>
      <c r="I24" s="361" t="str">
        <f>IF(F24&lt;0.4*F23,"Asymmetrical lay-up: skin too thin in comparison, see T3.4.4.","")</f>
        <v/>
      </c>
      <c r="P24" s="435"/>
      <c r="Q24" s="492"/>
      <c r="R24" s="492"/>
    </row>
    <row r="25" spans="2:19" s="439" customFormat="1" ht="12.75" customHeight="1">
      <c r="B25" s="437" t="s">
        <v>382</v>
      </c>
      <c r="E25" s="442"/>
      <c r="F25" s="491">
        <f>MIN(L15-L17,L16-L18)</f>
        <v>50</v>
      </c>
      <c r="G25" s="442"/>
      <c r="P25" s="446"/>
      <c r="R25" s="446"/>
    </row>
    <row r="26" spans="2:19">
      <c r="E26" s="493"/>
      <c r="G26" s="471"/>
      <c r="P26" s="470"/>
      <c r="R26" s="470"/>
    </row>
    <row r="27" spans="2:19">
      <c r="B27" s="463" t="s">
        <v>341</v>
      </c>
      <c r="C27" s="494">
        <f>C18/1000</f>
        <v>2.5399999999999999E-2</v>
      </c>
      <c r="E27" s="494">
        <f>IF($F$2="Composite only","No tubes",$E$18/1000)</f>
        <v>2.5399999999999999E-2</v>
      </c>
      <c r="G27" s="471"/>
    </row>
    <row r="28" spans="2:19">
      <c r="B28" s="463" t="s">
        <v>342</v>
      </c>
      <c r="C28" s="494">
        <f>C19/1000</f>
        <v>1.6000000000000001E-3</v>
      </c>
      <c r="E28" s="494">
        <f>IF($F$2="Composite only","",$E$19/1000)</f>
        <v>1.6000000000000001E-3</v>
      </c>
      <c r="G28" s="493"/>
      <c r="P28" s="470"/>
      <c r="Q28" s="465"/>
      <c r="R28" s="470"/>
      <c r="S28" s="465"/>
    </row>
    <row r="29" spans="2:19">
      <c r="B29" s="463" t="s">
        <v>343</v>
      </c>
      <c r="C29" s="464">
        <f>IF(C6="Round",((C27)^4-((C27-2*C28))^4)*3.142/64,((C27)^4-((C27-2*C28))^4)/12)</f>
        <v>8.5099184800000022E-9</v>
      </c>
      <c r="E29" s="464">
        <f>IF($F$2="Composite only","",IF($E$6="Round",(($E$27)^4-(($E$27-2*$E$28))^4)*3.142/64,IF($E$6="Square",(($E$27)^4-(($E$27-2*$E$28))^4)/12,"")))</f>
        <v>8.5099184800000022E-9</v>
      </c>
      <c r="F29" s="495" t="str">
        <f>IF($F$2="Tubing only","Tubing Only",2*(S17+S18))</f>
        <v>Tubing Only</v>
      </c>
      <c r="G29" s="464">
        <f>IF($F$2="Tubing only",E29,IF($F$2="Composite only",F29,IF($F$2="Tubes + Composite",E29+F29,"No Type Selected")))</f>
        <v>8.5099184800000022E-9</v>
      </c>
      <c r="P29" s="470"/>
      <c r="Q29" s="465"/>
      <c r="R29" s="470"/>
      <c r="S29" s="465"/>
    </row>
    <row r="30" spans="2:19">
      <c r="B30" s="463" t="s">
        <v>344</v>
      </c>
      <c r="C30" s="464">
        <f>C8*C29*C17</f>
        <v>3403.9673920000009</v>
      </c>
      <c r="D30" s="465"/>
      <c r="E30" s="464">
        <f>IF($F$2="Composite only","",$E$8*$E$29*$E$17)</f>
        <v>3403.9673920000009</v>
      </c>
      <c r="F30" s="495" t="str">
        <f>IF(F29="Tubing Only","",2*((F8*S17)+(S18*S19)))</f>
        <v/>
      </c>
      <c r="G30" s="464">
        <f t="shared" ref="G30:G36" si="0">IF($F$2="Tubing only",E30,IF($F$2="Composite only",F30,IF($F$2="Tubes + Composite",E30+F30,"No Type Selected")))</f>
        <v>3403.9673920000009</v>
      </c>
      <c r="H30" s="496">
        <f>100*G30/C30</f>
        <v>100</v>
      </c>
      <c r="R30" s="470"/>
      <c r="S30" s="465"/>
    </row>
    <row r="31" spans="2:19">
      <c r="B31" s="463" t="s">
        <v>345</v>
      </c>
      <c r="C31" s="497">
        <f>IF(C27="no tubes","",IF(C17=0,"",IF(C6="Round",C17*((C18^2-(C18-2*C19)^2)*PI()/4),IF(C6="Square",C17*(C18^2-(C18-2*C19)^2),""))))</f>
        <v>239.26369649739863</v>
      </c>
      <c r="D31" s="498"/>
      <c r="E31" s="497">
        <f>IF($E$27="no tubes","",IF($E$17=0,"",IF($E$6="Round",$E$17*(($E$18^2-($E$18-2*$E$19)^2)*PI()/4),IF($E$6="Square",$E$17*($E$18^2-($E$18-2*$E$19)^2),""))))</f>
        <v>239.26369649739863</v>
      </c>
      <c r="F31" s="497" t="str">
        <f>IF(F29="Tubing Only","",(F21-F22)*F25)</f>
        <v/>
      </c>
      <c r="G31" s="497">
        <f t="shared" si="0"/>
        <v>239.26369649739863</v>
      </c>
      <c r="H31" s="496">
        <f>IF(AND(F2="tubing only",E5="steel"),100*G31/C31,"NA")</f>
        <v>100</v>
      </c>
      <c r="I31" s="431" t="str">
        <f>IF(AND(95&lt;H31,H31&lt;100),"For tubes only, provided your actual tube measures &gt;= your nominal OD and wall this is OK","")</f>
        <v/>
      </c>
      <c r="R31" s="470"/>
      <c r="S31" s="465"/>
    </row>
    <row r="32" spans="2:19">
      <c r="B32" s="463" t="s">
        <v>346</v>
      </c>
      <c r="C32" s="464">
        <f>C$31*C9/1000000</f>
        <v>72975.427431706587</v>
      </c>
      <c r="D32" s="465"/>
      <c r="E32" s="464">
        <f>IF($F$2="Composite only","",$E$31*$E$9/1000000)</f>
        <v>72975.427431706587</v>
      </c>
      <c r="F32" s="464" t="str">
        <f>IF(F29="Tubing Only","",F31*F9/1000000)</f>
        <v/>
      </c>
      <c r="G32" s="464">
        <f t="shared" si="0"/>
        <v>72975.427431706587</v>
      </c>
      <c r="H32" s="496">
        <f t="shared" ref="H32:H36" si="1">100*G32/C32</f>
        <v>100</v>
      </c>
      <c r="I32" s="431" t="str">
        <f>IF(AND(95&lt;H32,H32&lt;100),"For tubes only, provided your actual tube measures &gt;= your nominal OD and wall this is OK","")</f>
        <v/>
      </c>
      <c r="Q32" s="499"/>
      <c r="R32" s="470"/>
      <c r="S32" s="465"/>
    </row>
    <row r="33" spans="2:26">
      <c r="B33" s="463" t="s">
        <v>347</v>
      </c>
      <c r="C33" s="464">
        <f>C$31*C10/1000000</f>
        <v>87331.24922155049</v>
      </c>
      <c r="D33" s="465"/>
      <c r="E33" s="464">
        <f>IF($F$2="Composite only","",$E$31*$E$10/1000000)</f>
        <v>87331.24922155049</v>
      </c>
      <c r="F33" s="464" t="str">
        <f>IF(F29="Tubing Only","",F31*F10/1000000)</f>
        <v/>
      </c>
      <c r="G33" s="464">
        <f t="shared" si="0"/>
        <v>87331.24922155049</v>
      </c>
      <c r="H33" s="496">
        <f t="shared" si="1"/>
        <v>100</v>
      </c>
      <c r="I33" s="431" t="str">
        <f>IF(AND(95&lt;H33,H33&lt;100),"For tubes only, provided your actual tube measures &gt;= your nominal OD and wall this is OK","")</f>
        <v/>
      </c>
    </row>
    <row r="34" spans="2:26">
      <c r="B34" s="463" t="s">
        <v>348</v>
      </c>
      <c r="C34" s="464">
        <f>C$31*C11/1000000</f>
        <v>43067.465369531754</v>
      </c>
      <c r="D34" s="465"/>
      <c r="E34" s="464">
        <f>IF($F$2="Composite only","",$E$31*$E$11/1000000)</f>
        <v>43067.465369531754</v>
      </c>
      <c r="F34" s="464" t="str">
        <f>IF(F29="Tubing Only","",F31*F9/1000000)</f>
        <v/>
      </c>
      <c r="G34" s="464">
        <f>IF($F$2="Tubing only",E34,IF($F$2="Composite only",F34,IF($F$2="Tubes + Composite",E34+F34,"No Type Selected")))</f>
        <v>43067.465369531754</v>
      </c>
      <c r="H34" s="496">
        <f t="shared" si="1"/>
        <v>100</v>
      </c>
      <c r="I34" s="431" t="str">
        <f>IF(AND(95&lt;H34,H34&lt;100),"For tubes only, provided your actual tube measures &gt;= your nominal OD and wall this is OK","")</f>
        <v/>
      </c>
    </row>
    <row r="35" spans="2:26">
      <c r="B35" s="463" t="s">
        <v>349</v>
      </c>
      <c r="C35" s="464">
        <f>IF(C17=0,"",C$31*C12/1000000)</f>
        <v>71779.10894921959</v>
      </c>
      <c r="D35" s="465"/>
      <c r="E35" s="464">
        <f>IF($F$2="Composite only","",$E$31*$E$12/1000000)</f>
        <v>71779.10894921959</v>
      </c>
      <c r="F35" s="464" t="str">
        <f>IF(F29="tubing only","",F31*F10/1000000)</f>
        <v/>
      </c>
      <c r="G35" s="464">
        <f t="shared" si="0"/>
        <v>71779.10894921959</v>
      </c>
      <c r="H35" s="496">
        <f t="shared" si="1"/>
        <v>100</v>
      </c>
      <c r="I35" s="431" t="str">
        <f>IF(AND(95&lt;H35,H35&lt;100),"For tubes only, provided your actual tube measures &gt;= your nominal OD and wall this is OK","")</f>
        <v/>
      </c>
    </row>
    <row r="36" spans="2:26">
      <c r="B36" s="463" t="s">
        <v>350</v>
      </c>
      <c r="C36" s="464">
        <f>C17*4*C10*C29/(0.5*C27*1)</f>
        <v>1956.6111780787407</v>
      </c>
      <c r="E36" s="464">
        <f>IF($F$2="Composite only","",$E$17*4*$E$10*$E$29/(0.5*$E$27*1))</f>
        <v>1956.6111780787407</v>
      </c>
      <c r="F36" s="464" t="str">
        <f>IF(F29="tubing only","",4*F10*F29/(0.001*0.5*F21*1))</f>
        <v/>
      </c>
      <c r="G36" s="464">
        <f t="shared" si="0"/>
        <v>1956.6111780787407</v>
      </c>
      <c r="H36" s="496">
        <f t="shared" si="1"/>
        <v>100</v>
      </c>
    </row>
    <row r="37" spans="2:26">
      <c r="B37" s="463" t="s">
        <v>351</v>
      </c>
      <c r="C37" s="464">
        <f>IF(C17=0,"",C36*1^3/(48*C30))</f>
        <v>1.1975065616797899E-2</v>
      </c>
      <c r="E37" s="464">
        <f>IF($F$2="tubing only",$C$36*1^3/(48*$E$30),"")</f>
        <v>1.1975065616797899E-2</v>
      </c>
      <c r="F37" s="464" t="str">
        <f>IF($F$2="tubing only","",$C$36*1^3/(48*F30))</f>
        <v/>
      </c>
      <c r="G37" s="464">
        <f>$C$36*1^3/(48*G30)</f>
        <v>1.1975065616797899E-2</v>
      </c>
      <c r="H37" s="496">
        <f>100*G37/C37</f>
        <v>100</v>
      </c>
    </row>
    <row r="38" spans="2:26">
      <c r="B38" s="463" t="s">
        <v>352</v>
      </c>
      <c r="C38" s="464">
        <f>0.5*C36*(C36*1^3/(48*C30))</f>
        <v>11.715273622026579</v>
      </c>
      <c r="D38" s="466"/>
      <c r="E38" s="464">
        <f>IF($E$27="no tubes","",0.5*$E$36*($E$36*1^3/(48*$E$30)))</f>
        <v>11.715273622026579</v>
      </c>
      <c r="F38" s="464" t="str">
        <f>IF(F29="tubing only","",0.5*F36*(F36*1^3/(48*F30)))</f>
        <v/>
      </c>
      <c r="G38" s="464">
        <f>IF($F$2="Tubing only",E38,IF($F$2="Composite only",F38,IF($F$2="Tubes + Composite",E38+F38,"No Type Selected")))</f>
        <v>11.715273622026579</v>
      </c>
      <c r="H38" s="496">
        <f>100*G38/C38</f>
        <v>100</v>
      </c>
    </row>
    <row r="39" spans="2:26">
      <c r="B39" s="463" t="s">
        <v>421</v>
      </c>
      <c r="C39" s="464">
        <f>(L15+L16)*0.002*0.0015*C13</f>
        <v>492750.00000000006</v>
      </c>
      <c r="D39" s="465"/>
      <c r="E39" s="500" t="s">
        <v>111</v>
      </c>
      <c r="F39" s="464" t="str">
        <f>IF(F29="tubing only","",(L15+L16)*0.002*(F24/1000)*F13)</f>
        <v/>
      </c>
      <c r="G39" s="500" t="str">
        <f>IF(F2="tubing only","N/A",F39)</f>
        <v>N/A</v>
      </c>
      <c r="H39" s="501" t="str">
        <f>IF(F2="tubing only","NA",100*G39/C39)</f>
        <v>NA</v>
      </c>
      <c r="K39" s="162" t="s">
        <v>226</v>
      </c>
      <c r="Q39" s="162"/>
      <c r="R39" s="162"/>
      <c r="S39" s="162"/>
    </row>
    <row r="41" spans="2:26">
      <c r="B41" s="433" t="s">
        <v>422</v>
      </c>
      <c r="E41" s="465"/>
    </row>
    <row r="42" spans="2:26">
      <c r="B42" s="502"/>
      <c r="C42" s="503"/>
      <c r="D42" s="503"/>
      <c r="E42" s="503"/>
      <c r="F42" s="503"/>
      <c r="G42" s="503"/>
      <c r="H42" s="503"/>
      <c r="I42" s="503"/>
      <c r="J42" s="503"/>
      <c r="K42" s="503"/>
      <c r="L42" s="503"/>
      <c r="M42" s="503"/>
      <c r="N42" s="503"/>
      <c r="O42" s="503"/>
      <c r="P42" s="503"/>
      <c r="Q42" s="503"/>
      <c r="R42" s="503"/>
      <c r="S42" s="503"/>
      <c r="T42" s="503"/>
      <c r="U42" s="503"/>
      <c r="V42" s="503"/>
      <c r="W42" s="503"/>
      <c r="X42" s="503"/>
      <c r="Y42" s="503"/>
      <c r="Z42" s="504"/>
    </row>
    <row r="43" spans="2:26">
      <c r="B43" s="505"/>
      <c r="C43" s="506"/>
      <c r="D43" s="507"/>
      <c r="E43" s="507"/>
      <c r="F43" s="507"/>
      <c r="G43" s="507"/>
      <c r="H43" s="507"/>
      <c r="I43" s="507"/>
      <c r="J43" s="507"/>
      <c r="K43" s="507"/>
      <c r="L43" s="507"/>
      <c r="M43" s="507"/>
      <c r="N43" s="507"/>
      <c r="O43" s="507"/>
      <c r="P43" s="507"/>
      <c r="Q43" s="507"/>
      <c r="R43" s="507"/>
      <c r="S43" s="507"/>
      <c r="T43" s="507"/>
      <c r="U43" s="507"/>
      <c r="V43" s="507"/>
      <c r="W43" s="507"/>
      <c r="X43" s="507"/>
      <c r="Y43" s="507"/>
      <c r="Z43" s="508"/>
    </row>
    <row r="44" spans="2:26">
      <c r="B44" s="505"/>
      <c r="C44" s="507"/>
      <c r="D44" s="507"/>
      <c r="E44" s="507"/>
      <c r="F44" s="507"/>
      <c r="G44" s="507"/>
      <c r="H44" s="507"/>
      <c r="I44" s="507"/>
      <c r="J44" s="507"/>
      <c r="K44" s="507"/>
      <c r="L44" s="507"/>
      <c r="M44" s="507"/>
      <c r="N44" s="507"/>
      <c r="O44" s="507"/>
      <c r="P44" s="507"/>
      <c r="Q44" s="507"/>
      <c r="R44" s="507"/>
      <c r="S44" s="507"/>
      <c r="T44" s="507"/>
      <c r="U44" s="507"/>
      <c r="V44" s="507"/>
      <c r="W44" s="507"/>
      <c r="X44" s="507"/>
      <c r="Y44" s="507"/>
      <c r="Z44" s="508"/>
    </row>
    <row r="45" spans="2:26">
      <c r="B45" s="505"/>
      <c r="C45" s="507"/>
      <c r="D45" s="507"/>
      <c r="E45" s="507"/>
      <c r="F45" s="507"/>
      <c r="G45" s="507"/>
      <c r="H45" s="507"/>
      <c r="I45" s="507"/>
      <c r="J45" s="507"/>
      <c r="K45" s="507"/>
      <c r="L45" s="507"/>
      <c r="M45" s="507"/>
      <c r="N45" s="507"/>
      <c r="O45" s="507"/>
      <c r="P45" s="507"/>
      <c r="Q45" s="507"/>
      <c r="R45" s="507"/>
      <c r="S45" s="507"/>
      <c r="T45" s="507"/>
      <c r="U45" s="507"/>
      <c r="V45" s="507"/>
      <c r="W45" s="507"/>
      <c r="X45" s="507"/>
      <c r="Y45" s="507"/>
      <c r="Z45" s="508"/>
    </row>
    <row r="46" spans="2:26">
      <c r="B46" s="505"/>
      <c r="C46" s="507"/>
      <c r="D46" s="507"/>
      <c r="E46" s="507"/>
      <c r="F46" s="507"/>
      <c r="G46" s="507"/>
      <c r="H46" s="507"/>
      <c r="I46" s="507"/>
      <c r="J46" s="507"/>
      <c r="K46" s="507"/>
      <c r="L46" s="507"/>
      <c r="M46" s="507"/>
      <c r="N46" s="507"/>
      <c r="O46" s="507"/>
      <c r="P46" s="507"/>
      <c r="Q46" s="507"/>
      <c r="R46" s="507"/>
      <c r="S46" s="507"/>
      <c r="T46" s="507"/>
      <c r="U46" s="507"/>
      <c r="V46" s="507"/>
      <c r="W46" s="507"/>
      <c r="X46" s="507"/>
      <c r="Y46" s="507"/>
      <c r="Z46" s="508"/>
    </row>
    <row r="47" spans="2:26">
      <c r="B47" s="505"/>
      <c r="C47" s="507"/>
      <c r="D47" s="507"/>
      <c r="E47" s="507"/>
      <c r="F47" s="507"/>
      <c r="G47" s="507"/>
      <c r="H47" s="507"/>
      <c r="I47" s="507"/>
      <c r="J47" s="507"/>
      <c r="K47" s="507"/>
      <c r="L47" s="507"/>
      <c r="M47" s="507"/>
      <c r="N47" s="507"/>
      <c r="O47" s="507"/>
      <c r="P47" s="507"/>
      <c r="Q47" s="507"/>
      <c r="R47" s="507"/>
      <c r="S47" s="507"/>
      <c r="T47" s="507"/>
      <c r="U47" s="507"/>
      <c r="V47" s="507"/>
      <c r="W47" s="507"/>
      <c r="X47" s="507"/>
      <c r="Y47" s="507"/>
      <c r="Z47" s="508"/>
    </row>
    <row r="48" spans="2:26">
      <c r="B48" s="505"/>
      <c r="C48" s="507"/>
      <c r="D48" s="507"/>
      <c r="E48" s="507"/>
      <c r="F48" s="507"/>
      <c r="G48" s="507"/>
      <c r="H48" s="507"/>
      <c r="I48" s="507"/>
      <c r="J48" s="507"/>
      <c r="K48" s="507"/>
      <c r="L48" s="507"/>
      <c r="M48" s="507"/>
      <c r="N48" s="507"/>
      <c r="O48" s="507"/>
      <c r="P48" s="507"/>
      <c r="Q48" s="507"/>
      <c r="R48" s="507"/>
      <c r="S48" s="507"/>
      <c r="T48" s="507"/>
      <c r="U48" s="507"/>
      <c r="V48" s="507"/>
      <c r="W48" s="507"/>
      <c r="X48" s="507"/>
      <c r="Y48" s="507"/>
      <c r="Z48" s="508"/>
    </row>
    <row r="49" spans="2:26">
      <c r="B49" s="505"/>
      <c r="C49" s="507"/>
      <c r="D49" s="507"/>
      <c r="E49" s="507"/>
      <c r="F49" s="507"/>
      <c r="G49" s="507"/>
      <c r="H49" s="507"/>
      <c r="I49" s="507"/>
      <c r="J49" s="507"/>
      <c r="K49" s="507"/>
      <c r="L49" s="507"/>
      <c r="M49" s="507"/>
      <c r="N49" s="507"/>
      <c r="O49" s="507"/>
      <c r="P49" s="507"/>
      <c r="Q49" s="507"/>
      <c r="R49" s="507"/>
      <c r="S49" s="507"/>
      <c r="T49" s="507"/>
      <c r="U49" s="507"/>
      <c r="V49" s="507"/>
      <c r="W49" s="507"/>
      <c r="X49" s="507"/>
      <c r="Y49" s="507"/>
      <c r="Z49" s="508"/>
    </row>
    <row r="50" spans="2:26">
      <c r="B50" s="505"/>
      <c r="C50" s="507"/>
      <c r="D50" s="507"/>
      <c r="E50" s="507"/>
      <c r="F50" s="507"/>
      <c r="G50" s="507"/>
      <c r="H50" s="507"/>
      <c r="I50" s="507"/>
      <c r="J50" s="507"/>
      <c r="K50" s="507"/>
      <c r="L50" s="507"/>
      <c r="M50" s="507"/>
      <c r="N50" s="507"/>
      <c r="O50" s="507"/>
      <c r="P50" s="507"/>
      <c r="Q50" s="507"/>
      <c r="R50" s="507"/>
      <c r="S50" s="507"/>
      <c r="T50" s="507"/>
      <c r="U50" s="507"/>
      <c r="V50" s="507"/>
      <c r="W50" s="507"/>
      <c r="X50" s="507"/>
      <c r="Y50" s="507"/>
      <c r="Z50" s="508"/>
    </row>
    <row r="51" spans="2:26">
      <c r="B51" s="505"/>
      <c r="C51" s="507"/>
      <c r="D51" s="507"/>
      <c r="E51" s="507"/>
      <c r="F51" s="507"/>
      <c r="G51" s="507"/>
      <c r="H51" s="507"/>
      <c r="I51" s="507"/>
      <c r="J51" s="507"/>
      <c r="K51" s="507"/>
      <c r="L51" s="507"/>
      <c r="M51" s="507"/>
      <c r="N51" s="507"/>
      <c r="O51" s="507"/>
      <c r="P51" s="507"/>
      <c r="Q51" s="507"/>
      <c r="R51" s="507"/>
      <c r="S51" s="507"/>
      <c r="T51" s="507"/>
      <c r="U51" s="507"/>
      <c r="V51" s="507"/>
      <c r="W51" s="507"/>
      <c r="X51" s="507"/>
      <c r="Y51" s="507"/>
      <c r="Z51" s="508"/>
    </row>
    <row r="52" spans="2:26">
      <c r="B52" s="505"/>
      <c r="C52" s="507"/>
      <c r="D52" s="507"/>
      <c r="E52" s="507"/>
      <c r="F52" s="507"/>
      <c r="G52" s="507"/>
      <c r="H52" s="507"/>
      <c r="I52" s="507"/>
      <c r="J52" s="507"/>
      <c r="K52" s="507"/>
      <c r="L52" s="507"/>
      <c r="M52" s="507"/>
      <c r="N52" s="507"/>
      <c r="O52" s="507"/>
      <c r="P52" s="507"/>
      <c r="Q52" s="507"/>
      <c r="R52" s="507"/>
      <c r="S52" s="507"/>
      <c r="T52" s="507"/>
      <c r="U52" s="507"/>
      <c r="V52" s="507"/>
      <c r="W52" s="507"/>
      <c r="X52" s="507"/>
      <c r="Y52" s="507"/>
      <c r="Z52" s="508"/>
    </row>
    <row r="53" spans="2:26">
      <c r="B53" s="505"/>
      <c r="C53" s="507"/>
      <c r="D53" s="507"/>
      <c r="E53" s="507"/>
      <c r="F53" s="507"/>
      <c r="G53" s="507"/>
      <c r="H53" s="507"/>
      <c r="I53" s="507"/>
      <c r="J53" s="507"/>
      <c r="K53" s="507"/>
      <c r="L53" s="507"/>
      <c r="M53" s="507"/>
      <c r="N53" s="507"/>
      <c r="O53" s="507"/>
      <c r="P53" s="507"/>
      <c r="Q53" s="507"/>
      <c r="R53" s="507"/>
      <c r="S53" s="507"/>
      <c r="T53" s="507"/>
      <c r="U53" s="507"/>
      <c r="V53" s="507"/>
      <c r="W53" s="507"/>
      <c r="X53" s="507"/>
      <c r="Y53" s="507"/>
      <c r="Z53" s="508"/>
    </row>
    <row r="54" spans="2:26">
      <c r="B54" s="505"/>
      <c r="C54" s="507"/>
      <c r="D54" s="507"/>
      <c r="E54" s="507"/>
      <c r="F54" s="507"/>
      <c r="G54" s="507"/>
      <c r="H54" s="507"/>
      <c r="I54" s="507"/>
      <c r="J54" s="507"/>
      <c r="K54" s="507"/>
      <c r="L54" s="507"/>
      <c r="M54" s="507"/>
      <c r="N54" s="507"/>
      <c r="O54" s="507"/>
      <c r="P54" s="507"/>
      <c r="Q54" s="507"/>
      <c r="R54" s="507"/>
      <c r="S54" s="507"/>
      <c r="T54" s="507"/>
      <c r="U54" s="507"/>
      <c r="V54" s="507"/>
      <c r="W54" s="507"/>
      <c r="X54" s="507"/>
      <c r="Y54" s="507"/>
      <c r="Z54" s="508"/>
    </row>
    <row r="55" spans="2:26">
      <c r="B55" s="505"/>
      <c r="C55" s="507"/>
      <c r="D55" s="507"/>
      <c r="E55" s="507"/>
      <c r="F55" s="507"/>
      <c r="G55" s="507"/>
      <c r="H55" s="507"/>
      <c r="I55" s="507"/>
      <c r="J55" s="507"/>
      <c r="K55" s="507"/>
      <c r="L55" s="507"/>
      <c r="M55" s="507"/>
      <c r="N55" s="507"/>
      <c r="O55" s="507"/>
      <c r="P55" s="507"/>
      <c r="Q55" s="507"/>
      <c r="R55" s="507"/>
      <c r="S55" s="507"/>
      <c r="T55" s="507"/>
      <c r="U55" s="507"/>
      <c r="V55" s="507"/>
      <c r="W55" s="507"/>
      <c r="X55" s="507"/>
      <c r="Y55" s="507"/>
      <c r="Z55" s="508"/>
    </row>
    <row r="56" spans="2:26">
      <c r="B56" s="505"/>
      <c r="C56" s="507"/>
      <c r="D56" s="507"/>
      <c r="E56" s="507"/>
      <c r="F56" s="507"/>
      <c r="G56" s="507"/>
      <c r="H56" s="507"/>
      <c r="I56" s="507"/>
      <c r="J56" s="507"/>
      <c r="K56" s="507"/>
      <c r="L56" s="507"/>
      <c r="M56" s="507"/>
      <c r="N56" s="507"/>
      <c r="O56" s="507"/>
      <c r="P56" s="507"/>
      <c r="Q56" s="507"/>
      <c r="R56" s="507"/>
      <c r="S56" s="507"/>
      <c r="T56" s="507"/>
      <c r="U56" s="507"/>
      <c r="V56" s="507"/>
      <c r="W56" s="507"/>
      <c r="X56" s="507"/>
      <c r="Y56" s="507"/>
      <c r="Z56" s="508"/>
    </row>
    <row r="57" spans="2:26">
      <c r="B57" s="505"/>
      <c r="C57" s="507"/>
      <c r="D57" s="507"/>
      <c r="E57" s="507"/>
      <c r="F57" s="507"/>
      <c r="G57" s="507"/>
      <c r="H57" s="507"/>
      <c r="I57" s="507"/>
      <c r="J57" s="507"/>
      <c r="K57" s="507"/>
      <c r="L57" s="507"/>
      <c r="M57" s="507"/>
      <c r="N57" s="507"/>
      <c r="O57" s="507"/>
      <c r="P57" s="507"/>
      <c r="Q57" s="507"/>
      <c r="R57" s="507"/>
      <c r="S57" s="507"/>
      <c r="T57" s="507"/>
      <c r="U57" s="507"/>
      <c r="V57" s="507"/>
      <c r="W57" s="507"/>
      <c r="X57" s="507"/>
      <c r="Y57" s="507"/>
      <c r="Z57" s="508"/>
    </row>
    <row r="58" spans="2:26">
      <c r="B58" s="505"/>
      <c r="C58" s="507"/>
      <c r="D58" s="507"/>
      <c r="E58" s="507"/>
      <c r="F58" s="507"/>
      <c r="G58" s="507"/>
      <c r="H58" s="507"/>
      <c r="I58" s="507"/>
      <c r="J58" s="507"/>
      <c r="K58" s="507"/>
      <c r="L58" s="507"/>
      <c r="M58" s="507"/>
      <c r="N58" s="507"/>
      <c r="O58" s="507"/>
      <c r="P58" s="507"/>
      <c r="Q58" s="507"/>
      <c r="R58" s="507"/>
      <c r="S58" s="507"/>
      <c r="T58" s="507"/>
      <c r="U58" s="507"/>
      <c r="V58" s="507"/>
      <c r="W58" s="507"/>
      <c r="X58" s="507"/>
      <c r="Y58" s="507"/>
      <c r="Z58" s="508"/>
    </row>
    <row r="59" spans="2:26">
      <c r="B59" s="505"/>
      <c r="C59" s="507"/>
      <c r="D59" s="507"/>
      <c r="E59" s="507"/>
      <c r="F59" s="507"/>
      <c r="G59" s="507"/>
      <c r="H59" s="507"/>
      <c r="I59" s="507"/>
      <c r="J59" s="507"/>
      <c r="K59" s="507"/>
      <c r="L59" s="507"/>
      <c r="M59" s="507"/>
      <c r="N59" s="507"/>
      <c r="O59" s="507"/>
      <c r="P59" s="507"/>
      <c r="Q59" s="507"/>
      <c r="R59" s="507"/>
      <c r="S59" s="507"/>
      <c r="T59" s="507"/>
      <c r="U59" s="507"/>
      <c r="V59" s="507"/>
      <c r="W59" s="507"/>
      <c r="X59" s="507"/>
      <c r="Y59" s="507"/>
      <c r="Z59" s="508"/>
    </row>
    <row r="60" spans="2:26">
      <c r="B60" s="505"/>
      <c r="C60" s="507"/>
      <c r="D60" s="507"/>
      <c r="E60" s="507"/>
      <c r="F60" s="507"/>
      <c r="G60" s="507"/>
      <c r="H60" s="507"/>
      <c r="I60" s="507"/>
      <c r="J60" s="507"/>
      <c r="K60" s="507"/>
      <c r="L60" s="507"/>
      <c r="M60" s="507"/>
      <c r="N60" s="507"/>
      <c r="O60" s="507"/>
      <c r="P60" s="507"/>
      <c r="Q60" s="507"/>
      <c r="R60" s="507"/>
      <c r="S60" s="507"/>
      <c r="T60" s="507"/>
      <c r="U60" s="507"/>
      <c r="V60" s="507"/>
      <c r="W60" s="507"/>
      <c r="X60" s="507"/>
      <c r="Y60" s="507"/>
      <c r="Z60" s="508"/>
    </row>
    <row r="61" spans="2:26">
      <c r="B61" s="505"/>
      <c r="C61" s="507"/>
      <c r="D61" s="507"/>
      <c r="E61" s="507"/>
      <c r="F61" s="507"/>
      <c r="G61" s="507"/>
      <c r="H61" s="507"/>
      <c r="I61" s="507"/>
      <c r="J61" s="507"/>
      <c r="K61" s="507"/>
      <c r="L61" s="507"/>
      <c r="M61" s="507"/>
      <c r="N61" s="507"/>
      <c r="O61" s="507"/>
      <c r="P61" s="507"/>
      <c r="Q61" s="507"/>
      <c r="R61" s="507"/>
      <c r="S61" s="507"/>
      <c r="T61" s="507"/>
      <c r="U61" s="507"/>
      <c r="V61" s="507"/>
      <c r="W61" s="507"/>
      <c r="X61" s="507"/>
      <c r="Y61" s="507"/>
      <c r="Z61" s="508"/>
    </row>
    <row r="62" spans="2:26">
      <c r="B62" s="505"/>
      <c r="C62" s="507"/>
      <c r="D62" s="507"/>
      <c r="E62" s="507"/>
      <c r="F62" s="507"/>
      <c r="G62" s="507"/>
      <c r="H62" s="507"/>
      <c r="I62" s="507"/>
      <c r="J62" s="507"/>
      <c r="K62" s="507"/>
      <c r="L62" s="507"/>
      <c r="M62" s="507"/>
      <c r="N62" s="507"/>
      <c r="O62" s="507"/>
      <c r="P62" s="507"/>
      <c r="Q62" s="507"/>
      <c r="R62" s="507"/>
      <c r="S62" s="507"/>
      <c r="T62" s="507"/>
      <c r="U62" s="507"/>
      <c r="V62" s="507"/>
      <c r="W62" s="507"/>
      <c r="X62" s="507"/>
      <c r="Y62" s="507"/>
      <c r="Z62" s="508"/>
    </row>
    <row r="63" spans="2:26">
      <c r="B63" s="505"/>
      <c r="C63" s="507"/>
      <c r="D63" s="507"/>
      <c r="E63" s="507"/>
      <c r="F63" s="507"/>
      <c r="G63" s="507"/>
      <c r="H63" s="507"/>
      <c r="I63" s="507"/>
      <c r="J63" s="507"/>
      <c r="K63" s="507"/>
      <c r="L63" s="507"/>
      <c r="M63" s="507"/>
      <c r="N63" s="507"/>
      <c r="O63" s="507"/>
      <c r="P63" s="507"/>
      <c r="Q63" s="507"/>
      <c r="R63" s="507"/>
      <c r="S63" s="507"/>
      <c r="T63" s="507"/>
      <c r="U63" s="507"/>
      <c r="V63" s="507"/>
      <c r="W63" s="507"/>
      <c r="X63" s="507"/>
      <c r="Y63" s="507"/>
      <c r="Z63" s="508"/>
    </row>
    <row r="64" spans="2:26">
      <c r="B64" s="505"/>
      <c r="C64" s="507"/>
      <c r="D64" s="507"/>
      <c r="E64" s="507"/>
      <c r="F64" s="507"/>
      <c r="G64" s="507"/>
      <c r="H64" s="507"/>
      <c r="I64" s="507"/>
      <c r="J64" s="507"/>
      <c r="K64" s="507"/>
      <c r="L64" s="507"/>
      <c r="M64" s="507"/>
      <c r="N64" s="507"/>
      <c r="O64" s="507"/>
      <c r="P64" s="507"/>
      <c r="Q64" s="507"/>
      <c r="R64" s="507"/>
      <c r="S64" s="507"/>
      <c r="T64" s="507"/>
      <c r="U64" s="507"/>
      <c r="V64" s="507"/>
      <c r="W64" s="507"/>
      <c r="X64" s="507"/>
      <c r="Y64" s="507"/>
      <c r="Z64" s="508"/>
    </row>
    <row r="65" spans="2:26">
      <c r="B65" s="505"/>
      <c r="C65" s="507"/>
      <c r="D65" s="507"/>
      <c r="E65" s="507"/>
      <c r="F65" s="507"/>
      <c r="G65" s="507"/>
      <c r="H65" s="507"/>
      <c r="I65" s="507"/>
      <c r="J65" s="507"/>
      <c r="K65" s="507"/>
      <c r="L65" s="507"/>
      <c r="M65" s="507"/>
      <c r="N65" s="507"/>
      <c r="O65" s="507"/>
      <c r="P65" s="507"/>
      <c r="Q65" s="507"/>
      <c r="R65" s="507"/>
      <c r="S65" s="507"/>
      <c r="T65" s="507"/>
      <c r="U65" s="507"/>
      <c r="V65" s="507"/>
      <c r="W65" s="507"/>
      <c r="X65" s="507"/>
      <c r="Y65" s="507"/>
      <c r="Z65" s="508"/>
    </row>
    <row r="66" spans="2:26">
      <c r="B66" s="505"/>
      <c r="C66" s="507"/>
      <c r="D66" s="507"/>
      <c r="E66" s="507"/>
      <c r="F66" s="507"/>
      <c r="G66" s="507"/>
      <c r="H66" s="507"/>
      <c r="I66" s="507"/>
      <c r="J66" s="507"/>
      <c r="K66" s="507"/>
      <c r="L66" s="507"/>
      <c r="M66" s="507"/>
      <c r="N66" s="507"/>
      <c r="O66" s="507"/>
      <c r="P66" s="507"/>
      <c r="Q66" s="507"/>
      <c r="R66" s="507"/>
      <c r="S66" s="507"/>
      <c r="T66" s="507"/>
      <c r="U66" s="507"/>
      <c r="V66" s="507"/>
      <c r="W66" s="507"/>
      <c r="X66" s="507"/>
      <c r="Y66" s="507"/>
      <c r="Z66" s="508"/>
    </row>
    <row r="67" spans="2:26">
      <c r="B67" s="505"/>
      <c r="C67" s="507"/>
      <c r="D67" s="507"/>
      <c r="E67" s="507"/>
      <c r="F67" s="507"/>
      <c r="G67" s="507"/>
      <c r="H67" s="507"/>
      <c r="I67" s="507"/>
      <c r="J67" s="507"/>
      <c r="K67" s="507"/>
      <c r="L67" s="507"/>
      <c r="M67" s="507"/>
      <c r="N67" s="507"/>
      <c r="O67" s="507"/>
      <c r="P67" s="507"/>
      <c r="Q67" s="507"/>
      <c r="R67" s="507"/>
      <c r="S67" s="507"/>
      <c r="T67" s="507"/>
      <c r="U67" s="507"/>
      <c r="V67" s="507"/>
      <c r="W67" s="507"/>
      <c r="X67" s="507"/>
      <c r="Y67" s="507"/>
      <c r="Z67" s="508"/>
    </row>
    <row r="68" spans="2:26">
      <c r="B68" s="505"/>
      <c r="C68" s="507"/>
      <c r="D68" s="507"/>
      <c r="E68" s="507"/>
      <c r="F68" s="507"/>
      <c r="G68" s="507"/>
      <c r="H68" s="507"/>
      <c r="I68" s="507"/>
      <c r="J68" s="507"/>
      <c r="K68" s="507"/>
      <c r="L68" s="507"/>
      <c r="M68" s="507"/>
      <c r="N68" s="507"/>
      <c r="O68" s="507"/>
      <c r="P68" s="507"/>
      <c r="Q68" s="507"/>
      <c r="R68" s="507"/>
      <c r="S68" s="507"/>
      <c r="T68" s="507"/>
      <c r="U68" s="507"/>
      <c r="V68" s="507"/>
      <c r="W68" s="507"/>
      <c r="X68" s="507"/>
      <c r="Y68" s="507"/>
      <c r="Z68" s="508"/>
    </row>
    <row r="69" spans="2:26">
      <c r="B69" s="505"/>
      <c r="C69" s="507"/>
      <c r="D69" s="507"/>
      <c r="E69" s="507"/>
      <c r="F69" s="507"/>
      <c r="G69" s="507"/>
      <c r="H69" s="507"/>
      <c r="I69" s="507"/>
      <c r="J69" s="507"/>
      <c r="K69" s="507"/>
      <c r="L69" s="507"/>
      <c r="M69" s="507"/>
      <c r="N69" s="507"/>
      <c r="O69" s="507"/>
      <c r="P69" s="507"/>
      <c r="Q69" s="507"/>
      <c r="R69" s="507"/>
      <c r="S69" s="507"/>
      <c r="T69" s="507"/>
      <c r="U69" s="507"/>
      <c r="V69" s="507"/>
      <c r="W69" s="507"/>
      <c r="X69" s="507"/>
      <c r="Y69" s="507"/>
      <c r="Z69" s="508"/>
    </row>
    <row r="70" spans="2:26">
      <c r="B70" s="505"/>
      <c r="C70" s="507"/>
      <c r="D70" s="507"/>
      <c r="E70" s="507"/>
      <c r="F70" s="507"/>
      <c r="G70" s="507"/>
      <c r="H70" s="507"/>
      <c r="I70" s="507"/>
      <c r="J70" s="507"/>
      <c r="K70" s="507"/>
      <c r="L70" s="507"/>
      <c r="M70" s="507"/>
      <c r="N70" s="507"/>
      <c r="O70" s="507"/>
      <c r="P70" s="507"/>
      <c r="Q70" s="507"/>
      <c r="R70" s="507"/>
      <c r="S70" s="507"/>
      <c r="T70" s="507"/>
      <c r="U70" s="507"/>
      <c r="V70" s="507"/>
      <c r="W70" s="507"/>
      <c r="X70" s="507"/>
      <c r="Y70" s="507"/>
      <c r="Z70" s="508"/>
    </row>
    <row r="71" spans="2:26">
      <c r="B71" s="505"/>
      <c r="C71" s="507"/>
      <c r="D71" s="507"/>
      <c r="E71" s="507"/>
      <c r="F71" s="507"/>
      <c r="G71" s="507"/>
      <c r="H71" s="507"/>
      <c r="I71" s="507"/>
      <c r="J71" s="507"/>
      <c r="K71" s="507"/>
      <c r="L71" s="507"/>
      <c r="M71" s="507"/>
      <c r="N71" s="507"/>
      <c r="O71" s="507"/>
      <c r="P71" s="507"/>
      <c r="Q71" s="507"/>
      <c r="R71" s="507"/>
      <c r="S71" s="507"/>
      <c r="T71" s="507"/>
      <c r="U71" s="507"/>
      <c r="V71" s="507"/>
      <c r="W71" s="507"/>
      <c r="X71" s="507"/>
      <c r="Y71" s="507"/>
      <c r="Z71" s="508"/>
    </row>
    <row r="72" spans="2:26">
      <c r="B72" s="505"/>
      <c r="C72" s="507"/>
      <c r="D72" s="507"/>
      <c r="E72" s="507"/>
      <c r="F72" s="507"/>
      <c r="G72" s="507"/>
      <c r="H72" s="507"/>
      <c r="I72" s="507"/>
      <c r="J72" s="507"/>
      <c r="K72" s="507"/>
      <c r="L72" s="507"/>
      <c r="M72" s="507"/>
      <c r="N72" s="507"/>
      <c r="O72" s="507"/>
      <c r="P72" s="507"/>
      <c r="Q72" s="507"/>
      <c r="R72" s="507"/>
      <c r="S72" s="507"/>
      <c r="T72" s="507"/>
      <c r="U72" s="507"/>
      <c r="V72" s="507"/>
      <c r="W72" s="507"/>
      <c r="X72" s="507"/>
      <c r="Y72" s="507"/>
      <c r="Z72" s="508"/>
    </row>
    <row r="73" spans="2:26">
      <c r="B73" s="505"/>
      <c r="C73" s="507"/>
      <c r="D73" s="507"/>
      <c r="E73" s="507"/>
      <c r="F73" s="507"/>
      <c r="G73" s="507"/>
      <c r="H73" s="507"/>
      <c r="I73" s="507"/>
      <c r="J73" s="507"/>
      <c r="K73" s="507"/>
      <c r="L73" s="507"/>
      <c r="M73" s="507"/>
      <c r="N73" s="507"/>
      <c r="O73" s="507"/>
      <c r="P73" s="507"/>
      <c r="Q73" s="507"/>
      <c r="R73" s="507"/>
      <c r="S73" s="507"/>
      <c r="T73" s="507"/>
      <c r="U73" s="507"/>
      <c r="V73" s="507"/>
      <c r="W73" s="507"/>
      <c r="X73" s="507"/>
      <c r="Y73" s="507"/>
      <c r="Z73" s="508"/>
    </row>
    <row r="74" spans="2:26">
      <c r="B74" s="505"/>
      <c r="C74" s="507"/>
      <c r="D74" s="507"/>
      <c r="E74" s="507"/>
      <c r="F74" s="507"/>
      <c r="G74" s="507"/>
      <c r="H74" s="507"/>
      <c r="I74" s="507"/>
      <c r="J74" s="507"/>
      <c r="K74" s="507"/>
      <c r="L74" s="507"/>
      <c r="M74" s="507"/>
      <c r="N74" s="507"/>
      <c r="O74" s="507"/>
      <c r="P74" s="507"/>
      <c r="Q74" s="507"/>
      <c r="R74" s="507"/>
      <c r="S74" s="507"/>
      <c r="T74" s="507"/>
      <c r="U74" s="507"/>
      <c r="V74" s="507"/>
      <c r="W74" s="507"/>
      <c r="X74" s="507"/>
      <c r="Y74" s="507"/>
      <c r="Z74" s="508"/>
    </row>
    <row r="75" spans="2:26">
      <c r="B75" s="505"/>
      <c r="C75" s="507"/>
      <c r="D75" s="507"/>
      <c r="E75" s="507"/>
      <c r="F75" s="507"/>
      <c r="G75" s="507"/>
      <c r="H75" s="507"/>
      <c r="I75" s="507"/>
      <c r="J75" s="507"/>
      <c r="K75" s="507"/>
      <c r="L75" s="507"/>
      <c r="M75" s="507"/>
      <c r="N75" s="507"/>
      <c r="O75" s="507"/>
      <c r="P75" s="507"/>
      <c r="Q75" s="507"/>
      <c r="R75" s="507"/>
      <c r="S75" s="507"/>
      <c r="T75" s="507"/>
      <c r="U75" s="507"/>
      <c r="V75" s="507"/>
      <c r="W75" s="507"/>
      <c r="X75" s="507"/>
      <c r="Y75" s="507"/>
      <c r="Z75" s="508"/>
    </row>
    <row r="76" spans="2:26">
      <c r="B76" s="505"/>
      <c r="C76" s="507"/>
      <c r="D76" s="507"/>
      <c r="E76" s="507"/>
      <c r="F76" s="507"/>
      <c r="G76" s="507"/>
      <c r="H76" s="507"/>
      <c r="I76" s="507"/>
      <c r="J76" s="507"/>
      <c r="K76" s="507"/>
      <c r="L76" s="507"/>
      <c r="M76" s="507"/>
      <c r="N76" s="507"/>
      <c r="O76" s="507"/>
      <c r="P76" s="507"/>
      <c r="Q76" s="507"/>
      <c r="R76" s="507"/>
      <c r="S76" s="507"/>
      <c r="T76" s="507"/>
      <c r="U76" s="507"/>
      <c r="V76" s="507"/>
      <c r="W76" s="507"/>
      <c r="X76" s="507"/>
      <c r="Y76" s="507"/>
      <c r="Z76" s="508"/>
    </row>
    <row r="77" spans="2:26">
      <c r="B77" s="505"/>
      <c r="C77" s="507"/>
      <c r="D77" s="507"/>
      <c r="E77" s="507"/>
      <c r="F77" s="507"/>
      <c r="G77" s="507"/>
      <c r="H77" s="507"/>
      <c r="I77" s="507"/>
      <c r="J77" s="507"/>
      <c r="K77" s="507"/>
      <c r="L77" s="507"/>
      <c r="M77" s="507"/>
      <c r="N77" s="507"/>
      <c r="O77" s="507"/>
      <c r="P77" s="507"/>
      <c r="Q77" s="507"/>
      <c r="R77" s="507"/>
      <c r="S77" s="507"/>
      <c r="T77" s="507"/>
      <c r="U77" s="507"/>
      <c r="V77" s="507"/>
      <c r="W77" s="507"/>
      <c r="X77" s="507"/>
      <c r="Y77" s="507"/>
      <c r="Z77" s="508"/>
    </row>
    <row r="78" spans="2:26">
      <c r="B78" s="505"/>
      <c r="C78" s="507"/>
      <c r="D78" s="507"/>
      <c r="E78" s="507"/>
      <c r="F78" s="507"/>
      <c r="G78" s="507"/>
      <c r="H78" s="507"/>
      <c r="I78" s="507"/>
      <c r="J78" s="507"/>
      <c r="K78" s="507"/>
      <c r="L78" s="507"/>
      <c r="M78" s="507"/>
      <c r="N78" s="507"/>
      <c r="O78" s="507"/>
      <c r="P78" s="507"/>
      <c r="Q78" s="507"/>
      <c r="R78" s="507"/>
      <c r="S78" s="507"/>
      <c r="T78" s="507"/>
      <c r="U78" s="507"/>
      <c r="V78" s="507"/>
      <c r="W78" s="507"/>
      <c r="X78" s="507"/>
      <c r="Y78" s="507"/>
      <c r="Z78" s="508"/>
    </row>
    <row r="79" spans="2:26">
      <c r="B79" s="505"/>
      <c r="C79" s="507"/>
      <c r="D79" s="507"/>
      <c r="E79" s="507"/>
      <c r="F79" s="507"/>
      <c r="G79" s="507"/>
      <c r="H79" s="507"/>
      <c r="I79" s="507"/>
      <c r="J79" s="507"/>
      <c r="K79" s="507"/>
      <c r="L79" s="507"/>
      <c r="M79" s="507"/>
      <c r="N79" s="507"/>
      <c r="O79" s="507"/>
      <c r="P79" s="507"/>
      <c r="Q79" s="507"/>
      <c r="R79" s="507"/>
      <c r="S79" s="507"/>
      <c r="T79" s="507"/>
      <c r="U79" s="507"/>
      <c r="V79" s="507"/>
      <c r="W79" s="507"/>
      <c r="X79" s="507"/>
      <c r="Y79" s="507"/>
      <c r="Z79" s="508"/>
    </row>
    <row r="80" spans="2:26">
      <c r="B80" s="505"/>
      <c r="C80" s="507"/>
      <c r="D80" s="507"/>
      <c r="E80" s="507"/>
      <c r="F80" s="507"/>
      <c r="G80" s="507"/>
      <c r="H80" s="507"/>
      <c r="I80" s="507"/>
      <c r="J80" s="507"/>
      <c r="K80" s="507"/>
      <c r="L80" s="507"/>
      <c r="M80" s="507"/>
      <c r="N80" s="507"/>
      <c r="O80" s="507"/>
      <c r="P80" s="507"/>
      <c r="Q80" s="507"/>
      <c r="R80" s="507"/>
      <c r="S80" s="507"/>
      <c r="T80" s="507"/>
      <c r="U80" s="507"/>
      <c r="V80" s="507"/>
      <c r="W80" s="507"/>
      <c r="X80" s="507"/>
      <c r="Y80" s="507"/>
      <c r="Z80" s="508"/>
    </row>
    <row r="81" spans="2:26">
      <c r="B81" s="505"/>
      <c r="C81" s="507"/>
      <c r="D81" s="507"/>
      <c r="E81" s="507"/>
      <c r="F81" s="507"/>
      <c r="G81" s="507"/>
      <c r="H81" s="507"/>
      <c r="I81" s="507"/>
      <c r="J81" s="507"/>
      <c r="K81" s="507"/>
      <c r="L81" s="507"/>
      <c r="M81" s="507"/>
      <c r="N81" s="507"/>
      <c r="O81" s="507"/>
      <c r="P81" s="507"/>
      <c r="Q81" s="507"/>
      <c r="R81" s="507"/>
      <c r="S81" s="507"/>
      <c r="T81" s="507"/>
      <c r="U81" s="507"/>
      <c r="V81" s="507"/>
      <c r="W81" s="507"/>
      <c r="X81" s="507"/>
      <c r="Y81" s="507"/>
      <c r="Z81" s="508"/>
    </row>
    <row r="82" spans="2:26">
      <c r="B82" s="505"/>
      <c r="C82" s="507"/>
      <c r="D82" s="507"/>
      <c r="E82" s="507"/>
      <c r="F82" s="507"/>
      <c r="G82" s="507"/>
      <c r="H82" s="507"/>
      <c r="I82" s="507"/>
      <c r="J82" s="507"/>
      <c r="K82" s="507"/>
      <c r="L82" s="507"/>
      <c r="M82" s="507"/>
      <c r="N82" s="507"/>
      <c r="O82" s="507"/>
      <c r="P82" s="507"/>
      <c r="Q82" s="507"/>
      <c r="R82" s="507"/>
      <c r="S82" s="507"/>
      <c r="T82" s="507"/>
      <c r="U82" s="507"/>
      <c r="V82" s="507"/>
      <c r="W82" s="507"/>
      <c r="X82" s="507"/>
      <c r="Y82" s="507"/>
      <c r="Z82" s="508"/>
    </row>
    <row r="83" spans="2:26">
      <c r="B83" s="505"/>
      <c r="C83" s="507"/>
      <c r="D83" s="507"/>
      <c r="E83" s="507"/>
      <c r="F83" s="507"/>
      <c r="G83" s="507"/>
      <c r="H83" s="507"/>
      <c r="I83" s="507"/>
      <c r="J83" s="507"/>
      <c r="K83" s="507"/>
      <c r="L83" s="507"/>
      <c r="M83" s="507"/>
      <c r="N83" s="507"/>
      <c r="O83" s="507"/>
      <c r="P83" s="507"/>
      <c r="Q83" s="507"/>
      <c r="R83" s="507"/>
      <c r="S83" s="507"/>
      <c r="T83" s="507"/>
      <c r="U83" s="507"/>
      <c r="V83" s="507"/>
      <c r="W83" s="507"/>
      <c r="X83" s="507"/>
      <c r="Y83" s="507"/>
      <c r="Z83" s="508"/>
    </row>
    <row r="84" spans="2:26">
      <c r="B84" s="505"/>
      <c r="C84" s="507"/>
      <c r="D84" s="507"/>
      <c r="E84" s="507"/>
      <c r="F84" s="507"/>
      <c r="G84" s="507"/>
      <c r="H84" s="507"/>
      <c r="I84" s="507"/>
      <c r="J84" s="507"/>
      <c r="K84" s="507"/>
      <c r="L84" s="507"/>
      <c r="M84" s="507"/>
      <c r="N84" s="507"/>
      <c r="O84" s="507"/>
      <c r="P84" s="507"/>
      <c r="Q84" s="507"/>
      <c r="R84" s="507"/>
      <c r="S84" s="507"/>
      <c r="T84" s="507"/>
      <c r="U84" s="507"/>
      <c r="V84" s="507"/>
      <c r="W84" s="507"/>
      <c r="X84" s="507"/>
      <c r="Y84" s="507"/>
      <c r="Z84" s="508"/>
    </row>
    <row r="85" spans="2:26">
      <c r="B85" s="505"/>
      <c r="C85" s="507"/>
      <c r="D85" s="507"/>
      <c r="E85" s="507"/>
      <c r="F85" s="507"/>
      <c r="G85" s="507"/>
      <c r="H85" s="507"/>
      <c r="I85" s="507"/>
      <c r="J85" s="507"/>
      <c r="K85" s="507"/>
      <c r="L85" s="507"/>
      <c r="M85" s="507"/>
      <c r="N85" s="507"/>
      <c r="O85" s="507"/>
      <c r="P85" s="507"/>
      <c r="Q85" s="507"/>
      <c r="R85" s="507"/>
      <c r="S85" s="507"/>
      <c r="T85" s="507"/>
      <c r="U85" s="507"/>
      <c r="V85" s="507"/>
      <c r="W85" s="507"/>
      <c r="X85" s="507"/>
      <c r="Y85" s="507"/>
      <c r="Z85" s="508"/>
    </row>
    <row r="86" spans="2:26">
      <c r="B86" s="505"/>
      <c r="C86" s="507"/>
      <c r="D86" s="507"/>
      <c r="E86" s="507"/>
      <c r="F86" s="507"/>
      <c r="G86" s="507"/>
      <c r="H86" s="507"/>
      <c r="I86" s="507"/>
      <c r="J86" s="507"/>
      <c r="K86" s="507"/>
      <c r="L86" s="507"/>
      <c r="M86" s="507"/>
      <c r="N86" s="507"/>
      <c r="O86" s="507"/>
      <c r="P86" s="507"/>
      <c r="Q86" s="507"/>
      <c r="R86" s="507"/>
      <c r="S86" s="507"/>
      <c r="T86" s="507"/>
      <c r="U86" s="507"/>
      <c r="V86" s="507"/>
      <c r="W86" s="507"/>
      <c r="X86" s="507"/>
      <c r="Y86" s="507"/>
      <c r="Z86" s="508"/>
    </row>
    <row r="87" spans="2:26">
      <c r="B87" s="505"/>
      <c r="C87" s="507"/>
      <c r="D87" s="507"/>
      <c r="E87" s="507"/>
      <c r="F87" s="507"/>
      <c r="G87" s="507"/>
      <c r="H87" s="507"/>
      <c r="I87" s="507"/>
      <c r="J87" s="507"/>
      <c r="K87" s="507"/>
      <c r="L87" s="507"/>
      <c r="M87" s="507"/>
      <c r="N87" s="507"/>
      <c r="O87" s="507"/>
      <c r="P87" s="507"/>
      <c r="Q87" s="507"/>
      <c r="R87" s="507"/>
      <c r="S87" s="507"/>
      <c r="T87" s="507"/>
      <c r="U87" s="507"/>
      <c r="V87" s="507"/>
      <c r="W87" s="507"/>
      <c r="X87" s="507"/>
      <c r="Y87" s="507"/>
      <c r="Z87" s="508"/>
    </row>
    <row r="88" spans="2:26">
      <c r="B88" s="505"/>
      <c r="C88" s="507"/>
      <c r="D88" s="507"/>
      <c r="E88" s="507"/>
      <c r="F88" s="507"/>
      <c r="G88" s="507"/>
      <c r="H88" s="507"/>
      <c r="I88" s="507"/>
      <c r="J88" s="507"/>
      <c r="K88" s="507"/>
      <c r="L88" s="507"/>
      <c r="M88" s="507"/>
      <c r="N88" s="507"/>
      <c r="O88" s="507"/>
      <c r="P88" s="507"/>
      <c r="Q88" s="507"/>
      <c r="R88" s="507"/>
      <c r="S88" s="507"/>
      <c r="T88" s="507"/>
      <c r="U88" s="507"/>
      <c r="V88" s="507"/>
      <c r="W88" s="507"/>
      <c r="X88" s="507"/>
      <c r="Y88" s="507"/>
      <c r="Z88" s="508"/>
    </row>
    <row r="89" spans="2:26">
      <c r="B89" s="505"/>
      <c r="C89" s="507"/>
      <c r="D89" s="507"/>
      <c r="E89" s="507"/>
      <c r="F89" s="507"/>
      <c r="G89" s="507"/>
      <c r="H89" s="507"/>
      <c r="I89" s="507"/>
      <c r="J89" s="507"/>
      <c r="K89" s="507"/>
      <c r="L89" s="507"/>
      <c r="M89" s="507"/>
      <c r="N89" s="507"/>
      <c r="O89" s="507"/>
      <c r="P89" s="507"/>
      <c r="Q89" s="507"/>
      <c r="R89" s="507"/>
      <c r="S89" s="507"/>
      <c r="T89" s="507"/>
      <c r="U89" s="507"/>
      <c r="V89" s="507"/>
      <c r="W89" s="507"/>
      <c r="X89" s="507"/>
      <c r="Y89" s="507"/>
      <c r="Z89" s="508"/>
    </row>
    <row r="90" spans="2:26">
      <c r="B90" s="505"/>
      <c r="C90" s="507"/>
      <c r="D90" s="507"/>
      <c r="E90" s="507"/>
      <c r="F90" s="507"/>
      <c r="G90" s="507"/>
      <c r="H90" s="507"/>
      <c r="I90" s="507"/>
      <c r="J90" s="507"/>
      <c r="K90" s="507"/>
      <c r="L90" s="507"/>
      <c r="M90" s="507"/>
      <c r="N90" s="507"/>
      <c r="O90" s="507"/>
      <c r="P90" s="507"/>
      <c r="Q90" s="507"/>
      <c r="R90" s="507"/>
      <c r="S90" s="507"/>
      <c r="T90" s="507"/>
      <c r="U90" s="507"/>
      <c r="V90" s="507"/>
      <c r="W90" s="507"/>
      <c r="X90" s="507"/>
      <c r="Y90" s="507"/>
      <c r="Z90" s="508"/>
    </row>
    <row r="91" spans="2:26">
      <c r="B91" s="505"/>
      <c r="C91" s="507"/>
      <c r="D91" s="507"/>
      <c r="E91" s="507"/>
      <c r="F91" s="507"/>
      <c r="G91" s="507"/>
      <c r="H91" s="507"/>
      <c r="I91" s="507"/>
      <c r="J91" s="507"/>
      <c r="K91" s="507"/>
      <c r="L91" s="507"/>
      <c r="M91" s="507"/>
      <c r="N91" s="507"/>
      <c r="O91" s="507"/>
      <c r="P91" s="507"/>
      <c r="Q91" s="507"/>
      <c r="R91" s="507"/>
      <c r="S91" s="507"/>
      <c r="T91" s="507"/>
      <c r="U91" s="507"/>
      <c r="V91" s="507"/>
      <c r="W91" s="507"/>
      <c r="X91" s="507"/>
      <c r="Y91" s="507"/>
      <c r="Z91" s="508"/>
    </row>
    <row r="92" spans="2:26">
      <c r="B92" s="505"/>
      <c r="C92" s="507"/>
      <c r="D92" s="507"/>
      <c r="E92" s="507"/>
      <c r="F92" s="507"/>
      <c r="G92" s="507"/>
      <c r="H92" s="507"/>
      <c r="I92" s="507"/>
      <c r="J92" s="507"/>
      <c r="K92" s="507"/>
      <c r="L92" s="507"/>
      <c r="M92" s="507"/>
      <c r="N92" s="507"/>
      <c r="O92" s="507"/>
      <c r="P92" s="507"/>
      <c r="Q92" s="507"/>
      <c r="R92" s="507"/>
      <c r="S92" s="507"/>
      <c r="T92" s="507"/>
      <c r="U92" s="507"/>
      <c r="V92" s="507"/>
      <c r="W92" s="507"/>
      <c r="X92" s="507"/>
      <c r="Y92" s="507"/>
      <c r="Z92" s="508"/>
    </row>
    <row r="93" spans="2:26">
      <c r="B93" s="505"/>
      <c r="C93" s="507"/>
      <c r="D93" s="507"/>
      <c r="E93" s="507"/>
      <c r="F93" s="507"/>
      <c r="G93" s="507"/>
      <c r="H93" s="507"/>
      <c r="I93" s="507"/>
      <c r="J93" s="507"/>
      <c r="K93" s="507"/>
      <c r="L93" s="507"/>
      <c r="M93" s="507"/>
      <c r="N93" s="507"/>
      <c r="O93" s="507"/>
      <c r="P93" s="507"/>
      <c r="Q93" s="507"/>
      <c r="R93" s="507"/>
      <c r="S93" s="507"/>
      <c r="T93" s="507"/>
      <c r="U93" s="507"/>
      <c r="V93" s="507"/>
      <c r="W93" s="507"/>
      <c r="X93" s="507"/>
      <c r="Y93" s="507"/>
      <c r="Z93" s="508"/>
    </row>
    <row r="94" spans="2:26">
      <c r="B94" s="505"/>
      <c r="C94" s="507"/>
      <c r="D94" s="507"/>
      <c r="E94" s="507"/>
      <c r="F94" s="507"/>
      <c r="G94" s="507"/>
      <c r="H94" s="507"/>
      <c r="I94" s="507"/>
      <c r="J94" s="507"/>
      <c r="K94" s="507"/>
      <c r="L94" s="507"/>
      <c r="M94" s="507"/>
      <c r="N94" s="507"/>
      <c r="O94" s="507"/>
      <c r="P94" s="507"/>
      <c r="Q94" s="507"/>
      <c r="R94" s="507"/>
      <c r="S94" s="507"/>
      <c r="T94" s="507"/>
      <c r="U94" s="507"/>
      <c r="V94" s="507"/>
      <c r="W94" s="507"/>
      <c r="X94" s="507"/>
      <c r="Y94" s="507"/>
      <c r="Z94" s="508"/>
    </row>
    <row r="95" spans="2:26">
      <c r="B95" s="505"/>
      <c r="C95" s="507"/>
      <c r="D95" s="507"/>
      <c r="E95" s="507"/>
      <c r="F95" s="507"/>
      <c r="G95" s="507"/>
      <c r="H95" s="507"/>
      <c r="I95" s="507"/>
      <c r="J95" s="507"/>
      <c r="K95" s="507"/>
      <c r="L95" s="507"/>
      <c r="M95" s="507"/>
      <c r="N95" s="507"/>
      <c r="O95" s="507"/>
      <c r="P95" s="507"/>
      <c r="Q95" s="507"/>
      <c r="R95" s="507"/>
      <c r="S95" s="507"/>
      <c r="T95" s="507"/>
      <c r="U95" s="507"/>
      <c r="V95" s="507"/>
      <c r="W95" s="507"/>
      <c r="X95" s="507"/>
      <c r="Y95" s="507"/>
      <c r="Z95" s="508"/>
    </row>
    <row r="96" spans="2:26">
      <c r="B96" s="505"/>
      <c r="C96" s="507"/>
      <c r="D96" s="507"/>
      <c r="E96" s="507"/>
      <c r="F96" s="507"/>
      <c r="G96" s="507"/>
      <c r="H96" s="507"/>
      <c r="I96" s="507"/>
      <c r="J96" s="507"/>
      <c r="K96" s="507"/>
      <c r="L96" s="507"/>
      <c r="M96" s="507"/>
      <c r="N96" s="507"/>
      <c r="O96" s="507"/>
      <c r="P96" s="507"/>
      <c r="Q96" s="507"/>
      <c r="R96" s="507"/>
      <c r="S96" s="507"/>
      <c r="T96" s="507"/>
      <c r="U96" s="507"/>
      <c r="V96" s="507"/>
      <c r="W96" s="507"/>
      <c r="X96" s="507"/>
      <c r="Y96" s="507"/>
      <c r="Z96" s="508"/>
    </row>
    <row r="97" spans="2:26">
      <c r="B97" s="505"/>
      <c r="C97" s="507"/>
      <c r="D97" s="507"/>
      <c r="E97" s="507"/>
      <c r="F97" s="507"/>
      <c r="G97" s="507"/>
      <c r="H97" s="507"/>
      <c r="I97" s="507"/>
      <c r="J97" s="507"/>
      <c r="K97" s="507"/>
      <c r="L97" s="507"/>
      <c r="M97" s="507"/>
      <c r="N97" s="507"/>
      <c r="O97" s="507"/>
      <c r="P97" s="507"/>
      <c r="Q97" s="507"/>
      <c r="R97" s="507"/>
      <c r="S97" s="507"/>
      <c r="T97" s="507"/>
      <c r="U97" s="507"/>
      <c r="V97" s="507"/>
      <c r="W97" s="507"/>
      <c r="X97" s="507"/>
      <c r="Y97" s="507"/>
      <c r="Z97" s="508"/>
    </row>
    <row r="98" spans="2:26">
      <c r="B98" s="505"/>
      <c r="C98" s="507"/>
      <c r="D98" s="507"/>
      <c r="E98" s="507"/>
      <c r="F98" s="507"/>
      <c r="G98" s="507"/>
      <c r="H98" s="507"/>
      <c r="I98" s="507"/>
      <c r="J98" s="507"/>
      <c r="K98" s="507"/>
      <c r="L98" s="507"/>
      <c r="M98" s="507"/>
      <c r="N98" s="507"/>
      <c r="O98" s="507"/>
      <c r="P98" s="507"/>
      <c r="Q98" s="507"/>
      <c r="R98" s="507"/>
      <c r="S98" s="507"/>
      <c r="T98" s="507"/>
      <c r="U98" s="507"/>
      <c r="V98" s="507"/>
      <c r="W98" s="507"/>
      <c r="X98" s="507"/>
      <c r="Y98" s="507"/>
      <c r="Z98" s="508"/>
    </row>
    <row r="99" spans="2:26">
      <c r="B99" s="505"/>
      <c r="C99" s="507"/>
      <c r="D99" s="507"/>
      <c r="E99" s="507"/>
      <c r="F99" s="507"/>
      <c r="G99" s="507"/>
      <c r="H99" s="507"/>
      <c r="I99" s="507"/>
      <c r="J99" s="507"/>
      <c r="K99" s="507"/>
      <c r="L99" s="507"/>
      <c r="M99" s="507"/>
      <c r="N99" s="507"/>
      <c r="O99" s="507"/>
      <c r="P99" s="507"/>
      <c r="Q99" s="507"/>
      <c r="R99" s="507"/>
      <c r="S99" s="507"/>
      <c r="T99" s="507"/>
      <c r="U99" s="507"/>
      <c r="V99" s="507"/>
      <c r="W99" s="507"/>
      <c r="X99" s="507"/>
      <c r="Y99" s="507"/>
      <c r="Z99" s="508"/>
    </row>
    <row r="100" spans="2:26">
      <c r="B100" s="505"/>
      <c r="C100" s="507"/>
      <c r="D100" s="507"/>
      <c r="E100" s="507"/>
      <c r="F100" s="507"/>
      <c r="G100" s="507"/>
      <c r="H100" s="507"/>
      <c r="I100" s="507"/>
      <c r="J100" s="507"/>
      <c r="K100" s="507"/>
      <c r="L100" s="507"/>
      <c r="M100" s="507"/>
      <c r="N100" s="507"/>
      <c r="O100" s="507"/>
      <c r="P100" s="507"/>
      <c r="Q100" s="507"/>
      <c r="R100" s="507"/>
      <c r="S100" s="507"/>
      <c r="T100" s="507"/>
      <c r="U100" s="507"/>
      <c r="V100" s="507"/>
      <c r="W100" s="507"/>
      <c r="X100" s="507"/>
      <c r="Y100" s="507"/>
      <c r="Z100" s="508"/>
    </row>
    <row r="101" spans="2:26">
      <c r="B101" s="505"/>
      <c r="C101" s="507"/>
      <c r="D101" s="507"/>
      <c r="E101" s="507"/>
      <c r="F101" s="507"/>
      <c r="G101" s="507"/>
      <c r="H101" s="507"/>
      <c r="I101" s="507"/>
      <c r="J101" s="507"/>
      <c r="K101" s="507"/>
      <c r="L101" s="507"/>
      <c r="M101" s="507"/>
      <c r="N101" s="507"/>
      <c r="O101" s="507"/>
      <c r="P101" s="507"/>
      <c r="Q101" s="507"/>
      <c r="R101" s="507"/>
      <c r="S101" s="507"/>
      <c r="T101" s="507"/>
      <c r="U101" s="507"/>
      <c r="V101" s="507"/>
      <c r="W101" s="507"/>
      <c r="X101" s="507"/>
      <c r="Y101" s="507"/>
      <c r="Z101" s="508"/>
    </row>
    <row r="102" spans="2:26">
      <c r="B102" s="505"/>
      <c r="C102" s="507"/>
      <c r="D102" s="507"/>
      <c r="E102" s="507"/>
      <c r="F102" s="507"/>
      <c r="G102" s="507"/>
      <c r="H102" s="507"/>
      <c r="I102" s="507"/>
      <c r="J102" s="507"/>
      <c r="K102" s="507"/>
      <c r="L102" s="507"/>
      <c r="M102" s="507"/>
      <c r="N102" s="507"/>
      <c r="O102" s="507"/>
      <c r="P102" s="507"/>
      <c r="Q102" s="507"/>
      <c r="R102" s="507"/>
      <c r="S102" s="507"/>
      <c r="T102" s="507"/>
      <c r="U102" s="507"/>
      <c r="V102" s="507"/>
      <c r="W102" s="507"/>
      <c r="X102" s="507"/>
      <c r="Y102" s="507"/>
      <c r="Z102" s="508"/>
    </row>
    <row r="103" spans="2:26">
      <c r="B103" s="505"/>
      <c r="C103" s="507"/>
      <c r="D103" s="507"/>
      <c r="E103" s="507"/>
      <c r="F103" s="507"/>
      <c r="G103" s="507"/>
      <c r="H103" s="507"/>
      <c r="I103" s="507"/>
      <c r="J103" s="507"/>
      <c r="K103" s="507"/>
      <c r="L103" s="507"/>
      <c r="M103" s="507"/>
      <c r="N103" s="507"/>
      <c r="O103" s="507"/>
      <c r="P103" s="507"/>
      <c r="Q103" s="507"/>
      <c r="R103" s="507"/>
      <c r="S103" s="507"/>
      <c r="T103" s="507"/>
      <c r="U103" s="507"/>
      <c r="V103" s="507"/>
      <c r="W103" s="507"/>
      <c r="X103" s="507"/>
      <c r="Y103" s="507"/>
      <c r="Z103" s="508"/>
    </row>
    <row r="104" spans="2:26">
      <c r="B104" s="505"/>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8"/>
    </row>
    <row r="105" spans="2:26">
      <c r="B105" s="505"/>
      <c r="C105" s="507"/>
      <c r="D105" s="507"/>
      <c r="E105" s="507"/>
      <c r="F105" s="507"/>
      <c r="G105" s="507"/>
      <c r="H105" s="507"/>
      <c r="I105" s="507"/>
      <c r="J105" s="507"/>
      <c r="K105" s="507"/>
      <c r="L105" s="507"/>
      <c r="M105" s="507"/>
      <c r="N105" s="507"/>
      <c r="O105" s="507"/>
      <c r="P105" s="507"/>
      <c r="Q105" s="507"/>
      <c r="R105" s="507"/>
      <c r="S105" s="507"/>
      <c r="T105" s="507"/>
      <c r="U105" s="507"/>
      <c r="V105" s="507"/>
      <c r="W105" s="507"/>
      <c r="X105" s="507"/>
      <c r="Y105" s="507"/>
      <c r="Z105" s="508"/>
    </row>
    <row r="106" spans="2:26">
      <c r="B106" s="505"/>
      <c r="C106" s="507"/>
      <c r="D106" s="507"/>
      <c r="E106" s="507"/>
      <c r="F106" s="507"/>
      <c r="G106" s="507"/>
      <c r="H106" s="507"/>
      <c r="I106" s="507"/>
      <c r="J106" s="507"/>
      <c r="K106" s="507"/>
      <c r="L106" s="507"/>
      <c r="M106" s="507"/>
      <c r="N106" s="507"/>
      <c r="O106" s="507"/>
      <c r="P106" s="507"/>
      <c r="Q106" s="507"/>
      <c r="R106" s="507"/>
      <c r="S106" s="507"/>
      <c r="T106" s="507"/>
      <c r="U106" s="507"/>
      <c r="V106" s="507"/>
      <c r="W106" s="507"/>
      <c r="X106" s="507"/>
      <c r="Y106" s="507"/>
      <c r="Z106" s="508"/>
    </row>
    <row r="107" spans="2:26">
      <c r="B107" s="505"/>
      <c r="C107" s="507"/>
      <c r="D107" s="507"/>
      <c r="E107" s="507"/>
      <c r="F107" s="507"/>
      <c r="G107" s="507"/>
      <c r="H107" s="507"/>
      <c r="I107" s="507"/>
      <c r="J107" s="507"/>
      <c r="K107" s="507"/>
      <c r="L107" s="507"/>
      <c r="M107" s="507"/>
      <c r="N107" s="507"/>
      <c r="O107" s="507"/>
      <c r="P107" s="507"/>
      <c r="Q107" s="507"/>
      <c r="R107" s="507"/>
      <c r="S107" s="507"/>
      <c r="T107" s="507"/>
      <c r="U107" s="507"/>
      <c r="V107" s="507"/>
      <c r="W107" s="507"/>
      <c r="X107" s="507"/>
      <c r="Y107" s="507"/>
      <c r="Z107" s="508"/>
    </row>
    <row r="108" spans="2:26">
      <c r="B108" s="505"/>
      <c r="C108" s="507"/>
      <c r="D108" s="507"/>
      <c r="E108" s="507"/>
      <c r="F108" s="507"/>
      <c r="G108" s="507"/>
      <c r="H108" s="507"/>
      <c r="I108" s="507"/>
      <c r="J108" s="507"/>
      <c r="K108" s="507"/>
      <c r="L108" s="507"/>
      <c r="M108" s="507"/>
      <c r="N108" s="507"/>
      <c r="O108" s="507"/>
      <c r="P108" s="507"/>
      <c r="Q108" s="507"/>
      <c r="R108" s="507"/>
      <c r="S108" s="507"/>
      <c r="T108" s="507"/>
      <c r="U108" s="507"/>
      <c r="V108" s="507"/>
      <c r="W108" s="507"/>
      <c r="X108" s="507"/>
      <c r="Y108" s="507"/>
      <c r="Z108" s="508"/>
    </row>
    <row r="109" spans="2:26">
      <c r="B109" s="505"/>
      <c r="C109" s="507"/>
      <c r="D109" s="507"/>
      <c r="E109" s="507"/>
      <c r="F109" s="507"/>
      <c r="G109" s="507"/>
      <c r="H109" s="507"/>
      <c r="I109" s="507"/>
      <c r="J109" s="507"/>
      <c r="K109" s="507"/>
      <c r="L109" s="507"/>
      <c r="M109" s="507"/>
      <c r="N109" s="507"/>
      <c r="O109" s="507"/>
      <c r="P109" s="507"/>
      <c r="Q109" s="507"/>
      <c r="R109" s="507"/>
      <c r="S109" s="507"/>
      <c r="T109" s="507"/>
      <c r="U109" s="507"/>
      <c r="V109" s="507"/>
      <c r="W109" s="507"/>
      <c r="X109" s="507"/>
      <c r="Y109" s="507"/>
      <c r="Z109" s="508"/>
    </row>
    <row r="110" spans="2:26">
      <c r="B110" s="505"/>
      <c r="C110" s="507"/>
      <c r="D110" s="507"/>
      <c r="E110" s="507"/>
      <c r="F110" s="507"/>
      <c r="G110" s="507"/>
      <c r="H110" s="507"/>
      <c r="I110" s="507"/>
      <c r="J110" s="507"/>
      <c r="K110" s="507"/>
      <c r="L110" s="507"/>
      <c r="M110" s="507"/>
      <c r="N110" s="507"/>
      <c r="O110" s="507"/>
      <c r="P110" s="507"/>
      <c r="Q110" s="507"/>
      <c r="R110" s="507"/>
      <c r="S110" s="507"/>
      <c r="T110" s="507"/>
      <c r="U110" s="507"/>
      <c r="V110" s="507"/>
      <c r="W110" s="507"/>
      <c r="X110" s="507"/>
      <c r="Y110" s="507"/>
      <c r="Z110" s="508"/>
    </row>
    <row r="111" spans="2:26">
      <c r="B111" s="505"/>
      <c r="C111" s="507"/>
      <c r="D111" s="507"/>
      <c r="E111" s="507"/>
      <c r="F111" s="507"/>
      <c r="G111" s="507"/>
      <c r="H111" s="507"/>
      <c r="I111" s="507"/>
      <c r="J111" s="507"/>
      <c r="K111" s="507"/>
      <c r="L111" s="507"/>
      <c r="M111" s="507"/>
      <c r="N111" s="507"/>
      <c r="O111" s="507"/>
      <c r="P111" s="507"/>
      <c r="Q111" s="507"/>
      <c r="R111" s="507"/>
      <c r="S111" s="507"/>
      <c r="T111" s="507"/>
      <c r="U111" s="507"/>
      <c r="V111" s="507"/>
      <c r="W111" s="507"/>
      <c r="X111" s="507"/>
      <c r="Y111" s="507"/>
      <c r="Z111" s="508"/>
    </row>
    <row r="112" spans="2:26">
      <c r="B112" s="505"/>
      <c r="C112" s="507"/>
      <c r="D112" s="507"/>
      <c r="E112" s="507"/>
      <c r="F112" s="507"/>
      <c r="G112" s="507"/>
      <c r="H112" s="507"/>
      <c r="I112" s="507"/>
      <c r="J112" s="507"/>
      <c r="K112" s="507"/>
      <c r="L112" s="507"/>
      <c r="M112" s="507"/>
      <c r="N112" s="507"/>
      <c r="O112" s="507"/>
      <c r="P112" s="507"/>
      <c r="Q112" s="507"/>
      <c r="R112" s="507"/>
      <c r="S112" s="507"/>
      <c r="T112" s="507"/>
      <c r="U112" s="507"/>
      <c r="V112" s="507"/>
      <c r="W112" s="507"/>
      <c r="X112" s="507"/>
      <c r="Y112" s="507"/>
      <c r="Z112" s="508"/>
    </row>
    <row r="113" spans="2:26">
      <c r="B113" s="505"/>
      <c r="C113" s="507"/>
      <c r="D113" s="507"/>
      <c r="E113" s="507"/>
      <c r="F113" s="507"/>
      <c r="G113" s="507"/>
      <c r="H113" s="507"/>
      <c r="I113" s="507"/>
      <c r="J113" s="507"/>
      <c r="K113" s="507"/>
      <c r="L113" s="507"/>
      <c r="M113" s="507"/>
      <c r="N113" s="507"/>
      <c r="O113" s="507"/>
      <c r="P113" s="507"/>
      <c r="Q113" s="507"/>
      <c r="R113" s="507"/>
      <c r="S113" s="507"/>
      <c r="T113" s="507"/>
      <c r="U113" s="507"/>
      <c r="V113" s="507"/>
      <c r="W113" s="507"/>
      <c r="X113" s="507"/>
      <c r="Y113" s="507"/>
      <c r="Z113" s="508"/>
    </row>
    <row r="114" spans="2:26">
      <c r="B114" s="505"/>
      <c r="C114" s="507"/>
      <c r="D114" s="507"/>
      <c r="E114" s="507"/>
      <c r="F114" s="507"/>
      <c r="G114" s="507"/>
      <c r="H114" s="507"/>
      <c r="I114" s="507"/>
      <c r="J114" s="507"/>
      <c r="K114" s="507"/>
      <c r="L114" s="507"/>
      <c r="M114" s="507"/>
      <c r="N114" s="507"/>
      <c r="O114" s="507"/>
      <c r="P114" s="507"/>
      <c r="Q114" s="507"/>
      <c r="R114" s="507"/>
      <c r="S114" s="507"/>
      <c r="T114" s="507"/>
      <c r="U114" s="507"/>
      <c r="V114" s="507"/>
      <c r="W114" s="507"/>
      <c r="X114" s="507"/>
      <c r="Y114" s="507"/>
      <c r="Z114" s="508"/>
    </row>
    <row r="115" spans="2:26">
      <c r="B115" s="505"/>
      <c r="C115" s="507"/>
      <c r="D115" s="507"/>
      <c r="E115" s="507"/>
      <c r="F115" s="507"/>
      <c r="G115" s="507"/>
      <c r="H115" s="507"/>
      <c r="I115" s="507"/>
      <c r="J115" s="507"/>
      <c r="K115" s="507"/>
      <c r="L115" s="507"/>
      <c r="M115" s="507"/>
      <c r="N115" s="507"/>
      <c r="O115" s="507"/>
      <c r="P115" s="507"/>
      <c r="Q115" s="507"/>
      <c r="R115" s="507"/>
      <c r="S115" s="507"/>
      <c r="T115" s="507"/>
      <c r="U115" s="507"/>
      <c r="V115" s="507"/>
      <c r="W115" s="507"/>
      <c r="X115" s="507"/>
      <c r="Y115" s="507"/>
      <c r="Z115" s="508"/>
    </row>
    <row r="116" spans="2:26">
      <c r="B116" s="505"/>
      <c r="C116" s="507"/>
      <c r="D116" s="507"/>
      <c r="E116" s="507"/>
      <c r="F116" s="507"/>
      <c r="G116" s="507"/>
      <c r="H116" s="507"/>
      <c r="I116" s="507"/>
      <c r="J116" s="507"/>
      <c r="K116" s="507"/>
      <c r="L116" s="507"/>
      <c r="M116" s="507"/>
      <c r="N116" s="507"/>
      <c r="O116" s="507"/>
      <c r="P116" s="507"/>
      <c r="Q116" s="507"/>
      <c r="R116" s="507"/>
      <c r="S116" s="507"/>
      <c r="T116" s="507"/>
      <c r="U116" s="507"/>
      <c r="V116" s="507"/>
      <c r="W116" s="507"/>
      <c r="X116" s="507"/>
      <c r="Y116" s="507"/>
      <c r="Z116" s="508"/>
    </row>
    <row r="117" spans="2:26">
      <c r="B117" s="505"/>
      <c r="C117" s="507"/>
      <c r="D117" s="507"/>
      <c r="E117" s="507"/>
      <c r="F117" s="507"/>
      <c r="G117" s="507"/>
      <c r="H117" s="507"/>
      <c r="I117" s="507"/>
      <c r="J117" s="507"/>
      <c r="K117" s="507"/>
      <c r="L117" s="507"/>
      <c r="M117" s="507"/>
      <c r="N117" s="507"/>
      <c r="O117" s="507"/>
      <c r="P117" s="507"/>
      <c r="Q117" s="507"/>
      <c r="R117" s="507"/>
      <c r="S117" s="507"/>
      <c r="T117" s="507"/>
      <c r="U117" s="507"/>
      <c r="V117" s="507"/>
      <c r="W117" s="507"/>
      <c r="X117" s="507"/>
      <c r="Y117" s="507"/>
      <c r="Z117" s="508"/>
    </row>
    <row r="118" spans="2:26">
      <c r="B118" s="505"/>
      <c r="C118" s="507"/>
      <c r="D118" s="507"/>
      <c r="E118" s="507"/>
      <c r="F118" s="507"/>
      <c r="G118" s="507"/>
      <c r="H118" s="507"/>
      <c r="I118" s="507"/>
      <c r="J118" s="507"/>
      <c r="K118" s="507"/>
      <c r="L118" s="507"/>
      <c r="M118" s="507"/>
      <c r="N118" s="507"/>
      <c r="O118" s="507"/>
      <c r="P118" s="507"/>
      <c r="Q118" s="507"/>
      <c r="R118" s="507"/>
      <c r="S118" s="507"/>
      <c r="T118" s="507"/>
      <c r="U118" s="507"/>
      <c r="V118" s="507"/>
      <c r="W118" s="507"/>
      <c r="X118" s="507"/>
      <c r="Y118" s="507"/>
      <c r="Z118" s="508"/>
    </row>
    <row r="119" spans="2:26">
      <c r="B119" s="505"/>
      <c r="C119" s="507"/>
      <c r="D119" s="507"/>
      <c r="E119" s="507"/>
      <c r="F119" s="507"/>
      <c r="G119" s="507"/>
      <c r="H119" s="507"/>
      <c r="I119" s="507"/>
      <c r="J119" s="507"/>
      <c r="K119" s="507"/>
      <c r="L119" s="507"/>
      <c r="M119" s="507"/>
      <c r="N119" s="507"/>
      <c r="O119" s="507"/>
      <c r="P119" s="507"/>
      <c r="Q119" s="507"/>
      <c r="R119" s="507"/>
      <c r="S119" s="507"/>
      <c r="T119" s="507"/>
      <c r="U119" s="507"/>
      <c r="V119" s="507"/>
      <c r="W119" s="507"/>
      <c r="X119" s="507"/>
      <c r="Y119" s="507"/>
      <c r="Z119" s="508"/>
    </row>
    <row r="120" spans="2:26">
      <c r="B120" s="505"/>
      <c r="C120" s="507"/>
      <c r="D120" s="507"/>
      <c r="E120" s="507"/>
      <c r="F120" s="507"/>
      <c r="G120" s="507"/>
      <c r="H120" s="507"/>
      <c r="I120" s="507"/>
      <c r="J120" s="507"/>
      <c r="K120" s="507"/>
      <c r="L120" s="507"/>
      <c r="M120" s="507"/>
      <c r="N120" s="507"/>
      <c r="O120" s="507"/>
      <c r="P120" s="507"/>
      <c r="Q120" s="507"/>
      <c r="R120" s="507"/>
      <c r="S120" s="507"/>
      <c r="T120" s="507"/>
      <c r="U120" s="507"/>
      <c r="V120" s="507"/>
      <c r="W120" s="507"/>
      <c r="X120" s="507"/>
      <c r="Y120" s="507"/>
      <c r="Z120" s="508"/>
    </row>
    <row r="121" spans="2:26">
      <c r="B121" s="505"/>
      <c r="C121" s="507"/>
      <c r="D121" s="507"/>
      <c r="E121" s="507"/>
      <c r="F121" s="507"/>
      <c r="G121" s="507"/>
      <c r="H121" s="507"/>
      <c r="I121" s="507"/>
      <c r="J121" s="507"/>
      <c r="K121" s="507"/>
      <c r="L121" s="507"/>
      <c r="M121" s="507"/>
      <c r="N121" s="507"/>
      <c r="O121" s="507"/>
      <c r="P121" s="507"/>
      <c r="Q121" s="507"/>
      <c r="R121" s="507"/>
      <c r="S121" s="507"/>
      <c r="T121" s="507"/>
      <c r="U121" s="507"/>
      <c r="V121" s="507"/>
      <c r="W121" s="507"/>
      <c r="X121" s="507"/>
      <c r="Y121" s="507"/>
      <c r="Z121" s="508"/>
    </row>
    <row r="122" spans="2:26">
      <c r="B122" s="505"/>
      <c r="C122" s="507"/>
      <c r="D122" s="507"/>
      <c r="E122" s="507"/>
      <c r="F122" s="507"/>
      <c r="G122" s="507"/>
      <c r="H122" s="507"/>
      <c r="I122" s="507"/>
      <c r="J122" s="507"/>
      <c r="K122" s="507"/>
      <c r="L122" s="507"/>
      <c r="M122" s="507"/>
      <c r="N122" s="507"/>
      <c r="O122" s="507"/>
      <c r="P122" s="507"/>
      <c r="Q122" s="507"/>
      <c r="R122" s="507"/>
      <c r="S122" s="507"/>
      <c r="T122" s="507"/>
      <c r="U122" s="507"/>
      <c r="V122" s="507"/>
      <c r="W122" s="507"/>
      <c r="X122" s="507"/>
      <c r="Y122" s="507"/>
      <c r="Z122" s="508"/>
    </row>
    <row r="123" spans="2:26">
      <c r="B123" s="505"/>
      <c r="C123" s="507"/>
      <c r="D123" s="507"/>
      <c r="E123" s="507"/>
      <c r="F123" s="507"/>
      <c r="G123" s="507"/>
      <c r="H123" s="507"/>
      <c r="I123" s="507"/>
      <c r="J123" s="507"/>
      <c r="K123" s="507"/>
      <c r="L123" s="507"/>
      <c r="M123" s="507"/>
      <c r="N123" s="507"/>
      <c r="O123" s="507"/>
      <c r="P123" s="507"/>
      <c r="Q123" s="507"/>
      <c r="R123" s="507"/>
      <c r="S123" s="507"/>
      <c r="T123" s="507"/>
      <c r="U123" s="507"/>
      <c r="V123" s="507"/>
      <c r="W123" s="507"/>
      <c r="X123" s="507"/>
      <c r="Y123" s="507"/>
      <c r="Z123" s="508"/>
    </row>
    <row r="124" spans="2:26">
      <c r="B124" s="505"/>
      <c r="C124" s="507"/>
      <c r="D124" s="507"/>
      <c r="E124" s="507"/>
      <c r="F124" s="507"/>
      <c r="G124" s="507"/>
      <c r="H124" s="507"/>
      <c r="I124" s="507"/>
      <c r="J124" s="507"/>
      <c r="K124" s="507"/>
      <c r="L124" s="507"/>
      <c r="M124" s="507"/>
      <c r="N124" s="507"/>
      <c r="O124" s="507"/>
      <c r="P124" s="507"/>
      <c r="Q124" s="507"/>
      <c r="R124" s="507"/>
      <c r="S124" s="507"/>
      <c r="T124" s="507"/>
      <c r="U124" s="507"/>
      <c r="V124" s="507"/>
      <c r="W124" s="507"/>
      <c r="X124" s="507"/>
      <c r="Y124" s="507"/>
      <c r="Z124" s="508"/>
    </row>
    <row r="125" spans="2:26">
      <c r="B125" s="505"/>
      <c r="C125" s="507"/>
      <c r="D125" s="507"/>
      <c r="E125" s="507"/>
      <c r="F125" s="507"/>
      <c r="G125" s="507"/>
      <c r="H125" s="507"/>
      <c r="I125" s="507"/>
      <c r="J125" s="507"/>
      <c r="K125" s="507"/>
      <c r="L125" s="507"/>
      <c r="M125" s="507"/>
      <c r="N125" s="507"/>
      <c r="O125" s="507"/>
      <c r="P125" s="507"/>
      <c r="Q125" s="507"/>
      <c r="R125" s="507"/>
      <c r="S125" s="507"/>
      <c r="T125" s="507"/>
      <c r="U125" s="507"/>
      <c r="V125" s="507"/>
      <c r="W125" s="507"/>
      <c r="X125" s="507"/>
      <c r="Y125" s="507"/>
      <c r="Z125" s="508"/>
    </row>
    <row r="126" spans="2:26">
      <c r="B126" s="505"/>
      <c r="C126" s="507"/>
      <c r="D126" s="507"/>
      <c r="E126" s="507"/>
      <c r="F126" s="507"/>
      <c r="G126" s="507"/>
      <c r="H126" s="507"/>
      <c r="I126" s="507"/>
      <c r="J126" s="507"/>
      <c r="K126" s="507"/>
      <c r="L126" s="507"/>
      <c r="M126" s="507"/>
      <c r="N126" s="507"/>
      <c r="O126" s="507"/>
      <c r="P126" s="507"/>
      <c r="Q126" s="507"/>
      <c r="R126" s="507"/>
      <c r="S126" s="507"/>
      <c r="T126" s="507"/>
      <c r="U126" s="507"/>
      <c r="V126" s="507"/>
      <c r="W126" s="507"/>
      <c r="X126" s="507"/>
      <c r="Y126" s="507"/>
      <c r="Z126" s="508"/>
    </row>
    <row r="127" spans="2:26">
      <c r="B127" s="505"/>
      <c r="C127" s="507"/>
      <c r="D127" s="507"/>
      <c r="E127" s="507"/>
      <c r="F127" s="507"/>
      <c r="G127" s="507"/>
      <c r="H127" s="507"/>
      <c r="I127" s="507"/>
      <c r="J127" s="507"/>
      <c r="K127" s="507"/>
      <c r="L127" s="507"/>
      <c r="M127" s="507"/>
      <c r="N127" s="507"/>
      <c r="O127" s="507"/>
      <c r="P127" s="507"/>
      <c r="Q127" s="507"/>
      <c r="R127" s="507"/>
      <c r="S127" s="507"/>
      <c r="T127" s="507"/>
      <c r="U127" s="507"/>
      <c r="V127" s="507"/>
      <c r="W127" s="507"/>
      <c r="X127" s="507"/>
      <c r="Y127" s="507"/>
      <c r="Z127" s="508"/>
    </row>
    <row r="128" spans="2:26">
      <c r="B128" s="505"/>
      <c r="C128" s="507"/>
      <c r="D128" s="507"/>
      <c r="E128" s="507"/>
      <c r="F128" s="507"/>
      <c r="G128" s="507"/>
      <c r="H128" s="507"/>
      <c r="I128" s="507"/>
      <c r="J128" s="507"/>
      <c r="K128" s="507"/>
      <c r="L128" s="507"/>
      <c r="M128" s="507"/>
      <c r="N128" s="507"/>
      <c r="O128" s="507"/>
      <c r="P128" s="507"/>
      <c r="Q128" s="507"/>
      <c r="R128" s="507"/>
      <c r="S128" s="507"/>
      <c r="T128" s="507"/>
      <c r="U128" s="507"/>
      <c r="V128" s="507"/>
      <c r="W128" s="507"/>
      <c r="X128" s="507"/>
      <c r="Y128" s="507"/>
      <c r="Z128" s="508"/>
    </row>
    <row r="129" spans="2:26">
      <c r="B129" s="505"/>
      <c r="C129" s="507"/>
      <c r="D129" s="507"/>
      <c r="E129" s="507"/>
      <c r="F129" s="507"/>
      <c r="G129" s="507"/>
      <c r="H129" s="507"/>
      <c r="I129" s="507"/>
      <c r="J129" s="507"/>
      <c r="K129" s="507"/>
      <c r="L129" s="507"/>
      <c r="M129" s="507"/>
      <c r="N129" s="507"/>
      <c r="O129" s="507"/>
      <c r="P129" s="507"/>
      <c r="Q129" s="507"/>
      <c r="R129" s="507"/>
      <c r="S129" s="507"/>
      <c r="T129" s="507"/>
      <c r="U129" s="507"/>
      <c r="V129" s="507"/>
      <c r="W129" s="507"/>
      <c r="X129" s="507"/>
      <c r="Y129" s="507"/>
      <c r="Z129" s="508"/>
    </row>
    <row r="130" spans="2:26">
      <c r="B130" s="505"/>
      <c r="C130" s="507"/>
      <c r="D130" s="507"/>
      <c r="E130" s="507"/>
      <c r="F130" s="507"/>
      <c r="G130" s="507"/>
      <c r="H130" s="507"/>
      <c r="I130" s="507"/>
      <c r="J130" s="507"/>
      <c r="K130" s="507"/>
      <c r="L130" s="507"/>
      <c r="M130" s="507"/>
      <c r="N130" s="507"/>
      <c r="O130" s="507"/>
      <c r="P130" s="507"/>
      <c r="Q130" s="507"/>
      <c r="R130" s="507"/>
      <c r="S130" s="507"/>
      <c r="T130" s="507"/>
      <c r="U130" s="507"/>
      <c r="V130" s="507"/>
      <c r="W130" s="507"/>
      <c r="X130" s="507"/>
      <c r="Y130" s="507"/>
      <c r="Z130" s="508"/>
    </row>
    <row r="131" spans="2:26">
      <c r="B131" s="505"/>
      <c r="C131" s="507"/>
      <c r="D131" s="507"/>
      <c r="E131" s="507"/>
      <c r="F131" s="507"/>
      <c r="G131" s="507"/>
      <c r="H131" s="507"/>
      <c r="I131" s="507"/>
      <c r="J131" s="507"/>
      <c r="K131" s="507"/>
      <c r="L131" s="507"/>
      <c r="M131" s="507"/>
      <c r="N131" s="507"/>
      <c r="O131" s="507"/>
      <c r="P131" s="507"/>
      <c r="Q131" s="507"/>
      <c r="R131" s="507"/>
      <c r="S131" s="507"/>
      <c r="T131" s="507"/>
      <c r="U131" s="507"/>
      <c r="V131" s="507"/>
      <c r="W131" s="507"/>
      <c r="X131" s="507"/>
      <c r="Y131" s="507"/>
      <c r="Z131" s="508"/>
    </row>
    <row r="132" spans="2:26">
      <c r="B132" s="505"/>
      <c r="C132" s="507"/>
      <c r="D132" s="507"/>
      <c r="E132" s="507"/>
      <c r="F132" s="507"/>
      <c r="G132" s="507"/>
      <c r="H132" s="507"/>
      <c r="I132" s="507"/>
      <c r="J132" s="507"/>
      <c r="K132" s="507"/>
      <c r="L132" s="507"/>
      <c r="M132" s="507"/>
      <c r="N132" s="507"/>
      <c r="O132" s="507"/>
      <c r="P132" s="507"/>
      <c r="Q132" s="507"/>
      <c r="R132" s="507"/>
      <c r="S132" s="507"/>
      <c r="T132" s="507"/>
      <c r="U132" s="507"/>
      <c r="V132" s="507"/>
      <c r="W132" s="507"/>
      <c r="X132" s="507"/>
      <c r="Y132" s="507"/>
      <c r="Z132" s="508"/>
    </row>
    <row r="133" spans="2:26">
      <c r="B133" s="505"/>
      <c r="C133" s="507"/>
      <c r="D133" s="507"/>
      <c r="E133" s="507"/>
      <c r="F133" s="507"/>
      <c r="G133" s="507"/>
      <c r="H133" s="507"/>
      <c r="I133" s="507"/>
      <c r="J133" s="507"/>
      <c r="K133" s="507"/>
      <c r="L133" s="507"/>
      <c r="M133" s="507"/>
      <c r="N133" s="507"/>
      <c r="O133" s="507"/>
      <c r="P133" s="507"/>
      <c r="Q133" s="507"/>
      <c r="R133" s="507"/>
      <c r="S133" s="507"/>
      <c r="T133" s="507"/>
      <c r="U133" s="507"/>
      <c r="V133" s="507"/>
      <c r="W133" s="507"/>
      <c r="X133" s="507"/>
      <c r="Y133" s="507"/>
      <c r="Z133" s="508"/>
    </row>
    <row r="134" spans="2:26">
      <c r="B134" s="505"/>
      <c r="C134" s="507"/>
      <c r="D134" s="507"/>
      <c r="E134" s="507"/>
      <c r="F134" s="507"/>
      <c r="G134" s="507"/>
      <c r="H134" s="507"/>
      <c r="I134" s="507"/>
      <c r="J134" s="507"/>
      <c r="K134" s="507"/>
      <c r="L134" s="507"/>
      <c r="M134" s="507"/>
      <c r="N134" s="507"/>
      <c r="O134" s="507"/>
      <c r="P134" s="507"/>
      <c r="Q134" s="507"/>
      <c r="R134" s="507"/>
      <c r="S134" s="507"/>
      <c r="T134" s="507"/>
      <c r="U134" s="507"/>
      <c r="V134" s="507"/>
      <c r="W134" s="507"/>
      <c r="X134" s="507"/>
      <c r="Y134" s="507"/>
      <c r="Z134" s="508"/>
    </row>
    <row r="135" spans="2:26">
      <c r="B135" s="505"/>
      <c r="C135" s="507"/>
      <c r="D135" s="507"/>
      <c r="E135" s="507"/>
      <c r="F135" s="507"/>
      <c r="G135" s="507"/>
      <c r="H135" s="507"/>
      <c r="I135" s="507"/>
      <c r="J135" s="507"/>
      <c r="K135" s="507"/>
      <c r="L135" s="507"/>
      <c r="M135" s="507"/>
      <c r="N135" s="507"/>
      <c r="O135" s="507"/>
      <c r="P135" s="507"/>
      <c r="Q135" s="507"/>
      <c r="R135" s="507"/>
      <c r="S135" s="507"/>
      <c r="T135" s="507"/>
      <c r="U135" s="507"/>
      <c r="V135" s="507"/>
      <c r="W135" s="507"/>
      <c r="X135" s="507"/>
      <c r="Y135" s="507"/>
      <c r="Z135" s="508"/>
    </row>
    <row r="136" spans="2:26">
      <c r="B136" s="505"/>
      <c r="C136" s="507"/>
      <c r="D136" s="507"/>
      <c r="E136" s="507"/>
      <c r="F136" s="507"/>
      <c r="G136" s="507"/>
      <c r="H136" s="507"/>
      <c r="I136" s="507"/>
      <c r="J136" s="507"/>
      <c r="K136" s="507"/>
      <c r="L136" s="507"/>
      <c r="M136" s="507"/>
      <c r="N136" s="507"/>
      <c r="O136" s="507"/>
      <c r="P136" s="507"/>
      <c r="Q136" s="507"/>
      <c r="R136" s="507"/>
      <c r="S136" s="507"/>
      <c r="T136" s="507"/>
      <c r="U136" s="507"/>
      <c r="V136" s="507"/>
      <c r="W136" s="507"/>
      <c r="X136" s="507"/>
      <c r="Y136" s="507"/>
      <c r="Z136" s="508"/>
    </row>
    <row r="137" spans="2:26">
      <c r="B137" s="505"/>
      <c r="C137" s="507"/>
      <c r="D137" s="507"/>
      <c r="E137" s="507"/>
      <c r="F137" s="507"/>
      <c r="G137" s="507"/>
      <c r="H137" s="507"/>
      <c r="I137" s="507"/>
      <c r="J137" s="507"/>
      <c r="K137" s="507"/>
      <c r="L137" s="507"/>
      <c r="M137" s="507"/>
      <c r="N137" s="507"/>
      <c r="O137" s="507"/>
      <c r="P137" s="507"/>
      <c r="Q137" s="507"/>
      <c r="R137" s="507"/>
      <c r="S137" s="507"/>
      <c r="T137" s="507"/>
      <c r="U137" s="507"/>
      <c r="V137" s="507"/>
      <c r="W137" s="507"/>
      <c r="X137" s="507"/>
      <c r="Y137" s="507"/>
      <c r="Z137" s="508"/>
    </row>
    <row r="138" spans="2:26">
      <c r="B138" s="505"/>
      <c r="C138" s="507"/>
      <c r="D138" s="507"/>
      <c r="E138" s="507"/>
      <c r="F138" s="507"/>
      <c r="G138" s="507"/>
      <c r="H138" s="507"/>
      <c r="I138" s="507"/>
      <c r="J138" s="507"/>
      <c r="K138" s="507"/>
      <c r="L138" s="507"/>
      <c r="M138" s="507"/>
      <c r="N138" s="507"/>
      <c r="O138" s="507"/>
      <c r="P138" s="507"/>
      <c r="Q138" s="507"/>
      <c r="R138" s="507"/>
      <c r="S138" s="507"/>
      <c r="T138" s="507"/>
      <c r="U138" s="507"/>
      <c r="V138" s="507"/>
      <c r="W138" s="507"/>
      <c r="X138" s="507"/>
      <c r="Y138" s="507"/>
      <c r="Z138" s="508"/>
    </row>
    <row r="139" spans="2:26">
      <c r="B139" s="505"/>
      <c r="C139" s="507"/>
      <c r="D139" s="507"/>
      <c r="E139" s="507"/>
      <c r="F139" s="507"/>
      <c r="G139" s="507"/>
      <c r="H139" s="507"/>
      <c r="I139" s="507"/>
      <c r="J139" s="507"/>
      <c r="K139" s="507"/>
      <c r="L139" s="507"/>
      <c r="M139" s="507"/>
      <c r="N139" s="507"/>
      <c r="O139" s="507"/>
      <c r="P139" s="507"/>
      <c r="Q139" s="507"/>
      <c r="R139" s="507"/>
      <c r="S139" s="507"/>
      <c r="T139" s="507"/>
      <c r="U139" s="507"/>
      <c r="V139" s="507"/>
      <c r="W139" s="507"/>
      <c r="X139" s="507"/>
      <c r="Y139" s="507"/>
      <c r="Z139" s="508"/>
    </row>
    <row r="140" spans="2:26">
      <c r="B140" s="505"/>
      <c r="C140" s="507"/>
      <c r="D140" s="507"/>
      <c r="E140" s="507"/>
      <c r="F140" s="507"/>
      <c r="G140" s="507"/>
      <c r="H140" s="507"/>
      <c r="I140" s="507"/>
      <c r="J140" s="507"/>
      <c r="K140" s="507"/>
      <c r="L140" s="507"/>
      <c r="M140" s="507"/>
      <c r="N140" s="507"/>
      <c r="O140" s="507"/>
      <c r="P140" s="507"/>
      <c r="Q140" s="507"/>
      <c r="R140" s="507"/>
      <c r="S140" s="507"/>
      <c r="T140" s="507"/>
      <c r="U140" s="507"/>
      <c r="V140" s="507"/>
      <c r="W140" s="507"/>
      <c r="X140" s="507"/>
      <c r="Y140" s="507"/>
      <c r="Z140" s="508"/>
    </row>
    <row r="141" spans="2:26">
      <c r="B141" s="505"/>
      <c r="C141" s="507"/>
      <c r="D141" s="507"/>
      <c r="E141" s="507"/>
      <c r="F141" s="507"/>
      <c r="G141" s="507"/>
      <c r="H141" s="507"/>
      <c r="I141" s="507"/>
      <c r="J141" s="507"/>
      <c r="K141" s="507"/>
      <c r="L141" s="507"/>
      <c r="M141" s="507"/>
      <c r="N141" s="507"/>
      <c r="O141" s="507"/>
      <c r="P141" s="507"/>
      <c r="Q141" s="507"/>
      <c r="R141" s="507"/>
      <c r="S141" s="507"/>
      <c r="T141" s="507"/>
      <c r="U141" s="507"/>
      <c r="V141" s="507"/>
      <c r="W141" s="507"/>
      <c r="X141" s="507"/>
      <c r="Y141" s="507"/>
      <c r="Z141" s="508"/>
    </row>
    <row r="142" spans="2:26">
      <c r="B142" s="505"/>
      <c r="C142" s="507"/>
      <c r="D142" s="507"/>
      <c r="E142" s="507"/>
      <c r="F142" s="507"/>
      <c r="G142" s="507"/>
      <c r="H142" s="507"/>
      <c r="I142" s="507"/>
      <c r="J142" s="507"/>
      <c r="K142" s="507"/>
      <c r="L142" s="507"/>
      <c r="M142" s="507"/>
      <c r="N142" s="507"/>
      <c r="O142" s="507"/>
      <c r="P142" s="507"/>
      <c r="Q142" s="507"/>
      <c r="R142" s="507"/>
      <c r="S142" s="507"/>
      <c r="T142" s="507"/>
      <c r="U142" s="507"/>
      <c r="V142" s="507"/>
      <c r="W142" s="507"/>
      <c r="X142" s="507"/>
      <c r="Y142" s="507"/>
      <c r="Z142" s="508"/>
    </row>
    <row r="143" spans="2:26">
      <c r="B143" s="505"/>
      <c r="C143" s="507"/>
      <c r="D143" s="507"/>
      <c r="E143" s="507"/>
      <c r="F143" s="507"/>
      <c r="G143" s="507"/>
      <c r="H143" s="507"/>
      <c r="I143" s="507"/>
      <c r="J143" s="507"/>
      <c r="K143" s="507"/>
      <c r="L143" s="507"/>
      <c r="M143" s="507"/>
      <c r="N143" s="507"/>
      <c r="O143" s="507"/>
      <c r="P143" s="507"/>
      <c r="Q143" s="507"/>
      <c r="R143" s="507"/>
      <c r="S143" s="507"/>
      <c r="T143" s="507"/>
      <c r="U143" s="507"/>
      <c r="V143" s="507"/>
      <c r="W143" s="507"/>
      <c r="X143" s="507"/>
      <c r="Y143" s="507"/>
      <c r="Z143" s="508"/>
    </row>
    <row r="144" spans="2:26">
      <c r="B144" s="505"/>
      <c r="C144" s="507"/>
      <c r="D144" s="507"/>
      <c r="E144" s="507"/>
      <c r="F144" s="507"/>
      <c r="G144" s="507"/>
      <c r="H144" s="507"/>
      <c r="I144" s="507"/>
      <c r="J144" s="507"/>
      <c r="K144" s="507"/>
      <c r="L144" s="507"/>
      <c r="M144" s="507"/>
      <c r="N144" s="507"/>
      <c r="O144" s="507"/>
      <c r="P144" s="507"/>
      <c r="Q144" s="507"/>
      <c r="R144" s="507"/>
      <c r="S144" s="507"/>
      <c r="T144" s="507"/>
      <c r="U144" s="507"/>
      <c r="V144" s="507"/>
      <c r="W144" s="507"/>
      <c r="X144" s="507"/>
      <c r="Y144" s="507"/>
      <c r="Z144" s="508"/>
    </row>
    <row r="145" spans="2:26">
      <c r="B145" s="505"/>
      <c r="C145" s="507"/>
      <c r="D145" s="507"/>
      <c r="E145" s="507"/>
      <c r="F145" s="507"/>
      <c r="G145" s="507"/>
      <c r="H145" s="507"/>
      <c r="I145" s="507"/>
      <c r="J145" s="507"/>
      <c r="K145" s="507"/>
      <c r="L145" s="507"/>
      <c r="M145" s="507"/>
      <c r="N145" s="507"/>
      <c r="O145" s="507"/>
      <c r="P145" s="507"/>
      <c r="Q145" s="507"/>
      <c r="R145" s="507"/>
      <c r="S145" s="507"/>
      <c r="T145" s="507"/>
      <c r="U145" s="507"/>
      <c r="V145" s="507"/>
      <c r="W145" s="507"/>
      <c r="X145" s="507"/>
      <c r="Y145" s="507"/>
      <c r="Z145" s="508"/>
    </row>
    <row r="146" spans="2:26">
      <c r="B146" s="505"/>
      <c r="C146" s="507"/>
      <c r="D146" s="507"/>
      <c r="E146" s="507"/>
      <c r="F146" s="507"/>
      <c r="G146" s="507"/>
      <c r="H146" s="507"/>
      <c r="I146" s="507"/>
      <c r="J146" s="507"/>
      <c r="K146" s="507"/>
      <c r="L146" s="507"/>
      <c r="M146" s="507"/>
      <c r="N146" s="507"/>
      <c r="O146" s="507"/>
      <c r="P146" s="507"/>
      <c r="Q146" s="507"/>
      <c r="R146" s="507"/>
      <c r="S146" s="507"/>
      <c r="T146" s="507"/>
      <c r="U146" s="507"/>
      <c r="V146" s="507"/>
      <c r="W146" s="507"/>
      <c r="X146" s="507"/>
      <c r="Y146" s="507"/>
      <c r="Z146" s="508"/>
    </row>
    <row r="147" spans="2:26">
      <c r="B147" s="505"/>
      <c r="C147" s="507"/>
      <c r="D147" s="507"/>
      <c r="E147" s="507"/>
      <c r="F147" s="507"/>
      <c r="G147" s="507"/>
      <c r="H147" s="507"/>
      <c r="I147" s="507"/>
      <c r="J147" s="507"/>
      <c r="K147" s="507"/>
      <c r="L147" s="507"/>
      <c r="M147" s="507"/>
      <c r="N147" s="507"/>
      <c r="O147" s="507"/>
      <c r="P147" s="507"/>
      <c r="Q147" s="507"/>
      <c r="R147" s="507"/>
      <c r="S147" s="507"/>
      <c r="T147" s="507"/>
      <c r="U147" s="507"/>
      <c r="V147" s="507"/>
      <c r="W147" s="507"/>
      <c r="X147" s="507"/>
      <c r="Y147" s="507"/>
      <c r="Z147" s="508"/>
    </row>
    <row r="148" spans="2:26">
      <c r="B148" s="505"/>
      <c r="C148" s="507"/>
      <c r="D148" s="507"/>
      <c r="E148" s="507"/>
      <c r="F148" s="507"/>
      <c r="G148" s="507"/>
      <c r="H148" s="507"/>
      <c r="I148" s="507"/>
      <c r="J148" s="507"/>
      <c r="K148" s="507"/>
      <c r="L148" s="507"/>
      <c r="M148" s="507"/>
      <c r="N148" s="507"/>
      <c r="O148" s="507"/>
      <c r="P148" s="507"/>
      <c r="Q148" s="507"/>
      <c r="R148" s="507"/>
      <c r="S148" s="507"/>
      <c r="T148" s="507"/>
      <c r="U148" s="507"/>
      <c r="V148" s="507"/>
      <c r="W148" s="507"/>
      <c r="X148" s="507"/>
      <c r="Y148" s="507"/>
      <c r="Z148" s="508"/>
    </row>
    <row r="149" spans="2:26">
      <c r="B149" s="505"/>
      <c r="C149" s="507"/>
      <c r="D149" s="507"/>
      <c r="E149" s="507"/>
      <c r="F149" s="507"/>
      <c r="G149" s="507"/>
      <c r="H149" s="507"/>
      <c r="I149" s="507"/>
      <c r="J149" s="507"/>
      <c r="K149" s="507"/>
      <c r="L149" s="507"/>
      <c r="M149" s="507"/>
      <c r="N149" s="507"/>
      <c r="O149" s="507"/>
      <c r="P149" s="507"/>
      <c r="Q149" s="507"/>
      <c r="R149" s="507"/>
      <c r="S149" s="507"/>
      <c r="T149" s="507"/>
      <c r="U149" s="507"/>
      <c r="V149" s="507"/>
      <c r="W149" s="507"/>
      <c r="X149" s="507"/>
      <c r="Y149" s="507"/>
      <c r="Z149" s="508"/>
    </row>
    <row r="150" spans="2:26">
      <c r="B150" s="505"/>
      <c r="C150" s="507"/>
      <c r="D150" s="507"/>
      <c r="E150" s="507"/>
      <c r="F150" s="507"/>
      <c r="G150" s="507"/>
      <c r="H150" s="507"/>
      <c r="I150" s="507"/>
      <c r="J150" s="507"/>
      <c r="K150" s="507"/>
      <c r="L150" s="507"/>
      <c r="M150" s="507"/>
      <c r="N150" s="507"/>
      <c r="O150" s="507"/>
      <c r="P150" s="507"/>
      <c r="Q150" s="507"/>
      <c r="R150" s="507"/>
      <c r="S150" s="507"/>
      <c r="T150" s="507"/>
      <c r="U150" s="507"/>
      <c r="V150" s="507"/>
      <c r="W150" s="507"/>
      <c r="X150" s="507"/>
      <c r="Y150" s="507"/>
      <c r="Z150" s="508"/>
    </row>
    <row r="151" spans="2:26">
      <c r="B151" s="505"/>
      <c r="C151" s="507"/>
      <c r="D151" s="507"/>
      <c r="E151" s="507"/>
      <c r="F151" s="507"/>
      <c r="G151" s="507"/>
      <c r="H151" s="507"/>
      <c r="I151" s="507"/>
      <c r="J151" s="507"/>
      <c r="K151" s="507"/>
      <c r="L151" s="507"/>
      <c r="M151" s="507"/>
      <c r="N151" s="507"/>
      <c r="O151" s="507"/>
      <c r="P151" s="507"/>
      <c r="Q151" s="507"/>
      <c r="R151" s="507"/>
      <c r="S151" s="507"/>
      <c r="T151" s="507"/>
      <c r="U151" s="507"/>
      <c r="V151" s="507"/>
      <c r="W151" s="507"/>
      <c r="X151" s="507"/>
      <c r="Y151" s="507"/>
      <c r="Z151" s="508"/>
    </row>
    <row r="152" spans="2:26">
      <c r="B152" s="505"/>
      <c r="C152" s="507"/>
      <c r="D152" s="507"/>
      <c r="E152" s="507"/>
      <c r="F152" s="507"/>
      <c r="G152" s="507"/>
      <c r="H152" s="507"/>
      <c r="I152" s="507"/>
      <c r="J152" s="507"/>
      <c r="K152" s="507"/>
      <c r="L152" s="507"/>
      <c r="M152" s="507"/>
      <c r="N152" s="507"/>
      <c r="O152" s="507"/>
      <c r="P152" s="507"/>
      <c r="Q152" s="507"/>
      <c r="R152" s="507"/>
      <c r="S152" s="507"/>
      <c r="T152" s="507"/>
      <c r="U152" s="507"/>
      <c r="V152" s="507"/>
      <c r="W152" s="507"/>
      <c r="X152" s="507"/>
      <c r="Y152" s="507"/>
      <c r="Z152" s="508"/>
    </row>
    <row r="153" spans="2:26">
      <c r="B153" s="505"/>
      <c r="C153" s="507"/>
      <c r="D153" s="507"/>
      <c r="E153" s="507"/>
      <c r="F153" s="507"/>
      <c r="G153" s="507"/>
      <c r="H153" s="507"/>
      <c r="I153" s="507"/>
      <c r="J153" s="507"/>
      <c r="K153" s="507"/>
      <c r="L153" s="507"/>
      <c r="M153" s="507"/>
      <c r="N153" s="507"/>
      <c r="O153" s="507"/>
      <c r="P153" s="507"/>
      <c r="Q153" s="507"/>
      <c r="R153" s="507"/>
      <c r="S153" s="507"/>
      <c r="T153" s="507"/>
      <c r="U153" s="507"/>
      <c r="V153" s="507"/>
      <c r="W153" s="507"/>
      <c r="X153" s="507"/>
      <c r="Y153" s="507"/>
      <c r="Z153" s="508"/>
    </row>
    <row r="154" spans="2:26">
      <c r="B154" s="505"/>
      <c r="C154" s="507"/>
      <c r="D154" s="507"/>
      <c r="E154" s="507"/>
      <c r="F154" s="507"/>
      <c r="G154" s="507"/>
      <c r="H154" s="507"/>
      <c r="I154" s="507"/>
      <c r="J154" s="507"/>
      <c r="K154" s="507"/>
      <c r="L154" s="507"/>
      <c r="M154" s="507"/>
      <c r="N154" s="507"/>
      <c r="O154" s="507"/>
      <c r="P154" s="507"/>
      <c r="Q154" s="507"/>
      <c r="R154" s="507"/>
      <c r="S154" s="507"/>
      <c r="T154" s="507"/>
      <c r="U154" s="507"/>
      <c r="V154" s="507"/>
      <c r="W154" s="507"/>
      <c r="X154" s="507"/>
      <c r="Y154" s="507"/>
      <c r="Z154" s="508"/>
    </row>
    <row r="155" spans="2:26">
      <c r="B155" s="505"/>
      <c r="C155" s="507"/>
      <c r="D155" s="507"/>
      <c r="E155" s="507"/>
      <c r="F155" s="507"/>
      <c r="G155" s="507"/>
      <c r="H155" s="507"/>
      <c r="I155" s="507"/>
      <c r="J155" s="507"/>
      <c r="K155" s="507"/>
      <c r="L155" s="507"/>
      <c r="M155" s="507"/>
      <c r="N155" s="507"/>
      <c r="O155" s="507"/>
      <c r="P155" s="507"/>
      <c r="Q155" s="507"/>
      <c r="R155" s="507"/>
      <c r="S155" s="507"/>
      <c r="T155" s="507"/>
      <c r="U155" s="507"/>
      <c r="V155" s="507"/>
      <c r="W155" s="507"/>
      <c r="X155" s="507"/>
      <c r="Y155" s="507"/>
      <c r="Z155" s="508"/>
    </row>
    <row r="156" spans="2:26">
      <c r="B156" s="505"/>
      <c r="C156" s="507"/>
      <c r="D156" s="507"/>
      <c r="E156" s="507"/>
      <c r="F156" s="507"/>
      <c r="G156" s="507"/>
      <c r="H156" s="507"/>
      <c r="I156" s="507"/>
      <c r="J156" s="507"/>
      <c r="K156" s="507"/>
      <c r="L156" s="507"/>
      <c r="M156" s="507"/>
      <c r="N156" s="507"/>
      <c r="O156" s="507"/>
      <c r="P156" s="507"/>
      <c r="Q156" s="507"/>
      <c r="R156" s="507"/>
      <c r="S156" s="507"/>
      <c r="T156" s="507"/>
      <c r="U156" s="507"/>
      <c r="V156" s="507"/>
      <c r="W156" s="507"/>
      <c r="X156" s="507"/>
      <c r="Y156" s="507"/>
      <c r="Z156" s="508"/>
    </row>
    <row r="157" spans="2:26">
      <c r="B157" s="505"/>
      <c r="C157" s="507"/>
      <c r="D157" s="507"/>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8"/>
    </row>
    <row r="158" spans="2:26">
      <c r="B158" s="505"/>
      <c r="C158" s="507"/>
      <c r="D158" s="507"/>
      <c r="E158" s="507"/>
      <c r="F158" s="507"/>
      <c r="G158" s="507"/>
      <c r="H158" s="507"/>
      <c r="I158" s="507"/>
      <c r="J158" s="507"/>
      <c r="K158" s="507"/>
      <c r="L158" s="507"/>
      <c r="M158" s="507"/>
      <c r="N158" s="507"/>
      <c r="O158" s="507"/>
      <c r="P158" s="507"/>
      <c r="Q158" s="507"/>
      <c r="R158" s="507"/>
      <c r="S158" s="507"/>
      <c r="T158" s="507"/>
      <c r="U158" s="507"/>
      <c r="V158" s="507"/>
      <c r="W158" s="507"/>
      <c r="X158" s="507"/>
      <c r="Y158" s="507"/>
      <c r="Z158" s="508"/>
    </row>
    <row r="159" spans="2:26">
      <c r="B159" s="505"/>
      <c r="C159" s="507"/>
      <c r="D159" s="507"/>
      <c r="E159" s="507"/>
      <c r="F159" s="507"/>
      <c r="G159" s="507"/>
      <c r="H159" s="507"/>
      <c r="I159" s="507"/>
      <c r="J159" s="507"/>
      <c r="K159" s="507"/>
      <c r="L159" s="507"/>
      <c r="M159" s="507"/>
      <c r="N159" s="507"/>
      <c r="O159" s="507"/>
      <c r="P159" s="507"/>
      <c r="Q159" s="507"/>
      <c r="R159" s="507"/>
      <c r="S159" s="507"/>
      <c r="T159" s="507"/>
      <c r="U159" s="507"/>
      <c r="V159" s="507"/>
      <c r="W159" s="507"/>
      <c r="X159" s="507"/>
      <c r="Y159" s="507"/>
      <c r="Z159" s="508"/>
    </row>
    <row r="160" spans="2:26">
      <c r="B160" s="505"/>
      <c r="C160" s="507"/>
      <c r="D160" s="507"/>
      <c r="E160" s="507"/>
      <c r="F160" s="507"/>
      <c r="G160" s="507"/>
      <c r="H160" s="507"/>
      <c r="I160" s="507"/>
      <c r="J160" s="507"/>
      <c r="K160" s="507"/>
      <c r="L160" s="507"/>
      <c r="M160" s="507"/>
      <c r="N160" s="507"/>
      <c r="O160" s="507"/>
      <c r="P160" s="507"/>
      <c r="Q160" s="507"/>
      <c r="R160" s="507"/>
      <c r="S160" s="507"/>
      <c r="T160" s="507"/>
      <c r="U160" s="507"/>
      <c r="V160" s="507"/>
      <c r="W160" s="507"/>
      <c r="X160" s="507"/>
      <c r="Y160" s="507"/>
      <c r="Z160" s="508"/>
    </row>
    <row r="161" spans="2:26">
      <c r="B161" s="505"/>
      <c r="C161" s="507"/>
      <c r="D161" s="507"/>
      <c r="E161" s="507"/>
      <c r="F161" s="507"/>
      <c r="G161" s="507"/>
      <c r="H161" s="507"/>
      <c r="I161" s="507"/>
      <c r="J161" s="507"/>
      <c r="K161" s="507"/>
      <c r="L161" s="507"/>
      <c r="M161" s="507"/>
      <c r="N161" s="507"/>
      <c r="O161" s="507"/>
      <c r="P161" s="507"/>
      <c r="Q161" s="507"/>
      <c r="R161" s="507"/>
      <c r="S161" s="507"/>
      <c r="T161" s="507"/>
      <c r="U161" s="507"/>
      <c r="V161" s="507"/>
      <c r="W161" s="507"/>
      <c r="X161" s="507"/>
      <c r="Y161" s="507"/>
      <c r="Z161" s="508"/>
    </row>
    <row r="162" spans="2:26">
      <c r="B162" s="505"/>
      <c r="C162" s="507"/>
      <c r="D162" s="507"/>
      <c r="E162" s="507"/>
      <c r="F162" s="507"/>
      <c r="G162" s="507"/>
      <c r="H162" s="507"/>
      <c r="I162" s="507"/>
      <c r="J162" s="507"/>
      <c r="K162" s="507"/>
      <c r="L162" s="507"/>
      <c r="M162" s="507"/>
      <c r="N162" s="507"/>
      <c r="O162" s="507"/>
      <c r="P162" s="507"/>
      <c r="Q162" s="507"/>
      <c r="R162" s="507"/>
      <c r="S162" s="507"/>
      <c r="T162" s="507"/>
      <c r="U162" s="507"/>
      <c r="V162" s="507"/>
      <c r="W162" s="507"/>
      <c r="X162" s="507"/>
      <c r="Y162" s="507"/>
      <c r="Z162" s="508"/>
    </row>
    <row r="163" spans="2:26">
      <c r="B163" s="505"/>
      <c r="C163" s="507"/>
      <c r="D163" s="507"/>
      <c r="E163" s="507"/>
      <c r="F163" s="507"/>
      <c r="G163" s="507"/>
      <c r="H163" s="507"/>
      <c r="I163" s="507"/>
      <c r="J163" s="507"/>
      <c r="K163" s="507"/>
      <c r="L163" s="507"/>
      <c r="M163" s="507"/>
      <c r="N163" s="507"/>
      <c r="O163" s="507"/>
      <c r="P163" s="507"/>
      <c r="Q163" s="507"/>
      <c r="R163" s="507"/>
      <c r="S163" s="507"/>
      <c r="T163" s="507"/>
      <c r="U163" s="507"/>
      <c r="V163" s="507"/>
      <c r="W163" s="507"/>
      <c r="X163" s="507"/>
      <c r="Y163" s="507"/>
      <c r="Z163" s="508"/>
    </row>
    <row r="164" spans="2:26">
      <c r="B164" s="505"/>
      <c r="C164" s="507"/>
      <c r="D164" s="507"/>
      <c r="E164" s="507"/>
      <c r="F164" s="507"/>
      <c r="G164" s="507"/>
      <c r="H164" s="507"/>
      <c r="I164" s="507"/>
      <c r="J164" s="507"/>
      <c r="K164" s="507"/>
      <c r="L164" s="507"/>
      <c r="M164" s="507"/>
      <c r="N164" s="507"/>
      <c r="O164" s="507"/>
      <c r="P164" s="507"/>
      <c r="Q164" s="507"/>
      <c r="R164" s="507"/>
      <c r="S164" s="507"/>
      <c r="T164" s="507"/>
      <c r="U164" s="507"/>
      <c r="V164" s="507"/>
      <c r="W164" s="507"/>
      <c r="X164" s="507"/>
      <c r="Y164" s="507"/>
      <c r="Z164" s="508"/>
    </row>
    <row r="165" spans="2:26">
      <c r="B165" s="505"/>
      <c r="C165" s="507"/>
      <c r="D165" s="507"/>
      <c r="E165" s="507"/>
      <c r="F165" s="507"/>
      <c r="G165" s="507"/>
      <c r="H165" s="507"/>
      <c r="I165" s="507"/>
      <c r="J165" s="507"/>
      <c r="K165" s="507"/>
      <c r="L165" s="507"/>
      <c r="M165" s="507"/>
      <c r="N165" s="507"/>
      <c r="O165" s="507"/>
      <c r="P165" s="507"/>
      <c r="Q165" s="507"/>
      <c r="R165" s="507"/>
      <c r="S165" s="507"/>
      <c r="T165" s="507"/>
      <c r="U165" s="507"/>
      <c r="V165" s="507"/>
      <c r="W165" s="507"/>
      <c r="X165" s="507"/>
      <c r="Y165" s="507"/>
      <c r="Z165" s="508"/>
    </row>
    <row r="166" spans="2:26">
      <c r="B166" s="505"/>
      <c r="C166" s="507"/>
      <c r="D166" s="507"/>
      <c r="E166" s="507"/>
      <c r="F166" s="507"/>
      <c r="G166" s="507"/>
      <c r="H166" s="507"/>
      <c r="I166" s="507"/>
      <c r="J166" s="507"/>
      <c r="K166" s="507"/>
      <c r="L166" s="507"/>
      <c r="M166" s="507"/>
      <c r="N166" s="507"/>
      <c r="O166" s="507"/>
      <c r="P166" s="507"/>
      <c r="Q166" s="507"/>
      <c r="R166" s="507"/>
      <c r="S166" s="507"/>
      <c r="T166" s="507"/>
      <c r="U166" s="507"/>
      <c r="V166" s="507"/>
      <c r="W166" s="507"/>
      <c r="X166" s="507"/>
      <c r="Y166" s="507"/>
      <c r="Z166" s="508"/>
    </row>
    <row r="167" spans="2:26">
      <c r="B167" s="505"/>
      <c r="C167" s="507"/>
      <c r="D167" s="507"/>
      <c r="E167" s="507"/>
      <c r="F167" s="507"/>
      <c r="G167" s="507"/>
      <c r="H167" s="507"/>
      <c r="I167" s="507"/>
      <c r="J167" s="507"/>
      <c r="K167" s="507"/>
      <c r="L167" s="507"/>
      <c r="M167" s="507"/>
      <c r="N167" s="507"/>
      <c r="O167" s="507"/>
      <c r="P167" s="507"/>
      <c r="Q167" s="507"/>
      <c r="R167" s="507"/>
      <c r="S167" s="507"/>
      <c r="T167" s="507"/>
      <c r="U167" s="507"/>
      <c r="V167" s="507"/>
      <c r="W167" s="507"/>
      <c r="X167" s="507"/>
      <c r="Y167" s="507"/>
      <c r="Z167" s="508"/>
    </row>
    <row r="168" spans="2:26">
      <c r="B168" s="505"/>
      <c r="C168" s="507"/>
      <c r="D168" s="507"/>
      <c r="E168" s="507"/>
      <c r="F168" s="507"/>
      <c r="G168" s="507"/>
      <c r="H168" s="507"/>
      <c r="I168" s="507"/>
      <c r="J168" s="507"/>
      <c r="K168" s="507"/>
      <c r="L168" s="507"/>
      <c r="M168" s="507"/>
      <c r="N168" s="507"/>
      <c r="O168" s="507"/>
      <c r="P168" s="507"/>
      <c r="Q168" s="507"/>
      <c r="R168" s="507"/>
      <c r="S168" s="507"/>
      <c r="T168" s="507"/>
      <c r="U168" s="507"/>
      <c r="V168" s="507"/>
      <c r="W168" s="507"/>
      <c r="X168" s="507"/>
      <c r="Y168" s="507"/>
      <c r="Z168" s="508"/>
    </row>
    <row r="169" spans="2:26">
      <c r="B169" s="505"/>
      <c r="C169" s="507"/>
      <c r="D169" s="507"/>
      <c r="E169" s="507"/>
      <c r="F169" s="507"/>
      <c r="G169" s="507"/>
      <c r="H169" s="507"/>
      <c r="I169" s="507"/>
      <c r="J169" s="507"/>
      <c r="K169" s="507"/>
      <c r="L169" s="507"/>
      <c r="M169" s="507"/>
      <c r="N169" s="507"/>
      <c r="O169" s="507"/>
      <c r="P169" s="507"/>
      <c r="Q169" s="507"/>
      <c r="R169" s="507"/>
      <c r="S169" s="507"/>
      <c r="T169" s="507"/>
      <c r="U169" s="507"/>
      <c r="V169" s="507"/>
      <c r="W169" s="507"/>
      <c r="X169" s="507"/>
      <c r="Y169" s="507"/>
      <c r="Z169" s="508"/>
    </row>
    <row r="170" spans="2:26">
      <c r="B170" s="505"/>
      <c r="C170" s="507"/>
      <c r="D170" s="507"/>
      <c r="E170" s="507"/>
      <c r="F170" s="507"/>
      <c r="G170" s="507"/>
      <c r="H170" s="507"/>
      <c r="I170" s="507"/>
      <c r="J170" s="507"/>
      <c r="K170" s="507"/>
      <c r="L170" s="507"/>
      <c r="M170" s="507"/>
      <c r="N170" s="507"/>
      <c r="O170" s="507"/>
      <c r="P170" s="507"/>
      <c r="Q170" s="507"/>
      <c r="R170" s="507"/>
      <c r="S170" s="507"/>
      <c r="T170" s="507"/>
      <c r="U170" s="507"/>
      <c r="V170" s="507"/>
      <c r="W170" s="507"/>
      <c r="X170" s="507"/>
      <c r="Y170" s="507"/>
      <c r="Z170" s="508"/>
    </row>
    <row r="171" spans="2:26">
      <c r="B171" s="505"/>
      <c r="C171" s="507"/>
      <c r="D171" s="507"/>
      <c r="E171" s="507"/>
      <c r="F171" s="507"/>
      <c r="G171" s="507"/>
      <c r="H171" s="507"/>
      <c r="I171" s="507"/>
      <c r="J171" s="507"/>
      <c r="K171" s="507"/>
      <c r="L171" s="507"/>
      <c r="M171" s="507"/>
      <c r="N171" s="507"/>
      <c r="O171" s="507"/>
      <c r="P171" s="507"/>
      <c r="Q171" s="507"/>
      <c r="R171" s="507"/>
      <c r="S171" s="507"/>
      <c r="T171" s="507"/>
      <c r="U171" s="507"/>
      <c r="V171" s="507"/>
      <c r="W171" s="507"/>
      <c r="X171" s="507"/>
      <c r="Y171" s="507"/>
      <c r="Z171" s="508"/>
    </row>
    <row r="172" spans="2:26">
      <c r="B172" s="505"/>
      <c r="C172" s="507"/>
      <c r="D172" s="507"/>
      <c r="E172" s="507"/>
      <c r="F172" s="507"/>
      <c r="G172" s="507"/>
      <c r="H172" s="507"/>
      <c r="I172" s="507"/>
      <c r="J172" s="507"/>
      <c r="K172" s="507"/>
      <c r="L172" s="507"/>
      <c r="M172" s="507"/>
      <c r="N172" s="507"/>
      <c r="O172" s="507"/>
      <c r="P172" s="507"/>
      <c r="Q172" s="507"/>
      <c r="R172" s="507"/>
      <c r="S172" s="507"/>
      <c r="T172" s="507"/>
      <c r="U172" s="507"/>
      <c r="V172" s="507"/>
      <c r="W172" s="507"/>
      <c r="X172" s="507"/>
      <c r="Y172" s="507"/>
      <c r="Z172" s="508"/>
    </row>
    <row r="173" spans="2:26">
      <c r="B173" s="505"/>
      <c r="C173" s="507"/>
      <c r="D173" s="507"/>
      <c r="E173" s="507"/>
      <c r="F173" s="507"/>
      <c r="G173" s="507"/>
      <c r="H173" s="507"/>
      <c r="I173" s="507"/>
      <c r="J173" s="507"/>
      <c r="K173" s="507"/>
      <c r="L173" s="507"/>
      <c r="M173" s="507"/>
      <c r="N173" s="507"/>
      <c r="O173" s="507"/>
      <c r="P173" s="507"/>
      <c r="Q173" s="507"/>
      <c r="R173" s="507"/>
      <c r="S173" s="507"/>
      <c r="T173" s="507"/>
      <c r="U173" s="507"/>
      <c r="V173" s="507"/>
      <c r="W173" s="507"/>
      <c r="X173" s="507"/>
      <c r="Y173" s="507"/>
      <c r="Z173" s="508"/>
    </row>
    <row r="174" spans="2:26">
      <c r="B174" s="505"/>
      <c r="C174" s="507"/>
      <c r="D174" s="507"/>
      <c r="E174" s="507"/>
      <c r="F174" s="507"/>
      <c r="G174" s="507"/>
      <c r="H174" s="507"/>
      <c r="I174" s="507"/>
      <c r="J174" s="507"/>
      <c r="K174" s="507"/>
      <c r="L174" s="507"/>
      <c r="M174" s="507"/>
      <c r="N174" s="507"/>
      <c r="O174" s="507"/>
      <c r="P174" s="507"/>
      <c r="Q174" s="507"/>
      <c r="R174" s="507"/>
      <c r="S174" s="507"/>
      <c r="T174" s="507"/>
      <c r="U174" s="507"/>
      <c r="V174" s="507"/>
      <c r="W174" s="507"/>
      <c r="X174" s="507"/>
      <c r="Y174" s="507"/>
      <c r="Z174" s="508"/>
    </row>
    <row r="175" spans="2:26">
      <c r="B175" s="505"/>
      <c r="C175" s="507"/>
      <c r="D175" s="507"/>
      <c r="E175" s="507"/>
      <c r="F175" s="507"/>
      <c r="G175" s="507"/>
      <c r="H175" s="507"/>
      <c r="I175" s="507"/>
      <c r="J175" s="507"/>
      <c r="K175" s="507"/>
      <c r="L175" s="507"/>
      <c r="M175" s="507"/>
      <c r="N175" s="507"/>
      <c r="O175" s="507"/>
      <c r="P175" s="507"/>
      <c r="Q175" s="507"/>
      <c r="R175" s="507"/>
      <c r="S175" s="507"/>
      <c r="T175" s="507"/>
      <c r="U175" s="507"/>
      <c r="V175" s="507"/>
      <c r="W175" s="507"/>
      <c r="X175" s="507"/>
      <c r="Y175" s="507"/>
      <c r="Z175" s="508"/>
    </row>
    <row r="176" spans="2:26">
      <c r="B176" s="505"/>
      <c r="C176" s="507"/>
      <c r="D176" s="507"/>
      <c r="E176" s="507"/>
      <c r="F176" s="507"/>
      <c r="G176" s="507"/>
      <c r="H176" s="507"/>
      <c r="I176" s="507"/>
      <c r="J176" s="507"/>
      <c r="K176" s="507"/>
      <c r="L176" s="507"/>
      <c r="M176" s="507"/>
      <c r="N176" s="507"/>
      <c r="O176" s="507"/>
      <c r="P176" s="507"/>
      <c r="Q176" s="507"/>
      <c r="R176" s="507"/>
      <c r="S176" s="507"/>
      <c r="T176" s="507"/>
      <c r="U176" s="507"/>
      <c r="V176" s="507"/>
      <c r="W176" s="507"/>
      <c r="X176" s="507"/>
      <c r="Y176" s="507"/>
      <c r="Z176" s="508"/>
    </row>
    <row r="177" spans="2:26">
      <c r="B177" s="505"/>
      <c r="C177" s="507"/>
      <c r="D177" s="507"/>
      <c r="E177" s="507"/>
      <c r="F177" s="507"/>
      <c r="G177" s="507"/>
      <c r="H177" s="507"/>
      <c r="I177" s="507"/>
      <c r="J177" s="507"/>
      <c r="K177" s="507"/>
      <c r="L177" s="507"/>
      <c r="M177" s="507"/>
      <c r="N177" s="507"/>
      <c r="O177" s="507"/>
      <c r="P177" s="507"/>
      <c r="Q177" s="507"/>
      <c r="R177" s="507"/>
      <c r="S177" s="507"/>
      <c r="T177" s="507"/>
      <c r="U177" s="507"/>
      <c r="V177" s="507"/>
      <c r="W177" s="507"/>
      <c r="X177" s="507"/>
      <c r="Y177" s="507"/>
      <c r="Z177" s="508"/>
    </row>
    <row r="178" spans="2:26">
      <c r="B178" s="505"/>
      <c r="C178" s="507"/>
      <c r="D178" s="507"/>
      <c r="E178" s="507"/>
      <c r="F178" s="507"/>
      <c r="G178" s="507"/>
      <c r="H178" s="507"/>
      <c r="I178" s="507"/>
      <c r="J178" s="507"/>
      <c r="K178" s="507"/>
      <c r="L178" s="507"/>
      <c r="M178" s="507"/>
      <c r="N178" s="507"/>
      <c r="O178" s="507"/>
      <c r="P178" s="507"/>
      <c r="Q178" s="507"/>
      <c r="R178" s="507"/>
      <c r="S178" s="507"/>
      <c r="T178" s="507"/>
      <c r="U178" s="507"/>
      <c r="V178" s="507"/>
      <c r="W178" s="507"/>
      <c r="X178" s="507"/>
      <c r="Y178" s="507"/>
      <c r="Z178" s="508"/>
    </row>
    <row r="179" spans="2:26">
      <c r="B179" s="505"/>
      <c r="C179" s="507"/>
      <c r="D179" s="507"/>
      <c r="E179" s="507"/>
      <c r="F179" s="507"/>
      <c r="G179" s="507"/>
      <c r="H179" s="507"/>
      <c r="I179" s="507"/>
      <c r="J179" s="507"/>
      <c r="K179" s="507"/>
      <c r="L179" s="507"/>
      <c r="M179" s="507"/>
      <c r="N179" s="507"/>
      <c r="O179" s="507"/>
      <c r="P179" s="507"/>
      <c r="Q179" s="507"/>
      <c r="R179" s="507"/>
      <c r="S179" s="507"/>
      <c r="T179" s="507"/>
      <c r="U179" s="507"/>
      <c r="V179" s="507"/>
      <c r="W179" s="507"/>
      <c r="X179" s="507"/>
      <c r="Y179" s="507"/>
      <c r="Z179" s="508"/>
    </row>
    <row r="180" spans="2:26">
      <c r="B180" s="505"/>
      <c r="C180" s="507"/>
      <c r="D180" s="507"/>
      <c r="E180" s="507"/>
      <c r="F180" s="507"/>
      <c r="G180" s="507"/>
      <c r="H180" s="507"/>
      <c r="I180" s="507"/>
      <c r="J180" s="507"/>
      <c r="K180" s="507"/>
      <c r="L180" s="507"/>
      <c r="M180" s="507"/>
      <c r="N180" s="507"/>
      <c r="O180" s="507"/>
      <c r="P180" s="507"/>
      <c r="Q180" s="507"/>
      <c r="R180" s="507"/>
      <c r="S180" s="507"/>
      <c r="T180" s="507"/>
      <c r="U180" s="507"/>
      <c r="V180" s="507"/>
      <c r="W180" s="507"/>
      <c r="X180" s="507"/>
      <c r="Y180" s="507"/>
      <c r="Z180" s="508"/>
    </row>
    <row r="181" spans="2:26">
      <c r="B181" s="505"/>
      <c r="C181" s="507"/>
      <c r="D181" s="507"/>
      <c r="E181" s="507"/>
      <c r="F181" s="507"/>
      <c r="G181" s="507"/>
      <c r="H181" s="507"/>
      <c r="I181" s="507"/>
      <c r="J181" s="507"/>
      <c r="K181" s="507"/>
      <c r="L181" s="507"/>
      <c r="M181" s="507"/>
      <c r="N181" s="507"/>
      <c r="O181" s="507"/>
      <c r="P181" s="507"/>
      <c r="Q181" s="507"/>
      <c r="R181" s="507"/>
      <c r="S181" s="507"/>
      <c r="T181" s="507"/>
      <c r="U181" s="507"/>
      <c r="V181" s="507"/>
      <c r="W181" s="507"/>
      <c r="X181" s="507"/>
      <c r="Y181" s="507"/>
      <c r="Z181" s="508"/>
    </row>
    <row r="182" spans="2:26">
      <c r="B182" s="505"/>
      <c r="C182" s="507"/>
      <c r="D182" s="507"/>
      <c r="E182" s="507"/>
      <c r="F182" s="507"/>
      <c r="G182" s="507"/>
      <c r="H182" s="507"/>
      <c r="I182" s="507"/>
      <c r="J182" s="507"/>
      <c r="K182" s="507"/>
      <c r="L182" s="507"/>
      <c r="M182" s="507"/>
      <c r="N182" s="507"/>
      <c r="O182" s="507"/>
      <c r="P182" s="507"/>
      <c r="Q182" s="507"/>
      <c r="R182" s="507"/>
      <c r="S182" s="507"/>
      <c r="T182" s="507"/>
      <c r="U182" s="507"/>
      <c r="V182" s="507"/>
      <c r="W182" s="507"/>
      <c r="X182" s="507"/>
      <c r="Y182" s="507"/>
      <c r="Z182" s="508"/>
    </row>
    <row r="183" spans="2:26">
      <c r="B183" s="505"/>
      <c r="C183" s="507"/>
      <c r="D183" s="507"/>
      <c r="E183" s="507"/>
      <c r="F183" s="507"/>
      <c r="G183" s="507"/>
      <c r="H183" s="507"/>
      <c r="I183" s="507"/>
      <c r="J183" s="507"/>
      <c r="K183" s="507"/>
      <c r="L183" s="507"/>
      <c r="M183" s="507"/>
      <c r="N183" s="507"/>
      <c r="O183" s="507"/>
      <c r="P183" s="507"/>
      <c r="Q183" s="507"/>
      <c r="R183" s="507"/>
      <c r="S183" s="507"/>
      <c r="T183" s="507"/>
      <c r="U183" s="507"/>
      <c r="V183" s="507"/>
      <c r="W183" s="507"/>
      <c r="X183" s="507"/>
      <c r="Y183" s="507"/>
      <c r="Z183" s="508"/>
    </row>
    <row r="184" spans="2:26">
      <c r="B184" s="505"/>
      <c r="C184" s="507"/>
      <c r="D184" s="507"/>
      <c r="E184" s="507"/>
      <c r="F184" s="507"/>
      <c r="G184" s="507"/>
      <c r="H184" s="507"/>
      <c r="I184" s="507"/>
      <c r="J184" s="507"/>
      <c r="K184" s="507"/>
      <c r="L184" s="507"/>
      <c r="M184" s="507"/>
      <c r="N184" s="507"/>
      <c r="O184" s="507"/>
      <c r="P184" s="507"/>
      <c r="Q184" s="507"/>
      <c r="R184" s="507"/>
      <c r="S184" s="507"/>
      <c r="T184" s="507"/>
      <c r="U184" s="507"/>
      <c r="V184" s="507"/>
      <c r="W184" s="507"/>
      <c r="X184" s="507"/>
      <c r="Y184" s="507"/>
      <c r="Z184" s="508"/>
    </row>
    <row r="185" spans="2:26">
      <c r="B185" s="505"/>
      <c r="C185" s="507"/>
      <c r="D185" s="507"/>
      <c r="E185" s="507"/>
      <c r="F185" s="507"/>
      <c r="G185" s="507"/>
      <c r="H185" s="507"/>
      <c r="I185" s="507"/>
      <c r="J185" s="507"/>
      <c r="K185" s="507"/>
      <c r="L185" s="507"/>
      <c r="M185" s="507"/>
      <c r="N185" s="507"/>
      <c r="O185" s="507"/>
      <c r="P185" s="507"/>
      <c r="Q185" s="507"/>
      <c r="R185" s="507"/>
      <c r="S185" s="507"/>
      <c r="T185" s="507"/>
      <c r="U185" s="507"/>
      <c r="V185" s="507"/>
      <c r="W185" s="507"/>
      <c r="X185" s="507"/>
      <c r="Y185" s="507"/>
      <c r="Z185" s="508"/>
    </row>
    <row r="186" spans="2:26">
      <c r="B186" s="505"/>
      <c r="C186" s="507"/>
      <c r="D186" s="507"/>
      <c r="E186" s="507"/>
      <c r="F186" s="507"/>
      <c r="G186" s="507"/>
      <c r="H186" s="507"/>
      <c r="I186" s="507"/>
      <c r="J186" s="507"/>
      <c r="K186" s="507"/>
      <c r="L186" s="507"/>
      <c r="M186" s="507"/>
      <c r="N186" s="507"/>
      <c r="O186" s="507"/>
      <c r="P186" s="507"/>
      <c r="Q186" s="507"/>
      <c r="R186" s="507"/>
      <c r="S186" s="507"/>
      <c r="T186" s="507"/>
      <c r="U186" s="507"/>
      <c r="V186" s="507"/>
      <c r="W186" s="507"/>
      <c r="X186" s="507"/>
      <c r="Y186" s="507"/>
      <c r="Z186" s="508"/>
    </row>
    <row r="187" spans="2:26">
      <c r="B187" s="505"/>
      <c r="C187" s="507"/>
      <c r="D187" s="507"/>
      <c r="E187" s="507"/>
      <c r="F187" s="507"/>
      <c r="G187" s="507"/>
      <c r="H187" s="507"/>
      <c r="I187" s="507"/>
      <c r="J187" s="507"/>
      <c r="K187" s="507"/>
      <c r="L187" s="507"/>
      <c r="M187" s="507"/>
      <c r="N187" s="507"/>
      <c r="O187" s="507"/>
      <c r="P187" s="507"/>
      <c r="Q187" s="507"/>
      <c r="R187" s="507"/>
      <c r="S187" s="507"/>
      <c r="T187" s="507"/>
      <c r="U187" s="507"/>
      <c r="V187" s="507"/>
      <c r="W187" s="507"/>
      <c r="X187" s="507"/>
      <c r="Y187" s="507"/>
      <c r="Z187" s="508"/>
    </row>
    <row r="188" spans="2:26">
      <c r="B188" s="505"/>
      <c r="C188" s="507"/>
      <c r="D188" s="507"/>
      <c r="E188" s="507"/>
      <c r="F188" s="507"/>
      <c r="G188" s="507"/>
      <c r="H188" s="507"/>
      <c r="I188" s="507"/>
      <c r="J188" s="507"/>
      <c r="K188" s="507"/>
      <c r="L188" s="507"/>
      <c r="M188" s="507"/>
      <c r="N188" s="507"/>
      <c r="O188" s="507"/>
      <c r="P188" s="507"/>
      <c r="Q188" s="507"/>
      <c r="R188" s="507"/>
      <c r="S188" s="507"/>
      <c r="T188" s="507"/>
      <c r="U188" s="507"/>
      <c r="V188" s="507"/>
      <c r="W188" s="507"/>
      <c r="X188" s="507"/>
      <c r="Y188" s="507"/>
      <c r="Z188" s="508"/>
    </row>
    <row r="189" spans="2:26">
      <c r="B189" s="505"/>
      <c r="C189" s="507"/>
      <c r="D189" s="507"/>
      <c r="E189" s="507"/>
      <c r="F189" s="507"/>
      <c r="G189" s="507"/>
      <c r="H189" s="507"/>
      <c r="I189" s="507"/>
      <c r="J189" s="507"/>
      <c r="K189" s="507"/>
      <c r="L189" s="507"/>
      <c r="M189" s="507"/>
      <c r="N189" s="507"/>
      <c r="O189" s="507"/>
      <c r="P189" s="507"/>
      <c r="Q189" s="507"/>
      <c r="R189" s="507"/>
      <c r="S189" s="507"/>
      <c r="T189" s="507"/>
      <c r="U189" s="507"/>
      <c r="V189" s="507"/>
      <c r="W189" s="507"/>
      <c r="X189" s="507"/>
      <c r="Y189" s="507"/>
      <c r="Z189" s="508"/>
    </row>
    <row r="190" spans="2:26">
      <c r="B190" s="505"/>
      <c r="C190" s="507"/>
      <c r="D190" s="507"/>
      <c r="E190" s="507"/>
      <c r="F190" s="507"/>
      <c r="G190" s="507"/>
      <c r="H190" s="507"/>
      <c r="I190" s="507"/>
      <c r="J190" s="507"/>
      <c r="K190" s="507"/>
      <c r="L190" s="507"/>
      <c r="M190" s="507"/>
      <c r="N190" s="507"/>
      <c r="O190" s="507"/>
      <c r="P190" s="507"/>
      <c r="Q190" s="507"/>
      <c r="R190" s="507"/>
      <c r="S190" s="507"/>
      <c r="T190" s="507"/>
      <c r="U190" s="507"/>
      <c r="V190" s="507"/>
      <c r="W190" s="507"/>
      <c r="X190" s="507"/>
      <c r="Y190" s="507"/>
      <c r="Z190" s="508"/>
    </row>
    <row r="191" spans="2:26">
      <c r="B191" s="505"/>
      <c r="C191" s="507"/>
      <c r="D191" s="507"/>
      <c r="E191" s="507"/>
      <c r="F191" s="507"/>
      <c r="G191" s="507"/>
      <c r="H191" s="507"/>
      <c r="I191" s="507"/>
      <c r="J191" s="507"/>
      <c r="K191" s="507"/>
      <c r="L191" s="507"/>
      <c r="M191" s="507"/>
      <c r="N191" s="507"/>
      <c r="O191" s="507"/>
      <c r="P191" s="507"/>
      <c r="Q191" s="507"/>
      <c r="R191" s="507"/>
      <c r="S191" s="507"/>
      <c r="T191" s="507"/>
      <c r="U191" s="507"/>
      <c r="V191" s="507"/>
      <c r="W191" s="507"/>
      <c r="X191" s="507"/>
      <c r="Y191" s="507"/>
      <c r="Z191" s="508"/>
    </row>
    <row r="192" spans="2:26">
      <c r="B192" s="505"/>
      <c r="C192" s="507"/>
      <c r="D192" s="507"/>
      <c r="E192" s="507"/>
      <c r="F192" s="507"/>
      <c r="G192" s="507"/>
      <c r="H192" s="507"/>
      <c r="I192" s="507"/>
      <c r="J192" s="507"/>
      <c r="K192" s="507"/>
      <c r="L192" s="507"/>
      <c r="M192" s="507"/>
      <c r="N192" s="507"/>
      <c r="O192" s="507"/>
      <c r="P192" s="507"/>
      <c r="Q192" s="507"/>
      <c r="R192" s="507"/>
      <c r="S192" s="507"/>
      <c r="T192" s="507"/>
      <c r="U192" s="507"/>
      <c r="V192" s="507"/>
      <c r="W192" s="507"/>
      <c r="X192" s="507"/>
      <c r="Y192" s="507"/>
      <c r="Z192" s="508"/>
    </row>
    <row r="193" spans="2:26">
      <c r="B193" s="509"/>
      <c r="C193" s="510"/>
      <c r="D193" s="510"/>
      <c r="E193" s="510"/>
      <c r="F193" s="510"/>
      <c r="G193" s="510"/>
      <c r="H193" s="510"/>
      <c r="I193" s="510"/>
      <c r="J193" s="510"/>
      <c r="K193" s="510"/>
      <c r="L193" s="510"/>
      <c r="M193" s="510"/>
      <c r="N193" s="510"/>
      <c r="O193" s="510"/>
      <c r="P193" s="510"/>
      <c r="Q193" s="510"/>
      <c r="R193" s="510"/>
      <c r="S193" s="510"/>
      <c r="T193" s="510"/>
      <c r="U193" s="510"/>
      <c r="V193" s="510"/>
      <c r="W193" s="510"/>
      <c r="X193" s="510"/>
      <c r="Y193" s="510"/>
      <c r="Z193" s="511"/>
    </row>
  </sheetData>
  <sheetProtection algorithmName="SHA-512" hashValue="gb8Q2WTMoTvqBA40wH2NZbkZU4wkZIUBmf44FkbXG6gbUJ3HhF9H0Hriw0wopaiNJ+GH8BKy323XF0WAJ8LNNw==" saltValue="O4PysPFiL0Ni5asJYbSfFQ==" spinCount="100000" sheet="1" scenarios="1" insertHyperlinks="0"/>
  <protectedRanges>
    <protectedRange sqref="F2 E5:F5 E6 E15:E19 F22:F24 L15:N18 B42:Z193" name="Bereich1"/>
  </protectedRanges>
  <mergeCells count="11">
    <mergeCell ref="U15:W15"/>
    <mergeCell ref="X15:Z15"/>
    <mergeCell ref="L16:N16"/>
    <mergeCell ref="L17:N17"/>
    <mergeCell ref="L18:N18"/>
    <mergeCell ref="L15:N15"/>
    <mergeCell ref="C2:E2"/>
    <mergeCell ref="F2:G2"/>
    <mergeCell ref="N5:N12"/>
    <mergeCell ref="L6:L11"/>
    <mergeCell ref="J13:M13"/>
  </mergeCells>
  <conditionalFormatting sqref="H30:H36 H38:H39">
    <cfRule type="cellIs" dxfId="473" priority="5" stopIfTrue="1" operator="greaterThanOrEqual">
      <formula>100</formula>
    </cfRule>
    <cfRule type="cellIs" dxfId="472" priority="6" stopIfTrue="1" operator="lessThan">
      <formula>100</formula>
    </cfRule>
  </conditionalFormatting>
  <conditionalFormatting sqref="H37">
    <cfRule type="cellIs" dxfId="471" priority="7" stopIfTrue="1" operator="greaterThanOrEqual">
      <formula>100.01</formula>
    </cfRule>
    <cfRule type="cellIs" dxfId="470" priority="8" stopIfTrue="1" operator="lessThan">
      <formula>100.01</formula>
    </cfRule>
  </conditionalFormatting>
  <conditionalFormatting sqref="E19">
    <cfRule type="cellIs" dxfId="469" priority="4" stopIfTrue="1" operator="lessThan">
      <formula>1.2</formula>
    </cfRule>
  </conditionalFormatting>
  <conditionalFormatting sqref="F23">
    <cfRule type="expression" dxfId="468" priority="3">
      <formula>F23&lt;0.4*F24</formula>
    </cfRule>
  </conditionalFormatting>
  <conditionalFormatting sqref="F24">
    <cfRule type="expression" dxfId="467" priority="1">
      <formula>F24&lt;0.4*F23</formula>
    </cfRule>
  </conditionalFormatting>
  <dataValidations count="6">
    <dataValidation type="list" allowBlank="1" showInputMessage="1" showErrorMessage="1" promptTitle="Select Material" sqref="E6" xr:uid="{5CD9A749-1832-4B5A-AE41-3CA0D8954B1B}">
      <formula1>Tube_Type</formula1>
    </dataValidation>
    <dataValidation allowBlank="1" showInputMessage="1" showErrorMessage="1" promptTitle="Select Material" sqref="F6 C6 G13:G17" xr:uid="{69B14FCE-8CF6-48D8-B72C-0B9DEE3D8120}"/>
    <dataValidation type="list" allowBlank="1" showInputMessage="1" showErrorMessage="1" sqref="F2:G2" xr:uid="{B935DFC7-A5CD-4623-827B-CD4A69A9E191}">
      <formula1>ConstructionType</formula1>
    </dataValidation>
    <dataValidation type="list" allowBlank="1" showInputMessage="1" showErrorMessage="1" promptTitle="Select Material" sqref="C5:D5 D6" xr:uid="{94378565-2C7E-4203-9D82-9FA0AAD6A919}">
      <formula1>Materials</formula1>
    </dataValidation>
    <dataValidation type="list" allowBlank="1" showInputMessage="1" showErrorMessage="1" sqref="E5" xr:uid="{F8839635-BB37-4FBC-A07D-06DE96095641}">
      <formula1>Metallic_Mats</formula1>
    </dataValidation>
    <dataValidation type="list" allowBlank="1" showInputMessage="1" showErrorMessage="1" sqref="F5" xr:uid="{11BD3DF3-A24A-48E0-8521-601303CD9879}">
      <formula1>Materials</formula1>
    </dataValidation>
  </dataValidations>
  <hyperlinks>
    <hyperlink ref="K39" location="'Cover Sheet'!A1" display="BACK to COVER SHEET" xr:uid="{B9707582-0794-4E2F-A773-88C6EBD99B91}"/>
    <hyperlink ref="K39:S39" location="'Cover Sheet'!A1" display="BACK to COVER SHEET" xr:uid="{9EB977E3-88FB-466A-BEBB-04B153C1DE12}"/>
    <hyperlink ref="B17" location="'T1.1 Guidance Notes'!A1" display="Number of tubes" xr:uid="{C968A2E1-8DBA-4AEA-B0E0-CE64F59DC55E}"/>
  </hyperlinks>
  <pageMargins left="0.75" right="0.75" top="1" bottom="1" header="0.5" footer="0.5"/>
  <pageSetup paperSize="9" scale="57" fitToWidth="2" fitToHeight="2" orientation="portrait" horizontalDpi="4294967294" r:id="rId1"/>
  <headerFooter alignWithMargins="0"/>
  <colBreaks count="1" manualBreakCount="1">
    <brk id="9" max="189" man="1"/>
  </col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B1:O188"/>
  <sheetViews>
    <sheetView showGridLines="0" view="pageBreakPreview" zoomScaleNormal="100" zoomScaleSheetLayoutView="100" workbookViewId="0"/>
  </sheetViews>
  <sheetFormatPr baseColWidth="10" defaultColWidth="11.42578125" defaultRowHeight="12.75"/>
  <cols>
    <col min="1" max="1" width="3.42578125" customWidth="1"/>
    <col min="2" max="2" width="45.7109375" customWidth="1"/>
    <col min="3" max="3" width="11.42578125" customWidth="1"/>
    <col min="4" max="4" width="15.42578125" bestFit="1" customWidth="1"/>
    <col min="5" max="5" width="6.140625" customWidth="1"/>
    <col min="6" max="6" width="8.7109375" customWidth="1"/>
    <col min="7" max="7" width="10" bestFit="1" customWidth="1"/>
    <col min="8" max="15" width="11.42578125" customWidth="1"/>
    <col min="16" max="16" width="3.42578125" customWidth="1"/>
  </cols>
  <sheetData>
    <row r="1" spans="2:9" ht="15.75">
      <c r="B1" s="1" t="s">
        <v>423</v>
      </c>
    </row>
    <row r="3" spans="2:9">
      <c r="B3" s="3" t="s">
        <v>424</v>
      </c>
    </row>
    <row r="4" spans="2:9" ht="12.75" customHeight="1">
      <c r="B4" s="1280" t="s">
        <v>425</v>
      </c>
      <c r="C4" s="1280"/>
      <c r="D4" s="991"/>
      <c r="F4" s="361"/>
    </row>
    <row r="5" spans="2:9" ht="12.75" customHeight="1">
      <c r="B5" s="1281" t="s">
        <v>426</v>
      </c>
      <c r="C5" s="1281"/>
      <c r="D5" s="736" t="s">
        <v>122</v>
      </c>
    </row>
    <row r="7" spans="2:9">
      <c r="B7" s="41" t="s">
        <v>333</v>
      </c>
      <c r="C7" s="41" t="s">
        <v>334</v>
      </c>
      <c r="D7" s="41" t="s">
        <v>427</v>
      </c>
      <c r="F7" s="361"/>
      <c r="G7" s="308"/>
      <c r="H7" s="308"/>
      <c r="I7" s="309"/>
    </row>
    <row r="8" spans="2:9">
      <c r="B8" s="362" t="s">
        <v>336</v>
      </c>
      <c r="C8" s="35" t="s">
        <v>175</v>
      </c>
      <c r="D8" s="605" t="s">
        <v>175</v>
      </c>
      <c r="F8" s="608"/>
      <c r="G8" s="309"/>
      <c r="H8" s="310"/>
      <c r="I8" s="309"/>
    </row>
    <row r="9" spans="2:9">
      <c r="B9" s="42" t="s">
        <v>338</v>
      </c>
      <c r="C9" s="36" t="str">
        <f>HLOOKUP(C8,MaterialData!$C$3:$O$4,2,FALSE)</f>
        <v>Steel</v>
      </c>
      <c r="D9" s="36" t="str">
        <f>IF(D8="Alternative AIP","N/A",HLOOKUP(D8,MaterialData!$C$3:$O$4,2,FALSE))</f>
        <v>Steel</v>
      </c>
      <c r="F9" s="608"/>
      <c r="G9" s="309"/>
      <c r="H9" s="310"/>
      <c r="I9" s="309"/>
    </row>
    <row r="10" spans="2:9">
      <c r="B10" s="362" t="s">
        <v>201</v>
      </c>
      <c r="C10" s="36">
        <f>INDEX(Innertable,MATCH($B10,MaterialData!$B$6:$B$11,0),MATCH(C$9,MaterialData!$C$4:$O$4,0))</f>
        <v>200000000000</v>
      </c>
      <c r="D10" s="73">
        <f>IF(D8="Alternative AIP","N/A",INDEX(Innertable,MATCH($B10,MaterialData!$B$6:$B$11,0),MATCH(D$9,MaterialData!$C$4:$O$4,0)))</f>
        <v>200000000000</v>
      </c>
      <c r="F10" s="309"/>
      <c r="G10" s="309"/>
      <c r="H10" s="309"/>
    </row>
    <row r="11" spans="2:9">
      <c r="B11" s="42" t="s">
        <v>202</v>
      </c>
      <c r="C11" s="36">
        <f>INDEX(Innertable,MATCH($B11,MaterialData!$B$6:$B$11,0),MATCH(C$9,MaterialData!$C$4:$O$4,0))</f>
        <v>305000000</v>
      </c>
      <c r="D11" s="73">
        <f>IF(D8="Alternative AIP","N/A",INDEX(Innertable,MATCH($B11,MaterialData!$B$6:$B$11,0),MATCH(D$9,MaterialData!$C$4:$O$4,0)))</f>
        <v>305000000</v>
      </c>
      <c r="F11" s="608"/>
      <c r="G11" s="311"/>
      <c r="H11" s="608"/>
    </row>
    <row r="12" spans="2:9">
      <c r="B12" s="42" t="s">
        <v>203</v>
      </c>
      <c r="C12" s="36">
        <f>INDEX(Innertable,MATCH($B12,MaterialData!$B$6:$B$11,0),MATCH(C$9,MaterialData!$C$4:$O$4,0))</f>
        <v>365000000</v>
      </c>
      <c r="D12" s="73">
        <f>IF(D8="Alternative AIP","N/A",INDEX(Innertable,MATCH($B12,MaterialData!$B$6:$B$11,0),MATCH(D$9,MaterialData!$C$4:$O$4,0)))</f>
        <v>365000000</v>
      </c>
      <c r="F12" s="608"/>
      <c r="G12" s="311"/>
      <c r="H12" s="608"/>
    </row>
    <row r="13" spans="2:9">
      <c r="B13" s="42" t="s">
        <v>204</v>
      </c>
      <c r="C13" s="36">
        <f>INDEX(Innertable,MATCH($B13,MaterialData!$B$6:$B$11,0),MATCH(C$9,MaterialData!$C$4:$O$4,0))</f>
        <v>180000000</v>
      </c>
      <c r="D13" s="73">
        <f>IF(D8="Alternative AIP","N/A",INDEX(Innertable,MATCH($B13,MaterialData!$B$6:$B$11,0),MATCH(D$9,MaterialData!$C$4:$O$4,0)))</f>
        <v>180000000</v>
      </c>
      <c r="F13" s="608"/>
      <c r="G13" s="309"/>
      <c r="H13" s="608"/>
      <c r="I13" s="311"/>
    </row>
    <row r="14" spans="2:9">
      <c r="B14" s="42" t="s">
        <v>205</v>
      </c>
      <c r="C14" s="36">
        <f>INDEX(Innertable,MATCH($B14,MaterialData!$B$6:$B$11,0),MATCH(C$9,MaterialData!$C$4:$O$4,0))</f>
        <v>300000000</v>
      </c>
      <c r="D14" s="73">
        <f>IF(D8="Alternative AIP","N/A",INDEX(Innertable,MATCH($B14,MaterialData!$B$6:$B$11,0),MATCH(D$9,MaterialData!$C$4:$O$4,0)))</f>
        <v>300000000</v>
      </c>
      <c r="F14" s="608"/>
      <c r="G14" s="309"/>
      <c r="H14" s="608"/>
      <c r="I14" s="311"/>
    </row>
    <row r="15" spans="2:9">
      <c r="B15" s="42" t="s">
        <v>206</v>
      </c>
      <c r="C15" s="36">
        <f>INDEX(Innertable,MATCH($B15,MaterialData!$B$6:$B$11,0),MATCH(C$9,MaterialData!$C$4:$O$4,0))</f>
        <v>219000000</v>
      </c>
      <c r="D15" s="73">
        <f>IF(D8="Alternative AIP","N/A",INDEX(Innertable,MATCH($B15,MaterialData!$B$6:$B$11,0),MATCH(D$9,MaterialData!$C$4:$O$4,0)))</f>
        <v>219000000</v>
      </c>
      <c r="F15" s="608"/>
      <c r="G15" s="312"/>
      <c r="H15" s="608"/>
      <c r="I15" s="311"/>
    </row>
    <row r="16" spans="2:9">
      <c r="F16" s="309"/>
      <c r="G16" s="309"/>
      <c r="H16" s="309"/>
      <c r="I16" s="309"/>
    </row>
    <row r="17" spans="2:15">
      <c r="B17" s="350"/>
      <c r="C17" s="351" t="s">
        <v>428</v>
      </c>
      <c r="D17" s="609" t="s">
        <v>429</v>
      </c>
      <c r="F17" s="538" t="str">
        <f>IF(OR($D$17="NO",$D$8="Alternative AIP"),"Test per T3.19 required","Per T3.17.8 possibilty to avoid testing (T3.19), pending bulkhead measurements")</f>
        <v>Per T3.17.8 possibilty to avoid testing (T3.19), pending bulkhead measurements</v>
      </c>
      <c r="G17" s="373"/>
      <c r="H17" s="373"/>
      <c r="I17" s="373"/>
    </row>
    <row r="18" spans="2:15">
      <c r="F18" s="309"/>
      <c r="G18" s="309"/>
      <c r="H18" s="309"/>
      <c r="I18" s="309"/>
    </row>
    <row r="19" spans="2:15">
      <c r="B19" s="42" t="s">
        <v>378</v>
      </c>
      <c r="C19" s="72">
        <v>1.5</v>
      </c>
      <c r="D19" s="158">
        <f>IF(D8="steel",1.5,IF(D8="aluminium 1",4,IF(D8="Alternative AIP","N/A")))</f>
        <v>1.5</v>
      </c>
      <c r="F19" s="313"/>
      <c r="H19" s="308"/>
      <c r="I19" s="309"/>
    </row>
    <row r="20" spans="2:15" ht="12.75" customHeight="1">
      <c r="B20" s="362" t="s">
        <v>430</v>
      </c>
      <c r="C20" s="35">
        <v>350</v>
      </c>
      <c r="D20" s="35">
        <f>IF('T3.13 T3.5 Ft Bulkhead'!$F$2="Tubing only",'T3.13 T3.5 Ft Bulkhead'!E16,IF('T3.13 T3.5 Ft Bulkhead'!$F$2="Composite only",'T3.13 T3.5 Ft Bulkhead'!L16,'T3.13 T3.5 Ft Bulkhead'!L16))</f>
        <v>350</v>
      </c>
      <c r="F20" s="1279" t="str">
        <f>IF(AND($D$17="YES",OR($D$20&gt;350,$D$21&gt;400)),"T3.17.8 requires diagonal or X-bracing for space frames or equivalent stiff structure for monocoque bulkheads",IF(AND($D$17="YES",$D$20&lt;=350,$D$21&lt;=400,OR($D$8="Steel",$D$8="Aluminium 1")),"Testing per T3.19 can be avoided",""))</f>
        <v>Testing per T3.19 can be avoided</v>
      </c>
      <c r="G20" s="1279"/>
      <c r="H20" s="1279"/>
      <c r="I20" s="1279"/>
      <c r="J20" s="1279"/>
      <c r="K20" s="1279"/>
    </row>
    <row r="21" spans="2:15">
      <c r="B21" s="362" t="s">
        <v>431</v>
      </c>
      <c r="C21" s="35">
        <v>400</v>
      </c>
      <c r="D21" s="35">
        <f>IF('T3.13 T3.5 Ft Bulkhead'!$F$2="Tubing only",'T3.13 T3.5 Ft Bulkhead'!E15,IF('T3.13 T3.5 Ft Bulkhead'!$F$2="Composite only",'T3.13 T3.5 Ft Bulkhead'!L15,'T3.13 T3.5 Ft Bulkhead'!L15))</f>
        <v>400</v>
      </c>
      <c r="F21" s="1279"/>
      <c r="G21" s="1279"/>
      <c r="H21" s="1279"/>
      <c r="I21" s="1279"/>
      <c r="J21" s="1279"/>
      <c r="K21" s="1279"/>
    </row>
    <row r="22" spans="2:15">
      <c r="B22" s="350"/>
      <c r="C22" s="372"/>
      <c r="D22" s="307"/>
      <c r="H22" s="309"/>
    </row>
    <row r="23" spans="2:15">
      <c r="C23" s="351" t="s">
        <v>432</v>
      </c>
      <c r="D23" s="157" t="str">
        <f>IF(OR(AND($D$8="steel",$D$19&gt;=1.5,$D$17="YES"),AND($D$8="aluminium 1",$D$19&gt;=4,$D$17="YES")),"YES","NO")</f>
        <v>YES</v>
      </c>
      <c r="F23" s="608"/>
      <c r="G23" s="311"/>
      <c r="H23" s="608"/>
      <c r="I23" s="311"/>
    </row>
    <row r="24" spans="2:15">
      <c r="F24" s="608"/>
      <c r="G24" s="309"/>
      <c r="H24" s="608"/>
      <c r="I24" s="311"/>
    </row>
    <row r="25" spans="2:15">
      <c r="B25" s="3" t="s">
        <v>433</v>
      </c>
      <c r="F25" s="608"/>
      <c r="G25" s="312"/>
      <c r="H25" s="608"/>
      <c r="I25" s="311"/>
    </row>
    <row r="26" spans="2:15">
      <c r="B26" s="42" t="s">
        <v>434</v>
      </c>
      <c r="C26" s="362" t="s">
        <v>111</v>
      </c>
      <c r="D26" s="17">
        <v>100</v>
      </c>
      <c r="E26" t="str">
        <f>IF(D26&gt;D20,"INVALID ENTRY, AIP IS TOO HIGH","")</f>
        <v/>
      </c>
      <c r="F26" s="309"/>
      <c r="G26" s="309"/>
      <c r="I26" s="309"/>
    </row>
    <row r="27" spans="2:15">
      <c r="B27" s="362" t="s">
        <v>435</v>
      </c>
      <c r="C27" s="362" t="s">
        <v>111</v>
      </c>
      <c r="D27" s="17">
        <v>200</v>
      </c>
      <c r="E27" t="str" cm="1">
        <f t="array" ref="E27">_xlfn.IFS(D27&gt;D21,"INVALID ENTRY, AIP IS TOO WIDE",D27&lt;200,"INVALID ENTRY, AIP IS TOO NARROW",AND(D27&lt;=D21,D27&gt;=200),"")</f>
        <v/>
      </c>
      <c r="G27" s="162"/>
      <c r="I27" s="162"/>
      <c r="L27" s="162" t="s">
        <v>226</v>
      </c>
    </row>
    <row r="28" spans="2:15">
      <c r="B28" s="514"/>
      <c r="C28" s="514"/>
      <c r="D28" s="654"/>
    </row>
    <row r="29" spans="2:15">
      <c r="B29" s="3" t="s">
        <v>383</v>
      </c>
      <c r="E29" s="43"/>
    </row>
    <row r="30" spans="2:15">
      <c r="B30" s="19"/>
      <c r="C30" s="20"/>
      <c r="D30" s="20"/>
      <c r="E30" s="20"/>
      <c r="F30" s="20"/>
      <c r="G30" s="20"/>
      <c r="H30" s="20"/>
      <c r="I30" s="20"/>
      <c r="J30" s="20"/>
      <c r="K30" s="20"/>
      <c r="L30" s="20"/>
      <c r="M30" s="20"/>
      <c r="N30" s="20"/>
      <c r="O30" s="21"/>
    </row>
    <row r="31" spans="2:15">
      <c r="B31" s="248" t="s">
        <v>311</v>
      </c>
      <c r="C31" s="374"/>
      <c r="D31" s="26"/>
      <c r="E31" s="26"/>
      <c r="F31" s="26"/>
      <c r="G31" s="26"/>
      <c r="H31" s="26"/>
      <c r="I31" s="26"/>
      <c r="J31" s="26"/>
      <c r="K31" s="26"/>
      <c r="L31" s="26"/>
      <c r="M31" s="26"/>
      <c r="N31" s="26"/>
      <c r="O31" s="27"/>
    </row>
    <row r="32" spans="2:15">
      <c r="B32" s="25"/>
      <c r="C32" s="26"/>
      <c r="D32" s="26"/>
      <c r="E32" s="26"/>
      <c r="F32" s="26"/>
      <c r="G32" s="26"/>
      <c r="H32" s="26"/>
      <c r="I32" s="26"/>
      <c r="J32" s="26"/>
      <c r="K32" s="26"/>
      <c r="L32" s="26"/>
      <c r="M32" s="26"/>
      <c r="N32" s="26"/>
      <c r="O32" s="27"/>
    </row>
    <row r="33" spans="2:15">
      <c r="B33" s="25"/>
      <c r="C33" s="26"/>
      <c r="D33" s="26"/>
      <c r="E33" s="26"/>
      <c r="F33" s="26"/>
      <c r="G33" s="26"/>
      <c r="H33" s="26"/>
      <c r="I33" s="26"/>
      <c r="J33" s="26"/>
      <c r="K33" s="26"/>
      <c r="L33" s="26"/>
      <c r="M33" s="26"/>
      <c r="N33" s="26"/>
      <c r="O33" s="27"/>
    </row>
    <row r="34" spans="2:15">
      <c r="B34" s="25"/>
      <c r="C34" s="26"/>
      <c r="D34" s="26"/>
      <c r="E34" s="26"/>
      <c r="F34" s="26"/>
      <c r="G34" s="26"/>
      <c r="H34" s="26"/>
      <c r="I34" s="26"/>
      <c r="J34" s="26"/>
      <c r="K34" s="26"/>
      <c r="L34" s="26"/>
      <c r="M34" s="26"/>
      <c r="N34" s="26"/>
      <c r="O34" s="27"/>
    </row>
    <row r="35" spans="2:15">
      <c r="B35" s="25"/>
      <c r="C35" s="26"/>
      <c r="D35" s="26"/>
      <c r="E35" s="26"/>
      <c r="F35" s="26"/>
      <c r="G35" s="26"/>
      <c r="H35" s="26"/>
      <c r="I35" s="26"/>
      <c r="J35" s="26"/>
      <c r="K35" s="26"/>
      <c r="L35" s="26"/>
      <c r="M35" s="26"/>
      <c r="N35" s="26"/>
      <c r="O35" s="27"/>
    </row>
    <row r="36" spans="2:15">
      <c r="B36" s="25"/>
      <c r="C36" s="26"/>
      <c r="D36" s="26"/>
      <c r="E36" s="26"/>
      <c r="F36" s="26"/>
      <c r="G36" s="26"/>
      <c r="H36" s="26"/>
      <c r="I36" s="26"/>
      <c r="J36" s="26"/>
      <c r="K36" s="26"/>
      <c r="L36" s="26"/>
      <c r="M36" s="26"/>
      <c r="N36" s="26"/>
      <c r="O36" s="27"/>
    </row>
    <row r="37" spans="2:15">
      <c r="B37" s="25"/>
      <c r="C37" s="26"/>
      <c r="D37" s="26"/>
      <c r="E37" s="26"/>
      <c r="F37" s="26"/>
      <c r="G37" s="26"/>
      <c r="H37" s="26"/>
      <c r="I37" s="26"/>
      <c r="J37" s="26"/>
      <c r="K37" s="26"/>
      <c r="L37" s="26"/>
      <c r="M37" s="26"/>
      <c r="N37" s="26"/>
      <c r="O37" s="27"/>
    </row>
    <row r="38" spans="2:15">
      <c r="B38" s="25"/>
      <c r="C38" s="26"/>
      <c r="D38" s="26"/>
      <c r="E38" s="26"/>
      <c r="F38" s="26"/>
      <c r="G38" s="26"/>
      <c r="H38" s="26"/>
      <c r="I38" s="26"/>
      <c r="J38" s="26"/>
      <c r="K38" s="26"/>
      <c r="L38" s="26"/>
      <c r="M38" s="26"/>
      <c r="N38" s="26"/>
      <c r="O38" s="27"/>
    </row>
    <row r="39" spans="2:15">
      <c r="B39" s="25"/>
      <c r="C39" s="26"/>
      <c r="D39" s="26"/>
      <c r="E39" s="26"/>
      <c r="F39" s="26"/>
      <c r="G39" s="26"/>
      <c r="H39" s="26"/>
      <c r="I39" s="26"/>
      <c r="J39" s="26"/>
      <c r="K39" s="26"/>
      <c r="L39" s="26"/>
      <c r="M39" s="26"/>
      <c r="N39" s="26"/>
      <c r="O39" s="27"/>
    </row>
    <row r="40" spans="2:15">
      <c r="B40" s="25"/>
      <c r="C40" s="26"/>
      <c r="D40" s="26"/>
      <c r="E40" s="26"/>
      <c r="F40" s="26"/>
      <c r="G40" s="26"/>
      <c r="H40" s="26"/>
      <c r="I40" s="26"/>
      <c r="J40" s="26"/>
      <c r="K40" s="26"/>
      <c r="L40" s="26"/>
      <c r="M40" s="26"/>
      <c r="N40" s="26"/>
      <c r="O40" s="27"/>
    </row>
    <row r="41" spans="2:15">
      <c r="B41" s="25"/>
      <c r="C41" s="26"/>
      <c r="D41" s="26"/>
      <c r="E41" s="26"/>
      <c r="F41" s="26"/>
      <c r="G41" s="26"/>
      <c r="H41" s="26"/>
      <c r="I41" s="26"/>
      <c r="J41" s="26"/>
      <c r="K41" s="26"/>
      <c r="L41" s="26"/>
      <c r="M41" s="26"/>
      <c r="N41" s="26"/>
      <c r="O41" s="27"/>
    </row>
    <row r="42" spans="2:15">
      <c r="B42" s="25"/>
      <c r="C42" s="26"/>
      <c r="D42" s="26"/>
      <c r="E42" s="26"/>
      <c r="F42" s="26"/>
      <c r="G42" s="26"/>
      <c r="H42" s="26"/>
      <c r="I42" s="26"/>
      <c r="J42" s="26"/>
      <c r="K42" s="26"/>
      <c r="L42" s="26"/>
      <c r="M42" s="26"/>
      <c r="N42" s="26"/>
      <c r="O42" s="27"/>
    </row>
    <row r="43" spans="2:15">
      <c r="B43" s="25"/>
      <c r="C43" s="26"/>
      <c r="D43" s="26"/>
      <c r="E43" s="26"/>
      <c r="F43" s="26"/>
      <c r="G43" s="26"/>
      <c r="H43" s="26"/>
      <c r="I43" s="26"/>
      <c r="J43" s="26"/>
      <c r="K43" s="26"/>
      <c r="L43" s="26"/>
      <c r="M43" s="26"/>
      <c r="N43" s="26"/>
      <c r="O43" s="27"/>
    </row>
    <row r="44" spans="2:15">
      <c r="B44" s="25"/>
      <c r="C44" s="26"/>
      <c r="D44" s="26"/>
      <c r="E44" s="26"/>
      <c r="F44" s="26"/>
      <c r="G44" s="26"/>
      <c r="H44" s="26"/>
      <c r="I44" s="26"/>
      <c r="J44" s="26"/>
      <c r="K44" s="26"/>
      <c r="L44" s="26"/>
      <c r="M44" s="26"/>
      <c r="N44" s="26"/>
      <c r="O44" s="27"/>
    </row>
    <row r="45" spans="2:15">
      <c r="B45" s="25"/>
      <c r="C45" s="26"/>
      <c r="D45" s="26"/>
      <c r="E45" s="26"/>
      <c r="F45" s="26"/>
      <c r="G45" s="26"/>
      <c r="H45" s="26"/>
      <c r="I45" s="26"/>
      <c r="J45" s="26"/>
      <c r="K45" s="26"/>
      <c r="L45" s="26"/>
      <c r="M45" s="26"/>
      <c r="N45" s="26"/>
      <c r="O45" s="27"/>
    </row>
    <row r="46" spans="2:15">
      <c r="B46" s="25"/>
      <c r="C46" s="26"/>
      <c r="D46" s="26"/>
      <c r="E46" s="26"/>
      <c r="F46" s="26"/>
      <c r="G46" s="26"/>
      <c r="H46" s="26"/>
      <c r="I46" s="26"/>
      <c r="J46" s="26"/>
      <c r="K46" s="26"/>
      <c r="L46" s="26"/>
      <c r="M46" s="26"/>
      <c r="N46" s="26"/>
      <c r="O46" s="27"/>
    </row>
    <row r="47" spans="2:15">
      <c r="B47" s="25"/>
      <c r="C47" s="26"/>
      <c r="D47" s="26"/>
      <c r="E47" s="26"/>
      <c r="F47" s="26"/>
      <c r="G47" s="26"/>
      <c r="H47" s="26"/>
      <c r="I47" s="26"/>
      <c r="J47" s="26"/>
      <c r="K47" s="26"/>
      <c r="L47" s="26"/>
      <c r="M47" s="26"/>
      <c r="N47" s="26"/>
      <c r="O47" s="27"/>
    </row>
    <row r="48" spans="2:15">
      <c r="B48" s="25"/>
      <c r="C48" s="26"/>
      <c r="D48" s="26"/>
      <c r="E48" s="26"/>
      <c r="F48" s="26"/>
      <c r="G48" s="26"/>
      <c r="H48" s="26"/>
      <c r="I48" s="26"/>
      <c r="J48" s="26"/>
      <c r="K48" s="26"/>
      <c r="L48" s="26"/>
      <c r="M48" s="26"/>
      <c r="N48" s="26"/>
      <c r="O48" s="27"/>
    </row>
    <row r="49" spans="2:15">
      <c r="B49" s="25"/>
      <c r="C49" s="26"/>
      <c r="D49" s="26"/>
      <c r="E49" s="26"/>
      <c r="F49" s="26"/>
      <c r="G49" s="26"/>
      <c r="H49" s="26"/>
      <c r="I49" s="26"/>
      <c r="J49" s="26"/>
      <c r="K49" s="26"/>
      <c r="L49" s="26"/>
      <c r="M49" s="26"/>
      <c r="N49" s="26"/>
      <c r="O49" s="27"/>
    </row>
    <row r="50" spans="2:15">
      <c r="B50" s="25"/>
      <c r="C50" s="26"/>
      <c r="D50" s="26"/>
      <c r="E50" s="26"/>
      <c r="F50" s="26"/>
      <c r="G50" s="26"/>
      <c r="H50" s="26"/>
      <c r="I50" s="26"/>
      <c r="J50" s="26"/>
      <c r="K50" s="26"/>
      <c r="L50" s="26"/>
      <c r="M50" s="26"/>
      <c r="N50" s="26"/>
      <c r="O50" s="27"/>
    </row>
    <row r="51" spans="2:15">
      <c r="B51" s="25"/>
      <c r="C51" s="26"/>
      <c r="D51" s="26"/>
      <c r="E51" s="26"/>
      <c r="F51" s="26"/>
      <c r="G51" s="26"/>
      <c r="H51" s="26"/>
      <c r="I51" s="26"/>
      <c r="J51" s="26"/>
      <c r="K51" s="26"/>
      <c r="L51" s="26"/>
      <c r="M51" s="26"/>
      <c r="N51" s="26"/>
      <c r="O51" s="27"/>
    </row>
    <row r="52" spans="2:15">
      <c r="B52" s="25"/>
      <c r="C52" s="26"/>
      <c r="D52" s="26"/>
      <c r="E52" s="26"/>
      <c r="F52" s="26"/>
      <c r="G52" s="26"/>
      <c r="H52" s="26"/>
      <c r="I52" s="26"/>
      <c r="J52" s="26"/>
      <c r="K52" s="26"/>
      <c r="L52" s="26"/>
      <c r="M52" s="26"/>
      <c r="N52" s="26"/>
      <c r="O52" s="27"/>
    </row>
    <row r="53" spans="2:15">
      <c r="B53" s="25"/>
      <c r="C53" s="26"/>
      <c r="D53" s="26"/>
      <c r="E53" s="26"/>
      <c r="F53" s="26"/>
      <c r="G53" s="26"/>
      <c r="H53" s="26"/>
      <c r="I53" s="26"/>
      <c r="J53" s="26"/>
      <c r="K53" s="26"/>
      <c r="L53" s="26"/>
      <c r="M53" s="26"/>
      <c r="N53" s="26"/>
      <c r="O53" s="27"/>
    </row>
    <row r="54" spans="2:15">
      <c r="B54" s="25"/>
      <c r="C54" s="26"/>
      <c r="D54" s="26"/>
      <c r="E54" s="26"/>
      <c r="F54" s="26"/>
      <c r="G54" s="26"/>
      <c r="H54" s="26"/>
      <c r="I54" s="26"/>
      <c r="J54" s="26"/>
      <c r="K54" s="26"/>
      <c r="L54" s="26"/>
      <c r="M54" s="26"/>
      <c r="N54" s="26"/>
      <c r="O54" s="27"/>
    </row>
    <row r="55" spans="2:15">
      <c r="B55" s="25"/>
      <c r="C55" s="26"/>
      <c r="D55" s="26"/>
      <c r="E55" s="26"/>
      <c r="F55" s="26"/>
      <c r="G55" s="26"/>
      <c r="H55" s="26"/>
      <c r="I55" s="26"/>
      <c r="J55" s="26"/>
      <c r="K55" s="26"/>
      <c r="L55" s="26"/>
      <c r="M55" s="26"/>
      <c r="N55" s="26"/>
      <c r="O55" s="27"/>
    </row>
    <row r="56" spans="2:15">
      <c r="B56" s="25"/>
      <c r="C56" s="26"/>
      <c r="D56" s="26"/>
      <c r="E56" s="26"/>
      <c r="F56" s="26"/>
      <c r="G56" s="26"/>
      <c r="H56" s="26"/>
      <c r="I56" s="26"/>
      <c r="J56" s="26"/>
      <c r="K56" s="26"/>
      <c r="L56" s="26"/>
      <c r="M56" s="26"/>
      <c r="N56" s="26"/>
      <c r="O56" s="27"/>
    </row>
    <row r="57" spans="2:15">
      <c r="B57" s="25"/>
      <c r="C57" s="26"/>
      <c r="D57" s="26"/>
      <c r="E57" s="26"/>
      <c r="F57" s="26"/>
      <c r="G57" s="26"/>
      <c r="H57" s="26"/>
      <c r="I57" s="26"/>
      <c r="J57" s="26"/>
      <c r="K57" s="26"/>
      <c r="L57" s="26"/>
      <c r="M57" s="26"/>
      <c r="N57" s="26"/>
      <c r="O57" s="27"/>
    </row>
    <row r="58" spans="2:15">
      <c r="B58" s="25"/>
      <c r="C58" s="26"/>
      <c r="D58" s="26"/>
      <c r="E58" s="26"/>
      <c r="F58" s="26"/>
      <c r="G58" s="26"/>
      <c r="H58" s="26"/>
      <c r="I58" s="26"/>
      <c r="J58" s="26"/>
      <c r="K58" s="26"/>
      <c r="L58" s="26"/>
      <c r="M58" s="26"/>
      <c r="N58" s="26"/>
      <c r="O58" s="27"/>
    </row>
    <row r="59" spans="2:15">
      <c r="B59" s="25"/>
      <c r="C59" s="26"/>
      <c r="D59" s="26"/>
      <c r="E59" s="26"/>
      <c r="F59" s="26"/>
      <c r="G59" s="26"/>
      <c r="H59" s="26"/>
      <c r="I59" s="26"/>
      <c r="J59" s="26"/>
      <c r="K59" s="26"/>
      <c r="L59" s="26"/>
      <c r="M59" s="26"/>
      <c r="N59" s="26"/>
      <c r="O59" s="27"/>
    </row>
    <row r="60" spans="2:15">
      <c r="B60" s="25"/>
      <c r="C60" s="26"/>
      <c r="D60" s="26"/>
      <c r="E60" s="26"/>
      <c r="F60" s="26"/>
      <c r="G60" s="26"/>
      <c r="H60" s="26"/>
      <c r="I60" s="26"/>
      <c r="J60" s="26"/>
      <c r="K60" s="26"/>
      <c r="L60" s="26"/>
      <c r="M60" s="26"/>
      <c r="N60" s="26"/>
      <c r="O60" s="27"/>
    </row>
    <row r="61" spans="2:15">
      <c r="B61" s="25"/>
      <c r="C61" s="26"/>
      <c r="D61" s="26"/>
      <c r="E61" s="26"/>
      <c r="F61" s="26"/>
      <c r="G61" s="26"/>
      <c r="H61" s="26"/>
      <c r="I61" s="26"/>
      <c r="J61" s="26"/>
      <c r="K61" s="26"/>
      <c r="L61" s="26"/>
      <c r="M61" s="26"/>
      <c r="N61" s="26"/>
      <c r="O61" s="27"/>
    </row>
    <row r="62" spans="2:15">
      <c r="B62" s="25"/>
      <c r="C62" s="26"/>
      <c r="D62" s="26"/>
      <c r="E62" s="26"/>
      <c r="F62" s="26"/>
      <c r="G62" s="26"/>
      <c r="H62" s="26"/>
      <c r="I62" s="26"/>
      <c r="J62" s="26"/>
      <c r="K62" s="26"/>
      <c r="L62" s="26"/>
      <c r="M62" s="26"/>
      <c r="N62" s="26"/>
      <c r="O62" s="27"/>
    </row>
    <row r="63" spans="2:15">
      <c r="B63" s="25"/>
      <c r="C63" s="26"/>
      <c r="D63" s="26"/>
      <c r="E63" s="26"/>
      <c r="F63" s="26"/>
      <c r="G63" s="26"/>
      <c r="H63" s="26"/>
      <c r="I63" s="26"/>
      <c r="J63" s="26"/>
      <c r="K63" s="26"/>
      <c r="L63" s="26"/>
      <c r="M63" s="26"/>
      <c r="N63" s="26"/>
      <c r="O63" s="27"/>
    </row>
    <row r="64" spans="2:15">
      <c r="B64" s="25"/>
      <c r="C64" s="26"/>
      <c r="D64" s="26"/>
      <c r="E64" s="26"/>
      <c r="F64" s="26"/>
      <c r="G64" s="26"/>
      <c r="H64" s="26"/>
      <c r="I64" s="26"/>
      <c r="J64" s="26"/>
      <c r="K64" s="26"/>
      <c r="L64" s="26"/>
      <c r="M64" s="26"/>
      <c r="N64" s="26"/>
      <c r="O64" s="27"/>
    </row>
    <row r="65" spans="2:15">
      <c r="B65" s="25"/>
      <c r="C65" s="26"/>
      <c r="D65" s="26"/>
      <c r="E65" s="26"/>
      <c r="F65" s="26"/>
      <c r="G65" s="26"/>
      <c r="H65" s="26"/>
      <c r="I65" s="26"/>
      <c r="J65" s="26"/>
      <c r="K65" s="26"/>
      <c r="L65" s="26"/>
      <c r="M65" s="26"/>
      <c r="N65" s="26"/>
      <c r="O65" s="27"/>
    </row>
    <row r="66" spans="2:15">
      <c r="B66" s="25"/>
      <c r="C66" s="26"/>
      <c r="D66" s="26"/>
      <c r="E66" s="26"/>
      <c r="F66" s="26"/>
      <c r="G66" s="26"/>
      <c r="H66" s="26"/>
      <c r="I66" s="26"/>
      <c r="J66" s="26"/>
      <c r="K66" s="26"/>
      <c r="L66" s="26"/>
      <c r="M66" s="26"/>
      <c r="N66" s="26"/>
      <c r="O66" s="27"/>
    </row>
    <row r="67" spans="2:15">
      <c r="B67" s="25"/>
      <c r="C67" s="26"/>
      <c r="D67" s="26"/>
      <c r="E67" s="26"/>
      <c r="F67" s="26"/>
      <c r="G67" s="26"/>
      <c r="H67" s="26"/>
      <c r="I67" s="26"/>
      <c r="J67" s="26"/>
      <c r="K67" s="26"/>
      <c r="L67" s="26"/>
      <c r="M67" s="26"/>
      <c r="N67" s="26"/>
      <c r="O67" s="27"/>
    </row>
    <row r="68" spans="2:15">
      <c r="B68" s="25"/>
      <c r="C68" s="26"/>
      <c r="D68" s="26"/>
      <c r="E68" s="26"/>
      <c r="F68" s="26"/>
      <c r="G68" s="26"/>
      <c r="H68" s="26"/>
      <c r="I68" s="26"/>
      <c r="J68" s="26"/>
      <c r="K68" s="26"/>
      <c r="L68" s="26"/>
      <c r="M68" s="26"/>
      <c r="N68" s="26"/>
      <c r="O68" s="27"/>
    </row>
    <row r="69" spans="2:15">
      <c r="B69" s="25"/>
      <c r="C69" s="26"/>
      <c r="D69" s="26"/>
      <c r="E69" s="26"/>
      <c r="F69" s="26"/>
      <c r="G69" s="26"/>
      <c r="H69" s="26"/>
      <c r="I69" s="26"/>
      <c r="J69" s="26"/>
      <c r="K69" s="26"/>
      <c r="L69" s="26"/>
      <c r="M69" s="26"/>
      <c r="N69" s="26"/>
      <c r="O69" s="27"/>
    </row>
    <row r="70" spans="2:15">
      <c r="B70" s="25"/>
      <c r="C70" s="26"/>
      <c r="D70" s="26"/>
      <c r="E70" s="26"/>
      <c r="F70" s="26"/>
      <c r="G70" s="26"/>
      <c r="H70" s="26"/>
      <c r="I70" s="26"/>
      <c r="J70" s="26"/>
      <c r="K70" s="26"/>
      <c r="L70" s="26"/>
      <c r="M70" s="26"/>
      <c r="N70" s="26"/>
      <c r="O70" s="27"/>
    </row>
    <row r="71" spans="2:15">
      <c r="B71" s="25"/>
      <c r="C71" s="26"/>
      <c r="D71" s="26"/>
      <c r="E71" s="26"/>
      <c r="F71" s="26"/>
      <c r="G71" s="26"/>
      <c r="H71" s="26"/>
      <c r="I71" s="26"/>
      <c r="J71" s="26"/>
      <c r="K71" s="26"/>
      <c r="L71" s="26"/>
      <c r="M71" s="26"/>
      <c r="N71" s="26"/>
      <c r="O71" s="27"/>
    </row>
    <row r="72" spans="2:15">
      <c r="B72" s="25"/>
      <c r="C72" s="26"/>
      <c r="D72" s="26"/>
      <c r="E72" s="26"/>
      <c r="F72" s="26"/>
      <c r="G72" s="26"/>
      <c r="H72" s="26"/>
      <c r="I72" s="26"/>
      <c r="J72" s="26"/>
      <c r="K72" s="26"/>
      <c r="L72" s="26"/>
      <c r="M72" s="26"/>
      <c r="N72" s="26"/>
      <c r="O72" s="27"/>
    </row>
    <row r="73" spans="2:15">
      <c r="B73" s="25"/>
      <c r="C73" s="26"/>
      <c r="D73" s="26"/>
      <c r="E73" s="26"/>
      <c r="F73" s="26"/>
      <c r="G73" s="26"/>
      <c r="H73" s="26"/>
      <c r="I73" s="26"/>
      <c r="J73" s="26"/>
      <c r="K73" s="26"/>
      <c r="L73" s="26"/>
      <c r="M73" s="26"/>
      <c r="N73" s="26"/>
      <c r="O73" s="27"/>
    </row>
    <row r="74" spans="2:15">
      <c r="B74" s="25"/>
      <c r="C74" s="26"/>
      <c r="D74" s="26"/>
      <c r="E74" s="26"/>
      <c r="F74" s="26"/>
      <c r="G74" s="26"/>
      <c r="H74" s="26"/>
      <c r="I74" s="26"/>
      <c r="J74" s="26"/>
      <c r="K74" s="26"/>
      <c r="L74" s="26"/>
      <c r="M74" s="26"/>
      <c r="N74" s="26"/>
      <c r="O74" s="27"/>
    </row>
    <row r="75" spans="2:15">
      <c r="B75" s="25"/>
      <c r="C75" s="26"/>
      <c r="D75" s="26"/>
      <c r="E75" s="26"/>
      <c r="F75" s="26"/>
      <c r="G75" s="26"/>
      <c r="H75" s="26"/>
      <c r="I75" s="26"/>
      <c r="J75" s="26"/>
      <c r="K75" s="26"/>
      <c r="L75" s="26"/>
      <c r="M75" s="26"/>
      <c r="N75" s="26"/>
      <c r="O75" s="27"/>
    </row>
    <row r="76" spans="2:15">
      <c r="B76" s="25"/>
      <c r="C76" s="26"/>
      <c r="D76" s="26"/>
      <c r="E76" s="26"/>
      <c r="F76" s="26"/>
      <c r="G76" s="26"/>
      <c r="H76" s="26"/>
      <c r="I76" s="26"/>
      <c r="J76" s="26"/>
      <c r="K76" s="26"/>
      <c r="L76" s="26"/>
      <c r="M76" s="26"/>
      <c r="N76" s="26"/>
      <c r="O76" s="27"/>
    </row>
    <row r="77" spans="2:15">
      <c r="B77" s="25"/>
      <c r="C77" s="26"/>
      <c r="D77" s="26"/>
      <c r="E77" s="26"/>
      <c r="F77" s="26"/>
      <c r="G77" s="26"/>
      <c r="H77" s="26"/>
      <c r="I77" s="26"/>
      <c r="J77" s="26"/>
      <c r="K77" s="26"/>
      <c r="L77" s="26"/>
      <c r="M77" s="26"/>
      <c r="N77" s="26"/>
      <c r="O77" s="27"/>
    </row>
    <row r="78" spans="2:15">
      <c r="B78" s="25"/>
      <c r="C78" s="26"/>
      <c r="D78" s="26"/>
      <c r="E78" s="26"/>
      <c r="F78" s="26"/>
      <c r="G78" s="26"/>
      <c r="H78" s="26"/>
      <c r="I78" s="26"/>
      <c r="J78" s="26"/>
      <c r="K78" s="26"/>
      <c r="L78" s="26"/>
      <c r="M78" s="26"/>
      <c r="N78" s="26"/>
      <c r="O78" s="27"/>
    </row>
    <row r="79" spans="2:15">
      <c r="B79" s="25"/>
      <c r="C79" s="26"/>
      <c r="D79" s="26"/>
      <c r="E79" s="26"/>
      <c r="F79" s="26"/>
      <c r="G79" s="26"/>
      <c r="H79" s="26"/>
      <c r="I79" s="26"/>
      <c r="J79" s="26"/>
      <c r="K79" s="26"/>
      <c r="L79" s="26"/>
      <c r="M79" s="26"/>
      <c r="N79" s="26"/>
      <c r="O79" s="27"/>
    </row>
    <row r="80" spans="2:15">
      <c r="B80" s="25"/>
      <c r="C80" s="26"/>
      <c r="D80" s="26"/>
      <c r="E80" s="26"/>
      <c r="F80" s="26"/>
      <c r="G80" s="26"/>
      <c r="H80" s="26"/>
      <c r="I80" s="26"/>
      <c r="J80" s="26"/>
      <c r="K80" s="26"/>
      <c r="L80" s="26"/>
      <c r="M80" s="26"/>
      <c r="N80" s="26"/>
      <c r="O80" s="27"/>
    </row>
    <row r="81" spans="2:15">
      <c r="B81" s="25"/>
      <c r="C81" s="26"/>
      <c r="D81" s="26"/>
      <c r="E81" s="26"/>
      <c r="F81" s="26"/>
      <c r="G81" s="26"/>
      <c r="H81" s="26"/>
      <c r="I81" s="26"/>
      <c r="J81" s="26"/>
      <c r="K81" s="26"/>
      <c r="L81" s="26"/>
      <c r="M81" s="26"/>
      <c r="N81" s="26"/>
      <c r="O81" s="27"/>
    </row>
    <row r="82" spans="2:15">
      <c r="B82" s="25"/>
      <c r="C82" s="26"/>
      <c r="D82" s="26"/>
      <c r="E82" s="26"/>
      <c r="F82" s="26"/>
      <c r="G82" s="26"/>
      <c r="H82" s="26"/>
      <c r="I82" s="26"/>
      <c r="J82" s="26"/>
      <c r="K82" s="26"/>
      <c r="L82" s="26"/>
      <c r="M82" s="26"/>
      <c r="N82" s="26"/>
      <c r="O82" s="27"/>
    </row>
    <row r="83" spans="2:15">
      <c r="B83" s="25"/>
      <c r="C83" s="26"/>
      <c r="D83" s="26"/>
      <c r="E83" s="26"/>
      <c r="F83" s="26"/>
      <c r="G83" s="26"/>
      <c r="H83" s="26"/>
      <c r="I83" s="26"/>
      <c r="J83" s="26"/>
      <c r="K83" s="26"/>
      <c r="L83" s="26"/>
      <c r="M83" s="26"/>
      <c r="N83" s="26"/>
      <c r="O83" s="27"/>
    </row>
    <row r="84" spans="2:15">
      <c r="B84" s="25"/>
      <c r="C84" s="26"/>
      <c r="D84" s="26"/>
      <c r="E84" s="26"/>
      <c r="F84" s="26"/>
      <c r="G84" s="26"/>
      <c r="H84" s="26"/>
      <c r="I84" s="26"/>
      <c r="J84" s="26"/>
      <c r="K84" s="26"/>
      <c r="L84" s="26"/>
      <c r="M84" s="26"/>
      <c r="N84" s="26"/>
      <c r="O84" s="27"/>
    </row>
    <row r="85" spans="2:15">
      <c r="B85" s="25"/>
      <c r="C85" s="26"/>
      <c r="D85" s="26"/>
      <c r="E85" s="26"/>
      <c r="F85" s="26"/>
      <c r="G85" s="26"/>
      <c r="H85" s="26"/>
      <c r="I85" s="26"/>
      <c r="J85" s="26"/>
      <c r="K85" s="26"/>
      <c r="L85" s="26"/>
      <c r="M85" s="26"/>
      <c r="N85" s="26"/>
      <c r="O85" s="27"/>
    </row>
    <row r="86" spans="2:15">
      <c r="B86" s="25"/>
      <c r="C86" s="26"/>
      <c r="D86" s="26"/>
      <c r="E86" s="26"/>
      <c r="F86" s="26"/>
      <c r="G86" s="26"/>
      <c r="H86" s="26"/>
      <c r="I86" s="26"/>
      <c r="J86" s="26"/>
      <c r="K86" s="26"/>
      <c r="L86" s="26"/>
      <c r="M86" s="26"/>
      <c r="N86" s="26"/>
      <c r="O86" s="27"/>
    </row>
    <row r="87" spans="2:15">
      <c r="B87" s="25"/>
      <c r="C87" s="26"/>
      <c r="D87" s="26"/>
      <c r="E87" s="26"/>
      <c r="F87" s="26"/>
      <c r="G87" s="26"/>
      <c r="H87" s="26"/>
      <c r="I87" s="26"/>
      <c r="J87" s="26"/>
      <c r="K87" s="26"/>
      <c r="L87" s="26"/>
      <c r="M87" s="26"/>
      <c r="N87" s="26"/>
      <c r="O87" s="27"/>
    </row>
    <row r="88" spans="2:15">
      <c r="B88" s="25"/>
      <c r="C88" s="26"/>
      <c r="D88" s="26"/>
      <c r="E88" s="26"/>
      <c r="F88" s="26"/>
      <c r="G88" s="26"/>
      <c r="H88" s="26"/>
      <c r="I88" s="26"/>
      <c r="J88" s="26"/>
      <c r="K88" s="26"/>
      <c r="L88" s="26"/>
      <c r="M88" s="26"/>
      <c r="N88" s="26"/>
      <c r="O88" s="27"/>
    </row>
    <row r="89" spans="2:15">
      <c r="B89" s="25"/>
      <c r="C89" s="26"/>
      <c r="D89" s="26"/>
      <c r="E89" s="26"/>
      <c r="F89" s="26"/>
      <c r="G89" s="26"/>
      <c r="H89" s="26"/>
      <c r="I89" s="26"/>
      <c r="J89" s="26"/>
      <c r="K89" s="26"/>
      <c r="L89" s="26"/>
      <c r="M89" s="26"/>
      <c r="N89" s="26"/>
      <c r="O89" s="27"/>
    </row>
    <row r="90" spans="2:15">
      <c r="B90" s="25"/>
      <c r="C90" s="26"/>
      <c r="D90" s="26"/>
      <c r="E90" s="26"/>
      <c r="F90" s="26"/>
      <c r="G90" s="26"/>
      <c r="H90" s="26"/>
      <c r="I90" s="26"/>
      <c r="J90" s="26"/>
      <c r="K90" s="26"/>
      <c r="L90" s="26"/>
      <c r="M90" s="26"/>
      <c r="N90" s="26"/>
      <c r="O90" s="27"/>
    </row>
    <row r="91" spans="2:15">
      <c r="B91" s="25"/>
      <c r="C91" s="26"/>
      <c r="D91" s="26"/>
      <c r="E91" s="26"/>
      <c r="F91" s="26"/>
      <c r="G91" s="26"/>
      <c r="H91" s="26"/>
      <c r="I91" s="26"/>
      <c r="J91" s="26"/>
      <c r="K91" s="26"/>
      <c r="L91" s="26"/>
      <c r="M91" s="26"/>
      <c r="N91" s="26"/>
      <c r="O91" s="27"/>
    </row>
    <row r="92" spans="2:15">
      <c r="B92" s="25"/>
      <c r="C92" s="26"/>
      <c r="D92" s="26"/>
      <c r="E92" s="26"/>
      <c r="F92" s="26"/>
      <c r="G92" s="26"/>
      <c r="H92" s="26"/>
      <c r="I92" s="26"/>
      <c r="J92" s="26"/>
      <c r="K92" s="26"/>
      <c r="L92" s="26"/>
      <c r="M92" s="26"/>
      <c r="N92" s="26"/>
      <c r="O92" s="27"/>
    </row>
    <row r="93" spans="2:15">
      <c r="B93" s="25"/>
      <c r="C93" s="26"/>
      <c r="D93" s="26"/>
      <c r="E93" s="26"/>
      <c r="F93" s="26"/>
      <c r="G93" s="26"/>
      <c r="H93" s="26"/>
      <c r="I93" s="26"/>
      <c r="J93" s="26"/>
      <c r="K93" s="26"/>
      <c r="L93" s="26"/>
      <c r="M93" s="26"/>
      <c r="N93" s="26"/>
      <c r="O93" s="27"/>
    </row>
    <row r="94" spans="2:15">
      <c r="B94" s="25"/>
      <c r="C94" s="26"/>
      <c r="D94" s="26"/>
      <c r="E94" s="26"/>
      <c r="F94" s="26"/>
      <c r="G94" s="26"/>
      <c r="H94" s="26"/>
      <c r="I94" s="26"/>
      <c r="J94" s="26"/>
      <c r="K94" s="26"/>
      <c r="L94" s="26"/>
      <c r="M94" s="26"/>
      <c r="N94" s="26"/>
      <c r="O94" s="27"/>
    </row>
    <row r="95" spans="2:15">
      <c r="B95" s="25"/>
      <c r="C95" s="26"/>
      <c r="D95" s="26"/>
      <c r="E95" s="26"/>
      <c r="F95" s="26"/>
      <c r="G95" s="26"/>
      <c r="H95" s="26"/>
      <c r="I95" s="26"/>
      <c r="J95" s="26"/>
      <c r="K95" s="26"/>
      <c r="L95" s="26"/>
      <c r="M95" s="26"/>
      <c r="N95" s="26"/>
      <c r="O95" s="27"/>
    </row>
    <row r="96" spans="2:15">
      <c r="B96" s="25"/>
      <c r="C96" s="26"/>
      <c r="D96" s="26"/>
      <c r="E96" s="26"/>
      <c r="F96" s="26"/>
      <c r="G96" s="26"/>
      <c r="H96" s="26"/>
      <c r="I96" s="26"/>
      <c r="J96" s="26"/>
      <c r="K96" s="26"/>
      <c r="L96" s="26"/>
      <c r="M96" s="26"/>
      <c r="N96" s="26"/>
      <c r="O96" s="27"/>
    </row>
    <row r="97" spans="2:15">
      <c r="B97" s="25"/>
      <c r="C97" s="26"/>
      <c r="D97" s="26"/>
      <c r="E97" s="26"/>
      <c r="F97" s="26"/>
      <c r="G97" s="26"/>
      <c r="H97" s="26"/>
      <c r="I97" s="26"/>
      <c r="J97" s="26"/>
      <c r="K97" s="26"/>
      <c r="L97" s="26"/>
      <c r="M97" s="26"/>
      <c r="N97" s="26"/>
      <c r="O97" s="27"/>
    </row>
    <row r="98" spans="2:15">
      <c r="B98" s="25"/>
      <c r="C98" s="26"/>
      <c r="D98" s="26"/>
      <c r="E98" s="26"/>
      <c r="F98" s="26"/>
      <c r="G98" s="26"/>
      <c r="H98" s="26"/>
      <c r="I98" s="26"/>
      <c r="J98" s="26"/>
      <c r="K98" s="26"/>
      <c r="L98" s="26"/>
      <c r="M98" s="26"/>
      <c r="N98" s="26"/>
      <c r="O98" s="27"/>
    </row>
    <row r="99" spans="2:15">
      <c r="B99" s="25"/>
      <c r="C99" s="26"/>
      <c r="D99" s="26"/>
      <c r="E99" s="26"/>
      <c r="F99" s="26"/>
      <c r="G99" s="26"/>
      <c r="H99" s="26"/>
      <c r="I99" s="26"/>
      <c r="J99" s="26"/>
      <c r="K99" s="26"/>
      <c r="L99" s="26"/>
      <c r="M99" s="26"/>
      <c r="N99" s="26"/>
      <c r="O99" s="27"/>
    </row>
    <row r="100" spans="2:15">
      <c r="B100" s="25"/>
      <c r="C100" s="26"/>
      <c r="D100" s="26"/>
      <c r="E100" s="26"/>
      <c r="F100" s="26"/>
      <c r="G100" s="26"/>
      <c r="H100" s="26"/>
      <c r="I100" s="26"/>
      <c r="J100" s="26"/>
      <c r="K100" s="26"/>
      <c r="L100" s="26"/>
      <c r="M100" s="26"/>
      <c r="N100" s="26"/>
      <c r="O100" s="27"/>
    </row>
    <row r="101" spans="2:15">
      <c r="B101" s="25"/>
      <c r="C101" s="26"/>
      <c r="D101" s="26"/>
      <c r="E101" s="26"/>
      <c r="F101" s="26"/>
      <c r="G101" s="26"/>
      <c r="H101" s="26"/>
      <c r="I101" s="26"/>
      <c r="J101" s="26"/>
      <c r="K101" s="26"/>
      <c r="L101" s="26"/>
      <c r="M101" s="26"/>
      <c r="N101" s="26"/>
      <c r="O101" s="27"/>
    </row>
    <row r="102" spans="2:15">
      <c r="B102" s="25"/>
      <c r="C102" s="26"/>
      <c r="D102" s="26"/>
      <c r="E102" s="26"/>
      <c r="F102" s="26"/>
      <c r="G102" s="26"/>
      <c r="H102" s="26"/>
      <c r="I102" s="26"/>
      <c r="J102" s="26"/>
      <c r="K102" s="26"/>
      <c r="L102" s="26"/>
      <c r="M102" s="26"/>
      <c r="N102" s="26"/>
      <c r="O102" s="27"/>
    </row>
    <row r="103" spans="2:15">
      <c r="B103" s="25"/>
      <c r="C103" s="26"/>
      <c r="D103" s="26"/>
      <c r="E103" s="26"/>
      <c r="F103" s="26"/>
      <c r="G103" s="26"/>
      <c r="H103" s="26"/>
      <c r="I103" s="26"/>
      <c r="J103" s="26"/>
      <c r="K103" s="26"/>
      <c r="L103" s="26"/>
      <c r="M103" s="26"/>
      <c r="N103" s="26"/>
      <c r="O103" s="27"/>
    </row>
    <row r="104" spans="2:15">
      <c r="B104" s="25"/>
      <c r="C104" s="26"/>
      <c r="D104" s="26"/>
      <c r="E104" s="26"/>
      <c r="F104" s="26"/>
      <c r="G104" s="26"/>
      <c r="H104" s="26"/>
      <c r="I104" s="26"/>
      <c r="J104" s="26"/>
      <c r="K104" s="26"/>
      <c r="L104" s="26"/>
      <c r="M104" s="26"/>
      <c r="N104" s="26"/>
      <c r="O104" s="27"/>
    </row>
    <row r="105" spans="2:15">
      <c r="B105" s="25"/>
      <c r="C105" s="26"/>
      <c r="D105" s="26"/>
      <c r="E105" s="26"/>
      <c r="F105" s="26"/>
      <c r="G105" s="26"/>
      <c r="H105" s="26"/>
      <c r="I105" s="26"/>
      <c r="J105" s="26"/>
      <c r="K105" s="26"/>
      <c r="L105" s="26"/>
      <c r="M105" s="26"/>
      <c r="N105" s="26"/>
      <c r="O105" s="27"/>
    </row>
    <row r="106" spans="2:15">
      <c r="B106" s="25"/>
      <c r="C106" s="26"/>
      <c r="D106" s="26"/>
      <c r="E106" s="26"/>
      <c r="F106" s="26"/>
      <c r="G106" s="26"/>
      <c r="H106" s="26"/>
      <c r="I106" s="26"/>
      <c r="J106" s="26"/>
      <c r="K106" s="26"/>
      <c r="L106" s="26"/>
      <c r="M106" s="26"/>
      <c r="N106" s="26"/>
      <c r="O106" s="27"/>
    </row>
    <row r="107" spans="2:15">
      <c r="B107" s="25"/>
      <c r="C107" s="26"/>
      <c r="D107" s="26"/>
      <c r="E107" s="26"/>
      <c r="F107" s="26"/>
      <c r="G107" s="26"/>
      <c r="H107" s="26"/>
      <c r="I107" s="26"/>
      <c r="J107" s="26"/>
      <c r="K107" s="26"/>
      <c r="L107" s="26"/>
      <c r="M107" s="26"/>
      <c r="N107" s="26"/>
      <c r="O107" s="27"/>
    </row>
    <row r="108" spans="2:15">
      <c r="B108" s="25"/>
      <c r="C108" s="26"/>
      <c r="D108" s="26"/>
      <c r="E108" s="26"/>
      <c r="F108" s="26"/>
      <c r="G108" s="26"/>
      <c r="H108" s="26"/>
      <c r="I108" s="26"/>
      <c r="J108" s="26"/>
      <c r="K108" s="26"/>
      <c r="L108" s="26"/>
      <c r="M108" s="26"/>
      <c r="N108" s="26"/>
      <c r="O108" s="27"/>
    </row>
    <row r="109" spans="2:15">
      <c r="B109" s="25"/>
      <c r="C109" s="26"/>
      <c r="D109" s="26"/>
      <c r="E109" s="26"/>
      <c r="F109" s="26"/>
      <c r="G109" s="26"/>
      <c r="H109" s="26"/>
      <c r="I109" s="26"/>
      <c r="J109" s="26"/>
      <c r="K109" s="26"/>
      <c r="L109" s="26"/>
      <c r="M109" s="26"/>
      <c r="N109" s="26"/>
      <c r="O109" s="27"/>
    </row>
    <row r="110" spans="2:15">
      <c r="B110" s="25"/>
      <c r="C110" s="26"/>
      <c r="D110" s="26"/>
      <c r="E110" s="26"/>
      <c r="F110" s="26"/>
      <c r="G110" s="26"/>
      <c r="H110" s="26"/>
      <c r="I110" s="26"/>
      <c r="J110" s="26"/>
      <c r="K110" s="26"/>
      <c r="L110" s="26"/>
      <c r="M110" s="26"/>
      <c r="N110" s="26"/>
      <c r="O110" s="27"/>
    </row>
    <row r="111" spans="2:15">
      <c r="B111" s="25"/>
      <c r="C111" s="26"/>
      <c r="D111" s="26"/>
      <c r="E111" s="26"/>
      <c r="F111" s="26"/>
      <c r="G111" s="26"/>
      <c r="H111" s="26"/>
      <c r="I111" s="26"/>
      <c r="J111" s="26"/>
      <c r="K111" s="26"/>
      <c r="L111" s="26"/>
      <c r="M111" s="26"/>
      <c r="N111" s="26"/>
      <c r="O111" s="27"/>
    </row>
    <row r="112" spans="2:15">
      <c r="B112" s="25"/>
      <c r="C112" s="26"/>
      <c r="D112" s="26"/>
      <c r="E112" s="26"/>
      <c r="F112" s="26"/>
      <c r="G112" s="26"/>
      <c r="H112" s="26"/>
      <c r="I112" s="26"/>
      <c r="J112" s="26"/>
      <c r="K112" s="26"/>
      <c r="L112" s="26"/>
      <c r="M112" s="26"/>
      <c r="N112" s="26"/>
      <c r="O112" s="27"/>
    </row>
    <row r="113" spans="2:15">
      <c r="B113" s="25"/>
      <c r="C113" s="26"/>
      <c r="D113" s="26"/>
      <c r="E113" s="26"/>
      <c r="F113" s="26"/>
      <c r="G113" s="26"/>
      <c r="H113" s="26"/>
      <c r="I113" s="26"/>
      <c r="J113" s="26"/>
      <c r="K113" s="26"/>
      <c r="L113" s="26"/>
      <c r="M113" s="26"/>
      <c r="N113" s="26"/>
      <c r="O113" s="27"/>
    </row>
    <row r="114" spans="2:15">
      <c r="B114" s="25"/>
      <c r="C114" s="26"/>
      <c r="D114" s="26"/>
      <c r="E114" s="26"/>
      <c r="F114" s="26"/>
      <c r="G114" s="26"/>
      <c r="H114" s="26"/>
      <c r="I114" s="26"/>
      <c r="J114" s="26"/>
      <c r="K114" s="26"/>
      <c r="L114" s="26"/>
      <c r="M114" s="26"/>
      <c r="N114" s="26"/>
      <c r="O114" s="27"/>
    </row>
    <row r="115" spans="2:15">
      <c r="B115" s="25"/>
      <c r="C115" s="26"/>
      <c r="D115" s="26"/>
      <c r="E115" s="26"/>
      <c r="F115" s="26"/>
      <c r="G115" s="26"/>
      <c r="H115" s="26"/>
      <c r="I115" s="26"/>
      <c r="J115" s="26"/>
      <c r="K115" s="26"/>
      <c r="L115" s="26"/>
      <c r="M115" s="26"/>
      <c r="N115" s="26"/>
      <c r="O115" s="27"/>
    </row>
    <row r="116" spans="2:15">
      <c r="B116" s="25"/>
      <c r="C116" s="26"/>
      <c r="D116" s="26"/>
      <c r="E116" s="26"/>
      <c r="F116" s="26"/>
      <c r="G116" s="26"/>
      <c r="H116" s="26"/>
      <c r="I116" s="26"/>
      <c r="J116" s="26"/>
      <c r="K116" s="26"/>
      <c r="L116" s="26"/>
      <c r="M116" s="26"/>
      <c r="N116" s="26"/>
      <c r="O116" s="27"/>
    </row>
    <row r="117" spans="2:15">
      <c r="B117" s="25"/>
      <c r="C117" s="26"/>
      <c r="D117" s="26"/>
      <c r="E117" s="26"/>
      <c r="F117" s="26"/>
      <c r="G117" s="26"/>
      <c r="H117" s="26"/>
      <c r="I117" s="26"/>
      <c r="J117" s="26"/>
      <c r="K117" s="26"/>
      <c r="L117" s="26"/>
      <c r="M117" s="26"/>
      <c r="N117" s="26"/>
      <c r="O117" s="27"/>
    </row>
    <row r="118" spans="2:15">
      <c r="B118" s="25"/>
      <c r="C118" s="26"/>
      <c r="D118" s="26"/>
      <c r="E118" s="26"/>
      <c r="F118" s="26"/>
      <c r="G118" s="26"/>
      <c r="H118" s="26"/>
      <c r="I118" s="26"/>
      <c r="J118" s="26"/>
      <c r="K118" s="26"/>
      <c r="L118" s="26"/>
      <c r="M118" s="26"/>
      <c r="N118" s="26"/>
      <c r="O118" s="27"/>
    </row>
    <row r="119" spans="2:15">
      <c r="B119" s="25"/>
      <c r="C119" s="26"/>
      <c r="D119" s="26"/>
      <c r="E119" s="26"/>
      <c r="F119" s="26"/>
      <c r="G119" s="26"/>
      <c r="H119" s="26"/>
      <c r="I119" s="26"/>
      <c r="J119" s="26"/>
      <c r="K119" s="26"/>
      <c r="L119" s="26"/>
      <c r="M119" s="26"/>
      <c r="N119" s="26"/>
      <c r="O119" s="27"/>
    </row>
    <row r="120" spans="2:15">
      <c r="B120" s="25"/>
      <c r="C120" s="26"/>
      <c r="D120" s="26"/>
      <c r="E120" s="26"/>
      <c r="F120" s="26"/>
      <c r="G120" s="26"/>
      <c r="H120" s="26"/>
      <c r="I120" s="26"/>
      <c r="J120" s="26"/>
      <c r="K120" s="26"/>
      <c r="L120" s="26"/>
      <c r="M120" s="26"/>
      <c r="N120" s="26"/>
      <c r="O120" s="27"/>
    </row>
    <row r="121" spans="2:15">
      <c r="B121" s="25"/>
      <c r="C121" s="26"/>
      <c r="D121" s="26"/>
      <c r="E121" s="26"/>
      <c r="F121" s="26"/>
      <c r="G121" s="26"/>
      <c r="H121" s="26"/>
      <c r="I121" s="26"/>
      <c r="J121" s="26"/>
      <c r="K121" s="26"/>
      <c r="L121" s="26"/>
      <c r="M121" s="26"/>
      <c r="N121" s="26"/>
      <c r="O121" s="27"/>
    </row>
    <row r="122" spans="2:15">
      <c r="B122" s="25"/>
      <c r="C122" s="26"/>
      <c r="D122" s="26"/>
      <c r="E122" s="26"/>
      <c r="F122" s="26"/>
      <c r="G122" s="26"/>
      <c r="H122" s="26"/>
      <c r="I122" s="26"/>
      <c r="J122" s="26"/>
      <c r="K122" s="26"/>
      <c r="L122" s="26"/>
      <c r="M122" s="26"/>
      <c r="N122" s="26"/>
      <c r="O122" s="27"/>
    </row>
    <row r="123" spans="2:15">
      <c r="B123" s="25"/>
      <c r="C123" s="26"/>
      <c r="D123" s="26"/>
      <c r="E123" s="26"/>
      <c r="F123" s="26"/>
      <c r="G123" s="26"/>
      <c r="H123" s="26"/>
      <c r="I123" s="26"/>
      <c r="J123" s="26"/>
      <c r="K123" s="26"/>
      <c r="L123" s="26"/>
      <c r="M123" s="26"/>
      <c r="N123" s="26"/>
      <c r="O123" s="27"/>
    </row>
    <row r="124" spans="2:15">
      <c r="B124" s="25"/>
      <c r="C124" s="26"/>
      <c r="D124" s="26"/>
      <c r="E124" s="26"/>
      <c r="F124" s="26"/>
      <c r="G124" s="26"/>
      <c r="H124" s="26"/>
      <c r="I124" s="26"/>
      <c r="J124" s="26"/>
      <c r="K124" s="26"/>
      <c r="L124" s="26"/>
      <c r="M124" s="26"/>
      <c r="N124" s="26"/>
      <c r="O124" s="27"/>
    </row>
    <row r="125" spans="2:15">
      <c r="B125" s="25"/>
      <c r="C125" s="26"/>
      <c r="D125" s="26"/>
      <c r="E125" s="26"/>
      <c r="F125" s="26"/>
      <c r="G125" s="26"/>
      <c r="H125" s="26"/>
      <c r="I125" s="26"/>
      <c r="J125" s="26"/>
      <c r="K125" s="26"/>
      <c r="L125" s="26"/>
      <c r="M125" s="26"/>
      <c r="N125" s="26"/>
      <c r="O125" s="27"/>
    </row>
    <row r="126" spans="2:15">
      <c r="B126" s="25"/>
      <c r="C126" s="26"/>
      <c r="D126" s="26"/>
      <c r="E126" s="26"/>
      <c r="F126" s="26"/>
      <c r="G126" s="26"/>
      <c r="H126" s="26"/>
      <c r="I126" s="26"/>
      <c r="J126" s="26"/>
      <c r="K126" s="26"/>
      <c r="L126" s="26"/>
      <c r="M126" s="26"/>
      <c r="N126" s="26"/>
      <c r="O126" s="27"/>
    </row>
    <row r="127" spans="2:15">
      <c r="B127" s="25"/>
      <c r="C127" s="26"/>
      <c r="D127" s="26"/>
      <c r="E127" s="26"/>
      <c r="F127" s="26"/>
      <c r="G127" s="26"/>
      <c r="H127" s="26"/>
      <c r="I127" s="26"/>
      <c r="J127" s="26"/>
      <c r="K127" s="26"/>
      <c r="L127" s="26"/>
      <c r="M127" s="26"/>
      <c r="N127" s="26"/>
      <c r="O127" s="27"/>
    </row>
    <row r="128" spans="2:15">
      <c r="B128" s="25"/>
      <c r="C128" s="26"/>
      <c r="D128" s="26"/>
      <c r="E128" s="26"/>
      <c r="F128" s="26"/>
      <c r="G128" s="26"/>
      <c r="H128" s="26"/>
      <c r="I128" s="26"/>
      <c r="J128" s="26"/>
      <c r="K128" s="26"/>
      <c r="L128" s="26"/>
      <c r="M128" s="26"/>
      <c r="N128" s="26"/>
      <c r="O128" s="27"/>
    </row>
    <row r="129" spans="2:15">
      <c r="B129" s="25"/>
      <c r="C129" s="26"/>
      <c r="D129" s="26"/>
      <c r="E129" s="26"/>
      <c r="F129" s="26"/>
      <c r="G129" s="26"/>
      <c r="H129" s="26"/>
      <c r="I129" s="26"/>
      <c r="J129" s="26"/>
      <c r="K129" s="26"/>
      <c r="L129" s="26"/>
      <c r="M129" s="26"/>
      <c r="N129" s="26"/>
      <c r="O129" s="27"/>
    </row>
    <row r="130" spans="2:15">
      <c r="B130" s="25"/>
      <c r="C130" s="26"/>
      <c r="D130" s="26"/>
      <c r="E130" s="26"/>
      <c r="F130" s="26"/>
      <c r="G130" s="26"/>
      <c r="H130" s="26"/>
      <c r="I130" s="26"/>
      <c r="J130" s="26"/>
      <c r="K130" s="26"/>
      <c r="L130" s="26"/>
      <c r="M130" s="26"/>
      <c r="N130" s="26"/>
      <c r="O130" s="27"/>
    </row>
    <row r="131" spans="2:15">
      <c r="B131" s="25"/>
      <c r="C131" s="26"/>
      <c r="D131" s="26"/>
      <c r="E131" s="26"/>
      <c r="F131" s="26"/>
      <c r="G131" s="26"/>
      <c r="H131" s="26"/>
      <c r="I131" s="26"/>
      <c r="J131" s="26"/>
      <c r="K131" s="26"/>
      <c r="L131" s="26"/>
      <c r="M131" s="26"/>
      <c r="N131" s="26"/>
      <c r="O131" s="27"/>
    </row>
    <row r="132" spans="2:15">
      <c r="B132" s="25"/>
      <c r="C132" s="26"/>
      <c r="D132" s="26"/>
      <c r="E132" s="26"/>
      <c r="F132" s="26"/>
      <c r="G132" s="26"/>
      <c r="H132" s="26"/>
      <c r="I132" s="26"/>
      <c r="J132" s="26"/>
      <c r="K132" s="26"/>
      <c r="L132" s="26"/>
      <c r="M132" s="26"/>
      <c r="N132" s="26"/>
      <c r="O132" s="27"/>
    </row>
    <row r="133" spans="2:15">
      <c r="B133" s="25"/>
      <c r="C133" s="26"/>
      <c r="D133" s="26"/>
      <c r="E133" s="26"/>
      <c r="F133" s="26"/>
      <c r="G133" s="26"/>
      <c r="H133" s="26"/>
      <c r="I133" s="26"/>
      <c r="J133" s="26"/>
      <c r="K133" s="26"/>
      <c r="L133" s="26"/>
      <c r="M133" s="26"/>
      <c r="N133" s="26"/>
      <c r="O133" s="27"/>
    </row>
    <row r="134" spans="2:15">
      <c r="B134" s="25"/>
      <c r="C134" s="26"/>
      <c r="D134" s="26"/>
      <c r="E134" s="26"/>
      <c r="F134" s="26"/>
      <c r="G134" s="26"/>
      <c r="H134" s="26"/>
      <c r="I134" s="26"/>
      <c r="J134" s="26"/>
      <c r="K134" s="26"/>
      <c r="L134" s="26"/>
      <c r="M134" s="26"/>
      <c r="N134" s="26"/>
      <c r="O134" s="27"/>
    </row>
    <row r="135" spans="2:15">
      <c r="B135" s="25"/>
      <c r="C135" s="26"/>
      <c r="D135" s="26"/>
      <c r="E135" s="26"/>
      <c r="F135" s="26"/>
      <c r="G135" s="26"/>
      <c r="H135" s="26"/>
      <c r="I135" s="26"/>
      <c r="J135" s="26"/>
      <c r="K135" s="26"/>
      <c r="L135" s="26"/>
      <c r="M135" s="26"/>
      <c r="N135" s="26"/>
      <c r="O135" s="27"/>
    </row>
    <row r="136" spans="2:15">
      <c r="B136" s="25"/>
      <c r="C136" s="26"/>
      <c r="D136" s="26"/>
      <c r="E136" s="26"/>
      <c r="F136" s="26"/>
      <c r="G136" s="26"/>
      <c r="H136" s="26"/>
      <c r="I136" s="26"/>
      <c r="J136" s="26"/>
      <c r="K136" s="26"/>
      <c r="L136" s="26"/>
      <c r="M136" s="26"/>
      <c r="N136" s="26"/>
      <c r="O136" s="27"/>
    </row>
    <row r="137" spans="2:15">
      <c r="B137" s="25"/>
      <c r="C137" s="26"/>
      <c r="D137" s="26"/>
      <c r="E137" s="26"/>
      <c r="F137" s="26"/>
      <c r="G137" s="26"/>
      <c r="H137" s="26"/>
      <c r="I137" s="26"/>
      <c r="J137" s="26"/>
      <c r="K137" s="26"/>
      <c r="L137" s="26"/>
      <c r="M137" s="26"/>
      <c r="N137" s="26"/>
      <c r="O137" s="27"/>
    </row>
    <row r="138" spans="2:15">
      <c r="B138" s="25"/>
      <c r="C138" s="26"/>
      <c r="D138" s="26"/>
      <c r="E138" s="26"/>
      <c r="F138" s="26"/>
      <c r="G138" s="26"/>
      <c r="H138" s="26"/>
      <c r="I138" s="26"/>
      <c r="J138" s="26"/>
      <c r="K138" s="26"/>
      <c r="L138" s="26"/>
      <c r="M138" s="26"/>
      <c r="N138" s="26"/>
      <c r="O138" s="27"/>
    </row>
    <row r="139" spans="2:15">
      <c r="B139" s="25"/>
      <c r="C139" s="26"/>
      <c r="D139" s="26"/>
      <c r="E139" s="26"/>
      <c r="F139" s="26"/>
      <c r="G139" s="26"/>
      <c r="H139" s="26"/>
      <c r="I139" s="26"/>
      <c r="J139" s="26"/>
      <c r="K139" s="26"/>
      <c r="L139" s="26"/>
      <c r="M139" s="26"/>
      <c r="N139" s="26"/>
      <c r="O139" s="27"/>
    </row>
    <row r="140" spans="2:15">
      <c r="B140" s="25"/>
      <c r="C140" s="26"/>
      <c r="D140" s="26"/>
      <c r="E140" s="26"/>
      <c r="F140" s="26"/>
      <c r="G140" s="26"/>
      <c r="H140" s="26"/>
      <c r="I140" s="26"/>
      <c r="J140" s="26"/>
      <c r="K140" s="26"/>
      <c r="L140" s="26"/>
      <c r="M140" s="26"/>
      <c r="N140" s="26"/>
      <c r="O140" s="27"/>
    </row>
    <row r="141" spans="2:15">
      <c r="B141" s="25"/>
      <c r="C141" s="26"/>
      <c r="D141" s="26"/>
      <c r="E141" s="26"/>
      <c r="F141" s="26"/>
      <c r="G141" s="26"/>
      <c r="H141" s="26"/>
      <c r="I141" s="26"/>
      <c r="J141" s="26"/>
      <c r="K141" s="26"/>
      <c r="L141" s="26"/>
      <c r="M141" s="26"/>
      <c r="N141" s="26"/>
      <c r="O141" s="27"/>
    </row>
    <row r="142" spans="2:15">
      <c r="B142" s="25"/>
      <c r="C142" s="26"/>
      <c r="D142" s="26"/>
      <c r="E142" s="26"/>
      <c r="F142" s="26"/>
      <c r="G142" s="26"/>
      <c r="H142" s="26"/>
      <c r="I142" s="26"/>
      <c r="J142" s="26"/>
      <c r="K142" s="26"/>
      <c r="L142" s="26"/>
      <c r="M142" s="26"/>
      <c r="N142" s="26"/>
      <c r="O142" s="27"/>
    </row>
    <row r="143" spans="2:15">
      <c r="B143" s="25"/>
      <c r="C143" s="26"/>
      <c r="D143" s="26"/>
      <c r="E143" s="26"/>
      <c r="F143" s="26"/>
      <c r="G143" s="26"/>
      <c r="H143" s="26"/>
      <c r="I143" s="26"/>
      <c r="J143" s="26"/>
      <c r="K143" s="26"/>
      <c r="L143" s="26"/>
      <c r="M143" s="26"/>
      <c r="N143" s="26"/>
      <c r="O143" s="27"/>
    </row>
    <row r="144" spans="2:15">
      <c r="B144" s="25"/>
      <c r="C144" s="26"/>
      <c r="D144" s="26"/>
      <c r="E144" s="26"/>
      <c r="F144" s="26"/>
      <c r="G144" s="26"/>
      <c r="H144" s="26"/>
      <c r="I144" s="26"/>
      <c r="J144" s="26"/>
      <c r="K144" s="26"/>
      <c r="L144" s="26"/>
      <c r="M144" s="26"/>
      <c r="N144" s="26"/>
      <c r="O144" s="27"/>
    </row>
    <row r="145" spans="2:15">
      <c r="B145" s="25"/>
      <c r="C145" s="26"/>
      <c r="D145" s="26"/>
      <c r="E145" s="26"/>
      <c r="F145" s="26"/>
      <c r="G145" s="26"/>
      <c r="H145" s="26"/>
      <c r="I145" s="26"/>
      <c r="J145" s="26"/>
      <c r="K145" s="26"/>
      <c r="L145" s="26"/>
      <c r="M145" s="26"/>
      <c r="N145" s="26"/>
      <c r="O145" s="27"/>
    </row>
    <row r="146" spans="2:15">
      <c r="B146" s="25"/>
      <c r="C146" s="26"/>
      <c r="D146" s="26"/>
      <c r="E146" s="26"/>
      <c r="F146" s="26"/>
      <c r="G146" s="26"/>
      <c r="H146" s="26"/>
      <c r="I146" s="26"/>
      <c r="J146" s="26"/>
      <c r="K146" s="26"/>
      <c r="L146" s="26"/>
      <c r="M146" s="26"/>
      <c r="N146" s="26"/>
      <c r="O146" s="27"/>
    </row>
    <row r="147" spans="2:15">
      <c r="B147" s="25"/>
      <c r="C147" s="26"/>
      <c r="D147" s="26"/>
      <c r="E147" s="26"/>
      <c r="F147" s="26"/>
      <c r="G147" s="26"/>
      <c r="H147" s="26"/>
      <c r="I147" s="26"/>
      <c r="J147" s="26"/>
      <c r="K147" s="26"/>
      <c r="L147" s="26"/>
      <c r="M147" s="26"/>
      <c r="N147" s="26"/>
      <c r="O147" s="27"/>
    </row>
    <row r="148" spans="2:15">
      <c r="B148" s="25"/>
      <c r="C148" s="26"/>
      <c r="D148" s="26"/>
      <c r="E148" s="26"/>
      <c r="F148" s="26"/>
      <c r="G148" s="26"/>
      <c r="H148" s="26"/>
      <c r="I148" s="26"/>
      <c r="J148" s="26"/>
      <c r="K148" s="26"/>
      <c r="L148" s="26"/>
      <c r="M148" s="26"/>
      <c r="N148" s="26"/>
      <c r="O148" s="27"/>
    </row>
    <row r="149" spans="2:15">
      <c r="B149" s="25"/>
      <c r="C149" s="26"/>
      <c r="D149" s="26"/>
      <c r="E149" s="26"/>
      <c r="F149" s="26"/>
      <c r="G149" s="26"/>
      <c r="H149" s="26"/>
      <c r="I149" s="26"/>
      <c r="J149" s="26"/>
      <c r="K149" s="26"/>
      <c r="L149" s="26"/>
      <c r="M149" s="26"/>
      <c r="N149" s="26"/>
      <c r="O149" s="27"/>
    </row>
    <row r="150" spans="2:15">
      <c r="B150" s="25"/>
      <c r="C150" s="26"/>
      <c r="D150" s="26"/>
      <c r="E150" s="26"/>
      <c r="F150" s="26"/>
      <c r="G150" s="26"/>
      <c r="H150" s="26"/>
      <c r="I150" s="26"/>
      <c r="J150" s="26"/>
      <c r="K150" s="26"/>
      <c r="L150" s="26"/>
      <c r="M150" s="26"/>
      <c r="N150" s="26"/>
      <c r="O150" s="27"/>
    </row>
    <row r="151" spans="2:15">
      <c r="B151" s="25"/>
      <c r="C151" s="26"/>
      <c r="D151" s="26"/>
      <c r="E151" s="26"/>
      <c r="F151" s="26"/>
      <c r="G151" s="26"/>
      <c r="H151" s="26"/>
      <c r="I151" s="26"/>
      <c r="J151" s="26"/>
      <c r="K151" s="26"/>
      <c r="L151" s="26"/>
      <c r="M151" s="26"/>
      <c r="N151" s="26"/>
      <c r="O151" s="27"/>
    </row>
    <row r="152" spans="2:15">
      <c r="B152" s="25"/>
      <c r="C152" s="26"/>
      <c r="D152" s="26"/>
      <c r="E152" s="26"/>
      <c r="F152" s="26"/>
      <c r="G152" s="26"/>
      <c r="H152" s="26"/>
      <c r="I152" s="26"/>
      <c r="J152" s="26"/>
      <c r="K152" s="26"/>
      <c r="L152" s="26"/>
      <c r="M152" s="26"/>
      <c r="N152" s="26"/>
      <c r="O152" s="27"/>
    </row>
    <row r="153" spans="2:15">
      <c r="B153" s="25"/>
      <c r="C153" s="26"/>
      <c r="D153" s="26"/>
      <c r="E153" s="26"/>
      <c r="F153" s="26"/>
      <c r="G153" s="26"/>
      <c r="H153" s="26"/>
      <c r="I153" s="26"/>
      <c r="J153" s="26"/>
      <c r="K153" s="26"/>
      <c r="L153" s="26"/>
      <c r="M153" s="26"/>
      <c r="N153" s="26"/>
      <c r="O153" s="27"/>
    </row>
    <row r="154" spans="2:15">
      <c r="B154" s="25"/>
      <c r="C154" s="26"/>
      <c r="D154" s="26"/>
      <c r="E154" s="26"/>
      <c r="F154" s="26"/>
      <c r="G154" s="26"/>
      <c r="H154" s="26"/>
      <c r="I154" s="26"/>
      <c r="J154" s="26"/>
      <c r="K154" s="26"/>
      <c r="L154" s="26"/>
      <c r="M154" s="26"/>
      <c r="N154" s="26"/>
      <c r="O154" s="27"/>
    </row>
    <row r="155" spans="2:15">
      <c r="B155" s="25"/>
      <c r="C155" s="26"/>
      <c r="D155" s="26"/>
      <c r="E155" s="26"/>
      <c r="F155" s="26"/>
      <c r="G155" s="26"/>
      <c r="H155" s="26"/>
      <c r="I155" s="26"/>
      <c r="J155" s="26"/>
      <c r="K155" s="26"/>
      <c r="L155" s="26"/>
      <c r="M155" s="26"/>
      <c r="N155" s="26"/>
      <c r="O155" s="27"/>
    </row>
    <row r="156" spans="2:15">
      <c r="B156" s="25"/>
      <c r="C156" s="26"/>
      <c r="D156" s="26"/>
      <c r="E156" s="26"/>
      <c r="F156" s="26"/>
      <c r="G156" s="26"/>
      <c r="H156" s="26"/>
      <c r="I156" s="26"/>
      <c r="J156" s="26"/>
      <c r="K156" s="26"/>
      <c r="L156" s="26"/>
      <c r="M156" s="26"/>
      <c r="N156" s="26"/>
      <c r="O156" s="27"/>
    </row>
    <row r="157" spans="2:15">
      <c r="B157" s="25"/>
      <c r="C157" s="26"/>
      <c r="D157" s="26"/>
      <c r="E157" s="26"/>
      <c r="F157" s="26"/>
      <c r="G157" s="26"/>
      <c r="H157" s="26"/>
      <c r="I157" s="26"/>
      <c r="J157" s="26"/>
      <c r="K157" s="26"/>
      <c r="L157" s="26"/>
      <c r="M157" s="26"/>
      <c r="N157" s="26"/>
      <c r="O157" s="27"/>
    </row>
    <row r="158" spans="2:15">
      <c r="B158" s="25"/>
      <c r="C158" s="26"/>
      <c r="D158" s="26"/>
      <c r="E158" s="26"/>
      <c r="F158" s="26"/>
      <c r="G158" s="26"/>
      <c r="H158" s="26"/>
      <c r="I158" s="26"/>
      <c r="J158" s="26"/>
      <c r="K158" s="26"/>
      <c r="L158" s="26"/>
      <c r="M158" s="26"/>
      <c r="N158" s="26"/>
      <c r="O158" s="27"/>
    </row>
    <row r="159" spans="2:15">
      <c r="B159" s="25"/>
      <c r="C159" s="26"/>
      <c r="D159" s="26"/>
      <c r="E159" s="26"/>
      <c r="F159" s="26"/>
      <c r="G159" s="26"/>
      <c r="H159" s="26"/>
      <c r="I159" s="26"/>
      <c r="J159" s="26"/>
      <c r="K159" s="26"/>
      <c r="L159" s="26"/>
      <c r="M159" s="26"/>
      <c r="N159" s="26"/>
      <c r="O159" s="27"/>
    </row>
    <row r="160" spans="2:15">
      <c r="B160" s="25"/>
      <c r="C160" s="26"/>
      <c r="D160" s="26"/>
      <c r="E160" s="26"/>
      <c r="F160" s="26"/>
      <c r="G160" s="26"/>
      <c r="H160" s="26"/>
      <c r="I160" s="26"/>
      <c r="J160" s="26"/>
      <c r="K160" s="26"/>
      <c r="L160" s="26"/>
      <c r="M160" s="26"/>
      <c r="N160" s="26"/>
      <c r="O160" s="27"/>
    </row>
    <row r="161" spans="2:15">
      <c r="B161" s="25"/>
      <c r="C161" s="26"/>
      <c r="D161" s="26"/>
      <c r="E161" s="26"/>
      <c r="F161" s="26"/>
      <c r="G161" s="26"/>
      <c r="H161" s="26"/>
      <c r="I161" s="26"/>
      <c r="J161" s="26"/>
      <c r="K161" s="26"/>
      <c r="L161" s="26"/>
      <c r="M161" s="26"/>
      <c r="N161" s="26"/>
      <c r="O161" s="27"/>
    </row>
    <row r="162" spans="2:15">
      <c r="B162" s="25"/>
      <c r="C162" s="26"/>
      <c r="D162" s="26"/>
      <c r="E162" s="26"/>
      <c r="F162" s="26"/>
      <c r="G162" s="26"/>
      <c r="H162" s="26"/>
      <c r="I162" s="26"/>
      <c r="J162" s="26"/>
      <c r="K162" s="26"/>
      <c r="L162" s="26"/>
      <c r="M162" s="26"/>
      <c r="N162" s="26"/>
      <c r="O162" s="27"/>
    </row>
    <row r="163" spans="2:15">
      <c r="B163" s="25"/>
      <c r="C163" s="26"/>
      <c r="D163" s="26"/>
      <c r="E163" s="26"/>
      <c r="F163" s="26"/>
      <c r="G163" s="26"/>
      <c r="H163" s="26"/>
      <c r="I163" s="26"/>
      <c r="J163" s="26"/>
      <c r="K163" s="26"/>
      <c r="L163" s="26"/>
      <c r="M163" s="26"/>
      <c r="N163" s="26"/>
      <c r="O163" s="27"/>
    </row>
    <row r="164" spans="2:15">
      <c r="B164" s="25"/>
      <c r="C164" s="26"/>
      <c r="D164" s="26"/>
      <c r="E164" s="26"/>
      <c r="F164" s="26"/>
      <c r="G164" s="26"/>
      <c r="H164" s="26"/>
      <c r="I164" s="26"/>
      <c r="J164" s="26"/>
      <c r="K164" s="26"/>
      <c r="L164" s="26"/>
      <c r="M164" s="26"/>
      <c r="N164" s="26"/>
      <c r="O164" s="27"/>
    </row>
    <row r="165" spans="2:15">
      <c r="B165" s="25"/>
      <c r="C165" s="26"/>
      <c r="D165" s="26"/>
      <c r="E165" s="26"/>
      <c r="F165" s="26"/>
      <c r="G165" s="26"/>
      <c r="H165" s="26"/>
      <c r="I165" s="26"/>
      <c r="J165" s="26"/>
      <c r="K165" s="26"/>
      <c r="L165" s="26"/>
      <c r="M165" s="26"/>
      <c r="N165" s="26"/>
      <c r="O165" s="27"/>
    </row>
    <row r="166" spans="2:15">
      <c r="B166" s="25"/>
      <c r="C166" s="26"/>
      <c r="D166" s="26"/>
      <c r="E166" s="26"/>
      <c r="F166" s="26"/>
      <c r="G166" s="26"/>
      <c r="H166" s="26"/>
      <c r="I166" s="26"/>
      <c r="J166" s="26"/>
      <c r="K166" s="26"/>
      <c r="L166" s="26"/>
      <c r="M166" s="26"/>
      <c r="N166" s="26"/>
      <c r="O166" s="27"/>
    </row>
    <row r="167" spans="2:15">
      <c r="B167" s="25"/>
      <c r="C167" s="26"/>
      <c r="D167" s="26"/>
      <c r="E167" s="26"/>
      <c r="F167" s="26"/>
      <c r="G167" s="26"/>
      <c r="H167" s="26"/>
      <c r="I167" s="26"/>
      <c r="J167" s="26"/>
      <c r="K167" s="26"/>
      <c r="L167" s="26"/>
      <c r="M167" s="26"/>
      <c r="N167" s="26"/>
      <c r="O167" s="27"/>
    </row>
    <row r="168" spans="2:15">
      <c r="B168" s="25"/>
      <c r="C168" s="26"/>
      <c r="D168" s="26"/>
      <c r="E168" s="26"/>
      <c r="F168" s="26"/>
      <c r="G168" s="26"/>
      <c r="H168" s="26"/>
      <c r="I168" s="26"/>
      <c r="J168" s="26"/>
      <c r="K168" s="26"/>
      <c r="L168" s="26"/>
      <c r="M168" s="26"/>
      <c r="N168" s="26"/>
      <c r="O168" s="27"/>
    </row>
    <row r="169" spans="2:15">
      <c r="B169" s="25"/>
      <c r="C169" s="26"/>
      <c r="D169" s="26"/>
      <c r="E169" s="26"/>
      <c r="F169" s="26"/>
      <c r="G169" s="26"/>
      <c r="H169" s="26"/>
      <c r="I169" s="26"/>
      <c r="J169" s="26"/>
      <c r="K169" s="26"/>
      <c r="L169" s="26"/>
      <c r="M169" s="26"/>
      <c r="N169" s="26"/>
      <c r="O169" s="27"/>
    </row>
    <row r="170" spans="2:15">
      <c r="B170" s="25"/>
      <c r="C170" s="26"/>
      <c r="D170" s="26"/>
      <c r="E170" s="26"/>
      <c r="F170" s="26"/>
      <c r="G170" s="26"/>
      <c r="H170" s="26"/>
      <c r="I170" s="26"/>
      <c r="J170" s="26"/>
      <c r="K170" s="26"/>
      <c r="L170" s="26"/>
      <c r="M170" s="26"/>
      <c r="N170" s="26"/>
      <c r="O170" s="27"/>
    </row>
    <row r="171" spans="2:15">
      <c r="B171" s="25"/>
      <c r="C171" s="26"/>
      <c r="D171" s="26"/>
      <c r="E171" s="26"/>
      <c r="F171" s="26"/>
      <c r="G171" s="26"/>
      <c r="H171" s="26"/>
      <c r="I171" s="26"/>
      <c r="J171" s="26"/>
      <c r="K171" s="26"/>
      <c r="L171" s="26"/>
      <c r="M171" s="26"/>
      <c r="N171" s="26"/>
      <c r="O171" s="27"/>
    </row>
    <row r="172" spans="2:15">
      <c r="B172" s="25"/>
      <c r="C172" s="26"/>
      <c r="D172" s="26"/>
      <c r="E172" s="26"/>
      <c r="F172" s="26"/>
      <c r="G172" s="26"/>
      <c r="H172" s="26"/>
      <c r="I172" s="26"/>
      <c r="J172" s="26"/>
      <c r="K172" s="26"/>
      <c r="L172" s="26"/>
      <c r="M172" s="26"/>
      <c r="N172" s="26"/>
      <c r="O172" s="27"/>
    </row>
    <row r="173" spans="2:15">
      <c r="B173" s="25"/>
      <c r="C173" s="26"/>
      <c r="D173" s="26"/>
      <c r="E173" s="26"/>
      <c r="F173" s="26"/>
      <c r="G173" s="26"/>
      <c r="H173" s="26"/>
      <c r="I173" s="26"/>
      <c r="J173" s="26"/>
      <c r="K173" s="26"/>
      <c r="L173" s="26"/>
      <c r="M173" s="26"/>
      <c r="N173" s="26"/>
      <c r="O173" s="27"/>
    </row>
    <row r="174" spans="2:15">
      <c r="B174" s="25"/>
      <c r="C174" s="26"/>
      <c r="D174" s="26"/>
      <c r="E174" s="26"/>
      <c r="F174" s="26"/>
      <c r="G174" s="26"/>
      <c r="H174" s="26"/>
      <c r="I174" s="26"/>
      <c r="J174" s="26"/>
      <c r="K174" s="26"/>
      <c r="L174" s="26"/>
      <c r="M174" s="26"/>
      <c r="N174" s="26"/>
      <c r="O174" s="27"/>
    </row>
    <row r="175" spans="2:15">
      <c r="B175" s="25"/>
      <c r="C175" s="26"/>
      <c r="D175" s="26"/>
      <c r="E175" s="26"/>
      <c r="F175" s="26"/>
      <c r="G175" s="26"/>
      <c r="H175" s="26"/>
      <c r="I175" s="26"/>
      <c r="J175" s="26"/>
      <c r="K175" s="26"/>
      <c r="L175" s="26"/>
      <c r="M175" s="26"/>
      <c r="N175" s="26"/>
      <c r="O175" s="27"/>
    </row>
    <row r="176" spans="2:15">
      <c r="B176" s="25"/>
      <c r="C176" s="26"/>
      <c r="D176" s="26"/>
      <c r="E176" s="26"/>
      <c r="F176" s="26"/>
      <c r="G176" s="26"/>
      <c r="H176" s="26"/>
      <c r="I176" s="26"/>
      <c r="J176" s="26"/>
      <c r="K176" s="26"/>
      <c r="L176" s="26"/>
      <c r="M176" s="26"/>
      <c r="N176" s="26"/>
      <c r="O176" s="27"/>
    </row>
    <row r="177" spans="2:15">
      <c r="B177" s="25"/>
      <c r="C177" s="26"/>
      <c r="D177" s="26"/>
      <c r="E177" s="26"/>
      <c r="F177" s="26"/>
      <c r="G177" s="26"/>
      <c r="H177" s="26"/>
      <c r="I177" s="26"/>
      <c r="J177" s="26"/>
      <c r="K177" s="26"/>
      <c r="L177" s="26"/>
      <c r="M177" s="26"/>
      <c r="N177" s="26"/>
      <c r="O177" s="27"/>
    </row>
    <row r="178" spans="2:15">
      <c r="B178" s="25"/>
      <c r="C178" s="26"/>
      <c r="D178" s="26"/>
      <c r="E178" s="26"/>
      <c r="F178" s="26"/>
      <c r="G178" s="26"/>
      <c r="H178" s="26"/>
      <c r="I178" s="26"/>
      <c r="J178" s="26"/>
      <c r="K178" s="26"/>
      <c r="L178" s="26"/>
      <c r="M178" s="26"/>
      <c r="N178" s="26"/>
      <c r="O178" s="27"/>
    </row>
    <row r="179" spans="2:15">
      <c r="B179" s="25"/>
      <c r="C179" s="26"/>
      <c r="D179" s="26"/>
      <c r="E179" s="26"/>
      <c r="F179" s="26"/>
      <c r="G179" s="26"/>
      <c r="H179" s="26"/>
      <c r="I179" s="26"/>
      <c r="J179" s="26"/>
      <c r="K179" s="26"/>
      <c r="L179" s="26"/>
      <c r="M179" s="26"/>
      <c r="N179" s="26"/>
      <c r="O179" s="27"/>
    </row>
    <row r="180" spans="2:15">
      <c r="B180" s="25"/>
      <c r="C180" s="26"/>
      <c r="D180" s="26"/>
      <c r="E180" s="26"/>
      <c r="F180" s="26"/>
      <c r="G180" s="26"/>
      <c r="H180" s="26"/>
      <c r="I180" s="26"/>
      <c r="J180" s="26"/>
      <c r="K180" s="26"/>
      <c r="L180" s="26"/>
      <c r="M180" s="26"/>
      <c r="N180" s="26"/>
      <c r="O180" s="27"/>
    </row>
    <row r="181" spans="2:15">
      <c r="B181" s="25"/>
      <c r="C181" s="26"/>
      <c r="D181" s="26"/>
      <c r="E181" s="26"/>
      <c r="F181" s="26"/>
      <c r="G181" s="26"/>
      <c r="H181" s="26"/>
      <c r="I181" s="26"/>
      <c r="J181" s="26"/>
      <c r="K181" s="26"/>
      <c r="L181" s="26"/>
      <c r="M181" s="26"/>
      <c r="N181" s="26"/>
      <c r="O181" s="27"/>
    </row>
    <row r="182" spans="2:15">
      <c r="B182" s="25"/>
      <c r="C182" s="26"/>
      <c r="D182" s="26"/>
      <c r="E182" s="26"/>
      <c r="F182" s="26"/>
      <c r="G182" s="26"/>
      <c r="H182" s="26"/>
      <c r="I182" s="26"/>
      <c r="J182" s="26"/>
      <c r="K182" s="26"/>
      <c r="L182" s="26"/>
      <c r="M182" s="26"/>
      <c r="N182" s="26"/>
      <c r="O182" s="27"/>
    </row>
    <row r="183" spans="2:15">
      <c r="B183" s="25"/>
      <c r="C183" s="26"/>
      <c r="D183" s="26"/>
      <c r="E183" s="26"/>
      <c r="F183" s="26"/>
      <c r="G183" s="26"/>
      <c r="H183" s="26"/>
      <c r="I183" s="26"/>
      <c r="J183" s="26"/>
      <c r="K183" s="26"/>
      <c r="L183" s="26"/>
      <c r="M183" s="26"/>
      <c r="N183" s="26"/>
      <c r="O183" s="27"/>
    </row>
    <row r="184" spans="2:15">
      <c r="B184" s="25"/>
      <c r="C184" s="26"/>
      <c r="D184" s="26"/>
      <c r="E184" s="26"/>
      <c r="F184" s="26"/>
      <c r="G184" s="26"/>
      <c r="H184" s="26"/>
      <c r="I184" s="26"/>
      <c r="J184" s="26"/>
      <c r="K184" s="26"/>
      <c r="L184" s="26"/>
      <c r="M184" s="26"/>
      <c r="N184" s="26"/>
      <c r="O184" s="27"/>
    </row>
    <row r="185" spans="2:15">
      <c r="B185" s="25"/>
      <c r="C185" s="26"/>
      <c r="D185" s="26"/>
      <c r="E185" s="26"/>
      <c r="F185" s="26"/>
      <c r="G185" s="26"/>
      <c r="H185" s="26"/>
      <c r="I185" s="26"/>
      <c r="J185" s="26"/>
      <c r="K185" s="26"/>
      <c r="L185" s="26"/>
      <c r="M185" s="26"/>
      <c r="N185" s="26"/>
      <c r="O185" s="27"/>
    </row>
    <row r="186" spans="2:15">
      <c r="B186" s="25"/>
      <c r="C186" s="26"/>
      <c r="D186" s="26"/>
      <c r="E186" s="26"/>
      <c r="F186" s="26"/>
      <c r="G186" s="26"/>
      <c r="H186" s="26"/>
      <c r="I186" s="26"/>
      <c r="J186" s="26"/>
      <c r="K186" s="26"/>
      <c r="L186" s="26"/>
      <c r="M186" s="26"/>
      <c r="N186" s="26"/>
      <c r="O186" s="27"/>
    </row>
    <row r="187" spans="2:15">
      <c r="B187" s="25"/>
      <c r="C187" s="26"/>
      <c r="D187" s="26"/>
      <c r="E187" s="26"/>
      <c r="F187" s="26"/>
      <c r="G187" s="26"/>
      <c r="H187" s="26"/>
      <c r="I187" s="26"/>
      <c r="J187" s="26"/>
      <c r="K187" s="26"/>
      <c r="L187" s="26"/>
      <c r="M187" s="26"/>
      <c r="N187" s="26"/>
      <c r="O187" s="27"/>
    </row>
    <row r="188" spans="2:15">
      <c r="B188" s="33"/>
      <c r="C188" s="31"/>
      <c r="D188" s="31"/>
      <c r="E188" s="31"/>
      <c r="F188" s="31"/>
      <c r="G188" s="31"/>
      <c r="H188" s="31"/>
      <c r="I188" s="31"/>
      <c r="J188" s="31"/>
      <c r="K188" s="31"/>
      <c r="L188" s="31"/>
      <c r="M188" s="31"/>
      <c r="N188" s="31"/>
      <c r="O188" s="34"/>
    </row>
  </sheetData>
  <sheetProtection algorithmName="SHA-512" hashValue="unA//NHjGhRmoEJNKZ1LPhVhb0XIgjb+RhVp05OTq1uxf5sjVbaqeqJTSfPZgD6v+UDS/A5rM3V4OGVOGpq7pQ==" saltValue="cLmlcEDhkLXjNyufBBCuBA==" spinCount="100000" sheet="1" scenarios="1" insertHyperlinks="0"/>
  <protectedRanges>
    <protectedRange sqref="D4:D5 D8 D17 D26 D27 B30:O188" name="Bereich1"/>
  </protectedRanges>
  <mergeCells count="3">
    <mergeCell ref="F20:K21"/>
    <mergeCell ref="B4:C4"/>
    <mergeCell ref="B5:C5"/>
  </mergeCells>
  <phoneticPr fontId="3" type="noConversion"/>
  <conditionalFormatting sqref="D26">
    <cfRule type="cellIs" dxfId="466" priority="9" stopIfTrue="1" operator="greaterThan">
      <formula>$D$20</formula>
    </cfRule>
    <cfRule type="cellIs" dxfId="465" priority="154" stopIfTrue="1" operator="lessThan">
      <formula>100</formula>
    </cfRule>
  </conditionalFormatting>
  <conditionalFormatting sqref="D27">
    <cfRule type="cellIs" dxfId="464" priority="8" stopIfTrue="1" operator="greaterThan">
      <formula>$D$21</formula>
    </cfRule>
  </conditionalFormatting>
  <conditionalFormatting sqref="F20">
    <cfRule type="expression" dxfId="463" priority="158" stopIfTrue="1">
      <formula>F20="No action required"</formula>
    </cfRule>
    <cfRule type="expression" dxfId="462" priority="159" stopIfTrue="1">
      <formula>I22="T3.17.4 applies"</formula>
    </cfRule>
  </conditionalFormatting>
  <conditionalFormatting sqref="F17">
    <cfRule type="expression" dxfId="461" priority="22" stopIfTrue="1">
      <formula>F17="No action required"</formula>
    </cfRule>
    <cfRule type="expression" dxfId="460" priority="23" stopIfTrue="1">
      <formula>I25="T3.17.4 applies"</formula>
    </cfRule>
  </conditionalFormatting>
  <conditionalFormatting sqref="D4">
    <cfRule type="cellIs" dxfId="459" priority="6" stopIfTrue="1" operator="greaterThan">
      <formula>350</formula>
    </cfRule>
    <cfRule type="cellIs" dxfId="458" priority="7" stopIfTrue="1" operator="lessThan">
      <formula>130</formula>
    </cfRule>
  </conditionalFormatting>
  <conditionalFormatting sqref="D5">
    <cfRule type="cellIs" dxfId="457" priority="5" operator="equal">
      <formula>"yes"</formula>
    </cfRule>
  </conditionalFormatting>
  <conditionalFormatting sqref="D5">
    <cfRule type="cellIs" dxfId="456" priority="4" operator="equal">
      <formula>"No"</formula>
    </cfRule>
  </conditionalFormatting>
  <conditionalFormatting sqref="D5">
    <cfRule type="cellIs" dxfId="455" priority="3" operator="equal">
      <formula>"N/A"</formula>
    </cfRule>
  </conditionalFormatting>
  <conditionalFormatting sqref="D4">
    <cfRule type="cellIs" dxfId="454" priority="2" operator="between">
      <formula>100</formula>
      <formula>350</formula>
    </cfRule>
  </conditionalFormatting>
  <conditionalFormatting sqref="D27">
    <cfRule type="cellIs" dxfId="453" priority="1" operator="lessThan">
      <formula>200</formula>
    </cfRule>
  </conditionalFormatting>
  <dataValidations count="4">
    <dataValidation type="list" allowBlank="1" showInputMessage="1" showErrorMessage="1" promptTitle="Select Material" sqref="C8" xr:uid="{00000000-0002-0000-1000-000000000000}">
      <formula1>Materials</formula1>
    </dataValidation>
    <dataValidation type="list" allowBlank="1" showInputMessage="1" showErrorMessage="1" promptTitle="Select Material" sqref="D8" xr:uid="{00000000-0002-0000-1000-000001000000}">
      <formula1>"Steel, Aluminium 1, Alternative AIP"</formula1>
    </dataValidation>
    <dataValidation type="list" allowBlank="1" showInputMessage="1" showErrorMessage="1" promptTitle="Select Material" sqref="D17" xr:uid="{46584AAA-709C-49E4-8B6B-60633383C9F1}">
      <formula1>"YES, NO"</formula1>
    </dataValidation>
    <dataValidation type="list" allowBlank="1" showInputMessage="1" showErrorMessage="1" sqref="D5" xr:uid="{B5CBA268-E7A5-4047-8266-4CDD2FC13C67}">
      <formula1>"No,Yes"</formula1>
    </dataValidation>
  </dataValidations>
  <hyperlinks>
    <hyperlink ref="L27" location="'Cover Sheet'!A1" display="BACK to COVER SHEET" xr:uid="{00000000-0004-0000-1000-000001000000}"/>
    <hyperlink ref="F27:I27" location="'Cover Sheet'!A1" display="BACK to COVER SHEET" xr:uid="{00000000-0004-0000-1000-000002000000}"/>
    <hyperlink ref="B31" location="Guidance_notes_IA_and_AIP" display="Link to GUIDANCE NOTES" xr:uid="{F508219D-7A86-4ABE-A33C-03A9300A288C}"/>
  </hyperlinks>
  <pageMargins left="0.75" right="0.75" top="1" bottom="1" header="0.5" footer="0.5"/>
  <pageSetup paperSize="9" scale="43" fitToHeight="2" orientation="portrait"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CCFF99"/>
    <pageSetUpPr fitToPage="1"/>
  </sheetPr>
  <dimension ref="B1:V190"/>
  <sheetViews>
    <sheetView showGridLines="0" view="pageBreakPreview" zoomScaleNormal="100" zoomScaleSheetLayoutView="100" workbookViewId="0"/>
  </sheetViews>
  <sheetFormatPr baseColWidth="10" defaultColWidth="11.42578125" defaultRowHeight="12.75"/>
  <cols>
    <col min="1" max="1" width="3.42578125" customWidth="1"/>
    <col min="2" max="2" width="45.85546875" customWidth="1"/>
    <col min="3" max="3" width="11.42578125" customWidth="1"/>
    <col min="4" max="4" width="3.5703125" customWidth="1"/>
    <col min="5" max="8" width="11.7109375" customWidth="1"/>
    <col min="9" max="9" width="15.7109375" customWidth="1"/>
    <col min="10" max="10" width="16" bestFit="1" customWidth="1"/>
    <col min="11" max="11" width="11.7109375" customWidth="1"/>
    <col min="12" max="12" width="6.7109375" customWidth="1"/>
    <col min="13" max="13" width="11.140625" bestFit="1" customWidth="1"/>
    <col min="14" max="16" width="11.42578125" customWidth="1"/>
    <col min="17" max="17" width="4" customWidth="1"/>
  </cols>
  <sheetData>
    <row r="1" spans="2:22" ht="15.75">
      <c r="B1" s="1" t="s">
        <v>444</v>
      </c>
    </row>
    <row r="2" spans="2:22">
      <c r="C2" s="1239" t="s">
        <v>358</v>
      </c>
      <c r="D2" s="1282"/>
      <c r="E2" s="1240"/>
      <c r="F2" s="1262" t="s">
        <v>214</v>
      </c>
      <c r="G2" s="1263"/>
    </row>
    <row r="4" spans="2:22" ht="25.5" customHeight="1">
      <c r="B4" s="41" t="s">
        <v>333</v>
      </c>
      <c r="C4" s="52" t="s">
        <v>334</v>
      </c>
      <c r="D4" s="3"/>
      <c r="E4" s="52" t="s">
        <v>445</v>
      </c>
      <c r="F4" s="52" t="s">
        <v>438</v>
      </c>
      <c r="G4" s="52" t="s">
        <v>439</v>
      </c>
      <c r="H4" s="52" t="s">
        <v>440</v>
      </c>
      <c r="I4" s="52" t="s">
        <v>446</v>
      </c>
      <c r="J4" s="83" t="s">
        <v>447</v>
      </c>
      <c r="K4" s="52" t="s">
        <v>360</v>
      </c>
      <c r="M4" s="943"/>
      <c r="N4" s="943"/>
      <c r="O4" s="943"/>
      <c r="P4" s="943"/>
      <c r="Q4" s="943"/>
      <c r="R4" s="943"/>
      <c r="S4" s="3" t="s">
        <v>448</v>
      </c>
      <c r="T4" s="142" t="s">
        <v>361</v>
      </c>
      <c r="U4" s="142" t="s">
        <v>362</v>
      </c>
    </row>
    <row r="5" spans="2:22">
      <c r="B5" s="362" t="s">
        <v>336</v>
      </c>
      <c r="C5" s="35" t="s">
        <v>175</v>
      </c>
      <c r="E5" s="17" t="s">
        <v>175</v>
      </c>
      <c r="F5" s="17" t="s">
        <v>175</v>
      </c>
      <c r="G5" s="17" t="s">
        <v>175</v>
      </c>
      <c r="H5" s="67"/>
      <c r="I5" s="17" t="s">
        <v>178</v>
      </c>
      <c r="J5" s="38" t="s">
        <v>178</v>
      </c>
      <c r="K5" s="69"/>
      <c r="M5" s="943"/>
      <c r="N5" s="943"/>
      <c r="O5" s="943"/>
      <c r="P5" s="943"/>
      <c r="Q5" s="943"/>
      <c r="R5" s="943"/>
      <c r="S5" s="351" t="s">
        <v>363</v>
      </c>
      <c r="T5">
        <f>I22/1000</f>
        <v>0</v>
      </c>
      <c r="U5" s="140">
        <f>T5</f>
        <v>0</v>
      </c>
    </row>
    <row r="6" spans="2:22">
      <c r="B6" s="362" t="s">
        <v>364</v>
      </c>
      <c r="C6" s="589" t="s">
        <v>221</v>
      </c>
      <c r="E6" s="17" t="s">
        <v>221</v>
      </c>
      <c r="F6" s="17" t="s">
        <v>223</v>
      </c>
      <c r="G6" s="17" t="s">
        <v>221</v>
      </c>
      <c r="H6" s="69"/>
      <c r="I6" s="70" t="s">
        <v>365</v>
      </c>
      <c r="J6" s="589" t="s">
        <v>365</v>
      </c>
      <c r="K6" s="69"/>
      <c r="M6" s="943"/>
      <c r="N6" s="943"/>
      <c r="O6" s="943"/>
      <c r="P6" s="943"/>
      <c r="Q6" s="943"/>
      <c r="R6" s="943"/>
      <c r="S6" s="351" t="s">
        <v>366</v>
      </c>
      <c r="T6">
        <f>I21/1000</f>
        <v>0</v>
      </c>
      <c r="U6" s="140">
        <f>I20/1000</f>
        <v>0</v>
      </c>
    </row>
    <row r="7" spans="2:22">
      <c r="B7" s="42" t="s">
        <v>338</v>
      </c>
      <c r="C7" s="36" t="str">
        <f>HLOOKUP(C5,MaterialData!$C$3:$O$4,2,FALSE)</f>
        <v>Steel</v>
      </c>
      <c r="D7" s="43"/>
      <c r="E7" s="36" t="str">
        <f>HLOOKUP(E5,MaterialData!$C$3:$R$4,2,FALSE)</f>
        <v>Steel</v>
      </c>
      <c r="F7" s="36" t="str">
        <f>HLOOKUP(F5,MaterialData!$C$3:$R$4,2,FALSE)</f>
        <v>Steel</v>
      </c>
      <c r="G7" s="36" t="str">
        <f>HLOOKUP(G5,MaterialData!$C$3:$R$4,2,FALSE)</f>
        <v>Steel</v>
      </c>
      <c r="H7" s="51"/>
      <c r="I7" s="160" t="str">
        <f>HLOOKUP(I5,MaterialData!$C$3:$R$4,2,FALSE)</f>
        <v>T3.5_Laminate</v>
      </c>
      <c r="J7" s="160" t="str">
        <f>HLOOKUP(J5,MaterialData!$C$3:$R$4,2,FALSE)</f>
        <v>T3.5_Laminate</v>
      </c>
      <c r="K7" s="51"/>
      <c r="M7" s="943"/>
      <c r="N7" s="943"/>
      <c r="O7" s="943"/>
      <c r="P7" s="943"/>
      <c r="Q7" s="943"/>
      <c r="R7" s="943"/>
    </row>
    <row r="8" spans="2:22" ht="15.75">
      <c r="B8" s="42" t="s">
        <v>201</v>
      </c>
      <c r="C8" s="36">
        <f>INDEX(Innertable,MATCH($B8,MaterialData!$B$6:$B$11,0),MATCH(C$7,MaterialData!$C$4:$O$4,0))</f>
        <v>200000000000</v>
      </c>
      <c r="D8" s="43"/>
      <c r="E8" s="36">
        <f>INDEX(Innertable,MATCH($B8,MaterialData!$B$6:$B$11,0),MATCH(E$7,MaterialData!$C$4:$R$4,0))</f>
        <v>200000000000</v>
      </c>
      <c r="F8" s="36">
        <f>INDEX(Innertable,MATCH($B8,MaterialData!$B$6:$B$11,0),MATCH(F$7,MaterialData!$C$4:$R$4,0))</f>
        <v>200000000000</v>
      </c>
      <c r="G8" s="36">
        <f>INDEX(Innertable,MATCH($B8,MaterialData!$B$6:$B$11,0),MATCH(G$7,MaterialData!$C$4:$R$4,0))</f>
        <v>200000000000</v>
      </c>
      <c r="H8" s="51"/>
      <c r="I8" s="160">
        <f>INDEX(Innertable,MATCH($B8,MaterialData!$B$6:$B$11,0),MATCH(I$7,MaterialData!$C$4:$R$4,0))</f>
        <v>0</v>
      </c>
      <c r="J8" s="160">
        <f>INDEX(Innertable,MATCH($B8,MaterialData!$B$6:$B$11,0),MATCH(J$7,MaterialData!$C$4:$R$4,0))</f>
        <v>0</v>
      </c>
      <c r="K8" s="69"/>
      <c r="M8" s="943"/>
      <c r="N8" s="943"/>
      <c r="O8" s="943"/>
      <c r="P8" s="943"/>
      <c r="Q8" s="943"/>
      <c r="R8" s="943"/>
      <c r="S8" s="351" t="s">
        <v>367</v>
      </c>
      <c r="T8" s="43">
        <f>T5*T6</f>
        <v>0</v>
      </c>
      <c r="U8" s="351" t="s">
        <v>368</v>
      </c>
      <c r="V8" s="43">
        <f>(T5*T6^3)/12</f>
        <v>0</v>
      </c>
    </row>
    <row r="9" spans="2:22" ht="15.75">
      <c r="B9" s="42" t="s">
        <v>202</v>
      </c>
      <c r="C9" s="36">
        <f>INDEX(Innertable,MATCH($B9,MaterialData!$B$6:$B$11,0),MATCH(C$7,MaterialData!$C$4:$O$4,0))</f>
        <v>305000000</v>
      </c>
      <c r="D9" s="43"/>
      <c r="E9" s="36">
        <f>INDEX(Innertable,MATCH($B9,MaterialData!$B$6:$B$11,0),MATCH(E$7,MaterialData!$C$4:$R$4,0))</f>
        <v>305000000</v>
      </c>
      <c r="F9" s="36">
        <f>INDEX(Innertable,MATCH($B9,MaterialData!$B$6:$B$11,0),MATCH(F$7,MaterialData!$C$4:$R$4,0))</f>
        <v>305000000</v>
      </c>
      <c r="G9" s="36">
        <f>INDEX(Innertable,MATCH($B9,MaterialData!$B$6:$B$11,0),MATCH(G$7,MaterialData!$C$4:$R$4,0))</f>
        <v>305000000</v>
      </c>
      <c r="H9" s="51"/>
      <c r="I9" s="160" t="e">
        <f>INDEX(Innertable,MATCH($B9,MaterialData!$B$6:$B$11,0),MATCH(I$7,MaterialData!$C$4:$R$4,0))</f>
        <v>#DIV/0!</v>
      </c>
      <c r="J9" s="160" t="e">
        <f>INDEX(Innertable,MATCH($B9,MaterialData!$B$6:$B$11,0),MATCH(J$7,MaterialData!$C$4:$R$4,0))</f>
        <v>#DIV/0!</v>
      </c>
      <c r="K9" s="51"/>
      <c r="M9" s="943"/>
      <c r="N9" s="943"/>
      <c r="O9" s="943"/>
      <c r="P9" s="943"/>
      <c r="Q9" s="943"/>
      <c r="R9" s="943"/>
      <c r="S9" s="351" t="s">
        <v>369</v>
      </c>
      <c r="T9" s="43">
        <f>U5*U6</f>
        <v>0</v>
      </c>
      <c r="U9" s="351" t="s">
        <v>370</v>
      </c>
      <c r="V9" s="43">
        <f>(U5*U6^3)/12</f>
        <v>0</v>
      </c>
    </row>
    <row r="10" spans="2:22" ht="15.75">
      <c r="B10" s="42" t="s">
        <v>203</v>
      </c>
      <c r="C10" s="36">
        <f>INDEX(Innertable,MATCH($B10,MaterialData!$B$6:$B$11,0),MATCH(C$7,MaterialData!$C$4:$O$4,0))</f>
        <v>365000000</v>
      </c>
      <c r="D10" s="43"/>
      <c r="E10" s="36">
        <f>INDEX(Innertable,MATCH($B10,MaterialData!$B$6:$B$11,0),MATCH(E$7,MaterialData!$C$4:$R$4,0))</f>
        <v>365000000</v>
      </c>
      <c r="F10" s="36">
        <f>INDEX(Innertable,MATCH($B10,MaterialData!$B$6:$B$11,0),MATCH(F$7,MaterialData!$C$4:$R$4,0))</f>
        <v>365000000</v>
      </c>
      <c r="G10" s="36">
        <f>INDEX(Innertable,MATCH($B10,MaterialData!$B$6:$B$11,0),MATCH(G$7,MaterialData!$C$4:$R$4,0))</f>
        <v>365000000</v>
      </c>
      <c r="H10" s="51"/>
      <c r="I10" s="160" t="e">
        <f>INDEX(Innertable,MATCH($B10,MaterialData!$B$6:$B$11,0),MATCH(I$7,MaterialData!$C$4:$R$4,0))</f>
        <v>#DIV/0!</v>
      </c>
      <c r="J10" s="160" t="e">
        <f>INDEX(Innertable,MATCH($B10,MaterialData!$B$6:$B$11,0),MATCH(J$7,MaterialData!$C$4:$R$4,0))</f>
        <v>#DIV/0!</v>
      </c>
      <c r="K10" s="51"/>
      <c r="M10" s="943"/>
      <c r="N10" s="943"/>
      <c r="O10" s="943"/>
      <c r="P10" s="943"/>
      <c r="Q10" s="943"/>
      <c r="R10" s="943"/>
      <c r="S10" s="351" t="s">
        <v>371</v>
      </c>
      <c r="T10">
        <f>T6/2</f>
        <v>0</v>
      </c>
      <c r="U10" s="351" t="s">
        <v>372</v>
      </c>
      <c r="V10" s="43" t="e">
        <f>V8+(T8*($T$12-T10)^2)</f>
        <v>#DIV/0!</v>
      </c>
    </row>
    <row r="11" spans="2:22" ht="15.75">
      <c r="B11" s="42" t="s">
        <v>204</v>
      </c>
      <c r="C11" s="36">
        <f>INDEX(Innertable,MATCH($B11,MaterialData!$B$6:$B$11,0),MATCH(C$7,MaterialData!$C$4:$O$4,0))</f>
        <v>180000000</v>
      </c>
      <c r="D11" s="43"/>
      <c r="E11" s="36">
        <f>INDEX(Innertable,MATCH($B11,MaterialData!$B$6:$B$11,0),MATCH(E$7,MaterialData!$C$4:$R$4,0))</f>
        <v>180000000</v>
      </c>
      <c r="F11" s="36">
        <f>INDEX(Innertable,MATCH($B11,MaterialData!$B$6:$B$11,0),MATCH(F$7,MaterialData!$C$4:$R$4,0))</f>
        <v>180000000</v>
      </c>
      <c r="G11" s="36">
        <f>INDEX(Innertable,MATCH($B11,MaterialData!$B$6:$B$11,0),MATCH(G$7,MaterialData!$C$4:$R$4,0))</f>
        <v>180000000</v>
      </c>
      <c r="H11" s="51"/>
      <c r="I11" s="160" t="str">
        <f>INDEX(Innertable,MATCH($B11,MaterialData!$B$6:$B$11,0),MATCH(I$7,MaterialData!$C$4:$R$4,0))</f>
        <v>N/A</v>
      </c>
      <c r="J11" s="160" t="str">
        <f>INDEX(Innertable,MATCH($B11,MaterialData!$B$6:$B$11,0),MATCH(J$7,MaterialData!$C$4:$R$4,0))</f>
        <v>N/A</v>
      </c>
      <c r="K11" s="51"/>
      <c r="M11" s="943"/>
      <c r="N11" s="943"/>
      <c r="O11" s="943"/>
      <c r="P11" s="943"/>
      <c r="Q11" s="943"/>
      <c r="R11" s="943"/>
      <c r="S11" s="351" t="s">
        <v>373</v>
      </c>
      <c r="T11">
        <f>(I18-0.5*I20)*0.001</f>
        <v>0</v>
      </c>
      <c r="U11" s="351" t="s">
        <v>374</v>
      </c>
      <c r="V11" s="43" t="e">
        <f>V9+(T9*($T$12-T11)^2)</f>
        <v>#DIV/0!</v>
      </c>
    </row>
    <row r="12" spans="2:22" ht="15.75">
      <c r="B12" s="42" t="s">
        <v>205</v>
      </c>
      <c r="C12" s="36">
        <f>INDEX(Innertable,MATCH($B12,MaterialData!$B$6:$B$11,0),MATCH(C$7,MaterialData!$C$4:$O$4,0))</f>
        <v>300000000</v>
      </c>
      <c r="D12" s="43"/>
      <c r="E12" s="36">
        <f>INDEX(Innertable,MATCH($B12,MaterialData!$B$6:$B$11,0),MATCH(E$7,MaterialData!$C$4:$R$4,0))</f>
        <v>300000000</v>
      </c>
      <c r="F12" s="36">
        <f>INDEX(Innertable,MATCH($B12,MaterialData!$B$6:$B$11,0),MATCH(F$7,MaterialData!$C$4:$R$4,0))</f>
        <v>300000000</v>
      </c>
      <c r="G12" s="36">
        <f>INDEX(Innertable,MATCH($B12,MaterialData!$B$6:$B$11,0),MATCH(G$7,MaterialData!$C$4:$R$4,0))</f>
        <v>300000000</v>
      </c>
      <c r="H12" s="51"/>
      <c r="I12" s="160" t="str">
        <f>INDEX(Innertable,MATCH($B12,MaterialData!$B$6:$B$11,0),MATCH(I$7,MaterialData!$C$4:$R$4,0))</f>
        <v>N/A</v>
      </c>
      <c r="J12" s="160" t="str">
        <f>INDEX(Innertable,MATCH($B12,MaterialData!$B$6:$B$11,0),MATCH(J$7,MaterialData!$C$4:$R$4,0))</f>
        <v>N/A</v>
      </c>
      <c r="K12" s="51"/>
      <c r="M12" s="943"/>
      <c r="N12" s="943"/>
      <c r="O12" s="943"/>
      <c r="P12" s="943"/>
      <c r="Q12" s="943"/>
      <c r="R12" s="943"/>
      <c r="S12" s="351" t="s">
        <v>375</v>
      </c>
      <c r="T12" s="141" t="e">
        <f>(T8*T10+T9*T11)/(T8+T9)</f>
        <v>#DIV/0!</v>
      </c>
      <c r="U12" s="351" t="s">
        <v>376</v>
      </c>
      <c r="V12" s="144" t="e">
        <f>SUM(V10:V11)</f>
        <v>#DIV/0!</v>
      </c>
    </row>
    <row r="13" spans="2:22">
      <c r="B13" s="362" t="s">
        <v>449</v>
      </c>
      <c r="C13" s="176" t="s">
        <v>111</v>
      </c>
      <c r="E13" s="17" t="s">
        <v>450</v>
      </c>
      <c r="F13" s="176" t="s">
        <v>111</v>
      </c>
      <c r="G13" s="176" t="s">
        <v>111</v>
      </c>
      <c r="H13" s="69"/>
      <c r="I13" s="67"/>
      <c r="K13" s="69"/>
      <c r="M13" s="943"/>
      <c r="N13" s="943"/>
      <c r="O13" s="943"/>
      <c r="P13" s="943"/>
      <c r="Q13" s="943"/>
      <c r="R13" s="943"/>
      <c r="V13" s="43"/>
    </row>
    <row r="14" spans="2:22">
      <c r="B14" s="983" t="s">
        <v>377</v>
      </c>
      <c r="C14" s="35">
        <v>3</v>
      </c>
      <c r="E14" s="17">
        <v>3</v>
      </c>
      <c r="F14" s="17">
        <v>0</v>
      </c>
      <c r="G14" s="17">
        <v>0</v>
      </c>
      <c r="H14" s="69"/>
      <c r="I14" s="69"/>
      <c r="K14" s="69"/>
      <c r="M14" s="943"/>
      <c r="N14" s="943"/>
      <c r="O14" s="943"/>
      <c r="P14" s="943"/>
      <c r="Q14" s="943"/>
      <c r="R14" s="943"/>
      <c r="S14" s="3" t="s">
        <v>451</v>
      </c>
      <c r="T14" s="142" t="s">
        <v>361</v>
      </c>
      <c r="U14" s="142" t="s">
        <v>362</v>
      </c>
    </row>
    <row r="15" spans="2:22">
      <c r="B15" s="42" t="s">
        <v>339</v>
      </c>
      <c r="C15" s="35">
        <v>25.4</v>
      </c>
      <c r="E15" s="17">
        <v>25.4</v>
      </c>
      <c r="F15" s="17">
        <v>25.4</v>
      </c>
      <c r="G15" s="17">
        <v>25.4</v>
      </c>
      <c r="H15" s="69"/>
      <c r="I15" s="69"/>
      <c r="K15" s="69"/>
      <c r="M15" s="943"/>
      <c r="N15" s="943"/>
      <c r="O15" s="943"/>
      <c r="P15" s="943"/>
      <c r="Q15" s="943"/>
      <c r="R15" s="943"/>
      <c r="S15" s="351" t="s">
        <v>363</v>
      </c>
      <c r="T15">
        <f>J21/1000</f>
        <v>0</v>
      </c>
      <c r="U15" s="140">
        <f>J20/1000</f>
        <v>0</v>
      </c>
    </row>
    <row r="16" spans="2:22">
      <c r="B16" s="42" t="s">
        <v>340</v>
      </c>
      <c r="C16" s="35">
        <v>1.6</v>
      </c>
      <c r="E16" s="17">
        <v>1.6</v>
      </c>
      <c r="F16" s="17">
        <v>1.6</v>
      </c>
      <c r="G16" s="17">
        <v>1.6</v>
      </c>
      <c r="H16" s="69"/>
      <c r="I16" s="69"/>
      <c r="K16" s="69"/>
      <c r="M16" s="943"/>
      <c r="N16" s="943"/>
      <c r="O16" s="943"/>
      <c r="P16" s="943"/>
      <c r="Q16" s="943"/>
      <c r="R16" s="943"/>
      <c r="S16" s="351" t="s">
        <v>366</v>
      </c>
      <c r="T16">
        <f>J22/1000</f>
        <v>0</v>
      </c>
      <c r="U16" s="140">
        <f>J22/1000</f>
        <v>0</v>
      </c>
    </row>
    <row r="17" spans="2:22">
      <c r="E17" s="39"/>
      <c r="F17" s="84" t="s">
        <v>441</v>
      </c>
      <c r="G17" s="49" t="str">
        <f>IF(AND(L27&gt;=100,F2="tubing only",NOT(OR(E18="NO",F18="NO",G18="NO"))),"YES","NO")</f>
        <v>YES</v>
      </c>
      <c r="H17" s="69"/>
      <c r="I17" s="71"/>
      <c r="K17" s="69"/>
      <c r="M17" s="943"/>
      <c r="N17" s="943"/>
      <c r="O17" s="943"/>
      <c r="P17" s="943"/>
      <c r="Q17" s="943"/>
      <c r="R17" s="943"/>
    </row>
    <row r="18" spans="2:22" ht="12.75" customHeight="1">
      <c r="B18" s="42" t="s">
        <v>378</v>
      </c>
      <c r="E18" s="115" t="str">
        <f>IF(E14=0,"N/A",IF(AND(E5=$C$5,OR(OR(E15&gt;=$C$15,AND(E15&gt;=25,E15&lt;25.4,E16&gt;=1.75)),AND(E6="square",E15&gt;=25,E16&gt;=1.25)),OR(AND(E6="round",E16&gt;=1.6),OR(AND(E6="square",E16&gt;=1.25,E15&gt;=25),AND(E6="square",E16&gt;=1.2,E15&gt;=26)))),"YES","NO"))</f>
        <v>YES</v>
      </c>
      <c r="F18" s="116" t="str">
        <f>IF(F14=0,"N/A",IF(AND(F5=$C$5,OR(OR(F15&gt;=$C$15,AND(F15&gt;=25,F15&lt;25.4,F16&gt;=1.75)),AND(F6="square",F15&gt;=25,F16&gt;=1.25)),OR(AND(F6="round",F16&gt;=1.6),OR(AND(F6="square",F16&gt;=1.25,F15&gt;=25),AND(F6="square",F16&gt;=1.2,F15&gt;=26)))),"YES","NO"))</f>
        <v>N/A</v>
      </c>
      <c r="G18" s="116" t="str">
        <f>IF(G14=0,"N/A",IF(AND(G5=$C$5,OR(OR(G15&gt;=$C$15,AND(G15&gt;=25,G15&lt;25.4,G16&gt;=1.75)),AND(G6="square",G15&gt;=25,G16&gt;=1.25)),OR(AND(G6="round",G16&gt;=1.6),OR(AND(G6="square",G16&gt;=1.25,G15&gt;=25),AND(G6="square",G16&gt;=1.2,G15&gt;=26)))),"YES","NO"))</f>
        <v>N/A</v>
      </c>
      <c r="H18" s="69"/>
      <c r="I18" s="158">
        <f>I19+I20+I21</f>
        <v>0</v>
      </c>
      <c r="J18" s="137">
        <f>J19+J20+J21</f>
        <v>0</v>
      </c>
      <c r="K18" s="69"/>
      <c r="M18" s="943"/>
      <c r="N18" s="943"/>
      <c r="O18" s="943"/>
      <c r="P18" s="943"/>
      <c r="Q18" s="943"/>
      <c r="R18" s="943"/>
      <c r="S18" s="351" t="s">
        <v>367</v>
      </c>
      <c r="T18" s="43">
        <f>T15*T16</f>
        <v>0</v>
      </c>
      <c r="U18" s="351" t="s">
        <v>368</v>
      </c>
      <c r="V18" s="43">
        <f>(T15^3*T16)/12</f>
        <v>0</v>
      </c>
    </row>
    <row r="19" spans="2:22" ht="12.75" customHeight="1">
      <c r="B19" s="42" t="s">
        <v>379</v>
      </c>
      <c r="E19" s="4"/>
      <c r="G19" s="15"/>
      <c r="H19" s="69"/>
      <c r="I19" s="38"/>
      <c r="J19" s="17"/>
      <c r="K19" s="69"/>
      <c r="M19" s="943"/>
      <c r="N19" s="943"/>
      <c r="O19" s="943"/>
      <c r="P19" s="943"/>
      <c r="Q19" s="943"/>
      <c r="R19" s="943"/>
      <c r="S19" s="351" t="s">
        <v>369</v>
      </c>
      <c r="T19" s="43">
        <f>U15*U16</f>
        <v>0</v>
      </c>
      <c r="U19" s="351" t="s">
        <v>370</v>
      </c>
      <c r="V19" s="43">
        <f>(U15^3*U16)/12</f>
        <v>0</v>
      </c>
    </row>
    <row r="20" spans="2:22" ht="12.75" customHeight="1">
      <c r="B20" s="42" t="s">
        <v>380</v>
      </c>
      <c r="E20" s="4"/>
      <c r="G20" s="15"/>
      <c r="H20" s="69"/>
      <c r="I20" s="796"/>
      <c r="J20" s="796"/>
      <c r="K20" s="69"/>
      <c r="M20" s="361" t="str">
        <f>IF(OR(I20&lt;0.4*I21,J20&lt;0.4*J21),"Asymmetrical lay-up: skin too thin in comparison, see T3.4.4.","")</f>
        <v/>
      </c>
      <c r="N20" s="943"/>
      <c r="O20" s="943"/>
      <c r="P20" s="943"/>
      <c r="Q20" s="943"/>
      <c r="R20" s="943"/>
      <c r="S20" s="351" t="s">
        <v>387</v>
      </c>
      <c r="T20">
        <f>J21/2000</f>
        <v>0</v>
      </c>
      <c r="U20" s="351" t="s">
        <v>372</v>
      </c>
      <c r="V20" s="43" t="e">
        <f>V18+(T18*($T$22-T20)^2)</f>
        <v>#DIV/0!</v>
      </c>
    </row>
    <row r="21" spans="2:22" ht="12.75" customHeight="1">
      <c r="B21" s="362" t="s">
        <v>381</v>
      </c>
      <c r="E21" s="4"/>
      <c r="G21" s="15"/>
      <c r="H21" s="69"/>
      <c r="I21" s="796"/>
      <c r="J21" s="796"/>
      <c r="K21" s="69"/>
      <c r="M21" s="944" t="str">
        <f>IF(OR(I21&lt;0.4*I20,J21&lt;0.4*J20),"Asymmetrical lay-up: skin too thin in comparison, see T3.4.4.","")</f>
        <v/>
      </c>
      <c r="N21" s="943"/>
      <c r="O21" s="943"/>
      <c r="P21" s="943"/>
      <c r="Q21" s="943"/>
      <c r="R21" s="943"/>
      <c r="S21" s="351" t="s">
        <v>388</v>
      </c>
      <c r="T21">
        <f>(J18-0.5*J20)*0.001</f>
        <v>0</v>
      </c>
      <c r="U21" s="351" t="s">
        <v>374</v>
      </c>
      <c r="V21" s="43" t="e">
        <f>V19+(T19*($T$22-T21)^2)</f>
        <v>#DIV/0!</v>
      </c>
    </row>
    <row r="22" spans="2:22" ht="12.75" customHeight="1">
      <c r="B22" s="362" t="s">
        <v>452</v>
      </c>
      <c r="E22" s="4"/>
      <c r="G22" s="15"/>
      <c r="H22" s="69"/>
      <c r="I22" s="38"/>
      <c r="J22" s="17"/>
      <c r="K22" s="69"/>
      <c r="M22" s="943"/>
      <c r="N22" s="943"/>
      <c r="O22" s="943"/>
      <c r="P22" s="943"/>
      <c r="Q22" s="943"/>
      <c r="R22" s="943"/>
      <c r="S22" s="351" t="s">
        <v>375</v>
      </c>
      <c r="T22" s="141" t="e">
        <f>(T18*T20+T19*T21)/(T18+T19)</f>
        <v>#DIV/0!</v>
      </c>
      <c r="U22" s="351" t="s">
        <v>376</v>
      </c>
      <c r="V22" s="144" t="e">
        <f>SUM(V20:V21)</f>
        <v>#DIV/0!</v>
      </c>
    </row>
    <row r="23" spans="2:22">
      <c r="E23" s="79"/>
      <c r="F23" s="80"/>
      <c r="G23" s="81"/>
      <c r="H23" s="69"/>
      <c r="I23" s="67"/>
      <c r="K23" s="69"/>
      <c r="M23" s="943"/>
      <c r="N23" s="943"/>
      <c r="O23" s="943"/>
      <c r="P23" s="945"/>
      <c r="Q23" s="943"/>
      <c r="R23" s="943"/>
    </row>
    <row r="24" spans="2:22">
      <c r="B24" s="42" t="s">
        <v>341</v>
      </c>
      <c r="C24" s="35">
        <f>C15/1000</f>
        <v>2.5399999999999999E-2</v>
      </c>
      <c r="E24" s="35">
        <f>IF($F$2="composite only","No tubes",IF(E14=0,"No tubes",E15/1000))</f>
        <v>2.5399999999999999E-2</v>
      </c>
      <c r="F24" s="35" t="str">
        <f>IF($F$2="composite only","No tubes",IF(F14=0,"No tubes",F15/1000))</f>
        <v>No tubes</v>
      </c>
      <c r="G24" s="35" t="str">
        <f>IF($F$2="composite only","No tubes",IF(G14=0,"No tubes",G15/1000))</f>
        <v>No tubes</v>
      </c>
      <c r="H24" s="69"/>
      <c r="I24" s="69"/>
      <c r="K24" s="69"/>
      <c r="P24" s="43"/>
    </row>
    <row r="25" spans="2:22">
      <c r="B25" s="42" t="s">
        <v>342</v>
      </c>
      <c r="C25" s="35">
        <f>C16/1000</f>
        <v>1.6000000000000001E-3</v>
      </c>
      <c r="E25" s="35">
        <f>IF(E24="no tubes","",IF(E14=0,"",E16/1000))</f>
        <v>1.6000000000000001E-3</v>
      </c>
      <c r="F25" s="35" t="str">
        <f>IF(F24="no tubes","",IF(F14=0,"",F16/1000))</f>
        <v/>
      </c>
      <c r="G25" s="35" t="str">
        <f>IF(G24="no tubes","",IF(G14=0,"",G16/1000))</f>
        <v/>
      </c>
      <c r="H25" s="71"/>
      <c r="I25" s="71"/>
      <c r="K25" s="71"/>
      <c r="P25" s="43"/>
      <c r="T25" s="44"/>
    </row>
    <row r="26" spans="2:22">
      <c r="B26" s="42" t="s">
        <v>343</v>
      </c>
      <c r="C26" s="36">
        <f>IF(C6="Round",((C24)^4-((C24-2*C25))^4)*3.142/64,((C24)^4-((C24-2*C25))^4)/12)</f>
        <v>8.5099184800000022E-9</v>
      </c>
      <c r="E26" s="36">
        <f>IF(E24="no tubes","",IF(E14=0,"",IF(E6="Round",(((E24)^4-((E24-2*E25))^4)*3.142/64),IF(E6="Square",(((E24)^4-((E24-2*E25))^4)/12),""))))</f>
        <v>8.5099184800000022E-9</v>
      </c>
      <c r="F26" s="36" t="str">
        <f>IF(F24="no tubes","",IF(F14=0,"",IF(F6="Round",(((F24)^4-((F24-2*F25))^4)*3.142/64),IF(F6="Square",(((F24)^4-((F24-2*F25))^4)/12),""))))</f>
        <v/>
      </c>
      <c r="G26" s="36" t="str">
        <f>IF(G24="no tubes","",IF(G14=0,"",IF(G6="Round",(((G24)^4-((G24-2*G25))^4)*3.142/64),IF(G6="Square",(((G24)^4-((G24-2*G25))^4)/12),""))))</f>
        <v/>
      </c>
      <c r="H26" s="36">
        <f>IF(SUM(E26:G26)&gt;0,SUM(E26:G26),"")</f>
        <v>8.5099184800000022E-9</v>
      </c>
      <c r="I26" s="73" t="str">
        <f>IF($F$2="Tubing only","Tubing Only",V12)</f>
        <v>Tubing Only</v>
      </c>
      <c r="J26" s="73" t="str">
        <f>IF($F$2="Tubing only","Tubing Only",V22)</f>
        <v>Tubing Only</v>
      </c>
      <c r="K26" s="36">
        <f>IF($F$2="Tubing only",H26,IF($F$2="Composite only",I26+J26,IF($F$2="Tubes + Composite",H26+I26+J26,"No Type Selected")))</f>
        <v>8.5099184800000022E-9</v>
      </c>
      <c r="P26" s="43"/>
      <c r="S26" s="43"/>
      <c r="T26" s="44"/>
    </row>
    <row r="27" spans="2:22">
      <c r="B27" s="42" t="s">
        <v>344</v>
      </c>
      <c r="C27" s="36">
        <f>C8*C26*C14</f>
        <v>5105.9510880000016</v>
      </c>
      <c r="D27" s="43"/>
      <c r="E27" s="36">
        <f>IF(E24="no tubes","",IF(E14=0,"",IF(AND(E13="bent/multi",E15&lt;25),0,IF(AND(E13="bent/multi",E16&lt;1.2),0,E8*E26*E14))))</f>
        <v>5105.9510880000016</v>
      </c>
      <c r="F27" s="36" t="str">
        <f>IF(F24="no tubes","",IF(F14=0,"",F8*F26*F14))</f>
        <v/>
      </c>
      <c r="G27" s="36" t="str">
        <f>IF(G24="no tubes","",IF(G14=0,"",G8*G26*G14))</f>
        <v/>
      </c>
      <c r="H27" s="36">
        <f t="shared" ref="H27:H35" si="0">IF(SUM(E27:G27)&gt;0,SUM(E27:G27),"")</f>
        <v>5105.9510880000016</v>
      </c>
      <c r="I27" s="315" t="str">
        <f>IF(I26="Tubing Only","",IF(I22&gt;325,0,I26*I8))</f>
        <v/>
      </c>
      <c r="J27" s="73" t="str">
        <f>IF(J26="Tubing Only","",J26*J8)</f>
        <v/>
      </c>
      <c r="K27" s="36">
        <f>IF($F$2="Tubing only",H27,IF($F$2="Composite only",I27+J27,IF($F$2="Tubes + Composite",H27+I27+J27,"No Type Selected")))</f>
        <v>5105.9510880000016</v>
      </c>
      <c r="L27" s="40">
        <f>IF(AND(NOT($F$2="tubes + composite"),OR(AND($G$14&gt;0,G27&lt;(C27/3)),AND($F$14&gt;0,F27&lt;(C27/3)),AND($E$14&gt;0,E27&lt;(C27/3)))),0,100*K27/C27)</f>
        <v>100</v>
      </c>
    </row>
    <row r="28" spans="2:22">
      <c r="B28" s="42" t="s">
        <v>345</v>
      </c>
      <c r="C28" s="37">
        <f>IF(C24="no tubes","",IF(C14=0,"",IF(C6="Round",C14*((C15^2-(C15-2*C16)^2)*PI()/4),IF(C6="Square",C14*(C15^2-(C15-2*C16)^2),""))))</f>
        <v>358.89554474609793</v>
      </c>
      <c r="D28" s="82"/>
      <c r="E28" s="37">
        <f>IF(E24="no tubes","",IF(E14=0,"",IF(E6="Round",E14*((E15^2-(E15-2*E16)^2)*PI()/4),IF(E6="Square",E14*(E15^2-(E15-2*E16)^2),""))))</f>
        <v>358.89554474609793</v>
      </c>
      <c r="F28" s="37" t="str">
        <f>IF(F24="no tubes","",IF(F14=0,"",IF(F6="Round",F14*((F15^2-(F15-2*F16)^2)*PI()/4),IF(F6="Square",F14*(F15^2-(F15-2*F16)^2),""))))</f>
        <v/>
      </c>
      <c r="G28" s="37" t="str">
        <f>IF(G24="no tubes","",IF(G14=0,"",IF(G6="Round",G14*((G15^2-(G15-2*G16)^2)*PI()/4),IF(G6="Square",G14*(G15^2-(G15-2*G16)^2),""))))</f>
        <v/>
      </c>
      <c r="H28" s="37">
        <f t="shared" si="0"/>
        <v>358.89554474609793</v>
      </c>
      <c r="I28" s="37" t="str">
        <f>IF(I26="Tubing Only","",(I18-I19)*I22)</f>
        <v/>
      </c>
      <c r="J28" s="37" t="str">
        <f>IF(J26="Tubing Only","",(J18-J19)*J22)</f>
        <v/>
      </c>
      <c r="K28" s="36">
        <f>IF($F$2="Tubing only",H28,IF($F$2="Composite only",I28+J28,IF($F$2="Tubes + Composite",H28+I28+J28,"No Type Selected")))</f>
        <v>358.89554474609793</v>
      </c>
      <c r="L28" s="161">
        <f>IF(AND($F$2="tubing only",AND(E5="steel",F5="steel",G5="steel")),100*K28/C28,"NA")</f>
        <v>100</v>
      </c>
      <c r="M28" t="str">
        <f>IF(AND(95&lt;L28,L28&lt;100),"For tubes only, provided your actual tube measures &gt;= your nominal OD and wall this is OK","")</f>
        <v/>
      </c>
      <c r="S28" s="43"/>
    </row>
    <row r="29" spans="2:22">
      <c r="B29" s="42" t="s">
        <v>346</v>
      </c>
      <c r="C29" s="36">
        <f>C$28*C9/1000000</f>
        <v>109463.14114755986</v>
      </c>
      <c r="D29" s="43"/>
      <c r="E29" s="36">
        <f>IF(E24="no tubes","",IF(E14=0,"",E$28*E9/1000000))</f>
        <v>109463.14114755986</v>
      </c>
      <c r="F29" s="36" t="str">
        <f>IF(F24="no tubes","",IF(F14=0,"",F$28*F9/1000000))</f>
        <v/>
      </c>
      <c r="G29" s="36" t="str">
        <f>IF(G24="no tubes","",IF(G14=0,"",G$28*G9/1000000))</f>
        <v/>
      </c>
      <c r="H29" s="36">
        <f t="shared" si="0"/>
        <v>109463.14114755986</v>
      </c>
      <c r="I29" s="36" t="str">
        <f>IF(I26="Tubing Only","","N/A")</f>
        <v/>
      </c>
      <c r="J29" s="36" t="str">
        <f>IF(J26="Tubing Only","","N/A")</f>
        <v/>
      </c>
      <c r="K29" s="36">
        <f>IF($F$2="Tubing only",H29,"N/A")</f>
        <v>109463.14114755986</v>
      </c>
      <c r="L29" s="40">
        <f>IF(AND($F$2="tubing only",OR($E29&lt;0.95*($E$14/$C$14)*$C29,$F29&lt;0.95*($F$14/$C$14)*$C29,$G29&lt;0.95*($G$14/$C$14)*$C29)),0,IF(NOT($F$2="tubing only"),"NA",100*H29/C29))</f>
        <v>100</v>
      </c>
      <c r="M29" t="str">
        <f>IF(AND(95&lt;L29,L29&lt;100),"For tubes only, provided your actual tube measures &gt;= your nominal OD and wall this is OK","")</f>
        <v/>
      </c>
    </row>
    <row r="30" spans="2:22">
      <c r="B30" s="42" t="s">
        <v>347</v>
      </c>
      <c r="C30" s="36">
        <f>C$28*C10/1000000</f>
        <v>130996.87383232574</v>
      </c>
      <c r="D30" s="43"/>
      <c r="E30" s="36">
        <f>IF(E24="no tubes","",IF(E14=0,"",E$28*E10/1000000))</f>
        <v>130996.87383232574</v>
      </c>
      <c r="F30" s="36" t="str">
        <f>IF(F24="no tubes","",IF(F14=0,"",F$28*F10/1000000))</f>
        <v/>
      </c>
      <c r="G30" s="36" t="str">
        <f>IF(G24="no tubes","",IF(G14=0,"",G$28*G10/1000000))</f>
        <v/>
      </c>
      <c r="H30" s="36">
        <f t="shared" si="0"/>
        <v>130996.87383232574</v>
      </c>
      <c r="I30" s="36" t="str">
        <f>IF(I26="Tubing Only","","N/A")</f>
        <v/>
      </c>
      <c r="J30" s="36" t="str">
        <f>IF(J26="Tubing Only","","N/A")</f>
        <v/>
      </c>
      <c r="K30" s="36">
        <f>IF($F$2="Tubing only",H30,"N/A")</f>
        <v>130996.87383232574</v>
      </c>
      <c r="L30" s="40">
        <f>IF(AND($F$2="tubing only",OR($E30&lt;0.95*($E$14/$C$14)*$C30,$F30&lt;0.95*($F$14/$C$14)*$C30,$G30&lt;0.95*($G$14/$C$14)*$C30)),0,IF(NOT($F$2="tubing only"),"NA",100*H30/C30))</f>
        <v>100</v>
      </c>
      <c r="M30" t="str">
        <f>IF(AND(95&lt;L30,L30&lt;100),"For tubes only, provided your actual tube measures &gt;= your nominal OD and wall this is OK","")</f>
        <v/>
      </c>
      <c r="S30" s="43"/>
    </row>
    <row r="31" spans="2:22">
      <c r="B31" s="42" t="s">
        <v>348</v>
      </c>
      <c r="C31" s="36">
        <f>C$28*C11/1000000</f>
        <v>64601.198054297631</v>
      </c>
      <c r="D31" s="43"/>
      <c r="E31" s="36">
        <f>IF(E24="no tubes","",IF(E14=0,"",E$28*E11/1000000))</f>
        <v>64601.198054297631</v>
      </c>
      <c r="F31" s="36" t="str">
        <f>IF(F24="no tubes","",IF(F14=0,"",F$28*F11/1000000))</f>
        <v/>
      </c>
      <c r="G31" s="36" t="str">
        <f>IF(G24="no tubes","",IF(G14=0,"",G$28*G11/1000000))</f>
        <v/>
      </c>
      <c r="H31" s="36">
        <f t="shared" si="0"/>
        <v>64601.198054297631</v>
      </c>
      <c r="I31" s="36" t="str">
        <f>IF(I26="Tubing Only","","N/A")</f>
        <v/>
      </c>
      <c r="J31" s="36" t="str">
        <f>IF(J26="Tubing Only","","N/A")</f>
        <v/>
      </c>
      <c r="K31" s="36">
        <f>IF($F$2="Tubing only",H31,"N/A")</f>
        <v>64601.198054297631</v>
      </c>
      <c r="L31" s="40">
        <f>IF(AND($F$2="tubing only",OR($E31&lt;0.95*($E$14/$C$14)*$C31,$F31&lt;0.95*($F$14/$C$14)*$C31,$G31&lt;0.95*($G$14/$C$14)*$C31)),0,IF(NOT($F$2="tubing only"),"NA",100*H31/C31))</f>
        <v>100</v>
      </c>
      <c r="M31" t="str">
        <f>IF(AND(95&lt;L31,L31&lt;100),"For tubes only, provided your actual tube measures &gt;= your nominal OD and wall this is OK","")</f>
        <v/>
      </c>
      <c r="S31" s="43"/>
    </row>
    <row r="32" spans="2:22">
      <c r="B32" s="42" t="s">
        <v>349</v>
      </c>
      <c r="C32" s="36">
        <f>IF(C14=0,"",C$28*C12/1000000)</f>
        <v>107668.66342382938</v>
      </c>
      <c r="D32" s="43"/>
      <c r="E32" s="36">
        <f>IF(E24="no tubes","",IF(E14=0,"",E$28*E12/1000000))</f>
        <v>107668.66342382938</v>
      </c>
      <c r="F32" s="36" t="str">
        <f>IF(F24="no tubes","",IF(F14=0,"",F$28*F12/1000000))</f>
        <v/>
      </c>
      <c r="G32" s="36" t="str">
        <f>IF(G24="no tubes","",IF(G14=0,"",G$28*G12/1000000))</f>
        <v/>
      </c>
      <c r="H32" s="36">
        <f t="shared" si="0"/>
        <v>107668.66342382938</v>
      </c>
      <c r="I32" s="36" t="str">
        <f>IF(I26="tubing only","","N/A")</f>
        <v/>
      </c>
      <c r="J32" s="36" t="str">
        <f>IF(J26="tubing only","","N/A")</f>
        <v/>
      </c>
      <c r="K32" s="36">
        <f>IF($F$2="Tubing only",H32,"N/A")</f>
        <v>107668.66342382938</v>
      </c>
      <c r="L32" s="40">
        <f>IF(AND($F$2="tubing only",OR($E32&lt;0.95*($E$14/$C$14)*$C32,$F32&lt;0.95*($F$14/$C$14)*$C32,$G32&lt;0.95*($G$14/$C$14)*$C32)),0,IF(NOT($F$2="tubing only"),"NA",100*H32/C32))</f>
        <v>100</v>
      </c>
      <c r="M32" t="str">
        <f>IF(AND(95&lt;L32,L32&lt;100),"For tubes only, provided your actual tube measures &gt;= your nominal OD and wall this is OK","")</f>
        <v/>
      </c>
      <c r="S32" s="43"/>
    </row>
    <row r="33" spans="2:16">
      <c r="B33" s="42" t="s">
        <v>350</v>
      </c>
      <c r="C33" s="36">
        <f>C14*4*C10*C26/(0.5*C24*1)</f>
        <v>2934.9167671181112</v>
      </c>
      <c r="E33" s="36">
        <f>IF(E24="no tubes","",IF(E14=0,"",E14*4*E10*E26/(0.5*E24*1)))</f>
        <v>2934.9167671181112</v>
      </c>
      <c r="F33" s="36" t="str">
        <f>IF(F24="no tubes","",IF(F14=0,"",F14*4*F10*F26/(0.5*F24*1)))</f>
        <v/>
      </c>
      <c r="G33" s="36" t="str">
        <f>IF(G24="no tubes","",IF(G14=0,"",G14*4*G10*G26/(0.5*G24*1)))</f>
        <v/>
      </c>
      <c r="H33" s="36">
        <f t="shared" si="0"/>
        <v>2934.9167671181112</v>
      </c>
      <c r="I33" s="36" t="str">
        <f>IF(I26="tubing only","","N/A")</f>
        <v/>
      </c>
      <c r="J33" s="36" t="str">
        <f>IF(J26="tubing only","","N/A")</f>
        <v/>
      </c>
      <c r="K33" s="36">
        <f>IF($F$2="Tubing only",H33,"N/A")</f>
        <v>2934.9167671181112</v>
      </c>
      <c r="L33" s="40">
        <f>IF(AND($F$2="tubing only",OR($E33&lt;0.95*($E$14/$C$14)*$C33,$F33&lt;0.95*($F$14/$C$14)*$C33,$G33&lt;0.95*($G$14/$C$14)*$C33)),0,IF(NOT($F$2="tubing only"),"NA",100*H33/C33))</f>
        <v>99.999999999999986</v>
      </c>
    </row>
    <row r="34" spans="2:16">
      <c r="B34" s="42" t="s">
        <v>351</v>
      </c>
      <c r="C34" s="36">
        <f>IF(C14=0,"",C33*1^3/(48*C27))</f>
        <v>1.1975065616797901E-2</v>
      </c>
      <c r="E34" s="36">
        <f>IF(E24="no tubes","",IF(E14=0,"",($C$33*1^3/(48*E27))))</f>
        <v>1.1975065616797901E-2</v>
      </c>
      <c r="F34" s="36" t="str">
        <f>IF(F24="no tubes","",IF(F14=0,"",($C$33*1^3/(48*F27))))</f>
        <v/>
      </c>
      <c r="G34" s="36" t="str">
        <f>IF(G24="no tubes","",IF(G14=0,"",($C$33*1^3/(48*G27))))</f>
        <v/>
      </c>
      <c r="H34" s="36">
        <f>IF(F2="composite only","",$C$33*1^3/(48*H27))</f>
        <v>1.1975065616797901E-2</v>
      </c>
      <c r="I34" s="36" t="str">
        <f>IF(NOT($F$2="tubing only"),"N/A","")</f>
        <v/>
      </c>
      <c r="J34" s="36" t="str">
        <f>IF(NOT($F$2="tubing only"),"N/A","")</f>
        <v/>
      </c>
      <c r="K34" s="36" t="str">
        <f>IF($F$2="Tubing only","","N/A")</f>
        <v/>
      </c>
      <c r="L34" s="40">
        <f>IF(AND($F$2="tubing only",H34&gt;1.05*C34),101,IF(NOT($F$2="tubing only"),"NA",100*H34/C34))</f>
        <v>100.00000000000001</v>
      </c>
    </row>
    <row r="35" spans="2:16">
      <c r="B35" s="42" t="s">
        <v>352</v>
      </c>
      <c r="C35" s="36">
        <f>0.5*C33*(C33*1^3/(48*C27))</f>
        <v>17.572910433039873</v>
      </c>
      <c r="E35" s="36">
        <f>IF(E24="no tubes","",0.5*E33*(E33*1^3/(48*E27)))</f>
        <v>17.572910433039873</v>
      </c>
      <c r="F35" s="36" t="str">
        <f>IF(F24="no tubes","",0.5*F33*(F33*1^3/(48*F27)))</f>
        <v/>
      </c>
      <c r="G35" s="36" t="str">
        <f>IF(G24="no tubes","",0.5*G33*(G33*1^3/(48*G27)))</f>
        <v/>
      </c>
      <c r="H35" s="36">
        <f t="shared" si="0"/>
        <v>17.572910433039873</v>
      </c>
      <c r="I35" s="36" t="str">
        <f>IF(I26="tubing only","","N/A")</f>
        <v/>
      </c>
      <c r="J35" s="36" t="str">
        <f>IF(J26="tubing only","","N/A")</f>
        <v/>
      </c>
      <c r="K35" s="36">
        <f>IF($F$2="Tubing only",H35,IF($F$2="Composite only",I35,IF($F$2="Tubes + Composite",H35+I35,"No Type Selected")))</f>
        <v>17.572910433039873</v>
      </c>
      <c r="L35" s="40">
        <f>IF(AND($F$2="tubing only",OR($E35&lt;(0.999*E14/C14)*$C35,$F35&lt;(F14/C14)*$C35,$G35&lt;(G14/C14)*$C35)),0,IF(NOT($F$2="tubing only"),"NA",100*H35/C35))</f>
        <v>100</v>
      </c>
      <c r="N35" s="162" t="s">
        <v>226</v>
      </c>
      <c r="O35" s="162"/>
      <c r="P35" s="162"/>
    </row>
    <row r="36" spans="2:16">
      <c r="C36" s="319">
        <f>0.99*C27/C14</f>
        <v>1684.9638590400007</v>
      </c>
      <c r="D36" s="50"/>
      <c r="E36" s="319">
        <f>IF(AND($F$2="tubing only",E14&gt;0),E27/E14,9E+99)</f>
        <v>1701.9836960000005</v>
      </c>
      <c r="F36" s="319">
        <f>IF(AND($F$2="tubing only",F14&gt;0),F27/F14,9E+99)</f>
        <v>8.9999999999999999E+99</v>
      </c>
      <c r="G36" s="319">
        <f>IF(AND($F$2="tubing only",G14&gt;0),G27/G14,9E+99)</f>
        <v>8.9999999999999999E+99</v>
      </c>
      <c r="H36" s="514"/>
    </row>
    <row r="37" spans="2:16">
      <c r="B37" s="3" t="s">
        <v>383</v>
      </c>
      <c r="E37" s="43"/>
    </row>
    <row r="38" spans="2:16">
      <c r="B38" s="984" t="s">
        <v>384</v>
      </c>
      <c r="C38" s="20"/>
      <c r="D38" s="20"/>
      <c r="E38" s="20"/>
      <c r="F38" s="20"/>
      <c r="G38" s="20"/>
      <c r="H38" s="20"/>
      <c r="I38" s="20"/>
      <c r="J38" s="20"/>
      <c r="K38" s="20"/>
      <c r="L38" s="20"/>
      <c r="M38" s="20"/>
      <c r="N38" s="20"/>
      <c r="O38" s="20"/>
      <c r="P38" s="21"/>
    </row>
    <row r="39" spans="2:16">
      <c r="B39" s="985" t="s">
        <v>385</v>
      </c>
      <c r="C39" s="26"/>
      <c r="D39" s="26"/>
      <c r="E39" s="26"/>
      <c r="F39" s="26"/>
      <c r="G39" s="26"/>
      <c r="H39" s="26"/>
      <c r="I39" s="26"/>
      <c r="J39" s="26"/>
      <c r="K39" s="26"/>
      <c r="L39" s="26"/>
      <c r="M39" s="26"/>
      <c r="N39" s="26"/>
      <c r="O39" s="26"/>
      <c r="P39" s="27"/>
    </row>
    <row r="40" spans="2:16">
      <c r="B40" s="25"/>
      <c r="C40" s="26"/>
      <c r="D40" s="26"/>
      <c r="E40" s="26"/>
      <c r="F40" s="26"/>
      <c r="G40" s="26"/>
      <c r="H40" s="374"/>
      <c r="I40" s="26"/>
      <c r="J40" s="26"/>
      <c r="K40" s="26"/>
      <c r="L40" s="26"/>
      <c r="M40" s="26"/>
      <c r="N40" s="26"/>
      <c r="O40" s="26"/>
      <c r="P40" s="27"/>
    </row>
    <row r="41" spans="2:16">
      <c r="B41" s="25"/>
      <c r="C41" s="26"/>
      <c r="D41" s="26"/>
      <c r="E41" s="26"/>
      <c r="F41" s="26"/>
      <c r="G41" s="26"/>
      <c r="H41" s="26"/>
      <c r="I41" s="26"/>
      <c r="J41" s="26"/>
      <c r="K41" s="26"/>
      <c r="L41" s="26"/>
      <c r="M41" s="26"/>
      <c r="N41" s="26"/>
      <c r="O41" s="26"/>
      <c r="P41" s="27"/>
    </row>
    <row r="42" spans="2:16">
      <c r="B42" s="25"/>
      <c r="C42" s="26"/>
      <c r="D42" s="26"/>
      <c r="E42" s="26"/>
      <c r="F42" s="26"/>
      <c r="G42" s="26"/>
      <c r="H42" s="26"/>
      <c r="I42" s="26"/>
      <c r="J42" s="26"/>
      <c r="K42" s="26"/>
      <c r="L42" s="26"/>
      <c r="M42" s="26"/>
      <c r="N42" s="26"/>
      <c r="O42" s="26"/>
      <c r="P42" s="27"/>
    </row>
    <row r="43" spans="2:16">
      <c r="B43" s="25"/>
      <c r="C43" s="26"/>
      <c r="D43" s="26"/>
      <c r="E43" s="26"/>
      <c r="F43" s="26"/>
      <c r="G43" s="26"/>
      <c r="H43" s="26"/>
      <c r="I43" s="26"/>
      <c r="J43" s="26"/>
      <c r="K43" s="26"/>
      <c r="L43" s="26"/>
      <c r="M43" s="26"/>
      <c r="N43" s="26"/>
      <c r="O43" s="26"/>
      <c r="P43" s="27"/>
    </row>
    <row r="44" spans="2:16">
      <c r="B44" s="25"/>
      <c r="C44" s="26"/>
      <c r="D44" s="26"/>
      <c r="E44" s="26"/>
      <c r="F44" s="26"/>
      <c r="G44" s="26"/>
      <c r="H44" s="26"/>
      <c r="I44" s="26"/>
      <c r="J44" s="26"/>
      <c r="K44" s="26"/>
      <c r="L44" s="26"/>
      <c r="M44" s="26"/>
      <c r="N44" s="26"/>
      <c r="O44" s="26"/>
      <c r="P44" s="27"/>
    </row>
    <row r="45" spans="2:16">
      <c r="B45" s="25"/>
      <c r="C45" s="26"/>
      <c r="D45" s="26"/>
      <c r="E45" s="26"/>
      <c r="F45" s="26"/>
      <c r="G45" s="26"/>
      <c r="H45" s="26"/>
      <c r="I45" s="26"/>
      <c r="J45" s="26"/>
      <c r="K45" s="26"/>
      <c r="L45" s="26"/>
      <c r="M45" s="26"/>
      <c r="N45" s="26"/>
      <c r="O45" s="26"/>
      <c r="P45" s="27"/>
    </row>
    <row r="46" spans="2:16">
      <c r="B46" s="25"/>
      <c r="C46" s="26"/>
      <c r="D46" s="26"/>
      <c r="E46" s="26"/>
      <c r="F46" s="26"/>
      <c r="G46" s="26"/>
      <c r="H46" s="26"/>
      <c r="I46" s="26"/>
      <c r="J46" s="26"/>
      <c r="K46" s="26"/>
      <c r="L46" s="26"/>
      <c r="M46" s="26"/>
      <c r="N46" s="26"/>
      <c r="O46" s="26"/>
      <c r="P46" s="27"/>
    </row>
    <row r="47" spans="2:16">
      <c r="B47" s="25"/>
      <c r="C47" s="26"/>
      <c r="D47" s="26"/>
      <c r="E47" s="26"/>
      <c r="F47" s="26"/>
      <c r="G47" s="26"/>
      <c r="H47" s="26"/>
      <c r="I47" s="26"/>
      <c r="J47" s="26"/>
      <c r="K47" s="26"/>
      <c r="L47" s="26"/>
      <c r="M47" s="26"/>
      <c r="N47" s="26"/>
      <c r="O47" s="26"/>
      <c r="P47" s="27"/>
    </row>
    <row r="48" spans="2:16">
      <c r="B48" s="25"/>
      <c r="C48" s="26"/>
      <c r="D48" s="26"/>
      <c r="E48" s="26"/>
      <c r="F48" s="26"/>
      <c r="G48" s="26"/>
      <c r="H48" s="26"/>
      <c r="I48" s="26"/>
      <c r="J48" s="26"/>
      <c r="K48" s="26"/>
      <c r="L48" s="26"/>
      <c r="M48" s="26"/>
      <c r="N48" s="26"/>
      <c r="O48" s="26"/>
      <c r="P48" s="27"/>
    </row>
    <row r="49" spans="2:16">
      <c r="B49" s="25"/>
      <c r="C49" s="26"/>
      <c r="D49" s="26"/>
      <c r="E49" s="26"/>
      <c r="F49" s="26"/>
      <c r="G49" s="26"/>
      <c r="H49" s="26"/>
      <c r="I49" s="26"/>
      <c r="J49" s="26"/>
      <c r="K49" s="26"/>
      <c r="L49" s="26"/>
      <c r="M49" s="26"/>
      <c r="N49" s="26"/>
      <c r="O49" s="26"/>
      <c r="P49" s="27"/>
    </row>
    <row r="50" spans="2:16">
      <c r="B50" s="25"/>
      <c r="C50" s="26"/>
      <c r="D50" s="26"/>
      <c r="E50" s="26"/>
      <c r="F50" s="26"/>
      <c r="G50" s="26"/>
      <c r="H50" s="26"/>
      <c r="I50" s="26"/>
      <c r="J50" s="26"/>
      <c r="K50" s="26"/>
      <c r="L50" s="26"/>
      <c r="M50" s="26"/>
      <c r="N50" s="26"/>
      <c r="O50" s="26"/>
      <c r="P50" s="27"/>
    </row>
    <row r="51" spans="2:16">
      <c r="B51" s="25"/>
      <c r="C51" s="26"/>
      <c r="D51" s="26"/>
      <c r="E51" s="26"/>
      <c r="F51" s="26"/>
      <c r="G51" s="26"/>
      <c r="H51" s="26"/>
      <c r="I51" s="26"/>
      <c r="J51" s="26"/>
      <c r="K51" s="26"/>
      <c r="L51" s="26"/>
      <c r="M51" s="26"/>
      <c r="N51" s="26"/>
      <c r="O51" s="26"/>
      <c r="P51" s="27"/>
    </row>
    <row r="52" spans="2:16">
      <c r="B52" s="25"/>
      <c r="C52" s="26"/>
      <c r="D52" s="26"/>
      <c r="E52" s="26"/>
      <c r="F52" s="26"/>
      <c r="G52" s="26"/>
      <c r="H52" s="26"/>
      <c r="I52" s="26"/>
      <c r="J52" s="26"/>
      <c r="K52" s="26"/>
      <c r="L52" s="26"/>
      <c r="M52" s="26"/>
      <c r="N52" s="26"/>
      <c r="O52" s="26"/>
      <c r="P52" s="27"/>
    </row>
    <row r="53" spans="2:16">
      <c r="B53" s="25"/>
      <c r="C53" s="26"/>
      <c r="D53" s="26"/>
      <c r="E53" s="26"/>
      <c r="F53" s="26"/>
      <c r="G53" s="26"/>
      <c r="H53" s="26"/>
      <c r="I53" s="26"/>
      <c r="J53" s="26"/>
      <c r="K53" s="26"/>
      <c r="L53" s="26"/>
      <c r="M53" s="26"/>
      <c r="N53" s="26"/>
      <c r="O53" s="26"/>
      <c r="P53" s="27"/>
    </row>
    <row r="54" spans="2:16">
      <c r="B54" s="25"/>
      <c r="C54" s="26"/>
      <c r="D54" s="26"/>
      <c r="E54" s="26"/>
      <c r="F54" s="26"/>
      <c r="G54" s="26"/>
      <c r="H54" s="26"/>
      <c r="I54" s="26"/>
      <c r="J54" s="26"/>
      <c r="K54" s="26"/>
      <c r="L54" s="26"/>
      <c r="M54" s="26"/>
      <c r="N54" s="26"/>
      <c r="O54" s="26"/>
      <c r="P54" s="27"/>
    </row>
    <row r="55" spans="2:16">
      <c r="B55" s="25"/>
      <c r="C55" s="26"/>
      <c r="D55" s="26"/>
      <c r="E55" s="26"/>
      <c r="F55" s="26"/>
      <c r="G55" s="26"/>
      <c r="H55" s="26"/>
      <c r="I55" s="26"/>
      <c r="J55" s="26"/>
      <c r="K55" s="26"/>
      <c r="L55" s="26"/>
      <c r="M55" s="26"/>
      <c r="N55" s="26"/>
      <c r="O55" s="26"/>
      <c r="P55" s="27"/>
    </row>
    <row r="56" spans="2:16">
      <c r="B56" s="25"/>
      <c r="C56" s="26"/>
      <c r="D56" s="26"/>
      <c r="E56" s="26"/>
      <c r="F56" s="26"/>
      <c r="G56" s="26"/>
      <c r="H56" s="26"/>
      <c r="I56" s="26"/>
      <c r="J56" s="26"/>
      <c r="K56" s="26"/>
      <c r="L56" s="26"/>
      <c r="M56" s="26"/>
      <c r="N56" s="26"/>
      <c r="O56" s="26"/>
      <c r="P56" s="27"/>
    </row>
    <row r="57" spans="2:16">
      <c r="B57" s="25"/>
      <c r="C57" s="26"/>
      <c r="D57" s="26"/>
      <c r="E57" s="26"/>
      <c r="F57" s="26"/>
      <c r="G57" s="26"/>
      <c r="H57" s="26"/>
      <c r="I57" s="26"/>
      <c r="J57" s="26"/>
      <c r="K57" s="26"/>
      <c r="L57" s="26"/>
      <c r="M57" s="26"/>
      <c r="N57" s="26"/>
      <c r="O57" s="26"/>
      <c r="P57" s="27"/>
    </row>
    <row r="58" spans="2:16">
      <c r="B58" s="25"/>
      <c r="C58" s="26"/>
      <c r="D58" s="26"/>
      <c r="E58" s="26"/>
      <c r="F58" s="26"/>
      <c r="G58" s="26"/>
      <c r="H58" s="26"/>
      <c r="I58" s="26"/>
      <c r="J58" s="26"/>
      <c r="K58" s="26"/>
      <c r="L58" s="26"/>
      <c r="M58" s="26"/>
      <c r="N58" s="26"/>
      <c r="O58" s="26"/>
      <c r="P58" s="27"/>
    </row>
    <row r="59" spans="2:16">
      <c r="B59" s="25"/>
      <c r="C59" s="26"/>
      <c r="D59" s="26"/>
      <c r="E59" s="26"/>
      <c r="F59" s="26"/>
      <c r="G59" s="26"/>
      <c r="H59" s="26"/>
      <c r="I59" s="26"/>
      <c r="J59" s="26"/>
      <c r="K59" s="26"/>
      <c r="L59" s="26"/>
      <c r="M59" s="26"/>
      <c r="N59" s="26"/>
      <c r="O59" s="26"/>
      <c r="P59" s="27"/>
    </row>
    <row r="60" spans="2:16">
      <c r="B60" s="25"/>
      <c r="C60" s="26"/>
      <c r="D60" s="26"/>
      <c r="E60" s="26"/>
      <c r="F60" s="26"/>
      <c r="G60" s="26"/>
      <c r="H60" s="26"/>
      <c r="I60" s="26"/>
      <c r="J60" s="26"/>
      <c r="K60" s="26"/>
      <c r="L60" s="26"/>
      <c r="M60" s="26"/>
      <c r="N60" s="26"/>
      <c r="O60" s="26"/>
      <c r="P60" s="27"/>
    </row>
    <row r="61" spans="2:16">
      <c r="B61" s="25"/>
      <c r="C61" s="26"/>
      <c r="D61" s="26"/>
      <c r="E61" s="26"/>
      <c r="F61" s="26"/>
      <c r="G61" s="26"/>
      <c r="H61" s="26"/>
      <c r="I61" s="26"/>
      <c r="J61" s="26"/>
      <c r="K61" s="26"/>
      <c r="L61" s="26"/>
      <c r="M61" s="26"/>
      <c r="N61" s="26"/>
      <c r="O61" s="26"/>
      <c r="P61" s="27"/>
    </row>
    <row r="62" spans="2:16">
      <c r="B62" s="25"/>
      <c r="C62" s="26"/>
      <c r="D62" s="26"/>
      <c r="E62" s="26"/>
      <c r="F62" s="26"/>
      <c r="G62" s="26"/>
      <c r="H62" s="26"/>
      <c r="I62" s="26"/>
      <c r="J62" s="26"/>
      <c r="K62" s="26"/>
      <c r="L62" s="26"/>
      <c r="M62" s="26"/>
      <c r="N62" s="26"/>
      <c r="O62" s="26"/>
      <c r="P62" s="27"/>
    </row>
    <row r="63" spans="2:16">
      <c r="B63" s="25"/>
      <c r="C63" s="26"/>
      <c r="D63" s="26"/>
      <c r="E63" s="26"/>
      <c r="F63" s="26"/>
      <c r="G63" s="26"/>
      <c r="H63" s="26"/>
      <c r="I63" s="26"/>
      <c r="J63" s="26"/>
      <c r="K63" s="26"/>
      <c r="L63" s="26"/>
      <c r="M63" s="26"/>
      <c r="N63" s="26"/>
      <c r="O63" s="26"/>
      <c r="P63" s="27"/>
    </row>
    <row r="64" spans="2:16">
      <c r="B64" s="25"/>
      <c r="C64" s="26"/>
      <c r="D64" s="26"/>
      <c r="E64" s="26"/>
      <c r="F64" s="26"/>
      <c r="G64" s="26"/>
      <c r="H64" s="26"/>
      <c r="I64" s="26"/>
      <c r="J64" s="26"/>
      <c r="K64" s="26"/>
      <c r="L64" s="26"/>
      <c r="M64" s="26"/>
      <c r="N64" s="26"/>
      <c r="O64" s="26"/>
      <c r="P64" s="27"/>
    </row>
    <row r="65" spans="2:16">
      <c r="B65" s="25"/>
      <c r="C65" s="26"/>
      <c r="D65" s="26"/>
      <c r="E65" s="26"/>
      <c r="F65" s="26"/>
      <c r="G65" s="26"/>
      <c r="H65" s="26"/>
      <c r="I65" s="26"/>
      <c r="J65" s="26"/>
      <c r="K65" s="26"/>
      <c r="L65" s="26"/>
      <c r="M65" s="26"/>
      <c r="N65" s="26"/>
      <c r="O65" s="26"/>
      <c r="P65" s="27"/>
    </row>
    <row r="66" spans="2:16">
      <c r="B66" s="25"/>
      <c r="C66" s="26"/>
      <c r="D66" s="26"/>
      <c r="E66" s="26"/>
      <c r="F66" s="26"/>
      <c r="G66" s="26"/>
      <c r="H66" s="26"/>
      <c r="I66" s="26"/>
      <c r="J66" s="26"/>
      <c r="K66" s="26"/>
      <c r="L66" s="26"/>
      <c r="M66" s="26"/>
      <c r="N66" s="26"/>
      <c r="O66" s="26"/>
      <c r="P66" s="27"/>
    </row>
    <row r="67" spans="2:16">
      <c r="B67" s="25"/>
      <c r="C67" s="26"/>
      <c r="D67" s="26"/>
      <c r="E67" s="26"/>
      <c r="F67" s="26"/>
      <c r="G67" s="26"/>
      <c r="H67" s="26"/>
      <c r="I67" s="26"/>
      <c r="J67" s="26"/>
      <c r="K67" s="26"/>
      <c r="L67" s="26"/>
      <c r="M67" s="26"/>
      <c r="N67" s="26"/>
      <c r="O67" s="26"/>
      <c r="P67" s="27"/>
    </row>
    <row r="68" spans="2:16">
      <c r="B68" s="25"/>
      <c r="C68" s="26"/>
      <c r="D68" s="26"/>
      <c r="E68" s="26"/>
      <c r="F68" s="26"/>
      <c r="G68" s="26"/>
      <c r="H68" s="26"/>
      <c r="I68" s="26"/>
      <c r="J68" s="26"/>
      <c r="K68" s="26"/>
      <c r="L68" s="26"/>
      <c r="M68" s="26"/>
      <c r="N68" s="26"/>
      <c r="O68" s="26"/>
      <c r="P68" s="27"/>
    </row>
    <row r="69" spans="2:16">
      <c r="B69" s="25"/>
      <c r="C69" s="26"/>
      <c r="D69" s="26"/>
      <c r="E69" s="26"/>
      <c r="F69" s="26"/>
      <c r="G69" s="26"/>
      <c r="H69" s="26"/>
      <c r="I69" s="26"/>
      <c r="J69" s="26"/>
      <c r="K69" s="26"/>
      <c r="L69" s="26"/>
      <c r="M69" s="26"/>
      <c r="N69" s="26"/>
      <c r="O69" s="26"/>
      <c r="P69" s="27"/>
    </row>
    <row r="70" spans="2:16">
      <c r="B70" s="25"/>
      <c r="C70" s="26"/>
      <c r="D70" s="26"/>
      <c r="E70" s="26"/>
      <c r="F70" s="26"/>
      <c r="G70" s="26"/>
      <c r="H70" s="26"/>
      <c r="I70" s="26"/>
      <c r="J70" s="26"/>
      <c r="K70" s="26"/>
      <c r="L70" s="26"/>
      <c r="M70" s="26"/>
      <c r="N70" s="26"/>
      <c r="O70" s="26"/>
      <c r="P70" s="27"/>
    </row>
    <row r="71" spans="2:16">
      <c r="B71" s="25"/>
      <c r="C71" s="26"/>
      <c r="D71" s="26"/>
      <c r="E71" s="26"/>
      <c r="F71" s="26"/>
      <c r="G71" s="26"/>
      <c r="H71" s="26"/>
      <c r="I71" s="26"/>
      <c r="J71" s="26"/>
      <c r="K71" s="26"/>
      <c r="L71" s="26"/>
      <c r="M71" s="26"/>
      <c r="N71" s="26"/>
      <c r="O71" s="26"/>
      <c r="P71" s="27"/>
    </row>
    <row r="72" spans="2:16">
      <c r="B72" s="25"/>
      <c r="C72" s="26"/>
      <c r="D72" s="26"/>
      <c r="E72" s="26"/>
      <c r="F72" s="26"/>
      <c r="G72" s="26"/>
      <c r="H72" s="26"/>
      <c r="I72" s="26"/>
      <c r="J72" s="26"/>
      <c r="K72" s="26"/>
      <c r="L72" s="26"/>
      <c r="M72" s="26"/>
      <c r="N72" s="26"/>
      <c r="O72" s="26"/>
      <c r="P72" s="27"/>
    </row>
    <row r="73" spans="2:16">
      <c r="B73" s="25"/>
      <c r="C73" s="26"/>
      <c r="D73" s="26"/>
      <c r="E73" s="26"/>
      <c r="F73" s="26"/>
      <c r="G73" s="26"/>
      <c r="H73" s="26"/>
      <c r="I73" s="26"/>
      <c r="J73" s="26"/>
      <c r="K73" s="26"/>
      <c r="L73" s="26"/>
      <c r="M73" s="26"/>
      <c r="N73" s="26"/>
      <c r="O73" s="26"/>
      <c r="P73" s="27"/>
    </row>
    <row r="74" spans="2:16">
      <c r="B74" s="25"/>
      <c r="C74" s="26"/>
      <c r="D74" s="26"/>
      <c r="E74" s="26"/>
      <c r="F74" s="26"/>
      <c r="G74" s="26"/>
      <c r="H74" s="26"/>
      <c r="I74" s="26"/>
      <c r="J74" s="26"/>
      <c r="K74" s="26"/>
      <c r="L74" s="26"/>
      <c r="M74" s="26"/>
      <c r="N74" s="26"/>
      <c r="O74" s="26"/>
      <c r="P74" s="27"/>
    </row>
    <row r="75" spans="2:16">
      <c r="B75" s="25"/>
      <c r="C75" s="26"/>
      <c r="D75" s="26"/>
      <c r="E75" s="26"/>
      <c r="F75" s="26"/>
      <c r="G75" s="26"/>
      <c r="H75" s="26"/>
      <c r="I75" s="26"/>
      <c r="J75" s="26"/>
      <c r="K75" s="26"/>
      <c r="L75" s="26"/>
      <c r="M75" s="26"/>
      <c r="N75" s="26"/>
      <c r="O75" s="26"/>
      <c r="P75" s="27"/>
    </row>
    <row r="76" spans="2:16">
      <c r="B76" s="25"/>
      <c r="C76" s="26"/>
      <c r="D76" s="26"/>
      <c r="E76" s="26"/>
      <c r="F76" s="26"/>
      <c r="G76" s="26"/>
      <c r="H76" s="26"/>
      <c r="I76" s="26"/>
      <c r="J76" s="26"/>
      <c r="K76" s="26"/>
      <c r="L76" s="26"/>
      <c r="M76" s="26"/>
      <c r="N76" s="26"/>
      <c r="O76" s="26"/>
      <c r="P76" s="27"/>
    </row>
    <row r="77" spans="2:16">
      <c r="B77" s="25"/>
      <c r="C77" s="26"/>
      <c r="D77" s="26"/>
      <c r="E77" s="26"/>
      <c r="F77" s="26"/>
      <c r="G77" s="26"/>
      <c r="H77" s="26"/>
      <c r="I77" s="26"/>
      <c r="J77" s="26"/>
      <c r="K77" s="26"/>
      <c r="L77" s="26"/>
      <c r="M77" s="26"/>
      <c r="N77" s="26"/>
      <c r="O77" s="26"/>
      <c r="P77" s="27"/>
    </row>
    <row r="78" spans="2:16">
      <c r="B78" s="25"/>
      <c r="C78" s="26"/>
      <c r="D78" s="26"/>
      <c r="E78" s="26"/>
      <c r="F78" s="26"/>
      <c r="G78" s="26"/>
      <c r="H78" s="26"/>
      <c r="I78" s="26"/>
      <c r="J78" s="26"/>
      <c r="K78" s="26"/>
      <c r="L78" s="26"/>
      <c r="M78" s="26"/>
      <c r="N78" s="26"/>
      <c r="O78" s="26"/>
      <c r="P78" s="27"/>
    </row>
    <row r="79" spans="2:16">
      <c r="B79" s="25"/>
      <c r="C79" s="26"/>
      <c r="D79" s="26"/>
      <c r="E79" s="26"/>
      <c r="F79" s="26"/>
      <c r="G79" s="26"/>
      <c r="H79" s="26"/>
      <c r="I79" s="26"/>
      <c r="J79" s="26"/>
      <c r="K79" s="26"/>
      <c r="L79" s="26"/>
      <c r="M79" s="26"/>
      <c r="N79" s="26"/>
      <c r="O79" s="26"/>
      <c r="P79" s="27"/>
    </row>
    <row r="80" spans="2:16">
      <c r="B80" s="25"/>
      <c r="C80" s="26"/>
      <c r="D80" s="26"/>
      <c r="E80" s="26"/>
      <c r="F80" s="26"/>
      <c r="G80" s="26"/>
      <c r="H80" s="26"/>
      <c r="I80" s="26"/>
      <c r="J80" s="26"/>
      <c r="K80" s="26"/>
      <c r="L80" s="26"/>
      <c r="M80" s="26"/>
      <c r="N80" s="26"/>
      <c r="O80" s="26"/>
      <c r="P80" s="27"/>
    </row>
    <row r="81" spans="2:16">
      <c r="B81" s="25"/>
      <c r="C81" s="26"/>
      <c r="D81" s="26"/>
      <c r="E81" s="26"/>
      <c r="F81" s="26"/>
      <c r="G81" s="26"/>
      <c r="H81" s="26"/>
      <c r="I81" s="26"/>
      <c r="J81" s="26"/>
      <c r="K81" s="26"/>
      <c r="L81" s="26"/>
      <c r="M81" s="26"/>
      <c r="N81" s="26"/>
      <c r="O81" s="26"/>
      <c r="P81" s="27"/>
    </row>
    <row r="82" spans="2:16">
      <c r="B82" s="25"/>
      <c r="C82" s="26"/>
      <c r="D82" s="26"/>
      <c r="E82" s="26"/>
      <c r="F82" s="26"/>
      <c r="G82" s="26"/>
      <c r="H82" s="26"/>
      <c r="I82" s="26"/>
      <c r="J82" s="26"/>
      <c r="K82" s="26"/>
      <c r="L82" s="26"/>
      <c r="M82" s="26"/>
      <c r="N82" s="26"/>
      <c r="O82" s="26"/>
      <c r="P82" s="27"/>
    </row>
    <row r="83" spans="2:16">
      <c r="B83" s="25"/>
      <c r="C83" s="26"/>
      <c r="D83" s="26"/>
      <c r="E83" s="26"/>
      <c r="F83" s="26"/>
      <c r="G83" s="26"/>
      <c r="H83" s="26"/>
      <c r="I83" s="26"/>
      <c r="J83" s="26"/>
      <c r="K83" s="26"/>
      <c r="L83" s="26"/>
      <c r="M83" s="26"/>
      <c r="N83" s="26"/>
      <c r="O83" s="26"/>
      <c r="P83" s="27"/>
    </row>
    <row r="84" spans="2:16">
      <c r="B84" s="25"/>
      <c r="C84" s="26"/>
      <c r="D84" s="26"/>
      <c r="E84" s="26"/>
      <c r="F84" s="26"/>
      <c r="G84" s="26"/>
      <c r="H84" s="26"/>
      <c r="I84" s="26"/>
      <c r="J84" s="26"/>
      <c r="K84" s="26"/>
      <c r="L84" s="26"/>
      <c r="M84" s="26"/>
      <c r="N84" s="26"/>
      <c r="O84" s="26"/>
      <c r="P84" s="27"/>
    </row>
    <row r="85" spans="2:16">
      <c r="B85" s="25"/>
      <c r="C85" s="26"/>
      <c r="D85" s="26"/>
      <c r="E85" s="26"/>
      <c r="F85" s="26"/>
      <c r="G85" s="26"/>
      <c r="H85" s="26"/>
      <c r="I85" s="26"/>
      <c r="J85" s="26"/>
      <c r="K85" s="26"/>
      <c r="L85" s="26"/>
      <c r="M85" s="26"/>
      <c r="N85" s="26"/>
      <c r="O85" s="26"/>
      <c r="P85" s="27"/>
    </row>
    <row r="86" spans="2:16">
      <c r="B86" s="25"/>
      <c r="C86" s="26"/>
      <c r="D86" s="26"/>
      <c r="E86" s="26"/>
      <c r="F86" s="26"/>
      <c r="G86" s="26"/>
      <c r="H86" s="26"/>
      <c r="I86" s="26"/>
      <c r="J86" s="26"/>
      <c r="K86" s="26"/>
      <c r="L86" s="26"/>
      <c r="M86" s="26"/>
      <c r="N86" s="26"/>
      <c r="O86" s="26"/>
      <c r="P86" s="27"/>
    </row>
    <row r="87" spans="2:16">
      <c r="B87" s="25"/>
      <c r="C87" s="26"/>
      <c r="D87" s="26"/>
      <c r="E87" s="26"/>
      <c r="F87" s="26"/>
      <c r="G87" s="26"/>
      <c r="H87" s="26"/>
      <c r="I87" s="26"/>
      <c r="J87" s="26"/>
      <c r="K87" s="26"/>
      <c r="L87" s="26"/>
      <c r="M87" s="26"/>
      <c r="N87" s="26"/>
      <c r="O87" s="26"/>
      <c r="P87" s="27"/>
    </row>
    <row r="88" spans="2:16">
      <c r="B88" s="25"/>
      <c r="C88" s="26"/>
      <c r="D88" s="26"/>
      <c r="E88" s="26"/>
      <c r="F88" s="26"/>
      <c r="G88" s="26"/>
      <c r="H88" s="26"/>
      <c r="I88" s="26"/>
      <c r="J88" s="26"/>
      <c r="K88" s="26"/>
      <c r="L88" s="26"/>
      <c r="M88" s="26"/>
      <c r="N88" s="26"/>
      <c r="O88" s="26"/>
      <c r="P88" s="27"/>
    </row>
    <row r="89" spans="2:16">
      <c r="B89" s="25"/>
      <c r="C89" s="26"/>
      <c r="D89" s="26"/>
      <c r="E89" s="26"/>
      <c r="F89" s="26"/>
      <c r="G89" s="26"/>
      <c r="H89" s="26"/>
      <c r="I89" s="26"/>
      <c r="J89" s="26"/>
      <c r="K89" s="26"/>
      <c r="L89" s="26"/>
      <c r="M89" s="26"/>
      <c r="N89" s="26"/>
      <c r="O89" s="26"/>
      <c r="P89" s="27"/>
    </row>
    <row r="90" spans="2:16">
      <c r="B90" s="25"/>
      <c r="C90" s="26"/>
      <c r="D90" s="26"/>
      <c r="E90" s="26"/>
      <c r="F90" s="26"/>
      <c r="G90" s="26"/>
      <c r="H90" s="26"/>
      <c r="I90" s="26"/>
      <c r="J90" s="26"/>
      <c r="K90" s="26"/>
      <c r="L90" s="26"/>
      <c r="M90" s="26"/>
      <c r="N90" s="26"/>
      <c r="O90" s="26"/>
      <c r="P90" s="27"/>
    </row>
    <row r="91" spans="2:16">
      <c r="B91" s="25"/>
      <c r="C91" s="26"/>
      <c r="D91" s="26"/>
      <c r="E91" s="26"/>
      <c r="F91" s="26"/>
      <c r="G91" s="26"/>
      <c r="H91" s="26"/>
      <c r="I91" s="26"/>
      <c r="J91" s="26"/>
      <c r="K91" s="26"/>
      <c r="L91" s="26"/>
      <c r="M91" s="26"/>
      <c r="N91" s="26"/>
      <c r="O91" s="26"/>
      <c r="P91" s="27"/>
    </row>
    <row r="92" spans="2:16">
      <c r="B92" s="25"/>
      <c r="C92" s="26"/>
      <c r="D92" s="26"/>
      <c r="E92" s="26"/>
      <c r="F92" s="26"/>
      <c r="G92" s="26"/>
      <c r="H92" s="26"/>
      <c r="I92" s="26"/>
      <c r="J92" s="26"/>
      <c r="K92" s="26"/>
      <c r="L92" s="26"/>
      <c r="M92" s="26"/>
      <c r="N92" s="26"/>
      <c r="O92" s="26"/>
      <c r="P92" s="27"/>
    </row>
    <row r="93" spans="2:16">
      <c r="B93" s="25"/>
      <c r="C93" s="26"/>
      <c r="D93" s="26"/>
      <c r="E93" s="26"/>
      <c r="F93" s="26"/>
      <c r="G93" s="26"/>
      <c r="H93" s="26"/>
      <c r="I93" s="26"/>
      <c r="J93" s="26"/>
      <c r="K93" s="26"/>
      <c r="L93" s="26"/>
      <c r="M93" s="26"/>
      <c r="N93" s="26"/>
      <c r="O93" s="26"/>
      <c r="P93" s="27"/>
    </row>
    <row r="94" spans="2:16">
      <c r="B94" s="25"/>
      <c r="C94" s="26"/>
      <c r="D94" s="26"/>
      <c r="E94" s="26"/>
      <c r="F94" s="26"/>
      <c r="G94" s="26"/>
      <c r="H94" s="26"/>
      <c r="I94" s="26"/>
      <c r="J94" s="26"/>
      <c r="K94" s="26"/>
      <c r="L94" s="26"/>
      <c r="M94" s="26"/>
      <c r="N94" s="26"/>
      <c r="O94" s="26"/>
      <c r="P94" s="27"/>
    </row>
    <row r="95" spans="2:16">
      <c r="B95" s="25"/>
      <c r="C95" s="26"/>
      <c r="D95" s="26"/>
      <c r="E95" s="26"/>
      <c r="F95" s="26"/>
      <c r="G95" s="26"/>
      <c r="H95" s="26"/>
      <c r="I95" s="26"/>
      <c r="J95" s="26"/>
      <c r="K95" s="26"/>
      <c r="L95" s="26"/>
      <c r="M95" s="26"/>
      <c r="N95" s="26"/>
      <c r="O95" s="26"/>
      <c r="P95" s="27"/>
    </row>
    <row r="96" spans="2:16">
      <c r="B96" s="25"/>
      <c r="C96" s="26"/>
      <c r="D96" s="26"/>
      <c r="E96" s="26"/>
      <c r="F96" s="26"/>
      <c r="G96" s="26"/>
      <c r="H96" s="26"/>
      <c r="I96" s="26"/>
      <c r="J96" s="26"/>
      <c r="K96" s="26"/>
      <c r="L96" s="26"/>
      <c r="M96" s="26"/>
      <c r="N96" s="26"/>
      <c r="O96" s="26"/>
      <c r="P96" s="27"/>
    </row>
    <row r="97" spans="2:16">
      <c r="B97" s="25"/>
      <c r="C97" s="26"/>
      <c r="D97" s="26"/>
      <c r="E97" s="26"/>
      <c r="F97" s="26"/>
      <c r="G97" s="26"/>
      <c r="H97" s="26"/>
      <c r="I97" s="26"/>
      <c r="J97" s="26"/>
      <c r="K97" s="26"/>
      <c r="L97" s="26"/>
      <c r="M97" s="26"/>
      <c r="N97" s="26"/>
      <c r="O97" s="26"/>
      <c r="P97" s="27"/>
    </row>
    <row r="98" spans="2:16">
      <c r="B98" s="25"/>
      <c r="C98" s="26"/>
      <c r="D98" s="26"/>
      <c r="E98" s="26"/>
      <c r="F98" s="26"/>
      <c r="G98" s="26"/>
      <c r="H98" s="26"/>
      <c r="I98" s="26"/>
      <c r="J98" s="26"/>
      <c r="K98" s="26"/>
      <c r="L98" s="26"/>
      <c r="M98" s="26"/>
      <c r="N98" s="26"/>
      <c r="O98" s="26"/>
      <c r="P98" s="27"/>
    </row>
    <row r="99" spans="2:16">
      <c r="B99" s="25"/>
      <c r="C99" s="26"/>
      <c r="D99" s="26"/>
      <c r="E99" s="26"/>
      <c r="F99" s="26"/>
      <c r="G99" s="26"/>
      <c r="H99" s="26"/>
      <c r="I99" s="26"/>
      <c r="J99" s="26"/>
      <c r="K99" s="26"/>
      <c r="L99" s="26"/>
      <c r="M99" s="26"/>
      <c r="N99" s="26"/>
      <c r="O99" s="26"/>
      <c r="P99" s="27"/>
    </row>
    <row r="100" spans="2:16">
      <c r="B100" s="25"/>
      <c r="C100" s="26"/>
      <c r="D100" s="26"/>
      <c r="E100" s="26"/>
      <c r="F100" s="26"/>
      <c r="G100" s="26"/>
      <c r="H100" s="26"/>
      <c r="I100" s="26"/>
      <c r="J100" s="26"/>
      <c r="K100" s="26"/>
      <c r="L100" s="26"/>
      <c r="M100" s="26"/>
      <c r="N100" s="26"/>
      <c r="O100" s="26"/>
      <c r="P100" s="27"/>
    </row>
    <row r="101" spans="2:16">
      <c r="B101" s="25"/>
      <c r="C101" s="26"/>
      <c r="D101" s="26"/>
      <c r="E101" s="26"/>
      <c r="F101" s="26"/>
      <c r="G101" s="26"/>
      <c r="H101" s="26"/>
      <c r="I101" s="26"/>
      <c r="J101" s="26"/>
      <c r="K101" s="26"/>
      <c r="L101" s="26"/>
      <c r="M101" s="26"/>
      <c r="N101" s="26"/>
      <c r="O101" s="26"/>
      <c r="P101" s="27"/>
    </row>
    <row r="102" spans="2:16">
      <c r="B102" s="25"/>
      <c r="C102" s="26"/>
      <c r="D102" s="26"/>
      <c r="E102" s="26"/>
      <c r="F102" s="26"/>
      <c r="G102" s="26"/>
      <c r="H102" s="26"/>
      <c r="I102" s="26"/>
      <c r="J102" s="26"/>
      <c r="K102" s="26"/>
      <c r="L102" s="26"/>
      <c r="M102" s="26"/>
      <c r="N102" s="26"/>
      <c r="O102" s="26"/>
      <c r="P102" s="27"/>
    </row>
    <row r="103" spans="2:16">
      <c r="B103" s="25"/>
      <c r="C103" s="26"/>
      <c r="D103" s="26"/>
      <c r="E103" s="26"/>
      <c r="F103" s="26"/>
      <c r="G103" s="26"/>
      <c r="H103" s="26"/>
      <c r="I103" s="26"/>
      <c r="J103" s="26"/>
      <c r="K103" s="26"/>
      <c r="L103" s="26"/>
      <c r="M103" s="26"/>
      <c r="N103" s="26"/>
      <c r="O103" s="26"/>
      <c r="P103" s="27"/>
    </row>
    <row r="104" spans="2:16">
      <c r="B104" s="25"/>
      <c r="C104" s="26"/>
      <c r="D104" s="26"/>
      <c r="E104" s="26"/>
      <c r="F104" s="26"/>
      <c r="G104" s="26"/>
      <c r="H104" s="26"/>
      <c r="I104" s="26"/>
      <c r="J104" s="26"/>
      <c r="K104" s="26"/>
      <c r="L104" s="26"/>
      <c r="M104" s="26"/>
      <c r="N104" s="26"/>
      <c r="O104" s="26"/>
      <c r="P104" s="27"/>
    </row>
    <row r="105" spans="2:16">
      <c r="B105" s="25"/>
      <c r="C105" s="26"/>
      <c r="D105" s="26"/>
      <c r="E105" s="26"/>
      <c r="F105" s="26"/>
      <c r="G105" s="26"/>
      <c r="H105" s="26"/>
      <c r="I105" s="26"/>
      <c r="J105" s="26"/>
      <c r="K105" s="26"/>
      <c r="L105" s="26"/>
      <c r="M105" s="26"/>
      <c r="N105" s="26"/>
      <c r="O105" s="26"/>
      <c r="P105" s="27"/>
    </row>
    <row r="106" spans="2:16">
      <c r="B106" s="25"/>
      <c r="C106" s="26"/>
      <c r="D106" s="26"/>
      <c r="E106" s="26"/>
      <c r="F106" s="26"/>
      <c r="G106" s="26"/>
      <c r="H106" s="26"/>
      <c r="I106" s="26"/>
      <c r="J106" s="26"/>
      <c r="K106" s="26"/>
      <c r="L106" s="26"/>
      <c r="M106" s="26"/>
      <c r="N106" s="26"/>
      <c r="O106" s="26"/>
      <c r="P106" s="27"/>
    </row>
    <row r="107" spans="2:16">
      <c r="B107" s="25"/>
      <c r="C107" s="26"/>
      <c r="D107" s="26"/>
      <c r="E107" s="26"/>
      <c r="F107" s="26"/>
      <c r="G107" s="26"/>
      <c r="H107" s="26"/>
      <c r="I107" s="26"/>
      <c r="J107" s="26"/>
      <c r="K107" s="26"/>
      <c r="L107" s="26"/>
      <c r="M107" s="26"/>
      <c r="N107" s="26"/>
      <c r="O107" s="26"/>
      <c r="P107" s="27"/>
    </row>
    <row r="108" spans="2:16">
      <c r="B108" s="25"/>
      <c r="C108" s="26"/>
      <c r="D108" s="26"/>
      <c r="E108" s="26"/>
      <c r="F108" s="26"/>
      <c r="G108" s="26"/>
      <c r="H108" s="26"/>
      <c r="I108" s="26"/>
      <c r="J108" s="26"/>
      <c r="K108" s="26"/>
      <c r="L108" s="26"/>
      <c r="M108" s="26"/>
      <c r="N108" s="26"/>
      <c r="O108" s="26"/>
      <c r="P108" s="27"/>
    </row>
    <row r="109" spans="2:16">
      <c r="B109" s="25"/>
      <c r="C109" s="26"/>
      <c r="D109" s="26"/>
      <c r="E109" s="26"/>
      <c r="F109" s="26"/>
      <c r="G109" s="26"/>
      <c r="H109" s="26"/>
      <c r="I109" s="26"/>
      <c r="J109" s="26"/>
      <c r="K109" s="26"/>
      <c r="L109" s="26"/>
      <c r="M109" s="26"/>
      <c r="N109" s="26"/>
      <c r="O109" s="26"/>
      <c r="P109" s="27"/>
    </row>
    <row r="110" spans="2:16">
      <c r="B110" s="25"/>
      <c r="C110" s="26"/>
      <c r="D110" s="26"/>
      <c r="E110" s="26"/>
      <c r="F110" s="26"/>
      <c r="G110" s="26"/>
      <c r="H110" s="26"/>
      <c r="I110" s="26"/>
      <c r="J110" s="26"/>
      <c r="K110" s="26"/>
      <c r="L110" s="26"/>
      <c r="M110" s="26"/>
      <c r="N110" s="26"/>
      <c r="O110" s="26"/>
      <c r="P110" s="27"/>
    </row>
    <row r="111" spans="2:16">
      <c r="B111" s="25"/>
      <c r="C111" s="26"/>
      <c r="D111" s="26"/>
      <c r="E111" s="26"/>
      <c r="F111" s="26"/>
      <c r="G111" s="26"/>
      <c r="H111" s="26"/>
      <c r="I111" s="26"/>
      <c r="J111" s="26"/>
      <c r="K111" s="26"/>
      <c r="L111" s="26"/>
      <c r="M111" s="26"/>
      <c r="N111" s="26"/>
      <c r="O111" s="26"/>
      <c r="P111" s="27"/>
    </row>
    <row r="112" spans="2:16">
      <c r="B112" s="25"/>
      <c r="C112" s="26"/>
      <c r="D112" s="26"/>
      <c r="E112" s="26"/>
      <c r="F112" s="26"/>
      <c r="G112" s="26"/>
      <c r="H112" s="26"/>
      <c r="I112" s="26"/>
      <c r="J112" s="26"/>
      <c r="K112" s="26"/>
      <c r="L112" s="26"/>
      <c r="M112" s="26"/>
      <c r="N112" s="26"/>
      <c r="O112" s="26"/>
      <c r="P112" s="27"/>
    </row>
    <row r="113" spans="2:16">
      <c r="B113" s="25"/>
      <c r="C113" s="26"/>
      <c r="D113" s="26"/>
      <c r="E113" s="26"/>
      <c r="F113" s="26"/>
      <c r="G113" s="26"/>
      <c r="H113" s="26"/>
      <c r="I113" s="26"/>
      <c r="J113" s="26"/>
      <c r="K113" s="26"/>
      <c r="L113" s="26"/>
      <c r="M113" s="26"/>
      <c r="N113" s="26"/>
      <c r="O113" s="26"/>
      <c r="P113" s="27"/>
    </row>
    <row r="114" spans="2:16">
      <c r="B114" s="25"/>
      <c r="C114" s="26"/>
      <c r="D114" s="26"/>
      <c r="E114" s="26"/>
      <c r="F114" s="26"/>
      <c r="G114" s="26"/>
      <c r="H114" s="26"/>
      <c r="I114" s="26"/>
      <c r="J114" s="26"/>
      <c r="K114" s="26"/>
      <c r="L114" s="26"/>
      <c r="M114" s="26"/>
      <c r="N114" s="26"/>
      <c r="O114" s="26"/>
      <c r="P114" s="27"/>
    </row>
    <row r="115" spans="2:16">
      <c r="B115" s="25"/>
      <c r="C115" s="26"/>
      <c r="D115" s="26"/>
      <c r="E115" s="26"/>
      <c r="F115" s="26"/>
      <c r="G115" s="26"/>
      <c r="H115" s="26"/>
      <c r="I115" s="26"/>
      <c r="J115" s="26"/>
      <c r="K115" s="26"/>
      <c r="L115" s="26"/>
      <c r="M115" s="26"/>
      <c r="N115" s="26"/>
      <c r="O115" s="26"/>
      <c r="P115" s="27"/>
    </row>
    <row r="116" spans="2:16">
      <c r="B116" s="25"/>
      <c r="C116" s="26"/>
      <c r="D116" s="26"/>
      <c r="E116" s="26"/>
      <c r="F116" s="26"/>
      <c r="G116" s="26"/>
      <c r="H116" s="26"/>
      <c r="I116" s="26"/>
      <c r="J116" s="26"/>
      <c r="K116" s="26"/>
      <c r="L116" s="26"/>
      <c r="M116" s="26"/>
      <c r="N116" s="26"/>
      <c r="O116" s="26"/>
      <c r="P116" s="27"/>
    </row>
    <row r="117" spans="2:16">
      <c r="B117" s="25"/>
      <c r="C117" s="26"/>
      <c r="D117" s="26"/>
      <c r="E117" s="26"/>
      <c r="F117" s="26"/>
      <c r="G117" s="26"/>
      <c r="H117" s="26"/>
      <c r="I117" s="26"/>
      <c r="J117" s="26"/>
      <c r="K117" s="26"/>
      <c r="L117" s="26"/>
      <c r="M117" s="26"/>
      <c r="N117" s="26"/>
      <c r="O117" s="26"/>
      <c r="P117" s="27"/>
    </row>
    <row r="118" spans="2:16">
      <c r="B118" s="25"/>
      <c r="C118" s="26"/>
      <c r="D118" s="26"/>
      <c r="E118" s="26"/>
      <c r="F118" s="26"/>
      <c r="G118" s="26"/>
      <c r="H118" s="26"/>
      <c r="I118" s="26"/>
      <c r="J118" s="26"/>
      <c r="K118" s="26"/>
      <c r="L118" s="26"/>
      <c r="M118" s="26"/>
      <c r="N118" s="26"/>
      <c r="O118" s="26"/>
      <c r="P118" s="27"/>
    </row>
    <row r="119" spans="2:16">
      <c r="B119" s="25"/>
      <c r="C119" s="26"/>
      <c r="D119" s="26"/>
      <c r="E119" s="26"/>
      <c r="F119" s="26"/>
      <c r="G119" s="26"/>
      <c r="H119" s="26"/>
      <c r="I119" s="26"/>
      <c r="J119" s="26"/>
      <c r="K119" s="26"/>
      <c r="L119" s="26"/>
      <c r="M119" s="26"/>
      <c r="N119" s="26"/>
      <c r="O119" s="26"/>
      <c r="P119" s="27"/>
    </row>
    <row r="120" spans="2:16">
      <c r="B120" s="25"/>
      <c r="C120" s="26"/>
      <c r="D120" s="26"/>
      <c r="E120" s="26"/>
      <c r="F120" s="26"/>
      <c r="G120" s="26"/>
      <c r="H120" s="26"/>
      <c r="I120" s="26"/>
      <c r="J120" s="26"/>
      <c r="K120" s="26"/>
      <c r="L120" s="26"/>
      <c r="M120" s="26"/>
      <c r="N120" s="26"/>
      <c r="O120" s="26"/>
      <c r="P120" s="27"/>
    </row>
    <row r="121" spans="2:16">
      <c r="B121" s="25"/>
      <c r="C121" s="26"/>
      <c r="D121" s="26"/>
      <c r="E121" s="26"/>
      <c r="F121" s="26"/>
      <c r="G121" s="26"/>
      <c r="H121" s="26"/>
      <c r="I121" s="26"/>
      <c r="J121" s="26"/>
      <c r="K121" s="26"/>
      <c r="L121" s="26"/>
      <c r="M121" s="26"/>
      <c r="N121" s="26"/>
      <c r="O121" s="26"/>
      <c r="P121" s="27"/>
    </row>
    <row r="122" spans="2:16">
      <c r="B122" s="25"/>
      <c r="C122" s="26"/>
      <c r="D122" s="26"/>
      <c r="E122" s="26"/>
      <c r="F122" s="26"/>
      <c r="G122" s="26"/>
      <c r="H122" s="26"/>
      <c r="I122" s="26"/>
      <c r="J122" s="26"/>
      <c r="K122" s="26"/>
      <c r="L122" s="26"/>
      <c r="M122" s="26"/>
      <c r="N122" s="26"/>
      <c r="O122" s="26"/>
      <c r="P122" s="27"/>
    </row>
    <row r="123" spans="2:16">
      <c r="B123" s="25"/>
      <c r="C123" s="26"/>
      <c r="D123" s="26"/>
      <c r="E123" s="26"/>
      <c r="F123" s="26"/>
      <c r="G123" s="26"/>
      <c r="H123" s="26"/>
      <c r="I123" s="26"/>
      <c r="J123" s="26"/>
      <c r="K123" s="26"/>
      <c r="L123" s="26"/>
      <c r="M123" s="26"/>
      <c r="N123" s="26"/>
      <c r="O123" s="26"/>
      <c r="P123" s="27"/>
    </row>
    <row r="124" spans="2:16">
      <c r="B124" s="25"/>
      <c r="C124" s="26"/>
      <c r="D124" s="26"/>
      <c r="E124" s="26"/>
      <c r="F124" s="26"/>
      <c r="G124" s="26"/>
      <c r="H124" s="26"/>
      <c r="I124" s="26"/>
      <c r="J124" s="26"/>
      <c r="K124" s="26"/>
      <c r="L124" s="26"/>
      <c r="M124" s="26"/>
      <c r="N124" s="26"/>
      <c r="O124" s="26"/>
      <c r="P124" s="27"/>
    </row>
    <row r="125" spans="2:16">
      <c r="B125" s="25"/>
      <c r="C125" s="26"/>
      <c r="D125" s="26"/>
      <c r="E125" s="26"/>
      <c r="F125" s="26"/>
      <c r="G125" s="26"/>
      <c r="H125" s="26"/>
      <c r="I125" s="26"/>
      <c r="J125" s="26"/>
      <c r="K125" s="26"/>
      <c r="L125" s="26"/>
      <c r="M125" s="26"/>
      <c r="N125" s="26"/>
      <c r="O125" s="26"/>
      <c r="P125" s="27"/>
    </row>
    <row r="126" spans="2:16">
      <c r="B126" s="25"/>
      <c r="C126" s="26"/>
      <c r="D126" s="26"/>
      <c r="E126" s="26"/>
      <c r="F126" s="26"/>
      <c r="G126" s="26"/>
      <c r="H126" s="26"/>
      <c r="I126" s="26"/>
      <c r="J126" s="26"/>
      <c r="K126" s="26"/>
      <c r="L126" s="26"/>
      <c r="M126" s="26"/>
      <c r="N126" s="26"/>
      <c r="O126" s="26"/>
      <c r="P126" s="27"/>
    </row>
    <row r="127" spans="2:16">
      <c r="B127" s="25"/>
      <c r="C127" s="26"/>
      <c r="D127" s="26"/>
      <c r="E127" s="26"/>
      <c r="F127" s="26"/>
      <c r="G127" s="26"/>
      <c r="H127" s="26"/>
      <c r="I127" s="26"/>
      <c r="J127" s="26"/>
      <c r="K127" s="26"/>
      <c r="L127" s="26"/>
      <c r="M127" s="26"/>
      <c r="N127" s="26"/>
      <c r="O127" s="26"/>
      <c r="P127" s="27"/>
    </row>
    <row r="128" spans="2:16">
      <c r="B128" s="25"/>
      <c r="C128" s="26"/>
      <c r="D128" s="26"/>
      <c r="E128" s="26"/>
      <c r="F128" s="26"/>
      <c r="G128" s="26"/>
      <c r="H128" s="26"/>
      <c r="I128" s="26"/>
      <c r="J128" s="26"/>
      <c r="K128" s="26"/>
      <c r="L128" s="26"/>
      <c r="M128" s="26"/>
      <c r="N128" s="26"/>
      <c r="O128" s="26"/>
      <c r="P128" s="27"/>
    </row>
    <row r="129" spans="2:16">
      <c r="B129" s="25"/>
      <c r="C129" s="26"/>
      <c r="D129" s="26"/>
      <c r="E129" s="26"/>
      <c r="F129" s="26"/>
      <c r="G129" s="26"/>
      <c r="H129" s="26"/>
      <c r="I129" s="26"/>
      <c r="J129" s="26"/>
      <c r="K129" s="26"/>
      <c r="L129" s="26"/>
      <c r="M129" s="26"/>
      <c r="N129" s="26"/>
      <c r="O129" s="26"/>
      <c r="P129" s="27"/>
    </row>
    <row r="130" spans="2:16">
      <c r="B130" s="25"/>
      <c r="C130" s="26"/>
      <c r="D130" s="26"/>
      <c r="E130" s="26"/>
      <c r="F130" s="26"/>
      <c r="G130" s="26"/>
      <c r="H130" s="26"/>
      <c r="I130" s="26"/>
      <c r="J130" s="26"/>
      <c r="K130" s="26"/>
      <c r="L130" s="26"/>
      <c r="M130" s="26"/>
      <c r="N130" s="26"/>
      <c r="O130" s="26"/>
      <c r="P130" s="27"/>
    </row>
    <row r="131" spans="2:16">
      <c r="B131" s="25"/>
      <c r="C131" s="26"/>
      <c r="D131" s="26"/>
      <c r="E131" s="26"/>
      <c r="F131" s="26"/>
      <c r="G131" s="26"/>
      <c r="H131" s="26"/>
      <c r="I131" s="26"/>
      <c r="J131" s="26"/>
      <c r="K131" s="26"/>
      <c r="L131" s="26"/>
      <c r="M131" s="26"/>
      <c r="N131" s="26"/>
      <c r="O131" s="26"/>
      <c r="P131" s="27"/>
    </row>
    <row r="132" spans="2:16">
      <c r="B132" s="25"/>
      <c r="C132" s="26"/>
      <c r="D132" s="26"/>
      <c r="E132" s="26"/>
      <c r="F132" s="26"/>
      <c r="G132" s="26"/>
      <c r="H132" s="26"/>
      <c r="I132" s="26"/>
      <c r="J132" s="26"/>
      <c r="K132" s="26"/>
      <c r="L132" s="26"/>
      <c r="M132" s="26"/>
      <c r="N132" s="26"/>
      <c r="O132" s="26"/>
      <c r="P132" s="27"/>
    </row>
    <row r="133" spans="2:16">
      <c r="B133" s="25"/>
      <c r="C133" s="26"/>
      <c r="D133" s="26"/>
      <c r="E133" s="26"/>
      <c r="F133" s="26"/>
      <c r="G133" s="26"/>
      <c r="H133" s="26"/>
      <c r="I133" s="26"/>
      <c r="J133" s="26"/>
      <c r="K133" s="26"/>
      <c r="L133" s="26"/>
      <c r="M133" s="26"/>
      <c r="N133" s="26"/>
      <c r="O133" s="26"/>
      <c r="P133" s="27"/>
    </row>
    <row r="134" spans="2:16">
      <c r="B134" s="25"/>
      <c r="C134" s="26"/>
      <c r="D134" s="26"/>
      <c r="E134" s="26"/>
      <c r="F134" s="26"/>
      <c r="G134" s="26"/>
      <c r="H134" s="26"/>
      <c r="I134" s="26"/>
      <c r="J134" s="26"/>
      <c r="K134" s="26"/>
      <c r="L134" s="26"/>
      <c r="M134" s="26"/>
      <c r="N134" s="26"/>
      <c r="O134" s="26"/>
      <c r="P134" s="27"/>
    </row>
    <row r="135" spans="2:16">
      <c r="B135" s="25"/>
      <c r="C135" s="26"/>
      <c r="D135" s="26"/>
      <c r="E135" s="26"/>
      <c r="F135" s="26"/>
      <c r="G135" s="26"/>
      <c r="H135" s="26"/>
      <c r="I135" s="26"/>
      <c r="J135" s="26"/>
      <c r="K135" s="26"/>
      <c r="L135" s="26"/>
      <c r="M135" s="26"/>
      <c r="N135" s="26"/>
      <c r="O135" s="26"/>
      <c r="P135" s="27"/>
    </row>
    <row r="136" spans="2:16">
      <c r="B136" s="25"/>
      <c r="C136" s="26"/>
      <c r="D136" s="26"/>
      <c r="E136" s="26"/>
      <c r="F136" s="26"/>
      <c r="G136" s="26"/>
      <c r="H136" s="26"/>
      <c r="I136" s="26"/>
      <c r="J136" s="26"/>
      <c r="K136" s="26"/>
      <c r="L136" s="26"/>
      <c r="M136" s="26"/>
      <c r="N136" s="26"/>
      <c r="O136" s="26"/>
      <c r="P136" s="27"/>
    </row>
    <row r="137" spans="2:16">
      <c r="B137" s="25"/>
      <c r="C137" s="26"/>
      <c r="D137" s="26"/>
      <c r="E137" s="26"/>
      <c r="F137" s="26"/>
      <c r="G137" s="26"/>
      <c r="H137" s="26"/>
      <c r="I137" s="26"/>
      <c r="J137" s="26"/>
      <c r="K137" s="26"/>
      <c r="L137" s="26"/>
      <c r="M137" s="26"/>
      <c r="N137" s="26"/>
      <c r="O137" s="26"/>
      <c r="P137" s="27"/>
    </row>
    <row r="138" spans="2:16">
      <c r="B138" s="25"/>
      <c r="C138" s="26"/>
      <c r="D138" s="26"/>
      <c r="E138" s="26"/>
      <c r="F138" s="26"/>
      <c r="G138" s="26"/>
      <c r="H138" s="26"/>
      <c r="I138" s="26"/>
      <c r="J138" s="26"/>
      <c r="K138" s="26"/>
      <c r="L138" s="26"/>
      <c r="M138" s="26"/>
      <c r="N138" s="26"/>
      <c r="O138" s="26"/>
      <c r="P138" s="27"/>
    </row>
    <row r="139" spans="2:16">
      <c r="B139" s="25"/>
      <c r="C139" s="26"/>
      <c r="D139" s="26"/>
      <c r="E139" s="26"/>
      <c r="F139" s="26"/>
      <c r="G139" s="26"/>
      <c r="H139" s="26"/>
      <c r="I139" s="26"/>
      <c r="J139" s="26"/>
      <c r="K139" s="26"/>
      <c r="L139" s="26"/>
      <c r="M139" s="26"/>
      <c r="N139" s="26"/>
      <c r="O139" s="26"/>
      <c r="P139" s="27"/>
    </row>
    <row r="140" spans="2:16">
      <c r="B140" s="25"/>
      <c r="C140" s="26"/>
      <c r="D140" s="26"/>
      <c r="E140" s="26"/>
      <c r="F140" s="26"/>
      <c r="G140" s="26"/>
      <c r="H140" s="26"/>
      <c r="I140" s="26"/>
      <c r="J140" s="26"/>
      <c r="K140" s="26"/>
      <c r="L140" s="26"/>
      <c r="M140" s="26"/>
      <c r="N140" s="26"/>
      <c r="O140" s="26"/>
      <c r="P140" s="27"/>
    </row>
    <row r="141" spans="2:16">
      <c r="B141" s="25"/>
      <c r="C141" s="26"/>
      <c r="D141" s="26"/>
      <c r="E141" s="26"/>
      <c r="F141" s="26"/>
      <c r="G141" s="26"/>
      <c r="H141" s="26"/>
      <c r="I141" s="26"/>
      <c r="J141" s="26"/>
      <c r="K141" s="26"/>
      <c r="L141" s="26"/>
      <c r="M141" s="26"/>
      <c r="N141" s="26"/>
      <c r="O141" s="26"/>
      <c r="P141" s="27"/>
    </row>
    <row r="142" spans="2:16">
      <c r="B142" s="25"/>
      <c r="C142" s="26"/>
      <c r="D142" s="26"/>
      <c r="E142" s="26"/>
      <c r="F142" s="26"/>
      <c r="G142" s="26"/>
      <c r="H142" s="26"/>
      <c r="I142" s="26"/>
      <c r="J142" s="26"/>
      <c r="K142" s="26"/>
      <c r="L142" s="26"/>
      <c r="M142" s="26"/>
      <c r="N142" s="26"/>
      <c r="O142" s="26"/>
      <c r="P142" s="27"/>
    </row>
    <row r="143" spans="2:16">
      <c r="B143" s="25"/>
      <c r="C143" s="26"/>
      <c r="D143" s="26"/>
      <c r="E143" s="26"/>
      <c r="F143" s="26"/>
      <c r="G143" s="26"/>
      <c r="H143" s="26"/>
      <c r="I143" s="26"/>
      <c r="J143" s="26"/>
      <c r="K143" s="26"/>
      <c r="L143" s="26"/>
      <c r="M143" s="26"/>
      <c r="N143" s="26"/>
      <c r="O143" s="26"/>
      <c r="P143" s="27"/>
    </row>
    <row r="144" spans="2:16">
      <c r="B144" s="25"/>
      <c r="C144" s="26"/>
      <c r="D144" s="26"/>
      <c r="E144" s="26"/>
      <c r="F144" s="26"/>
      <c r="G144" s="26"/>
      <c r="H144" s="26"/>
      <c r="I144" s="26"/>
      <c r="J144" s="26"/>
      <c r="K144" s="26"/>
      <c r="L144" s="26"/>
      <c r="M144" s="26"/>
      <c r="N144" s="26"/>
      <c r="O144" s="26"/>
      <c r="P144" s="27"/>
    </row>
    <row r="145" spans="2:16">
      <c r="B145" s="25"/>
      <c r="C145" s="26"/>
      <c r="D145" s="26"/>
      <c r="E145" s="26"/>
      <c r="F145" s="26"/>
      <c r="G145" s="26"/>
      <c r="H145" s="26"/>
      <c r="I145" s="26"/>
      <c r="J145" s="26"/>
      <c r="K145" s="26"/>
      <c r="L145" s="26"/>
      <c r="M145" s="26"/>
      <c r="N145" s="26"/>
      <c r="O145" s="26"/>
      <c r="P145" s="27"/>
    </row>
    <row r="146" spans="2:16">
      <c r="B146" s="25"/>
      <c r="C146" s="26"/>
      <c r="D146" s="26"/>
      <c r="E146" s="26"/>
      <c r="F146" s="26"/>
      <c r="G146" s="26"/>
      <c r="H146" s="26"/>
      <c r="I146" s="26"/>
      <c r="J146" s="26"/>
      <c r="K146" s="26"/>
      <c r="L146" s="26"/>
      <c r="M146" s="26"/>
      <c r="N146" s="26"/>
      <c r="O146" s="26"/>
      <c r="P146" s="27"/>
    </row>
    <row r="147" spans="2:16">
      <c r="B147" s="25"/>
      <c r="C147" s="26"/>
      <c r="D147" s="26"/>
      <c r="E147" s="26"/>
      <c r="F147" s="26"/>
      <c r="G147" s="26"/>
      <c r="H147" s="26"/>
      <c r="I147" s="26"/>
      <c r="J147" s="26"/>
      <c r="K147" s="26"/>
      <c r="L147" s="26"/>
      <c r="M147" s="26"/>
      <c r="N147" s="26"/>
      <c r="O147" s="26"/>
      <c r="P147" s="27"/>
    </row>
    <row r="148" spans="2:16">
      <c r="B148" s="25"/>
      <c r="C148" s="26"/>
      <c r="D148" s="26"/>
      <c r="E148" s="26"/>
      <c r="F148" s="26"/>
      <c r="G148" s="26"/>
      <c r="H148" s="26"/>
      <c r="I148" s="26"/>
      <c r="J148" s="26"/>
      <c r="K148" s="26"/>
      <c r="L148" s="26"/>
      <c r="M148" s="26"/>
      <c r="N148" s="26"/>
      <c r="O148" s="26"/>
      <c r="P148" s="27"/>
    </row>
    <row r="149" spans="2:16">
      <c r="B149" s="25"/>
      <c r="C149" s="26"/>
      <c r="D149" s="26"/>
      <c r="E149" s="26"/>
      <c r="F149" s="26"/>
      <c r="G149" s="26"/>
      <c r="H149" s="26"/>
      <c r="I149" s="26"/>
      <c r="J149" s="26"/>
      <c r="K149" s="26"/>
      <c r="L149" s="26"/>
      <c r="M149" s="26"/>
      <c r="N149" s="26"/>
      <c r="O149" s="26"/>
      <c r="P149" s="27"/>
    </row>
    <row r="150" spans="2:16">
      <c r="B150" s="25"/>
      <c r="C150" s="26"/>
      <c r="D150" s="26"/>
      <c r="E150" s="26"/>
      <c r="F150" s="26"/>
      <c r="G150" s="26"/>
      <c r="H150" s="26"/>
      <c r="I150" s="26"/>
      <c r="J150" s="26"/>
      <c r="K150" s="26"/>
      <c r="L150" s="26"/>
      <c r="M150" s="26"/>
      <c r="N150" s="26"/>
      <c r="O150" s="26"/>
      <c r="P150" s="27"/>
    </row>
    <row r="151" spans="2:16">
      <c r="B151" s="25"/>
      <c r="C151" s="26"/>
      <c r="D151" s="26"/>
      <c r="E151" s="26"/>
      <c r="F151" s="26"/>
      <c r="G151" s="26"/>
      <c r="H151" s="26"/>
      <c r="I151" s="26"/>
      <c r="J151" s="26"/>
      <c r="K151" s="26"/>
      <c r="L151" s="26"/>
      <c r="M151" s="26"/>
      <c r="N151" s="26"/>
      <c r="O151" s="26"/>
      <c r="P151" s="27"/>
    </row>
    <row r="152" spans="2:16">
      <c r="B152" s="25"/>
      <c r="C152" s="26"/>
      <c r="D152" s="26"/>
      <c r="E152" s="26"/>
      <c r="F152" s="26"/>
      <c r="G152" s="26"/>
      <c r="H152" s="26"/>
      <c r="I152" s="26"/>
      <c r="J152" s="26"/>
      <c r="K152" s="26"/>
      <c r="L152" s="26"/>
      <c r="M152" s="26"/>
      <c r="N152" s="26"/>
      <c r="O152" s="26"/>
      <c r="P152" s="27"/>
    </row>
    <row r="153" spans="2:16">
      <c r="B153" s="25"/>
      <c r="C153" s="26"/>
      <c r="D153" s="26"/>
      <c r="E153" s="26"/>
      <c r="F153" s="26"/>
      <c r="G153" s="26"/>
      <c r="H153" s="26"/>
      <c r="I153" s="26"/>
      <c r="J153" s="26"/>
      <c r="K153" s="26"/>
      <c r="L153" s="26"/>
      <c r="M153" s="26"/>
      <c r="N153" s="26"/>
      <c r="O153" s="26"/>
      <c r="P153" s="27"/>
    </row>
    <row r="154" spans="2:16">
      <c r="B154" s="25"/>
      <c r="C154" s="26"/>
      <c r="D154" s="26"/>
      <c r="E154" s="26"/>
      <c r="F154" s="26"/>
      <c r="G154" s="26"/>
      <c r="H154" s="26"/>
      <c r="I154" s="26"/>
      <c r="J154" s="26"/>
      <c r="K154" s="26"/>
      <c r="L154" s="26"/>
      <c r="M154" s="26"/>
      <c r="N154" s="26"/>
      <c r="O154" s="26"/>
      <c r="P154" s="27"/>
    </row>
    <row r="155" spans="2:16">
      <c r="B155" s="25"/>
      <c r="C155" s="26"/>
      <c r="D155" s="26"/>
      <c r="E155" s="26"/>
      <c r="F155" s="26"/>
      <c r="G155" s="26"/>
      <c r="H155" s="26"/>
      <c r="I155" s="26"/>
      <c r="J155" s="26"/>
      <c r="K155" s="26"/>
      <c r="L155" s="26"/>
      <c r="M155" s="26"/>
      <c r="N155" s="26"/>
      <c r="O155" s="26"/>
      <c r="P155" s="27"/>
    </row>
    <row r="156" spans="2:16">
      <c r="B156" s="25"/>
      <c r="C156" s="26"/>
      <c r="D156" s="26"/>
      <c r="E156" s="26"/>
      <c r="F156" s="26"/>
      <c r="G156" s="26"/>
      <c r="H156" s="26"/>
      <c r="I156" s="26"/>
      <c r="J156" s="26"/>
      <c r="K156" s="26"/>
      <c r="L156" s="26"/>
      <c r="M156" s="26"/>
      <c r="N156" s="26"/>
      <c r="O156" s="26"/>
      <c r="P156" s="27"/>
    </row>
    <row r="157" spans="2:16">
      <c r="B157" s="25"/>
      <c r="C157" s="26"/>
      <c r="D157" s="26"/>
      <c r="E157" s="26"/>
      <c r="F157" s="26"/>
      <c r="G157" s="26"/>
      <c r="H157" s="26"/>
      <c r="I157" s="26"/>
      <c r="J157" s="26"/>
      <c r="K157" s="26"/>
      <c r="L157" s="26"/>
      <c r="M157" s="26"/>
      <c r="N157" s="26"/>
      <c r="O157" s="26"/>
      <c r="P157" s="27"/>
    </row>
    <row r="158" spans="2:16">
      <c r="B158" s="25"/>
      <c r="C158" s="26"/>
      <c r="D158" s="26"/>
      <c r="E158" s="26"/>
      <c r="F158" s="26"/>
      <c r="G158" s="26"/>
      <c r="H158" s="26"/>
      <c r="I158" s="26"/>
      <c r="J158" s="26"/>
      <c r="K158" s="26"/>
      <c r="L158" s="26"/>
      <c r="M158" s="26"/>
      <c r="N158" s="26"/>
      <c r="O158" s="26"/>
      <c r="P158" s="27"/>
    </row>
    <row r="159" spans="2:16">
      <c r="B159" s="25"/>
      <c r="C159" s="26"/>
      <c r="D159" s="26"/>
      <c r="E159" s="26"/>
      <c r="F159" s="26"/>
      <c r="G159" s="26"/>
      <c r="H159" s="26"/>
      <c r="I159" s="26"/>
      <c r="J159" s="26"/>
      <c r="K159" s="26"/>
      <c r="L159" s="26"/>
      <c r="M159" s="26"/>
      <c r="N159" s="26"/>
      <c r="O159" s="26"/>
      <c r="P159" s="27"/>
    </row>
    <row r="160" spans="2:16">
      <c r="B160" s="25"/>
      <c r="C160" s="26"/>
      <c r="D160" s="26"/>
      <c r="E160" s="26"/>
      <c r="F160" s="26"/>
      <c r="G160" s="26"/>
      <c r="H160" s="26"/>
      <c r="I160" s="26"/>
      <c r="J160" s="26"/>
      <c r="K160" s="26"/>
      <c r="L160" s="26"/>
      <c r="M160" s="26"/>
      <c r="N160" s="26"/>
      <c r="O160" s="26"/>
      <c r="P160" s="27"/>
    </row>
    <row r="161" spans="2:16">
      <c r="B161" s="25"/>
      <c r="C161" s="26"/>
      <c r="D161" s="26"/>
      <c r="E161" s="26"/>
      <c r="F161" s="26"/>
      <c r="G161" s="26"/>
      <c r="H161" s="26"/>
      <c r="I161" s="26"/>
      <c r="J161" s="26"/>
      <c r="K161" s="26"/>
      <c r="L161" s="26"/>
      <c r="M161" s="26"/>
      <c r="N161" s="26"/>
      <c r="O161" s="26"/>
      <c r="P161" s="27"/>
    </row>
    <row r="162" spans="2:16">
      <c r="B162" s="25"/>
      <c r="C162" s="26"/>
      <c r="D162" s="26"/>
      <c r="E162" s="26"/>
      <c r="F162" s="26"/>
      <c r="G162" s="26"/>
      <c r="H162" s="26"/>
      <c r="I162" s="26"/>
      <c r="J162" s="26"/>
      <c r="K162" s="26"/>
      <c r="L162" s="26"/>
      <c r="M162" s="26"/>
      <c r="N162" s="26"/>
      <c r="O162" s="26"/>
      <c r="P162" s="27"/>
    </row>
    <row r="163" spans="2:16">
      <c r="B163" s="25"/>
      <c r="C163" s="26"/>
      <c r="D163" s="26"/>
      <c r="E163" s="26"/>
      <c r="F163" s="26"/>
      <c r="G163" s="26"/>
      <c r="H163" s="26"/>
      <c r="I163" s="26"/>
      <c r="J163" s="26"/>
      <c r="K163" s="26"/>
      <c r="L163" s="26"/>
      <c r="M163" s="26"/>
      <c r="N163" s="26"/>
      <c r="O163" s="26"/>
      <c r="P163" s="27"/>
    </row>
    <row r="164" spans="2:16">
      <c r="B164" s="25"/>
      <c r="C164" s="26"/>
      <c r="D164" s="26"/>
      <c r="E164" s="26"/>
      <c r="F164" s="26"/>
      <c r="G164" s="26"/>
      <c r="H164" s="26"/>
      <c r="I164" s="26"/>
      <c r="J164" s="26"/>
      <c r="K164" s="26"/>
      <c r="L164" s="26"/>
      <c r="M164" s="26"/>
      <c r="N164" s="26"/>
      <c r="O164" s="26"/>
      <c r="P164" s="27"/>
    </row>
    <row r="165" spans="2:16">
      <c r="B165" s="25"/>
      <c r="C165" s="26"/>
      <c r="D165" s="26"/>
      <c r="E165" s="26"/>
      <c r="F165" s="26"/>
      <c r="G165" s="26"/>
      <c r="H165" s="26"/>
      <c r="I165" s="26"/>
      <c r="J165" s="26"/>
      <c r="K165" s="26"/>
      <c r="L165" s="26"/>
      <c r="M165" s="26"/>
      <c r="N165" s="26"/>
      <c r="O165" s="26"/>
      <c r="P165" s="27"/>
    </row>
    <row r="166" spans="2:16">
      <c r="B166" s="25"/>
      <c r="C166" s="26"/>
      <c r="D166" s="26"/>
      <c r="E166" s="26"/>
      <c r="F166" s="26"/>
      <c r="G166" s="26"/>
      <c r="H166" s="26"/>
      <c r="I166" s="26"/>
      <c r="J166" s="26"/>
      <c r="K166" s="26"/>
      <c r="L166" s="26"/>
      <c r="M166" s="26"/>
      <c r="N166" s="26"/>
      <c r="O166" s="26"/>
      <c r="P166" s="27"/>
    </row>
    <row r="167" spans="2:16">
      <c r="B167" s="25"/>
      <c r="C167" s="26"/>
      <c r="D167" s="26"/>
      <c r="E167" s="26"/>
      <c r="F167" s="26"/>
      <c r="G167" s="26"/>
      <c r="H167" s="26"/>
      <c r="I167" s="26"/>
      <c r="J167" s="26"/>
      <c r="K167" s="26"/>
      <c r="L167" s="26"/>
      <c r="M167" s="26"/>
      <c r="N167" s="26"/>
      <c r="O167" s="26"/>
      <c r="P167" s="27"/>
    </row>
    <row r="168" spans="2:16">
      <c r="B168" s="25"/>
      <c r="C168" s="26"/>
      <c r="D168" s="26"/>
      <c r="E168" s="26"/>
      <c r="F168" s="26"/>
      <c r="G168" s="26"/>
      <c r="H168" s="26"/>
      <c r="I168" s="26"/>
      <c r="J168" s="26"/>
      <c r="K168" s="26"/>
      <c r="L168" s="26"/>
      <c r="M168" s="26"/>
      <c r="N168" s="26"/>
      <c r="O168" s="26"/>
      <c r="P168" s="27"/>
    </row>
    <row r="169" spans="2:16">
      <c r="B169" s="25"/>
      <c r="C169" s="26"/>
      <c r="D169" s="26"/>
      <c r="E169" s="26"/>
      <c r="F169" s="26"/>
      <c r="G169" s="26"/>
      <c r="H169" s="26"/>
      <c r="I169" s="26"/>
      <c r="J169" s="26"/>
      <c r="K169" s="26"/>
      <c r="L169" s="26"/>
      <c r="M169" s="26"/>
      <c r="N169" s="26"/>
      <c r="O169" s="26"/>
      <c r="P169" s="27"/>
    </row>
    <row r="170" spans="2:16">
      <c r="B170" s="25"/>
      <c r="C170" s="26"/>
      <c r="D170" s="26"/>
      <c r="E170" s="26"/>
      <c r="F170" s="26"/>
      <c r="G170" s="26"/>
      <c r="H170" s="26"/>
      <c r="I170" s="26"/>
      <c r="J170" s="26"/>
      <c r="K170" s="26"/>
      <c r="L170" s="26"/>
      <c r="M170" s="26"/>
      <c r="N170" s="26"/>
      <c r="O170" s="26"/>
      <c r="P170" s="27"/>
    </row>
    <row r="171" spans="2:16">
      <c r="B171" s="25"/>
      <c r="C171" s="26"/>
      <c r="D171" s="26"/>
      <c r="E171" s="26"/>
      <c r="F171" s="26"/>
      <c r="G171" s="26"/>
      <c r="H171" s="26"/>
      <c r="I171" s="26"/>
      <c r="J171" s="26"/>
      <c r="K171" s="26"/>
      <c r="L171" s="26"/>
      <c r="M171" s="26"/>
      <c r="N171" s="26"/>
      <c r="O171" s="26"/>
      <c r="P171" s="27"/>
    </row>
    <row r="172" spans="2:16">
      <c r="B172" s="25"/>
      <c r="C172" s="26"/>
      <c r="D172" s="26"/>
      <c r="E172" s="26"/>
      <c r="F172" s="26"/>
      <c r="G172" s="26"/>
      <c r="H172" s="26"/>
      <c r="I172" s="26"/>
      <c r="J172" s="26"/>
      <c r="K172" s="26"/>
      <c r="L172" s="26"/>
      <c r="M172" s="26"/>
      <c r="N172" s="26"/>
      <c r="O172" s="26"/>
      <c r="P172" s="27"/>
    </row>
    <row r="173" spans="2:16">
      <c r="B173" s="25"/>
      <c r="C173" s="26"/>
      <c r="D173" s="26"/>
      <c r="E173" s="26"/>
      <c r="F173" s="26"/>
      <c r="G173" s="26"/>
      <c r="H173" s="26"/>
      <c r="I173" s="26"/>
      <c r="J173" s="26"/>
      <c r="K173" s="26"/>
      <c r="L173" s="26"/>
      <c r="M173" s="26"/>
      <c r="N173" s="26"/>
      <c r="O173" s="26"/>
      <c r="P173" s="27"/>
    </row>
    <row r="174" spans="2:16">
      <c r="B174" s="25"/>
      <c r="C174" s="26"/>
      <c r="D174" s="26"/>
      <c r="E174" s="26"/>
      <c r="F174" s="26"/>
      <c r="G174" s="26"/>
      <c r="H174" s="26"/>
      <c r="I174" s="26"/>
      <c r="J174" s="26"/>
      <c r="K174" s="26"/>
      <c r="L174" s="26"/>
      <c r="M174" s="26"/>
      <c r="N174" s="26"/>
      <c r="O174" s="26"/>
      <c r="P174" s="27"/>
    </row>
    <row r="175" spans="2:16">
      <c r="B175" s="25"/>
      <c r="C175" s="26"/>
      <c r="D175" s="26"/>
      <c r="E175" s="26"/>
      <c r="F175" s="26"/>
      <c r="G175" s="26"/>
      <c r="H175" s="26"/>
      <c r="I175" s="26"/>
      <c r="J175" s="26"/>
      <c r="K175" s="26"/>
      <c r="L175" s="26"/>
      <c r="M175" s="26"/>
      <c r="N175" s="26"/>
      <c r="O175" s="26"/>
      <c r="P175" s="27"/>
    </row>
    <row r="176" spans="2:16">
      <c r="B176" s="25"/>
      <c r="C176" s="26"/>
      <c r="D176" s="26"/>
      <c r="E176" s="26"/>
      <c r="F176" s="26"/>
      <c r="G176" s="26"/>
      <c r="H176" s="26"/>
      <c r="I176" s="26"/>
      <c r="J176" s="26"/>
      <c r="K176" s="26"/>
      <c r="L176" s="26"/>
      <c r="M176" s="26"/>
      <c r="N176" s="26"/>
      <c r="O176" s="26"/>
      <c r="P176" s="27"/>
    </row>
    <row r="177" spans="2:16">
      <c r="B177" s="25"/>
      <c r="C177" s="26"/>
      <c r="D177" s="26"/>
      <c r="E177" s="26"/>
      <c r="F177" s="26"/>
      <c r="G177" s="26"/>
      <c r="H177" s="26"/>
      <c r="I177" s="26"/>
      <c r="J177" s="26"/>
      <c r="K177" s="26"/>
      <c r="L177" s="26"/>
      <c r="M177" s="26"/>
      <c r="N177" s="26"/>
      <c r="O177" s="26"/>
      <c r="P177" s="27"/>
    </row>
    <row r="178" spans="2:16">
      <c r="B178" s="25"/>
      <c r="C178" s="26"/>
      <c r="D178" s="26"/>
      <c r="E178" s="26"/>
      <c r="F178" s="26"/>
      <c r="G178" s="26"/>
      <c r="H178" s="26"/>
      <c r="I178" s="26"/>
      <c r="J178" s="26"/>
      <c r="K178" s="26"/>
      <c r="L178" s="26"/>
      <c r="M178" s="26"/>
      <c r="N178" s="26"/>
      <c r="O178" s="26"/>
      <c r="P178" s="27"/>
    </row>
    <row r="179" spans="2:16">
      <c r="B179" s="25"/>
      <c r="C179" s="26"/>
      <c r="D179" s="26"/>
      <c r="E179" s="26"/>
      <c r="F179" s="26"/>
      <c r="G179" s="26"/>
      <c r="H179" s="26"/>
      <c r="I179" s="26"/>
      <c r="J179" s="26"/>
      <c r="K179" s="26"/>
      <c r="L179" s="26"/>
      <c r="M179" s="26"/>
      <c r="N179" s="26"/>
      <c r="O179" s="26"/>
      <c r="P179" s="27"/>
    </row>
    <row r="180" spans="2:16">
      <c r="B180" s="25"/>
      <c r="C180" s="26"/>
      <c r="D180" s="26"/>
      <c r="E180" s="26"/>
      <c r="F180" s="26"/>
      <c r="G180" s="26"/>
      <c r="H180" s="26"/>
      <c r="I180" s="26"/>
      <c r="J180" s="26"/>
      <c r="K180" s="26"/>
      <c r="L180" s="26"/>
      <c r="M180" s="26"/>
      <c r="N180" s="26"/>
      <c r="O180" s="26"/>
      <c r="P180" s="27"/>
    </row>
    <row r="181" spans="2:16">
      <c r="B181" s="25"/>
      <c r="C181" s="26"/>
      <c r="D181" s="26"/>
      <c r="E181" s="26"/>
      <c r="F181" s="26"/>
      <c r="G181" s="26"/>
      <c r="H181" s="26"/>
      <c r="I181" s="26"/>
      <c r="J181" s="26"/>
      <c r="K181" s="26"/>
      <c r="L181" s="26"/>
      <c r="M181" s="26"/>
      <c r="N181" s="26"/>
      <c r="O181" s="26"/>
      <c r="P181" s="27"/>
    </row>
    <row r="182" spans="2:16">
      <c r="B182" s="25"/>
      <c r="C182" s="26"/>
      <c r="D182" s="26"/>
      <c r="E182" s="26"/>
      <c r="F182" s="26"/>
      <c r="G182" s="26"/>
      <c r="H182" s="26"/>
      <c r="I182" s="26"/>
      <c r="J182" s="26"/>
      <c r="K182" s="26"/>
      <c r="L182" s="26"/>
      <c r="M182" s="26"/>
      <c r="N182" s="26"/>
      <c r="O182" s="26"/>
      <c r="P182" s="27"/>
    </row>
    <row r="183" spans="2:16">
      <c r="B183" s="25"/>
      <c r="C183" s="26"/>
      <c r="D183" s="26"/>
      <c r="E183" s="26"/>
      <c r="F183" s="26"/>
      <c r="G183" s="26"/>
      <c r="H183" s="26"/>
      <c r="I183" s="26"/>
      <c r="J183" s="26"/>
      <c r="K183" s="26"/>
      <c r="L183" s="26"/>
      <c r="M183" s="26"/>
      <c r="N183" s="26"/>
      <c r="O183" s="26"/>
      <c r="P183" s="27"/>
    </row>
    <row r="184" spans="2:16">
      <c r="B184" s="25"/>
      <c r="C184" s="26"/>
      <c r="D184" s="26"/>
      <c r="E184" s="26"/>
      <c r="F184" s="26"/>
      <c r="G184" s="26"/>
      <c r="H184" s="26"/>
      <c r="I184" s="26"/>
      <c r="J184" s="26"/>
      <c r="K184" s="26"/>
      <c r="L184" s="26"/>
      <c r="M184" s="26"/>
      <c r="N184" s="26"/>
      <c r="O184" s="26"/>
      <c r="P184" s="27"/>
    </row>
    <row r="185" spans="2:16">
      <c r="B185" s="25"/>
      <c r="C185" s="26"/>
      <c r="D185" s="26"/>
      <c r="E185" s="26"/>
      <c r="F185" s="26"/>
      <c r="G185" s="26"/>
      <c r="H185" s="26"/>
      <c r="I185" s="26"/>
      <c r="J185" s="26"/>
      <c r="K185" s="26"/>
      <c r="L185" s="26"/>
      <c r="M185" s="26"/>
      <c r="N185" s="26"/>
      <c r="O185" s="26"/>
      <c r="P185" s="27"/>
    </row>
    <row r="186" spans="2:16">
      <c r="B186" s="25"/>
      <c r="C186" s="26"/>
      <c r="D186" s="26"/>
      <c r="E186" s="26"/>
      <c r="F186" s="26"/>
      <c r="G186" s="26"/>
      <c r="H186" s="26"/>
      <c r="I186" s="26"/>
      <c r="J186" s="26"/>
      <c r="K186" s="26"/>
      <c r="L186" s="26"/>
      <c r="M186" s="26"/>
      <c r="N186" s="26"/>
      <c r="O186" s="26"/>
      <c r="P186" s="27"/>
    </row>
    <row r="187" spans="2:16">
      <c r="B187" s="25"/>
      <c r="C187" s="26"/>
      <c r="D187" s="26"/>
      <c r="E187" s="26"/>
      <c r="F187" s="26"/>
      <c r="G187" s="26"/>
      <c r="H187" s="26"/>
      <c r="I187" s="26"/>
      <c r="J187" s="26"/>
      <c r="K187" s="26"/>
      <c r="L187" s="26"/>
      <c r="M187" s="26"/>
      <c r="N187" s="26"/>
      <c r="O187" s="26"/>
      <c r="P187" s="27"/>
    </row>
    <row r="188" spans="2:16">
      <c r="B188" s="25"/>
      <c r="C188" s="26"/>
      <c r="D188" s="26"/>
      <c r="E188" s="26"/>
      <c r="F188" s="26"/>
      <c r="G188" s="26"/>
      <c r="H188" s="26"/>
      <c r="I188" s="26"/>
      <c r="J188" s="26"/>
      <c r="K188" s="26"/>
      <c r="L188" s="26"/>
      <c r="M188" s="26"/>
      <c r="N188" s="26"/>
      <c r="O188" s="26"/>
      <c r="P188" s="27"/>
    </row>
    <row r="189" spans="2:16">
      <c r="B189" s="25"/>
      <c r="C189" s="26"/>
      <c r="D189" s="26"/>
      <c r="E189" s="26"/>
      <c r="F189" s="26"/>
      <c r="G189" s="26"/>
      <c r="H189" s="26"/>
      <c r="I189" s="26"/>
      <c r="J189" s="26"/>
      <c r="K189" s="26"/>
      <c r="L189" s="26"/>
      <c r="M189" s="26"/>
      <c r="N189" s="26"/>
      <c r="O189" s="26"/>
      <c r="P189" s="27"/>
    </row>
    <row r="190" spans="2:16">
      <c r="B190" s="33"/>
      <c r="C190" s="31"/>
      <c r="D190" s="31"/>
      <c r="E190" s="31"/>
      <c r="F190" s="31"/>
      <c r="G190" s="31"/>
      <c r="H190" s="31"/>
      <c r="I190" s="31"/>
      <c r="J190" s="31"/>
      <c r="K190" s="31"/>
      <c r="L190" s="31"/>
      <c r="M190" s="31"/>
      <c r="N190" s="31"/>
      <c r="O190" s="31"/>
      <c r="P190" s="34"/>
    </row>
  </sheetData>
  <sheetProtection algorithmName="SHA-512" hashValue="OhVem/ikEtFMzQbHlqzUaxdLmYfUyJbKcndJW/bks/qu7syDr+FfMZJ0sqKl2WRdMdZa94e9Y5uRzVlhU1pVrw==" saltValue="SxowlKMChjZ8Q6p7LoZ1Rw==" spinCount="100000" sheet="1" scenarios="1" insertHyperlinks="0"/>
  <protectedRanges>
    <protectedRange sqref="F2 E5:G6 I5:J5 E13 E14:G16 I19:J22 B38:P38 B40:P190 C39:P39" name="Bereich1"/>
    <protectedRange sqref="B39" name="Bereich1_1"/>
  </protectedRanges>
  <mergeCells count="2">
    <mergeCell ref="C2:E2"/>
    <mergeCell ref="F2:G2"/>
  </mergeCells>
  <phoneticPr fontId="2" type="noConversion"/>
  <conditionalFormatting sqref="L28:L33">
    <cfRule type="cellIs" dxfId="452" priority="41" stopIfTrue="1" operator="greaterThanOrEqual">
      <formula>100</formula>
    </cfRule>
    <cfRule type="cellIs" dxfId="451" priority="42" stopIfTrue="1" operator="lessThan">
      <formula>100</formula>
    </cfRule>
  </conditionalFormatting>
  <conditionalFormatting sqref="L34">
    <cfRule type="cellIs" dxfId="450" priority="19" stopIfTrue="1" operator="equal">
      <formula>"NA"</formula>
    </cfRule>
    <cfRule type="cellIs" dxfId="449" priority="32" stopIfTrue="1" operator="between">
      <formula>100.1</formula>
      <formula>200</formula>
    </cfRule>
    <cfRule type="cellIs" dxfId="448" priority="43" stopIfTrue="1" operator="greaterThan">
      <formula>200</formula>
    </cfRule>
    <cfRule type="cellIs" dxfId="447" priority="44" stopIfTrue="1" operator="lessThanOrEqual">
      <formula>100</formula>
    </cfRule>
  </conditionalFormatting>
  <conditionalFormatting sqref="L27">
    <cfRule type="cellIs" dxfId="446" priority="45" stopIfTrue="1" operator="greaterThanOrEqual">
      <formula>100</formula>
    </cfRule>
    <cfRule type="cellIs" dxfId="445" priority="46" stopIfTrue="1" operator="lessThan">
      <formula>50</formula>
    </cfRule>
    <cfRule type="cellIs" dxfId="444" priority="47" stopIfTrue="1" operator="between">
      <formula>50</formula>
      <formula>100</formula>
    </cfRule>
  </conditionalFormatting>
  <conditionalFormatting sqref="E27:E33 E35">
    <cfRule type="cellIs" dxfId="443" priority="31" stopIfTrue="1" operator="lessThan">
      <formula>0.95*$C27*(E$14/$C$14)</formula>
    </cfRule>
  </conditionalFormatting>
  <conditionalFormatting sqref="F27:F33">
    <cfRule type="cellIs" dxfId="442" priority="30" stopIfTrue="1" operator="lessThan">
      <formula>0.95*$C27*(F$14/$C$14)</formula>
    </cfRule>
  </conditionalFormatting>
  <conditionalFormatting sqref="G27:G33">
    <cfRule type="cellIs" dxfId="441" priority="29" stopIfTrue="1" operator="lessThan">
      <formula>0.95*$C27*(G$14/$C$14)</formula>
    </cfRule>
  </conditionalFormatting>
  <conditionalFormatting sqref="F35">
    <cfRule type="cellIs" dxfId="440" priority="28" stopIfTrue="1" operator="lessThan">
      <formula>0.95*$C35*(F$14/$C$14)</formula>
    </cfRule>
  </conditionalFormatting>
  <conditionalFormatting sqref="G35">
    <cfRule type="cellIs" dxfId="439" priority="27" stopIfTrue="1" operator="lessThan">
      <formula>0.95*$C35*(G$14/$C$14)</formula>
    </cfRule>
  </conditionalFormatting>
  <conditionalFormatting sqref="L35">
    <cfRule type="cellIs" dxfId="438" priority="23" stopIfTrue="1" operator="greaterThanOrEqual">
      <formula>100</formula>
    </cfRule>
    <cfRule type="cellIs" dxfId="437" priority="24" stopIfTrue="1" operator="lessThan">
      <formula>100</formula>
    </cfRule>
  </conditionalFormatting>
  <conditionalFormatting sqref="J27">
    <cfRule type="cellIs" dxfId="436" priority="21" stopIfTrue="1" operator="lessThan">
      <formula>$C$27/3</formula>
    </cfRule>
  </conditionalFormatting>
  <conditionalFormatting sqref="I22">
    <cfRule type="cellIs" dxfId="435" priority="17" stopIfTrue="1" operator="greaterThan">
      <formula>320</formula>
    </cfRule>
    <cfRule type="cellIs" dxfId="434" priority="18" stopIfTrue="1" operator="greaterThan">
      <formula>320</formula>
    </cfRule>
  </conditionalFormatting>
  <conditionalFormatting sqref="E16">
    <cfRule type="cellIs" dxfId="433" priority="16" stopIfTrue="1" operator="lessThan">
      <formula>1.2</formula>
    </cfRule>
  </conditionalFormatting>
  <conditionalFormatting sqref="F16:G16">
    <cfRule type="cellIs" dxfId="432" priority="15" stopIfTrue="1" operator="lessThan">
      <formula>1.2</formula>
    </cfRule>
  </conditionalFormatting>
  <conditionalFormatting sqref="I27">
    <cfRule type="cellIs" dxfId="431" priority="13" stopIfTrue="1" operator="lessThan">
      <formula>$C$27*(2/3)</formula>
    </cfRule>
  </conditionalFormatting>
  <conditionalFormatting sqref="I20">
    <cfRule type="expression" dxfId="430" priority="6">
      <formula>I20&lt;0.4*I21</formula>
    </cfRule>
  </conditionalFormatting>
  <conditionalFormatting sqref="I21">
    <cfRule type="expression" dxfId="429" priority="4">
      <formula>I21&lt;0.4*I20</formula>
    </cfRule>
  </conditionalFormatting>
  <conditionalFormatting sqref="J20">
    <cfRule type="expression" dxfId="428" priority="3">
      <formula>J20&lt;0.4*J21</formula>
    </cfRule>
  </conditionalFormatting>
  <conditionalFormatting sqref="J21">
    <cfRule type="expression" dxfId="427" priority="1">
      <formula>J21&lt;0.4*J20</formula>
    </cfRule>
  </conditionalFormatting>
  <dataValidations count="7">
    <dataValidation type="list" allowBlank="1" showInputMessage="1" showErrorMessage="1" sqref="F2" xr:uid="{00000000-0002-0000-0E00-000000000000}">
      <formula1>ConstructionType</formula1>
    </dataValidation>
    <dataValidation type="list" allowBlank="1" showInputMessage="1" showErrorMessage="1" promptTitle="Select Material" sqref="D5:D6 C5" xr:uid="{00000000-0002-0000-0E00-000001000000}">
      <formula1>Materials</formula1>
    </dataValidation>
    <dataValidation type="list" allowBlank="1" showInputMessage="1" showErrorMessage="1" promptTitle="Select Material" sqref="E6:G6" xr:uid="{00000000-0002-0000-0E00-000002000000}">
      <formula1>Tube_Type</formula1>
    </dataValidation>
    <dataValidation allowBlank="1" showInputMessage="1" showErrorMessage="1" promptTitle="Select Material" sqref="I6:J6 C6 K13:K14" xr:uid="{00000000-0002-0000-0E00-000003000000}"/>
    <dataValidation type="list" allowBlank="1" showInputMessage="1" showErrorMessage="1" sqref="E13" xr:uid="{00000000-0002-0000-0E00-000004000000}">
      <formula1>"Straight, Bent/Multi"</formula1>
    </dataValidation>
    <dataValidation type="list" allowBlank="1" showInputMessage="1" showErrorMessage="1" sqref="I5:J5" xr:uid="{00000000-0002-0000-0E00-000005000000}">
      <formula1>Material</formula1>
    </dataValidation>
    <dataValidation type="list" allowBlank="1" showInputMessage="1" showErrorMessage="1" promptTitle="Select Material" sqref="E5:G5" xr:uid="{2F889FB7-AF03-4B6F-AF26-3F64CBE566E0}">
      <formula1>Metallic_Mats</formula1>
    </dataValidation>
  </dataValidations>
  <hyperlinks>
    <hyperlink ref="N35" location="'Cover Sheet'!A1" display="BACK to COVER SHEET" xr:uid="{00000000-0004-0000-0E00-000001000000}"/>
    <hyperlink ref="N35:P35" location="'Cover Sheet'!A1" display="BACK to COVER SHEET" xr:uid="{00000000-0004-0000-0E00-000002000000}"/>
    <hyperlink ref="B38" location="'T3.15 T3.5 Guidance Notes'!A1" display="Link to guidance notes for laminated structures" xr:uid="{B671CAAA-2164-4E8A-9AAC-6E8860CC2142}"/>
    <hyperlink ref="B39" location="'T3.5 Guidance Notes'!A1" display="Link to GUIDANCE NOTES for anisotropic laminates" xr:uid="{48812E6F-D1CC-4912-B5E8-642BDC00469F}"/>
    <hyperlink ref="B14" location="'T1.1 Guidance Notes'!A1" display="Number of tubes" xr:uid="{18B5B5FE-B766-4965-ABCB-ECA02870F20B}"/>
  </hyperlinks>
  <pageMargins left="0.75" right="0.75" top="1" bottom="1" header="0.5" footer="0.5"/>
  <pageSetup paperSize="9" scale="42" fitToHeight="2" orientation="portrait" horizontalDpi="4294967294"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CCFF99"/>
  </sheetPr>
  <dimension ref="B1:P199"/>
  <sheetViews>
    <sheetView showGridLines="0" workbookViewId="0"/>
  </sheetViews>
  <sheetFormatPr baseColWidth="10" defaultColWidth="11.42578125" defaultRowHeight="12.75"/>
  <cols>
    <col min="1" max="1" width="3.42578125" customWidth="1"/>
    <col min="2" max="2" width="45.5703125" customWidth="1"/>
    <col min="3" max="3" width="11.42578125" customWidth="1"/>
    <col min="4" max="4" width="3.5703125" customWidth="1"/>
    <col min="5" max="5" width="11.7109375" customWidth="1"/>
    <col min="6" max="6" width="15.28515625" customWidth="1"/>
    <col min="7" max="7" width="11.7109375" customWidth="1"/>
    <col min="8" max="8" width="9" customWidth="1"/>
    <col min="9" max="9" width="8.7109375" customWidth="1"/>
    <col min="10" max="12" width="11.42578125" customWidth="1"/>
    <col min="13" max="13" width="3.5703125" customWidth="1"/>
    <col min="15" max="15" width="40.85546875" bestFit="1" customWidth="1"/>
  </cols>
  <sheetData>
    <row r="1" spans="2:12" ht="15.75">
      <c r="B1" s="1" t="s">
        <v>453</v>
      </c>
    </row>
    <row r="2" spans="2:12">
      <c r="C2" s="1239" t="s">
        <v>358</v>
      </c>
      <c r="D2" s="1239"/>
      <c r="E2" s="1239"/>
      <c r="F2" s="1262" t="s">
        <v>214</v>
      </c>
      <c r="G2" s="1283"/>
    </row>
    <row r="4" spans="2:12">
      <c r="B4" s="41" t="s">
        <v>333</v>
      </c>
      <c r="C4" s="41" t="s">
        <v>334</v>
      </c>
      <c r="D4" s="3"/>
      <c r="E4" s="41" t="s">
        <v>335</v>
      </c>
      <c r="F4" s="76" t="s">
        <v>359</v>
      </c>
      <c r="G4" s="41" t="s">
        <v>360</v>
      </c>
      <c r="I4" s="3"/>
      <c r="J4" s="142" t="s">
        <v>361</v>
      </c>
      <c r="K4" s="142" t="s">
        <v>362</v>
      </c>
    </row>
    <row r="5" spans="2:12">
      <c r="B5" s="362" t="s">
        <v>336</v>
      </c>
      <c r="C5" s="35" t="s">
        <v>175</v>
      </c>
      <c r="E5" s="17" t="s">
        <v>175</v>
      </c>
      <c r="F5" s="38" t="s">
        <v>183</v>
      </c>
      <c r="G5" s="69"/>
      <c r="I5" s="351" t="s">
        <v>363</v>
      </c>
      <c r="J5">
        <f>F24/1000</f>
        <v>0</v>
      </c>
      <c r="K5" s="140">
        <f>J5</f>
        <v>0</v>
      </c>
    </row>
    <row r="6" spans="2:12">
      <c r="B6" s="362" t="s">
        <v>364</v>
      </c>
      <c r="C6" s="35" t="s">
        <v>221</v>
      </c>
      <c r="E6" s="605" t="s">
        <v>221</v>
      </c>
      <c r="F6" s="70" t="s">
        <v>111</v>
      </c>
      <c r="G6" s="69"/>
      <c r="I6" s="351" t="s">
        <v>366</v>
      </c>
      <c r="J6">
        <f>F23/1000</f>
        <v>0</v>
      </c>
      <c r="K6" s="140">
        <f>F22/1000</f>
        <v>0</v>
      </c>
    </row>
    <row r="7" spans="2:12">
      <c r="B7" s="42" t="s">
        <v>338</v>
      </c>
      <c r="C7" s="36" t="str">
        <f>HLOOKUP(C5,MaterialData!$C$3:$O$4,2,FALSE)</f>
        <v>Steel</v>
      </c>
      <c r="D7" s="43"/>
      <c r="E7" s="36" t="str">
        <f>HLOOKUP(E5,MaterialData!$C$3:$R$4,2,FALSE)</f>
        <v>Steel</v>
      </c>
      <c r="F7" s="36" t="str">
        <f>HLOOKUP(F5,MaterialData!$C$3:$R$4,2,FALSE)</f>
        <v>SHB</v>
      </c>
      <c r="G7" s="51"/>
    </row>
    <row r="8" spans="2:12" ht="15.75">
      <c r="B8" s="42" t="s">
        <v>201</v>
      </c>
      <c r="C8" s="36">
        <f>INDEX(Innertable,MATCH($B8,MaterialData!$B$6:$B$11,0),MATCH(C$7,MaterialData!$C$4:$O$4,0))</f>
        <v>200000000000</v>
      </c>
      <c r="D8" s="43"/>
      <c r="E8" s="36">
        <f>INDEX(Innertable,MATCH($B8,MaterialData!$B$6:$B$11,0),MATCH(E$7,MaterialData!$C$4:$R$4,0))</f>
        <v>200000000000</v>
      </c>
      <c r="F8" s="36">
        <f>INDEX(Innertable,MATCH($B8,MaterialData!$B$6:$B$11,0),MATCH(F$7,MaterialData!$C$4:$R$4,0))</f>
        <v>5</v>
      </c>
      <c r="G8" s="51"/>
      <c r="I8" s="351" t="s">
        <v>367</v>
      </c>
      <c r="J8" s="43">
        <f>J5*J6</f>
        <v>0</v>
      </c>
      <c r="K8" s="351" t="s">
        <v>368</v>
      </c>
      <c r="L8" s="43">
        <f>(J5*J6^3)/12</f>
        <v>0</v>
      </c>
    </row>
    <row r="9" spans="2:12" ht="15.75">
      <c r="B9" s="42" t="s">
        <v>202</v>
      </c>
      <c r="C9" s="36">
        <f>INDEX(Innertable,MATCH($B9,MaterialData!$B$6:$B$11,0),MATCH(C$7,MaterialData!$C$4:$O$4,0))</f>
        <v>305000000</v>
      </c>
      <c r="D9" s="43"/>
      <c r="E9" s="36">
        <f>INDEX(Innertable,MATCH($B9,MaterialData!$B$6:$B$11,0),MATCH(E$7,MaterialData!$C$4:$R$4,0))</f>
        <v>305000000</v>
      </c>
      <c r="F9" s="36">
        <f>INDEX(Innertable,MATCH($B9,MaterialData!$B$6:$B$11,0),MATCH(F$7,MaterialData!$C$4:$R$4,0))</f>
        <v>5</v>
      </c>
      <c r="G9" s="51"/>
      <c r="I9" s="351" t="s">
        <v>369</v>
      </c>
      <c r="J9" s="43">
        <f>K5*K6</f>
        <v>0</v>
      </c>
      <c r="K9" s="351" t="s">
        <v>370</v>
      </c>
      <c r="L9" s="43">
        <f>(K5*K6^3)/12</f>
        <v>0</v>
      </c>
    </row>
    <row r="10" spans="2:12" ht="15.75">
      <c r="B10" s="42" t="s">
        <v>203</v>
      </c>
      <c r="C10" s="36">
        <f>INDEX(Innertable,MATCH($B10,MaterialData!$B$6:$B$11,0),MATCH(C$7,MaterialData!$C$4:$O$4,0))</f>
        <v>365000000</v>
      </c>
      <c r="D10" s="43"/>
      <c r="E10" s="36">
        <f>INDEX(Innertable,MATCH($B10,MaterialData!$B$6:$B$11,0),MATCH(E$7,MaterialData!$C$4:$R$4,0))</f>
        <v>365000000</v>
      </c>
      <c r="F10" s="36">
        <f>INDEX(Innertable,MATCH($B10,MaterialData!$B$6:$B$11,0),MATCH(F$7,MaterialData!$C$4:$R$4,0))</f>
        <v>5</v>
      </c>
      <c r="G10" s="51"/>
      <c r="I10" s="351" t="s">
        <v>404</v>
      </c>
      <c r="J10">
        <f>J6/2</f>
        <v>0</v>
      </c>
      <c r="K10" s="351" t="s">
        <v>372</v>
      </c>
      <c r="L10" s="43" t="e">
        <f>L8+(J8*($J$12-J10)^2)</f>
        <v>#DIV/0!</v>
      </c>
    </row>
    <row r="11" spans="2:12" ht="15.75">
      <c r="B11" s="42" t="s">
        <v>204</v>
      </c>
      <c r="C11" s="36">
        <f>INDEX(Innertable,MATCH($B11,MaterialData!$B$6:$B$11,0),MATCH(C$7,MaterialData!$C$4:$O$4,0))</f>
        <v>180000000</v>
      </c>
      <c r="D11" s="43"/>
      <c r="E11" s="36">
        <f>INDEX(Innertable,MATCH($B11,MaterialData!$B$6:$B$11,0),MATCH(E$7,MaterialData!$C$4:$R$4,0))</f>
        <v>180000000</v>
      </c>
      <c r="F11" s="36" t="str">
        <f>INDEX(Innertable,MATCH($B11,MaterialData!$B$6:$B$11,0),MATCH(F$7,MaterialData!$C$4:$R$4,0))</f>
        <v>N/A</v>
      </c>
      <c r="G11" s="51"/>
      <c r="I11" s="351" t="s">
        <v>406</v>
      </c>
      <c r="J11">
        <f>(F20-0.5*F22)*0.001</f>
        <v>0</v>
      </c>
      <c r="K11" s="351" t="s">
        <v>374</v>
      </c>
      <c r="L11" s="43" t="e">
        <f>L9+(J9*($J$12-J11)^2)</f>
        <v>#DIV/0!</v>
      </c>
    </row>
    <row r="12" spans="2:12" ht="15.75">
      <c r="B12" s="42" t="s">
        <v>205</v>
      </c>
      <c r="C12" s="36">
        <f>INDEX(Innertable,MATCH($B12,MaterialData!$B$6:$B$11,0),MATCH(C$7,MaterialData!$C$4:$O$4,0))</f>
        <v>300000000</v>
      </c>
      <c r="D12" s="43"/>
      <c r="E12" s="36">
        <f>INDEX(Innertable,MATCH($B12,MaterialData!$B$6:$B$11,0),MATCH(E$7,MaterialData!$C$4:$R$4,0))</f>
        <v>300000000</v>
      </c>
      <c r="F12" s="36" t="str">
        <f>INDEX(Innertable,MATCH($B12,MaterialData!$B$6:$B$11,0),MATCH(F$7,MaterialData!$C$4:$R$4,0))</f>
        <v>N/A</v>
      </c>
      <c r="G12" s="51"/>
      <c r="I12" s="351" t="s">
        <v>375</v>
      </c>
      <c r="J12" s="141" t="e">
        <f>(J8*J10+J9*J11)/(J8+J9)</f>
        <v>#DIV/0!</v>
      </c>
      <c r="K12" s="351" t="s">
        <v>376</v>
      </c>
      <c r="L12" s="144" t="e">
        <f>SUM(L10:L11)</f>
        <v>#DIV/0!</v>
      </c>
    </row>
    <row r="13" spans="2:12">
      <c r="E13" s="69"/>
      <c r="G13" s="69"/>
      <c r="L13" s="43"/>
    </row>
    <row r="14" spans="2:12">
      <c r="B14" s="983" t="s">
        <v>377</v>
      </c>
      <c r="C14" s="35">
        <v>1</v>
      </c>
      <c r="E14" s="17">
        <v>1</v>
      </c>
      <c r="G14" s="69"/>
      <c r="L14" s="43"/>
    </row>
    <row r="15" spans="2:12">
      <c r="B15" s="42" t="s">
        <v>339</v>
      </c>
      <c r="C15" s="35">
        <f>IF(AND(E15&gt;=25,E15&lt;25.4,E16&gt;=2.5),25,25.4)</f>
        <v>25.4</v>
      </c>
      <c r="E15" s="17">
        <v>40</v>
      </c>
      <c r="G15" s="69"/>
      <c r="L15" s="43"/>
    </row>
    <row r="16" spans="2:12">
      <c r="B16" s="67" t="s">
        <v>340</v>
      </c>
      <c r="C16" s="797">
        <f>IF(AND(E15&gt;=25,E15&lt;25.4,E16&gt;=2.5),2.5,2.4)</f>
        <v>2.4</v>
      </c>
      <c r="E16" s="17">
        <v>2.5</v>
      </c>
      <c r="G16" s="69"/>
      <c r="L16" s="43"/>
    </row>
    <row r="17" spans="2:16">
      <c r="B17" s="798" t="s">
        <v>454</v>
      </c>
      <c r="C17" s="799"/>
      <c r="E17" s="796">
        <v>400</v>
      </c>
      <c r="G17" s="69"/>
      <c r="L17" s="43"/>
    </row>
    <row r="18" spans="2:16">
      <c r="B18" s="798" t="s">
        <v>455</v>
      </c>
      <c r="C18" s="799"/>
      <c r="E18" s="796">
        <v>75</v>
      </c>
      <c r="G18" s="69"/>
      <c r="L18" s="43"/>
    </row>
    <row r="19" spans="2:16">
      <c r="E19" s="69"/>
      <c r="G19" s="69"/>
      <c r="L19" s="43"/>
    </row>
    <row r="20" spans="2:16">
      <c r="B20" s="42" t="s">
        <v>378</v>
      </c>
      <c r="E20" s="69"/>
      <c r="F20" s="137">
        <f>F21+F22+F23</f>
        <v>0</v>
      </c>
      <c r="G20" s="69"/>
      <c r="L20" s="43"/>
    </row>
    <row r="21" spans="2:16">
      <c r="B21" s="42" t="s">
        <v>379</v>
      </c>
      <c r="E21" s="69"/>
      <c r="F21" s="38"/>
      <c r="G21" s="69"/>
      <c r="L21" s="43"/>
    </row>
    <row r="22" spans="2:16">
      <c r="B22" s="42" t="s">
        <v>380</v>
      </c>
      <c r="E22" s="69"/>
      <c r="F22" s="38"/>
      <c r="G22" s="69"/>
      <c r="I22" s="361" t="str">
        <f>IF(F22&lt;0.4*F23,"Asymmetrical lay-up: skin too thin in comparison, see T3.4.4.","")</f>
        <v/>
      </c>
      <c r="L22" s="43"/>
    </row>
    <row r="23" spans="2:16">
      <c r="B23" s="362" t="s">
        <v>381</v>
      </c>
      <c r="E23" s="69"/>
      <c r="F23" s="38"/>
      <c r="G23" s="69"/>
      <c r="I23" s="361" t="str">
        <f>IF(F23&lt;0.4*F22,"Asymmetrical lay-up: skin too thin in comparison, see T3.4.4.","")</f>
        <v/>
      </c>
      <c r="L23" s="43"/>
    </row>
    <row r="24" spans="2:16">
      <c r="B24" s="128" t="s">
        <v>382</v>
      </c>
      <c r="E24" s="69"/>
      <c r="F24" s="38"/>
      <c r="G24" s="69"/>
      <c r="L24" s="43"/>
    </row>
    <row r="25" spans="2:16">
      <c r="E25" s="71"/>
      <c r="G25" s="69"/>
      <c r="L25" s="43"/>
    </row>
    <row r="26" spans="2:16">
      <c r="B26" s="42" t="s">
        <v>341</v>
      </c>
      <c r="C26" s="35">
        <f>C15/1000</f>
        <v>2.5399999999999999E-2</v>
      </c>
      <c r="E26" s="35">
        <f>IF(F2="Composite only","No tubes",E15/1000)</f>
        <v>0.04</v>
      </c>
      <c r="G26" s="69"/>
      <c r="L26" s="43"/>
    </row>
    <row r="27" spans="2:16">
      <c r="B27" s="42" t="s">
        <v>342</v>
      </c>
      <c r="C27" s="35">
        <f>C16/1000</f>
        <v>2.3999999999999998E-3</v>
      </c>
      <c r="E27" s="35">
        <f>IF(F2="Composite only","",E16/1000)</f>
        <v>2.5000000000000001E-3</v>
      </c>
      <c r="G27" s="71"/>
      <c r="L27" s="43"/>
      <c r="P27" s="44"/>
    </row>
    <row r="28" spans="2:16">
      <c r="B28" s="42" t="s">
        <v>343</v>
      </c>
      <c r="C28" s="36">
        <f>IF(C6="Round",((C26)^4-((C26-2*C27))^4)*3.142/64,((C26)^4-((C26-2*C27))^4)/12)</f>
        <v>1.1593489847999996E-8</v>
      </c>
      <c r="E28" s="36">
        <f>IF(F2="Composite only","",IF(E6="Round",((E26)^4-((E26-2*E27))^4)*3.142/64,IF(E6="Square",((E26)^4-((E26-2*E27))^4)/12,"")))</f>
        <v>5.2008691406249982E-8</v>
      </c>
      <c r="F28" s="72" t="str">
        <f>IF($F$2="Tubing only","Tubing Only",L12)</f>
        <v>Tubing Only</v>
      </c>
      <c r="G28" s="36">
        <f t="shared" ref="G28:G35" si="0">IF($F$2="Tubing only",E28,IF($F$2="Composite only",F28,IF($F$2="Tubes + Composite",E28+F28,"No Type Selected")))</f>
        <v>5.2008691406249982E-8</v>
      </c>
      <c r="L28" s="43"/>
      <c r="O28" s="43"/>
      <c r="P28" s="44"/>
    </row>
    <row r="29" spans="2:16">
      <c r="B29" s="42" t="s">
        <v>344</v>
      </c>
      <c r="C29" s="36">
        <f>C8*C28*C14</f>
        <v>2318.6979695999994</v>
      </c>
      <c r="D29" s="43"/>
      <c r="E29" s="36">
        <f>IF(F2="Composite only","",E8*E28*E14)</f>
        <v>10401.738281249996</v>
      </c>
      <c r="F29" s="73" t="str">
        <f>IF(F28="Tubing Only","",F28*F8)</f>
        <v/>
      </c>
      <c r="G29" s="36">
        <f t="shared" si="0"/>
        <v>10401.738281249996</v>
      </c>
      <c r="H29" s="40">
        <f>100*G29/C29</f>
        <v>448.60255270954542</v>
      </c>
    </row>
    <row r="30" spans="2:16">
      <c r="B30" s="42" t="s">
        <v>345</v>
      </c>
      <c r="C30" s="37">
        <f>IF(C26="no tubes","",IF(C14=0,"",IF(C6="Round",C14*((C15^2-(C15-2*C16)^2)*PI()/4),IF(C6="Square",C14*(C15^2-(C15-2*C16)^2),""))))</f>
        <v>173.41591447815662</v>
      </c>
      <c r="D30" s="74"/>
      <c r="E30" s="37">
        <f>IF(E26="no tubes","",IF(E14=0,"",IF(E6="Round",E14*((E15^2-(E15-2*E16)^2)*PI()/4),IF(E6="Square",E14*(E15^2-(E15-2*E16)^2),""))))</f>
        <v>294.5243112740431</v>
      </c>
      <c r="F30" s="37" t="str">
        <f>IF(F28="Tubing Only","",(F20-F21)*F24)</f>
        <v/>
      </c>
      <c r="G30" s="37">
        <f t="shared" si="0"/>
        <v>294.5243112740431</v>
      </c>
      <c r="H30" s="40">
        <f t="shared" ref="H30:H37" si="1">100*G30/C30</f>
        <v>169.8369565217391</v>
      </c>
      <c r="I30" t="str">
        <f>IF(AND(95&lt;H30,H30&lt;100),"Provided your actual tube measures &gt;= your nominal OD and wall this is OK","")</f>
        <v/>
      </c>
      <c r="O30" s="43"/>
    </row>
    <row r="31" spans="2:16">
      <c r="B31" s="42" t="s">
        <v>346</v>
      </c>
      <c r="C31" s="36">
        <f>C$30*C9/1000000</f>
        <v>52891.853915837768</v>
      </c>
      <c r="D31" s="43"/>
      <c r="E31" s="36">
        <f>IF(F2="Composite only","",E$30*E9/1000000)</f>
        <v>89829.914938583141</v>
      </c>
      <c r="F31" s="36" t="str">
        <f>IF(F28="Tubing Only","",F30*F9/1000000)</f>
        <v/>
      </c>
      <c r="G31" s="36">
        <f t="shared" si="0"/>
        <v>89829.914938583141</v>
      </c>
      <c r="H31" s="40">
        <f t="shared" si="1"/>
        <v>169.83695652173907</v>
      </c>
      <c r="I31" t="str">
        <f>IF(AND(95&lt;H31,H31&lt;100),"Provided your actual tube measures &gt;= your nominal OD and wall this is OK","")</f>
        <v/>
      </c>
    </row>
    <row r="32" spans="2:16">
      <c r="B32" s="42" t="s">
        <v>347</v>
      </c>
      <c r="C32" s="36">
        <f>C$30*C10/1000000</f>
        <v>63296.808784527166</v>
      </c>
      <c r="D32" s="43"/>
      <c r="E32" s="36">
        <f>IF(F2="Composite only","",E$30*E10/1000000)</f>
        <v>107501.37361502573</v>
      </c>
      <c r="F32" s="36" t="str">
        <f>IF(F28="Tubing Only","",F30*F10/1000000)</f>
        <v/>
      </c>
      <c r="G32" s="36">
        <f t="shared" si="0"/>
        <v>107501.37361502573</v>
      </c>
      <c r="H32" s="40">
        <f t="shared" si="1"/>
        <v>169.8369565217391</v>
      </c>
      <c r="I32" t="str">
        <f>IF(AND(95&lt;H32,H32&lt;100),"Provided your actual tube measures &gt;= your nominal OD and wall this is OK","")</f>
        <v/>
      </c>
      <c r="O32" s="43"/>
    </row>
    <row r="33" spans="2:15">
      <c r="B33" s="42" t="s">
        <v>348</v>
      </c>
      <c r="C33" s="36">
        <f>C$30*C11/1000000</f>
        <v>31214.864606068193</v>
      </c>
      <c r="D33" s="43"/>
      <c r="E33" s="36">
        <f>IF(F2="Composite only","",E$30*E11/1000000)</f>
        <v>53014.376029327759</v>
      </c>
      <c r="F33" s="36" t="str">
        <f>IF(F28="Tubing Only","",F30*F9/1000000)</f>
        <v/>
      </c>
      <c r="G33" s="36">
        <f t="shared" si="0"/>
        <v>53014.376029327759</v>
      </c>
      <c r="H33" s="40">
        <f t="shared" si="1"/>
        <v>169.8369565217391</v>
      </c>
      <c r="I33" t="str">
        <f>IF(AND(95&lt;H33,H33&lt;100),"Provided your actual tube measures &gt;= your nominal OD and wall this is OK","")</f>
        <v/>
      </c>
      <c r="O33" s="43"/>
    </row>
    <row r="34" spans="2:15">
      <c r="B34" s="42" t="s">
        <v>349</v>
      </c>
      <c r="C34" s="36">
        <f>IF(C14=0,"",C$30*C12/1000000)</f>
        <v>52024.774343446981</v>
      </c>
      <c r="D34" s="43"/>
      <c r="E34" s="36">
        <f>IF(F2="Composite only","",E$30*E12/1000000)</f>
        <v>88357.293382212942</v>
      </c>
      <c r="F34" s="36" t="str">
        <f>IF(F28="tubing only","",F30*F10/1000000)</f>
        <v/>
      </c>
      <c r="G34" s="36">
        <f t="shared" si="0"/>
        <v>88357.293382212942</v>
      </c>
      <c r="H34" s="40">
        <f t="shared" si="1"/>
        <v>169.83695652173913</v>
      </c>
      <c r="I34" t="str">
        <f>IF(AND(95&lt;H34,H34&lt;100),"Provided your actual tube measures &gt;= your nominal OD and wall this is OK","")</f>
        <v/>
      </c>
      <c r="O34" s="43"/>
    </row>
    <row r="35" spans="2:15">
      <c r="B35" s="42" t="s">
        <v>350</v>
      </c>
      <c r="C35" s="36">
        <f>C14*4*C10*C28/(0.5*C26*1)</f>
        <v>1332.7948959118107</v>
      </c>
      <c r="E35" s="35">
        <f>IF(F2="Composite only","",E14*4*E10*E28/(0.5*E26*1))</f>
        <v>3796.6344726562488</v>
      </c>
      <c r="F35" s="36" t="str">
        <f>IF(F28="tubing only","",4*F10*(F28*2/(F20/1000))/1)</f>
        <v/>
      </c>
      <c r="G35" s="36">
        <f t="shared" si="0"/>
        <v>3796.6344726562488</v>
      </c>
      <c r="H35" s="40">
        <f t="shared" si="1"/>
        <v>284.86262097056135</v>
      </c>
    </row>
    <row r="36" spans="2:15">
      <c r="B36" s="42" t="s">
        <v>351</v>
      </c>
      <c r="C36" s="36">
        <f>IF(C14=0,"",C35*1^3/(48*C29))</f>
        <v>1.1975065616797901E-2</v>
      </c>
      <c r="E36" s="35">
        <f>IF($F$2="tubing only",$C$35*1^3/(48*E29),"")</f>
        <v>2.669415397765545E-3</v>
      </c>
      <c r="F36" s="36" t="str">
        <f>IF(NOT($F$2="tubing only"),$C$35*1^3/(48*F29),"")</f>
        <v/>
      </c>
      <c r="G36" s="36">
        <f>$C$35*1^3/(48*G29)</f>
        <v>2.669415397765545E-3</v>
      </c>
      <c r="H36" s="40">
        <f>100*G36/C36</f>
        <v>22.291446938053099</v>
      </c>
    </row>
    <row r="37" spans="2:15">
      <c r="B37" s="42" t="s">
        <v>352</v>
      </c>
      <c r="C37" s="36">
        <f>0.5*C35*(C35*1^3/(48*C29))</f>
        <v>7.9801531661386313</v>
      </c>
      <c r="D37" s="51"/>
      <c r="E37" s="36">
        <f>IF(E26="no tubes","",0.5*E35*(E35*1^3/(48*E29)))</f>
        <v>14.435120651245114</v>
      </c>
      <c r="F37" s="36" t="str">
        <f>IF(F28="tubing only","",0.5*F35*(F35*1^3/(48*F29)))</f>
        <v/>
      </c>
      <c r="G37" s="36">
        <f>IF($F$2="Tubing only",E37,IF($F$2="Composite only",F37,IF($F$2="Tubes + Composite",E37+F37,"No Type Selected")))</f>
        <v>14.435120651245114</v>
      </c>
      <c r="H37" s="40">
        <f t="shared" si="1"/>
        <v>180.88776431630646</v>
      </c>
      <c r="J37" s="162" t="s">
        <v>226</v>
      </c>
      <c r="K37" s="162"/>
      <c r="L37" s="162"/>
    </row>
    <row r="38" spans="2:15" ht="13.5" thickBot="1"/>
    <row r="39" spans="2:15">
      <c r="B39" s="800" t="s">
        <v>456</v>
      </c>
      <c r="C39" s="801"/>
      <c r="D39" s="801"/>
      <c r="E39" s="1000">
        <f>IF(E18&lt;50,"",2*13000*MAX(E18,E17-E18)^3*MIN(E18,E17-E18)^2/(3*E8*E28*(3*MAX(E18,E17-E18)+MIN(E18,E17-E18))^2*1000000))</f>
        <v>0.14592852156757363</v>
      </c>
      <c r="F39" s="801"/>
      <c r="G39" s="801"/>
      <c r="H39" s="802" t="str">
        <f>IF(OR(E39&lt;=25,E18&lt;50),"PASS","FAIL")</f>
        <v>PASS</v>
      </c>
    </row>
    <row r="40" spans="2:15">
      <c r="B40" s="998" t="s">
        <v>457</v>
      </c>
      <c r="E40" s="1002">
        <f>ABS(-13000*E18*(E17-E18)^2/E17^2)</f>
        <v>643652.34375</v>
      </c>
      <c r="H40" s="999"/>
    </row>
    <row r="41" spans="2:15">
      <c r="B41" s="998" t="s">
        <v>458</v>
      </c>
      <c r="E41" s="1002">
        <f>ABS(-13000*E18^2*(E17-E18)/E17^2)</f>
        <v>148535.15625</v>
      </c>
      <c r="H41" s="999"/>
    </row>
    <row r="42" spans="2:15">
      <c r="B42" s="998" t="s">
        <v>459</v>
      </c>
      <c r="E42" s="1002">
        <f>2*13000*E18^2*(E17-E18)^2/E17^3</f>
        <v>241369.62890625</v>
      </c>
      <c r="H42" s="999"/>
    </row>
    <row r="43" spans="2:15" ht="13.5" thickBot="1">
      <c r="B43" s="803" t="s">
        <v>460</v>
      </c>
      <c r="C43" s="804"/>
      <c r="D43" s="804"/>
      <c r="E43" s="1001">
        <f>IF(E18&lt;50,"",MAX(E40:E42)*E15/2/E28/1000000000000)</f>
        <v>247.5172231203845</v>
      </c>
      <c r="F43" s="804"/>
      <c r="G43" s="804"/>
      <c r="H43" s="805" t="str">
        <f>IF(OR(E43&lt;=E10/1000000,E18&lt;50),"PASS","FAIL")</f>
        <v>PASS</v>
      </c>
    </row>
    <row r="46" spans="2:15" s="123" customFormat="1">
      <c r="B46" s="3" t="s">
        <v>383</v>
      </c>
      <c r="C46"/>
      <c r="D46"/>
      <c r="E46" s="43"/>
      <c r="F46"/>
      <c r="G46"/>
      <c r="H46"/>
    </row>
    <row r="47" spans="2:15" s="123" customFormat="1">
      <c r="B47" s="19"/>
      <c r="C47" s="20"/>
      <c r="D47" s="20"/>
      <c r="E47" s="20"/>
      <c r="F47" s="20"/>
      <c r="G47" s="20"/>
      <c r="H47" s="20"/>
      <c r="I47" s="20"/>
      <c r="J47" s="20"/>
      <c r="K47" s="20"/>
      <c r="L47" s="21"/>
    </row>
    <row r="48" spans="2:15" s="123" customFormat="1">
      <c r="B48" s="686" t="s">
        <v>311</v>
      </c>
      <c r="C48" s="26"/>
      <c r="D48" s="26"/>
      <c r="E48" s="26"/>
      <c r="F48" s="26"/>
      <c r="G48" s="26"/>
      <c r="H48" s="26"/>
      <c r="I48" s="26"/>
      <c r="J48" s="26"/>
      <c r="K48" s="26"/>
      <c r="L48" s="27"/>
    </row>
    <row r="49" spans="2:12" s="123" customFormat="1">
      <c r="B49" s="25"/>
      <c r="C49" s="26"/>
      <c r="D49" s="26"/>
      <c r="E49" s="26"/>
      <c r="F49" s="997"/>
      <c r="G49" s="26"/>
      <c r="H49" s="26"/>
      <c r="I49" s="26"/>
      <c r="J49" s="26"/>
      <c r="K49" s="26"/>
      <c r="L49" s="27"/>
    </row>
    <row r="50" spans="2:12" s="123" customFormat="1">
      <c r="B50" s="25"/>
      <c r="C50" s="26"/>
      <c r="D50" s="26"/>
      <c r="E50" s="26"/>
      <c r="F50" s="26"/>
      <c r="G50" s="26"/>
      <c r="H50" s="26"/>
      <c r="I50" s="26"/>
      <c r="J50" s="26"/>
      <c r="K50" s="26"/>
      <c r="L50" s="27"/>
    </row>
    <row r="51" spans="2:12" s="123" customFormat="1">
      <c r="B51" s="25"/>
      <c r="C51" s="26"/>
      <c r="D51" s="26"/>
      <c r="E51" s="26"/>
      <c r="F51" s="26"/>
      <c r="G51" s="26"/>
      <c r="H51" s="26"/>
      <c r="I51" s="26"/>
      <c r="J51" s="26"/>
      <c r="K51" s="26"/>
      <c r="L51" s="27"/>
    </row>
    <row r="52" spans="2:12" s="123" customFormat="1">
      <c r="B52" s="25"/>
      <c r="C52" s="26"/>
      <c r="D52" s="26"/>
      <c r="E52" s="26"/>
      <c r="F52" s="26"/>
      <c r="G52" s="26"/>
      <c r="H52" s="26"/>
      <c r="I52" s="26"/>
      <c r="J52" s="26"/>
      <c r="K52" s="26"/>
      <c r="L52" s="27"/>
    </row>
    <row r="53" spans="2:12" s="123" customFormat="1">
      <c r="B53" s="25"/>
      <c r="C53" s="26"/>
      <c r="D53" s="26"/>
      <c r="E53" s="26"/>
      <c r="F53" s="26"/>
      <c r="G53" s="26"/>
      <c r="H53" s="26"/>
      <c r="I53" s="26"/>
      <c r="J53" s="26"/>
      <c r="K53" s="26"/>
      <c r="L53" s="27"/>
    </row>
    <row r="54" spans="2:12" s="123" customFormat="1">
      <c r="B54" s="25"/>
      <c r="C54" s="26"/>
      <c r="D54" s="26"/>
      <c r="E54" s="26"/>
      <c r="F54" s="26"/>
      <c r="G54" s="26"/>
      <c r="H54" s="26"/>
      <c r="I54" s="26"/>
      <c r="J54" s="26"/>
      <c r="K54" s="26"/>
      <c r="L54" s="27"/>
    </row>
    <row r="55" spans="2:12" s="123" customFormat="1">
      <c r="B55" s="25"/>
      <c r="C55" s="26"/>
      <c r="D55" s="26"/>
      <c r="E55" s="26"/>
      <c r="F55" s="26"/>
      <c r="G55" s="26"/>
      <c r="H55" s="26"/>
      <c r="I55" s="26"/>
      <c r="J55" s="26"/>
      <c r="K55" s="26"/>
      <c r="L55" s="27"/>
    </row>
    <row r="56" spans="2:12" s="123" customFormat="1">
      <c r="B56" s="25"/>
      <c r="C56" s="26"/>
      <c r="D56" s="26"/>
      <c r="E56" s="26"/>
      <c r="F56" s="26"/>
      <c r="G56" s="26"/>
      <c r="H56" s="26"/>
      <c r="I56" s="26"/>
      <c r="J56" s="26"/>
      <c r="K56" s="26"/>
      <c r="L56" s="27"/>
    </row>
    <row r="57" spans="2:12" s="123" customFormat="1">
      <c r="B57" s="25"/>
      <c r="C57" s="26"/>
      <c r="D57" s="26"/>
      <c r="E57" s="26"/>
      <c r="F57" s="26"/>
      <c r="G57" s="26"/>
      <c r="H57" s="26"/>
      <c r="I57" s="26"/>
      <c r="J57" s="26"/>
      <c r="K57" s="26"/>
      <c r="L57" s="27"/>
    </row>
    <row r="58" spans="2:12" s="123" customFormat="1">
      <c r="B58" s="25"/>
      <c r="C58" s="26"/>
      <c r="D58" s="26"/>
      <c r="E58" s="26"/>
      <c r="F58" s="26"/>
      <c r="G58" s="26"/>
      <c r="H58" s="26"/>
      <c r="I58" s="26"/>
      <c r="J58" s="26"/>
      <c r="K58" s="26"/>
      <c r="L58" s="27"/>
    </row>
    <row r="59" spans="2:12" s="123" customFormat="1">
      <c r="B59" s="25"/>
      <c r="C59" s="26"/>
      <c r="D59" s="26"/>
      <c r="E59" s="26"/>
      <c r="F59" s="26"/>
      <c r="G59" s="26"/>
      <c r="H59" s="26"/>
      <c r="I59" s="26"/>
      <c r="J59" s="26"/>
      <c r="K59" s="26"/>
      <c r="L59" s="27"/>
    </row>
    <row r="60" spans="2:12" s="123" customFormat="1">
      <c r="B60" s="25"/>
      <c r="C60" s="26"/>
      <c r="D60" s="26"/>
      <c r="E60" s="26"/>
      <c r="F60" s="26"/>
      <c r="G60" s="26"/>
      <c r="H60" s="26"/>
      <c r="I60" s="26"/>
      <c r="J60" s="26"/>
      <c r="K60" s="26"/>
      <c r="L60" s="27"/>
    </row>
    <row r="61" spans="2:12" s="123" customFormat="1">
      <c r="B61" s="25"/>
      <c r="C61" s="26"/>
      <c r="D61" s="26"/>
      <c r="E61" s="26"/>
      <c r="F61" s="26"/>
      <c r="G61" s="26"/>
      <c r="H61" s="26"/>
      <c r="I61" s="26"/>
      <c r="J61" s="26"/>
      <c r="K61" s="26"/>
      <c r="L61" s="27"/>
    </row>
    <row r="62" spans="2:12" s="123" customFormat="1">
      <c r="B62" s="25"/>
      <c r="C62" s="26"/>
      <c r="D62" s="26"/>
      <c r="E62" s="26"/>
      <c r="F62" s="26"/>
      <c r="G62" s="26"/>
      <c r="H62" s="26"/>
      <c r="I62" s="26"/>
      <c r="J62" s="26"/>
      <c r="K62" s="26"/>
      <c r="L62" s="27"/>
    </row>
    <row r="63" spans="2:12" s="123" customFormat="1">
      <c r="B63" s="25"/>
      <c r="C63" s="26"/>
      <c r="D63" s="26"/>
      <c r="E63" s="26"/>
      <c r="F63" s="26"/>
      <c r="G63" s="26"/>
      <c r="H63" s="26"/>
      <c r="I63" s="26"/>
      <c r="J63" s="26"/>
      <c r="K63" s="26"/>
      <c r="L63" s="27"/>
    </row>
    <row r="64" spans="2:12" s="123" customFormat="1">
      <c r="B64" s="25"/>
      <c r="C64" s="26"/>
      <c r="D64" s="26"/>
      <c r="E64" s="26"/>
      <c r="F64" s="26"/>
      <c r="G64" s="26"/>
      <c r="H64" s="26"/>
      <c r="I64" s="26"/>
      <c r="J64" s="26"/>
      <c r="K64" s="26"/>
      <c r="L64" s="27"/>
    </row>
    <row r="65" spans="2:12" s="123" customFormat="1">
      <c r="B65" s="25"/>
      <c r="C65" s="26"/>
      <c r="D65" s="26"/>
      <c r="E65" s="26"/>
      <c r="F65" s="26"/>
      <c r="G65" s="26"/>
      <c r="H65" s="26"/>
      <c r="I65" s="26"/>
      <c r="J65" s="26"/>
      <c r="K65" s="26"/>
      <c r="L65" s="27"/>
    </row>
    <row r="66" spans="2:12" s="123" customFormat="1">
      <c r="B66" s="25"/>
      <c r="C66" s="26"/>
      <c r="D66" s="26"/>
      <c r="E66" s="26"/>
      <c r="F66" s="26"/>
      <c r="G66" s="26"/>
      <c r="H66" s="26"/>
      <c r="I66" s="26"/>
      <c r="J66" s="26"/>
      <c r="K66" s="26"/>
      <c r="L66" s="27"/>
    </row>
    <row r="67" spans="2:12" s="123" customFormat="1">
      <c r="B67" s="25"/>
      <c r="C67" s="26"/>
      <c r="D67" s="26"/>
      <c r="E67" s="26"/>
      <c r="F67" s="26"/>
      <c r="G67" s="26"/>
      <c r="H67" s="26"/>
      <c r="I67" s="26"/>
      <c r="J67" s="26"/>
      <c r="K67" s="26"/>
      <c r="L67" s="27"/>
    </row>
    <row r="68" spans="2:12" s="123" customFormat="1">
      <c r="B68" s="25"/>
      <c r="C68" s="26"/>
      <c r="D68" s="26"/>
      <c r="E68" s="26"/>
      <c r="F68" s="26"/>
      <c r="G68" s="26"/>
      <c r="H68" s="26"/>
      <c r="I68" s="26"/>
      <c r="J68" s="26"/>
      <c r="K68" s="26"/>
      <c r="L68" s="27"/>
    </row>
    <row r="69" spans="2:12" s="123" customFormat="1">
      <c r="B69" s="25"/>
      <c r="C69" s="26"/>
      <c r="D69" s="26"/>
      <c r="E69" s="26"/>
      <c r="F69" s="26"/>
      <c r="G69" s="26"/>
      <c r="H69" s="26"/>
      <c r="I69" s="26"/>
      <c r="J69" s="26"/>
      <c r="K69" s="26"/>
      <c r="L69" s="27"/>
    </row>
    <row r="70" spans="2:12" s="123" customFormat="1">
      <c r="B70" s="25"/>
      <c r="C70" s="26"/>
      <c r="D70" s="26"/>
      <c r="E70" s="26"/>
      <c r="F70" s="26"/>
      <c r="G70" s="26"/>
      <c r="H70" s="26"/>
      <c r="I70" s="26"/>
      <c r="J70" s="26"/>
      <c r="K70" s="26"/>
      <c r="L70" s="27"/>
    </row>
    <row r="71" spans="2:12" s="123" customFormat="1">
      <c r="B71" s="25"/>
      <c r="C71" s="26"/>
      <c r="D71" s="26"/>
      <c r="E71" s="26"/>
      <c r="F71" s="26"/>
      <c r="G71" s="26"/>
      <c r="H71" s="26"/>
      <c r="I71" s="26"/>
      <c r="J71" s="26"/>
      <c r="K71" s="26"/>
      <c r="L71" s="27"/>
    </row>
    <row r="72" spans="2:12" s="123" customFormat="1">
      <c r="B72" s="25"/>
      <c r="C72" s="26"/>
      <c r="D72" s="26"/>
      <c r="E72" s="26"/>
      <c r="F72" s="26"/>
      <c r="G72" s="26"/>
      <c r="H72" s="26"/>
      <c r="I72" s="26"/>
      <c r="J72" s="26"/>
      <c r="K72" s="26"/>
      <c r="L72" s="27"/>
    </row>
    <row r="73" spans="2:12" s="123" customFormat="1">
      <c r="B73" s="25"/>
      <c r="C73" s="26"/>
      <c r="D73" s="26"/>
      <c r="E73" s="26"/>
      <c r="F73" s="26"/>
      <c r="G73" s="26"/>
      <c r="H73" s="26"/>
      <c r="I73" s="26"/>
      <c r="J73" s="26"/>
      <c r="K73" s="26"/>
      <c r="L73" s="27"/>
    </row>
    <row r="74" spans="2:12" s="123" customFormat="1">
      <c r="B74" s="25"/>
      <c r="C74" s="26"/>
      <c r="D74" s="26"/>
      <c r="E74" s="26"/>
      <c r="F74" s="26"/>
      <c r="G74" s="26"/>
      <c r="H74" s="26"/>
      <c r="I74" s="26"/>
      <c r="J74" s="26"/>
      <c r="K74" s="26"/>
      <c r="L74" s="27"/>
    </row>
    <row r="75" spans="2:12" s="123" customFormat="1">
      <c r="B75" s="25"/>
      <c r="C75" s="26"/>
      <c r="D75" s="26"/>
      <c r="E75" s="26"/>
      <c r="F75" s="26"/>
      <c r="G75" s="26"/>
      <c r="H75" s="26"/>
      <c r="I75" s="26"/>
      <c r="J75" s="26"/>
      <c r="K75" s="26"/>
      <c r="L75" s="27"/>
    </row>
    <row r="76" spans="2:12" s="123" customFormat="1">
      <c r="B76" s="25"/>
      <c r="C76" s="26"/>
      <c r="D76" s="26"/>
      <c r="E76" s="26"/>
      <c r="F76" s="26"/>
      <c r="G76" s="26"/>
      <c r="H76" s="26"/>
      <c r="I76" s="26"/>
      <c r="J76" s="26"/>
      <c r="K76" s="26"/>
      <c r="L76" s="27"/>
    </row>
    <row r="77" spans="2:12" s="123" customFormat="1">
      <c r="B77" s="25"/>
      <c r="C77" s="26"/>
      <c r="D77" s="26"/>
      <c r="E77" s="26"/>
      <c r="F77" s="26"/>
      <c r="G77" s="26"/>
      <c r="H77" s="26"/>
      <c r="I77" s="26"/>
      <c r="J77" s="26"/>
      <c r="K77" s="26"/>
      <c r="L77" s="27"/>
    </row>
    <row r="78" spans="2:12" s="123" customFormat="1">
      <c r="B78" s="25"/>
      <c r="C78" s="26"/>
      <c r="D78" s="26"/>
      <c r="E78" s="26"/>
      <c r="F78" s="26"/>
      <c r="G78" s="26"/>
      <c r="H78" s="26"/>
      <c r="I78" s="26"/>
      <c r="J78" s="26"/>
      <c r="K78" s="26"/>
      <c r="L78" s="27"/>
    </row>
    <row r="79" spans="2:12" s="123" customFormat="1">
      <c r="B79" s="25"/>
      <c r="C79" s="26"/>
      <c r="D79" s="26"/>
      <c r="E79" s="26"/>
      <c r="F79" s="26"/>
      <c r="G79" s="26"/>
      <c r="H79" s="26"/>
      <c r="I79" s="26"/>
      <c r="J79" s="26"/>
      <c r="K79" s="26"/>
      <c r="L79" s="27"/>
    </row>
    <row r="80" spans="2:12" s="123" customFormat="1">
      <c r="B80" s="25"/>
      <c r="C80" s="26"/>
      <c r="D80" s="26"/>
      <c r="E80" s="26"/>
      <c r="F80" s="26"/>
      <c r="G80" s="26"/>
      <c r="H80" s="26"/>
      <c r="I80" s="26"/>
      <c r="J80" s="26"/>
      <c r="K80" s="26"/>
      <c r="L80" s="27"/>
    </row>
    <row r="81" spans="2:12" s="123" customFormat="1">
      <c r="B81" s="25"/>
      <c r="C81" s="26"/>
      <c r="D81" s="26"/>
      <c r="E81" s="26"/>
      <c r="F81" s="26"/>
      <c r="G81" s="26"/>
      <c r="H81" s="26"/>
      <c r="I81" s="26"/>
      <c r="J81" s="26"/>
      <c r="K81" s="26"/>
      <c r="L81" s="27"/>
    </row>
    <row r="82" spans="2:12" s="123" customFormat="1">
      <c r="B82" s="25"/>
      <c r="C82" s="26"/>
      <c r="D82" s="26"/>
      <c r="E82" s="26"/>
      <c r="F82" s="26"/>
      <c r="G82" s="26"/>
      <c r="H82" s="26"/>
      <c r="I82" s="26"/>
      <c r="J82" s="26"/>
      <c r="K82" s="26"/>
      <c r="L82" s="27"/>
    </row>
    <row r="83" spans="2:12" s="123" customFormat="1">
      <c r="B83" s="25"/>
      <c r="C83" s="26"/>
      <c r="D83" s="26"/>
      <c r="E83" s="26"/>
      <c r="F83" s="26"/>
      <c r="G83" s="26"/>
      <c r="H83" s="26"/>
      <c r="I83" s="26"/>
      <c r="J83" s="26"/>
      <c r="K83" s="26"/>
      <c r="L83" s="27"/>
    </row>
    <row r="84" spans="2:12" s="123" customFormat="1">
      <c r="B84" s="25"/>
      <c r="C84" s="26"/>
      <c r="D84" s="26"/>
      <c r="E84" s="26"/>
      <c r="F84" s="26"/>
      <c r="G84" s="26"/>
      <c r="H84" s="26"/>
      <c r="I84" s="26"/>
      <c r="J84" s="26"/>
      <c r="K84" s="26"/>
      <c r="L84" s="27"/>
    </row>
    <row r="85" spans="2:12" s="123" customFormat="1">
      <c r="B85" s="25"/>
      <c r="C85" s="26"/>
      <c r="D85" s="26"/>
      <c r="E85" s="26"/>
      <c r="F85" s="26"/>
      <c r="G85" s="26"/>
      <c r="H85" s="26"/>
      <c r="I85" s="26"/>
      <c r="J85" s="26"/>
      <c r="K85" s="26"/>
      <c r="L85" s="27"/>
    </row>
    <row r="86" spans="2:12" s="123" customFormat="1">
      <c r="B86" s="25"/>
      <c r="C86" s="26"/>
      <c r="D86" s="26"/>
      <c r="E86" s="26"/>
      <c r="F86" s="26"/>
      <c r="G86" s="26"/>
      <c r="H86" s="26"/>
      <c r="I86" s="26"/>
      <c r="J86" s="26"/>
      <c r="K86" s="26"/>
      <c r="L86" s="27"/>
    </row>
    <row r="87" spans="2:12" s="123" customFormat="1">
      <c r="B87" s="25"/>
      <c r="C87" s="26"/>
      <c r="D87" s="26"/>
      <c r="E87" s="26"/>
      <c r="F87" s="26"/>
      <c r="G87" s="26"/>
      <c r="H87" s="26"/>
      <c r="I87" s="26"/>
      <c r="J87" s="26"/>
      <c r="K87" s="26"/>
      <c r="L87" s="27"/>
    </row>
    <row r="88" spans="2:12" s="123" customFormat="1">
      <c r="B88" s="25"/>
      <c r="C88" s="26"/>
      <c r="D88" s="26"/>
      <c r="E88" s="26"/>
      <c r="F88" s="26"/>
      <c r="G88" s="26"/>
      <c r="H88" s="26"/>
      <c r="I88" s="26"/>
      <c r="J88" s="26"/>
      <c r="K88" s="26"/>
      <c r="L88" s="27"/>
    </row>
    <row r="89" spans="2:12" s="123" customFormat="1">
      <c r="B89" s="25"/>
      <c r="C89" s="26"/>
      <c r="D89" s="26"/>
      <c r="E89" s="26"/>
      <c r="F89" s="26"/>
      <c r="G89" s="26"/>
      <c r="H89" s="26"/>
      <c r="I89" s="26"/>
      <c r="J89" s="26"/>
      <c r="K89" s="26"/>
      <c r="L89" s="27"/>
    </row>
    <row r="90" spans="2:12" s="123" customFormat="1">
      <c r="B90" s="25"/>
      <c r="C90" s="26"/>
      <c r="D90" s="26"/>
      <c r="E90" s="26"/>
      <c r="F90" s="26"/>
      <c r="G90" s="26"/>
      <c r="H90" s="26"/>
      <c r="I90" s="26"/>
      <c r="J90" s="26"/>
      <c r="K90" s="26"/>
      <c r="L90" s="27"/>
    </row>
    <row r="91" spans="2:12" s="123" customFormat="1">
      <c r="B91" s="25"/>
      <c r="C91" s="26"/>
      <c r="D91" s="26"/>
      <c r="E91" s="26"/>
      <c r="F91" s="26"/>
      <c r="G91" s="26"/>
      <c r="H91" s="26"/>
      <c r="I91" s="26"/>
      <c r="J91" s="26"/>
      <c r="K91" s="26"/>
      <c r="L91" s="27"/>
    </row>
    <row r="92" spans="2:12" s="123" customFormat="1">
      <c r="B92" s="25"/>
      <c r="C92" s="26"/>
      <c r="D92" s="26"/>
      <c r="E92" s="26"/>
      <c r="F92" s="26"/>
      <c r="G92" s="26"/>
      <c r="H92" s="26"/>
      <c r="I92" s="26"/>
      <c r="J92" s="26"/>
      <c r="K92" s="26"/>
      <c r="L92" s="27"/>
    </row>
    <row r="93" spans="2:12" s="123" customFormat="1">
      <c r="B93" s="25"/>
      <c r="C93" s="26"/>
      <c r="D93" s="26"/>
      <c r="E93" s="26"/>
      <c r="F93" s="26"/>
      <c r="G93" s="26"/>
      <c r="H93" s="26"/>
      <c r="I93" s="26"/>
      <c r="J93" s="26"/>
      <c r="K93" s="26"/>
      <c r="L93" s="27"/>
    </row>
    <row r="94" spans="2:12" s="123" customFormat="1">
      <c r="B94" s="25"/>
      <c r="C94" s="26"/>
      <c r="D94" s="26"/>
      <c r="E94" s="26"/>
      <c r="F94" s="26"/>
      <c r="G94" s="26"/>
      <c r="H94" s="26"/>
      <c r="I94" s="26"/>
      <c r="J94" s="26"/>
      <c r="K94" s="26"/>
      <c r="L94" s="27"/>
    </row>
    <row r="95" spans="2:12" s="123" customFormat="1">
      <c r="B95" s="25"/>
      <c r="C95" s="26"/>
      <c r="D95" s="26"/>
      <c r="E95" s="26"/>
      <c r="F95" s="26"/>
      <c r="G95" s="26"/>
      <c r="H95" s="26"/>
      <c r="I95" s="26"/>
      <c r="J95" s="26"/>
      <c r="K95" s="26"/>
      <c r="L95" s="27"/>
    </row>
    <row r="96" spans="2:12" s="123" customFormat="1">
      <c r="B96" s="25"/>
      <c r="C96" s="26"/>
      <c r="D96" s="26"/>
      <c r="E96" s="26"/>
      <c r="F96" s="26"/>
      <c r="G96" s="26"/>
      <c r="H96" s="26"/>
      <c r="I96" s="26"/>
      <c r="J96" s="26"/>
      <c r="K96" s="26"/>
      <c r="L96" s="27"/>
    </row>
    <row r="97" spans="2:12" s="123" customFormat="1">
      <c r="B97" s="25"/>
      <c r="C97" s="26"/>
      <c r="D97" s="26"/>
      <c r="E97" s="26"/>
      <c r="F97" s="26"/>
      <c r="G97" s="26"/>
      <c r="H97" s="26"/>
      <c r="I97" s="26"/>
      <c r="J97" s="26"/>
      <c r="K97" s="26"/>
      <c r="L97" s="27"/>
    </row>
    <row r="98" spans="2:12" s="123" customFormat="1">
      <c r="B98" s="25"/>
      <c r="C98" s="26"/>
      <c r="D98" s="26"/>
      <c r="E98" s="26"/>
      <c r="F98" s="26"/>
      <c r="G98" s="26"/>
      <c r="H98" s="26"/>
      <c r="I98" s="26"/>
      <c r="J98" s="26"/>
      <c r="K98" s="26"/>
      <c r="L98" s="27"/>
    </row>
    <row r="99" spans="2:12" s="123" customFormat="1">
      <c r="B99" s="25"/>
      <c r="C99" s="26"/>
      <c r="D99" s="26"/>
      <c r="E99" s="26"/>
      <c r="F99" s="26"/>
      <c r="G99" s="26"/>
      <c r="H99" s="26"/>
      <c r="I99" s="26"/>
      <c r="J99" s="26"/>
      <c r="K99" s="26"/>
      <c r="L99" s="27"/>
    </row>
    <row r="100" spans="2:12" s="123" customFormat="1">
      <c r="B100" s="25"/>
      <c r="C100" s="26"/>
      <c r="D100" s="26"/>
      <c r="E100" s="26"/>
      <c r="F100" s="26"/>
      <c r="G100" s="26"/>
      <c r="H100" s="26"/>
      <c r="I100" s="26"/>
      <c r="J100" s="26"/>
      <c r="K100" s="26"/>
      <c r="L100" s="27"/>
    </row>
    <row r="101" spans="2:12" s="123" customFormat="1">
      <c r="B101" s="25"/>
      <c r="C101" s="26"/>
      <c r="D101" s="26"/>
      <c r="E101" s="26"/>
      <c r="F101" s="26"/>
      <c r="G101" s="26"/>
      <c r="H101" s="26"/>
      <c r="I101" s="26"/>
      <c r="J101" s="26"/>
      <c r="K101" s="26"/>
      <c r="L101" s="27"/>
    </row>
    <row r="102" spans="2:12" s="123" customFormat="1">
      <c r="B102" s="25"/>
      <c r="C102" s="26"/>
      <c r="D102" s="26"/>
      <c r="E102" s="26"/>
      <c r="F102" s="26"/>
      <c r="G102" s="26"/>
      <c r="H102" s="26"/>
      <c r="I102" s="26"/>
      <c r="J102" s="26"/>
      <c r="K102" s="26"/>
      <c r="L102" s="27"/>
    </row>
    <row r="103" spans="2:12" s="123" customFormat="1">
      <c r="B103" s="25"/>
      <c r="C103" s="26"/>
      <c r="D103" s="26"/>
      <c r="E103" s="26"/>
      <c r="F103" s="26"/>
      <c r="G103" s="26"/>
      <c r="H103" s="26"/>
      <c r="I103" s="26"/>
      <c r="J103" s="26"/>
      <c r="K103" s="26"/>
      <c r="L103" s="27"/>
    </row>
    <row r="104" spans="2:12" s="123" customFormat="1">
      <c r="B104" s="25"/>
      <c r="C104" s="26"/>
      <c r="D104" s="26"/>
      <c r="E104" s="26"/>
      <c r="F104" s="26"/>
      <c r="G104" s="26"/>
      <c r="H104" s="26"/>
      <c r="I104" s="26"/>
      <c r="J104" s="26"/>
      <c r="K104" s="26"/>
      <c r="L104" s="27"/>
    </row>
    <row r="105" spans="2:12" s="123" customFormat="1">
      <c r="B105" s="25"/>
      <c r="C105" s="26"/>
      <c r="D105" s="26"/>
      <c r="E105" s="26"/>
      <c r="F105" s="26"/>
      <c r="G105" s="26"/>
      <c r="H105" s="26"/>
      <c r="I105" s="26"/>
      <c r="J105" s="26"/>
      <c r="K105" s="26"/>
      <c r="L105" s="27"/>
    </row>
    <row r="106" spans="2:12" s="123" customFormat="1">
      <c r="B106" s="25"/>
      <c r="C106" s="26"/>
      <c r="D106" s="26"/>
      <c r="E106" s="26"/>
      <c r="F106" s="26"/>
      <c r="G106" s="26"/>
      <c r="H106" s="26"/>
      <c r="I106" s="26"/>
      <c r="J106" s="26"/>
      <c r="K106" s="26"/>
      <c r="L106" s="27"/>
    </row>
    <row r="107" spans="2:12" s="123" customFormat="1">
      <c r="B107" s="25"/>
      <c r="C107" s="26"/>
      <c r="D107" s="26"/>
      <c r="E107" s="26"/>
      <c r="F107" s="26"/>
      <c r="G107" s="26"/>
      <c r="H107" s="26"/>
      <c r="I107" s="26"/>
      <c r="J107" s="26"/>
      <c r="K107" s="26"/>
      <c r="L107" s="27"/>
    </row>
    <row r="108" spans="2:12" s="123" customFormat="1">
      <c r="B108" s="25"/>
      <c r="C108" s="26"/>
      <c r="D108" s="26"/>
      <c r="E108" s="26"/>
      <c r="F108" s="26"/>
      <c r="G108" s="26"/>
      <c r="H108" s="26"/>
      <c r="I108" s="26"/>
      <c r="J108" s="26"/>
      <c r="K108" s="26"/>
      <c r="L108" s="27"/>
    </row>
    <row r="109" spans="2:12" s="123" customFormat="1">
      <c r="B109" s="25"/>
      <c r="C109" s="26"/>
      <c r="D109" s="26"/>
      <c r="E109" s="26"/>
      <c r="F109" s="26"/>
      <c r="G109" s="26"/>
      <c r="H109" s="26"/>
      <c r="I109" s="26"/>
      <c r="J109" s="26"/>
      <c r="K109" s="26"/>
      <c r="L109" s="27"/>
    </row>
    <row r="110" spans="2:12" s="123" customFormat="1">
      <c r="B110" s="25"/>
      <c r="C110" s="26"/>
      <c r="D110" s="26"/>
      <c r="E110" s="26"/>
      <c r="F110" s="26"/>
      <c r="G110" s="26"/>
      <c r="H110" s="26"/>
      <c r="I110" s="26"/>
      <c r="J110" s="26"/>
      <c r="K110" s="26"/>
      <c r="L110" s="27"/>
    </row>
    <row r="111" spans="2:12" s="123" customFormat="1">
      <c r="B111" s="25"/>
      <c r="C111" s="26"/>
      <c r="D111" s="26"/>
      <c r="E111" s="26"/>
      <c r="F111" s="26"/>
      <c r="G111" s="26"/>
      <c r="H111" s="26"/>
      <c r="I111" s="26"/>
      <c r="J111" s="26"/>
      <c r="K111" s="26"/>
      <c r="L111" s="27"/>
    </row>
    <row r="112" spans="2:12" s="123" customFormat="1">
      <c r="B112" s="25"/>
      <c r="C112" s="26"/>
      <c r="D112" s="26"/>
      <c r="E112" s="26"/>
      <c r="F112" s="26"/>
      <c r="G112" s="26"/>
      <c r="H112" s="26"/>
      <c r="I112" s="26"/>
      <c r="J112" s="26"/>
      <c r="K112" s="26"/>
      <c r="L112" s="27"/>
    </row>
    <row r="113" spans="2:12" s="123" customFormat="1">
      <c r="B113" s="25"/>
      <c r="C113" s="26"/>
      <c r="D113" s="26"/>
      <c r="E113" s="26"/>
      <c r="F113" s="26"/>
      <c r="G113" s="26"/>
      <c r="H113" s="26"/>
      <c r="I113" s="26"/>
      <c r="J113" s="26"/>
      <c r="K113" s="26"/>
      <c r="L113" s="27"/>
    </row>
    <row r="114" spans="2:12" s="123" customFormat="1">
      <c r="B114" s="25"/>
      <c r="C114" s="26"/>
      <c r="D114" s="26"/>
      <c r="E114" s="26"/>
      <c r="F114" s="26"/>
      <c r="G114" s="26"/>
      <c r="H114" s="26"/>
      <c r="I114" s="26"/>
      <c r="J114" s="26"/>
      <c r="K114" s="26"/>
      <c r="L114" s="27"/>
    </row>
    <row r="115" spans="2:12" s="123" customFormat="1">
      <c r="B115" s="25"/>
      <c r="C115" s="26"/>
      <c r="D115" s="26"/>
      <c r="E115" s="26"/>
      <c r="F115" s="26"/>
      <c r="G115" s="26"/>
      <c r="H115" s="26"/>
      <c r="I115" s="26"/>
      <c r="J115" s="26"/>
      <c r="K115" s="26"/>
      <c r="L115" s="27"/>
    </row>
    <row r="116" spans="2:12" s="123" customFormat="1">
      <c r="B116" s="25"/>
      <c r="C116" s="26"/>
      <c r="D116" s="26"/>
      <c r="E116" s="26"/>
      <c r="F116" s="26"/>
      <c r="G116" s="26"/>
      <c r="H116" s="26"/>
      <c r="I116" s="26"/>
      <c r="J116" s="26"/>
      <c r="K116" s="26"/>
      <c r="L116" s="27"/>
    </row>
    <row r="117" spans="2:12" s="123" customFormat="1">
      <c r="B117" s="25"/>
      <c r="C117" s="26"/>
      <c r="D117" s="26"/>
      <c r="E117" s="26"/>
      <c r="F117" s="26"/>
      <c r="G117" s="26"/>
      <c r="H117" s="26"/>
      <c r="I117" s="26"/>
      <c r="J117" s="26"/>
      <c r="K117" s="26"/>
      <c r="L117" s="27"/>
    </row>
    <row r="118" spans="2:12" s="123" customFormat="1">
      <c r="B118" s="25"/>
      <c r="C118" s="26"/>
      <c r="D118" s="26"/>
      <c r="E118" s="26"/>
      <c r="F118" s="26"/>
      <c r="G118" s="26"/>
      <c r="H118" s="26"/>
      <c r="I118" s="26"/>
      <c r="J118" s="26"/>
      <c r="K118" s="26"/>
      <c r="L118" s="27"/>
    </row>
    <row r="119" spans="2:12" s="123" customFormat="1">
      <c r="B119" s="25"/>
      <c r="C119" s="26"/>
      <c r="D119" s="26"/>
      <c r="E119" s="26"/>
      <c r="F119" s="26"/>
      <c r="G119" s="26"/>
      <c r="H119" s="26"/>
      <c r="I119" s="26"/>
      <c r="J119" s="26"/>
      <c r="K119" s="26"/>
      <c r="L119" s="27"/>
    </row>
    <row r="120" spans="2:12" s="123" customFormat="1">
      <c r="B120" s="25"/>
      <c r="C120" s="26"/>
      <c r="D120" s="26"/>
      <c r="E120" s="26"/>
      <c r="F120" s="26"/>
      <c r="G120" s="26"/>
      <c r="H120" s="26"/>
      <c r="I120" s="26"/>
      <c r="J120" s="26"/>
      <c r="K120" s="26"/>
      <c r="L120" s="27"/>
    </row>
    <row r="121" spans="2:12" s="123" customFormat="1">
      <c r="B121" s="25"/>
      <c r="C121" s="26"/>
      <c r="D121" s="26"/>
      <c r="E121" s="26"/>
      <c r="F121" s="26"/>
      <c r="G121" s="26"/>
      <c r="H121" s="26"/>
      <c r="I121" s="26"/>
      <c r="J121" s="26"/>
      <c r="K121" s="26"/>
      <c r="L121" s="27"/>
    </row>
    <row r="122" spans="2:12" s="123" customFormat="1">
      <c r="B122" s="25"/>
      <c r="C122" s="26"/>
      <c r="D122" s="26"/>
      <c r="E122" s="26"/>
      <c r="F122" s="26"/>
      <c r="G122" s="26"/>
      <c r="H122" s="26"/>
      <c r="I122" s="26"/>
      <c r="J122" s="26"/>
      <c r="K122" s="26"/>
      <c r="L122" s="27"/>
    </row>
    <row r="123" spans="2:12" s="123" customFormat="1">
      <c r="B123" s="25"/>
      <c r="C123" s="26"/>
      <c r="D123" s="26"/>
      <c r="E123" s="26"/>
      <c r="F123" s="26"/>
      <c r="G123" s="26"/>
      <c r="H123" s="26"/>
      <c r="I123" s="26"/>
      <c r="J123" s="26"/>
      <c r="K123" s="26"/>
      <c r="L123" s="27"/>
    </row>
    <row r="124" spans="2:12" s="123" customFormat="1">
      <c r="B124" s="25"/>
      <c r="C124" s="26"/>
      <c r="D124" s="26"/>
      <c r="E124" s="26"/>
      <c r="F124" s="26"/>
      <c r="G124" s="26"/>
      <c r="H124" s="26"/>
      <c r="I124" s="26"/>
      <c r="J124" s="26"/>
      <c r="K124" s="26"/>
      <c r="L124" s="27"/>
    </row>
    <row r="125" spans="2:12" s="123" customFormat="1">
      <c r="B125" s="25"/>
      <c r="C125" s="26"/>
      <c r="D125" s="26"/>
      <c r="E125" s="26"/>
      <c r="F125" s="26"/>
      <c r="G125" s="26"/>
      <c r="H125" s="26"/>
      <c r="I125" s="26"/>
      <c r="J125" s="26"/>
      <c r="K125" s="26"/>
      <c r="L125" s="27"/>
    </row>
    <row r="126" spans="2:12" s="123" customFormat="1">
      <c r="B126" s="25"/>
      <c r="C126" s="26"/>
      <c r="D126" s="26"/>
      <c r="E126" s="26"/>
      <c r="F126" s="26"/>
      <c r="G126" s="26"/>
      <c r="H126" s="26"/>
      <c r="I126" s="26"/>
      <c r="J126" s="26"/>
      <c r="K126" s="26"/>
      <c r="L126" s="27"/>
    </row>
    <row r="127" spans="2:12" s="123" customFormat="1">
      <c r="B127" s="25"/>
      <c r="C127" s="26"/>
      <c r="D127" s="26"/>
      <c r="E127" s="26"/>
      <c r="F127" s="26"/>
      <c r="G127" s="26"/>
      <c r="H127" s="26"/>
      <c r="I127" s="26"/>
      <c r="J127" s="26"/>
      <c r="K127" s="26"/>
      <c r="L127" s="27"/>
    </row>
    <row r="128" spans="2:12" s="123" customFormat="1">
      <c r="B128" s="25"/>
      <c r="C128" s="26"/>
      <c r="D128" s="26"/>
      <c r="E128" s="26"/>
      <c r="F128" s="26"/>
      <c r="G128" s="26"/>
      <c r="H128" s="26"/>
      <c r="I128" s="26"/>
      <c r="J128" s="26"/>
      <c r="K128" s="26"/>
      <c r="L128" s="27"/>
    </row>
    <row r="129" spans="2:12" s="123" customFormat="1">
      <c r="B129" s="25"/>
      <c r="C129" s="26"/>
      <c r="D129" s="26"/>
      <c r="E129" s="26"/>
      <c r="F129" s="26"/>
      <c r="G129" s="26"/>
      <c r="H129" s="26"/>
      <c r="I129" s="26"/>
      <c r="J129" s="26"/>
      <c r="K129" s="26"/>
      <c r="L129" s="27"/>
    </row>
    <row r="130" spans="2:12" s="123" customFormat="1">
      <c r="B130" s="25"/>
      <c r="C130" s="26"/>
      <c r="D130" s="26"/>
      <c r="E130" s="26"/>
      <c r="F130" s="26"/>
      <c r="G130" s="26"/>
      <c r="H130" s="26"/>
      <c r="I130" s="26"/>
      <c r="J130" s="26"/>
      <c r="K130" s="26"/>
      <c r="L130" s="27"/>
    </row>
    <row r="131" spans="2:12" s="123" customFormat="1">
      <c r="B131" s="25"/>
      <c r="C131" s="26"/>
      <c r="D131" s="26"/>
      <c r="E131" s="26"/>
      <c r="F131" s="26"/>
      <c r="G131" s="26"/>
      <c r="H131" s="26"/>
      <c r="I131" s="26"/>
      <c r="J131" s="26"/>
      <c r="K131" s="26"/>
      <c r="L131" s="27"/>
    </row>
    <row r="132" spans="2:12" s="123" customFormat="1">
      <c r="B132" s="25"/>
      <c r="C132" s="26"/>
      <c r="D132" s="26"/>
      <c r="E132" s="26"/>
      <c r="F132" s="26"/>
      <c r="G132" s="26"/>
      <c r="H132" s="26"/>
      <c r="I132" s="26"/>
      <c r="J132" s="26"/>
      <c r="K132" s="26"/>
      <c r="L132" s="27"/>
    </row>
    <row r="133" spans="2:12" s="123" customFormat="1">
      <c r="B133" s="25"/>
      <c r="C133" s="26"/>
      <c r="D133" s="26"/>
      <c r="E133" s="26"/>
      <c r="F133" s="26"/>
      <c r="G133" s="26"/>
      <c r="H133" s="26"/>
      <c r="I133" s="26"/>
      <c r="J133" s="26"/>
      <c r="K133" s="26"/>
      <c r="L133" s="27"/>
    </row>
    <row r="134" spans="2:12" s="123" customFormat="1">
      <c r="B134" s="25"/>
      <c r="C134" s="26"/>
      <c r="D134" s="26"/>
      <c r="E134" s="26"/>
      <c r="F134" s="26"/>
      <c r="G134" s="26"/>
      <c r="H134" s="26"/>
      <c r="I134" s="26"/>
      <c r="J134" s="26"/>
      <c r="K134" s="26"/>
      <c r="L134" s="27"/>
    </row>
    <row r="135" spans="2:12" s="123" customFormat="1">
      <c r="B135" s="25"/>
      <c r="C135" s="26"/>
      <c r="D135" s="26"/>
      <c r="E135" s="26"/>
      <c r="F135" s="26"/>
      <c r="G135" s="26"/>
      <c r="H135" s="26"/>
      <c r="I135" s="26"/>
      <c r="J135" s="26"/>
      <c r="K135" s="26"/>
      <c r="L135" s="27"/>
    </row>
    <row r="136" spans="2:12" s="123" customFormat="1">
      <c r="B136" s="25"/>
      <c r="C136" s="26"/>
      <c r="D136" s="26"/>
      <c r="E136" s="26"/>
      <c r="F136" s="26"/>
      <c r="G136" s="26"/>
      <c r="H136" s="26"/>
      <c r="I136" s="26"/>
      <c r="J136" s="26"/>
      <c r="K136" s="26"/>
      <c r="L136" s="27"/>
    </row>
    <row r="137" spans="2:12" s="123" customFormat="1">
      <c r="B137" s="25"/>
      <c r="C137" s="26"/>
      <c r="D137" s="26"/>
      <c r="E137" s="26"/>
      <c r="F137" s="26"/>
      <c r="G137" s="26"/>
      <c r="H137" s="26"/>
      <c r="I137" s="26"/>
      <c r="J137" s="26"/>
      <c r="K137" s="26"/>
      <c r="L137" s="27"/>
    </row>
    <row r="138" spans="2:12" s="123" customFormat="1">
      <c r="B138" s="25"/>
      <c r="C138" s="26"/>
      <c r="D138" s="26"/>
      <c r="E138" s="26"/>
      <c r="F138" s="26"/>
      <c r="G138" s="26"/>
      <c r="H138" s="26"/>
      <c r="I138" s="26"/>
      <c r="J138" s="26"/>
      <c r="K138" s="26"/>
      <c r="L138" s="27"/>
    </row>
    <row r="139" spans="2:12" s="123" customFormat="1">
      <c r="B139" s="25"/>
      <c r="C139" s="26"/>
      <c r="D139" s="26"/>
      <c r="E139" s="26"/>
      <c r="F139" s="26"/>
      <c r="G139" s="26"/>
      <c r="H139" s="26"/>
      <c r="I139" s="26"/>
      <c r="J139" s="26"/>
      <c r="K139" s="26"/>
      <c r="L139" s="27"/>
    </row>
    <row r="140" spans="2:12" s="123" customFormat="1">
      <c r="B140" s="25"/>
      <c r="C140" s="26"/>
      <c r="D140" s="26"/>
      <c r="E140" s="26"/>
      <c r="F140" s="26"/>
      <c r="G140" s="26"/>
      <c r="H140" s="26"/>
      <c r="I140" s="26"/>
      <c r="J140" s="26"/>
      <c r="K140" s="26"/>
      <c r="L140" s="27"/>
    </row>
    <row r="141" spans="2:12" s="123" customFormat="1">
      <c r="B141" s="25"/>
      <c r="C141" s="26"/>
      <c r="D141" s="26"/>
      <c r="E141" s="26"/>
      <c r="F141" s="26"/>
      <c r="G141" s="26"/>
      <c r="H141" s="26"/>
      <c r="I141" s="26"/>
      <c r="J141" s="26"/>
      <c r="K141" s="26"/>
      <c r="L141" s="27"/>
    </row>
    <row r="142" spans="2:12" s="123" customFormat="1">
      <c r="B142" s="25"/>
      <c r="C142" s="26"/>
      <c r="D142" s="26"/>
      <c r="E142" s="26"/>
      <c r="F142" s="26"/>
      <c r="G142" s="26"/>
      <c r="H142" s="26"/>
      <c r="I142" s="26"/>
      <c r="J142" s="26"/>
      <c r="K142" s="26"/>
      <c r="L142" s="27"/>
    </row>
    <row r="143" spans="2:12" s="123" customFormat="1">
      <c r="B143" s="25"/>
      <c r="C143" s="26"/>
      <c r="D143" s="26"/>
      <c r="E143" s="26"/>
      <c r="F143" s="26"/>
      <c r="G143" s="26"/>
      <c r="H143" s="26"/>
      <c r="I143" s="26"/>
      <c r="J143" s="26"/>
      <c r="K143" s="26"/>
      <c r="L143" s="27"/>
    </row>
    <row r="144" spans="2:12" s="123" customFormat="1">
      <c r="B144" s="25"/>
      <c r="C144" s="26"/>
      <c r="D144" s="26"/>
      <c r="E144" s="26"/>
      <c r="F144" s="26"/>
      <c r="G144" s="26"/>
      <c r="H144" s="26"/>
      <c r="I144" s="26"/>
      <c r="J144" s="26"/>
      <c r="K144" s="26"/>
      <c r="L144" s="27"/>
    </row>
    <row r="145" spans="2:12" s="123" customFormat="1">
      <c r="B145" s="25"/>
      <c r="C145" s="26"/>
      <c r="D145" s="26"/>
      <c r="E145" s="26"/>
      <c r="F145" s="26"/>
      <c r="G145" s="26"/>
      <c r="H145" s="26"/>
      <c r="I145" s="26"/>
      <c r="J145" s="26"/>
      <c r="K145" s="26"/>
      <c r="L145" s="27"/>
    </row>
    <row r="146" spans="2:12" s="123" customFormat="1">
      <c r="B146" s="25"/>
      <c r="C146" s="26"/>
      <c r="D146" s="26"/>
      <c r="E146" s="26"/>
      <c r="F146" s="26"/>
      <c r="G146" s="26"/>
      <c r="H146" s="26"/>
      <c r="I146" s="26"/>
      <c r="J146" s="26"/>
      <c r="K146" s="26"/>
      <c r="L146" s="27"/>
    </row>
    <row r="147" spans="2:12" s="123" customFormat="1">
      <c r="B147" s="25"/>
      <c r="C147" s="26"/>
      <c r="D147" s="26"/>
      <c r="E147" s="26"/>
      <c r="F147" s="26"/>
      <c r="G147" s="26"/>
      <c r="H147" s="26"/>
      <c r="I147" s="26"/>
      <c r="J147" s="26"/>
      <c r="K147" s="26"/>
      <c r="L147" s="27"/>
    </row>
    <row r="148" spans="2:12" s="123" customFormat="1">
      <c r="B148" s="25"/>
      <c r="C148" s="26"/>
      <c r="D148" s="26"/>
      <c r="E148" s="26"/>
      <c r="F148" s="26"/>
      <c r="G148" s="26"/>
      <c r="H148" s="26"/>
      <c r="I148" s="26"/>
      <c r="J148" s="26"/>
      <c r="K148" s="26"/>
      <c r="L148" s="27"/>
    </row>
    <row r="149" spans="2:12" s="123" customFormat="1">
      <c r="B149" s="25"/>
      <c r="C149" s="26"/>
      <c r="D149" s="26"/>
      <c r="E149" s="26"/>
      <c r="F149" s="26"/>
      <c r="G149" s="26"/>
      <c r="H149" s="26"/>
      <c r="I149" s="26"/>
      <c r="J149" s="26"/>
      <c r="K149" s="26"/>
      <c r="L149" s="27"/>
    </row>
    <row r="150" spans="2:12" s="123" customFormat="1">
      <c r="B150" s="25"/>
      <c r="C150" s="26"/>
      <c r="D150" s="26"/>
      <c r="E150" s="26"/>
      <c r="F150" s="26"/>
      <c r="G150" s="26"/>
      <c r="H150" s="26"/>
      <c r="I150" s="26"/>
      <c r="J150" s="26"/>
      <c r="K150" s="26"/>
      <c r="L150" s="27"/>
    </row>
    <row r="151" spans="2:12" s="123" customFormat="1">
      <c r="B151" s="25"/>
      <c r="C151" s="26"/>
      <c r="D151" s="26"/>
      <c r="E151" s="26"/>
      <c r="F151" s="26"/>
      <c r="G151" s="26"/>
      <c r="H151" s="26"/>
      <c r="I151" s="26"/>
      <c r="J151" s="26"/>
      <c r="K151" s="26"/>
      <c r="L151" s="27"/>
    </row>
    <row r="152" spans="2:12" s="123" customFormat="1">
      <c r="B152" s="25"/>
      <c r="C152" s="26"/>
      <c r="D152" s="26"/>
      <c r="E152" s="26"/>
      <c r="F152" s="26"/>
      <c r="G152" s="26"/>
      <c r="H152" s="26"/>
      <c r="I152" s="26"/>
      <c r="J152" s="26"/>
      <c r="K152" s="26"/>
      <c r="L152" s="27"/>
    </row>
    <row r="153" spans="2:12" s="123" customFormat="1">
      <c r="B153" s="25"/>
      <c r="C153" s="26"/>
      <c r="D153" s="26"/>
      <c r="E153" s="26"/>
      <c r="F153" s="26"/>
      <c r="G153" s="26"/>
      <c r="H153" s="26"/>
      <c r="I153" s="26"/>
      <c r="J153" s="26"/>
      <c r="K153" s="26"/>
      <c r="L153" s="27"/>
    </row>
    <row r="154" spans="2:12" s="123" customFormat="1">
      <c r="B154" s="25"/>
      <c r="C154" s="26"/>
      <c r="D154" s="26"/>
      <c r="E154" s="26"/>
      <c r="F154" s="26"/>
      <c r="G154" s="26"/>
      <c r="H154" s="26"/>
      <c r="I154" s="26"/>
      <c r="J154" s="26"/>
      <c r="K154" s="26"/>
      <c r="L154" s="27"/>
    </row>
    <row r="155" spans="2:12" s="123" customFormat="1">
      <c r="B155" s="25"/>
      <c r="C155" s="26"/>
      <c r="D155" s="26"/>
      <c r="E155" s="26"/>
      <c r="F155" s="26"/>
      <c r="G155" s="26"/>
      <c r="H155" s="26"/>
      <c r="I155" s="26"/>
      <c r="J155" s="26"/>
      <c r="K155" s="26"/>
      <c r="L155" s="27"/>
    </row>
    <row r="156" spans="2:12" s="123" customFormat="1">
      <c r="B156" s="25"/>
      <c r="C156" s="26"/>
      <c r="D156" s="26"/>
      <c r="E156" s="26"/>
      <c r="F156" s="26"/>
      <c r="G156" s="26"/>
      <c r="H156" s="26"/>
      <c r="I156" s="26"/>
      <c r="J156" s="26"/>
      <c r="K156" s="26"/>
      <c r="L156" s="27"/>
    </row>
    <row r="157" spans="2:12" s="123" customFormat="1">
      <c r="B157" s="25"/>
      <c r="C157" s="26"/>
      <c r="D157" s="26"/>
      <c r="E157" s="26"/>
      <c r="F157" s="26"/>
      <c r="G157" s="26"/>
      <c r="H157" s="26"/>
      <c r="I157" s="26"/>
      <c r="J157" s="26"/>
      <c r="K157" s="26"/>
      <c r="L157" s="27"/>
    </row>
    <row r="158" spans="2:12" s="123" customFormat="1">
      <c r="B158" s="25"/>
      <c r="C158" s="26"/>
      <c r="D158" s="26"/>
      <c r="E158" s="26"/>
      <c r="F158" s="26"/>
      <c r="G158" s="26"/>
      <c r="H158" s="26"/>
      <c r="I158" s="26"/>
      <c r="J158" s="26"/>
      <c r="K158" s="26"/>
      <c r="L158" s="27"/>
    </row>
    <row r="159" spans="2:12" s="123" customFormat="1">
      <c r="B159" s="25"/>
      <c r="C159" s="26"/>
      <c r="D159" s="26"/>
      <c r="E159" s="26"/>
      <c r="F159" s="26"/>
      <c r="G159" s="26"/>
      <c r="H159" s="26"/>
      <c r="I159" s="26"/>
      <c r="J159" s="26"/>
      <c r="K159" s="26"/>
      <c r="L159" s="27"/>
    </row>
    <row r="160" spans="2:12" s="123" customFormat="1">
      <c r="B160" s="25"/>
      <c r="C160" s="26"/>
      <c r="D160" s="26"/>
      <c r="E160" s="26"/>
      <c r="F160" s="26"/>
      <c r="G160" s="26"/>
      <c r="H160" s="26"/>
      <c r="I160" s="26"/>
      <c r="J160" s="26"/>
      <c r="K160" s="26"/>
      <c r="L160" s="27"/>
    </row>
    <row r="161" spans="2:12" s="123" customFormat="1">
      <c r="B161" s="25"/>
      <c r="C161" s="26"/>
      <c r="D161" s="26"/>
      <c r="E161" s="26"/>
      <c r="F161" s="26"/>
      <c r="G161" s="26"/>
      <c r="H161" s="26"/>
      <c r="I161" s="26"/>
      <c r="J161" s="26"/>
      <c r="K161" s="26"/>
      <c r="L161" s="27"/>
    </row>
    <row r="162" spans="2:12" s="123" customFormat="1">
      <c r="B162" s="25"/>
      <c r="C162" s="26"/>
      <c r="D162" s="26"/>
      <c r="E162" s="26"/>
      <c r="F162" s="26"/>
      <c r="G162" s="26"/>
      <c r="H162" s="26"/>
      <c r="I162" s="26"/>
      <c r="J162" s="26"/>
      <c r="K162" s="26"/>
      <c r="L162" s="27"/>
    </row>
    <row r="163" spans="2:12" s="123" customFormat="1">
      <c r="B163" s="25"/>
      <c r="C163" s="26"/>
      <c r="D163" s="26"/>
      <c r="E163" s="26"/>
      <c r="F163" s="26"/>
      <c r="G163" s="26"/>
      <c r="H163" s="26"/>
      <c r="I163" s="26"/>
      <c r="J163" s="26"/>
      <c r="K163" s="26"/>
      <c r="L163" s="27"/>
    </row>
    <row r="164" spans="2:12" s="123" customFormat="1">
      <c r="B164" s="25"/>
      <c r="C164" s="26"/>
      <c r="D164" s="26"/>
      <c r="E164" s="26"/>
      <c r="F164" s="26"/>
      <c r="G164" s="26"/>
      <c r="H164" s="26"/>
      <c r="I164" s="26"/>
      <c r="J164" s="26"/>
      <c r="K164" s="26"/>
      <c r="L164" s="27"/>
    </row>
    <row r="165" spans="2:12" s="123" customFormat="1">
      <c r="B165" s="25"/>
      <c r="C165" s="26"/>
      <c r="D165" s="26"/>
      <c r="E165" s="26"/>
      <c r="F165" s="26"/>
      <c r="G165" s="26"/>
      <c r="H165" s="26"/>
      <c r="I165" s="26"/>
      <c r="J165" s="26"/>
      <c r="K165" s="26"/>
      <c r="L165" s="27"/>
    </row>
    <row r="166" spans="2:12" s="123" customFormat="1">
      <c r="B166" s="25"/>
      <c r="C166" s="26"/>
      <c r="D166" s="26"/>
      <c r="E166" s="26"/>
      <c r="F166" s="26"/>
      <c r="G166" s="26"/>
      <c r="H166" s="26"/>
      <c r="I166" s="26"/>
      <c r="J166" s="26"/>
      <c r="K166" s="26"/>
      <c r="L166" s="27"/>
    </row>
    <row r="167" spans="2:12" s="123" customFormat="1">
      <c r="B167" s="25"/>
      <c r="C167" s="26"/>
      <c r="D167" s="26"/>
      <c r="E167" s="26"/>
      <c r="F167" s="26"/>
      <c r="G167" s="26"/>
      <c r="H167" s="26"/>
      <c r="I167" s="26"/>
      <c r="J167" s="26"/>
      <c r="K167" s="26"/>
      <c r="L167" s="27"/>
    </row>
    <row r="168" spans="2:12" s="123" customFormat="1">
      <c r="B168" s="25"/>
      <c r="C168" s="26"/>
      <c r="D168" s="26"/>
      <c r="E168" s="26"/>
      <c r="F168" s="26"/>
      <c r="G168" s="26"/>
      <c r="H168" s="26"/>
      <c r="I168" s="26"/>
      <c r="J168" s="26"/>
      <c r="K168" s="26"/>
      <c r="L168" s="27"/>
    </row>
    <row r="169" spans="2:12" s="123" customFormat="1">
      <c r="B169" s="25"/>
      <c r="C169" s="26"/>
      <c r="D169" s="26"/>
      <c r="E169" s="26"/>
      <c r="F169" s="26"/>
      <c r="G169" s="26"/>
      <c r="H169" s="26"/>
      <c r="I169" s="26"/>
      <c r="J169" s="26"/>
      <c r="K169" s="26"/>
      <c r="L169" s="27"/>
    </row>
    <row r="170" spans="2:12" s="123" customFormat="1">
      <c r="B170" s="25"/>
      <c r="C170" s="26"/>
      <c r="D170" s="26"/>
      <c r="E170" s="26"/>
      <c r="F170" s="26"/>
      <c r="G170" s="26"/>
      <c r="H170" s="26"/>
      <c r="I170" s="26"/>
      <c r="J170" s="26"/>
      <c r="K170" s="26"/>
      <c r="L170" s="27"/>
    </row>
    <row r="171" spans="2:12" s="123" customFormat="1">
      <c r="B171" s="25"/>
      <c r="C171" s="26"/>
      <c r="D171" s="26"/>
      <c r="E171" s="26"/>
      <c r="F171" s="26"/>
      <c r="G171" s="26"/>
      <c r="H171" s="26"/>
      <c r="I171" s="26"/>
      <c r="J171" s="26"/>
      <c r="K171" s="26"/>
      <c r="L171" s="27"/>
    </row>
    <row r="172" spans="2:12" s="123" customFormat="1">
      <c r="B172" s="25"/>
      <c r="C172" s="26"/>
      <c r="D172" s="26"/>
      <c r="E172" s="26"/>
      <c r="F172" s="26"/>
      <c r="G172" s="26"/>
      <c r="H172" s="26"/>
      <c r="I172" s="26"/>
      <c r="J172" s="26"/>
      <c r="K172" s="26"/>
      <c r="L172" s="27"/>
    </row>
    <row r="173" spans="2:12" s="123" customFormat="1">
      <c r="B173" s="25"/>
      <c r="C173" s="26"/>
      <c r="D173" s="26"/>
      <c r="E173" s="26"/>
      <c r="F173" s="26"/>
      <c r="G173" s="26"/>
      <c r="H173" s="26"/>
      <c r="I173" s="26"/>
      <c r="J173" s="26"/>
      <c r="K173" s="26"/>
      <c r="L173" s="27"/>
    </row>
    <row r="174" spans="2:12" s="123" customFormat="1">
      <c r="B174" s="25"/>
      <c r="C174" s="26"/>
      <c r="D174" s="26"/>
      <c r="E174" s="26"/>
      <c r="F174" s="26"/>
      <c r="G174" s="26"/>
      <c r="H174" s="26"/>
      <c r="I174" s="26"/>
      <c r="J174" s="26"/>
      <c r="K174" s="26"/>
      <c r="L174" s="27"/>
    </row>
    <row r="175" spans="2:12" s="123" customFormat="1">
      <c r="B175" s="25"/>
      <c r="C175" s="26"/>
      <c r="D175" s="26"/>
      <c r="E175" s="26"/>
      <c r="F175" s="26"/>
      <c r="G175" s="26"/>
      <c r="H175" s="26"/>
      <c r="I175" s="26"/>
      <c r="J175" s="26"/>
      <c r="K175" s="26"/>
      <c r="L175" s="27"/>
    </row>
    <row r="176" spans="2:12" s="123" customFormat="1">
      <c r="B176" s="25"/>
      <c r="C176" s="26"/>
      <c r="D176" s="26"/>
      <c r="E176" s="26"/>
      <c r="F176" s="26"/>
      <c r="G176" s="26"/>
      <c r="H176" s="26"/>
      <c r="I176" s="26"/>
      <c r="J176" s="26"/>
      <c r="K176" s="26"/>
      <c r="L176" s="27"/>
    </row>
    <row r="177" spans="2:12" s="123" customFormat="1">
      <c r="B177" s="25"/>
      <c r="C177" s="26"/>
      <c r="D177" s="26"/>
      <c r="E177" s="26"/>
      <c r="F177" s="26"/>
      <c r="G177" s="26"/>
      <c r="H177" s="26"/>
      <c r="I177" s="26"/>
      <c r="J177" s="26"/>
      <c r="K177" s="26"/>
      <c r="L177" s="27"/>
    </row>
    <row r="178" spans="2:12" s="123" customFormat="1">
      <c r="B178" s="25"/>
      <c r="C178" s="26"/>
      <c r="D178" s="26"/>
      <c r="E178" s="26"/>
      <c r="F178" s="26"/>
      <c r="G178" s="26"/>
      <c r="H178" s="26"/>
      <c r="I178" s="26"/>
      <c r="J178" s="26"/>
      <c r="K178" s="26"/>
      <c r="L178" s="27"/>
    </row>
    <row r="179" spans="2:12" s="123" customFormat="1">
      <c r="B179" s="25"/>
      <c r="C179" s="26"/>
      <c r="D179" s="26"/>
      <c r="E179" s="26"/>
      <c r="F179" s="26"/>
      <c r="G179" s="26"/>
      <c r="H179" s="26"/>
      <c r="I179" s="26"/>
      <c r="J179" s="26"/>
      <c r="K179" s="26"/>
      <c r="L179" s="27"/>
    </row>
    <row r="180" spans="2:12" s="123" customFormat="1">
      <c r="B180" s="25"/>
      <c r="C180" s="26"/>
      <c r="D180" s="26"/>
      <c r="E180" s="26"/>
      <c r="F180" s="26"/>
      <c r="G180" s="26"/>
      <c r="H180" s="26"/>
      <c r="I180" s="26"/>
      <c r="J180" s="26"/>
      <c r="K180" s="26"/>
      <c r="L180" s="27"/>
    </row>
    <row r="181" spans="2:12" s="123" customFormat="1">
      <c r="B181" s="25"/>
      <c r="C181" s="26"/>
      <c r="D181" s="26"/>
      <c r="E181" s="26"/>
      <c r="F181" s="26"/>
      <c r="G181" s="26"/>
      <c r="H181" s="26"/>
      <c r="I181" s="26"/>
      <c r="J181" s="26"/>
      <c r="K181" s="26"/>
      <c r="L181" s="27"/>
    </row>
    <row r="182" spans="2:12" s="123" customFormat="1">
      <c r="B182" s="25"/>
      <c r="C182" s="26"/>
      <c r="D182" s="26"/>
      <c r="E182" s="26"/>
      <c r="F182" s="26"/>
      <c r="G182" s="26"/>
      <c r="H182" s="26"/>
      <c r="I182" s="26"/>
      <c r="J182" s="26"/>
      <c r="K182" s="26"/>
      <c r="L182" s="27"/>
    </row>
    <row r="183" spans="2:12" s="123" customFormat="1">
      <c r="B183" s="25"/>
      <c r="C183" s="26"/>
      <c r="D183" s="26"/>
      <c r="E183" s="26"/>
      <c r="F183" s="26"/>
      <c r="G183" s="26"/>
      <c r="H183" s="26"/>
      <c r="I183" s="26"/>
      <c r="J183" s="26"/>
      <c r="K183" s="26"/>
      <c r="L183" s="27"/>
    </row>
    <row r="184" spans="2:12" s="123" customFormat="1">
      <c r="B184" s="25"/>
      <c r="C184" s="26"/>
      <c r="D184" s="26"/>
      <c r="E184" s="26"/>
      <c r="F184" s="26"/>
      <c r="G184" s="26"/>
      <c r="H184" s="26"/>
      <c r="I184" s="26"/>
      <c r="J184" s="26"/>
      <c r="K184" s="26"/>
      <c r="L184" s="27"/>
    </row>
    <row r="185" spans="2:12" s="123" customFormat="1">
      <c r="B185" s="25"/>
      <c r="C185" s="26"/>
      <c r="D185" s="26"/>
      <c r="E185" s="26"/>
      <c r="F185" s="26"/>
      <c r="G185" s="26"/>
      <c r="H185" s="26"/>
      <c r="I185" s="26"/>
      <c r="J185" s="26"/>
      <c r="K185" s="26"/>
      <c r="L185" s="27"/>
    </row>
    <row r="186" spans="2:12" s="123" customFormat="1">
      <c r="B186" s="25"/>
      <c r="C186" s="26"/>
      <c r="D186" s="26"/>
      <c r="E186" s="26"/>
      <c r="F186" s="26"/>
      <c r="G186" s="26"/>
      <c r="H186" s="26"/>
      <c r="I186" s="26"/>
      <c r="J186" s="26"/>
      <c r="K186" s="26"/>
      <c r="L186" s="27"/>
    </row>
    <row r="187" spans="2:12" s="123" customFormat="1">
      <c r="B187" s="25"/>
      <c r="C187" s="26"/>
      <c r="D187" s="26"/>
      <c r="E187" s="26"/>
      <c r="F187" s="26"/>
      <c r="G187" s="26"/>
      <c r="H187" s="26"/>
      <c r="I187" s="26"/>
      <c r="J187" s="26"/>
      <c r="K187" s="26"/>
      <c r="L187" s="27"/>
    </row>
    <row r="188" spans="2:12" s="123" customFormat="1">
      <c r="B188" s="25"/>
      <c r="C188" s="26"/>
      <c r="D188" s="26"/>
      <c r="E188" s="26"/>
      <c r="F188" s="26"/>
      <c r="G188" s="26"/>
      <c r="H188" s="26"/>
      <c r="I188" s="26"/>
      <c r="J188" s="26"/>
      <c r="K188" s="26"/>
      <c r="L188" s="27"/>
    </row>
    <row r="189" spans="2:12" s="123" customFormat="1">
      <c r="B189" s="25"/>
      <c r="C189" s="26"/>
      <c r="D189" s="26"/>
      <c r="E189" s="26"/>
      <c r="F189" s="26"/>
      <c r="G189" s="26"/>
      <c r="H189" s="26"/>
      <c r="I189" s="26"/>
      <c r="J189" s="26"/>
      <c r="K189" s="26"/>
      <c r="L189" s="27"/>
    </row>
    <row r="190" spans="2:12" s="123" customFormat="1">
      <c r="B190" s="25"/>
      <c r="C190" s="26"/>
      <c r="D190" s="26"/>
      <c r="E190" s="26"/>
      <c r="F190" s="26"/>
      <c r="G190" s="26"/>
      <c r="H190" s="26"/>
      <c r="I190" s="26"/>
      <c r="J190" s="26"/>
      <c r="K190" s="26"/>
      <c r="L190" s="27"/>
    </row>
    <row r="191" spans="2:12" s="123" customFormat="1">
      <c r="B191" s="25"/>
      <c r="C191" s="26"/>
      <c r="D191" s="26"/>
      <c r="E191" s="26"/>
      <c r="F191" s="26"/>
      <c r="G191" s="26"/>
      <c r="H191" s="26"/>
      <c r="I191" s="26"/>
      <c r="J191" s="26"/>
      <c r="K191" s="26"/>
      <c r="L191" s="27"/>
    </row>
    <row r="192" spans="2:12" s="123" customFormat="1">
      <c r="B192" s="25"/>
      <c r="C192" s="26"/>
      <c r="D192" s="26"/>
      <c r="E192" s="26"/>
      <c r="F192" s="26"/>
      <c r="G192" s="26"/>
      <c r="H192" s="26"/>
      <c r="I192" s="26"/>
      <c r="J192" s="26"/>
      <c r="K192" s="26"/>
      <c r="L192" s="27"/>
    </row>
    <row r="193" spans="2:12" s="123" customFormat="1">
      <c r="B193" s="25"/>
      <c r="C193" s="26"/>
      <c r="D193" s="26"/>
      <c r="E193" s="26"/>
      <c r="F193" s="26"/>
      <c r="G193" s="26"/>
      <c r="H193" s="26"/>
      <c r="I193" s="26"/>
      <c r="J193" s="26"/>
      <c r="K193" s="26"/>
      <c r="L193" s="27"/>
    </row>
    <row r="194" spans="2:12" s="123" customFormat="1">
      <c r="B194" s="25"/>
      <c r="C194" s="26"/>
      <c r="D194" s="26"/>
      <c r="E194" s="26"/>
      <c r="F194" s="26"/>
      <c r="G194" s="26"/>
      <c r="H194" s="26"/>
      <c r="I194" s="26"/>
      <c r="J194" s="26"/>
      <c r="K194" s="26"/>
      <c r="L194" s="27"/>
    </row>
    <row r="195" spans="2:12" s="123" customFormat="1">
      <c r="B195" s="25"/>
      <c r="C195" s="26"/>
      <c r="D195" s="26"/>
      <c r="E195" s="26"/>
      <c r="F195" s="26"/>
      <c r="G195" s="26"/>
      <c r="H195" s="26"/>
      <c r="I195" s="26"/>
      <c r="J195" s="26"/>
      <c r="K195" s="26"/>
      <c r="L195" s="27"/>
    </row>
    <row r="196" spans="2:12" s="123" customFormat="1">
      <c r="B196" s="25"/>
      <c r="C196" s="26"/>
      <c r="D196" s="26"/>
      <c r="E196" s="26"/>
      <c r="F196" s="26"/>
      <c r="G196" s="26"/>
      <c r="H196" s="26"/>
      <c r="I196" s="26"/>
      <c r="J196" s="26"/>
      <c r="K196" s="26"/>
      <c r="L196" s="27"/>
    </row>
    <row r="197" spans="2:12" s="123" customFormat="1">
      <c r="B197" s="25"/>
      <c r="C197" s="26"/>
      <c r="D197" s="26"/>
      <c r="E197" s="26"/>
      <c r="F197" s="26"/>
      <c r="G197" s="26"/>
      <c r="H197" s="26"/>
      <c r="I197" s="26"/>
      <c r="J197" s="26"/>
      <c r="K197" s="26"/>
      <c r="L197" s="27"/>
    </row>
    <row r="198" spans="2:12" s="123" customFormat="1">
      <c r="B198" s="33"/>
      <c r="C198" s="31"/>
      <c r="D198" s="31"/>
      <c r="E198" s="31"/>
      <c r="F198" s="31"/>
      <c r="G198" s="31"/>
      <c r="H198" s="31"/>
      <c r="I198" s="31"/>
      <c r="J198" s="31"/>
      <c r="K198" s="31"/>
      <c r="L198" s="34"/>
    </row>
    <row r="199" spans="2:12" s="123" customFormat="1"/>
  </sheetData>
  <sheetProtection algorithmName="SHA-512" hashValue="4KYyLgL9Slnp1LuxFEShTUL+A+tnZKrxxw8H6uTHtum3JawCt8rKcTSzxKABN5BczwltlqfqRI1EOnY0rYSvkw==" saltValue="a3tcrW26X2VeFgWzXuCrBg==" spinCount="100000" sheet="1" scenarios="1" insertHyperlinks="0"/>
  <protectedRanges>
    <protectedRange sqref="F2 F5 E5:E6 F21:F24 B47:L198 E14:E18" name="Bereich1"/>
  </protectedRanges>
  <mergeCells count="2">
    <mergeCell ref="C2:E2"/>
    <mergeCell ref="F2:G2"/>
  </mergeCells>
  <phoneticPr fontId="2" type="noConversion"/>
  <conditionalFormatting sqref="H36">
    <cfRule type="cellIs" dxfId="426" priority="8" stopIfTrue="1" operator="greaterThanOrEqual">
      <formula>100.01</formula>
    </cfRule>
    <cfRule type="cellIs" dxfId="425" priority="9" stopIfTrue="1" operator="lessThan">
      <formula>100.01</formula>
    </cfRule>
  </conditionalFormatting>
  <conditionalFormatting sqref="H29:H30">
    <cfRule type="cellIs" dxfId="424" priority="10" stopIfTrue="1" operator="greaterThanOrEqual">
      <formula>100</formula>
    </cfRule>
    <cfRule type="cellIs" dxfId="423" priority="11" stopIfTrue="1" operator="lessThan">
      <formula>100</formula>
    </cfRule>
  </conditionalFormatting>
  <conditionalFormatting sqref="H31:H35 H37">
    <cfRule type="cellIs" dxfId="422" priority="12" stopIfTrue="1" operator="greaterThan">
      <formula>99.9</formula>
    </cfRule>
    <cfRule type="cellIs" dxfId="421" priority="13" stopIfTrue="1" operator="lessThan">
      <formula>99.9</formula>
    </cfRule>
  </conditionalFormatting>
  <conditionalFormatting sqref="H39:H43">
    <cfRule type="cellIs" dxfId="420" priority="6" operator="equal">
      <formula>"PASS"</formula>
    </cfRule>
  </conditionalFormatting>
  <conditionalFormatting sqref="H39:H43">
    <cfRule type="cellIs" dxfId="419" priority="5" operator="equal">
      <formula>"FAIL"</formula>
    </cfRule>
  </conditionalFormatting>
  <conditionalFormatting sqref="F22">
    <cfRule type="expression" dxfId="418" priority="4">
      <formula>F22&lt;0.4*F23</formula>
    </cfRule>
  </conditionalFormatting>
  <conditionalFormatting sqref="F23">
    <cfRule type="expression" dxfId="417" priority="2">
      <formula>F23&lt;0.4*F22</formula>
    </cfRule>
  </conditionalFormatting>
  <dataValidations count="6">
    <dataValidation type="list" allowBlank="1" showInputMessage="1" showErrorMessage="1" promptTitle="Select Material" sqref="D5:D6 C5" xr:uid="{00000000-0002-0000-0F00-000000000000}">
      <formula1>Materials</formula1>
    </dataValidation>
    <dataValidation type="list" allowBlank="1" showInputMessage="1" showErrorMessage="1" sqref="F2" xr:uid="{00000000-0002-0000-0F00-000001000000}">
      <formula1>ConstructionType</formula1>
    </dataValidation>
    <dataValidation type="list" allowBlank="1" showInputMessage="1" showErrorMessage="1" sqref="E6" xr:uid="{00000000-0002-0000-0F00-000002000000}">
      <formula1>Tube_Type</formula1>
    </dataValidation>
    <dataValidation type="list" allowBlank="1" showInputMessage="1" showErrorMessage="1" sqref="F5" xr:uid="{00000000-0002-0000-0F00-000003000000}">
      <formula1>Material</formula1>
    </dataValidation>
    <dataValidation type="list" allowBlank="1" showInputMessage="1" showErrorMessage="1" promptTitle="Select Material" sqref="E5" xr:uid="{FE0C8A69-8BD7-4A93-965C-77A25DF4907E}">
      <formula1>Metallic_Mats</formula1>
    </dataValidation>
    <dataValidation allowBlank="1" showInputMessage="1" showErrorMessage="1" promptTitle="Select Material" sqref="G13:G14" xr:uid="{E4BC278D-BC92-4B1C-B834-1D48C02886C9}"/>
  </dataValidations>
  <hyperlinks>
    <hyperlink ref="J37" location="'Cover Sheet'!A1" display="BACK to COVER SHEET" xr:uid="{00000000-0004-0000-0F00-000000000000}"/>
    <hyperlink ref="J37:L37" location="'Cover Sheet'!A1" display="BACK to COVER SHEET" xr:uid="{00000000-0004-0000-0F00-000001000000}"/>
    <hyperlink ref="B48" location="'T4.5 Guidance Notes'!T1" display="Link to GUIDANCE NOTES" xr:uid="{3BC44108-A9EC-4312-BCFD-6370CEA325FB}"/>
    <hyperlink ref="B14" location="'T1.1 Guidance Notes'!A1" display="Number of tubes" xr:uid="{4CFBA9FF-0983-4146-B006-9740A757B7BC}"/>
  </hyperlinks>
  <pageMargins left="0.75" right="0.75" top="1" bottom="1" header="0.5" footer="0.5"/>
  <pageSetup paperSize="9" orientation="portrait" horizontalDpi="4294967294" verticalDpi="0"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7CF96-DC7A-453D-8C6F-F7520D89A782}">
  <sheetPr codeName="Tabelle1">
    <tabColor rgb="FFCCFF99"/>
    <pageSetUpPr fitToPage="1"/>
  </sheetPr>
  <dimension ref="B1:V190"/>
  <sheetViews>
    <sheetView showGridLines="0" view="pageBreakPreview" zoomScaleNormal="100" zoomScaleSheetLayoutView="100" workbookViewId="0"/>
  </sheetViews>
  <sheetFormatPr baseColWidth="10" defaultColWidth="11.42578125" defaultRowHeight="12.75"/>
  <cols>
    <col min="1" max="1" width="3.42578125" customWidth="1"/>
    <col min="2" max="2" width="45.85546875" customWidth="1"/>
    <col min="3" max="3" width="11.42578125" customWidth="1"/>
    <col min="4" max="4" width="3.5703125" customWidth="1"/>
    <col min="5" max="8" width="11.7109375" customWidth="1"/>
    <col min="9" max="9" width="15.7109375" customWidth="1"/>
    <col min="10" max="10" width="16" bestFit="1" customWidth="1"/>
    <col min="11" max="11" width="11.7109375" customWidth="1"/>
    <col min="12" max="12" width="6.7109375" customWidth="1"/>
    <col min="13" max="13" width="11.140625" bestFit="1" customWidth="1"/>
    <col min="14" max="16" width="11.42578125" customWidth="1"/>
    <col min="17" max="17" width="4" customWidth="1"/>
  </cols>
  <sheetData>
    <row r="1" spans="2:22" ht="15.75">
      <c r="B1" s="1" t="s">
        <v>461</v>
      </c>
    </row>
    <row r="2" spans="2:22">
      <c r="C2" s="1239" t="s">
        <v>358</v>
      </c>
      <c r="D2" s="1282"/>
      <c r="E2" s="1240"/>
      <c r="F2" s="1262" t="s">
        <v>214</v>
      </c>
      <c r="G2" s="1263"/>
    </row>
    <row r="4" spans="2:22" ht="25.5" customHeight="1">
      <c r="B4" s="41" t="s">
        <v>333</v>
      </c>
      <c r="C4" s="52" t="s">
        <v>334</v>
      </c>
      <c r="D4" s="3"/>
      <c r="E4" s="52" t="s">
        <v>445</v>
      </c>
      <c r="F4" s="52" t="s">
        <v>438</v>
      </c>
      <c r="G4" s="52" t="s">
        <v>439</v>
      </c>
      <c r="H4" s="52" t="s">
        <v>440</v>
      </c>
      <c r="I4" s="52" t="s">
        <v>446</v>
      </c>
      <c r="J4" s="83" t="s">
        <v>447</v>
      </c>
      <c r="K4" s="52" t="s">
        <v>360</v>
      </c>
      <c r="S4" s="3" t="s">
        <v>448</v>
      </c>
      <c r="T4" s="142" t="s">
        <v>361</v>
      </c>
      <c r="U4" s="142" t="s">
        <v>362</v>
      </c>
    </row>
    <row r="5" spans="2:22">
      <c r="B5" s="362" t="s">
        <v>336</v>
      </c>
      <c r="C5" s="35" t="s">
        <v>175</v>
      </c>
      <c r="E5" s="17" t="s">
        <v>175</v>
      </c>
      <c r="F5" s="17" t="s">
        <v>175</v>
      </c>
      <c r="G5" s="17" t="s">
        <v>175</v>
      </c>
      <c r="H5" s="67"/>
      <c r="I5" s="17" t="s">
        <v>178</v>
      </c>
      <c r="J5" s="38" t="s">
        <v>178</v>
      </c>
      <c r="K5" s="69"/>
      <c r="S5" s="351" t="s">
        <v>363</v>
      </c>
      <c r="T5">
        <f>I22/1000</f>
        <v>0</v>
      </c>
      <c r="U5" s="140">
        <f>T5</f>
        <v>0</v>
      </c>
    </row>
    <row r="6" spans="2:22">
      <c r="B6" s="362" t="s">
        <v>364</v>
      </c>
      <c r="C6" s="589" t="s">
        <v>221</v>
      </c>
      <c r="E6" s="17" t="s">
        <v>221</v>
      </c>
      <c r="F6" s="17" t="s">
        <v>223</v>
      </c>
      <c r="G6" s="17" t="s">
        <v>221</v>
      </c>
      <c r="H6" s="69"/>
      <c r="I6" s="70" t="s">
        <v>365</v>
      </c>
      <c r="J6" s="589" t="s">
        <v>365</v>
      </c>
      <c r="K6" s="69"/>
      <c r="S6" s="351" t="s">
        <v>366</v>
      </c>
      <c r="T6">
        <f>I21/1000</f>
        <v>0</v>
      </c>
      <c r="U6" s="140">
        <f>I20/1000</f>
        <v>0</v>
      </c>
    </row>
    <row r="7" spans="2:22">
      <c r="B7" s="42" t="s">
        <v>338</v>
      </c>
      <c r="C7" s="36" t="str">
        <f>HLOOKUP(C5,MaterialData!$C$3:$O$4,2,FALSE)</f>
        <v>Steel</v>
      </c>
      <c r="D7" s="43"/>
      <c r="E7" s="36" t="str">
        <f>HLOOKUP(E5,MaterialData!$C$3:$R$4,2,FALSE)</f>
        <v>Steel</v>
      </c>
      <c r="F7" s="36" t="str">
        <f>HLOOKUP(F5,MaterialData!$C$3:$R$4,2,FALSE)</f>
        <v>Steel</v>
      </c>
      <c r="G7" s="36" t="str">
        <f>HLOOKUP(G5,MaterialData!$C$3:$R$4,2,FALSE)</f>
        <v>Steel</v>
      </c>
      <c r="H7" s="51"/>
      <c r="I7" s="160" t="str">
        <f>HLOOKUP(I5,MaterialData!$C$3:$R$4,2,FALSE)</f>
        <v>T3.5_Laminate</v>
      </c>
      <c r="J7" s="160" t="str">
        <f>HLOOKUP(J5,MaterialData!$C$3:$R$4,2,FALSE)</f>
        <v>T3.5_Laminate</v>
      </c>
      <c r="K7" s="51"/>
    </row>
    <row r="8" spans="2:22" ht="15.75">
      <c r="B8" s="42" t="s">
        <v>201</v>
      </c>
      <c r="C8" s="36">
        <f>INDEX(Innertable,MATCH($B8,MaterialData!$B$6:$B$11,0),MATCH(C$7,MaterialData!$C$4:$O$4,0))</f>
        <v>200000000000</v>
      </c>
      <c r="D8" s="43"/>
      <c r="E8" s="36">
        <f>INDEX(Innertable,MATCH($B8,MaterialData!$B$6:$B$11,0),MATCH(E$7,MaterialData!$C$4:$R$4,0))</f>
        <v>200000000000</v>
      </c>
      <c r="F8" s="36">
        <f>INDEX(Innertable,MATCH($B8,MaterialData!$B$6:$B$11,0),MATCH(F$7,MaterialData!$C$4:$R$4,0))</f>
        <v>200000000000</v>
      </c>
      <c r="G8" s="36">
        <f>INDEX(Innertable,MATCH($B8,MaterialData!$B$6:$B$11,0),MATCH(G$7,MaterialData!$C$4:$R$4,0))</f>
        <v>200000000000</v>
      </c>
      <c r="H8" s="51"/>
      <c r="I8" s="160">
        <f>INDEX(Innertable,MATCH($B8,MaterialData!$B$6:$B$11,0),MATCH(I$7,MaterialData!$C$4:$R$4,0))</f>
        <v>0</v>
      </c>
      <c r="J8" s="160">
        <f>INDEX(Innertable,MATCH($B8,MaterialData!$B$6:$B$11,0),MATCH(J$7,MaterialData!$C$4:$R$4,0))</f>
        <v>0</v>
      </c>
      <c r="K8" s="69"/>
      <c r="S8" s="351" t="s">
        <v>367</v>
      </c>
      <c r="T8" s="43">
        <f>T5*T6</f>
        <v>0</v>
      </c>
      <c r="U8" s="351" t="s">
        <v>368</v>
      </c>
      <c r="V8" s="43">
        <f>(T5*T6^3)/12</f>
        <v>0</v>
      </c>
    </row>
    <row r="9" spans="2:22" ht="15.75">
      <c r="B9" s="42" t="s">
        <v>202</v>
      </c>
      <c r="C9" s="36">
        <f>INDEX(Innertable,MATCH($B9,MaterialData!$B$6:$B$11,0),MATCH(C$7,MaterialData!$C$4:$O$4,0))</f>
        <v>305000000</v>
      </c>
      <c r="D9" s="43"/>
      <c r="E9" s="36">
        <f>INDEX(Innertable,MATCH($B9,MaterialData!$B$6:$B$11,0),MATCH(E$7,MaterialData!$C$4:$R$4,0))</f>
        <v>305000000</v>
      </c>
      <c r="F9" s="36">
        <f>INDEX(Innertable,MATCH($B9,MaterialData!$B$6:$B$11,0),MATCH(F$7,MaterialData!$C$4:$R$4,0))</f>
        <v>305000000</v>
      </c>
      <c r="G9" s="36">
        <f>INDEX(Innertable,MATCH($B9,MaterialData!$B$6:$B$11,0),MATCH(G$7,MaterialData!$C$4:$R$4,0))</f>
        <v>305000000</v>
      </c>
      <c r="H9" s="51"/>
      <c r="I9" s="160" t="e">
        <f>INDEX(Innertable,MATCH($B9,MaterialData!$B$6:$B$11,0),MATCH(I$7,MaterialData!$C$4:$R$4,0))</f>
        <v>#DIV/0!</v>
      </c>
      <c r="J9" s="160" t="e">
        <f>INDEX(Innertable,MATCH($B9,MaterialData!$B$6:$B$11,0),MATCH(J$7,MaterialData!$C$4:$R$4,0))</f>
        <v>#DIV/0!</v>
      </c>
      <c r="K9" s="51"/>
      <c r="S9" s="351" t="s">
        <v>369</v>
      </c>
      <c r="T9" s="43">
        <f>U5*U6</f>
        <v>0</v>
      </c>
      <c r="U9" s="351" t="s">
        <v>370</v>
      </c>
      <c r="V9" s="43">
        <f>(U5*U6^3)/12</f>
        <v>0</v>
      </c>
    </row>
    <row r="10" spans="2:22" ht="15.75">
      <c r="B10" s="42" t="s">
        <v>203</v>
      </c>
      <c r="C10" s="36">
        <f>INDEX(Innertable,MATCH($B10,MaterialData!$B$6:$B$11,0),MATCH(C$7,MaterialData!$C$4:$O$4,0))</f>
        <v>365000000</v>
      </c>
      <c r="D10" s="43"/>
      <c r="E10" s="36">
        <f>INDEX(Innertable,MATCH($B10,MaterialData!$B$6:$B$11,0),MATCH(E$7,MaterialData!$C$4:$R$4,0))</f>
        <v>365000000</v>
      </c>
      <c r="F10" s="36">
        <f>INDEX(Innertable,MATCH($B10,MaterialData!$B$6:$B$11,0),MATCH(F$7,MaterialData!$C$4:$R$4,0))</f>
        <v>365000000</v>
      </c>
      <c r="G10" s="36">
        <f>INDEX(Innertable,MATCH($B10,MaterialData!$B$6:$B$11,0),MATCH(G$7,MaterialData!$C$4:$R$4,0))</f>
        <v>365000000</v>
      </c>
      <c r="H10" s="51"/>
      <c r="I10" s="160" t="e">
        <f>INDEX(Innertable,MATCH($B10,MaterialData!$B$6:$B$11,0),MATCH(I$7,MaterialData!$C$4:$R$4,0))</f>
        <v>#DIV/0!</v>
      </c>
      <c r="J10" s="160" t="e">
        <f>INDEX(Innertable,MATCH($B10,MaterialData!$B$6:$B$11,0),MATCH(J$7,MaterialData!$C$4:$R$4,0))</f>
        <v>#DIV/0!</v>
      </c>
      <c r="K10" s="51"/>
      <c r="S10" s="351" t="s">
        <v>371</v>
      </c>
      <c r="T10">
        <f>T6/2</f>
        <v>0</v>
      </c>
      <c r="U10" s="351" t="s">
        <v>372</v>
      </c>
      <c r="V10" s="43" t="e">
        <f>V8+(T8*($T$12-T10)^2)</f>
        <v>#DIV/0!</v>
      </c>
    </row>
    <row r="11" spans="2:22" ht="15.75">
      <c r="B11" s="42" t="s">
        <v>204</v>
      </c>
      <c r="C11" s="36">
        <f>INDEX(Innertable,MATCH($B11,MaterialData!$B$6:$B$11,0),MATCH(C$7,MaterialData!$C$4:$O$4,0))</f>
        <v>180000000</v>
      </c>
      <c r="D11" s="43"/>
      <c r="E11" s="36">
        <f>INDEX(Innertable,MATCH($B11,MaterialData!$B$6:$B$11,0),MATCH(E$7,MaterialData!$C$4:$R$4,0))</f>
        <v>180000000</v>
      </c>
      <c r="F11" s="36">
        <f>INDEX(Innertable,MATCH($B11,MaterialData!$B$6:$B$11,0),MATCH(F$7,MaterialData!$C$4:$R$4,0))</f>
        <v>180000000</v>
      </c>
      <c r="G11" s="36">
        <f>INDEX(Innertable,MATCH($B11,MaterialData!$B$6:$B$11,0),MATCH(G$7,MaterialData!$C$4:$R$4,0))</f>
        <v>180000000</v>
      </c>
      <c r="H11" s="51"/>
      <c r="I11" s="160" t="str">
        <f>INDEX(Innertable,MATCH($B11,MaterialData!$B$6:$B$11,0),MATCH(I$7,MaterialData!$C$4:$R$4,0))</f>
        <v>N/A</v>
      </c>
      <c r="J11" s="160" t="str">
        <f>INDEX(Innertable,MATCH($B11,MaterialData!$B$6:$B$11,0),MATCH(J$7,MaterialData!$C$4:$R$4,0))</f>
        <v>N/A</v>
      </c>
      <c r="K11" s="51"/>
      <c r="S11" s="351" t="s">
        <v>373</v>
      </c>
      <c r="T11">
        <f>(I18-0.5*I20)*0.001</f>
        <v>0</v>
      </c>
      <c r="U11" s="351" t="s">
        <v>374</v>
      </c>
      <c r="V11" s="43" t="e">
        <f>V9+(T9*($T$12-T11)^2)</f>
        <v>#DIV/0!</v>
      </c>
    </row>
    <row r="12" spans="2:22" ht="15.75">
      <c r="B12" s="42" t="s">
        <v>205</v>
      </c>
      <c r="C12" s="36">
        <f>INDEX(Innertable,MATCH($B12,MaterialData!$B$6:$B$11,0),MATCH(C$7,MaterialData!$C$4:$O$4,0))</f>
        <v>300000000</v>
      </c>
      <c r="D12" s="43"/>
      <c r="E12" s="36">
        <f>INDEX(Innertable,MATCH($B12,MaterialData!$B$6:$B$11,0),MATCH(E$7,MaterialData!$C$4:$R$4,0))</f>
        <v>300000000</v>
      </c>
      <c r="F12" s="36">
        <f>INDEX(Innertable,MATCH($B12,MaterialData!$B$6:$B$11,0),MATCH(F$7,MaterialData!$C$4:$R$4,0))</f>
        <v>300000000</v>
      </c>
      <c r="G12" s="36">
        <f>INDEX(Innertable,MATCH($B12,MaterialData!$B$6:$B$11,0),MATCH(G$7,MaterialData!$C$4:$R$4,0))</f>
        <v>300000000</v>
      </c>
      <c r="H12" s="51"/>
      <c r="I12" s="160" t="str">
        <f>INDEX(Innertable,MATCH($B12,MaterialData!$B$6:$B$11,0),MATCH(I$7,MaterialData!$C$4:$R$4,0))</f>
        <v>N/A</v>
      </c>
      <c r="J12" s="160" t="str">
        <f>INDEX(Innertable,MATCH($B12,MaterialData!$B$6:$B$11,0),MATCH(J$7,MaterialData!$C$4:$R$4,0))</f>
        <v>N/A</v>
      </c>
      <c r="K12" s="51"/>
      <c r="S12" s="351" t="s">
        <v>375</v>
      </c>
      <c r="T12" s="141" t="e">
        <f>(T8*T10+T9*T11)/(T8+T9)</f>
        <v>#DIV/0!</v>
      </c>
      <c r="U12" s="351" t="s">
        <v>376</v>
      </c>
      <c r="V12" s="144" t="e">
        <f>SUM(V10:V11)</f>
        <v>#DIV/0!</v>
      </c>
    </row>
    <row r="13" spans="2:22">
      <c r="B13" s="362" t="s">
        <v>449</v>
      </c>
      <c r="C13" s="176" t="s">
        <v>111</v>
      </c>
      <c r="E13" s="17" t="s">
        <v>450</v>
      </c>
      <c r="F13" s="176" t="s">
        <v>111</v>
      </c>
      <c r="G13" s="176" t="s">
        <v>111</v>
      </c>
      <c r="H13" s="69"/>
      <c r="I13" s="67"/>
      <c r="K13" s="69"/>
      <c r="V13" s="43"/>
    </row>
    <row r="14" spans="2:22">
      <c r="B14" s="983" t="s">
        <v>377</v>
      </c>
      <c r="C14" s="35">
        <v>3</v>
      </c>
      <c r="E14" s="17">
        <v>3</v>
      </c>
      <c r="F14" s="17">
        <v>0</v>
      </c>
      <c r="G14" s="17">
        <v>0</v>
      </c>
      <c r="H14" s="69"/>
      <c r="I14" s="69"/>
      <c r="K14" s="69"/>
      <c r="S14" s="3" t="s">
        <v>451</v>
      </c>
      <c r="T14" s="142" t="s">
        <v>361</v>
      </c>
      <c r="U14" s="142" t="s">
        <v>362</v>
      </c>
    </row>
    <row r="15" spans="2:22">
      <c r="B15" s="42" t="s">
        <v>339</v>
      </c>
      <c r="C15" s="35">
        <v>25.4</v>
      </c>
      <c r="E15" s="17">
        <v>25.4</v>
      </c>
      <c r="F15" s="17">
        <v>25.4</v>
      </c>
      <c r="G15" s="17">
        <v>25.4</v>
      </c>
      <c r="H15" s="69"/>
      <c r="I15" s="69"/>
      <c r="K15" s="69"/>
      <c r="S15" s="351" t="s">
        <v>363</v>
      </c>
      <c r="T15">
        <f>J21/1000</f>
        <v>0</v>
      </c>
      <c r="U15" s="140">
        <f>J20/1000</f>
        <v>0</v>
      </c>
    </row>
    <row r="16" spans="2:22">
      <c r="B16" s="42" t="s">
        <v>340</v>
      </c>
      <c r="C16" s="35">
        <v>1.6</v>
      </c>
      <c r="E16" s="17">
        <v>1.6</v>
      </c>
      <c r="F16" s="17">
        <v>1.6</v>
      </c>
      <c r="G16" s="17">
        <v>1.6</v>
      </c>
      <c r="H16" s="69"/>
      <c r="I16" s="69"/>
      <c r="K16" s="69"/>
      <c r="S16" s="351" t="s">
        <v>366</v>
      </c>
      <c r="T16">
        <f>J22/1000</f>
        <v>0</v>
      </c>
      <c r="U16" s="140">
        <f>J22/1000</f>
        <v>0</v>
      </c>
    </row>
    <row r="17" spans="2:22">
      <c r="E17" s="39"/>
      <c r="F17" s="84" t="s">
        <v>441</v>
      </c>
      <c r="G17" s="49" t="str">
        <f>IF(AND(L27&gt;=100,F2="tubing only",NOT(OR(E18="NO",F18="NO",G18="NO"))),"YES","NO")</f>
        <v>YES</v>
      </c>
      <c r="H17" s="69"/>
      <c r="I17" s="71"/>
      <c r="K17" s="69"/>
    </row>
    <row r="18" spans="2:22" ht="12.75" customHeight="1">
      <c r="B18" s="42" t="s">
        <v>378</v>
      </c>
      <c r="E18" s="115" t="str">
        <f>IF(E14=0,"N/A",IF(AND(E5=$C$5,OR(OR(E15&gt;=$C$15,AND(E15&gt;=25,E15&lt;25.4,E16&gt;=1.75)),AND(E6="square",E15&gt;=25,E16&gt;=1.25)),OR(AND(E6="round",E16&gt;=1.6),OR(AND(E6="square",E16&gt;=1.25,E15&gt;=25),AND(E6="square",E16&gt;=1.2,E15&gt;=26)))),"YES","NO"))</f>
        <v>YES</v>
      </c>
      <c r="F18" s="116" t="str">
        <f>IF(F14=0,"N/A",IF(AND(F5=$C$5,OR(OR(F15&gt;=$C$15,AND(F15&gt;=25,F15&lt;25.4,F16&gt;=1.75)),AND(F6="square",F15&gt;=25,F16&gt;=1.25)),OR(AND(F6="round",F16&gt;=1.6),OR(AND(F6="square",F16&gt;=1.25,F15&gt;=25),AND(F6="square",F16&gt;=1.2,F15&gt;=26)))),"YES","NO"))</f>
        <v>N/A</v>
      </c>
      <c r="G18" s="116" t="str">
        <f>IF(G14=0,"N/A",IF(AND(G5=$C$5,OR(OR(G15&gt;=$C$15,AND(G15&gt;=25,G15&lt;25.4,G16&gt;=1.75)),AND(G6="square",G15&gt;=25,G16&gt;=1.25)),OR(AND(G6="round",G16&gt;=1.6),OR(AND(G6="square",G16&gt;=1.25,G15&gt;=25),AND(G6="square",G16&gt;=1.2,G15&gt;=26)))),"YES","NO"))</f>
        <v>N/A</v>
      </c>
      <c r="H18" s="69"/>
      <c r="I18" s="158">
        <f>I19+I20+I21</f>
        <v>0</v>
      </c>
      <c r="J18" s="137">
        <f>J19+J20+J21</f>
        <v>0</v>
      </c>
      <c r="K18" s="69"/>
      <c r="S18" s="351" t="s">
        <v>367</v>
      </c>
      <c r="T18" s="43">
        <f>T15*T16</f>
        <v>0</v>
      </c>
      <c r="U18" s="351" t="s">
        <v>368</v>
      </c>
      <c r="V18" s="43">
        <f>(T15^3*T16)/12</f>
        <v>0</v>
      </c>
    </row>
    <row r="19" spans="2:22" ht="12.75" customHeight="1">
      <c r="B19" s="42" t="s">
        <v>379</v>
      </c>
      <c r="E19" s="4"/>
      <c r="G19" s="15"/>
      <c r="H19" s="69"/>
      <c r="I19" s="38"/>
      <c r="J19" s="17"/>
      <c r="K19" s="69"/>
      <c r="S19" s="351" t="s">
        <v>369</v>
      </c>
      <c r="T19" s="43">
        <f>U15*U16</f>
        <v>0</v>
      </c>
      <c r="U19" s="351" t="s">
        <v>370</v>
      </c>
      <c r="V19" s="43">
        <f>(U15^3*U16)/12</f>
        <v>0</v>
      </c>
    </row>
    <row r="20" spans="2:22" ht="12.75" customHeight="1">
      <c r="B20" s="42" t="s">
        <v>380</v>
      </c>
      <c r="E20" s="4"/>
      <c r="G20" s="15"/>
      <c r="H20" s="69"/>
      <c r="I20" s="796"/>
      <c r="J20" s="796"/>
      <c r="K20" s="69"/>
      <c r="M20" s="361" t="str">
        <f>IF(OR(I20&lt;0.4*I21,J20&lt;0.4*J21),"Asymmetrical lay-up: skin too thin in comparison, see T3.4.4.","")</f>
        <v/>
      </c>
      <c r="S20" s="351" t="s">
        <v>387</v>
      </c>
      <c r="T20">
        <f>J21/2000</f>
        <v>0</v>
      </c>
      <c r="U20" s="351" t="s">
        <v>372</v>
      </c>
      <c r="V20" s="43" t="e">
        <f>V18+(T18*($T$22-T20)^2)</f>
        <v>#DIV/0!</v>
      </c>
    </row>
    <row r="21" spans="2:22" ht="12.75" customHeight="1">
      <c r="B21" s="362" t="s">
        <v>381</v>
      </c>
      <c r="E21" s="4"/>
      <c r="G21" s="15"/>
      <c r="H21" s="69"/>
      <c r="I21" s="796"/>
      <c r="J21" s="796"/>
      <c r="K21" s="69"/>
      <c r="M21" s="361" t="str">
        <f>IF(OR(I21&lt;0.4*I20,J21&lt;0.4*J20),"Asymmetrical lay-up: skin too thin in comparison, see T3.4.4.","")</f>
        <v/>
      </c>
      <c r="S21" s="351" t="s">
        <v>388</v>
      </c>
      <c r="T21">
        <f>(J18-0.5*J20)*0.001</f>
        <v>0</v>
      </c>
      <c r="U21" s="351" t="s">
        <v>374</v>
      </c>
      <c r="V21" s="43" t="e">
        <f>V19+(T19*($T$22-T21)^2)</f>
        <v>#DIV/0!</v>
      </c>
    </row>
    <row r="22" spans="2:22" ht="12.75" customHeight="1">
      <c r="B22" s="362" t="s">
        <v>452</v>
      </c>
      <c r="E22" s="4"/>
      <c r="G22" s="15"/>
      <c r="H22" s="69"/>
      <c r="I22" s="38"/>
      <c r="J22" s="17"/>
      <c r="K22" s="69"/>
      <c r="S22" s="351" t="s">
        <v>375</v>
      </c>
      <c r="T22" s="141" t="e">
        <f>(T18*T20+T19*T21)/(T18+T19)</f>
        <v>#DIV/0!</v>
      </c>
      <c r="U22" s="351" t="s">
        <v>376</v>
      </c>
      <c r="V22" s="144" t="e">
        <f>SUM(V20:V21)</f>
        <v>#DIV/0!</v>
      </c>
    </row>
    <row r="23" spans="2:22">
      <c r="E23" s="79"/>
      <c r="F23" s="80"/>
      <c r="G23" s="81"/>
      <c r="H23" s="69"/>
      <c r="I23" s="67"/>
      <c r="K23" s="69"/>
      <c r="V23" s="43"/>
    </row>
    <row r="24" spans="2:22">
      <c r="B24" s="42" t="s">
        <v>341</v>
      </c>
      <c r="C24" s="35">
        <f>C15/1000</f>
        <v>2.5399999999999999E-2</v>
      </c>
      <c r="E24" s="35">
        <f>IF($F$2="composite only","No tubes",IF(E14=0,"No tubes",E15/1000))</f>
        <v>2.5399999999999999E-2</v>
      </c>
      <c r="F24" s="35" t="str">
        <f>IF($F$2="composite only","No tubes",IF(F14=0,"No tubes",F15/1000))</f>
        <v>No tubes</v>
      </c>
      <c r="G24" s="35" t="str">
        <f>IF($F$2="composite only","No tubes",IF(G14=0,"No tubes",G15/1000))</f>
        <v>No tubes</v>
      </c>
      <c r="H24" s="69"/>
      <c r="I24" s="69"/>
      <c r="K24" s="69"/>
      <c r="P24" s="43"/>
    </row>
    <row r="25" spans="2:22">
      <c r="B25" s="42" t="s">
        <v>342</v>
      </c>
      <c r="C25" s="35">
        <f>C16/1000</f>
        <v>1.6000000000000001E-3</v>
      </c>
      <c r="E25" s="35">
        <f>IF(E24="no tubes","",IF(E14=0,"",E16/1000))</f>
        <v>1.6000000000000001E-3</v>
      </c>
      <c r="F25" s="35" t="str">
        <f>IF(F24="no tubes","",IF(F14=0,"",F16/1000))</f>
        <v/>
      </c>
      <c r="G25" s="35" t="str">
        <f>IF(G24="no tubes","",IF(G14=0,"",G16/1000))</f>
        <v/>
      </c>
      <c r="H25" s="71"/>
      <c r="I25" s="71"/>
      <c r="K25" s="71"/>
      <c r="P25" s="43"/>
      <c r="T25" s="44"/>
    </row>
    <row r="26" spans="2:22">
      <c r="B26" s="42" t="s">
        <v>343</v>
      </c>
      <c r="C26" s="36">
        <f>IF(C6="Round",((C24)^4-((C24-2*C25))^4)*3.142/64,((C24)^4-((C24-2*C25))^4)/12)</f>
        <v>8.5099184800000022E-9</v>
      </c>
      <c r="E26" s="36">
        <f>IF(E24="no tubes","",IF(E14=0,"",IF(E6="Round",(((E24)^4-((E24-2*E25))^4)*3.142/64),IF(E6="Square",(((E24)^4-((E24-2*E25))^4)/12),""))))</f>
        <v>8.5099184800000022E-9</v>
      </c>
      <c r="F26" s="36" t="str">
        <f>IF(F24="no tubes","",IF(F14=0,"",IF(F6="Round",(((F24)^4-((F24-2*F25))^4)*3.142/64),IF(F6="Square",(((F24)^4-((F24-2*F25))^4)/12),""))))</f>
        <v/>
      </c>
      <c r="G26" s="36" t="str">
        <f>IF(G24="no tubes","",IF(G14=0,"",IF(G6="Round",(((G24)^4-((G24-2*G25))^4)*3.142/64),IF(G6="Square",(((G24)^4-((G24-2*G25))^4)/12),""))))</f>
        <v/>
      </c>
      <c r="H26" s="36">
        <f>IF(SUM(E26:G26)&gt;0,SUM(E26:G26),"")</f>
        <v>8.5099184800000022E-9</v>
      </c>
      <c r="I26" s="73" t="str">
        <f>IF($F$2="Tubing only","Tubing Only",V12)</f>
        <v>Tubing Only</v>
      </c>
      <c r="J26" s="73" t="str">
        <f>IF($F$2="Tubing only","Tubing Only",V22)</f>
        <v>Tubing Only</v>
      </c>
      <c r="K26" s="36">
        <f>IF($F$2="Tubing only",H26,IF($F$2="Composite only",I26+J26,IF($F$2="Tubes + Composite",H26+I26+J26,"No Type Selected")))</f>
        <v>8.5099184800000022E-9</v>
      </c>
      <c r="P26" s="43"/>
      <c r="S26" s="43"/>
      <c r="T26" s="44"/>
    </row>
    <row r="27" spans="2:22">
      <c r="B27" s="42" t="s">
        <v>344</v>
      </c>
      <c r="C27" s="36">
        <f>C8*C26*C14</f>
        <v>5105.9510880000016</v>
      </c>
      <c r="D27" s="43"/>
      <c r="E27" s="36">
        <f>IF(E24="no tubes","",IF(E14=0,"",IF(AND(E13="bent/multi",E15&lt;25),0,IF(AND(E13="bent/multi",E16&lt;1.2),0,E8*E26*E14))))</f>
        <v>5105.9510880000016</v>
      </c>
      <c r="F27" s="36" t="str">
        <f>IF(F24="no tubes","",IF(F14=0,"",F8*F26*F14))</f>
        <v/>
      </c>
      <c r="G27" s="36" t="str">
        <f>IF(G24="no tubes","",IF(G14=0,"",G8*G26*G14))</f>
        <v/>
      </c>
      <c r="H27" s="36">
        <f t="shared" ref="H27:H35" si="0">IF(SUM(E27:G27)&gt;0,SUM(E27:G27),"")</f>
        <v>5105.9510880000016</v>
      </c>
      <c r="I27" s="315" t="str">
        <f>IF(I26="Tubing Only","",IF(I22&gt;325,0,I26*I8))</f>
        <v/>
      </c>
      <c r="J27" s="73" t="str">
        <f>IF(J26="Tubing Only","",J26*J8)</f>
        <v/>
      </c>
      <c r="K27" s="36">
        <f>IF($F$2="Tubing only",H27,IF($F$2="Composite only",I27+J27,IF($F$2="Tubes + Composite",H27+I27+J27,"No Type Selected")))</f>
        <v>5105.9510880000016</v>
      </c>
      <c r="L27" s="40">
        <f>IF(AND(NOT($F$2="tubes + composite"),OR(AND($G$14&gt;0,G27&lt;(C27/3)),AND($F$14&gt;0,F27&lt;(C27/3)),AND($E$14&gt;0,E27&lt;(C27/3)))),0,100*K27/C27)</f>
        <v>100</v>
      </c>
    </row>
    <row r="28" spans="2:22">
      <c r="B28" s="42" t="s">
        <v>345</v>
      </c>
      <c r="C28" s="37">
        <f>IF(C24="no tubes","",IF(C14=0,"",IF(C6="Round",C14*((C15^2-(C15-2*C16)^2)*PI()/4),IF(C6="Square",C14*(C15^2-(C15-2*C16)^2),""))))</f>
        <v>358.89554474609793</v>
      </c>
      <c r="D28" s="82"/>
      <c r="E28" s="37">
        <f>IF(E24="no tubes","",IF(E14=0,"",IF(E6="Round",E14*((E15^2-(E15-2*E16)^2)*PI()/4),IF(E6="Square",E14*(E15^2-(E15-2*E16)^2),""))))</f>
        <v>358.89554474609793</v>
      </c>
      <c r="F28" s="37" t="str">
        <f>IF(F24="no tubes","",IF(F14=0,"",IF(F6="Round",F14*((F15^2-(F15-2*F16)^2)*PI()/4),IF(F6="Square",F14*(F15^2-(F15-2*F16)^2),""))))</f>
        <v/>
      </c>
      <c r="G28" s="37" t="str">
        <f>IF(G24="no tubes","",IF(G14=0,"",IF(G6="Round",G14*((G15^2-(G15-2*G16)^2)*PI()/4),IF(G6="Square",G14*(G15^2-(G15-2*G16)^2),""))))</f>
        <v/>
      </c>
      <c r="H28" s="37">
        <f t="shared" si="0"/>
        <v>358.89554474609793</v>
      </c>
      <c r="I28" s="37" t="str">
        <f>IF(I26="Tubing Only","",(I18-I19)*I22)</f>
        <v/>
      </c>
      <c r="J28" s="37" t="str">
        <f>IF(J26="Tubing Only","",(J18-J19)*J22)</f>
        <v/>
      </c>
      <c r="K28" s="36">
        <f>IF($F$2="Tubing only",H28,IF($F$2="Composite only",I28+J28,IF($F$2="Tubes + Composite",H28+I28+J28,"No Type Selected")))</f>
        <v>358.89554474609793</v>
      </c>
      <c r="L28" s="161">
        <f>IF(AND($F$2="tubing only",AND(E5="steel",F5="steel",G5="steel")),100*K28/C28,"NA")</f>
        <v>100</v>
      </c>
      <c r="M28" t="str">
        <f>IF(AND(95&lt;L28,L28&lt;100),"For tubes only, provided your actual tube measures &gt;= your nominal OD and wall this is OK","")</f>
        <v/>
      </c>
      <c r="S28" s="43"/>
    </row>
    <row r="29" spans="2:22">
      <c r="B29" s="42" t="s">
        <v>346</v>
      </c>
      <c r="C29" s="36">
        <f>C$28*C9/1000000</f>
        <v>109463.14114755986</v>
      </c>
      <c r="D29" s="43"/>
      <c r="E29" s="36">
        <f>IF(E24="no tubes","",IF(E14=0,"",E$28*E9/1000000))</f>
        <v>109463.14114755986</v>
      </c>
      <c r="F29" s="36" t="str">
        <f>IF(F24="no tubes","",IF(F14=0,"",F$28*F9/1000000))</f>
        <v/>
      </c>
      <c r="G29" s="36" t="str">
        <f>IF(G24="no tubes","",IF(G14=0,"",G$28*G9/1000000))</f>
        <v/>
      </c>
      <c r="H29" s="36">
        <f t="shared" si="0"/>
        <v>109463.14114755986</v>
      </c>
      <c r="I29" s="36" t="str">
        <f>IF(I26="Tubing Only","","N/A")</f>
        <v/>
      </c>
      <c r="J29" s="36" t="str">
        <f>IF(J26="Tubing Only","","N/A")</f>
        <v/>
      </c>
      <c r="K29" s="36">
        <f>IF($F$2="Tubing only",H29,"N/A")</f>
        <v>109463.14114755986</v>
      </c>
      <c r="L29" s="40">
        <f>IF(AND($F$2="tubing only",OR($E29&lt;0.95*($E$14/$C$14)*$C29,$F29&lt;0.95*($F$14/$C$14)*$C29,$G29&lt;0.95*($G$14/$C$14)*$C29)),0,IF(NOT($F$2="tubing only"),"NA",100*H29/C29))</f>
        <v>100</v>
      </c>
      <c r="M29" t="str">
        <f>IF(AND(95&lt;L29,L29&lt;100),"For tubes only, provided your actual tube measures &gt;= your nominal OD and wall this is OK","")</f>
        <v/>
      </c>
    </row>
    <row r="30" spans="2:22">
      <c r="B30" s="42" t="s">
        <v>347</v>
      </c>
      <c r="C30" s="36">
        <f>C$28*C10/1000000</f>
        <v>130996.87383232574</v>
      </c>
      <c r="D30" s="43"/>
      <c r="E30" s="36">
        <f>IF(E24="no tubes","",IF(E14=0,"",E$28*E10/1000000))</f>
        <v>130996.87383232574</v>
      </c>
      <c r="F30" s="36" t="str">
        <f>IF(F24="no tubes","",IF(F14=0,"",F$28*F10/1000000))</f>
        <v/>
      </c>
      <c r="G30" s="36" t="str">
        <f>IF(G24="no tubes","",IF(G14=0,"",G$28*G10/1000000))</f>
        <v/>
      </c>
      <c r="H30" s="36">
        <f t="shared" si="0"/>
        <v>130996.87383232574</v>
      </c>
      <c r="I30" s="36" t="str">
        <f>IF(I26="Tubing Only","","N/A")</f>
        <v/>
      </c>
      <c r="J30" s="36" t="str">
        <f>IF(J26="Tubing Only","","N/A")</f>
        <v/>
      </c>
      <c r="K30" s="36">
        <f>IF($F$2="Tubing only",H30,"N/A")</f>
        <v>130996.87383232574</v>
      </c>
      <c r="L30" s="40">
        <f>IF(AND($F$2="tubing only",OR($E30&lt;0.95*($E$14/$C$14)*$C30,$F30&lt;0.95*($F$14/$C$14)*$C30,$G30&lt;0.95*($G$14/$C$14)*$C30)),0,IF(NOT($F$2="tubing only"),"NA",100*H30/C30))</f>
        <v>100</v>
      </c>
      <c r="M30" t="str">
        <f>IF(AND(95&lt;L30,L30&lt;100),"For tubes only, provided your actual tube measures &gt;= your nominal OD and wall this is OK","")</f>
        <v/>
      </c>
      <c r="S30" s="43"/>
    </row>
    <row r="31" spans="2:22">
      <c r="B31" s="42" t="s">
        <v>348</v>
      </c>
      <c r="C31" s="36">
        <f>C$28*C11/1000000</f>
        <v>64601.198054297631</v>
      </c>
      <c r="D31" s="43"/>
      <c r="E31" s="36">
        <f>IF(E24="no tubes","",IF(E14=0,"",E$28*E11/1000000))</f>
        <v>64601.198054297631</v>
      </c>
      <c r="F31" s="36" t="str">
        <f>IF(F24="no tubes","",IF(F14=0,"",F$28*F11/1000000))</f>
        <v/>
      </c>
      <c r="G31" s="36" t="str">
        <f>IF(G24="no tubes","",IF(G14=0,"",G$28*G11/1000000))</f>
        <v/>
      </c>
      <c r="H31" s="36">
        <f t="shared" si="0"/>
        <v>64601.198054297631</v>
      </c>
      <c r="I31" s="36" t="str">
        <f>IF(I26="Tubing Only","","N/A")</f>
        <v/>
      </c>
      <c r="J31" s="36" t="str">
        <f>IF(J26="Tubing Only","","N/A")</f>
        <v/>
      </c>
      <c r="K31" s="36">
        <f>IF($F$2="Tubing only",H31,"N/A")</f>
        <v>64601.198054297631</v>
      </c>
      <c r="L31" s="40">
        <f>IF(AND($F$2="tubing only",OR($E31&lt;0.95*($E$14/$C$14)*$C31,$F31&lt;0.95*($F$14/$C$14)*$C31,$G31&lt;0.95*($G$14/$C$14)*$C31)),0,IF(NOT($F$2="tubing only"),"NA",100*H31/C31))</f>
        <v>100</v>
      </c>
      <c r="M31" t="str">
        <f>IF(AND(95&lt;L31,L31&lt;100),"For tubes only, provided your actual tube measures &gt;= your nominal OD and wall this is OK","")</f>
        <v/>
      </c>
      <c r="S31" s="43"/>
    </row>
    <row r="32" spans="2:22">
      <c r="B32" s="42" t="s">
        <v>349</v>
      </c>
      <c r="C32" s="36">
        <f>IF(C14=0,"",C$28*C12/1000000)</f>
        <v>107668.66342382938</v>
      </c>
      <c r="D32" s="43"/>
      <c r="E32" s="36">
        <f>IF(E24="no tubes","",IF(E14=0,"",E$28*E12/1000000))</f>
        <v>107668.66342382938</v>
      </c>
      <c r="F32" s="36" t="str">
        <f>IF(F24="no tubes","",IF(F14=0,"",F$28*F12/1000000))</f>
        <v/>
      </c>
      <c r="G32" s="36" t="str">
        <f>IF(G24="no tubes","",IF(G14=0,"",G$28*G12/1000000))</f>
        <v/>
      </c>
      <c r="H32" s="36">
        <f t="shared" si="0"/>
        <v>107668.66342382938</v>
      </c>
      <c r="I32" s="36" t="str">
        <f>IF(I26="tubing only","","N/A")</f>
        <v/>
      </c>
      <c r="J32" s="36" t="str">
        <f>IF(J26="tubing only","","N/A")</f>
        <v/>
      </c>
      <c r="K32" s="36">
        <f>IF($F$2="Tubing only",H32,"N/A")</f>
        <v>107668.66342382938</v>
      </c>
      <c r="L32" s="40">
        <f>IF(AND($F$2="tubing only",OR($E32&lt;0.95*($E$14/$C$14)*$C32,$F32&lt;0.95*($F$14/$C$14)*$C32,$G32&lt;0.95*($G$14/$C$14)*$C32)),0,IF(NOT($F$2="tubing only"),"NA",100*H32/C32))</f>
        <v>100</v>
      </c>
      <c r="M32" t="str">
        <f>IF(AND(95&lt;L32,L32&lt;100),"For tubes only, provided your actual tube measures &gt;= your nominal OD and wall this is OK","")</f>
        <v/>
      </c>
      <c r="S32" s="43"/>
    </row>
    <row r="33" spans="2:16">
      <c r="B33" s="42" t="s">
        <v>350</v>
      </c>
      <c r="C33" s="36">
        <f>C14*4*C10*C26/(0.5*C24*1)</f>
        <v>2934.9167671181112</v>
      </c>
      <c r="E33" s="36">
        <f>IF(E24="no tubes","",IF(E14=0,"",E14*4*E10*E26/(0.5*E24*1)))</f>
        <v>2934.9167671181112</v>
      </c>
      <c r="F33" s="36" t="str">
        <f>IF(F24="no tubes","",IF(F14=0,"",F14*4*F10*F26/(0.5*F24*1)))</f>
        <v/>
      </c>
      <c r="G33" s="36" t="str">
        <f>IF(G24="no tubes","",IF(G14=0,"",G14*4*G10*G26/(0.5*G24*1)))</f>
        <v/>
      </c>
      <c r="H33" s="36">
        <f t="shared" si="0"/>
        <v>2934.9167671181112</v>
      </c>
      <c r="I33" s="36" t="str">
        <f>IF(I26="tubing only","","N/A")</f>
        <v/>
      </c>
      <c r="J33" s="36" t="str">
        <f>IF(J26="tubing only","","N/A")</f>
        <v/>
      </c>
      <c r="K33" s="36">
        <f>IF($F$2="Tubing only",H33,"N/A")</f>
        <v>2934.9167671181112</v>
      </c>
      <c r="L33" s="40">
        <f>IF(AND($F$2="tubing only",OR($E33&lt;0.95*($E$14/$C$14)*$C33,$F33&lt;0.95*($F$14/$C$14)*$C33,$G33&lt;0.95*($G$14/$C$14)*$C33)),0,IF(NOT($F$2="tubing only"),"NA",100*H33/C33))</f>
        <v>99.999999999999986</v>
      </c>
    </row>
    <row r="34" spans="2:16">
      <c r="B34" s="42" t="s">
        <v>351</v>
      </c>
      <c r="C34" s="36">
        <f>IF(C14=0,"",C33*1^3/(48*C27))</f>
        <v>1.1975065616797901E-2</v>
      </c>
      <c r="E34" s="36">
        <f>IF(E24="no tubes","",IF(E14=0,"",($C$33*1^3/(48*E27))))</f>
        <v>1.1975065616797901E-2</v>
      </c>
      <c r="F34" s="36" t="str">
        <f>IF(F24="no tubes","",IF(F14=0,"",($C$33*1^3/(48*F27))))</f>
        <v/>
      </c>
      <c r="G34" s="36" t="str">
        <f>IF(G24="no tubes","",IF(G14=0,"",($C$33*1^3/(48*G27))))</f>
        <v/>
      </c>
      <c r="H34" s="36">
        <f>IF(F2="composite only","",$C$33*1^3/(48*H27))</f>
        <v>1.1975065616797901E-2</v>
      </c>
      <c r="I34" s="36" t="str">
        <f>IF(NOT($F$2="tubing only"),"N/A","")</f>
        <v/>
      </c>
      <c r="J34" s="36" t="str">
        <f>IF(NOT($F$2="tubing only"),"N/A","")</f>
        <v/>
      </c>
      <c r="K34" s="36" t="str">
        <f>IF($F$2="Tubing only","","N/A")</f>
        <v/>
      </c>
      <c r="L34" s="40">
        <f>IF(AND($F$2="tubing only",H34&gt;1.05*C34),101,IF(NOT($F$2="tubing only"),"NA",100*H34/C34))</f>
        <v>100.00000000000001</v>
      </c>
    </row>
    <row r="35" spans="2:16">
      <c r="B35" s="42" t="s">
        <v>352</v>
      </c>
      <c r="C35" s="36">
        <f>0.5*C33*(C33*1^3/(48*C27))</f>
        <v>17.572910433039873</v>
      </c>
      <c r="E35" s="36">
        <f>IF(E24="no tubes","",0.5*E33*(E33*1^3/(48*E27)))</f>
        <v>17.572910433039873</v>
      </c>
      <c r="F35" s="36" t="str">
        <f>IF(F24="no tubes","",0.5*F33*(F33*1^3/(48*F27)))</f>
        <v/>
      </c>
      <c r="G35" s="36" t="str">
        <f>IF(G24="no tubes","",0.5*G33*(G33*1^3/(48*G27)))</f>
        <v/>
      </c>
      <c r="H35" s="36">
        <f t="shared" si="0"/>
        <v>17.572910433039873</v>
      </c>
      <c r="I35" s="36" t="str">
        <f>IF(I26="tubing only","","N/A")</f>
        <v/>
      </c>
      <c r="J35" s="36" t="str">
        <f>IF(J26="tubing only","","N/A")</f>
        <v/>
      </c>
      <c r="K35" s="36">
        <f>IF($F$2="Tubing only",H35,IF($F$2="Composite only",I35,IF($F$2="Tubes + Composite",H35+I35,"No Type Selected")))</f>
        <v>17.572910433039873</v>
      </c>
      <c r="L35" s="40">
        <f>IF(AND($F$2="tubing only",OR($E35&lt;(0.999*E14/C14)*$C35,$F35&lt;(F14/C14)*$C35,$G35&lt;(G14/C14)*$C35)),0,IF(NOT($F$2="tubing only"),"NA",100*H35/C35))</f>
        <v>100</v>
      </c>
      <c r="N35" s="162" t="s">
        <v>226</v>
      </c>
      <c r="O35" s="162"/>
      <c r="P35" s="162"/>
    </row>
    <row r="36" spans="2:16">
      <c r="C36" s="319">
        <f>0.99*C27/C14</f>
        <v>1684.9638590400007</v>
      </c>
      <c r="D36" s="50"/>
      <c r="E36" s="319">
        <f>IF(AND($F$2="tubing only",E14&gt;0),E27/E14,9E+99)</f>
        <v>1701.9836960000005</v>
      </c>
      <c r="F36" s="319">
        <f>IF(AND($F$2="tubing only",F14&gt;0),F27/F14,9E+99)</f>
        <v>8.9999999999999999E+99</v>
      </c>
      <c r="G36" s="319">
        <f>IF(AND($F$2="tubing only",G14&gt;0),G27/G14,9E+99)</f>
        <v>8.9999999999999999E+99</v>
      </c>
      <c r="H36" s="514"/>
    </row>
    <row r="37" spans="2:16">
      <c r="B37" s="3" t="s">
        <v>383</v>
      </c>
      <c r="E37" s="43"/>
    </row>
    <row r="38" spans="2:16">
      <c r="B38" s="984" t="s">
        <v>462</v>
      </c>
      <c r="C38" s="20"/>
      <c r="D38" s="20"/>
      <c r="E38" s="20"/>
      <c r="F38" s="20"/>
      <c r="G38" s="20"/>
      <c r="H38" s="20"/>
      <c r="I38" s="20"/>
      <c r="J38" s="20"/>
      <c r="K38" s="20"/>
      <c r="L38" s="20"/>
      <c r="M38" s="20"/>
      <c r="N38" s="20"/>
      <c r="O38" s="20"/>
      <c r="P38" s="21"/>
    </row>
    <row r="39" spans="2:16">
      <c r="B39" s="985" t="s">
        <v>385</v>
      </c>
      <c r="C39" s="26"/>
      <c r="D39" s="26"/>
      <c r="E39" s="26"/>
      <c r="F39" s="26"/>
      <c r="G39" s="26"/>
      <c r="H39" s="26"/>
      <c r="I39" s="26"/>
      <c r="J39" s="26"/>
      <c r="K39" s="26"/>
      <c r="L39" s="26"/>
      <c r="M39" s="26"/>
      <c r="N39" s="26"/>
      <c r="O39" s="26"/>
      <c r="P39" s="27"/>
    </row>
    <row r="40" spans="2:16">
      <c r="B40" s="985"/>
      <c r="C40" s="26"/>
      <c r="D40" s="26"/>
      <c r="E40" s="26"/>
      <c r="F40" s="26"/>
      <c r="G40" s="26"/>
      <c r="H40" s="374"/>
      <c r="I40" s="26"/>
      <c r="J40" s="26"/>
      <c r="K40" s="26"/>
      <c r="L40" s="26"/>
      <c r="M40" s="26"/>
      <c r="N40" s="26"/>
      <c r="O40" s="26"/>
      <c r="P40" s="27"/>
    </row>
    <row r="41" spans="2:16">
      <c r="B41" s="25"/>
      <c r="C41" s="26"/>
      <c r="D41" s="26"/>
      <c r="E41" s="26"/>
      <c r="F41" s="26"/>
      <c r="G41" s="26"/>
      <c r="H41" s="26"/>
      <c r="I41" s="26"/>
      <c r="J41" s="26"/>
      <c r="K41" s="26"/>
      <c r="L41" s="26"/>
      <c r="M41" s="26"/>
      <c r="N41" s="26"/>
      <c r="O41" s="26"/>
      <c r="P41" s="27"/>
    </row>
    <row r="42" spans="2:16">
      <c r="B42" s="25"/>
      <c r="C42" s="26"/>
      <c r="D42" s="26"/>
      <c r="E42" s="26"/>
      <c r="F42" s="26"/>
      <c r="G42" s="26"/>
      <c r="H42" s="26"/>
      <c r="I42" s="26"/>
      <c r="J42" s="26"/>
      <c r="K42" s="26"/>
      <c r="L42" s="26"/>
      <c r="M42" s="26"/>
      <c r="N42" s="26"/>
      <c r="O42" s="26"/>
      <c r="P42" s="27"/>
    </row>
    <row r="43" spans="2:16">
      <c r="B43" s="25"/>
      <c r="C43" s="26"/>
      <c r="D43" s="26"/>
      <c r="E43" s="26"/>
      <c r="F43" s="26"/>
      <c r="G43" s="26"/>
      <c r="H43" s="26"/>
      <c r="I43" s="26"/>
      <c r="J43" s="26"/>
      <c r="K43" s="26"/>
      <c r="L43" s="26"/>
      <c r="M43" s="26"/>
      <c r="N43" s="26"/>
      <c r="O43" s="26"/>
      <c r="P43" s="27"/>
    </row>
    <row r="44" spans="2:16">
      <c r="B44" s="25"/>
      <c r="C44" s="26"/>
      <c r="D44" s="26"/>
      <c r="E44" s="26"/>
      <c r="F44" s="26"/>
      <c r="G44" s="26"/>
      <c r="H44" s="26"/>
      <c r="I44" s="26"/>
      <c r="J44" s="26"/>
      <c r="K44" s="26"/>
      <c r="L44" s="26"/>
      <c r="M44" s="26"/>
      <c r="N44" s="26"/>
      <c r="O44" s="26"/>
      <c r="P44" s="27"/>
    </row>
    <row r="45" spans="2:16">
      <c r="B45" s="25"/>
      <c r="C45" s="26"/>
      <c r="D45" s="26"/>
      <c r="E45" s="26"/>
      <c r="F45" s="26"/>
      <c r="G45" s="26"/>
      <c r="H45" s="26"/>
      <c r="I45" s="26"/>
      <c r="J45" s="26"/>
      <c r="K45" s="26"/>
      <c r="L45" s="26"/>
      <c r="M45" s="26"/>
      <c r="N45" s="26"/>
      <c r="O45" s="26"/>
      <c r="P45" s="27"/>
    </row>
    <row r="46" spans="2:16">
      <c r="B46" s="25"/>
      <c r="C46" s="26"/>
      <c r="D46" s="26"/>
      <c r="E46" s="26"/>
      <c r="F46" s="26"/>
      <c r="G46" s="26"/>
      <c r="H46" s="26"/>
      <c r="I46" s="26"/>
      <c r="J46" s="26"/>
      <c r="K46" s="26"/>
      <c r="L46" s="26"/>
      <c r="M46" s="26"/>
      <c r="N46" s="26"/>
      <c r="O46" s="26"/>
      <c r="P46" s="27"/>
    </row>
    <row r="47" spans="2:16">
      <c r="B47" s="25"/>
      <c r="C47" s="26"/>
      <c r="D47" s="26"/>
      <c r="E47" s="26"/>
      <c r="F47" s="26"/>
      <c r="G47" s="26"/>
      <c r="H47" s="26"/>
      <c r="I47" s="26"/>
      <c r="J47" s="26"/>
      <c r="K47" s="26"/>
      <c r="L47" s="26"/>
      <c r="M47" s="26"/>
      <c r="N47" s="26"/>
      <c r="O47" s="26"/>
      <c r="P47" s="27"/>
    </row>
    <row r="48" spans="2:16">
      <c r="B48" s="25"/>
      <c r="C48" s="26"/>
      <c r="D48" s="26"/>
      <c r="E48" s="26"/>
      <c r="F48" s="26"/>
      <c r="G48" s="26"/>
      <c r="H48" s="26"/>
      <c r="I48" s="26"/>
      <c r="J48" s="26"/>
      <c r="K48" s="26"/>
      <c r="L48" s="26"/>
      <c r="M48" s="26"/>
      <c r="N48" s="26"/>
      <c r="O48" s="26"/>
      <c r="P48" s="27"/>
    </row>
    <row r="49" spans="2:16">
      <c r="B49" s="25"/>
      <c r="C49" s="26"/>
      <c r="D49" s="26"/>
      <c r="E49" s="26"/>
      <c r="F49" s="26"/>
      <c r="G49" s="26"/>
      <c r="H49" s="26"/>
      <c r="I49" s="26"/>
      <c r="J49" s="26"/>
      <c r="K49" s="26"/>
      <c r="L49" s="26"/>
      <c r="M49" s="26"/>
      <c r="N49" s="26"/>
      <c r="O49" s="26"/>
      <c r="P49" s="27"/>
    </row>
    <row r="50" spans="2:16">
      <c r="B50" s="25"/>
      <c r="C50" s="26"/>
      <c r="D50" s="26"/>
      <c r="E50" s="26"/>
      <c r="F50" s="26"/>
      <c r="G50" s="26"/>
      <c r="H50" s="26"/>
      <c r="I50" s="26"/>
      <c r="J50" s="26"/>
      <c r="K50" s="26"/>
      <c r="L50" s="26"/>
      <c r="M50" s="26"/>
      <c r="N50" s="26"/>
      <c r="O50" s="26"/>
      <c r="P50" s="27"/>
    </row>
    <row r="51" spans="2:16">
      <c r="B51" s="25"/>
      <c r="C51" s="26"/>
      <c r="D51" s="26"/>
      <c r="E51" s="26"/>
      <c r="F51" s="26"/>
      <c r="G51" s="26"/>
      <c r="H51" s="26"/>
      <c r="I51" s="26"/>
      <c r="J51" s="26"/>
      <c r="K51" s="26"/>
      <c r="L51" s="26"/>
      <c r="M51" s="26"/>
      <c r="N51" s="26"/>
      <c r="O51" s="26"/>
      <c r="P51" s="27"/>
    </row>
    <row r="52" spans="2:16">
      <c r="B52" s="25"/>
      <c r="C52" s="26"/>
      <c r="D52" s="26"/>
      <c r="E52" s="26"/>
      <c r="F52" s="26"/>
      <c r="G52" s="26"/>
      <c r="H52" s="26"/>
      <c r="I52" s="26"/>
      <c r="J52" s="26"/>
      <c r="K52" s="26"/>
      <c r="L52" s="26"/>
      <c r="M52" s="26"/>
      <c r="N52" s="26"/>
      <c r="O52" s="26"/>
      <c r="P52" s="27"/>
    </row>
    <row r="53" spans="2:16">
      <c r="B53" s="25"/>
      <c r="C53" s="26"/>
      <c r="D53" s="26"/>
      <c r="E53" s="26"/>
      <c r="F53" s="26"/>
      <c r="G53" s="26"/>
      <c r="H53" s="26"/>
      <c r="I53" s="26"/>
      <c r="J53" s="26"/>
      <c r="K53" s="26"/>
      <c r="L53" s="26"/>
      <c r="M53" s="26"/>
      <c r="N53" s="26"/>
      <c r="O53" s="26"/>
      <c r="P53" s="27"/>
    </row>
    <row r="54" spans="2:16">
      <c r="B54" s="25"/>
      <c r="C54" s="26"/>
      <c r="D54" s="26"/>
      <c r="E54" s="26"/>
      <c r="F54" s="26"/>
      <c r="G54" s="26"/>
      <c r="H54" s="26"/>
      <c r="I54" s="26"/>
      <c r="J54" s="26"/>
      <c r="K54" s="26"/>
      <c r="L54" s="26"/>
      <c r="M54" s="26"/>
      <c r="N54" s="26"/>
      <c r="O54" s="26"/>
      <c r="P54" s="27"/>
    </row>
    <row r="55" spans="2:16">
      <c r="B55" s="25"/>
      <c r="C55" s="26"/>
      <c r="D55" s="26"/>
      <c r="E55" s="26"/>
      <c r="F55" s="26"/>
      <c r="G55" s="26"/>
      <c r="H55" s="26"/>
      <c r="I55" s="26"/>
      <c r="J55" s="26"/>
      <c r="K55" s="26"/>
      <c r="L55" s="26"/>
      <c r="M55" s="26"/>
      <c r="N55" s="26"/>
      <c r="O55" s="26"/>
      <c r="P55" s="27"/>
    </row>
    <row r="56" spans="2:16">
      <c r="B56" s="25"/>
      <c r="C56" s="26"/>
      <c r="D56" s="26"/>
      <c r="E56" s="26"/>
      <c r="F56" s="26"/>
      <c r="G56" s="26"/>
      <c r="H56" s="26"/>
      <c r="I56" s="26"/>
      <c r="J56" s="26"/>
      <c r="K56" s="26"/>
      <c r="L56" s="26"/>
      <c r="M56" s="26"/>
      <c r="N56" s="26"/>
      <c r="O56" s="26"/>
      <c r="P56" s="27"/>
    </row>
    <row r="57" spans="2:16">
      <c r="B57" s="25"/>
      <c r="C57" s="26"/>
      <c r="D57" s="26"/>
      <c r="E57" s="26"/>
      <c r="F57" s="26"/>
      <c r="G57" s="26"/>
      <c r="H57" s="26"/>
      <c r="I57" s="26"/>
      <c r="J57" s="26"/>
      <c r="K57" s="26"/>
      <c r="L57" s="26"/>
      <c r="M57" s="26"/>
      <c r="N57" s="26"/>
      <c r="O57" s="26"/>
      <c r="P57" s="27"/>
    </row>
    <row r="58" spans="2:16">
      <c r="B58" s="25"/>
      <c r="C58" s="26"/>
      <c r="D58" s="26"/>
      <c r="E58" s="26"/>
      <c r="F58" s="26"/>
      <c r="G58" s="26"/>
      <c r="H58" s="26"/>
      <c r="I58" s="26"/>
      <c r="J58" s="26"/>
      <c r="K58" s="26"/>
      <c r="L58" s="26"/>
      <c r="M58" s="26"/>
      <c r="N58" s="26"/>
      <c r="O58" s="26"/>
      <c r="P58" s="27"/>
    </row>
    <row r="59" spans="2:16">
      <c r="B59" s="25"/>
      <c r="C59" s="26"/>
      <c r="D59" s="26"/>
      <c r="E59" s="26"/>
      <c r="F59" s="26"/>
      <c r="G59" s="26"/>
      <c r="H59" s="26"/>
      <c r="I59" s="26"/>
      <c r="J59" s="26"/>
      <c r="K59" s="26"/>
      <c r="L59" s="26"/>
      <c r="M59" s="26"/>
      <c r="N59" s="26"/>
      <c r="O59" s="26"/>
      <c r="P59" s="27"/>
    </row>
    <row r="60" spans="2:16">
      <c r="B60" s="25"/>
      <c r="C60" s="26"/>
      <c r="D60" s="26"/>
      <c r="E60" s="26"/>
      <c r="F60" s="26"/>
      <c r="G60" s="26"/>
      <c r="H60" s="26"/>
      <c r="I60" s="26"/>
      <c r="J60" s="26"/>
      <c r="K60" s="26"/>
      <c r="L60" s="26"/>
      <c r="M60" s="26"/>
      <c r="N60" s="26"/>
      <c r="O60" s="26"/>
      <c r="P60" s="27"/>
    </row>
    <row r="61" spans="2:16">
      <c r="B61" s="25"/>
      <c r="C61" s="26"/>
      <c r="D61" s="26"/>
      <c r="E61" s="26"/>
      <c r="F61" s="26"/>
      <c r="G61" s="26"/>
      <c r="H61" s="26"/>
      <c r="I61" s="26"/>
      <c r="J61" s="26"/>
      <c r="K61" s="26"/>
      <c r="L61" s="26"/>
      <c r="M61" s="26"/>
      <c r="N61" s="26"/>
      <c r="O61" s="26"/>
      <c r="P61" s="27"/>
    </row>
    <row r="62" spans="2:16">
      <c r="B62" s="25"/>
      <c r="C62" s="26"/>
      <c r="D62" s="26"/>
      <c r="E62" s="26"/>
      <c r="F62" s="26"/>
      <c r="G62" s="26"/>
      <c r="H62" s="26"/>
      <c r="I62" s="26"/>
      <c r="J62" s="26"/>
      <c r="K62" s="26"/>
      <c r="L62" s="26"/>
      <c r="M62" s="26"/>
      <c r="N62" s="26"/>
      <c r="O62" s="26"/>
      <c r="P62" s="27"/>
    </row>
    <row r="63" spans="2:16">
      <c r="B63" s="25"/>
      <c r="C63" s="26"/>
      <c r="D63" s="26"/>
      <c r="E63" s="26"/>
      <c r="F63" s="26"/>
      <c r="G63" s="26"/>
      <c r="H63" s="26"/>
      <c r="I63" s="26"/>
      <c r="J63" s="26"/>
      <c r="K63" s="26"/>
      <c r="L63" s="26"/>
      <c r="M63" s="26"/>
      <c r="N63" s="26"/>
      <c r="O63" s="26"/>
      <c r="P63" s="27"/>
    </row>
    <row r="64" spans="2:16">
      <c r="B64" s="25"/>
      <c r="C64" s="26"/>
      <c r="D64" s="26"/>
      <c r="E64" s="26"/>
      <c r="F64" s="26"/>
      <c r="G64" s="26"/>
      <c r="H64" s="26"/>
      <c r="I64" s="26"/>
      <c r="J64" s="26"/>
      <c r="K64" s="26"/>
      <c r="L64" s="26"/>
      <c r="M64" s="26"/>
      <c r="N64" s="26"/>
      <c r="O64" s="26"/>
      <c r="P64" s="27"/>
    </row>
    <row r="65" spans="2:16">
      <c r="B65" s="25"/>
      <c r="C65" s="26"/>
      <c r="D65" s="26"/>
      <c r="E65" s="26"/>
      <c r="F65" s="26"/>
      <c r="G65" s="26"/>
      <c r="H65" s="26"/>
      <c r="I65" s="26"/>
      <c r="J65" s="26"/>
      <c r="K65" s="26"/>
      <c r="L65" s="26"/>
      <c r="M65" s="26"/>
      <c r="N65" s="26"/>
      <c r="O65" s="26"/>
      <c r="P65" s="27"/>
    </row>
    <row r="66" spans="2:16">
      <c r="B66" s="25"/>
      <c r="C66" s="26"/>
      <c r="D66" s="26"/>
      <c r="E66" s="26"/>
      <c r="F66" s="26"/>
      <c r="G66" s="26"/>
      <c r="H66" s="26"/>
      <c r="I66" s="26"/>
      <c r="J66" s="26"/>
      <c r="K66" s="26"/>
      <c r="L66" s="26"/>
      <c r="M66" s="26"/>
      <c r="N66" s="26"/>
      <c r="O66" s="26"/>
      <c r="P66" s="27"/>
    </row>
    <row r="67" spans="2:16">
      <c r="B67" s="25"/>
      <c r="C67" s="26"/>
      <c r="D67" s="26"/>
      <c r="E67" s="26"/>
      <c r="F67" s="26"/>
      <c r="G67" s="26"/>
      <c r="H67" s="26"/>
      <c r="I67" s="26"/>
      <c r="J67" s="26"/>
      <c r="K67" s="26"/>
      <c r="L67" s="26"/>
      <c r="M67" s="26"/>
      <c r="N67" s="26"/>
      <c r="O67" s="26"/>
      <c r="P67" s="27"/>
    </row>
    <row r="68" spans="2:16">
      <c r="B68" s="25"/>
      <c r="C68" s="26"/>
      <c r="D68" s="26"/>
      <c r="E68" s="26"/>
      <c r="F68" s="26"/>
      <c r="G68" s="26"/>
      <c r="H68" s="26"/>
      <c r="I68" s="26"/>
      <c r="J68" s="26"/>
      <c r="K68" s="26"/>
      <c r="L68" s="26"/>
      <c r="M68" s="26"/>
      <c r="N68" s="26"/>
      <c r="O68" s="26"/>
      <c r="P68" s="27"/>
    </row>
    <row r="69" spans="2:16">
      <c r="B69" s="25"/>
      <c r="C69" s="26"/>
      <c r="D69" s="26"/>
      <c r="E69" s="26"/>
      <c r="F69" s="26"/>
      <c r="G69" s="26"/>
      <c r="H69" s="26"/>
      <c r="I69" s="26"/>
      <c r="J69" s="26"/>
      <c r="K69" s="26"/>
      <c r="L69" s="26"/>
      <c r="M69" s="26"/>
      <c r="N69" s="26"/>
      <c r="O69" s="26"/>
      <c r="P69" s="27"/>
    </row>
    <row r="70" spans="2:16">
      <c r="B70" s="25"/>
      <c r="C70" s="26"/>
      <c r="D70" s="26"/>
      <c r="E70" s="26"/>
      <c r="F70" s="26"/>
      <c r="G70" s="26"/>
      <c r="H70" s="26"/>
      <c r="I70" s="26"/>
      <c r="J70" s="26"/>
      <c r="K70" s="26"/>
      <c r="L70" s="26"/>
      <c r="M70" s="26"/>
      <c r="N70" s="26"/>
      <c r="O70" s="26"/>
      <c r="P70" s="27"/>
    </row>
    <row r="71" spans="2:16">
      <c r="B71" s="25"/>
      <c r="C71" s="26"/>
      <c r="D71" s="26"/>
      <c r="E71" s="26"/>
      <c r="F71" s="26"/>
      <c r="G71" s="26"/>
      <c r="H71" s="26"/>
      <c r="I71" s="26"/>
      <c r="J71" s="26"/>
      <c r="K71" s="26"/>
      <c r="L71" s="26"/>
      <c r="M71" s="26"/>
      <c r="N71" s="26"/>
      <c r="O71" s="26"/>
      <c r="P71" s="27"/>
    </row>
    <row r="72" spans="2:16">
      <c r="B72" s="25"/>
      <c r="C72" s="26"/>
      <c r="D72" s="26"/>
      <c r="E72" s="26"/>
      <c r="F72" s="26"/>
      <c r="G72" s="26"/>
      <c r="H72" s="26"/>
      <c r="I72" s="26"/>
      <c r="J72" s="26"/>
      <c r="K72" s="26"/>
      <c r="L72" s="26"/>
      <c r="M72" s="26"/>
      <c r="N72" s="26"/>
      <c r="O72" s="26"/>
      <c r="P72" s="27"/>
    </row>
    <row r="73" spans="2:16">
      <c r="B73" s="25"/>
      <c r="C73" s="26"/>
      <c r="D73" s="26"/>
      <c r="E73" s="26"/>
      <c r="F73" s="26"/>
      <c r="G73" s="26"/>
      <c r="H73" s="26"/>
      <c r="I73" s="26"/>
      <c r="J73" s="26"/>
      <c r="K73" s="26"/>
      <c r="L73" s="26"/>
      <c r="M73" s="26"/>
      <c r="N73" s="26"/>
      <c r="O73" s="26"/>
      <c r="P73" s="27"/>
    </row>
    <row r="74" spans="2:16">
      <c r="B74" s="25"/>
      <c r="C74" s="26"/>
      <c r="D74" s="26"/>
      <c r="E74" s="26"/>
      <c r="F74" s="26"/>
      <c r="G74" s="26"/>
      <c r="H74" s="26"/>
      <c r="I74" s="26"/>
      <c r="J74" s="26"/>
      <c r="K74" s="26"/>
      <c r="L74" s="26"/>
      <c r="M74" s="26"/>
      <c r="N74" s="26"/>
      <c r="O74" s="26"/>
      <c r="P74" s="27"/>
    </row>
    <row r="75" spans="2:16">
      <c r="B75" s="25"/>
      <c r="C75" s="26"/>
      <c r="D75" s="26"/>
      <c r="E75" s="26"/>
      <c r="F75" s="26"/>
      <c r="G75" s="26"/>
      <c r="H75" s="26"/>
      <c r="I75" s="26"/>
      <c r="J75" s="26"/>
      <c r="K75" s="26"/>
      <c r="L75" s="26"/>
      <c r="M75" s="26"/>
      <c r="N75" s="26"/>
      <c r="O75" s="26"/>
      <c r="P75" s="27"/>
    </row>
    <row r="76" spans="2:16">
      <c r="B76" s="25"/>
      <c r="C76" s="26"/>
      <c r="D76" s="26"/>
      <c r="E76" s="26"/>
      <c r="F76" s="26"/>
      <c r="G76" s="26"/>
      <c r="H76" s="26"/>
      <c r="I76" s="26"/>
      <c r="J76" s="26"/>
      <c r="K76" s="26"/>
      <c r="L76" s="26"/>
      <c r="M76" s="26"/>
      <c r="N76" s="26"/>
      <c r="O76" s="26"/>
      <c r="P76" s="27"/>
    </row>
    <row r="77" spans="2:16">
      <c r="B77" s="25"/>
      <c r="C77" s="26"/>
      <c r="D77" s="26"/>
      <c r="E77" s="26"/>
      <c r="F77" s="26"/>
      <c r="G77" s="26"/>
      <c r="H77" s="26"/>
      <c r="I77" s="26"/>
      <c r="J77" s="26"/>
      <c r="K77" s="26"/>
      <c r="L77" s="26"/>
      <c r="M77" s="26"/>
      <c r="N77" s="26"/>
      <c r="O77" s="26"/>
      <c r="P77" s="27"/>
    </row>
    <row r="78" spans="2:16">
      <c r="B78" s="25"/>
      <c r="C78" s="26"/>
      <c r="D78" s="26"/>
      <c r="E78" s="26"/>
      <c r="F78" s="26"/>
      <c r="G78" s="26"/>
      <c r="H78" s="26"/>
      <c r="I78" s="26"/>
      <c r="J78" s="26"/>
      <c r="K78" s="26"/>
      <c r="L78" s="26"/>
      <c r="M78" s="26"/>
      <c r="N78" s="26"/>
      <c r="O78" s="26"/>
      <c r="P78" s="27"/>
    </row>
    <row r="79" spans="2:16">
      <c r="B79" s="25"/>
      <c r="C79" s="26"/>
      <c r="D79" s="26"/>
      <c r="E79" s="26"/>
      <c r="F79" s="26"/>
      <c r="G79" s="26"/>
      <c r="H79" s="26"/>
      <c r="I79" s="26"/>
      <c r="J79" s="26"/>
      <c r="K79" s="26"/>
      <c r="L79" s="26"/>
      <c r="M79" s="26"/>
      <c r="N79" s="26"/>
      <c r="O79" s="26"/>
      <c r="P79" s="27"/>
    </row>
    <row r="80" spans="2:16">
      <c r="B80" s="25"/>
      <c r="C80" s="26"/>
      <c r="D80" s="26"/>
      <c r="E80" s="26"/>
      <c r="F80" s="26"/>
      <c r="G80" s="26"/>
      <c r="H80" s="26"/>
      <c r="I80" s="26"/>
      <c r="J80" s="26"/>
      <c r="K80" s="26"/>
      <c r="L80" s="26"/>
      <c r="M80" s="26"/>
      <c r="N80" s="26"/>
      <c r="O80" s="26"/>
      <c r="P80" s="27"/>
    </row>
    <row r="81" spans="2:16">
      <c r="B81" s="25"/>
      <c r="C81" s="26"/>
      <c r="D81" s="26"/>
      <c r="E81" s="26"/>
      <c r="F81" s="26"/>
      <c r="G81" s="26"/>
      <c r="H81" s="26"/>
      <c r="I81" s="26"/>
      <c r="J81" s="26"/>
      <c r="K81" s="26"/>
      <c r="L81" s="26"/>
      <c r="M81" s="26"/>
      <c r="N81" s="26"/>
      <c r="O81" s="26"/>
      <c r="P81" s="27"/>
    </row>
    <row r="82" spans="2:16">
      <c r="B82" s="25"/>
      <c r="C82" s="26"/>
      <c r="D82" s="26"/>
      <c r="E82" s="26"/>
      <c r="F82" s="26"/>
      <c r="G82" s="26"/>
      <c r="H82" s="26"/>
      <c r="I82" s="26"/>
      <c r="J82" s="26"/>
      <c r="K82" s="26"/>
      <c r="L82" s="26"/>
      <c r="M82" s="26"/>
      <c r="N82" s="26"/>
      <c r="O82" s="26"/>
      <c r="P82" s="27"/>
    </row>
    <row r="83" spans="2:16">
      <c r="B83" s="25"/>
      <c r="C83" s="26"/>
      <c r="D83" s="26"/>
      <c r="E83" s="26"/>
      <c r="F83" s="26"/>
      <c r="G83" s="26"/>
      <c r="H83" s="26"/>
      <c r="I83" s="26"/>
      <c r="J83" s="26"/>
      <c r="K83" s="26"/>
      <c r="L83" s="26"/>
      <c r="M83" s="26"/>
      <c r="N83" s="26"/>
      <c r="O83" s="26"/>
      <c r="P83" s="27"/>
    </row>
    <row r="84" spans="2:16">
      <c r="B84" s="25"/>
      <c r="C84" s="26"/>
      <c r="D84" s="26"/>
      <c r="E84" s="26"/>
      <c r="F84" s="26"/>
      <c r="G84" s="26"/>
      <c r="H84" s="26"/>
      <c r="I84" s="26"/>
      <c r="J84" s="26"/>
      <c r="K84" s="26"/>
      <c r="L84" s="26"/>
      <c r="M84" s="26"/>
      <c r="N84" s="26"/>
      <c r="O84" s="26"/>
      <c r="P84" s="27"/>
    </row>
    <row r="85" spans="2:16">
      <c r="B85" s="25"/>
      <c r="C85" s="26"/>
      <c r="D85" s="26"/>
      <c r="E85" s="26"/>
      <c r="F85" s="26"/>
      <c r="G85" s="26"/>
      <c r="H85" s="26"/>
      <c r="I85" s="26"/>
      <c r="J85" s="26"/>
      <c r="K85" s="26"/>
      <c r="L85" s="26"/>
      <c r="M85" s="26"/>
      <c r="N85" s="26"/>
      <c r="O85" s="26"/>
      <c r="P85" s="27"/>
    </row>
    <row r="86" spans="2:16">
      <c r="B86" s="25"/>
      <c r="C86" s="26"/>
      <c r="D86" s="26"/>
      <c r="E86" s="26"/>
      <c r="F86" s="26"/>
      <c r="G86" s="26"/>
      <c r="H86" s="26"/>
      <c r="I86" s="26"/>
      <c r="J86" s="26"/>
      <c r="K86" s="26"/>
      <c r="L86" s="26"/>
      <c r="M86" s="26"/>
      <c r="N86" s="26"/>
      <c r="O86" s="26"/>
      <c r="P86" s="27"/>
    </row>
    <row r="87" spans="2:16">
      <c r="B87" s="25"/>
      <c r="C87" s="26"/>
      <c r="D87" s="26"/>
      <c r="E87" s="26"/>
      <c r="F87" s="26"/>
      <c r="G87" s="26"/>
      <c r="H87" s="26"/>
      <c r="I87" s="26"/>
      <c r="J87" s="26"/>
      <c r="K87" s="26"/>
      <c r="L87" s="26"/>
      <c r="M87" s="26"/>
      <c r="N87" s="26"/>
      <c r="O87" s="26"/>
      <c r="P87" s="27"/>
    </row>
    <row r="88" spans="2:16">
      <c r="B88" s="25"/>
      <c r="C88" s="26"/>
      <c r="D88" s="26"/>
      <c r="E88" s="26"/>
      <c r="F88" s="26"/>
      <c r="G88" s="26"/>
      <c r="H88" s="26"/>
      <c r="I88" s="26"/>
      <c r="J88" s="26"/>
      <c r="K88" s="26"/>
      <c r="L88" s="26"/>
      <c r="M88" s="26"/>
      <c r="N88" s="26"/>
      <c r="O88" s="26"/>
      <c r="P88" s="27"/>
    </row>
    <row r="89" spans="2:16">
      <c r="B89" s="25"/>
      <c r="C89" s="26"/>
      <c r="D89" s="26"/>
      <c r="E89" s="26"/>
      <c r="F89" s="26"/>
      <c r="G89" s="26"/>
      <c r="H89" s="26"/>
      <c r="I89" s="26"/>
      <c r="J89" s="26"/>
      <c r="K89" s="26"/>
      <c r="L89" s="26"/>
      <c r="M89" s="26"/>
      <c r="N89" s="26"/>
      <c r="O89" s="26"/>
      <c r="P89" s="27"/>
    </row>
    <row r="90" spans="2:16">
      <c r="B90" s="25"/>
      <c r="C90" s="26"/>
      <c r="D90" s="26"/>
      <c r="E90" s="26"/>
      <c r="F90" s="26"/>
      <c r="G90" s="26"/>
      <c r="H90" s="26"/>
      <c r="I90" s="26"/>
      <c r="J90" s="26"/>
      <c r="K90" s="26"/>
      <c r="L90" s="26"/>
      <c r="M90" s="26"/>
      <c r="N90" s="26"/>
      <c r="O90" s="26"/>
      <c r="P90" s="27"/>
    </row>
    <row r="91" spans="2:16">
      <c r="B91" s="25"/>
      <c r="C91" s="26"/>
      <c r="D91" s="26"/>
      <c r="E91" s="26"/>
      <c r="F91" s="26"/>
      <c r="G91" s="26"/>
      <c r="H91" s="26"/>
      <c r="I91" s="26"/>
      <c r="J91" s="26"/>
      <c r="K91" s="26"/>
      <c r="L91" s="26"/>
      <c r="M91" s="26"/>
      <c r="N91" s="26"/>
      <c r="O91" s="26"/>
      <c r="P91" s="27"/>
    </row>
    <row r="92" spans="2:16">
      <c r="B92" s="25"/>
      <c r="C92" s="26"/>
      <c r="D92" s="26"/>
      <c r="E92" s="26"/>
      <c r="F92" s="26"/>
      <c r="G92" s="26"/>
      <c r="H92" s="26"/>
      <c r="I92" s="26"/>
      <c r="J92" s="26"/>
      <c r="K92" s="26"/>
      <c r="L92" s="26"/>
      <c r="M92" s="26"/>
      <c r="N92" s="26"/>
      <c r="O92" s="26"/>
      <c r="P92" s="27"/>
    </row>
    <row r="93" spans="2:16">
      <c r="B93" s="25"/>
      <c r="C93" s="26"/>
      <c r="D93" s="26"/>
      <c r="E93" s="26"/>
      <c r="F93" s="26"/>
      <c r="G93" s="26"/>
      <c r="H93" s="26"/>
      <c r="I93" s="26"/>
      <c r="J93" s="26"/>
      <c r="K93" s="26"/>
      <c r="L93" s="26"/>
      <c r="M93" s="26"/>
      <c r="N93" s="26"/>
      <c r="O93" s="26"/>
      <c r="P93" s="27"/>
    </row>
    <row r="94" spans="2:16">
      <c r="B94" s="25"/>
      <c r="C94" s="26"/>
      <c r="D94" s="26"/>
      <c r="E94" s="26"/>
      <c r="F94" s="26"/>
      <c r="G94" s="26"/>
      <c r="H94" s="26"/>
      <c r="I94" s="26"/>
      <c r="J94" s="26"/>
      <c r="K94" s="26"/>
      <c r="L94" s="26"/>
      <c r="M94" s="26"/>
      <c r="N94" s="26"/>
      <c r="O94" s="26"/>
      <c r="P94" s="27"/>
    </row>
    <row r="95" spans="2:16">
      <c r="B95" s="25"/>
      <c r="C95" s="26"/>
      <c r="D95" s="26"/>
      <c r="E95" s="26"/>
      <c r="F95" s="26"/>
      <c r="G95" s="26"/>
      <c r="H95" s="26"/>
      <c r="I95" s="26"/>
      <c r="J95" s="26"/>
      <c r="K95" s="26"/>
      <c r="L95" s="26"/>
      <c r="M95" s="26"/>
      <c r="N95" s="26"/>
      <c r="O95" s="26"/>
      <c r="P95" s="27"/>
    </row>
    <row r="96" spans="2:16">
      <c r="B96" s="25"/>
      <c r="C96" s="26"/>
      <c r="D96" s="26"/>
      <c r="E96" s="26"/>
      <c r="F96" s="26"/>
      <c r="G96" s="26"/>
      <c r="H96" s="26"/>
      <c r="I96" s="26"/>
      <c r="J96" s="26"/>
      <c r="K96" s="26"/>
      <c r="L96" s="26"/>
      <c r="M96" s="26"/>
      <c r="N96" s="26"/>
      <c r="O96" s="26"/>
      <c r="P96" s="27"/>
    </row>
    <row r="97" spans="2:16">
      <c r="B97" s="25"/>
      <c r="C97" s="26"/>
      <c r="D97" s="26"/>
      <c r="E97" s="26"/>
      <c r="F97" s="26"/>
      <c r="G97" s="26"/>
      <c r="H97" s="26"/>
      <c r="I97" s="26"/>
      <c r="J97" s="26"/>
      <c r="K97" s="26"/>
      <c r="L97" s="26"/>
      <c r="M97" s="26"/>
      <c r="N97" s="26"/>
      <c r="O97" s="26"/>
      <c r="P97" s="27"/>
    </row>
    <row r="98" spans="2:16">
      <c r="B98" s="25"/>
      <c r="C98" s="26"/>
      <c r="D98" s="26"/>
      <c r="E98" s="26"/>
      <c r="F98" s="26"/>
      <c r="G98" s="26"/>
      <c r="H98" s="26"/>
      <c r="I98" s="26"/>
      <c r="J98" s="26"/>
      <c r="K98" s="26"/>
      <c r="L98" s="26"/>
      <c r="M98" s="26"/>
      <c r="N98" s="26"/>
      <c r="O98" s="26"/>
      <c r="P98" s="27"/>
    </row>
    <row r="99" spans="2:16">
      <c r="B99" s="25"/>
      <c r="C99" s="26"/>
      <c r="D99" s="26"/>
      <c r="E99" s="26"/>
      <c r="F99" s="26"/>
      <c r="G99" s="26"/>
      <c r="H99" s="26"/>
      <c r="I99" s="26"/>
      <c r="J99" s="26"/>
      <c r="K99" s="26"/>
      <c r="L99" s="26"/>
      <c r="M99" s="26"/>
      <c r="N99" s="26"/>
      <c r="O99" s="26"/>
      <c r="P99" s="27"/>
    </row>
    <row r="100" spans="2:16">
      <c r="B100" s="25"/>
      <c r="C100" s="26"/>
      <c r="D100" s="26"/>
      <c r="E100" s="26"/>
      <c r="F100" s="26"/>
      <c r="G100" s="26"/>
      <c r="H100" s="26"/>
      <c r="I100" s="26"/>
      <c r="J100" s="26"/>
      <c r="K100" s="26"/>
      <c r="L100" s="26"/>
      <c r="M100" s="26"/>
      <c r="N100" s="26"/>
      <c r="O100" s="26"/>
      <c r="P100" s="27"/>
    </row>
    <row r="101" spans="2:16">
      <c r="B101" s="25"/>
      <c r="C101" s="26"/>
      <c r="D101" s="26"/>
      <c r="E101" s="26"/>
      <c r="F101" s="26"/>
      <c r="G101" s="26"/>
      <c r="H101" s="26"/>
      <c r="I101" s="26"/>
      <c r="J101" s="26"/>
      <c r="K101" s="26"/>
      <c r="L101" s="26"/>
      <c r="M101" s="26"/>
      <c r="N101" s="26"/>
      <c r="O101" s="26"/>
      <c r="P101" s="27"/>
    </row>
    <row r="102" spans="2:16">
      <c r="B102" s="25"/>
      <c r="C102" s="26"/>
      <c r="D102" s="26"/>
      <c r="E102" s="26"/>
      <c r="F102" s="26"/>
      <c r="G102" s="26"/>
      <c r="H102" s="26"/>
      <c r="I102" s="26"/>
      <c r="J102" s="26"/>
      <c r="K102" s="26"/>
      <c r="L102" s="26"/>
      <c r="M102" s="26"/>
      <c r="N102" s="26"/>
      <c r="O102" s="26"/>
      <c r="P102" s="27"/>
    </row>
    <row r="103" spans="2:16">
      <c r="B103" s="25"/>
      <c r="C103" s="26"/>
      <c r="D103" s="26"/>
      <c r="E103" s="26"/>
      <c r="F103" s="26"/>
      <c r="G103" s="26"/>
      <c r="H103" s="26"/>
      <c r="I103" s="26"/>
      <c r="J103" s="26"/>
      <c r="K103" s="26"/>
      <c r="L103" s="26"/>
      <c r="M103" s="26"/>
      <c r="N103" s="26"/>
      <c r="O103" s="26"/>
      <c r="P103" s="27"/>
    </row>
    <row r="104" spans="2:16">
      <c r="B104" s="25"/>
      <c r="C104" s="26"/>
      <c r="D104" s="26"/>
      <c r="E104" s="26"/>
      <c r="F104" s="26"/>
      <c r="G104" s="26"/>
      <c r="H104" s="26"/>
      <c r="I104" s="26"/>
      <c r="J104" s="26"/>
      <c r="K104" s="26"/>
      <c r="L104" s="26"/>
      <c r="M104" s="26"/>
      <c r="N104" s="26"/>
      <c r="O104" s="26"/>
      <c r="P104" s="27"/>
    </row>
    <row r="105" spans="2:16">
      <c r="B105" s="25"/>
      <c r="C105" s="26"/>
      <c r="D105" s="26"/>
      <c r="E105" s="26"/>
      <c r="F105" s="26"/>
      <c r="G105" s="26"/>
      <c r="H105" s="26"/>
      <c r="I105" s="26"/>
      <c r="J105" s="26"/>
      <c r="K105" s="26"/>
      <c r="L105" s="26"/>
      <c r="M105" s="26"/>
      <c r="N105" s="26"/>
      <c r="O105" s="26"/>
      <c r="P105" s="27"/>
    </row>
    <row r="106" spans="2:16">
      <c r="B106" s="25"/>
      <c r="C106" s="26"/>
      <c r="D106" s="26"/>
      <c r="E106" s="26"/>
      <c r="F106" s="26"/>
      <c r="G106" s="26"/>
      <c r="H106" s="26"/>
      <c r="I106" s="26"/>
      <c r="J106" s="26"/>
      <c r="K106" s="26"/>
      <c r="L106" s="26"/>
      <c r="M106" s="26"/>
      <c r="N106" s="26"/>
      <c r="O106" s="26"/>
      <c r="P106" s="27"/>
    </row>
    <row r="107" spans="2:16">
      <c r="B107" s="25"/>
      <c r="C107" s="26"/>
      <c r="D107" s="26"/>
      <c r="E107" s="26"/>
      <c r="F107" s="26"/>
      <c r="G107" s="26"/>
      <c r="H107" s="26"/>
      <c r="I107" s="26"/>
      <c r="J107" s="26"/>
      <c r="K107" s="26"/>
      <c r="L107" s="26"/>
      <c r="M107" s="26"/>
      <c r="N107" s="26"/>
      <c r="O107" s="26"/>
      <c r="P107" s="27"/>
    </row>
    <row r="108" spans="2:16">
      <c r="B108" s="25"/>
      <c r="C108" s="26"/>
      <c r="D108" s="26"/>
      <c r="E108" s="26"/>
      <c r="F108" s="26"/>
      <c r="G108" s="26"/>
      <c r="H108" s="26"/>
      <c r="I108" s="26"/>
      <c r="J108" s="26"/>
      <c r="K108" s="26"/>
      <c r="L108" s="26"/>
      <c r="M108" s="26"/>
      <c r="N108" s="26"/>
      <c r="O108" s="26"/>
      <c r="P108" s="27"/>
    </row>
    <row r="109" spans="2:16">
      <c r="B109" s="25"/>
      <c r="C109" s="26"/>
      <c r="D109" s="26"/>
      <c r="E109" s="26"/>
      <c r="F109" s="26"/>
      <c r="G109" s="26"/>
      <c r="H109" s="26"/>
      <c r="I109" s="26"/>
      <c r="J109" s="26"/>
      <c r="K109" s="26"/>
      <c r="L109" s="26"/>
      <c r="M109" s="26"/>
      <c r="N109" s="26"/>
      <c r="O109" s="26"/>
      <c r="P109" s="27"/>
    </row>
    <row r="110" spans="2:16">
      <c r="B110" s="25"/>
      <c r="C110" s="26"/>
      <c r="D110" s="26"/>
      <c r="E110" s="26"/>
      <c r="F110" s="26"/>
      <c r="G110" s="26"/>
      <c r="H110" s="26"/>
      <c r="I110" s="26"/>
      <c r="J110" s="26"/>
      <c r="K110" s="26"/>
      <c r="L110" s="26"/>
      <c r="M110" s="26"/>
      <c r="N110" s="26"/>
      <c r="O110" s="26"/>
      <c r="P110" s="27"/>
    </row>
    <row r="111" spans="2:16">
      <c r="B111" s="25"/>
      <c r="C111" s="26"/>
      <c r="D111" s="26"/>
      <c r="E111" s="26"/>
      <c r="F111" s="26"/>
      <c r="G111" s="26"/>
      <c r="H111" s="26"/>
      <c r="I111" s="26"/>
      <c r="J111" s="26"/>
      <c r="K111" s="26"/>
      <c r="L111" s="26"/>
      <c r="M111" s="26"/>
      <c r="N111" s="26"/>
      <c r="O111" s="26"/>
      <c r="P111" s="27"/>
    </row>
    <row r="112" spans="2:16">
      <c r="B112" s="25"/>
      <c r="C112" s="26"/>
      <c r="D112" s="26"/>
      <c r="E112" s="26"/>
      <c r="F112" s="26"/>
      <c r="G112" s="26"/>
      <c r="H112" s="26"/>
      <c r="I112" s="26"/>
      <c r="J112" s="26"/>
      <c r="K112" s="26"/>
      <c r="L112" s="26"/>
      <c r="M112" s="26"/>
      <c r="N112" s="26"/>
      <c r="O112" s="26"/>
      <c r="P112" s="27"/>
    </row>
    <row r="113" spans="2:16">
      <c r="B113" s="25"/>
      <c r="C113" s="26"/>
      <c r="D113" s="26"/>
      <c r="E113" s="26"/>
      <c r="F113" s="26"/>
      <c r="G113" s="26"/>
      <c r="H113" s="26"/>
      <c r="I113" s="26"/>
      <c r="J113" s="26"/>
      <c r="K113" s="26"/>
      <c r="L113" s="26"/>
      <c r="M113" s="26"/>
      <c r="N113" s="26"/>
      <c r="O113" s="26"/>
      <c r="P113" s="27"/>
    </row>
    <row r="114" spans="2:16">
      <c r="B114" s="25"/>
      <c r="C114" s="26"/>
      <c r="D114" s="26"/>
      <c r="E114" s="26"/>
      <c r="F114" s="26"/>
      <c r="G114" s="26"/>
      <c r="H114" s="26"/>
      <c r="I114" s="26"/>
      <c r="J114" s="26"/>
      <c r="K114" s="26"/>
      <c r="L114" s="26"/>
      <c r="M114" s="26"/>
      <c r="N114" s="26"/>
      <c r="O114" s="26"/>
      <c r="P114" s="27"/>
    </row>
    <row r="115" spans="2:16">
      <c r="B115" s="25"/>
      <c r="C115" s="26"/>
      <c r="D115" s="26"/>
      <c r="E115" s="26"/>
      <c r="F115" s="26"/>
      <c r="G115" s="26"/>
      <c r="H115" s="26"/>
      <c r="I115" s="26"/>
      <c r="J115" s="26"/>
      <c r="K115" s="26"/>
      <c r="L115" s="26"/>
      <c r="M115" s="26"/>
      <c r="N115" s="26"/>
      <c r="O115" s="26"/>
      <c r="P115" s="27"/>
    </row>
    <row r="116" spans="2:16">
      <c r="B116" s="25"/>
      <c r="C116" s="26"/>
      <c r="D116" s="26"/>
      <c r="E116" s="26"/>
      <c r="F116" s="26"/>
      <c r="G116" s="26"/>
      <c r="H116" s="26"/>
      <c r="I116" s="26"/>
      <c r="J116" s="26"/>
      <c r="K116" s="26"/>
      <c r="L116" s="26"/>
      <c r="M116" s="26"/>
      <c r="N116" s="26"/>
      <c r="O116" s="26"/>
      <c r="P116" s="27"/>
    </row>
    <row r="117" spans="2:16">
      <c r="B117" s="25"/>
      <c r="C117" s="26"/>
      <c r="D117" s="26"/>
      <c r="E117" s="26"/>
      <c r="F117" s="26"/>
      <c r="G117" s="26"/>
      <c r="H117" s="26"/>
      <c r="I117" s="26"/>
      <c r="J117" s="26"/>
      <c r="K117" s="26"/>
      <c r="L117" s="26"/>
      <c r="M117" s="26"/>
      <c r="N117" s="26"/>
      <c r="O117" s="26"/>
      <c r="P117" s="27"/>
    </row>
    <row r="118" spans="2:16">
      <c r="B118" s="25"/>
      <c r="C118" s="26"/>
      <c r="D118" s="26"/>
      <c r="E118" s="26"/>
      <c r="F118" s="26"/>
      <c r="G118" s="26"/>
      <c r="H118" s="26"/>
      <c r="I118" s="26"/>
      <c r="J118" s="26"/>
      <c r="K118" s="26"/>
      <c r="L118" s="26"/>
      <c r="M118" s="26"/>
      <c r="N118" s="26"/>
      <c r="O118" s="26"/>
      <c r="P118" s="27"/>
    </row>
    <row r="119" spans="2:16">
      <c r="B119" s="25"/>
      <c r="C119" s="26"/>
      <c r="D119" s="26"/>
      <c r="E119" s="26"/>
      <c r="F119" s="26"/>
      <c r="G119" s="26"/>
      <c r="H119" s="26"/>
      <c r="I119" s="26"/>
      <c r="J119" s="26"/>
      <c r="K119" s="26"/>
      <c r="L119" s="26"/>
      <c r="M119" s="26"/>
      <c r="N119" s="26"/>
      <c r="O119" s="26"/>
      <c r="P119" s="27"/>
    </row>
    <row r="120" spans="2:16">
      <c r="B120" s="25"/>
      <c r="C120" s="26"/>
      <c r="D120" s="26"/>
      <c r="E120" s="26"/>
      <c r="F120" s="26"/>
      <c r="G120" s="26"/>
      <c r="H120" s="26"/>
      <c r="I120" s="26"/>
      <c r="J120" s="26"/>
      <c r="K120" s="26"/>
      <c r="L120" s="26"/>
      <c r="M120" s="26"/>
      <c r="N120" s="26"/>
      <c r="O120" s="26"/>
      <c r="P120" s="27"/>
    </row>
    <row r="121" spans="2:16">
      <c r="B121" s="25"/>
      <c r="C121" s="26"/>
      <c r="D121" s="26"/>
      <c r="E121" s="26"/>
      <c r="F121" s="26"/>
      <c r="G121" s="26"/>
      <c r="H121" s="26"/>
      <c r="I121" s="26"/>
      <c r="J121" s="26"/>
      <c r="K121" s="26"/>
      <c r="L121" s="26"/>
      <c r="M121" s="26"/>
      <c r="N121" s="26"/>
      <c r="O121" s="26"/>
      <c r="P121" s="27"/>
    </row>
    <row r="122" spans="2:16">
      <c r="B122" s="25"/>
      <c r="C122" s="26"/>
      <c r="D122" s="26"/>
      <c r="E122" s="26"/>
      <c r="F122" s="26"/>
      <c r="G122" s="26"/>
      <c r="H122" s="26"/>
      <c r="I122" s="26"/>
      <c r="J122" s="26"/>
      <c r="K122" s="26"/>
      <c r="L122" s="26"/>
      <c r="M122" s="26"/>
      <c r="N122" s="26"/>
      <c r="O122" s="26"/>
      <c r="P122" s="27"/>
    </row>
    <row r="123" spans="2:16">
      <c r="B123" s="25"/>
      <c r="C123" s="26"/>
      <c r="D123" s="26"/>
      <c r="E123" s="26"/>
      <c r="F123" s="26"/>
      <c r="G123" s="26"/>
      <c r="H123" s="26"/>
      <c r="I123" s="26"/>
      <c r="J123" s="26"/>
      <c r="K123" s="26"/>
      <c r="L123" s="26"/>
      <c r="M123" s="26"/>
      <c r="N123" s="26"/>
      <c r="O123" s="26"/>
      <c r="P123" s="27"/>
    </row>
    <row r="124" spans="2:16">
      <c r="B124" s="25"/>
      <c r="C124" s="26"/>
      <c r="D124" s="26"/>
      <c r="E124" s="26"/>
      <c r="F124" s="26"/>
      <c r="G124" s="26"/>
      <c r="H124" s="26"/>
      <c r="I124" s="26"/>
      <c r="J124" s="26"/>
      <c r="K124" s="26"/>
      <c r="L124" s="26"/>
      <c r="M124" s="26"/>
      <c r="N124" s="26"/>
      <c r="O124" s="26"/>
      <c r="P124" s="27"/>
    </row>
    <row r="125" spans="2:16">
      <c r="B125" s="25"/>
      <c r="C125" s="26"/>
      <c r="D125" s="26"/>
      <c r="E125" s="26"/>
      <c r="F125" s="26"/>
      <c r="G125" s="26"/>
      <c r="H125" s="26"/>
      <c r="I125" s="26"/>
      <c r="J125" s="26"/>
      <c r="K125" s="26"/>
      <c r="L125" s="26"/>
      <c r="M125" s="26"/>
      <c r="N125" s="26"/>
      <c r="O125" s="26"/>
      <c r="P125" s="27"/>
    </row>
    <row r="126" spans="2:16">
      <c r="B126" s="25"/>
      <c r="C126" s="26"/>
      <c r="D126" s="26"/>
      <c r="E126" s="26"/>
      <c r="F126" s="26"/>
      <c r="G126" s="26"/>
      <c r="H126" s="26"/>
      <c r="I126" s="26"/>
      <c r="J126" s="26"/>
      <c r="K126" s="26"/>
      <c r="L126" s="26"/>
      <c r="M126" s="26"/>
      <c r="N126" s="26"/>
      <c r="O126" s="26"/>
      <c r="P126" s="27"/>
    </row>
    <row r="127" spans="2:16">
      <c r="B127" s="25"/>
      <c r="C127" s="26"/>
      <c r="D127" s="26"/>
      <c r="E127" s="26"/>
      <c r="F127" s="26"/>
      <c r="G127" s="26"/>
      <c r="H127" s="26"/>
      <c r="I127" s="26"/>
      <c r="J127" s="26"/>
      <c r="K127" s="26"/>
      <c r="L127" s="26"/>
      <c r="M127" s="26"/>
      <c r="N127" s="26"/>
      <c r="O127" s="26"/>
      <c r="P127" s="27"/>
    </row>
    <row r="128" spans="2:16">
      <c r="B128" s="25"/>
      <c r="C128" s="26"/>
      <c r="D128" s="26"/>
      <c r="E128" s="26"/>
      <c r="F128" s="26"/>
      <c r="G128" s="26"/>
      <c r="H128" s="26"/>
      <c r="I128" s="26"/>
      <c r="J128" s="26"/>
      <c r="K128" s="26"/>
      <c r="L128" s="26"/>
      <c r="M128" s="26"/>
      <c r="N128" s="26"/>
      <c r="O128" s="26"/>
      <c r="P128" s="27"/>
    </row>
    <row r="129" spans="2:16">
      <c r="B129" s="25"/>
      <c r="C129" s="26"/>
      <c r="D129" s="26"/>
      <c r="E129" s="26"/>
      <c r="F129" s="26"/>
      <c r="G129" s="26"/>
      <c r="H129" s="26"/>
      <c r="I129" s="26"/>
      <c r="J129" s="26"/>
      <c r="K129" s="26"/>
      <c r="L129" s="26"/>
      <c r="M129" s="26"/>
      <c r="N129" s="26"/>
      <c r="O129" s="26"/>
      <c r="P129" s="27"/>
    </row>
    <row r="130" spans="2:16">
      <c r="B130" s="25"/>
      <c r="C130" s="26"/>
      <c r="D130" s="26"/>
      <c r="E130" s="26"/>
      <c r="F130" s="26"/>
      <c r="G130" s="26"/>
      <c r="H130" s="26"/>
      <c r="I130" s="26"/>
      <c r="J130" s="26"/>
      <c r="K130" s="26"/>
      <c r="L130" s="26"/>
      <c r="M130" s="26"/>
      <c r="N130" s="26"/>
      <c r="O130" s="26"/>
      <c r="P130" s="27"/>
    </row>
    <row r="131" spans="2:16">
      <c r="B131" s="25"/>
      <c r="C131" s="26"/>
      <c r="D131" s="26"/>
      <c r="E131" s="26"/>
      <c r="F131" s="26"/>
      <c r="G131" s="26"/>
      <c r="H131" s="26"/>
      <c r="I131" s="26"/>
      <c r="J131" s="26"/>
      <c r="K131" s="26"/>
      <c r="L131" s="26"/>
      <c r="M131" s="26"/>
      <c r="N131" s="26"/>
      <c r="O131" s="26"/>
      <c r="P131" s="27"/>
    </row>
    <row r="132" spans="2:16">
      <c r="B132" s="25"/>
      <c r="C132" s="26"/>
      <c r="D132" s="26"/>
      <c r="E132" s="26"/>
      <c r="F132" s="26"/>
      <c r="G132" s="26"/>
      <c r="H132" s="26"/>
      <c r="I132" s="26"/>
      <c r="J132" s="26"/>
      <c r="K132" s="26"/>
      <c r="L132" s="26"/>
      <c r="M132" s="26"/>
      <c r="N132" s="26"/>
      <c r="O132" s="26"/>
      <c r="P132" s="27"/>
    </row>
    <row r="133" spans="2:16">
      <c r="B133" s="25"/>
      <c r="C133" s="26"/>
      <c r="D133" s="26"/>
      <c r="E133" s="26"/>
      <c r="F133" s="26"/>
      <c r="G133" s="26"/>
      <c r="H133" s="26"/>
      <c r="I133" s="26"/>
      <c r="J133" s="26"/>
      <c r="K133" s="26"/>
      <c r="L133" s="26"/>
      <c r="M133" s="26"/>
      <c r="N133" s="26"/>
      <c r="O133" s="26"/>
      <c r="P133" s="27"/>
    </row>
    <row r="134" spans="2:16">
      <c r="B134" s="25"/>
      <c r="C134" s="26"/>
      <c r="D134" s="26"/>
      <c r="E134" s="26"/>
      <c r="F134" s="26"/>
      <c r="G134" s="26"/>
      <c r="H134" s="26"/>
      <c r="I134" s="26"/>
      <c r="J134" s="26"/>
      <c r="K134" s="26"/>
      <c r="L134" s="26"/>
      <c r="M134" s="26"/>
      <c r="N134" s="26"/>
      <c r="O134" s="26"/>
      <c r="P134" s="27"/>
    </row>
    <row r="135" spans="2:16">
      <c r="B135" s="25"/>
      <c r="C135" s="26"/>
      <c r="D135" s="26"/>
      <c r="E135" s="26"/>
      <c r="F135" s="26"/>
      <c r="G135" s="26"/>
      <c r="H135" s="26"/>
      <c r="I135" s="26"/>
      <c r="J135" s="26"/>
      <c r="K135" s="26"/>
      <c r="L135" s="26"/>
      <c r="M135" s="26"/>
      <c r="N135" s="26"/>
      <c r="O135" s="26"/>
      <c r="P135" s="27"/>
    </row>
    <row r="136" spans="2:16">
      <c r="B136" s="25"/>
      <c r="C136" s="26"/>
      <c r="D136" s="26"/>
      <c r="E136" s="26"/>
      <c r="F136" s="26"/>
      <c r="G136" s="26"/>
      <c r="H136" s="26"/>
      <c r="I136" s="26"/>
      <c r="J136" s="26"/>
      <c r="K136" s="26"/>
      <c r="L136" s="26"/>
      <c r="M136" s="26"/>
      <c r="N136" s="26"/>
      <c r="O136" s="26"/>
      <c r="P136" s="27"/>
    </row>
    <row r="137" spans="2:16">
      <c r="B137" s="25"/>
      <c r="C137" s="26"/>
      <c r="D137" s="26"/>
      <c r="E137" s="26"/>
      <c r="F137" s="26"/>
      <c r="G137" s="26"/>
      <c r="H137" s="26"/>
      <c r="I137" s="26"/>
      <c r="J137" s="26"/>
      <c r="K137" s="26"/>
      <c r="L137" s="26"/>
      <c r="M137" s="26"/>
      <c r="N137" s="26"/>
      <c r="O137" s="26"/>
      <c r="P137" s="27"/>
    </row>
    <row r="138" spans="2:16">
      <c r="B138" s="25"/>
      <c r="C138" s="26"/>
      <c r="D138" s="26"/>
      <c r="E138" s="26"/>
      <c r="F138" s="26"/>
      <c r="G138" s="26"/>
      <c r="H138" s="26"/>
      <c r="I138" s="26"/>
      <c r="J138" s="26"/>
      <c r="K138" s="26"/>
      <c r="L138" s="26"/>
      <c r="M138" s="26"/>
      <c r="N138" s="26"/>
      <c r="O138" s="26"/>
      <c r="P138" s="27"/>
    </row>
    <row r="139" spans="2:16">
      <c r="B139" s="25"/>
      <c r="C139" s="26"/>
      <c r="D139" s="26"/>
      <c r="E139" s="26"/>
      <c r="F139" s="26"/>
      <c r="G139" s="26"/>
      <c r="H139" s="26"/>
      <c r="I139" s="26"/>
      <c r="J139" s="26"/>
      <c r="K139" s="26"/>
      <c r="L139" s="26"/>
      <c r="M139" s="26"/>
      <c r="N139" s="26"/>
      <c r="O139" s="26"/>
      <c r="P139" s="27"/>
    </row>
    <row r="140" spans="2:16">
      <c r="B140" s="25"/>
      <c r="C140" s="26"/>
      <c r="D140" s="26"/>
      <c r="E140" s="26"/>
      <c r="F140" s="26"/>
      <c r="G140" s="26"/>
      <c r="H140" s="26"/>
      <c r="I140" s="26"/>
      <c r="J140" s="26"/>
      <c r="K140" s="26"/>
      <c r="L140" s="26"/>
      <c r="M140" s="26"/>
      <c r="N140" s="26"/>
      <c r="O140" s="26"/>
      <c r="P140" s="27"/>
    </row>
    <row r="141" spans="2:16">
      <c r="B141" s="25"/>
      <c r="C141" s="26"/>
      <c r="D141" s="26"/>
      <c r="E141" s="26"/>
      <c r="F141" s="26"/>
      <c r="G141" s="26"/>
      <c r="H141" s="26"/>
      <c r="I141" s="26"/>
      <c r="J141" s="26"/>
      <c r="K141" s="26"/>
      <c r="L141" s="26"/>
      <c r="M141" s="26"/>
      <c r="N141" s="26"/>
      <c r="O141" s="26"/>
      <c r="P141" s="27"/>
    </row>
    <row r="142" spans="2:16">
      <c r="B142" s="25"/>
      <c r="C142" s="26"/>
      <c r="D142" s="26"/>
      <c r="E142" s="26"/>
      <c r="F142" s="26"/>
      <c r="G142" s="26"/>
      <c r="H142" s="26"/>
      <c r="I142" s="26"/>
      <c r="J142" s="26"/>
      <c r="K142" s="26"/>
      <c r="L142" s="26"/>
      <c r="M142" s="26"/>
      <c r="N142" s="26"/>
      <c r="O142" s="26"/>
      <c r="P142" s="27"/>
    </row>
    <row r="143" spans="2:16">
      <c r="B143" s="25"/>
      <c r="C143" s="26"/>
      <c r="D143" s="26"/>
      <c r="E143" s="26"/>
      <c r="F143" s="26"/>
      <c r="G143" s="26"/>
      <c r="H143" s="26"/>
      <c r="I143" s="26"/>
      <c r="J143" s="26"/>
      <c r="K143" s="26"/>
      <c r="L143" s="26"/>
      <c r="M143" s="26"/>
      <c r="N143" s="26"/>
      <c r="O143" s="26"/>
      <c r="P143" s="27"/>
    </row>
    <row r="144" spans="2:16">
      <c r="B144" s="25"/>
      <c r="C144" s="26"/>
      <c r="D144" s="26"/>
      <c r="E144" s="26"/>
      <c r="F144" s="26"/>
      <c r="G144" s="26"/>
      <c r="H144" s="26"/>
      <c r="I144" s="26"/>
      <c r="J144" s="26"/>
      <c r="K144" s="26"/>
      <c r="L144" s="26"/>
      <c r="M144" s="26"/>
      <c r="N144" s="26"/>
      <c r="O144" s="26"/>
      <c r="P144" s="27"/>
    </row>
    <row r="145" spans="2:16">
      <c r="B145" s="25"/>
      <c r="C145" s="26"/>
      <c r="D145" s="26"/>
      <c r="E145" s="26"/>
      <c r="F145" s="26"/>
      <c r="G145" s="26"/>
      <c r="H145" s="26"/>
      <c r="I145" s="26"/>
      <c r="J145" s="26"/>
      <c r="K145" s="26"/>
      <c r="L145" s="26"/>
      <c r="M145" s="26"/>
      <c r="N145" s="26"/>
      <c r="O145" s="26"/>
      <c r="P145" s="27"/>
    </row>
    <row r="146" spans="2:16">
      <c r="B146" s="25"/>
      <c r="C146" s="26"/>
      <c r="D146" s="26"/>
      <c r="E146" s="26"/>
      <c r="F146" s="26"/>
      <c r="G146" s="26"/>
      <c r="H146" s="26"/>
      <c r="I146" s="26"/>
      <c r="J146" s="26"/>
      <c r="K146" s="26"/>
      <c r="L146" s="26"/>
      <c r="M146" s="26"/>
      <c r="N146" s="26"/>
      <c r="O146" s="26"/>
      <c r="P146" s="27"/>
    </row>
    <row r="147" spans="2:16">
      <c r="B147" s="25"/>
      <c r="C147" s="26"/>
      <c r="D147" s="26"/>
      <c r="E147" s="26"/>
      <c r="F147" s="26"/>
      <c r="G147" s="26"/>
      <c r="H147" s="26"/>
      <c r="I147" s="26"/>
      <c r="J147" s="26"/>
      <c r="K147" s="26"/>
      <c r="L147" s="26"/>
      <c r="M147" s="26"/>
      <c r="N147" s="26"/>
      <c r="O147" s="26"/>
      <c r="P147" s="27"/>
    </row>
    <row r="148" spans="2:16">
      <c r="B148" s="25"/>
      <c r="C148" s="26"/>
      <c r="D148" s="26"/>
      <c r="E148" s="26"/>
      <c r="F148" s="26"/>
      <c r="G148" s="26"/>
      <c r="H148" s="26"/>
      <c r="I148" s="26"/>
      <c r="J148" s="26"/>
      <c r="K148" s="26"/>
      <c r="L148" s="26"/>
      <c r="M148" s="26"/>
      <c r="N148" s="26"/>
      <c r="O148" s="26"/>
      <c r="P148" s="27"/>
    </row>
    <row r="149" spans="2:16">
      <c r="B149" s="25"/>
      <c r="C149" s="26"/>
      <c r="D149" s="26"/>
      <c r="E149" s="26"/>
      <c r="F149" s="26"/>
      <c r="G149" s="26"/>
      <c r="H149" s="26"/>
      <c r="I149" s="26"/>
      <c r="J149" s="26"/>
      <c r="K149" s="26"/>
      <c r="L149" s="26"/>
      <c r="M149" s="26"/>
      <c r="N149" s="26"/>
      <c r="O149" s="26"/>
      <c r="P149" s="27"/>
    </row>
    <row r="150" spans="2:16">
      <c r="B150" s="25"/>
      <c r="C150" s="26"/>
      <c r="D150" s="26"/>
      <c r="E150" s="26"/>
      <c r="F150" s="26"/>
      <c r="G150" s="26"/>
      <c r="H150" s="26"/>
      <c r="I150" s="26"/>
      <c r="J150" s="26"/>
      <c r="K150" s="26"/>
      <c r="L150" s="26"/>
      <c r="M150" s="26"/>
      <c r="N150" s="26"/>
      <c r="O150" s="26"/>
      <c r="P150" s="27"/>
    </row>
    <row r="151" spans="2:16">
      <c r="B151" s="25"/>
      <c r="C151" s="26"/>
      <c r="D151" s="26"/>
      <c r="E151" s="26"/>
      <c r="F151" s="26"/>
      <c r="G151" s="26"/>
      <c r="H151" s="26"/>
      <c r="I151" s="26"/>
      <c r="J151" s="26"/>
      <c r="K151" s="26"/>
      <c r="L151" s="26"/>
      <c r="M151" s="26"/>
      <c r="N151" s="26"/>
      <c r="O151" s="26"/>
      <c r="P151" s="27"/>
    </row>
    <row r="152" spans="2:16">
      <c r="B152" s="25"/>
      <c r="C152" s="26"/>
      <c r="D152" s="26"/>
      <c r="E152" s="26"/>
      <c r="F152" s="26"/>
      <c r="G152" s="26"/>
      <c r="H152" s="26"/>
      <c r="I152" s="26"/>
      <c r="J152" s="26"/>
      <c r="K152" s="26"/>
      <c r="L152" s="26"/>
      <c r="M152" s="26"/>
      <c r="N152" s="26"/>
      <c r="O152" s="26"/>
      <c r="P152" s="27"/>
    </row>
    <row r="153" spans="2:16">
      <c r="B153" s="25"/>
      <c r="C153" s="26"/>
      <c r="D153" s="26"/>
      <c r="E153" s="26"/>
      <c r="F153" s="26"/>
      <c r="G153" s="26"/>
      <c r="H153" s="26"/>
      <c r="I153" s="26"/>
      <c r="J153" s="26"/>
      <c r="K153" s="26"/>
      <c r="L153" s="26"/>
      <c r="M153" s="26"/>
      <c r="N153" s="26"/>
      <c r="O153" s="26"/>
      <c r="P153" s="27"/>
    </row>
    <row r="154" spans="2:16">
      <c r="B154" s="25"/>
      <c r="C154" s="26"/>
      <c r="D154" s="26"/>
      <c r="E154" s="26"/>
      <c r="F154" s="26"/>
      <c r="G154" s="26"/>
      <c r="H154" s="26"/>
      <c r="I154" s="26"/>
      <c r="J154" s="26"/>
      <c r="K154" s="26"/>
      <c r="L154" s="26"/>
      <c r="M154" s="26"/>
      <c r="N154" s="26"/>
      <c r="O154" s="26"/>
      <c r="P154" s="27"/>
    </row>
    <row r="155" spans="2:16">
      <c r="B155" s="25"/>
      <c r="C155" s="26"/>
      <c r="D155" s="26"/>
      <c r="E155" s="26"/>
      <c r="F155" s="26"/>
      <c r="G155" s="26"/>
      <c r="H155" s="26"/>
      <c r="I155" s="26"/>
      <c r="J155" s="26"/>
      <c r="K155" s="26"/>
      <c r="L155" s="26"/>
      <c r="M155" s="26"/>
      <c r="N155" s="26"/>
      <c r="O155" s="26"/>
      <c r="P155" s="27"/>
    </row>
    <row r="156" spans="2:16">
      <c r="B156" s="25"/>
      <c r="C156" s="26"/>
      <c r="D156" s="26"/>
      <c r="E156" s="26"/>
      <c r="F156" s="26"/>
      <c r="G156" s="26"/>
      <c r="H156" s="26"/>
      <c r="I156" s="26"/>
      <c r="J156" s="26"/>
      <c r="K156" s="26"/>
      <c r="L156" s="26"/>
      <c r="M156" s="26"/>
      <c r="N156" s="26"/>
      <c r="O156" s="26"/>
      <c r="P156" s="27"/>
    </row>
    <row r="157" spans="2:16">
      <c r="B157" s="25"/>
      <c r="C157" s="26"/>
      <c r="D157" s="26"/>
      <c r="E157" s="26"/>
      <c r="F157" s="26"/>
      <c r="G157" s="26"/>
      <c r="H157" s="26"/>
      <c r="I157" s="26"/>
      <c r="J157" s="26"/>
      <c r="K157" s="26"/>
      <c r="L157" s="26"/>
      <c r="M157" s="26"/>
      <c r="N157" s="26"/>
      <c r="O157" s="26"/>
      <c r="P157" s="27"/>
    </row>
    <row r="158" spans="2:16">
      <c r="B158" s="25"/>
      <c r="C158" s="26"/>
      <c r="D158" s="26"/>
      <c r="E158" s="26"/>
      <c r="F158" s="26"/>
      <c r="G158" s="26"/>
      <c r="H158" s="26"/>
      <c r="I158" s="26"/>
      <c r="J158" s="26"/>
      <c r="K158" s="26"/>
      <c r="L158" s="26"/>
      <c r="M158" s="26"/>
      <c r="N158" s="26"/>
      <c r="O158" s="26"/>
      <c r="P158" s="27"/>
    </row>
    <row r="159" spans="2:16">
      <c r="B159" s="25"/>
      <c r="C159" s="26"/>
      <c r="D159" s="26"/>
      <c r="E159" s="26"/>
      <c r="F159" s="26"/>
      <c r="G159" s="26"/>
      <c r="H159" s="26"/>
      <c r="I159" s="26"/>
      <c r="J159" s="26"/>
      <c r="K159" s="26"/>
      <c r="L159" s="26"/>
      <c r="M159" s="26"/>
      <c r="N159" s="26"/>
      <c r="O159" s="26"/>
      <c r="P159" s="27"/>
    </row>
    <row r="160" spans="2:16">
      <c r="B160" s="25"/>
      <c r="C160" s="26"/>
      <c r="D160" s="26"/>
      <c r="E160" s="26"/>
      <c r="F160" s="26"/>
      <c r="G160" s="26"/>
      <c r="H160" s="26"/>
      <c r="I160" s="26"/>
      <c r="J160" s="26"/>
      <c r="K160" s="26"/>
      <c r="L160" s="26"/>
      <c r="M160" s="26"/>
      <c r="N160" s="26"/>
      <c r="O160" s="26"/>
      <c r="P160" s="27"/>
    </row>
    <row r="161" spans="2:16">
      <c r="B161" s="25"/>
      <c r="C161" s="26"/>
      <c r="D161" s="26"/>
      <c r="E161" s="26"/>
      <c r="F161" s="26"/>
      <c r="G161" s="26"/>
      <c r="H161" s="26"/>
      <c r="I161" s="26"/>
      <c r="J161" s="26"/>
      <c r="K161" s="26"/>
      <c r="L161" s="26"/>
      <c r="M161" s="26"/>
      <c r="N161" s="26"/>
      <c r="O161" s="26"/>
      <c r="P161" s="27"/>
    </row>
    <row r="162" spans="2:16">
      <c r="B162" s="25"/>
      <c r="C162" s="26"/>
      <c r="D162" s="26"/>
      <c r="E162" s="26"/>
      <c r="F162" s="26"/>
      <c r="G162" s="26"/>
      <c r="H162" s="26"/>
      <c r="I162" s="26"/>
      <c r="J162" s="26"/>
      <c r="K162" s="26"/>
      <c r="L162" s="26"/>
      <c r="M162" s="26"/>
      <c r="N162" s="26"/>
      <c r="O162" s="26"/>
      <c r="P162" s="27"/>
    </row>
    <row r="163" spans="2:16">
      <c r="B163" s="25"/>
      <c r="C163" s="26"/>
      <c r="D163" s="26"/>
      <c r="E163" s="26"/>
      <c r="F163" s="26"/>
      <c r="G163" s="26"/>
      <c r="H163" s="26"/>
      <c r="I163" s="26"/>
      <c r="J163" s="26"/>
      <c r="K163" s="26"/>
      <c r="L163" s="26"/>
      <c r="M163" s="26"/>
      <c r="N163" s="26"/>
      <c r="O163" s="26"/>
      <c r="P163" s="27"/>
    </row>
    <row r="164" spans="2:16">
      <c r="B164" s="25"/>
      <c r="C164" s="26"/>
      <c r="D164" s="26"/>
      <c r="E164" s="26"/>
      <c r="F164" s="26"/>
      <c r="G164" s="26"/>
      <c r="H164" s="26"/>
      <c r="I164" s="26"/>
      <c r="J164" s="26"/>
      <c r="K164" s="26"/>
      <c r="L164" s="26"/>
      <c r="M164" s="26"/>
      <c r="N164" s="26"/>
      <c r="O164" s="26"/>
      <c r="P164" s="27"/>
    </row>
    <row r="165" spans="2:16">
      <c r="B165" s="25"/>
      <c r="C165" s="26"/>
      <c r="D165" s="26"/>
      <c r="E165" s="26"/>
      <c r="F165" s="26"/>
      <c r="G165" s="26"/>
      <c r="H165" s="26"/>
      <c r="I165" s="26"/>
      <c r="J165" s="26"/>
      <c r="K165" s="26"/>
      <c r="L165" s="26"/>
      <c r="M165" s="26"/>
      <c r="N165" s="26"/>
      <c r="O165" s="26"/>
      <c r="P165" s="27"/>
    </row>
    <row r="166" spans="2:16">
      <c r="B166" s="25"/>
      <c r="C166" s="26"/>
      <c r="D166" s="26"/>
      <c r="E166" s="26"/>
      <c r="F166" s="26"/>
      <c r="G166" s="26"/>
      <c r="H166" s="26"/>
      <c r="I166" s="26"/>
      <c r="J166" s="26"/>
      <c r="K166" s="26"/>
      <c r="L166" s="26"/>
      <c r="M166" s="26"/>
      <c r="N166" s="26"/>
      <c r="O166" s="26"/>
      <c r="P166" s="27"/>
    </row>
    <row r="167" spans="2:16">
      <c r="B167" s="25"/>
      <c r="C167" s="26"/>
      <c r="D167" s="26"/>
      <c r="E167" s="26"/>
      <c r="F167" s="26"/>
      <c r="G167" s="26"/>
      <c r="H167" s="26"/>
      <c r="I167" s="26"/>
      <c r="J167" s="26"/>
      <c r="K167" s="26"/>
      <c r="L167" s="26"/>
      <c r="M167" s="26"/>
      <c r="N167" s="26"/>
      <c r="O167" s="26"/>
      <c r="P167" s="27"/>
    </row>
    <row r="168" spans="2:16">
      <c r="B168" s="25"/>
      <c r="C168" s="26"/>
      <c r="D168" s="26"/>
      <c r="E168" s="26"/>
      <c r="F168" s="26"/>
      <c r="G168" s="26"/>
      <c r="H168" s="26"/>
      <c r="I168" s="26"/>
      <c r="J168" s="26"/>
      <c r="K168" s="26"/>
      <c r="L168" s="26"/>
      <c r="M168" s="26"/>
      <c r="N168" s="26"/>
      <c r="O168" s="26"/>
      <c r="P168" s="27"/>
    </row>
    <row r="169" spans="2:16">
      <c r="B169" s="25"/>
      <c r="C169" s="26"/>
      <c r="D169" s="26"/>
      <c r="E169" s="26"/>
      <c r="F169" s="26"/>
      <c r="G169" s="26"/>
      <c r="H169" s="26"/>
      <c r="I169" s="26"/>
      <c r="J169" s="26"/>
      <c r="K169" s="26"/>
      <c r="L169" s="26"/>
      <c r="M169" s="26"/>
      <c r="N169" s="26"/>
      <c r="O169" s="26"/>
      <c r="P169" s="27"/>
    </row>
    <row r="170" spans="2:16">
      <c r="B170" s="25"/>
      <c r="C170" s="26"/>
      <c r="D170" s="26"/>
      <c r="E170" s="26"/>
      <c r="F170" s="26"/>
      <c r="G170" s="26"/>
      <c r="H170" s="26"/>
      <c r="I170" s="26"/>
      <c r="J170" s="26"/>
      <c r="K170" s="26"/>
      <c r="L170" s="26"/>
      <c r="M170" s="26"/>
      <c r="N170" s="26"/>
      <c r="O170" s="26"/>
      <c r="P170" s="27"/>
    </row>
    <row r="171" spans="2:16">
      <c r="B171" s="25"/>
      <c r="C171" s="26"/>
      <c r="D171" s="26"/>
      <c r="E171" s="26"/>
      <c r="F171" s="26"/>
      <c r="G171" s="26"/>
      <c r="H171" s="26"/>
      <c r="I171" s="26"/>
      <c r="J171" s="26"/>
      <c r="K171" s="26"/>
      <c r="L171" s="26"/>
      <c r="M171" s="26"/>
      <c r="N171" s="26"/>
      <c r="O171" s="26"/>
      <c r="P171" s="27"/>
    </row>
    <row r="172" spans="2:16">
      <c r="B172" s="25"/>
      <c r="C172" s="26"/>
      <c r="D172" s="26"/>
      <c r="E172" s="26"/>
      <c r="F172" s="26"/>
      <c r="G172" s="26"/>
      <c r="H172" s="26"/>
      <c r="I172" s="26"/>
      <c r="J172" s="26"/>
      <c r="K172" s="26"/>
      <c r="L172" s="26"/>
      <c r="M172" s="26"/>
      <c r="N172" s="26"/>
      <c r="O172" s="26"/>
      <c r="P172" s="27"/>
    </row>
    <row r="173" spans="2:16">
      <c r="B173" s="25"/>
      <c r="C173" s="26"/>
      <c r="D173" s="26"/>
      <c r="E173" s="26"/>
      <c r="F173" s="26"/>
      <c r="G173" s="26"/>
      <c r="H173" s="26"/>
      <c r="I173" s="26"/>
      <c r="J173" s="26"/>
      <c r="K173" s="26"/>
      <c r="L173" s="26"/>
      <c r="M173" s="26"/>
      <c r="N173" s="26"/>
      <c r="O173" s="26"/>
      <c r="P173" s="27"/>
    </row>
    <row r="174" spans="2:16">
      <c r="B174" s="25"/>
      <c r="C174" s="26"/>
      <c r="D174" s="26"/>
      <c r="E174" s="26"/>
      <c r="F174" s="26"/>
      <c r="G174" s="26"/>
      <c r="H174" s="26"/>
      <c r="I174" s="26"/>
      <c r="J174" s="26"/>
      <c r="K174" s="26"/>
      <c r="L174" s="26"/>
      <c r="M174" s="26"/>
      <c r="N174" s="26"/>
      <c r="O174" s="26"/>
      <c r="P174" s="27"/>
    </row>
    <row r="175" spans="2:16">
      <c r="B175" s="25"/>
      <c r="C175" s="26"/>
      <c r="D175" s="26"/>
      <c r="E175" s="26"/>
      <c r="F175" s="26"/>
      <c r="G175" s="26"/>
      <c r="H175" s="26"/>
      <c r="I175" s="26"/>
      <c r="J175" s="26"/>
      <c r="K175" s="26"/>
      <c r="L175" s="26"/>
      <c r="M175" s="26"/>
      <c r="N175" s="26"/>
      <c r="O175" s="26"/>
      <c r="P175" s="27"/>
    </row>
    <row r="176" spans="2:16">
      <c r="B176" s="25"/>
      <c r="C176" s="26"/>
      <c r="D176" s="26"/>
      <c r="E176" s="26"/>
      <c r="F176" s="26"/>
      <c r="G176" s="26"/>
      <c r="H176" s="26"/>
      <c r="I176" s="26"/>
      <c r="J176" s="26"/>
      <c r="K176" s="26"/>
      <c r="L176" s="26"/>
      <c r="M176" s="26"/>
      <c r="N176" s="26"/>
      <c r="O176" s="26"/>
      <c r="P176" s="27"/>
    </row>
    <row r="177" spans="2:16">
      <c r="B177" s="25"/>
      <c r="C177" s="26"/>
      <c r="D177" s="26"/>
      <c r="E177" s="26"/>
      <c r="F177" s="26"/>
      <c r="G177" s="26"/>
      <c r="H177" s="26"/>
      <c r="I177" s="26"/>
      <c r="J177" s="26"/>
      <c r="K177" s="26"/>
      <c r="L177" s="26"/>
      <c r="M177" s="26"/>
      <c r="N177" s="26"/>
      <c r="O177" s="26"/>
      <c r="P177" s="27"/>
    </row>
    <row r="178" spans="2:16">
      <c r="B178" s="25"/>
      <c r="C178" s="26"/>
      <c r="D178" s="26"/>
      <c r="E178" s="26"/>
      <c r="F178" s="26"/>
      <c r="G178" s="26"/>
      <c r="H178" s="26"/>
      <c r="I178" s="26"/>
      <c r="J178" s="26"/>
      <c r="K178" s="26"/>
      <c r="L178" s="26"/>
      <c r="M178" s="26"/>
      <c r="N178" s="26"/>
      <c r="O178" s="26"/>
      <c r="P178" s="27"/>
    </row>
    <row r="179" spans="2:16">
      <c r="B179" s="25"/>
      <c r="C179" s="26"/>
      <c r="D179" s="26"/>
      <c r="E179" s="26"/>
      <c r="F179" s="26"/>
      <c r="G179" s="26"/>
      <c r="H179" s="26"/>
      <c r="I179" s="26"/>
      <c r="J179" s="26"/>
      <c r="K179" s="26"/>
      <c r="L179" s="26"/>
      <c r="M179" s="26"/>
      <c r="N179" s="26"/>
      <c r="O179" s="26"/>
      <c r="P179" s="27"/>
    </row>
    <row r="180" spans="2:16">
      <c r="B180" s="25"/>
      <c r="C180" s="26"/>
      <c r="D180" s="26"/>
      <c r="E180" s="26"/>
      <c r="F180" s="26"/>
      <c r="G180" s="26"/>
      <c r="H180" s="26"/>
      <c r="I180" s="26"/>
      <c r="J180" s="26"/>
      <c r="K180" s="26"/>
      <c r="L180" s="26"/>
      <c r="M180" s="26"/>
      <c r="N180" s="26"/>
      <c r="O180" s="26"/>
      <c r="P180" s="27"/>
    </row>
    <row r="181" spans="2:16">
      <c r="B181" s="25"/>
      <c r="C181" s="26"/>
      <c r="D181" s="26"/>
      <c r="E181" s="26"/>
      <c r="F181" s="26"/>
      <c r="G181" s="26"/>
      <c r="H181" s="26"/>
      <c r="I181" s="26"/>
      <c r="J181" s="26"/>
      <c r="K181" s="26"/>
      <c r="L181" s="26"/>
      <c r="M181" s="26"/>
      <c r="N181" s="26"/>
      <c r="O181" s="26"/>
      <c r="P181" s="27"/>
    </row>
    <row r="182" spans="2:16">
      <c r="B182" s="25"/>
      <c r="C182" s="26"/>
      <c r="D182" s="26"/>
      <c r="E182" s="26"/>
      <c r="F182" s="26"/>
      <c r="G182" s="26"/>
      <c r="H182" s="26"/>
      <c r="I182" s="26"/>
      <c r="J182" s="26"/>
      <c r="K182" s="26"/>
      <c r="L182" s="26"/>
      <c r="M182" s="26"/>
      <c r="N182" s="26"/>
      <c r="O182" s="26"/>
      <c r="P182" s="27"/>
    </row>
    <row r="183" spans="2:16">
      <c r="B183" s="25"/>
      <c r="C183" s="26"/>
      <c r="D183" s="26"/>
      <c r="E183" s="26"/>
      <c r="F183" s="26"/>
      <c r="G183" s="26"/>
      <c r="H183" s="26"/>
      <c r="I183" s="26"/>
      <c r="J183" s="26"/>
      <c r="K183" s="26"/>
      <c r="L183" s="26"/>
      <c r="M183" s="26"/>
      <c r="N183" s="26"/>
      <c r="O183" s="26"/>
      <c r="P183" s="27"/>
    </row>
    <row r="184" spans="2:16">
      <c r="B184" s="25"/>
      <c r="C184" s="26"/>
      <c r="D184" s="26"/>
      <c r="E184" s="26"/>
      <c r="F184" s="26"/>
      <c r="G184" s="26"/>
      <c r="H184" s="26"/>
      <c r="I184" s="26"/>
      <c r="J184" s="26"/>
      <c r="K184" s="26"/>
      <c r="L184" s="26"/>
      <c r="M184" s="26"/>
      <c r="N184" s="26"/>
      <c r="O184" s="26"/>
      <c r="P184" s="27"/>
    </row>
    <row r="185" spans="2:16">
      <c r="B185" s="25"/>
      <c r="C185" s="26"/>
      <c r="D185" s="26"/>
      <c r="E185" s="26"/>
      <c r="F185" s="26"/>
      <c r="G185" s="26"/>
      <c r="H185" s="26"/>
      <c r="I185" s="26"/>
      <c r="J185" s="26"/>
      <c r="K185" s="26"/>
      <c r="L185" s="26"/>
      <c r="M185" s="26"/>
      <c r="N185" s="26"/>
      <c r="O185" s="26"/>
      <c r="P185" s="27"/>
    </row>
    <row r="186" spans="2:16">
      <c r="B186" s="25"/>
      <c r="C186" s="26"/>
      <c r="D186" s="26"/>
      <c r="E186" s="26"/>
      <c r="F186" s="26"/>
      <c r="G186" s="26"/>
      <c r="H186" s="26"/>
      <c r="I186" s="26"/>
      <c r="J186" s="26"/>
      <c r="K186" s="26"/>
      <c r="L186" s="26"/>
      <c r="M186" s="26"/>
      <c r="N186" s="26"/>
      <c r="O186" s="26"/>
      <c r="P186" s="27"/>
    </row>
    <row r="187" spans="2:16">
      <c r="B187" s="25"/>
      <c r="C187" s="26"/>
      <c r="D187" s="26"/>
      <c r="E187" s="26"/>
      <c r="F187" s="26"/>
      <c r="G187" s="26"/>
      <c r="H187" s="26"/>
      <c r="I187" s="26"/>
      <c r="J187" s="26"/>
      <c r="K187" s="26"/>
      <c r="L187" s="26"/>
      <c r="M187" s="26"/>
      <c r="N187" s="26"/>
      <c r="O187" s="26"/>
      <c r="P187" s="27"/>
    </row>
    <row r="188" spans="2:16">
      <c r="B188" s="25"/>
      <c r="C188" s="26"/>
      <c r="D188" s="26"/>
      <c r="E188" s="26"/>
      <c r="F188" s="26"/>
      <c r="G188" s="26"/>
      <c r="H188" s="26"/>
      <c r="I188" s="26"/>
      <c r="J188" s="26"/>
      <c r="K188" s="26"/>
      <c r="L188" s="26"/>
      <c r="M188" s="26"/>
      <c r="N188" s="26"/>
      <c r="O188" s="26"/>
      <c r="P188" s="27"/>
    </row>
    <row r="189" spans="2:16">
      <c r="B189" s="25"/>
      <c r="C189" s="26"/>
      <c r="D189" s="26"/>
      <c r="E189" s="26"/>
      <c r="F189" s="26"/>
      <c r="G189" s="26"/>
      <c r="H189" s="26"/>
      <c r="I189" s="26"/>
      <c r="J189" s="26"/>
      <c r="K189" s="26"/>
      <c r="L189" s="26"/>
      <c r="M189" s="26"/>
      <c r="N189" s="26"/>
      <c r="O189" s="26"/>
      <c r="P189" s="27"/>
    </row>
    <row r="190" spans="2:16">
      <c r="B190" s="33"/>
      <c r="C190" s="31"/>
      <c r="D190" s="31"/>
      <c r="E190" s="31"/>
      <c r="F190" s="31"/>
      <c r="G190" s="31"/>
      <c r="H190" s="31"/>
      <c r="I190" s="31"/>
      <c r="J190" s="31"/>
      <c r="K190" s="31"/>
      <c r="L190" s="31"/>
      <c r="M190" s="31"/>
      <c r="N190" s="31"/>
      <c r="O190" s="31"/>
      <c r="P190" s="34"/>
    </row>
  </sheetData>
  <sheetProtection algorithmName="SHA-512" hashValue="BdAmTes05c5z5KWoZoJumtGMOLCjP6hKWMS7AbnhUhbRSvM1cNUPMmbpQj3Bcq1H6Ze7kYthW2g5Yo/VQaJWgQ==" saltValue="ikOLrLuy3yqx+N1RULL3vg==" spinCount="100000" sheet="1" scenarios="1" insertHyperlinks="0"/>
  <protectedRanges>
    <protectedRange sqref="F2 E5:G6 I5:J5 E13 E14:G16 I19:J22 B41:P190 B38:P38 C39:P40" name="Bereich1"/>
    <protectedRange sqref="B39:B40" name="Bereich1_1"/>
  </protectedRanges>
  <mergeCells count="2">
    <mergeCell ref="C2:E2"/>
    <mergeCell ref="F2:G2"/>
  </mergeCells>
  <conditionalFormatting sqref="L28:L33">
    <cfRule type="cellIs" dxfId="416" priority="28" stopIfTrue="1" operator="greaterThanOrEqual">
      <formula>100</formula>
    </cfRule>
    <cfRule type="cellIs" dxfId="415" priority="29" stopIfTrue="1" operator="lessThan">
      <formula>100</formula>
    </cfRule>
  </conditionalFormatting>
  <conditionalFormatting sqref="L34">
    <cfRule type="cellIs" dxfId="414" priority="18" stopIfTrue="1" operator="equal">
      <formula>"NA"</formula>
    </cfRule>
    <cfRule type="cellIs" dxfId="413" priority="27" stopIfTrue="1" operator="between">
      <formula>100.1</formula>
      <formula>200</formula>
    </cfRule>
    <cfRule type="cellIs" dxfId="412" priority="30" stopIfTrue="1" operator="greaterThan">
      <formula>200</formula>
    </cfRule>
    <cfRule type="cellIs" dxfId="411" priority="31" stopIfTrue="1" operator="lessThanOrEqual">
      <formula>100</formula>
    </cfRule>
  </conditionalFormatting>
  <conditionalFormatting sqref="L27">
    <cfRule type="cellIs" dxfId="410" priority="32" stopIfTrue="1" operator="greaterThanOrEqual">
      <formula>100</formula>
    </cfRule>
    <cfRule type="cellIs" dxfId="409" priority="33" stopIfTrue="1" operator="lessThan">
      <formula>50</formula>
    </cfRule>
    <cfRule type="cellIs" dxfId="408" priority="34" stopIfTrue="1" operator="between">
      <formula>50</formula>
      <formula>100</formula>
    </cfRule>
  </conditionalFormatting>
  <conditionalFormatting sqref="E27:E33 E35">
    <cfRule type="cellIs" dxfId="407" priority="26" stopIfTrue="1" operator="lessThan">
      <formula>0.95*$C27*(E$14/$C$14)</formula>
    </cfRule>
  </conditionalFormatting>
  <conditionalFormatting sqref="F27:F33">
    <cfRule type="cellIs" dxfId="406" priority="25" stopIfTrue="1" operator="lessThan">
      <formula>0.95*$C27*(F$14/$C$14)</formula>
    </cfRule>
  </conditionalFormatting>
  <conditionalFormatting sqref="G27:G33">
    <cfRule type="cellIs" dxfId="405" priority="24" stopIfTrue="1" operator="lessThan">
      <formula>0.95*$C27*(G$14/$C$14)</formula>
    </cfRule>
  </conditionalFormatting>
  <conditionalFormatting sqref="F35">
    <cfRule type="cellIs" dxfId="404" priority="23" stopIfTrue="1" operator="lessThan">
      <formula>0.95*$C35*(F$14/$C$14)</formula>
    </cfRule>
  </conditionalFormatting>
  <conditionalFormatting sqref="G35">
    <cfRule type="cellIs" dxfId="403" priority="22" stopIfTrue="1" operator="lessThan">
      <formula>0.95*$C35*(G$14/$C$14)</formula>
    </cfRule>
  </conditionalFormatting>
  <conditionalFormatting sqref="L35">
    <cfRule type="cellIs" dxfId="402" priority="20" stopIfTrue="1" operator="greaterThanOrEqual">
      <formula>100</formula>
    </cfRule>
    <cfRule type="cellIs" dxfId="401" priority="21" stopIfTrue="1" operator="lessThan">
      <formula>100</formula>
    </cfRule>
  </conditionalFormatting>
  <conditionalFormatting sqref="J27">
    <cfRule type="cellIs" dxfId="400" priority="19" stopIfTrue="1" operator="lessThan">
      <formula>$C$27/3</formula>
    </cfRule>
  </conditionalFormatting>
  <conditionalFormatting sqref="I22">
    <cfRule type="cellIs" dxfId="399" priority="16" stopIfTrue="1" operator="greaterThan">
      <formula>320</formula>
    </cfRule>
    <cfRule type="cellIs" dxfId="398" priority="17" stopIfTrue="1" operator="greaterThan">
      <formula>320</formula>
    </cfRule>
  </conditionalFormatting>
  <conditionalFormatting sqref="E16">
    <cfRule type="cellIs" dxfId="397" priority="15" stopIfTrue="1" operator="lessThan">
      <formula>1.2</formula>
    </cfRule>
  </conditionalFormatting>
  <conditionalFormatting sqref="F16:G16">
    <cfRule type="cellIs" dxfId="396" priority="14" stopIfTrue="1" operator="lessThan">
      <formula>1.2</formula>
    </cfRule>
  </conditionalFormatting>
  <conditionalFormatting sqref="I27">
    <cfRule type="cellIs" dxfId="395" priority="13" stopIfTrue="1" operator="lessThan">
      <formula>$C$27*(2/3)</formula>
    </cfRule>
  </conditionalFormatting>
  <conditionalFormatting sqref="I20">
    <cfRule type="expression" dxfId="394" priority="6">
      <formula>I20&lt;0.4*I21</formula>
    </cfRule>
  </conditionalFormatting>
  <conditionalFormatting sqref="I21">
    <cfRule type="expression" dxfId="393" priority="4">
      <formula>I21&lt;0.4*I20</formula>
    </cfRule>
  </conditionalFormatting>
  <conditionalFormatting sqref="J20">
    <cfRule type="expression" dxfId="392" priority="3">
      <formula>J20&lt;0.4*J21</formula>
    </cfRule>
  </conditionalFormatting>
  <conditionalFormatting sqref="J21">
    <cfRule type="expression" dxfId="391" priority="1">
      <formula>J21&lt;0.4*J20</formula>
    </cfRule>
  </conditionalFormatting>
  <dataValidations count="7">
    <dataValidation type="list" allowBlank="1" showInputMessage="1" showErrorMessage="1" promptTitle="Select Material" sqref="E5:G5" xr:uid="{72100AE0-2451-4133-AD07-D7AD2FAC3E23}">
      <formula1>Metallic_Mats</formula1>
    </dataValidation>
    <dataValidation type="list" allowBlank="1" showInputMessage="1" showErrorMessage="1" sqref="I5:J5" xr:uid="{991CE4B1-16B8-4CEF-87F5-D6B71D22CD74}">
      <formula1>Material</formula1>
    </dataValidation>
    <dataValidation type="list" allowBlank="1" showInputMessage="1" showErrorMessage="1" sqref="E13" xr:uid="{57873164-22A7-40E0-8997-75A9823AC687}">
      <formula1>"Straight, Bent/Multi"</formula1>
    </dataValidation>
    <dataValidation allowBlank="1" showInputMessage="1" showErrorMessage="1" promptTitle="Select Material" sqref="I6:J6 C6 K13:K14" xr:uid="{FFA88457-CB3D-4A75-893F-0996F206F47C}"/>
    <dataValidation type="list" allowBlank="1" showInputMessage="1" showErrorMessage="1" promptTitle="Select Material" sqref="E6:G6" xr:uid="{CD004FA9-81D9-4B3C-89ED-7447D807A6B2}">
      <formula1>Tube_Type</formula1>
    </dataValidation>
    <dataValidation type="list" allowBlank="1" showInputMessage="1" showErrorMessage="1" promptTitle="Select Material" sqref="D5:D6 C5" xr:uid="{3D87A936-8F12-48A7-B7F6-EB6AABA57FB7}">
      <formula1>Materials</formula1>
    </dataValidation>
    <dataValidation type="list" allowBlank="1" showInputMessage="1" showErrorMessage="1" sqref="F2" xr:uid="{B6AF9116-5FC4-46E7-B89F-042009B0B88E}">
      <formula1>ConstructionType</formula1>
    </dataValidation>
  </dataValidations>
  <hyperlinks>
    <hyperlink ref="N35" location="'Cover Sheet'!A1" display="BACK to COVER SHEET" xr:uid="{580B33D6-3DC2-4D58-AEB0-0511DC5DBE0B}"/>
    <hyperlink ref="N35:P35" location="'Cover Sheet'!A1" display="BACK to COVER SHEET" xr:uid="{BB3B214D-1434-4877-8947-4AD4E0394336}"/>
    <hyperlink ref="B38" location="'EV4.4 Guidance Notes'!A1" display="Link to GUIDANCE NOTES for laminated structures" xr:uid="{930D685F-6806-45E8-9DC0-5C74ACB1CBEA}"/>
    <hyperlink ref="B39" location="'T3.5 Guidance Notes'!A1" display="Link to GUIDANCE NOTES for anisotropic laminates" xr:uid="{70579E6E-0AD6-4EE4-90C5-61DCAA6D73D0}"/>
    <hyperlink ref="B14" location="'T1.1 Guidance Notes'!A1" display="Number of tubes" xr:uid="{E94F529E-A690-4944-B664-36A8E9907D00}"/>
  </hyperlinks>
  <pageMargins left="0.75" right="0.75" top="1" bottom="1" header="0.5" footer="0.5"/>
  <pageSetup paperSize="9" scale="42" fitToHeight="2" orientation="portrait" horizontalDpi="4294967294"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3F5F9-6B89-42CB-A00C-DAB55F1BEB25}">
  <sheetPr codeName="Tabelle2">
    <tabColor rgb="FFCCFF99"/>
    <pageSetUpPr fitToPage="1"/>
  </sheetPr>
  <dimension ref="B1:V190"/>
  <sheetViews>
    <sheetView showGridLines="0" view="pageBreakPreview" zoomScaleNormal="100" zoomScaleSheetLayoutView="100" workbookViewId="0"/>
  </sheetViews>
  <sheetFormatPr baseColWidth="10" defaultColWidth="11.42578125" defaultRowHeight="12.75"/>
  <cols>
    <col min="1" max="1" width="3.42578125" customWidth="1"/>
    <col min="2" max="2" width="45.85546875" customWidth="1"/>
    <col min="3" max="3" width="11.42578125" customWidth="1"/>
    <col min="4" max="4" width="3.5703125" customWidth="1"/>
    <col min="5" max="8" width="11.7109375" customWidth="1"/>
    <col min="9" max="9" width="15.7109375" customWidth="1"/>
    <col min="10" max="10" width="16" bestFit="1" customWidth="1"/>
    <col min="11" max="11" width="11.7109375" customWidth="1"/>
    <col min="12" max="12" width="6.7109375" customWidth="1"/>
    <col min="13" max="13" width="11.140625" bestFit="1" customWidth="1"/>
    <col min="14" max="16" width="11.42578125" customWidth="1"/>
    <col min="17" max="17" width="4" customWidth="1"/>
  </cols>
  <sheetData>
    <row r="1" spans="2:22" ht="15.75">
      <c r="B1" s="1" t="s">
        <v>463</v>
      </c>
    </row>
    <row r="2" spans="2:22">
      <c r="C2" s="1239" t="s">
        <v>358</v>
      </c>
      <c r="D2" s="1282"/>
      <c r="E2" s="1240"/>
      <c r="F2" s="1262" t="s">
        <v>214</v>
      </c>
      <c r="G2" s="1263"/>
    </row>
    <row r="4" spans="2:22" ht="25.5" customHeight="1">
      <c r="B4" s="41" t="s">
        <v>333</v>
      </c>
      <c r="C4" s="52" t="s">
        <v>334</v>
      </c>
      <c r="D4" s="3"/>
      <c r="E4" s="52" t="s">
        <v>445</v>
      </c>
      <c r="F4" s="52" t="s">
        <v>438</v>
      </c>
      <c r="G4" s="52" t="s">
        <v>439</v>
      </c>
      <c r="H4" s="52" t="s">
        <v>440</v>
      </c>
      <c r="I4" s="52" t="s">
        <v>446</v>
      </c>
      <c r="J4" s="83" t="s">
        <v>447</v>
      </c>
      <c r="K4" s="52" t="s">
        <v>360</v>
      </c>
      <c r="S4" s="3" t="s">
        <v>448</v>
      </c>
      <c r="T4" s="142" t="s">
        <v>361</v>
      </c>
      <c r="U4" s="142" t="s">
        <v>362</v>
      </c>
    </row>
    <row r="5" spans="2:22">
      <c r="B5" s="362" t="s">
        <v>336</v>
      </c>
      <c r="C5" s="35" t="s">
        <v>175</v>
      </c>
      <c r="E5" s="17" t="s">
        <v>175</v>
      </c>
      <c r="F5" s="17" t="s">
        <v>175</v>
      </c>
      <c r="G5" s="17" t="s">
        <v>175</v>
      </c>
      <c r="H5" s="67"/>
      <c r="I5" s="17" t="s">
        <v>178</v>
      </c>
      <c r="J5" s="38" t="s">
        <v>178</v>
      </c>
      <c r="K5" s="69"/>
      <c r="S5" s="351" t="s">
        <v>363</v>
      </c>
      <c r="T5">
        <f>I22/1000</f>
        <v>0</v>
      </c>
      <c r="U5" s="140">
        <f>T5</f>
        <v>0</v>
      </c>
    </row>
    <row r="6" spans="2:22">
      <c r="B6" s="362" t="s">
        <v>364</v>
      </c>
      <c r="C6" s="589" t="s">
        <v>221</v>
      </c>
      <c r="E6" s="17" t="s">
        <v>221</v>
      </c>
      <c r="F6" s="17" t="s">
        <v>223</v>
      </c>
      <c r="G6" s="17" t="s">
        <v>221</v>
      </c>
      <c r="H6" s="69"/>
      <c r="I6" s="70" t="s">
        <v>365</v>
      </c>
      <c r="J6" s="589" t="s">
        <v>365</v>
      </c>
      <c r="K6" s="69"/>
      <c r="S6" s="351" t="s">
        <v>366</v>
      </c>
      <c r="T6">
        <f>I21/1000</f>
        <v>0</v>
      </c>
      <c r="U6" s="140">
        <f>I20/1000</f>
        <v>0</v>
      </c>
    </row>
    <row r="7" spans="2:22">
      <c r="B7" s="42" t="s">
        <v>338</v>
      </c>
      <c r="C7" s="36" t="str">
        <f>HLOOKUP(C5,MaterialData!$C$3:$O$4,2,FALSE)</f>
        <v>Steel</v>
      </c>
      <c r="D7" s="43"/>
      <c r="E7" s="36" t="str">
        <f>HLOOKUP(E5,MaterialData!$C$3:$R$4,2,FALSE)</f>
        <v>Steel</v>
      </c>
      <c r="F7" s="36" t="str">
        <f>HLOOKUP(F5,MaterialData!$C$3:$R$4,2,FALSE)</f>
        <v>Steel</v>
      </c>
      <c r="G7" s="36" t="str">
        <f>HLOOKUP(G5,MaterialData!$C$3:$R$4,2,FALSE)</f>
        <v>Steel</v>
      </c>
      <c r="H7" s="51"/>
      <c r="I7" s="160" t="str">
        <f>HLOOKUP(I5,MaterialData!$C$3:$R$4,2,FALSE)</f>
        <v>T3.5_Laminate</v>
      </c>
      <c r="J7" s="160" t="str">
        <f>HLOOKUP(J5,MaterialData!$C$3:$R$4,2,FALSE)</f>
        <v>T3.5_Laminate</v>
      </c>
      <c r="K7" s="51"/>
    </row>
    <row r="8" spans="2:22" ht="15.75">
      <c r="B8" s="42" t="s">
        <v>201</v>
      </c>
      <c r="C8" s="36">
        <f>INDEX(Innertable,MATCH($B8,MaterialData!$B$6:$B$11,0),MATCH(C$7,MaterialData!$C$4:$O$4,0))</f>
        <v>200000000000</v>
      </c>
      <c r="D8" s="43"/>
      <c r="E8" s="36">
        <f>INDEX(Innertable,MATCH($B8,MaterialData!$B$6:$B$11,0),MATCH(E$7,MaterialData!$C$4:$R$4,0))</f>
        <v>200000000000</v>
      </c>
      <c r="F8" s="36">
        <f>INDEX(Innertable,MATCH($B8,MaterialData!$B$6:$B$11,0),MATCH(F$7,MaterialData!$C$4:$R$4,0))</f>
        <v>200000000000</v>
      </c>
      <c r="G8" s="36">
        <f>INDEX(Innertable,MATCH($B8,MaterialData!$B$6:$B$11,0),MATCH(G$7,MaterialData!$C$4:$R$4,0))</f>
        <v>200000000000</v>
      </c>
      <c r="H8" s="51"/>
      <c r="I8" s="160">
        <f>INDEX(Innertable,MATCH($B8,MaterialData!$B$6:$B$11,0),MATCH(I$7,MaterialData!$C$4:$R$4,0))</f>
        <v>0</v>
      </c>
      <c r="J8" s="160">
        <f>INDEX(Innertable,MATCH($B8,MaterialData!$B$6:$B$11,0),MATCH(J$7,MaterialData!$C$4:$R$4,0))</f>
        <v>0</v>
      </c>
      <c r="K8" s="69"/>
      <c r="S8" s="351" t="s">
        <v>367</v>
      </c>
      <c r="T8" s="43">
        <f>T5*T6</f>
        <v>0</v>
      </c>
      <c r="U8" s="351" t="s">
        <v>368</v>
      </c>
      <c r="V8" s="43">
        <f>(T5*T6^3)/12</f>
        <v>0</v>
      </c>
    </row>
    <row r="9" spans="2:22" ht="15.75">
      <c r="B9" s="42" t="s">
        <v>202</v>
      </c>
      <c r="C9" s="36">
        <f>INDEX(Innertable,MATCH($B9,MaterialData!$B$6:$B$11,0),MATCH(C$7,MaterialData!$C$4:$O$4,0))</f>
        <v>305000000</v>
      </c>
      <c r="D9" s="43"/>
      <c r="E9" s="36">
        <f>INDEX(Innertable,MATCH($B9,MaterialData!$B$6:$B$11,0),MATCH(E$7,MaterialData!$C$4:$R$4,0))</f>
        <v>305000000</v>
      </c>
      <c r="F9" s="36">
        <f>INDEX(Innertable,MATCH($B9,MaterialData!$B$6:$B$11,0),MATCH(F$7,MaterialData!$C$4:$R$4,0))</f>
        <v>305000000</v>
      </c>
      <c r="G9" s="36">
        <f>INDEX(Innertable,MATCH($B9,MaterialData!$B$6:$B$11,0),MATCH(G$7,MaterialData!$C$4:$R$4,0))</f>
        <v>305000000</v>
      </c>
      <c r="H9" s="51"/>
      <c r="I9" s="160" t="e">
        <f>INDEX(Innertable,MATCH($B9,MaterialData!$B$6:$B$11,0),MATCH(I$7,MaterialData!$C$4:$R$4,0))</f>
        <v>#DIV/0!</v>
      </c>
      <c r="J9" s="160" t="e">
        <f>INDEX(Innertable,MATCH($B9,MaterialData!$B$6:$B$11,0),MATCH(J$7,MaterialData!$C$4:$R$4,0))</f>
        <v>#DIV/0!</v>
      </c>
      <c r="K9" s="51"/>
      <c r="S9" s="351" t="s">
        <v>369</v>
      </c>
      <c r="T9" s="43">
        <f>U5*U6</f>
        <v>0</v>
      </c>
      <c r="U9" s="351" t="s">
        <v>370</v>
      </c>
      <c r="V9" s="43">
        <f>(U5*U6^3)/12</f>
        <v>0</v>
      </c>
    </row>
    <row r="10" spans="2:22" ht="15.75">
      <c r="B10" s="42" t="s">
        <v>203</v>
      </c>
      <c r="C10" s="36">
        <f>INDEX(Innertable,MATCH($B10,MaterialData!$B$6:$B$11,0),MATCH(C$7,MaterialData!$C$4:$O$4,0))</f>
        <v>365000000</v>
      </c>
      <c r="D10" s="43"/>
      <c r="E10" s="36">
        <f>INDEX(Innertable,MATCH($B10,MaterialData!$B$6:$B$11,0),MATCH(E$7,MaterialData!$C$4:$R$4,0))</f>
        <v>365000000</v>
      </c>
      <c r="F10" s="36">
        <f>INDEX(Innertable,MATCH($B10,MaterialData!$B$6:$B$11,0),MATCH(F$7,MaterialData!$C$4:$R$4,0))</f>
        <v>365000000</v>
      </c>
      <c r="G10" s="36">
        <f>INDEX(Innertable,MATCH($B10,MaterialData!$B$6:$B$11,0),MATCH(G$7,MaterialData!$C$4:$R$4,0))</f>
        <v>365000000</v>
      </c>
      <c r="H10" s="51"/>
      <c r="I10" s="160" t="e">
        <f>INDEX(Innertable,MATCH($B10,MaterialData!$B$6:$B$11,0),MATCH(I$7,MaterialData!$C$4:$R$4,0))</f>
        <v>#DIV/0!</v>
      </c>
      <c r="J10" s="160" t="e">
        <f>INDEX(Innertable,MATCH($B10,MaterialData!$B$6:$B$11,0),MATCH(J$7,MaterialData!$C$4:$R$4,0))</f>
        <v>#DIV/0!</v>
      </c>
      <c r="K10" s="51"/>
      <c r="S10" s="351" t="s">
        <v>371</v>
      </c>
      <c r="T10">
        <f>T6/2</f>
        <v>0</v>
      </c>
      <c r="U10" s="351" t="s">
        <v>372</v>
      </c>
      <c r="V10" s="43" t="e">
        <f>V8+(T8*($T$12-T10)^2)</f>
        <v>#DIV/0!</v>
      </c>
    </row>
    <row r="11" spans="2:22" ht="15.75">
      <c r="B11" s="42" t="s">
        <v>204</v>
      </c>
      <c r="C11" s="36">
        <f>INDEX(Innertable,MATCH($B11,MaterialData!$B$6:$B$11,0),MATCH(C$7,MaterialData!$C$4:$O$4,0))</f>
        <v>180000000</v>
      </c>
      <c r="D11" s="43"/>
      <c r="E11" s="36">
        <f>INDEX(Innertable,MATCH($B11,MaterialData!$B$6:$B$11,0),MATCH(E$7,MaterialData!$C$4:$R$4,0))</f>
        <v>180000000</v>
      </c>
      <c r="F11" s="36">
        <f>INDEX(Innertable,MATCH($B11,MaterialData!$B$6:$B$11,0),MATCH(F$7,MaterialData!$C$4:$R$4,0))</f>
        <v>180000000</v>
      </c>
      <c r="G11" s="36">
        <f>INDEX(Innertable,MATCH($B11,MaterialData!$B$6:$B$11,0),MATCH(G$7,MaterialData!$C$4:$R$4,0))</f>
        <v>180000000</v>
      </c>
      <c r="H11" s="51"/>
      <c r="I11" s="160" t="str">
        <f>INDEX(Innertable,MATCH($B11,MaterialData!$B$6:$B$11,0),MATCH(I$7,MaterialData!$C$4:$R$4,0))</f>
        <v>N/A</v>
      </c>
      <c r="J11" s="160" t="str">
        <f>INDEX(Innertable,MATCH($B11,MaterialData!$B$6:$B$11,0),MATCH(J$7,MaterialData!$C$4:$R$4,0))</f>
        <v>N/A</v>
      </c>
      <c r="K11" s="51"/>
      <c r="S11" s="351" t="s">
        <v>373</v>
      </c>
      <c r="T11">
        <f>(I18-0.5*I20)*0.001</f>
        <v>0</v>
      </c>
      <c r="U11" s="351" t="s">
        <v>374</v>
      </c>
      <c r="V11" s="43" t="e">
        <f>V9+(T9*($T$12-T11)^2)</f>
        <v>#DIV/0!</v>
      </c>
    </row>
    <row r="12" spans="2:22" ht="15.75">
      <c r="B12" s="42" t="s">
        <v>205</v>
      </c>
      <c r="C12" s="36">
        <f>INDEX(Innertable,MATCH($B12,MaterialData!$B$6:$B$11,0),MATCH(C$7,MaterialData!$C$4:$O$4,0))</f>
        <v>300000000</v>
      </c>
      <c r="D12" s="43"/>
      <c r="E12" s="36">
        <f>INDEX(Innertable,MATCH($B12,MaterialData!$B$6:$B$11,0),MATCH(E$7,MaterialData!$C$4:$R$4,0))</f>
        <v>300000000</v>
      </c>
      <c r="F12" s="36">
        <f>INDEX(Innertable,MATCH($B12,MaterialData!$B$6:$B$11,0),MATCH(F$7,MaterialData!$C$4:$R$4,0))</f>
        <v>300000000</v>
      </c>
      <c r="G12" s="36">
        <f>INDEX(Innertable,MATCH($B12,MaterialData!$B$6:$B$11,0),MATCH(G$7,MaterialData!$C$4:$R$4,0))</f>
        <v>300000000</v>
      </c>
      <c r="H12" s="51"/>
      <c r="I12" s="160" t="str">
        <f>INDEX(Innertable,MATCH($B12,MaterialData!$B$6:$B$11,0),MATCH(I$7,MaterialData!$C$4:$R$4,0))</f>
        <v>N/A</v>
      </c>
      <c r="J12" s="160" t="str">
        <f>INDEX(Innertable,MATCH($B12,MaterialData!$B$6:$B$11,0),MATCH(J$7,MaterialData!$C$4:$R$4,0))</f>
        <v>N/A</v>
      </c>
      <c r="K12" s="51"/>
      <c r="S12" s="351" t="s">
        <v>375</v>
      </c>
      <c r="T12" s="141" t="e">
        <f>(T8*T10+T9*T11)/(T8+T9)</f>
        <v>#DIV/0!</v>
      </c>
      <c r="U12" s="351" t="s">
        <v>376</v>
      </c>
      <c r="V12" s="144" t="e">
        <f>SUM(V10:V11)</f>
        <v>#DIV/0!</v>
      </c>
    </row>
    <row r="13" spans="2:22">
      <c r="B13" s="362" t="s">
        <v>449</v>
      </c>
      <c r="C13" s="176" t="s">
        <v>111</v>
      </c>
      <c r="E13" s="17" t="s">
        <v>450</v>
      </c>
      <c r="F13" s="176" t="s">
        <v>111</v>
      </c>
      <c r="G13" s="176" t="s">
        <v>111</v>
      </c>
      <c r="H13" s="69"/>
      <c r="I13" s="67"/>
      <c r="K13" s="69"/>
      <c r="V13" s="43"/>
    </row>
    <row r="14" spans="2:22">
      <c r="B14" s="983" t="s">
        <v>377</v>
      </c>
      <c r="C14" s="35">
        <v>3</v>
      </c>
      <c r="E14" s="17">
        <v>3</v>
      </c>
      <c r="F14" s="17">
        <v>0</v>
      </c>
      <c r="G14" s="17">
        <v>0</v>
      </c>
      <c r="H14" s="69"/>
      <c r="I14" s="69"/>
      <c r="K14" s="69"/>
      <c r="S14" s="3" t="s">
        <v>451</v>
      </c>
      <c r="T14" s="142" t="s">
        <v>361</v>
      </c>
      <c r="U14" s="142" t="s">
        <v>362</v>
      </c>
    </row>
    <row r="15" spans="2:22">
      <c r="B15" s="42" t="s">
        <v>339</v>
      </c>
      <c r="C15" s="35">
        <v>25.4</v>
      </c>
      <c r="E15" s="17">
        <v>25.4</v>
      </c>
      <c r="F15" s="17">
        <v>25.4</v>
      </c>
      <c r="G15" s="17">
        <v>25.4</v>
      </c>
      <c r="H15" s="69"/>
      <c r="I15" s="69"/>
      <c r="K15" s="69"/>
      <c r="S15" s="351" t="s">
        <v>363</v>
      </c>
      <c r="T15">
        <f>J21/1000</f>
        <v>0</v>
      </c>
      <c r="U15" s="140">
        <f>J20/1000</f>
        <v>0</v>
      </c>
    </row>
    <row r="16" spans="2:22">
      <c r="B16" s="42" t="s">
        <v>340</v>
      </c>
      <c r="C16" s="35">
        <v>1.6</v>
      </c>
      <c r="E16" s="17">
        <v>1.6</v>
      </c>
      <c r="F16" s="17">
        <v>1.6</v>
      </c>
      <c r="G16" s="17">
        <v>1.6</v>
      </c>
      <c r="H16" s="69"/>
      <c r="I16" s="69"/>
      <c r="K16" s="69"/>
      <c r="S16" s="351" t="s">
        <v>366</v>
      </c>
      <c r="T16">
        <f>J22/1000</f>
        <v>0</v>
      </c>
      <c r="U16" s="140">
        <f>J22/1000</f>
        <v>0</v>
      </c>
    </row>
    <row r="17" spans="2:22">
      <c r="E17" s="39"/>
      <c r="F17" s="84" t="s">
        <v>441</v>
      </c>
      <c r="G17" s="49" t="str">
        <f>IF(AND(L27&gt;=100,F2="tubing only",NOT(OR(E18="NO",F18="NO",G18="NO"))),"YES","NO")</f>
        <v>YES</v>
      </c>
      <c r="H17" s="69"/>
      <c r="I17" s="71"/>
      <c r="K17" s="69"/>
    </row>
    <row r="18" spans="2:22" ht="12.75" customHeight="1">
      <c r="B18" s="42" t="s">
        <v>378</v>
      </c>
      <c r="E18" s="115" t="str">
        <f>IF(E14=0,"N/A",IF(AND(E5=$C$5,OR(OR(E15&gt;=$C$15,AND(E15&gt;=25,E15&lt;25.4,E16&gt;=1.75)),AND(E6="square",E15&gt;=25,E16&gt;=1.25)),OR(AND(E6="round",E16&gt;=1.6),OR(AND(E6="square",E16&gt;=1.25,E15&gt;=25),AND(E6="square",E16&gt;=1.2,E15&gt;=26)))),"YES","NO"))</f>
        <v>YES</v>
      </c>
      <c r="F18" s="116" t="str">
        <f>IF(F14=0,"N/A",IF(AND(F5=$C$5,OR(OR(F15&gt;=$C$15,AND(F15&gt;=25,F15&lt;25.4,F16&gt;=1.75)),AND(F6="square",F15&gt;=25,F16&gt;=1.25)),OR(AND(F6="round",F16&gt;=1.6),OR(AND(F6="square",F16&gt;=1.25,F15&gt;=25),AND(F6="square",F16&gt;=1.2,F15&gt;=26)))),"YES","NO"))</f>
        <v>N/A</v>
      </c>
      <c r="G18" s="116" t="str">
        <f>IF(G14=0,"N/A",IF(AND(G5=$C$5,OR(OR(G15&gt;=$C$15,AND(G15&gt;=25,G15&lt;25.4,G16&gt;=1.75)),AND(G6="square",G15&gt;=25,G16&gt;=1.25)),OR(AND(G6="round",G16&gt;=1.6),OR(AND(G6="square",G16&gt;=1.25,G15&gt;=25),AND(G6="square",G16&gt;=1.2,G15&gt;=26)))),"YES","NO"))</f>
        <v>N/A</v>
      </c>
      <c r="H18" s="69"/>
      <c r="I18" s="158">
        <f>I19+I20+I21</f>
        <v>0</v>
      </c>
      <c r="J18" s="137">
        <f>J19+J20+J21</f>
        <v>0</v>
      </c>
      <c r="K18" s="69"/>
      <c r="S18" s="351" t="s">
        <v>367</v>
      </c>
      <c r="T18" s="43">
        <f>T15*T16</f>
        <v>0</v>
      </c>
      <c r="U18" s="351" t="s">
        <v>368</v>
      </c>
      <c r="V18" s="43">
        <f>(T15^3*T16)/12</f>
        <v>0</v>
      </c>
    </row>
    <row r="19" spans="2:22" ht="12.75" customHeight="1">
      <c r="B19" s="42" t="s">
        <v>379</v>
      </c>
      <c r="E19" s="4"/>
      <c r="G19" s="15"/>
      <c r="H19" s="69"/>
      <c r="I19" s="38"/>
      <c r="J19" s="17"/>
      <c r="K19" s="69"/>
      <c r="S19" s="351" t="s">
        <v>369</v>
      </c>
      <c r="T19" s="43">
        <f>U15*U16</f>
        <v>0</v>
      </c>
      <c r="U19" s="351" t="s">
        <v>370</v>
      </c>
      <c r="V19" s="43">
        <f>(U15^3*U16)/12</f>
        <v>0</v>
      </c>
    </row>
    <row r="20" spans="2:22" ht="12.75" customHeight="1">
      <c r="B20" s="42" t="s">
        <v>380</v>
      </c>
      <c r="E20" s="4"/>
      <c r="G20" s="15"/>
      <c r="H20" s="69"/>
      <c r="I20" s="796"/>
      <c r="J20" s="796"/>
      <c r="K20" s="69"/>
      <c r="M20" s="361" t="str">
        <f>IF(OR(I20&lt;0.4*I21,J20&lt;0.4*J21),"Asymmetrical lay-up: skin too thin in comparison, see T3.4.4.","")</f>
        <v/>
      </c>
      <c r="S20" s="351" t="s">
        <v>387</v>
      </c>
      <c r="T20">
        <f>J21/2000</f>
        <v>0</v>
      </c>
      <c r="U20" s="351" t="s">
        <v>372</v>
      </c>
      <c r="V20" s="43" t="e">
        <f>V18+(T18*($T$22-T20)^2)</f>
        <v>#DIV/0!</v>
      </c>
    </row>
    <row r="21" spans="2:22" ht="12.75" customHeight="1">
      <c r="B21" s="362" t="s">
        <v>381</v>
      </c>
      <c r="E21" s="4"/>
      <c r="G21" s="15"/>
      <c r="H21" s="69"/>
      <c r="I21" s="796"/>
      <c r="J21" s="796"/>
      <c r="K21" s="69"/>
      <c r="M21" s="361" t="str">
        <f>IF(OR(I21&lt;0.4*I20,J21&lt;0.4*J20),"Asymmetrical lay-up: skin too thin in comparison, see T3.4.4.","")</f>
        <v/>
      </c>
      <c r="S21" s="351" t="s">
        <v>388</v>
      </c>
      <c r="T21">
        <f>(J18-0.5*J20)*0.001</f>
        <v>0</v>
      </c>
      <c r="U21" s="351" t="s">
        <v>374</v>
      </c>
      <c r="V21" s="43" t="e">
        <f>V19+(T19*($T$22-T21)^2)</f>
        <v>#DIV/0!</v>
      </c>
    </row>
    <row r="22" spans="2:22" ht="12.75" customHeight="1">
      <c r="B22" s="362" t="s">
        <v>452</v>
      </c>
      <c r="E22" s="4"/>
      <c r="G22" s="15"/>
      <c r="H22" s="69"/>
      <c r="I22" s="38"/>
      <c r="J22" s="17"/>
      <c r="K22" s="69"/>
      <c r="S22" s="351" t="s">
        <v>375</v>
      </c>
      <c r="T22" s="141" t="e">
        <f>(T18*T20+T19*T21)/(T18+T19)</f>
        <v>#DIV/0!</v>
      </c>
      <c r="U22" s="351" t="s">
        <v>376</v>
      </c>
      <c r="V22" s="144" t="e">
        <f>SUM(V20:V21)</f>
        <v>#DIV/0!</v>
      </c>
    </row>
    <row r="23" spans="2:22">
      <c r="E23" s="79"/>
      <c r="F23" s="80"/>
      <c r="G23" s="81"/>
      <c r="H23" s="69"/>
      <c r="I23" s="67"/>
      <c r="K23" s="69"/>
      <c r="P23" s="43"/>
    </row>
    <row r="24" spans="2:22">
      <c r="B24" s="42" t="s">
        <v>341</v>
      </c>
      <c r="C24" s="35">
        <f>C15/1000</f>
        <v>2.5399999999999999E-2</v>
      </c>
      <c r="E24" s="35">
        <f>IF($F$2="composite only","No tubes",IF(E14=0,"No tubes",E15/1000))</f>
        <v>2.5399999999999999E-2</v>
      </c>
      <c r="F24" s="35" t="str">
        <f>IF($F$2="composite only","No tubes",IF(F14=0,"No tubes",F15/1000))</f>
        <v>No tubes</v>
      </c>
      <c r="G24" s="35" t="str">
        <f>IF($F$2="composite only","No tubes",IF(G14=0,"No tubes",G15/1000))</f>
        <v>No tubes</v>
      </c>
      <c r="H24" s="69"/>
      <c r="I24" s="69"/>
      <c r="K24" s="69"/>
      <c r="P24" s="43"/>
    </row>
    <row r="25" spans="2:22">
      <c r="B25" s="42" t="s">
        <v>342</v>
      </c>
      <c r="C25" s="35">
        <f>C16/1000</f>
        <v>1.6000000000000001E-3</v>
      </c>
      <c r="E25" s="35">
        <f>IF(E24="no tubes","",IF(E14=0,"",E16/1000))</f>
        <v>1.6000000000000001E-3</v>
      </c>
      <c r="F25" s="35" t="str">
        <f>IF(F24="no tubes","",IF(F14=0,"",F16/1000))</f>
        <v/>
      </c>
      <c r="G25" s="35" t="str">
        <f>IF(G24="no tubes","",IF(G14=0,"",G16/1000))</f>
        <v/>
      </c>
      <c r="H25" s="71"/>
      <c r="I25" s="71"/>
      <c r="K25" s="71"/>
      <c r="P25" s="43"/>
      <c r="T25" s="44"/>
    </row>
    <row r="26" spans="2:22">
      <c r="B26" s="42" t="s">
        <v>343</v>
      </c>
      <c r="C26" s="36">
        <f>IF(C6="Round",((C24)^4-((C24-2*C25))^4)*3.142/64,((C24)^4-((C24-2*C25))^4)/12)</f>
        <v>8.5099184800000022E-9</v>
      </c>
      <c r="E26" s="36">
        <f>IF(E24="no tubes","",IF(E14=0,"",IF(E6="Round",(((E24)^4-((E24-2*E25))^4)*3.142/64),IF(E6="Square",(((E24)^4-((E24-2*E25))^4)/12),""))))</f>
        <v>8.5099184800000022E-9</v>
      </c>
      <c r="F26" s="36" t="str">
        <f>IF(F24="no tubes","",IF(F14=0,"",IF(F6="Round",(((F24)^4-((F24-2*F25))^4)*3.142/64),IF(F6="Square",(((F24)^4-((F24-2*F25))^4)/12),""))))</f>
        <v/>
      </c>
      <c r="G26" s="36" t="str">
        <f>IF(G24="no tubes","",IF(G14=0,"",IF(G6="Round",(((G24)^4-((G24-2*G25))^4)*3.142/64),IF(G6="Square",(((G24)^4-((G24-2*G25))^4)/12),""))))</f>
        <v/>
      </c>
      <c r="H26" s="36">
        <f>IF(SUM(E26:G26)&gt;0,SUM(E26:G26),"")</f>
        <v>8.5099184800000022E-9</v>
      </c>
      <c r="I26" s="73" t="str">
        <f>IF($F$2="Tubing only","Tubing Only",V12)</f>
        <v>Tubing Only</v>
      </c>
      <c r="J26" s="73" t="str">
        <f>IF($F$2="Tubing only","Tubing Only",V22)</f>
        <v>Tubing Only</v>
      </c>
      <c r="K26" s="36">
        <f>IF($F$2="Tubing only",H26,IF($F$2="Composite only",I26+J26,IF($F$2="Tubes + Composite",H26+I26+J26,"No Type Selected")))</f>
        <v>8.5099184800000022E-9</v>
      </c>
      <c r="P26" s="43"/>
      <c r="S26" s="43"/>
      <c r="T26" s="44"/>
    </row>
    <row r="27" spans="2:22">
      <c r="B27" s="42" t="s">
        <v>344</v>
      </c>
      <c r="C27" s="36">
        <f>C8*C26*C14</f>
        <v>5105.9510880000016</v>
      </c>
      <c r="D27" s="43"/>
      <c r="E27" s="36">
        <f>IF(E24="no tubes","",IF(E14=0,"",IF(AND(E13="bent/multi",E15&lt;25),0,IF(AND(E13="bent/multi",E16&lt;1.2),0,E8*E26*E14))))</f>
        <v>5105.9510880000016</v>
      </c>
      <c r="F27" s="36" t="str">
        <f>IF(F24="no tubes","",IF(F14=0,"",F8*F26*F14))</f>
        <v/>
      </c>
      <c r="G27" s="36" t="str">
        <f>IF(G24="no tubes","",IF(G14=0,"",G8*G26*G14))</f>
        <v/>
      </c>
      <c r="H27" s="36">
        <f t="shared" ref="H27:H35" si="0">IF(SUM(E27:G27)&gt;0,SUM(E27:G27),"")</f>
        <v>5105.9510880000016</v>
      </c>
      <c r="I27" s="315" t="str">
        <f>IF(I26="Tubing Only","",IF(I22&gt;325,0,I26*I8))</f>
        <v/>
      </c>
      <c r="J27" s="73" t="str">
        <f>IF(J26="Tubing Only","",J26*J8)</f>
        <v/>
      </c>
      <c r="K27" s="36">
        <f>IF($F$2="Tubing only",H27,IF($F$2="Composite only",I27+J27,IF($F$2="Tubes + Composite",H27+I27+J27,"No Type Selected")))</f>
        <v>5105.9510880000016</v>
      </c>
      <c r="L27" s="40">
        <f>IF(AND(NOT($F$2="tubes + composite"),OR(AND($G$14&gt;0,G27&lt;(C27/3)),AND($F$14&gt;0,F27&lt;(C27/3)),AND($E$14&gt;0,E27&lt;(C27/3)))),0,100*K27/C27)</f>
        <v>100</v>
      </c>
    </row>
    <row r="28" spans="2:22">
      <c r="B28" s="42" t="s">
        <v>345</v>
      </c>
      <c r="C28" s="37">
        <f>IF(C24="no tubes","",IF(C14=0,"",IF(C6="Round",C14*((C15^2-(C15-2*C16)^2)*PI()/4),IF(C6="Square",C14*(C15^2-(C15-2*C16)^2),""))))</f>
        <v>358.89554474609793</v>
      </c>
      <c r="D28" s="82"/>
      <c r="E28" s="37">
        <f>IF(E24="no tubes","",IF(E14=0,"",IF(E6="Round",E14*((E15^2-(E15-2*E16)^2)*PI()/4),IF(E6="Square",E14*(E15^2-(E15-2*E16)^2),""))))</f>
        <v>358.89554474609793</v>
      </c>
      <c r="F28" s="37" t="str">
        <f>IF(F24="no tubes","",IF(F14=0,"",IF(F6="Round",F14*((F15^2-(F15-2*F16)^2)*PI()/4),IF(F6="Square",F14*(F15^2-(F15-2*F16)^2),""))))</f>
        <v/>
      </c>
      <c r="G28" s="37" t="str">
        <f>IF(G24="no tubes","",IF(G14=0,"",IF(G6="Round",G14*((G15^2-(G15-2*G16)^2)*PI()/4),IF(G6="Square",G14*(G15^2-(G15-2*G16)^2),""))))</f>
        <v/>
      </c>
      <c r="H28" s="37">
        <f t="shared" si="0"/>
        <v>358.89554474609793</v>
      </c>
      <c r="I28" s="37" t="str">
        <f>IF(I26="Tubing Only","",(I18-I19)*I22)</f>
        <v/>
      </c>
      <c r="J28" s="37" t="str">
        <f>IF(J26="Tubing Only","",(J18-J19)*J22)</f>
        <v/>
      </c>
      <c r="K28" s="36">
        <f>IF($F$2="Tubing only",H28,IF($F$2="Composite only",I28+J28,IF($F$2="Tubes + Composite",H28+I28+J28,"No Type Selected")))</f>
        <v>358.89554474609793</v>
      </c>
      <c r="L28" s="161">
        <f>IF(AND($F$2="tubing only",AND(E5="steel",F5="steel",G5="steel")),100*K28/C28,"NA")</f>
        <v>100</v>
      </c>
      <c r="M28" t="str">
        <f>IF(AND(95&lt;L28,L28&lt;100),"For tubes only, provided your actual tube measures &gt;= your nominal OD and wall this is OK","")</f>
        <v/>
      </c>
      <c r="S28" s="43"/>
    </row>
    <row r="29" spans="2:22">
      <c r="B29" s="42" t="s">
        <v>346</v>
      </c>
      <c r="C29" s="36">
        <f>C$28*C9/1000000</f>
        <v>109463.14114755986</v>
      </c>
      <c r="D29" s="43"/>
      <c r="E29" s="36">
        <f>IF(E24="no tubes","",IF(E14=0,"",E$28*E9/1000000))</f>
        <v>109463.14114755986</v>
      </c>
      <c r="F29" s="36" t="str">
        <f>IF(F24="no tubes","",IF(F14=0,"",F$28*F9/1000000))</f>
        <v/>
      </c>
      <c r="G29" s="36" t="str">
        <f>IF(G24="no tubes","",IF(G14=0,"",G$28*G9/1000000))</f>
        <v/>
      </c>
      <c r="H29" s="36">
        <f t="shared" si="0"/>
        <v>109463.14114755986</v>
      </c>
      <c r="I29" s="36" t="str">
        <f>IF(I26="Tubing Only","","N/A")</f>
        <v/>
      </c>
      <c r="J29" s="36" t="str">
        <f>IF(J26="Tubing Only","","N/A")</f>
        <v/>
      </c>
      <c r="K29" s="36">
        <f>IF($F$2="Tubing only",H29,"N/A")</f>
        <v>109463.14114755986</v>
      </c>
      <c r="L29" s="40">
        <f>IF(AND($F$2="tubing only",OR($E29&lt;0.95*($E$14/$C$14)*$C29,$F29&lt;0.95*($F$14/$C$14)*$C29,$G29&lt;0.95*($G$14/$C$14)*$C29)),0,IF(NOT($F$2="tubing only"),"NA",100*H29/C29))</f>
        <v>100</v>
      </c>
      <c r="M29" t="str">
        <f>IF(AND(95&lt;L29,L29&lt;100),"For tubes only, provided your actual tube measures &gt;= your nominal OD and wall this is OK","")</f>
        <v/>
      </c>
    </row>
    <row r="30" spans="2:22">
      <c r="B30" s="42" t="s">
        <v>347</v>
      </c>
      <c r="C30" s="36">
        <f>C$28*C10/1000000</f>
        <v>130996.87383232574</v>
      </c>
      <c r="D30" s="43"/>
      <c r="E30" s="36">
        <f>IF(E24="no tubes","",IF(E14=0,"",E$28*E10/1000000))</f>
        <v>130996.87383232574</v>
      </c>
      <c r="F30" s="36" t="str">
        <f>IF(F24="no tubes","",IF(F14=0,"",F$28*F10/1000000))</f>
        <v/>
      </c>
      <c r="G30" s="36" t="str">
        <f>IF(G24="no tubes","",IF(G14=0,"",G$28*G10/1000000))</f>
        <v/>
      </c>
      <c r="H30" s="36">
        <f t="shared" si="0"/>
        <v>130996.87383232574</v>
      </c>
      <c r="I30" s="36" t="str">
        <f>IF(I26="Tubing Only","","N/A")</f>
        <v/>
      </c>
      <c r="J30" s="36" t="str">
        <f>IF(J26="Tubing Only","","N/A")</f>
        <v/>
      </c>
      <c r="K30" s="36">
        <f>IF($F$2="Tubing only",H30,"N/A")</f>
        <v>130996.87383232574</v>
      </c>
      <c r="L30" s="40">
        <f>IF(AND($F$2="tubing only",OR($E30&lt;0.95*($E$14/$C$14)*$C30,$F30&lt;0.95*($F$14/$C$14)*$C30,$G30&lt;0.95*($G$14/$C$14)*$C30)),0,IF(NOT($F$2="tubing only"),"NA",100*H30/C30))</f>
        <v>100</v>
      </c>
      <c r="M30" t="str">
        <f>IF(AND(95&lt;L30,L30&lt;100),"For tubes only, provided your actual tube measures &gt;= your nominal OD and wall this is OK","")</f>
        <v/>
      </c>
      <c r="S30" s="43"/>
    </row>
    <row r="31" spans="2:22">
      <c r="B31" s="42" t="s">
        <v>348</v>
      </c>
      <c r="C31" s="36">
        <f>C$28*C11/1000000</f>
        <v>64601.198054297631</v>
      </c>
      <c r="D31" s="43"/>
      <c r="E31" s="36">
        <f>IF(E24="no tubes","",IF(E14=0,"",E$28*E11/1000000))</f>
        <v>64601.198054297631</v>
      </c>
      <c r="F31" s="36" t="str">
        <f>IF(F24="no tubes","",IF(F14=0,"",F$28*F11/1000000))</f>
        <v/>
      </c>
      <c r="G31" s="36" t="str">
        <f>IF(G24="no tubes","",IF(G14=0,"",G$28*G11/1000000))</f>
        <v/>
      </c>
      <c r="H31" s="36">
        <f t="shared" si="0"/>
        <v>64601.198054297631</v>
      </c>
      <c r="I31" s="36" t="str">
        <f>IF(I26="Tubing Only","","N/A")</f>
        <v/>
      </c>
      <c r="J31" s="36" t="str">
        <f>IF(J26="Tubing Only","","N/A")</f>
        <v/>
      </c>
      <c r="K31" s="36">
        <f>IF($F$2="Tubing only",H31,"N/A")</f>
        <v>64601.198054297631</v>
      </c>
      <c r="L31" s="40">
        <f>IF(AND($F$2="tubing only",OR($E31&lt;0.95*($E$14/$C$14)*$C31,$F31&lt;0.95*($F$14/$C$14)*$C31,$G31&lt;0.95*($G$14/$C$14)*$C31)),0,IF(NOT($F$2="tubing only"),"NA",100*H31/C31))</f>
        <v>100</v>
      </c>
      <c r="M31" t="str">
        <f>IF(AND(95&lt;L31,L31&lt;100),"For tubes only, provided your actual tube measures &gt;= your nominal OD and wall this is OK","")</f>
        <v/>
      </c>
      <c r="S31" s="43"/>
    </row>
    <row r="32" spans="2:22">
      <c r="B32" s="42" t="s">
        <v>349</v>
      </c>
      <c r="C32" s="36">
        <f>IF(C14=0,"",C$28*C12/1000000)</f>
        <v>107668.66342382938</v>
      </c>
      <c r="D32" s="43"/>
      <c r="E32" s="36">
        <f>IF(E24="no tubes","",IF(E14=0,"",E$28*E12/1000000))</f>
        <v>107668.66342382938</v>
      </c>
      <c r="F32" s="36" t="str">
        <f>IF(F24="no tubes","",IF(F14=0,"",F$28*F12/1000000))</f>
        <v/>
      </c>
      <c r="G32" s="36" t="str">
        <f>IF(G24="no tubes","",IF(G14=0,"",G$28*G12/1000000))</f>
        <v/>
      </c>
      <c r="H32" s="36">
        <f t="shared" si="0"/>
        <v>107668.66342382938</v>
      </c>
      <c r="I32" s="36" t="str">
        <f>IF(I26="tubing only","","N/A")</f>
        <v/>
      </c>
      <c r="J32" s="36" t="str">
        <f>IF(J26="tubing only","","N/A")</f>
        <v/>
      </c>
      <c r="K32" s="36">
        <f>IF($F$2="Tubing only",H32,"N/A")</f>
        <v>107668.66342382938</v>
      </c>
      <c r="L32" s="40">
        <f>IF(AND($F$2="tubing only",OR($E32&lt;0.95*($E$14/$C$14)*$C32,$F32&lt;0.95*($F$14/$C$14)*$C32,$G32&lt;0.95*($G$14/$C$14)*$C32)),0,IF(NOT($F$2="tubing only"),"NA",100*H32/C32))</f>
        <v>100</v>
      </c>
      <c r="M32" t="str">
        <f>IF(AND(95&lt;L32,L32&lt;100),"For tubes only, provided your actual tube measures &gt;= your nominal OD and wall this is OK","")</f>
        <v/>
      </c>
      <c r="S32" s="43"/>
    </row>
    <row r="33" spans="2:16">
      <c r="B33" s="42" t="s">
        <v>350</v>
      </c>
      <c r="C33" s="36">
        <f>C14*4*C10*C26/(0.5*C24*1)</f>
        <v>2934.9167671181112</v>
      </c>
      <c r="E33" s="36">
        <f>IF(E24="no tubes","",IF(E14=0,"",E14*4*E10*E26/(0.5*E24*1)))</f>
        <v>2934.9167671181112</v>
      </c>
      <c r="F33" s="36" t="str">
        <f>IF(F24="no tubes","",IF(F14=0,"",F14*4*F10*F26/(0.5*F24*1)))</f>
        <v/>
      </c>
      <c r="G33" s="36" t="str">
        <f>IF(G24="no tubes","",IF(G14=0,"",G14*4*G10*G26/(0.5*G24*1)))</f>
        <v/>
      </c>
      <c r="H33" s="36">
        <f t="shared" si="0"/>
        <v>2934.9167671181112</v>
      </c>
      <c r="I33" s="36" t="str">
        <f>IF(I26="tubing only","","N/A")</f>
        <v/>
      </c>
      <c r="J33" s="36" t="str">
        <f>IF(J26="tubing only","","N/A")</f>
        <v/>
      </c>
      <c r="K33" s="36">
        <f>IF($F$2="Tubing only",H33,"N/A")</f>
        <v>2934.9167671181112</v>
      </c>
      <c r="L33" s="40">
        <f>IF(AND($F$2="tubing only",OR($E33&lt;0.95*($E$14/$C$14)*$C33,$F33&lt;0.95*($F$14/$C$14)*$C33,$G33&lt;0.95*($G$14/$C$14)*$C33)),0,IF(NOT($F$2="tubing only"),"NA",100*H33/C33))</f>
        <v>99.999999999999986</v>
      </c>
    </row>
    <row r="34" spans="2:16">
      <c r="B34" s="42" t="s">
        <v>351</v>
      </c>
      <c r="C34" s="36">
        <f>IF(C14=0,"",C33*1^3/(48*C27))</f>
        <v>1.1975065616797901E-2</v>
      </c>
      <c r="E34" s="36">
        <f>IF(E24="no tubes","",IF(E14=0,"",($C$33*1^3/(48*E27))))</f>
        <v>1.1975065616797901E-2</v>
      </c>
      <c r="F34" s="36" t="str">
        <f>IF(F24="no tubes","",IF(F14=0,"",($C$33*1^3/(48*F27))))</f>
        <v/>
      </c>
      <c r="G34" s="36" t="str">
        <f>IF(G24="no tubes","",IF(G14=0,"",($C$33*1^3/(48*G27))))</f>
        <v/>
      </c>
      <c r="H34" s="36">
        <f>IF(F2="composite only","",$C$33*1^3/(48*H27))</f>
        <v>1.1975065616797901E-2</v>
      </c>
      <c r="I34" s="36" t="str">
        <f>IF(NOT($F$2="tubing only"),"N/A","")</f>
        <v/>
      </c>
      <c r="J34" s="36" t="str">
        <f>IF(NOT($F$2="tubing only"),"N/A","")</f>
        <v/>
      </c>
      <c r="K34" s="36" t="str">
        <f>IF($F$2="Tubing only","","N/A")</f>
        <v/>
      </c>
      <c r="L34" s="40">
        <f>IF(AND($F$2="tubing only",H34&gt;1.05*C34),101,IF(NOT($F$2="tubing only"),"NA",100*H34/C34))</f>
        <v>100.00000000000001</v>
      </c>
    </row>
    <row r="35" spans="2:16">
      <c r="B35" s="42" t="s">
        <v>352</v>
      </c>
      <c r="C35" s="36">
        <f>0.5*C33*(C33*1^3/(48*C27))</f>
        <v>17.572910433039873</v>
      </c>
      <c r="E35" s="36">
        <f>IF(E24="no tubes","",0.5*E33*(E33*1^3/(48*E27)))</f>
        <v>17.572910433039873</v>
      </c>
      <c r="F35" s="36" t="str">
        <f>IF(F24="no tubes","",0.5*F33*(F33*1^3/(48*F27)))</f>
        <v/>
      </c>
      <c r="G35" s="36" t="str">
        <f>IF(G24="no tubes","",0.5*G33*(G33*1^3/(48*G27)))</f>
        <v/>
      </c>
      <c r="H35" s="36">
        <f t="shared" si="0"/>
        <v>17.572910433039873</v>
      </c>
      <c r="I35" s="36" t="str">
        <f>IF(I26="tubing only","","N/A")</f>
        <v/>
      </c>
      <c r="J35" s="36" t="str">
        <f>IF(J26="tubing only","","N/A")</f>
        <v/>
      </c>
      <c r="K35" s="36">
        <f>IF($F$2="Tubing only",H35,IF($F$2="Composite only",I35,IF($F$2="Tubes + Composite",H35+I35,"No Type Selected")))</f>
        <v>17.572910433039873</v>
      </c>
      <c r="L35" s="40">
        <f>IF(AND($F$2="tubing only",OR($E35&lt;(0.999*E14/C14)*$C35,$F35&lt;(F14/C14)*$C35,$G35&lt;(G14/C14)*$C35)),0,IF(NOT($F$2="tubing only"),"NA",100*H35/C35))</f>
        <v>100</v>
      </c>
      <c r="N35" s="162" t="s">
        <v>226</v>
      </c>
      <c r="O35" s="162"/>
      <c r="P35" s="162"/>
    </row>
    <row r="36" spans="2:16">
      <c r="C36" s="319">
        <f>0.99*C27/C14</f>
        <v>1684.9638590400007</v>
      </c>
      <c r="D36" s="50"/>
      <c r="E36" s="319">
        <f>IF(AND($F$2="tubing only",E14&gt;0),E27/E14,9E+99)</f>
        <v>1701.9836960000005</v>
      </c>
      <c r="F36" s="319">
        <f>IF(AND($F$2="tubing only",F14&gt;0),F27/F14,9E+99)</f>
        <v>8.9999999999999999E+99</v>
      </c>
      <c r="G36" s="319">
        <f>IF(AND($F$2="tubing only",G14&gt;0),G27/G14,9E+99)</f>
        <v>8.9999999999999999E+99</v>
      </c>
      <c r="H36" s="514"/>
    </row>
    <row r="37" spans="2:16">
      <c r="B37" s="3" t="s">
        <v>383</v>
      </c>
      <c r="E37" s="43"/>
    </row>
    <row r="38" spans="2:16">
      <c r="B38" s="984" t="s">
        <v>462</v>
      </c>
      <c r="C38" s="20"/>
      <c r="D38" s="20"/>
      <c r="E38" s="20"/>
      <c r="F38" s="20"/>
      <c r="G38" s="20"/>
      <c r="H38" s="20"/>
      <c r="I38" s="20"/>
      <c r="J38" s="20"/>
      <c r="K38" s="20"/>
      <c r="L38" s="20"/>
      <c r="M38" s="20"/>
      <c r="N38" s="20"/>
      <c r="O38" s="20"/>
      <c r="P38" s="21"/>
    </row>
    <row r="39" spans="2:16">
      <c r="B39" s="985" t="s">
        <v>385</v>
      </c>
      <c r="C39" s="26"/>
      <c r="D39" s="26"/>
      <c r="E39" s="26"/>
      <c r="F39" s="26"/>
      <c r="G39" s="26"/>
      <c r="H39" s="26"/>
      <c r="I39" s="26"/>
      <c r="J39" s="26"/>
      <c r="K39" s="26"/>
      <c r="L39" s="26"/>
      <c r="M39" s="26"/>
      <c r="N39" s="26"/>
      <c r="O39" s="26"/>
      <c r="P39" s="27"/>
    </row>
    <row r="40" spans="2:16">
      <c r="B40" s="25"/>
      <c r="C40" s="26"/>
      <c r="D40" s="26"/>
      <c r="E40" s="26"/>
      <c r="F40" s="26"/>
      <c r="G40" s="26"/>
      <c r="H40" s="374"/>
      <c r="I40" s="26"/>
      <c r="J40" s="26"/>
      <c r="K40" s="26"/>
      <c r="L40" s="26"/>
      <c r="M40" s="26"/>
      <c r="N40" s="26"/>
      <c r="O40" s="26"/>
      <c r="P40" s="27"/>
    </row>
    <row r="41" spans="2:16">
      <c r="B41" s="25"/>
      <c r="C41" s="26"/>
      <c r="D41" s="26"/>
      <c r="E41" s="26"/>
      <c r="F41" s="26"/>
      <c r="G41" s="26"/>
      <c r="H41" s="26"/>
      <c r="I41" s="26"/>
      <c r="J41" s="26"/>
      <c r="K41" s="26"/>
      <c r="L41" s="26"/>
      <c r="M41" s="26"/>
      <c r="N41" s="26"/>
      <c r="O41" s="26"/>
      <c r="P41" s="27"/>
    </row>
    <row r="42" spans="2:16">
      <c r="B42" s="25"/>
      <c r="C42" s="26"/>
      <c r="D42" s="26"/>
      <c r="E42" s="26"/>
      <c r="F42" s="26"/>
      <c r="G42" s="26"/>
      <c r="H42" s="26"/>
      <c r="I42" s="26"/>
      <c r="J42" s="26"/>
      <c r="K42" s="26"/>
      <c r="L42" s="26"/>
      <c r="M42" s="26"/>
      <c r="N42" s="26"/>
      <c r="O42" s="26"/>
      <c r="P42" s="27"/>
    </row>
    <row r="43" spans="2:16">
      <c r="B43" s="25"/>
      <c r="C43" s="26"/>
      <c r="D43" s="26"/>
      <c r="E43" s="26"/>
      <c r="F43" s="26"/>
      <c r="G43" s="26"/>
      <c r="H43" s="26"/>
      <c r="I43" s="26"/>
      <c r="J43" s="26"/>
      <c r="K43" s="26"/>
      <c r="L43" s="26"/>
      <c r="M43" s="26"/>
      <c r="N43" s="26"/>
      <c r="O43" s="26"/>
      <c r="P43" s="27"/>
    </row>
    <row r="44" spans="2:16">
      <c r="B44" s="25"/>
      <c r="C44" s="26"/>
      <c r="D44" s="26"/>
      <c r="E44" s="26"/>
      <c r="F44" s="26"/>
      <c r="G44" s="26"/>
      <c r="H44" s="26"/>
      <c r="I44" s="26"/>
      <c r="J44" s="26"/>
      <c r="K44" s="26"/>
      <c r="L44" s="26"/>
      <c r="M44" s="26"/>
      <c r="N44" s="26"/>
      <c r="O44" s="26"/>
      <c r="P44" s="27"/>
    </row>
    <row r="45" spans="2:16">
      <c r="B45" s="25"/>
      <c r="C45" s="26"/>
      <c r="D45" s="26"/>
      <c r="E45" s="26"/>
      <c r="F45" s="26"/>
      <c r="G45" s="26"/>
      <c r="H45" s="26"/>
      <c r="I45" s="26"/>
      <c r="J45" s="26"/>
      <c r="K45" s="26"/>
      <c r="L45" s="26"/>
      <c r="M45" s="26"/>
      <c r="N45" s="26"/>
      <c r="O45" s="26"/>
      <c r="P45" s="27"/>
    </row>
    <row r="46" spans="2:16">
      <c r="B46" s="25"/>
      <c r="C46" s="26"/>
      <c r="D46" s="26"/>
      <c r="E46" s="26"/>
      <c r="F46" s="26"/>
      <c r="G46" s="26"/>
      <c r="H46" s="26"/>
      <c r="I46" s="26"/>
      <c r="J46" s="26"/>
      <c r="K46" s="26"/>
      <c r="L46" s="26"/>
      <c r="M46" s="26"/>
      <c r="N46" s="26"/>
      <c r="O46" s="26"/>
      <c r="P46" s="27"/>
    </row>
    <row r="47" spans="2:16">
      <c r="B47" s="25"/>
      <c r="C47" s="26"/>
      <c r="D47" s="26"/>
      <c r="E47" s="26"/>
      <c r="F47" s="26"/>
      <c r="G47" s="26"/>
      <c r="H47" s="26"/>
      <c r="I47" s="26"/>
      <c r="J47" s="26"/>
      <c r="K47" s="26"/>
      <c r="L47" s="26"/>
      <c r="M47" s="26"/>
      <c r="N47" s="26"/>
      <c r="O47" s="26"/>
      <c r="P47" s="27"/>
    </row>
    <row r="48" spans="2:16">
      <c r="B48" s="25"/>
      <c r="C48" s="26"/>
      <c r="D48" s="26"/>
      <c r="E48" s="26"/>
      <c r="F48" s="26"/>
      <c r="G48" s="26"/>
      <c r="H48" s="26"/>
      <c r="I48" s="26"/>
      <c r="J48" s="26"/>
      <c r="K48" s="26"/>
      <c r="L48" s="26"/>
      <c r="M48" s="26"/>
      <c r="N48" s="26"/>
      <c r="O48" s="26"/>
      <c r="P48" s="27"/>
    </row>
    <row r="49" spans="2:16">
      <c r="B49" s="25"/>
      <c r="C49" s="26"/>
      <c r="D49" s="26"/>
      <c r="E49" s="26"/>
      <c r="F49" s="26"/>
      <c r="G49" s="26"/>
      <c r="H49" s="26"/>
      <c r="I49" s="26"/>
      <c r="J49" s="26"/>
      <c r="K49" s="26"/>
      <c r="L49" s="26"/>
      <c r="M49" s="26"/>
      <c r="N49" s="26"/>
      <c r="O49" s="26"/>
      <c r="P49" s="27"/>
    </row>
    <row r="50" spans="2:16">
      <c r="B50" s="25"/>
      <c r="C50" s="26"/>
      <c r="D50" s="26"/>
      <c r="E50" s="26"/>
      <c r="F50" s="26"/>
      <c r="G50" s="26"/>
      <c r="H50" s="26"/>
      <c r="I50" s="26"/>
      <c r="J50" s="26"/>
      <c r="K50" s="26"/>
      <c r="L50" s="26"/>
      <c r="M50" s="26"/>
      <c r="N50" s="26"/>
      <c r="O50" s="26"/>
      <c r="P50" s="27"/>
    </row>
    <row r="51" spans="2:16">
      <c r="B51" s="25"/>
      <c r="C51" s="26"/>
      <c r="D51" s="26"/>
      <c r="E51" s="26"/>
      <c r="F51" s="26"/>
      <c r="G51" s="26"/>
      <c r="H51" s="26"/>
      <c r="I51" s="26"/>
      <c r="J51" s="26"/>
      <c r="K51" s="26"/>
      <c r="L51" s="26"/>
      <c r="M51" s="26"/>
      <c r="N51" s="26"/>
      <c r="O51" s="26"/>
      <c r="P51" s="27"/>
    </row>
    <row r="52" spans="2:16">
      <c r="B52" s="25"/>
      <c r="C52" s="26"/>
      <c r="D52" s="26"/>
      <c r="E52" s="26"/>
      <c r="F52" s="26"/>
      <c r="G52" s="26"/>
      <c r="H52" s="26"/>
      <c r="I52" s="26"/>
      <c r="J52" s="26"/>
      <c r="K52" s="26"/>
      <c r="L52" s="26"/>
      <c r="M52" s="26"/>
      <c r="N52" s="26"/>
      <c r="O52" s="26"/>
      <c r="P52" s="27"/>
    </row>
    <row r="53" spans="2:16">
      <c r="B53" s="25"/>
      <c r="C53" s="26"/>
      <c r="D53" s="26"/>
      <c r="E53" s="26"/>
      <c r="F53" s="26"/>
      <c r="G53" s="26"/>
      <c r="H53" s="26"/>
      <c r="I53" s="26"/>
      <c r="J53" s="26"/>
      <c r="K53" s="26"/>
      <c r="L53" s="26"/>
      <c r="M53" s="26"/>
      <c r="N53" s="26"/>
      <c r="O53" s="26"/>
      <c r="P53" s="27"/>
    </row>
    <row r="54" spans="2:16">
      <c r="B54" s="25"/>
      <c r="C54" s="26"/>
      <c r="D54" s="26"/>
      <c r="E54" s="26"/>
      <c r="F54" s="26"/>
      <c r="G54" s="26"/>
      <c r="H54" s="26"/>
      <c r="I54" s="26"/>
      <c r="J54" s="26"/>
      <c r="K54" s="26"/>
      <c r="L54" s="26"/>
      <c r="M54" s="26"/>
      <c r="N54" s="26"/>
      <c r="O54" s="26"/>
      <c r="P54" s="27"/>
    </row>
    <row r="55" spans="2:16">
      <c r="B55" s="25"/>
      <c r="C55" s="26"/>
      <c r="D55" s="26"/>
      <c r="E55" s="26"/>
      <c r="F55" s="26"/>
      <c r="G55" s="26"/>
      <c r="H55" s="26"/>
      <c r="I55" s="26"/>
      <c r="J55" s="26"/>
      <c r="K55" s="26"/>
      <c r="L55" s="26"/>
      <c r="M55" s="26"/>
      <c r="N55" s="26"/>
      <c r="O55" s="26"/>
      <c r="P55" s="27"/>
    </row>
    <row r="56" spans="2:16">
      <c r="B56" s="25"/>
      <c r="C56" s="26"/>
      <c r="D56" s="26"/>
      <c r="E56" s="26"/>
      <c r="F56" s="26"/>
      <c r="G56" s="26"/>
      <c r="H56" s="26"/>
      <c r="I56" s="26"/>
      <c r="J56" s="26"/>
      <c r="K56" s="26"/>
      <c r="L56" s="26"/>
      <c r="M56" s="26"/>
      <c r="N56" s="26"/>
      <c r="O56" s="26"/>
      <c r="P56" s="27"/>
    </row>
    <row r="57" spans="2:16">
      <c r="B57" s="25"/>
      <c r="C57" s="26"/>
      <c r="D57" s="26"/>
      <c r="E57" s="26"/>
      <c r="F57" s="26"/>
      <c r="G57" s="26"/>
      <c r="H57" s="26"/>
      <c r="I57" s="26"/>
      <c r="J57" s="26"/>
      <c r="K57" s="26"/>
      <c r="L57" s="26"/>
      <c r="M57" s="26"/>
      <c r="N57" s="26"/>
      <c r="O57" s="26"/>
      <c r="P57" s="27"/>
    </row>
    <row r="58" spans="2:16">
      <c r="B58" s="25"/>
      <c r="C58" s="26"/>
      <c r="D58" s="26"/>
      <c r="E58" s="26"/>
      <c r="F58" s="26"/>
      <c r="G58" s="26"/>
      <c r="H58" s="26"/>
      <c r="I58" s="26"/>
      <c r="J58" s="26"/>
      <c r="K58" s="26"/>
      <c r="L58" s="26"/>
      <c r="M58" s="26"/>
      <c r="N58" s="26"/>
      <c r="O58" s="26"/>
      <c r="P58" s="27"/>
    </row>
    <row r="59" spans="2:16">
      <c r="B59" s="25"/>
      <c r="C59" s="26"/>
      <c r="D59" s="26"/>
      <c r="E59" s="26"/>
      <c r="F59" s="26"/>
      <c r="G59" s="26"/>
      <c r="H59" s="26"/>
      <c r="I59" s="26"/>
      <c r="J59" s="26"/>
      <c r="K59" s="26"/>
      <c r="L59" s="26"/>
      <c r="M59" s="26"/>
      <c r="N59" s="26"/>
      <c r="O59" s="26"/>
      <c r="P59" s="27"/>
    </row>
    <row r="60" spans="2:16">
      <c r="B60" s="25"/>
      <c r="C60" s="26"/>
      <c r="D60" s="26"/>
      <c r="E60" s="26"/>
      <c r="F60" s="26"/>
      <c r="G60" s="26"/>
      <c r="H60" s="26"/>
      <c r="I60" s="26"/>
      <c r="J60" s="26"/>
      <c r="K60" s="26"/>
      <c r="L60" s="26"/>
      <c r="M60" s="26"/>
      <c r="N60" s="26"/>
      <c r="O60" s="26"/>
      <c r="P60" s="27"/>
    </row>
    <row r="61" spans="2:16">
      <c r="B61" s="25"/>
      <c r="C61" s="26"/>
      <c r="D61" s="26"/>
      <c r="E61" s="26"/>
      <c r="F61" s="26"/>
      <c r="G61" s="26"/>
      <c r="H61" s="26"/>
      <c r="I61" s="26"/>
      <c r="J61" s="26"/>
      <c r="K61" s="26"/>
      <c r="L61" s="26"/>
      <c r="M61" s="26"/>
      <c r="N61" s="26"/>
      <c r="O61" s="26"/>
      <c r="P61" s="27"/>
    </row>
    <row r="62" spans="2:16">
      <c r="B62" s="25"/>
      <c r="C62" s="26"/>
      <c r="D62" s="26"/>
      <c r="E62" s="26"/>
      <c r="F62" s="26"/>
      <c r="G62" s="26"/>
      <c r="H62" s="26"/>
      <c r="I62" s="26"/>
      <c r="J62" s="26"/>
      <c r="K62" s="26"/>
      <c r="L62" s="26"/>
      <c r="M62" s="26"/>
      <c r="N62" s="26"/>
      <c r="O62" s="26"/>
      <c r="P62" s="27"/>
    </row>
    <row r="63" spans="2:16">
      <c r="B63" s="25"/>
      <c r="C63" s="26"/>
      <c r="D63" s="26"/>
      <c r="E63" s="26"/>
      <c r="F63" s="26"/>
      <c r="G63" s="26"/>
      <c r="H63" s="26"/>
      <c r="I63" s="26"/>
      <c r="J63" s="26"/>
      <c r="K63" s="26"/>
      <c r="L63" s="26"/>
      <c r="M63" s="26"/>
      <c r="N63" s="26"/>
      <c r="O63" s="26"/>
      <c r="P63" s="27"/>
    </row>
    <row r="64" spans="2:16">
      <c r="B64" s="25"/>
      <c r="C64" s="26"/>
      <c r="D64" s="26"/>
      <c r="E64" s="26"/>
      <c r="F64" s="26"/>
      <c r="G64" s="26"/>
      <c r="H64" s="26"/>
      <c r="I64" s="26"/>
      <c r="J64" s="26"/>
      <c r="K64" s="26"/>
      <c r="L64" s="26"/>
      <c r="M64" s="26"/>
      <c r="N64" s="26"/>
      <c r="O64" s="26"/>
      <c r="P64" s="27"/>
    </row>
    <row r="65" spans="2:16">
      <c r="B65" s="25"/>
      <c r="C65" s="26"/>
      <c r="D65" s="26"/>
      <c r="E65" s="26"/>
      <c r="F65" s="26"/>
      <c r="G65" s="26"/>
      <c r="H65" s="26"/>
      <c r="I65" s="26"/>
      <c r="J65" s="26"/>
      <c r="K65" s="26"/>
      <c r="L65" s="26"/>
      <c r="M65" s="26"/>
      <c r="N65" s="26"/>
      <c r="O65" s="26"/>
      <c r="P65" s="27"/>
    </row>
    <row r="66" spans="2:16">
      <c r="B66" s="25"/>
      <c r="C66" s="26"/>
      <c r="D66" s="26"/>
      <c r="E66" s="26"/>
      <c r="F66" s="26"/>
      <c r="G66" s="26"/>
      <c r="H66" s="26"/>
      <c r="I66" s="26"/>
      <c r="J66" s="26"/>
      <c r="K66" s="26"/>
      <c r="L66" s="26"/>
      <c r="M66" s="26"/>
      <c r="N66" s="26"/>
      <c r="O66" s="26"/>
      <c r="P66" s="27"/>
    </row>
    <row r="67" spans="2:16">
      <c r="B67" s="25"/>
      <c r="C67" s="26"/>
      <c r="D67" s="26"/>
      <c r="E67" s="26"/>
      <c r="F67" s="26"/>
      <c r="G67" s="26"/>
      <c r="H67" s="26"/>
      <c r="I67" s="26"/>
      <c r="J67" s="26"/>
      <c r="K67" s="26"/>
      <c r="L67" s="26"/>
      <c r="M67" s="26"/>
      <c r="N67" s="26"/>
      <c r="O67" s="26"/>
      <c r="P67" s="27"/>
    </row>
    <row r="68" spans="2:16">
      <c r="B68" s="25"/>
      <c r="C68" s="26"/>
      <c r="D68" s="26"/>
      <c r="E68" s="26"/>
      <c r="F68" s="26"/>
      <c r="G68" s="26"/>
      <c r="H68" s="26"/>
      <c r="I68" s="26"/>
      <c r="J68" s="26"/>
      <c r="K68" s="26"/>
      <c r="L68" s="26"/>
      <c r="M68" s="26"/>
      <c r="N68" s="26"/>
      <c r="O68" s="26"/>
      <c r="P68" s="27"/>
    </row>
    <row r="69" spans="2:16">
      <c r="B69" s="25"/>
      <c r="C69" s="26"/>
      <c r="D69" s="26"/>
      <c r="E69" s="26"/>
      <c r="F69" s="26"/>
      <c r="G69" s="26"/>
      <c r="H69" s="26"/>
      <c r="I69" s="26"/>
      <c r="J69" s="26"/>
      <c r="K69" s="26"/>
      <c r="L69" s="26"/>
      <c r="M69" s="26"/>
      <c r="N69" s="26"/>
      <c r="O69" s="26"/>
      <c r="P69" s="27"/>
    </row>
    <row r="70" spans="2:16">
      <c r="B70" s="25"/>
      <c r="C70" s="26"/>
      <c r="D70" s="26"/>
      <c r="E70" s="26"/>
      <c r="F70" s="26"/>
      <c r="G70" s="26"/>
      <c r="H70" s="26"/>
      <c r="I70" s="26"/>
      <c r="J70" s="26"/>
      <c r="K70" s="26"/>
      <c r="L70" s="26"/>
      <c r="M70" s="26"/>
      <c r="N70" s="26"/>
      <c r="O70" s="26"/>
      <c r="P70" s="27"/>
    </row>
    <row r="71" spans="2:16">
      <c r="B71" s="25"/>
      <c r="C71" s="26"/>
      <c r="D71" s="26"/>
      <c r="E71" s="26"/>
      <c r="F71" s="26"/>
      <c r="G71" s="26"/>
      <c r="H71" s="26"/>
      <c r="I71" s="26"/>
      <c r="J71" s="26"/>
      <c r="K71" s="26"/>
      <c r="L71" s="26"/>
      <c r="M71" s="26"/>
      <c r="N71" s="26"/>
      <c r="O71" s="26"/>
      <c r="P71" s="27"/>
    </row>
    <row r="72" spans="2:16">
      <c r="B72" s="25"/>
      <c r="C72" s="26"/>
      <c r="D72" s="26"/>
      <c r="E72" s="26"/>
      <c r="F72" s="26"/>
      <c r="G72" s="26"/>
      <c r="H72" s="26"/>
      <c r="I72" s="26"/>
      <c r="J72" s="26"/>
      <c r="K72" s="26"/>
      <c r="L72" s="26"/>
      <c r="M72" s="26"/>
      <c r="N72" s="26"/>
      <c r="O72" s="26"/>
      <c r="P72" s="27"/>
    </row>
    <row r="73" spans="2:16">
      <c r="B73" s="25"/>
      <c r="C73" s="26"/>
      <c r="D73" s="26"/>
      <c r="E73" s="26"/>
      <c r="F73" s="26"/>
      <c r="G73" s="26"/>
      <c r="H73" s="26"/>
      <c r="I73" s="26"/>
      <c r="J73" s="26"/>
      <c r="K73" s="26"/>
      <c r="L73" s="26"/>
      <c r="M73" s="26"/>
      <c r="N73" s="26"/>
      <c r="O73" s="26"/>
      <c r="P73" s="27"/>
    </row>
    <row r="74" spans="2:16">
      <c r="B74" s="25"/>
      <c r="C74" s="26"/>
      <c r="D74" s="26"/>
      <c r="E74" s="26"/>
      <c r="F74" s="26"/>
      <c r="G74" s="26"/>
      <c r="H74" s="26"/>
      <c r="I74" s="26"/>
      <c r="J74" s="26"/>
      <c r="K74" s="26"/>
      <c r="L74" s="26"/>
      <c r="M74" s="26"/>
      <c r="N74" s="26"/>
      <c r="O74" s="26"/>
      <c r="P74" s="27"/>
    </row>
    <row r="75" spans="2:16">
      <c r="B75" s="25"/>
      <c r="C75" s="26"/>
      <c r="D75" s="26"/>
      <c r="E75" s="26"/>
      <c r="F75" s="26"/>
      <c r="G75" s="26"/>
      <c r="H75" s="26"/>
      <c r="I75" s="26"/>
      <c r="J75" s="26"/>
      <c r="K75" s="26"/>
      <c r="L75" s="26"/>
      <c r="M75" s="26"/>
      <c r="N75" s="26"/>
      <c r="O75" s="26"/>
      <c r="P75" s="27"/>
    </row>
    <row r="76" spans="2:16">
      <c r="B76" s="25"/>
      <c r="C76" s="26"/>
      <c r="D76" s="26"/>
      <c r="E76" s="26"/>
      <c r="F76" s="26"/>
      <c r="G76" s="26"/>
      <c r="H76" s="26"/>
      <c r="I76" s="26"/>
      <c r="J76" s="26"/>
      <c r="K76" s="26"/>
      <c r="L76" s="26"/>
      <c r="M76" s="26"/>
      <c r="N76" s="26"/>
      <c r="O76" s="26"/>
      <c r="P76" s="27"/>
    </row>
    <row r="77" spans="2:16">
      <c r="B77" s="25"/>
      <c r="C77" s="26"/>
      <c r="D77" s="26"/>
      <c r="E77" s="26"/>
      <c r="F77" s="26"/>
      <c r="G77" s="26"/>
      <c r="H77" s="26"/>
      <c r="I77" s="26"/>
      <c r="J77" s="26"/>
      <c r="K77" s="26"/>
      <c r="L77" s="26"/>
      <c r="M77" s="26"/>
      <c r="N77" s="26"/>
      <c r="O77" s="26"/>
      <c r="P77" s="27"/>
    </row>
    <row r="78" spans="2:16">
      <c r="B78" s="25"/>
      <c r="C78" s="26"/>
      <c r="D78" s="26"/>
      <c r="E78" s="26"/>
      <c r="F78" s="26"/>
      <c r="G78" s="26"/>
      <c r="H78" s="26"/>
      <c r="I78" s="26"/>
      <c r="J78" s="26"/>
      <c r="K78" s="26"/>
      <c r="L78" s="26"/>
      <c r="M78" s="26"/>
      <c r="N78" s="26"/>
      <c r="O78" s="26"/>
      <c r="P78" s="27"/>
    </row>
    <row r="79" spans="2:16">
      <c r="B79" s="25"/>
      <c r="C79" s="26"/>
      <c r="D79" s="26"/>
      <c r="E79" s="26"/>
      <c r="F79" s="26"/>
      <c r="G79" s="26"/>
      <c r="H79" s="26"/>
      <c r="I79" s="26"/>
      <c r="J79" s="26"/>
      <c r="K79" s="26"/>
      <c r="L79" s="26"/>
      <c r="M79" s="26"/>
      <c r="N79" s="26"/>
      <c r="O79" s="26"/>
      <c r="P79" s="27"/>
    </row>
    <row r="80" spans="2:16">
      <c r="B80" s="25"/>
      <c r="C80" s="26"/>
      <c r="D80" s="26"/>
      <c r="E80" s="26"/>
      <c r="F80" s="26"/>
      <c r="G80" s="26"/>
      <c r="H80" s="26"/>
      <c r="I80" s="26"/>
      <c r="J80" s="26"/>
      <c r="K80" s="26"/>
      <c r="L80" s="26"/>
      <c r="M80" s="26"/>
      <c r="N80" s="26"/>
      <c r="O80" s="26"/>
      <c r="P80" s="27"/>
    </row>
    <row r="81" spans="2:16">
      <c r="B81" s="25"/>
      <c r="C81" s="26"/>
      <c r="D81" s="26"/>
      <c r="E81" s="26"/>
      <c r="F81" s="26"/>
      <c r="G81" s="26"/>
      <c r="H81" s="26"/>
      <c r="I81" s="26"/>
      <c r="J81" s="26"/>
      <c r="K81" s="26"/>
      <c r="L81" s="26"/>
      <c r="M81" s="26"/>
      <c r="N81" s="26"/>
      <c r="O81" s="26"/>
      <c r="P81" s="27"/>
    </row>
    <row r="82" spans="2:16">
      <c r="B82" s="25"/>
      <c r="C82" s="26"/>
      <c r="D82" s="26"/>
      <c r="E82" s="26"/>
      <c r="F82" s="26"/>
      <c r="G82" s="26"/>
      <c r="H82" s="26"/>
      <c r="I82" s="26"/>
      <c r="J82" s="26"/>
      <c r="K82" s="26"/>
      <c r="L82" s="26"/>
      <c r="M82" s="26"/>
      <c r="N82" s="26"/>
      <c r="O82" s="26"/>
      <c r="P82" s="27"/>
    </row>
    <row r="83" spans="2:16">
      <c r="B83" s="25"/>
      <c r="C83" s="26"/>
      <c r="D83" s="26"/>
      <c r="E83" s="26"/>
      <c r="F83" s="26"/>
      <c r="G83" s="26"/>
      <c r="H83" s="26"/>
      <c r="I83" s="26"/>
      <c r="J83" s="26"/>
      <c r="K83" s="26"/>
      <c r="L83" s="26"/>
      <c r="M83" s="26"/>
      <c r="N83" s="26"/>
      <c r="O83" s="26"/>
      <c r="P83" s="27"/>
    </row>
    <row r="84" spans="2:16">
      <c r="B84" s="25"/>
      <c r="C84" s="26"/>
      <c r="D84" s="26"/>
      <c r="E84" s="26"/>
      <c r="F84" s="26"/>
      <c r="G84" s="26"/>
      <c r="H84" s="26"/>
      <c r="I84" s="26"/>
      <c r="J84" s="26"/>
      <c r="K84" s="26"/>
      <c r="L84" s="26"/>
      <c r="M84" s="26"/>
      <c r="N84" s="26"/>
      <c r="O84" s="26"/>
      <c r="P84" s="27"/>
    </row>
    <row r="85" spans="2:16">
      <c r="B85" s="25"/>
      <c r="C85" s="26"/>
      <c r="D85" s="26"/>
      <c r="E85" s="26"/>
      <c r="F85" s="26"/>
      <c r="G85" s="26"/>
      <c r="H85" s="26"/>
      <c r="I85" s="26"/>
      <c r="J85" s="26"/>
      <c r="K85" s="26"/>
      <c r="L85" s="26"/>
      <c r="M85" s="26"/>
      <c r="N85" s="26"/>
      <c r="O85" s="26"/>
      <c r="P85" s="27"/>
    </row>
    <row r="86" spans="2:16">
      <c r="B86" s="25"/>
      <c r="C86" s="26"/>
      <c r="D86" s="26"/>
      <c r="E86" s="26"/>
      <c r="F86" s="26"/>
      <c r="G86" s="26"/>
      <c r="H86" s="26"/>
      <c r="I86" s="26"/>
      <c r="J86" s="26"/>
      <c r="K86" s="26"/>
      <c r="L86" s="26"/>
      <c r="M86" s="26"/>
      <c r="N86" s="26"/>
      <c r="O86" s="26"/>
      <c r="P86" s="27"/>
    </row>
    <row r="87" spans="2:16">
      <c r="B87" s="25"/>
      <c r="C87" s="26"/>
      <c r="D87" s="26"/>
      <c r="E87" s="26"/>
      <c r="F87" s="26"/>
      <c r="G87" s="26"/>
      <c r="H87" s="26"/>
      <c r="I87" s="26"/>
      <c r="J87" s="26"/>
      <c r="K87" s="26"/>
      <c r="L87" s="26"/>
      <c r="M87" s="26"/>
      <c r="N87" s="26"/>
      <c r="O87" s="26"/>
      <c r="P87" s="27"/>
    </row>
    <row r="88" spans="2:16">
      <c r="B88" s="25"/>
      <c r="C88" s="26"/>
      <c r="D88" s="26"/>
      <c r="E88" s="26"/>
      <c r="F88" s="26"/>
      <c r="G88" s="26"/>
      <c r="H88" s="26"/>
      <c r="I88" s="26"/>
      <c r="J88" s="26"/>
      <c r="K88" s="26"/>
      <c r="L88" s="26"/>
      <c r="M88" s="26"/>
      <c r="N88" s="26"/>
      <c r="O88" s="26"/>
      <c r="P88" s="27"/>
    </row>
    <row r="89" spans="2:16">
      <c r="B89" s="25"/>
      <c r="C89" s="26"/>
      <c r="D89" s="26"/>
      <c r="E89" s="26"/>
      <c r="F89" s="26"/>
      <c r="G89" s="26"/>
      <c r="H89" s="26"/>
      <c r="I89" s="26"/>
      <c r="J89" s="26"/>
      <c r="K89" s="26"/>
      <c r="L89" s="26"/>
      <c r="M89" s="26"/>
      <c r="N89" s="26"/>
      <c r="O89" s="26"/>
      <c r="P89" s="27"/>
    </row>
    <row r="90" spans="2:16">
      <c r="B90" s="25"/>
      <c r="C90" s="26"/>
      <c r="D90" s="26"/>
      <c r="E90" s="26"/>
      <c r="F90" s="26"/>
      <c r="G90" s="26"/>
      <c r="H90" s="26"/>
      <c r="I90" s="26"/>
      <c r="J90" s="26"/>
      <c r="K90" s="26"/>
      <c r="L90" s="26"/>
      <c r="M90" s="26"/>
      <c r="N90" s="26"/>
      <c r="O90" s="26"/>
      <c r="P90" s="27"/>
    </row>
    <row r="91" spans="2:16">
      <c r="B91" s="25"/>
      <c r="C91" s="26"/>
      <c r="D91" s="26"/>
      <c r="E91" s="26"/>
      <c r="F91" s="26"/>
      <c r="G91" s="26"/>
      <c r="H91" s="26"/>
      <c r="I91" s="26"/>
      <c r="J91" s="26"/>
      <c r="K91" s="26"/>
      <c r="L91" s="26"/>
      <c r="M91" s="26"/>
      <c r="N91" s="26"/>
      <c r="O91" s="26"/>
      <c r="P91" s="27"/>
    </row>
    <row r="92" spans="2:16">
      <c r="B92" s="25"/>
      <c r="C92" s="26"/>
      <c r="D92" s="26"/>
      <c r="E92" s="26"/>
      <c r="F92" s="26"/>
      <c r="G92" s="26"/>
      <c r="H92" s="26"/>
      <c r="I92" s="26"/>
      <c r="J92" s="26"/>
      <c r="K92" s="26"/>
      <c r="L92" s="26"/>
      <c r="M92" s="26"/>
      <c r="N92" s="26"/>
      <c r="O92" s="26"/>
      <c r="P92" s="27"/>
    </row>
    <row r="93" spans="2:16">
      <c r="B93" s="25"/>
      <c r="C93" s="26"/>
      <c r="D93" s="26"/>
      <c r="E93" s="26"/>
      <c r="F93" s="26"/>
      <c r="G93" s="26"/>
      <c r="H93" s="26"/>
      <c r="I93" s="26"/>
      <c r="J93" s="26"/>
      <c r="K93" s="26"/>
      <c r="L93" s="26"/>
      <c r="M93" s="26"/>
      <c r="N93" s="26"/>
      <c r="O93" s="26"/>
      <c r="P93" s="27"/>
    </row>
    <row r="94" spans="2:16">
      <c r="B94" s="25"/>
      <c r="C94" s="26"/>
      <c r="D94" s="26"/>
      <c r="E94" s="26"/>
      <c r="F94" s="26"/>
      <c r="G94" s="26"/>
      <c r="H94" s="26"/>
      <c r="I94" s="26"/>
      <c r="J94" s="26"/>
      <c r="K94" s="26"/>
      <c r="L94" s="26"/>
      <c r="M94" s="26"/>
      <c r="N94" s="26"/>
      <c r="O94" s="26"/>
      <c r="P94" s="27"/>
    </row>
    <row r="95" spans="2:16">
      <c r="B95" s="25"/>
      <c r="C95" s="26"/>
      <c r="D95" s="26"/>
      <c r="E95" s="26"/>
      <c r="F95" s="26"/>
      <c r="G95" s="26"/>
      <c r="H95" s="26"/>
      <c r="I95" s="26"/>
      <c r="J95" s="26"/>
      <c r="K95" s="26"/>
      <c r="L95" s="26"/>
      <c r="M95" s="26"/>
      <c r="N95" s="26"/>
      <c r="O95" s="26"/>
      <c r="P95" s="27"/>
    </row>
    <row r="96" spans="2:16">
      <c r="B96" s="25"/>
      <c r="C96" s="26"/>
      <c r="D96" s="26"/>
      <c r="E96" s="26"/>
      <c r="F96" s="26"/>
      <c r="G96" s="26"/>
      <c r="H96" s="26"/>
      <c r="I96" s="26"/>
      <c r="J96" s="26"/>
      <c r="K96" s="26"/>
      <c r="L96" s="26"/>
      <c r="M96" s="26"/>
      <c r="N96" s="26"/>
      <c r="O96" s="26"/>
      <c r="P96" s="27"/>
    </row>
    <row r="97" spans="2:16">
      <c r="B97" s="25"/>
      <c r="C97" s="26"/>
      <c r="D97" s="26"/>
      <c r="E97" s="26"/>
      <c r="F97" s="26"/>
      <c r="G97" s="26"/>
      <c r="H97" s="26"/>
      <c r="I97" s="26"/>
      <c r="J97" s="26"/>
      <c r="K97" s="26"/>
      <c r="L97" s="26"/>
      <c r="M97" s="26"/>
      <c r="N97" s="26"/>
      <c r="O97" s="26"/>
      <c r="P97" s="27"/>
    </row>
    <row r="98" spans="2:16">
      <c r="B98" s="25"/>
      <c r="C98" s="26"/>
      <c r="D98" s="26"/>
      <c r="E98" s="26"/>
      <c r="F98" s="26"/>
      <c r="G98" s="26"/>
      <c r="H98" s="26"/>
      <c r="I98" s="26"/>
      <c r="J98" s="26"/>
      <c r="K98" s="26"/>
      <c r="L98" s="26"/>
      <c r="M98" s="26"/>
      <c r="N98" s="26"/>
      <c r="O98" s="26"/>
      <c r="P98" s="27"/>
    </row>
    <row r="99" spans="2:16">
      <c r="B99" s="25"/>
      <c r="C99" s="26"/>
      <c r="D99" s="26"/>
      <c r="E99" s="26"/>
      <c r="F99" s="26"/>
      <c r="G99" s="26"/>
      <c r="H99" s="26"/>
      <c r="I99" s="26"/>
      <c r="J99" s="26"/>
      <c r="K99" s="26"/>
      <c r="L99" s="26"/>
      <c r="M99" s="26"/>
      <c r="N99" s="26"/>
      <c r="O99" s="26"/>
      <c r="P99" s="27"/>
    </row>
    <row r="100" spans="2:16">
      <c r="B100" s="25"/>
      <c r="C100" s="26"/>
      <c r="D100" s="26"/>
      <c r="E100" s="26"/>
      <c r="F100" s="26"/>
      <c r="G100" s="26"/>
      <c r="H100" s="26"/>
      <c r="I100" s="26"/>
      <c r="J100" s="26"/>
      <c r="K100" s="26"/>
      <c r="L100" s="26"/>
      <c r="M100" s="26"/>
      <c r="N100" s="26"/>
      <c r="O100" s="26"/>
      <c r="P100" s="27"/>
    </row>
    <row r="101" spans="2:16">
      <c r="B101" s="25"/>
      <c r="C101" s="26"/>
      <c r="D101" s="26"/>
      <c r="E101" s="26"/>
      <c r="F101" s="26"/>
      <c r="G101" s="26"/>
      <c r="H101" s="26"/>
      <c r="I101" s="26"/>
      <c r="J101" s="26"/>
      <c r="K101" s="26"/>
      <c r="L101" s="26"/>
      <c r="M101" s="26"/>
      <c r="N101" s="26"/>
      <c r="O101" s="26"/>
      <c r="P101" s="27"/>
    </row>
    <row r="102" spans="2:16">
      <c r="B102" s="25"/>
      <c r="C102" s="26"/>
      <c r="D102" s="26"/>
      <c r="E102" s="26"/>
      <c r="F102" s="26"/>
      <c r="G102" s="26"/>
      <c r="H102" s="26"/>
      <c r="I102" s="26"/>
      <c r="J102" s="26"/>
      <c r="K102" s="26"/>
      <c r="L102" s="26"/>
      <c r="M102" s="26"/>
      <c r="N102" s="26"/>
      <c r="O102" s="26"/>
      <c r="P102" s="27"/>
    </row>
    <row r="103" spans="2:16">
      <c r="B103" s="25"/>
      <c r="C103" s="26"/>
      <c r="D103" s="26"/>
      <c r="E103" s="26"/>
      <c r="F103" s="26"/>
      <c r="G103" s="26"/>
      <c r="H103" s="26"/>
      <c r="I103" s="26"/>
      <c r="J103" s="26"/>
      <c r="K103" s="26"/>
      <c r="L103" s="26"/>
      <c r="M103" s="26"/>
      <c r="N103" s="26"/>
      <c r="O103" s="26"/>
      <c r="P103" s="27"/>
    </row>
    <row r="104" spans="2:16">
      <c r="B104" s="25"/>
      <c r="C104" s="26"/>
      <c r="D104" s="26"/>
      <c r="E104" s="26"/>
      <c r="F104" s="26"/>
      <c r="G104" s="26"/>
      <c r="H104" s="26"/>
      <c r="I104" s="26"/>
      <c r="J104" s="26"/>
      <c r="K104" s="26"/>
      <c r="L104" s="26"/>
      <c r="M104" s="26"/>
      <c r="N104" s="26"/>
      <c r="O104" s="26"/>
      <c r="P104" s="27"/>
    </row>
    <row r="105" spans="2:16">
      <c r="B105" s="25"/>
      <c r="C105" s="26"/>
      <c r="D105" s="26"/>
      <c r="E105" s="26"/>
      <c r="F105" s="26"/>
      <c r="G105" s="26"/>
      <c r="H105" s="26"/>
      <c r="I105" s="26"/>
      <c r="J105" s="26"/>
      <c r="K105" s="26"/>
      <c r="L105" s="26"/>
      <c r="M105" s="26"/>
      <c r="N105" s="26"/>
      <c r="O105" s="26"/>
      <c r="P105" s="27"/>
    </row>
    <row r="106" spans="2:16">
      <c r="B106" s="25"/>
      <c r="C106" s="26"/>
      <c r="D106" s="26"/>
      <c r="E106" s="26"/>
      <c r="F106" s="26"/>
      <c r="G106" s="26"/>
      <c r="H106" s="26"/>
      <c r="I106" s="26"/>
      <c r="J106" s="26"/>
      <c r="K106" s="26"/>
      <c r="L106" s="26"/>
      <c r="M106" s="26"/>
      <c r="N106" s="26"/>
      <c r="O106" s="26"/>
      <c r="P106" s="27"/>
    </row>
    <row r="107" spans="2:16">
      <c r="B107" s="25"/>
      <c r="C107" s="26"/>
      <c r="D107" s="26"/>
      <c r="E107" s="26"/>
      <c r="F107" s="26"/>
      <c r="G107" s="26"/>
      <c r="H107" s="26"/>
      <c r="I107" s="26"/>
      <c r="J107" s="26"/>
      <c r="K107" s="26"/>
      <c r="L107" s="26"/>
      <c r="M107" s="26"/>
      <c r="N107" s="26"/>
      <c r="O107" s="26"/>
      <c r="P107" s="27"/>
    </row>
    <row r="108" spans="2:16">
      <c r="B108" s="25"/>
      <c r="C108" s="26"/>
      <c r="D108" s="26"/>
      <c r="E108" s="26"/>
      <c r="F108" s="26"/>
      <c r="G108" s="26"/>
      <c r="H108" s="26"/>
      <c r="I108" s="26"/>
      <c r="J108" s="26"/>
      <c r="K108" s="26"/>
      <c r="L108" s="26"/>
      <c r="M108" s="26"/>
      <c r="N108" s="26"/>
      <c r="O108" s="26"/>
      <c r="P108" s="27"/>
    </row>
    <row r="109" spans="2:16">
      <c r="B109" s="25"/>
      <c r="C109" s="26"/>
      <c r="D109" s="26"/>
      <c r="E109" s="26"/>
      <c r="F109" s="26"/>
      <c r="G109" s="26"/>
      <c r="H109" s="26"/>
      <c r="I109" s="26"/>
      <c r="J109" s="26"/>
      <c r="K109" s="26"/>
      <c r="L109" s="26"/>
      <c r="M109" s="26"/>
      <c r="N109" s="26"/>
      <c r="O109" s="26"/>
      <c r="P109" s="27"/>
    </row>
    <row r="110" spans="2:16">
      <c r="B110" s="25"/>
      <c r="C110" s="26"/>
      <c r="D110" s="26"/>
      <c r="E110" s="26"/>
      <c r="F110" s="26"/>
      <c r="G110" s="26"/>
      <c r="H110" s="26"/>
      <c r="I110" s="26"/>
      <c r="J110" s="26"/>
      <c r="K110" s="26"/>
      <c r="L110" s="26"/>
      <c r="M110" s="26"/>
      <c r="N110" s="26"/>
      <c r="O110" s="26"/>
      <c r="P110" s="27"/>
    </row>
    <row r="111" spans="2:16">
      <c r="B111" s="25"/>
      <c r="C111" s="26"/>
      <c r="D111" s="26"/>
      <c r="E111" s="26"/>
      <c r="F111" s="26"/>
      <c r="G111" s="26"/>
      <c r="H111" s="26"/>
      <c r="I111" s="26"/>
      <c r="J111" s="26"/>
      <c r="K111" s="26"/>
      <c r="L111" s="26"/>
      <c r="M111" s="26"/>
      <c r="N111" s="26"/>
      <c r="O111" s="26"/>
      <c r="P111" s="27"/>
    </row>
    <row r="112" spans="2:16">
      <c r="B112" s="25"/>
      <c r="C112" s="26"/>
      <c r="D112" s="26"/>
      <c r="E112" s="26"/>
      <c r="F112" s="26"/>
      <c r="G112" s="26"/>
      <c r="H112" s="26"/>
      <c r="I112" s="26"/>
      <c r="J112" s="26"/>
      <c r="K112" s="26"/>
      <c r="L112" s="26"/>
      <c r="M112" s="26"/>
      <c r="N112" s="26"/>
      <c r="O112" s="26"/>
      <c r="P112" s="27"/>
    </row>
    <row r="113" spans="2:16">
      <c r="B113" s="25"/>
      <c r="C113" s="26"/>
      <c r="D113" s="26"/>
      <c r="E113" s="26"/>
      <c r="F113" s="26"/>
      <c r="G113" s="26"/>
      <c r="H113" s="26"/>
      <c r="I113" s="26"/>
      <c r="J113" s="26"/>
      <c r="K113" s="26"/>
      <c r="L113" s="26"/>
      <c r="M113" s="26"/>
      <c r="N113" s="26"/>
      <c r="O113" s="26"/>
      <c r="P113" s="27"/>
    </row>
    <row r="114" spans="2:16">
      <c r="B114" s="25"/>
      <c r="C114" s="26"/>
      <c r="D114" s="26"/>
      <c r="E114" s="26"/>
      <c r="F114" s="26"/>
      <c r="G114" s="26"/>
      <c r="H114" s="26"/>
      <c r="I114" s="26"/>
      <c r="J114" s="26"/>
      <c r="K114" s="26"/>
      <c r="L114" s="26"/>
      <c r="M114" s="26"/>
      <c r="N114" s="26"/>
      <c r="O114" s="26"/>
      <c r="P114" s="27"/>
    </row>
    <row r="115" spans="2:16">
      <c r="B115" s="25"/>
      <c r="C115" s="26"/>
      <c r="D115" s="26"/>
      <c r="E115" s="26"/>
      <c r="F115" s="26"/>
      <c r="G115" s="26"/>
      <c r="H115" s="26"/>
      <c r="I115" s="26"/>
      <c r="J115" s="26"/>
      <c r="K115" s="26"/>
      <c r="L115" s="26"/>
      <c r="M115" s="26"/>
      <c r="N115" s="26"/>
      <c r="O115" s="26"/>
      <c r="P115" s="27"/>
    </row>
    <row r="116" spans="2:16">
      <c r="B116" s="25"/>
      <c r="C116" s="26"/>
      <c r="D116" s="26"/>
      <c r="E116" s="26"/>
      <c r="F116" s="26"/>
      <c r="G116" s="26"/>
      <c r="H116" s="26"/>
      <c r="I116" s="26"/>
      <c r="J116" s="26"/>
      <c r="K116" s="26"/>
      <c r="L116" s="26"/>
      <c r="M116" s="26"/>
      <c r="N116" s="26"/>
      <c r="O116" s="26"/>
      <c r="P116" s="27"/>
    </row>
    <row r="117" spans="2:16">
      <c r="B117" s="25"/>
      <c r="C117" s="26"/>
      <c r="D117" s="26"/>
      <c r="E117" s="26"/>
      <c r="F117" s="26"/>
      <c r="G117" s="26"/>
      <c r="H117" s="26"/>
      <c r="I117" s="26"/>
      <c r="J117" s="26"/>
      <c r="K117" s="26"/>
      <c r="L117" s="26"/>
      <c r="M117" s="26"/>
      <c r="N117" s="26"/>
      <c r="O117" s="26"/>
      <c r="P117" s="27"/>
    </row>
    <row r="118" spans="2:16">
      <c r="B118" s="25"/>
      <c r="C118" s="26"/>
      <c r="D118" s="26"/>
      <c r="E118" s="26"/>
      <c r="F118" s="26"/>
      <c r="G118" s="26"/>
      <c r="H118" s="26"/>
      <c r="I118" s="26"/>
      <c r="J118" s="26"/>
      <c r="K118" s="26"/>
      <c r="L118" s="26"/>
      <c r="M118" s="26"/>
      <c r="N118" s="26"/>
      <c r="O118" s="26"/>
      <c r="P118" s="27"/>
    </row>
    <row r="119" spans="2:16">
      <c r="B119" s="25"/>
      <c r="C119" s="26"/>
      <c r="D119" s="26"/>
      <c r="E119" s="26"/>
      <c r="F119" s="26"/>
      <c r="G119" s="26"/>
      <c r="H119" s="26"/>
      <c r="I119" s="26"/>
      <c r="J119" s="26"/>
      <c r="K119" s="26"/>
      <c r="L119" s="26"/>
      <c r="M119" s="26"/>
      <c r="N119" s="26"/>
      <c r="O119" s="26"/>
      <c r="P119" s="27"/>
    </row>
    <row r="120" spans="2:16">
      <c r="B120" s="25"/>
      <c r="C120" s="26"/>
      <c r="D120" s="26"/>
      <c r="E120" s="26"/>
      <c r="F120" s="26"/>
      <c r="G120" s="26"/>
      <c r="H120" s="26"/>
      <c r="I120" s="26"/>
      <c r="J120" s="26"/>
      <c r="K120" s="26"/>
      <c r="L120" s="26"/>
      <c r="M120" s="26"/>
      <c r="N120" s="26"/>
      <c r="O120" s="26"/>
      <c r="P120" s="27"/>
    </row>
    <row r="121" spans="2:16">
      <c r="B121" s="25"/>
      <c r="C121" s="26"/>
      <c r="D121" s="26"/>
      <c r="E121" s="26"/>
      <c r="F121" s="26"/>
      <c r="G121" s="26"/>
      <c r="H121" s="26"/>
      <c r="I121" s="26"/>
      <c r="J121" s="26"/>
      <c r="K121" s="26"/>
      <c r="L121" s="26"/>
      <c r="M121" s="26"/>
      <c r="N121" s="26"/>
      <c r="O121" s="26"/>
      <c r="P121" s="27"/>
    </row>
    <row r="122" spans="2:16">
      <c r="B122" s="25"/>
      <c r="C122" s="26"/>
      <c r="D122" s="26"/>
      <c r="E122" s="26"/>
      <c r="F122" s="26"/>
      <c r="G122" s="26"/>
      <c r="H122" s="26"/>
      <c r="I122" s="26"/>
      <c r="J122" s="26"/>
      <c r="K122" s="26"/>
      <c r="L122" s="26"/>
      <c r="M122" s="26"/>
      <c r="N122" s="26"/>
      <c r="O122" s="26"/>
      <c r="P122" s="27"/>
    </row>
    <row r="123" spans="2:16">
      <c r="B123" s="25"/>
      <c r="C123" s="26"/>
      <c r="D123" s="26"/>
      <c r="E123" s="26"/>
      <c r="F123" s="26"/>
      <c r="G123" s="26"/>
      <c r="H123" s="26"/>
      <c r="I123" s="26"/>
      <c r="J123" s="26"/>
      <c r="K123" s="26"/>
      <c r="L123" s="26"/>
      <c r="M123" s="26"/>
      <c r="N123" s="26"/>
      <c r="O123" s="26"/>
      <c r="P123" s="27"/>
    </row>
    <row r="124" spans="2:16">
      <c r="B124" s="25"/>
      <c r="C124" s="26"/>
      <c r="D124" s="26"/>
      <c r="E124" s="26"/>
      <c r="F124" s="26"/>
      <c r="G124" s="26"/>
      <c r="H124" s="26"/>
      <c r="I124" s="26"/>
      <c r="J124" s="26"/>
      <c r="K124" s="26"/>
      <c r="L124" s="26"/>
      <c r="M124" s="26"/>
      <c r="N124" s="26"/>
      <c r="O124" s="26"/>
      <c r="P124" s="27"/>
    </row>
    <row r="125" spans="2:16">
      <c r="B125" s="25"/>
      <c r="C125" s="26"/>
      <c r="D125" s="26"/>
      <c r="E125" s="26"/>
      <c r="F125" s="26"/>
      <c r="G125" s="26"/>
      <c r="H125" s="26"/>
      <c r="I125" s="26"/>
      <c r="J125" s="26"/>
      <c r="K125" s="26"/>
      <c r="L125" s="26"/>
      <c r="M125" s="26"/>
      <c r="N125" s="26"/>
      <c r="O125" s="26"/>
      <c r="P125" s="27"/>
    </row>
    <row r="126" spans="2:16">
      <c r="B126" s="25"/>
      <c r="C126" s="26"/>
      <c r="D126" s="26"/>
      <c r="E126" s="26"/>
      <c r="F126" s="26"/>
      <c r="G126" s="26"/>
      <c r="H126" s="26"/>
      <c r="I126" s="26"/>
      <c r="J126" s="26"/>
      <c r="K126" s="26"/>
      <c r="L126" s="26"/>
      <c r="M126" s="26"/>
      <c r="N126" s="26"/>
      <c r="O126" s="26"/>
      <c r="P126" s="27"/>
    </row>
    <row r="127" spans="2:16">
      <c r="B127" s="25"/>
      <c r="C127" s="26"/>
      <c r="D127" s="26"/>
      <c r="E127" s="26"/>
      <c r="F127" s="26"/>
      <c r="G127" s="26"/>
      <c r="H127" s="26"/>
      <c r="I127" s="26"/>
      <c r="J127" s="26"/>
      <c r="K127" s="26"/>
      <c r="L127" s="26"/>
      <c r="M127" s="26"/>
      <c r="N127" s="26"/>
      <c r="O127" s="26"/>
      <c r="P127" s="27"/>
    </row>
    <row r="128" spans="2:16">
      <c r="B128" s="25"/>
      <c r="C128" s="26"/>
      <c r="D128" s="26"/>
      <c r="E128" s="26"/>
      <c r="F128" s="26"/>
      <c r="G128" s="26"/>
      <c r="H128" s="26"/>
      <c r="I128" s="26"/>
      <c r="J128" s="26"/>
      <c r="K128" s="26"/>
      <c r="L128" s="26"/>
      <c r="M128" s="26"/>
      <c r="N128" s="26"/>
      <c r="O128" s="26"/>
      <c r="P128" s="27"/>
    </row>
    <row r="129" spans="2:16">
      <c r="B129" s="25"/>
      <c r="C129" s="26"/>
      <c r="D129" s="26"/>
      <c r="E129" s="26"/>
      <c r="F129" s="26"/>
      <c r="G129" s="26"/>
      <c r="H129" s="26"/>
      <c r="I129" s="26"/>
      <c r="J129" s="26"/>
      <c r="K129" s="26"/>
      <c r="L129" s="26"/>
      <c r="M129" s="26"/>
      <c r="N129" s="26"/>
      <c r="O129" s="26"/>
      <c r="P129" s="27"/>
    </row>
    <row r="130" spans="2:16">
      <c r="B130" s="25"/>
      <c r="C130" s="26"/>
      <c r="D130" s="26"/>
      <c r="E130" s="26"/>
      <c r="F130" s="26"/>
      <c r="G130" s="26"/>
      <c r="H130" s="26"/>
      <c r="I130" s="26"/>
      <c r="J130" s="26"/>
      <c r="K130" s="26"/>
      <c r="L130" s="26"/>
      <c r="M130" s="26"/>
      <c r="N130" s="26"/>
      <c r="O130" s="26"/>
      <c r="P130" s="27"/>
    </row>
    <row r="131" spans="2:16">
      <c r="B131" s="25"/>
      <c r="C131" s="26"/>
      <c r="D131" s="26"/>
      <c r="E131" s="26"/>
      <c r="F131" s="26"/>
      <c r="G131" s="26"/>
      <c r="H131" s="26"/>
      <c r="I131" s="26"/>
      <c r="J131" s="26"/>
      <c r="K131" s="26"/>
      <c r="L131" s="26"/>
      <c r="M131" s="26"/>
      <c r="N131" s="26"/>
      <c r="O131" s="26"/>
      <c r="P131" s="27"/>
    </row>
    <row r="132" spans="2:16">
      <c r="B132" s="25"/>
      <c r="C132" s="26"/>
      <c r="D132" s="26"/>
      <c r="E132" s="26"/>
      <c r="F132" s="26"/>
      <c r="G132" s="26"/>
      <c r="H132" s="26"/>
      <c r="I132" s="26"/>
      <c r="J132" s="26"/>
      <c r="K132" s="26"/>
      <c r="L132" s="26"/>
      <c r="M132" s="26"/>
      <c r="N132" s="26"/>
      <c r="O132" s="26"/>
      <c r="P132" s="27"/>
    </row>
    <row r="133" spans="2:16">
      <c r="B133" s="25"/>
      <c r="C133" s="26"/>
      <c r="D133" s="26"/>
      <c r="E133" s="26"/>
      <c r="F133" s="26"/>
      <c r="G133" s="26"/>
      <c r="H133" s="26"/>
      <c r="I133" s="26"/>
      <c r="J133" s="26"/>
      <c r="K133" s="26"/>
      <c r="L133" s="26"/>
      <c r="M133" s="26"/>
      <c r="N133" s="26"/>
      <c r="O133" s="26"/>
      <c r="P133" s="27"/>
    </row>
    <row r="134" spans="2:16">
      <c r="B134" s="25"/>
      <c r="C134" s="26"/>
      <c r="D134" s="26"/>
      <c r="E134" s="26"/>
      <c r="F134" s="26"/>
      <c r="G134" s="26"/>
      <c r="H134" s="26"/>
      <c r="I134" s="26"/>
      <c r="J134" s="26"/>
      <c r="K134" s="26"/>
      <c r="L134" s="26"/>
      <c r="M134" s="26"/>
      <c r="N134" s="26"/>
      <c r="O134" s="26"/>
      <c r="P134" s="27"/>
    </row>
    <row r="135" spans="2:16">
      <c r="B135" s="25"/>
      <c r="C135" s="26"/>
      <c r="D135" s="26"/>
      <c r="E135" s="26"/>
      <c r="F135" s="26"/>
      <c r="G135" s="26"/>
      <c r="H135" s="26"/>
      <c r="I135" s="26"/>
      <c r="J135" s="26"/>
      <c r="K135" s="26"/>
      <c r="L135" s="26"/>
      <c r="M135" s="26"/>
      <c r="N135" s="26"/>
      <c r="O135" s="26"/>
      <c r="P135" s="27"/>
    </row>
    <row r="136" spans="2:16">
      <c r="B136" s="25"/>
      <c r="C136" s="26"/>
      <c r="D136" s="26"/>
      <c r="E136" s="26"/>
      <c r="F136" s="26"/>
      <c r="G136" s="26"/>
      <c r="H136" s="26"/>
      <c r="I136" s="26"/>
      <c r="J136" s="26"/>
      <c r="K136" s="26"/>
      <c r="L136" s="26"/>
      <c r="M136" s="26"/>
      <c r="N136" s="26"/>
      <c r="O136" s="26"/>
      <c r="P136" s="27"/>
    </row>
    <row r="137" spans="2:16">
      <c r="B137" s="25"/>
      <c r="C137" s="26"/>
      <c r="D137" s="26"/>
      <c r="E137" s="26"/>
      <c r="F137" s="26"/>
      <c r="G137" s="26"/>
      <c r="H137" s="26"/>
      <c r="I137" s="26"/>
      <c r="J137" s="26"/>
      <c r="K137" s="26"/>
      <c r="L137" s="26"/>
      <c r="M137" s="26"/>
      <c r="N137" s="26"/>
      <c r="O137" s="26"/>
      <c r="P137" s="27"/>
    </row>
    <row r="138" spans="2:16">
      <c r="B138" s="25"/>
      <c r="C138" s="26"/>
      <c r="D138" s="26"/>
      <c r="E138" s="26"/>
      <c r="F138" s="26"/>
      <c r="G138" s="26"/>
      <c r="H138" s="26"/>
      <c r="I138" s="26"/>
      <c r="J138" s="26"/>
      <c r="K138" s="26"/>
      <c r="L138" s="26"/>
      <c r="M138" s="26"/>
      <c r="N138" s="26"/>
      <c r="O138" s="26"/>
      <c r="P138" s="27"/>
    </row>
    <row r="139" spans="2:16">
      <c r="B139" s="25"/>
      <c r="C139" s="26"/>
      <c r="D139" s="26"/>
      <c r="E139" s="26"/>
      <c r="F139" s="26"/>
      <c r="G139" s="26"/>
      <c r="H139" s="26"/>
      <c r="I139" s="26"/>
      <c r="J139" s="26"/>
      <c r="K139" s="26"/>
      <c r="L139" s="26"/>
      <c r="M139" s="26"/>
      <c r="N139" s="26"/>
      <c r="O139" s="26"/>
      <c r="P139" s="27"/>
    </row>
    <row r="140" spans="2:16">
      <c r="B140" s="25"/>
      <c r="C140" s="26"/>
      <c r="D140" s="26"/>
      <c r="E140" s="26"/>
      <c r="F140" s="26"/>
      <c r="G140" s="26"/>
      <c r="H140" s="26"/>
      <c r="I140" s="26"/>
      <c r="J140" s="26"/>
      <c r="K140" s="26"/>
      <c r="L140" s="26"/>
      <c r="M140" s="26"/>
      <c r="N140" s="26"/>
      <c r="O140" s="26"/>
      <c r="P140" s="27"/>
    </row>
    <row r="141" spans="2:16">
      <c r="B141" s="25"/>
      <c r="C141" s="26"/>
      <c r="D141" s="26"/>
      <c r="E141" s="26"/>
      <c r="F141" s="26"/>
      <c r="G141" s="26"/>
      <c r="H141" s="26"/>
      <c r="I141" s="26"/>
      <c r="J141" s="26"/>
      <c r="K141" s="26"/>
      <c r="L141" s="26"/>
      <c r="M141" s="26"/>
      <c r="N141" s="26"/>
      <c r="O141" s="26"/>
      <c r="P141" s="27"/>
    </row>
    <row r="142" spans="2:16">
      <c r="B142" s="25"/>
      <c r="C142" s="26"/>
      <c r="D142" s="26"/>
      <c r="E142" s="26"/>
      <c r="F142" s="26"/>
      <c r="G142" s="26"/>
      <c r="H142" s="26"/>
      <c r="I142" s="26"/>
      <c r="J142" s="26"/>
      <c r="K142" s="26"/>
      <c r="L142" s="26"/>
      <c r="M142" s="26"/>
      <c r="N142" s="26"/>
      <c r="O142" s="26"/>
      <c r="P142" s="27"/>
    </row>
    <row r="143" spans="2:16">
      <c r="B143" s="25"/>
      <c r="C143" s="26"/>
      <c r="D143" s="26"/>
      <c r="E143" s="26"/>
      <c r="F143" s="26"/>
      <c r="G143" s="26"/>
      <c r="H143" s="26"/>
      <c r="I143" s="26"/>
      <c r="J143" s="26"/>
      <c r="K143" s="26"/>
      <c r="L143" s="26"/>
      <c r="M143" s="26"/>
      <c r="N143" s="26"/>
      <c r="O143" s="26"/>
      <c r="P143" s="27"/>
    </row>
    <row r="144" spans="2:16">
      <c r="B144" s="25"/>
      <c r="C144" s="26"/>
      <c r="D144" s="26"/>
      <c r="E144" s="26"/>
      <c r="F144" s="26"/>
      <c r="G144" s="26"/>
      <c r="H144" s="26"/>
      <c r="I144" s="26"/>
      <c r="J144" s="26"/>
      <c r="K144" s="26"/>
      <c r="L144" s="26"/>
      <c r="M144" s="26"/>
      <c r="N144" s="26"/>
      <c r="O144" s="26"/>
      <c r="P144" s="27"/>
    </row>
    <row r="145" spans="2:16">
      <c r="B145" s="25"/>
      <c r="C145" s="26"/>
      <c r="D145" s="26"/>
      <c r="E145" s="26"/>
      <c r="F145" s="26"/>
      <c r="G145" s="26"/>
      <c r="H145" s="26"/>
      <c r="I145" s="26"/>
      <c r="J145" s="26"/>
      <c r="K145" s="26"/>
      <c r="L145" s="26"/>
      <c r="M145" s="26"/>
      <c r="N145" s="26"/>
      <c r="O145" s="26"/>
      <c r="P145" s="27"/>
    </row>
    <row r="146" spans="2:16">
      <c r="B146" s="25"/>
      <c r="C146" s="26"/>
      <c r="D146" s="26"/>
      <c r="E146" s="26"/>
      <c r="F146" s="26"/>
      <c r="G146" s="26"/>
      <c r="H146" s="26"/>
      <c r="I146" s="26"/>
      <c r="J146" s="26"/>
      <c r="K146" s="26"/>
      <c r="L146" s="26"/>
      <c r="M146" s="26"/>
      <c r="N146" s="26"/>
      <c r="O146" s="26"/>
      <c r="P146" s="27"/>
    </row>
    <row r="147" spans="2:16">
      <c r="B147" s="25"/>
      <c r="C147" s="26"/>
      <c r="D147" s="26"/>
      <c r="E147" s="26"/>
      <c r="F147" s="26"/>
      <c r="G147" s="26"/>
      <c r="H147" s="26"/>
      <c r="I147" s="26"/>
      <c r="J147" s="26"/>
      <c r="K147" s="26"/>
      <c r="L147" s="26"/>
      <c r="M147" s="26"/>
      <c r="N147" s="26"/>
      <c r="O147" s="26"/>
      <c r="P147" s="27"/>
    </row>
    <row r="148" spans="2:16">
      <c r="B148" s="25"/>
      <c r="C148" s="26"/>
      <c r="D148" s="26"/>
      <c r="E148" s="26"/>
      <c r="F148" s="26"/>
      <c r="G148" s="26"/>
      <c r="H148" s="26"/>
      <c r="I148" s="26"/>
      <c r="J148" s="26"/>
      <c r="K148" s="26"/>
      <c r="L148" s="26"/>
      <c r="M148" s="26"/>
      <c r="N148" s="26"/>
      <c r="O148" s="26"/>
      <c r="P148" s="27"/>
    </row>
    <row r="149" spans="2:16">
      <c r="B149" s="25"/>
      <c r="C149" s="26"/>
      <c r="D149" s="26"/>
      <c r="E149" s="26"/>
      <c r="F149" s="26"/>
      <c r="G149" s="26"/>
      <c r="H149" s="26"/>
      <c r="I149" s="26"/>
      <c r="J149" s="26"/>
      <c r="K149" s="26"/>
      <c r="L149" s="26"/>
      <c r="M149" s="26"/>
      <c r="N149" s="26"/>
      <c r="O149" s="26"/>
      <c r="P149" s="27"/>
    </row>
    <row r="150" spans="2:16">
      <c r="B150" s="25"/>
      <c r="C150" s="26"/>
      <c r="D150" s="26"/>
      <c r="E150" s="26"/>
      <c r="F150" s="26"/>
      <c r="G150" s="26"/>
      <c r="H150" s="26"/>
      <c r="I150" s="26"/>
      <c r="J150" s="26"/>
      <c r="K150" s="26"/>
      <c r="L150" s="26"/>
      <c r="M150" s="26"/>
      <c r="N150" s="26"/>
      <c r="O150" s="26"/>
      <c r="P150" s="27"/>
    </row>
    <row r="151" spans="2:16">
      <c r="B151" s="25"/>
      <c r="C151" s="26"/>
      <c r="D151" s="26"/>
      <c r="E151" s="26"/>
      <c r="F151" s="26"/>
      <c r="G151" s="26"/>
      <c r="H151" s="26"/>
      <c r="I151" s="26"/>
      <c r="J151" s="26"/>
      <c r="K151" s="26"/>
      <c r="L151" s="26"/>
      <c r="M151" s="26"/>
      <c r="N151" s="26"/>
      <c r="O151" s="26"/>
      <c r="P151" s="27"/>
    </row>
    <row r="152" spans="2:16">
      <c r="B152" s="25"/>
      <c r="C152" s="26"/>
      <c r="D152" s="26"/>
      <c r="E152" s="26"/>
      <c r="F152" s="26"/>
      <c r="G152" s="26"/>
      <c r="H152" s="26"/>
      <c r="I152" s="26"/>
      <c r="J152" s="26"/>
      <c r="K152" s="26"/>
      <c r="L152" s="26"/>
      <c r="M152" s="26"/>
      <c r="N152" s="26"/>
      <c r="O152" s="26"/>
      <c r="P152" s="27"/>
    </row>
    <row r="153" spans="2:16">
      <c r="B153" s="25"/>
      <c r="C153" s="26"/>
      <c r="D153" s="26"/>
      <c r="E153" s="26"/>
      <c r="F153" s="26"/>
      <c r="G153" s="26"/>
      <c r="H153" s="26"/>
      <c r="I153" s="26"/>
      <c r="J153" s="26"/>
      <c r="K153" s="26"/>
      <c r="L153" s="26"/>
      <c r="M153" s="26"/>
      <c r="N153" s="26"/>
      <c r="O153" s="26"/>
      <c r="P153" s="27"/>
    </row>
    <row r="154" spans="2:16">
      <c r="B154" s="25"/>
      <c r="C154" s="26"/>
      <c r="D154" s="26"/>
      <c r="E154" s="26"/>
      <c r="F154" s="26"/>
      <c r="G154" s="26"/>
      <c r="H154" s="26"/>
      <c r="I154" s="26"/>
      <c r="J154" s="26"/>
      <c r="K154" s="26"/>
      <c r="L154" s="26"/>
      <c r="M154" s="26"/>
      <c r="N154" s="26"/>
      <c r="O154" s="26"/>
      <c r="P154" s="27"/>
    </row>
    <row r="155" spans="2:16">
      <c r="B155" s="25"/>
      <c r="C155" s="26"/>
      <c r="D155" s="26"/>
      <c r="E155" s="26"/>
      <c r="F155" s="26"/>
      <c r="G155" s="26"/>
      <c r="H155" s="26"/>
      <c r="I155" s="26"/>
      <c r="J155" s="26"/>
      <c r="K155" s="26"/>
      <c r="L155" s="26"/>
      <c r="M155" s="26"/>
      <c r="N155" s="26"/>
      <c r="O155" s="26"/>
      <c r="P155" s="27"/>
    </row>
    <row r="156" spans="2:16">
      <c r="B156" s="25"/>
      <c r="C156" s="26"/>
      <c r="D156" s="26"/>
      <c r="E156" s="26"/>
      <c r="F156" s="26"/>
      <c r="G156" s="26"/>
      <c r="H156" s="26"/>
      <c r="I156" s="26"/>
      <c r="J156" s="26"/>
      <c r="K156" s="26"/>
      <c r="L156" s="26"/>
      <c r="M156" s="26"/>
      <c r="N156" s="26"/>
      <c r="O156" s="26"/>
      <c r="P156" s="27"/>
    </row>
    <row r="157" spans="2:16">
      <c r="B157" s="25"/>
      <c r="C157" s="26"/>
      <c r="D157" s="26"/>
      <c r="E157" s="26"/>
      <c r="F157" s="26"/>
      <c r="G157" s="26"/>
      <c r="H157" s="26"/>
      <c r="I157" s="26"/>
      <c r="J157" s="26"/>
      <c r="K157" s="26"/>
      <c r="L157" s="26"/>
      <c r="M157" s="26"/>
      <c r="N157" s="26"/>
      <c r="O157" s="26"/>
      <c r="P157" s="27"/>
    </row>
    <row r="158" spans="2:16">
      <c r="B158" s="25"/>
      <c r="C158" s="26"/>
      <c r="D158" s="26"/>
      <c r="E158" s="26"/>
      <c r="F158" s="26"/>
      <c r="G158" s="26"/>
      <c r="H158" s="26"/>
      <c r="I158" s="26"/>
      <c r="J158" s="26"/>
      <c r="K158" s="26"/>
      <c r="L158" s="26"/>
      <c r="M158" s="26"/>
      <c r="N158" s="26"/>
      <c r="O158" s="26"/>
      <c r="P158" s="27"/>
    </row>
    <row r="159" spans="2:16">
      <c r="B159" s="25"/>
      <c r="C159" s="26"/>
      <c r="D159" s="26"/>
      <c r="E159" s="26"/>
      <c r="F159" s="26"/>
      <c r="G159" s="26"/>
      <c r="H159" s="26"/>
      <c r="I159" s="26"/>
      <c r="J159" s="26"/>
      <c r="K159" s="26"/>
      <c r="L159" s="26"/>
      <c r="M159" s="26"/>
      <c r="N159" s="26"/>
      <c r="O159" s="26"/>
      <c r="P159" s="27"/>
    </row>
    <row r="160" spans="2:16">
      <c r="B160" s="25"/>
      <c r="C160" s="26"/>
      <c r="D160" s="26"/>
      <c r="E160" s="26"/>
      <c r="F160" s="26"/>
      <c r="G160" s="26"/>
      <c r="H160" s="26"/>
      <c r="I160" s="26"/>
      <c r="J160" s="26"/>
      <c r="K160" s="26"/>
      <c r="L160" s="26"/>
      <c r="M160" s="26"/>
      <c r="N160" s="26"/>
      <c r="O160" s="26"/>
      <c r="P160" s="27"/>
    </row>
    <row r="161" spans="2:16">
      <c r="B161" s="25"/>
      <c r="C161" s="26"/>
      <c r="D161" s="26"/>
      <c r="E161" s="26"/>
      <c r="F161" s="26"/>
      <c r="G161" s="26"/>
      <c r="H161" s="26"/>
      <c r="I161" s="26"/>
      <c r="J161" s="26"/>
      <c r="K161" s="26"/>
      <c r="L161" s="26"/>
      <c r="M161" s="26"/>
      <c r="N161" s="26"/>
      <c r="O161" s="26"/>
      <c r="P161" s="27"/>
    </row>
    <row r="162" spans="2:16">
      <c r="B162" s="25"/>
      <c r="C162" s="26"/>
      <c r="D162" s="26"/>
      <c r="E162" s="26"/>
      <c r="F162" s="26"/>
      <c r="G162" s="26"/>
      <c r="H162" s="26"/>
      <c r="I162" s="26"/>
      <c r="J162" s="26"/>
      <c r="K162" s="26"/>
      <c r="L162" s="26"/>
      <c r="M162" s="26"/>
      <c r="N162" s="26"/>
      <c r="O162" s="26"/>
      <c r="P162" s="27"/>
    </row>
    <row r="163" spans="2:16">
      <c r="B163" s="25"/>
      <c r="C163" s="26"/>
      <c r="D163" s="26"/>
      <c r="E163" s="26"/>
      <c r="F163" s="26"/>
      <c r="G163" s="26"/>
      <c r="H163" s="26"/>
      <c r="I163" s="26"/>
      <c r="J163" s="26"/>
      <c r="K163" s="26"/>
      <c r="L163" s="26"/>
      <c r="M163" s="26"/>
      <c r="N163" s="26"/>
      <c r="O163" s="26"/>
      <c r="P163" s="27"/>
    </row>
    <row r="164" spans="2:16">
      <c r="B164" s="25"/>
      <c r="C164" s="26"/>
      <c r="D164" s="26"/>
      <c r="E164" s="26"/>
      <c r="F164" s="26"/>
      <c r="G164" s="26"/>
      <c r="H164" s="26"/>
      <c r="I164" s="26"/>
      <c r="J164" s="26"/>
      <c r="K164" s="26"/>
      <c r="L164" s="26"/>
      <c r="M164" s="26"/>
      <c r="N164" s="26"/>
      <c r="O164" s="26"/>
      <c r="P164" s="27"/>
    </row>
    <row r="165" spans="2:16">
      <c r="B165" s="25"/>
      <c r="C165" s="26"/>
      <c r="D165" s="26"/>
      <c r="E165" s="26"/>
      <c r="F165" s="26"/>
      <c r="G165" s="26"/>
      <c r="H165" s="26"/>
      <c r="I165" s="26"/>
      <c r="J165" s="26"/>
      <c r="K165" s="26"/>
      <c r="L165" s="26"/>
      <c r="M165" s="26"/>
      <c r="N165" s="26"/>
      <c r="O165" s="26"/>
      <c r="P165" s="27"/>
    </row>
    <row r="166" spans="2:16">
      <c r="B166" s="25"/>
      <c r="C166" s="26"/>
      <c r="D166" s="26"/>
      <c r="E166" s="26"/>
      <c r="F166" s="26"/>
      <c r="G166" s="26"/>
      <c r="H166" s="26"/>
      <c r="I166" s="26"/>
      <c r="J166" s="26"/>
      <c r="K166" s="26"/>
      <c r="L166" s="26"/>
      <c r="M166" s="26"/>
      <c r="N166" s="26"/>
      <c r="O166" s="26"/>
      <c r="P166" s="27"/>
    </row>
    <row r="167" spans="2:16">
      <c r="B167" s="25"/>
      <c r="C167" s="26"/>
      <c r="D167" s="26"/>
      <c r="E167" s="26"/>
      <c r="F167" s="26"/>
      <c r="G167" s="26"/>
      <c r="H167" s="26"/>
      <c r="I167" s="26"/>
      <c r="J167" s="26"/>
      <c r="K167" s="26"/>
      <c r="L167" s="26"/>
      <c r="M167" s="26"/>
      <c r="N167" s="26"/>
      <c r="O167" s="26"/>
      <c r="P167" s="27"/>
    </row>
    <row r="168" spans="2:16">
      <c r="B168" s="25"/>
      <c r="C168" s="26"/>
      <c r="D168" s="26"/>
      <c r="E168" s="26"/>
      <c r="F168" s="26"/>
      <c r="G168" s="26"/>
      <c r="H168" s="26"/>
      <c r="I168" s="26"/>
      <c r="J168" s="26"/>
      <c r="K168" s="26"/>
      <c r="L168" s="26"/>
      <c r="M168" s="26"/>
      <c r="N168" s="26"/>
      <c r="O168" s="26"/>
      <c r="P168" s="27"/>
    </row>
    <row r="169" spans="2:16">
      <c r="B169" s="25"/>
      <c r="C169" s="26"/>
      <c r="D169" s="26"/>
      <c r="E169" s="26"/>
      <c r="F169" s="26"/>
      <c r="G169" s="26"/>
      <c r="H169" s="26"/>
      <c r="I169" s="26"/>
      <c r="J169" s="26"/>
      <c r="K169" s="26"/>
      <c r="L169" s="26"/>
      <c r="M169" s="26"/>
      <c r="N169" s="26"/>
      <c r="O169" s="26"/>
      <c r="P169" s="27"/>
    </row>
    <row r="170" spans="2:16">
      <c r="B170" s="25"/>
      <c r="C170" s="26"/>
      <c r="D170" s="26"/>
      <c r="E170" s="26"/>
      <c r="F170" s="26"/>
      <c r="G170" s="26"/>
      <c r="H170" s="26"/>
      <c r="I170" s="26"/>
      <c r="J170" s="26"/>
      <c r="K170" s="26"/>
      <c r="L170" s="26"/>
      <c r="M170" s="26"/>
      <c r="N170" s="26"/>
      <c r="O170" s="26"/>
      <c r="P170" s="27"/>
    </row>
    <row r="171" spans="2:16">
      <c r="B171" s="25"/>
      <c r="C171" s="26"/>
      <c r="D171" s="26"/>
      <c r="E171" s="26"/>
      <c r="F171" s="26"/>
      <c r="G171" s="26"/>
      <c r="H171" s="26"/>
      <c r="I171" s="26"/>
      <c r="J171" s="26"/>
      <c r="K171" s="26"/>
      <c r="L171" s="26"/>
      <c r="M171" s="26"/>
      <c r="N171" s="26"/>
      <c r="O171" s="26"/>
      <c r="P171" s="27"/>
    </row>
    <row r="172" spans="2:16">
      <c r="B172" s="25"/>
      <c r="C172" s="26"/>
      <c r="D172" s="26"/>
      <c r="E172" s="26"/>
      <c r="F172" s="26"/>
      <c r="G172" s="26"/>
      <c r="H172" s="26"/>
      <c r="I172" s="26"/>
      <c r="J172" s="26"/>
      <c r="K172" s="26"/>
      <c r="L172" s="26"/>
      <c r="M172" s="26"/>
      <c r="N172" s="26"/>
      <c r="O172" s="26"/>
      <c r="P172" s="27"/>
    </row>
    <row r="173" spans="2:16">
      <c r="B173" s="25"/>
      <c r="C173" s="26"/>
      <c r="D173" s="26"/>
      <c r="E173" s="26"/>
      <c r="F173" s="26"/>
      <c r="G173" s="26"/>
      <c r="H173" s="26"/>
      <c r="I173" s="26"/>
      <c r="J173" s="26"/>
      <c r="K173" s="26"/>
      <c r="L173" s="26"/>
      <c r="M173" s="26"/>
      <c r="N173" s="26"/>
      <c r="O173" s="26"/>
      <c r="P173" s="27"/>
    </row>
    <row r="174" spans="2:16">
      <c r="B174" s="25"/>
      <c r="C174" s="26"/>
      <c r="D174" s="26"/>
      <c r="E174" s="26"/>
      <c r="F174" s="26"/>
      <c r="G174" s="26"/>
      <c r="H174" s="26"/>
      <c r="I174" s="26"/>
      <c r="J174" s="26"/>
      <c r="K174" s="26"/>
      <c r="L174" s="26"/>
      <c r="M174" s="26"/>
      <c r="N174" s="26"/>
      <c r="O174" s="26"/>
      <c r="P174" s="27"/>
    </row>
    <row r="175" spans="2:16">
      <c r="B175" s="25"/>
      <c r="C175" s="26"/>
      <c r="D175" s="26"/>
      <c r="E175" s="26"/>
      <c r="F175" s="26"/>
      <c r="G175" s="26"/>
      <c r="H175" s="26"/>
      <c r="I175" s="26"/>
      <c r="J175" s="26"/>
      <c r="K175" s="26"/>
      <c r="L175" s="26"/>
      <c r="M175" s="26"/>
      <c r="N175" s="26"/>
      <c r="O175" s="26"/>
      <c r="P175" s="27"/>
    </row>
    <row r="176" spans="2:16">
      <c r="B176" s="25"/>
      <c r="C176" s="26"/>
      <c r="D176" s="26"/>
      <c r="E176" s="26"/>
      <c r="F176" s="26"/>
      <c r="G176" s="26"/>
      <c r="H176" s="26"/>
      <c r="I176" s="26"/>
      <c r="J176" s="26"/>
      <c r="K176" s="26"/>
      <c r="L176" s="26"/>
      <c r="M176" s="26"/>
      <c r="N176" s="26"/>
      <c r="O176" s="26"/>
      <c r="P176" s="27"/>
    </row>
    <row r="177" spans="2:16">
      <c r="B177" s="25"/>
      <c r="C177" s="26"/>
      <c r="D177" s="26"/>
      <c r="E177" s="26"/>
      <c r="F177" s="26"/>
      <c r="G177" s="26"/>
      <c r="H177" s="26"/>
      <c r="I177" s="26"/>
      <c r="J177" s="26"/>
      <c r="K177" s="26"/>
      <c r="L177" s="26"/>
      <c r="M177" s="26"/>
      <c r="N177" s="26"/>
      <c r="O177" s="26"/>
      <c r="P177" s="27"/>
    </row>
    <row r="178" spans="2:16">
      <c r="B178" s="25"/>
      <c r="C178" s="26"/>
      <c r="D178" s="26"/>
      <c r="E178" s="26"/>
      <c r="F178" s="26"/>
      <c r="G178" s="26"/>
      <c r="H178" s="26"/>
      <c r="I178" s="26"/>
      <c r="J178" s="26"/>
      <c r="K178" s="26"/>
      <c r="L178" s="26"/>
      <c r="M178" s="26"/>
      <c r="N178" s="26"/>
      <c r="O178" s="26"/>
      <c r="P178" s="27"/>
    </row>
    <row r="179" spans="2:16">
      <c r="B179" s="25"/>
      <c r="C179" s="26"/>
      <c r="D179" s="26"/>
      <c r="E179" s="26"/>
      <c r="F179" s="26"/>
      <c r="G179" s="26"/>
      <c r="H179" s="26"/>
      <c r="I179" s="26"/>
      <c r="J179" s="26"/>
      <c r="K179" s="26"/>
      <c r="L179" s="26"/>
      <c r="M179" s="26"/>
      <c r="N179" s="26"/>
      <c r="O179" s="26"/>
      <c r="P179" s="27"/>
    </row>
    <row r="180" spans="2:16">
      <c r="B180" s="25"/>
      <c r="C180" s="26"/>
      <c r="D180" s="26"/>
      <c r="E180" s="26"/>
      <c r="F180" s="26"/>
      <c r="G180" s="26"/>
      <c r="H180" s="26"/>
      <c r="I180" s="26"/>
      <c r="J180" s="26"/>
      <c r="K180" s="26"/>
      <c r="L180" s="26"/>
      <c r="M180" s="26"/>
      <c r="N180" s="26"/>
      <c r="O180" s="26"/>
      <c r="P180" s="27"/>
    </row>
    <row r="181" spans="2:16">
      <c r="B181" s="25"/>
      <c r="C181" s="26"/>
      <c r="D181" s="26"/>
      <c r="E181" s="26"/>
      <c r="F181" s="26"/>
      <c r="G181" s="26"/>
      <c r="H181" s="26"/>
      <c r="I181" s="26"/>
      <c r="J181" s="26"/>
      <c r="K181" s="26"/>
      <c r="L181" s="26"/>
      <c r="M181" s="26"/>
      <c r="N181" s="26"/>
      <c r="O181" s="26"/>
      <c r="P181" s="27"/>
    </row>
    <row r="182" spans="2:16">
      <c r="B182" s="25"/>
      <c r="C182" s="26"/>
      <c r="D182" s="26"/>
      <c r="E182" s="26"/>
      <c r="F182" s="26"/>
      <c r="G182" s="26"/>
      <c r="H182" s="26"/>
      <c r="I182" s="26"/>
      <c r="J182" s="26"/>
      <c r="K182" s="26"/>
      <c r="L182" s="26"/>
      <c r="M182" s="26"/>
      <c r="N182" s="26"/>
      <c r="O182" s="26"/>
      <c r="P182" s="27"/>
    </row>
    <row r="183" spans="2:16">
      <c r="B183" s="25"/>
      <c r="C183" s="26"/>
      <c r="D183" s="26"/>
      <c r="E183" s="26"/>
      <c r="F183" s="26"/>
      <c r="G183" s="26"/>
      <c r="H183" s="26"/>
      <c r="I183" s="26"/>
      <c r="J183" s="26"/>
      <c r="K183" s="26"/>
      <c r="L183" s="26"/>
      <c r="M183" s="26"/>
      <c r="N183" s="26"/>
      <c r="O183" s="26"/>
      <c r="P183" s="27"/>
    </row>
    <row r="184" spans="2:16">
      <c r="B184" s="25"/>
      <c r="C184" s="26"/>
      <c r="D184" s="26"/>
      <c r="E184" s="26"/>
      <c r="F184" s="26"/>
      <c r="G184" s="26"/>
      <c r="H184" s="26"/>
      <c r="I184" s="26"/>
      <c r="J184" s="26"/>
      <c r="K184" s="26"/>
      <c r="L184" s="26"/>
      <c r="M184" s="26"/>
      <c r="N184" s="26"/>
      <c r="O184" s="26"/>
      <c r="P184" s="27"/>
    </row>
    <row r="185" spans="2:16">
      <c r="B185" s="25"/>
      <c r="C185" s="26"/>
      <c r="D185" s="26"/>
      <c r="E185" s="26"/>
      <c r="F185" s="26"/>
      <c r="G185" s="26"/>
      <c r="H185" s="26"/>
      <c r="I185" s="26"/>
      <c r="J185" s="26"/>
      <c r="K185" s="26"/>
      <c r="L185" s="26"/>
      <c r="M185" s="26"/>
      <c r="N185" s="26"/>
      <c r="O185" s="26"/>
      <c r="P185" s="27"/>
    </row>
    <row r="186" spans="2:16">
      <c r="B186" s="25"/>
      <c r="C186" s="26"/>
      <c r="D186" s="26"/>
      <c r="E186" s="26"/>
      <c r="F186" s="26"/>
      <c r="G186" s="26"/>
      <c r="H186" s="26"/>
      <c r="I186" s="26"/>
      <c r="J186" s="26"/>
      <c r="K186" s="26"/>
      <c r="L186" s="26"/>
      <c r="M186" s="26"/>
      <c r="N186" s="26"/>
      <c r="O186" s="26"/>
      <c r="P186" s="27"/>
    </row>
    <row r="187" spans="2:16">
      <c r="B187" s="25"/>
      <c r="C187" s="26"/>
      <c r="D187" s="26"/>
      <c r="E187" s="26"/>
      <c r="F187" s="26"/>
      <c r="G187" s="26"/>
      <c r="H187" s="26"/>
      <c r="I187" s="26"/>
      <c r="J187" s="26"/>
      <c r="K187" s="26"/>
      <c r="L187" s="26"/>
      <c r="M187" s="26"/>
      <c r="N187" s="26"/>
      <c r="O187" s="26"/>
      <c r="P187" s="27"/>
    </row>
    <row r="188" spans="2:16">
      <c r="B188" s="25"/>
      <c r="C188" s="26"/>
      <c r="D188" s="26"/>
      <c r="E188" s="26"/>
      <c r="F188" s="26"/>
      <c r="G188" s="26"/>
      <c r="H188" s="26"/>
      <c r="I188" s="26"/>
      <c r="J188" s="26"/>
      <c r="K188" s="26"/>
      <c r="L188" s="26"/>
      <c r="M188" s="26"/>
      <c r="N188" s="26"/>
      <c r="O188" s="26"/>
      <c r="P188" s="27"/>
    </row>
    <row r="189" spans="2:16">
      <c r="B189" s="25"/>
      <c r="C189" s="26"/>
      <c r="D189" s="26"/>
      <c r="E189" s="26"/>
      <c r="F189" s="26"/>
      <c r="G189" s="26"/>
      <c r="H189" s="26"/>
      <c r="I189" s="26"/>
      <c r="J189" s="26"/>
      <c r="K189" s="26"/>
      <c r="L189" s="26"/>
      <c r="M189" s="26"/>
      <c r="N189" s="26"/>
      <c r="O189" s="26"/>
      <c r="P189" s="27"/>
    </row>
    <row r="190" spans="2:16">
      <c r="B190" s="33"/>
      <c r="C190" s="31"/>
      <c r="D190" s="31"/>
      <c r="E190" s="31"/>
      <c r="F190" s="31"/>
      <c r="G190" s="31"/>
      <c r="H190" s="31"/>
      <c r="I190" s="31"/>
      <c r="J190" s="31"/>
      <c r="K190" s="31"/>
      <c r="L190" s="31"/>
      <c r="M190" s="31"/>
      <c r="N190" s="31"/>
      <c r="O190" s="31"/>
      <c r="P190" s="34"/>
    </row>
  </sheetData>
  <sheetProtection algorithmName="SHA-512" hashValue="VqbhfZOhXtbIACuo2tN92N2FmtS/5u7di9swSYF9FDI3/GTtDL7xqSId/c3MITpP7c8ycHFsoGbEGJYlhc8rlQ==" saltValue="0zdgOtzlOcwp1kk5EJse5w==" spinCount="100000" sheet="1" scenarios="1" insertHyperlinks="0"/>
  <protectedRanges>
    <protectedRange sqref="F2 E5:G6 I5:J5 E13 E14:G16 I19:J22 B40:P190 C38:P39" name="Bereich1"/>
    <protectedRange sqref="B38" name="Bereich1_1"/>
    <protectedRange sqref="B39" name="Bereich1_1_1"/>
  </protectedRanges>
  <mergeCells count="2">
    <mergeCell ref="C2:E2"/>
    <mergeCell ref="F2:G2"/>
  </mergeCells>
  <conditionalFormatting sqref="L28:L33">
    <cfRule type="cellIs" dxfId="390" priority="28" stopIfTrue="1" operator="greaterThanOrEqual">
      <formula>100</formula>
    </cfRule>
    <cfRule type="cellIs" dxfId="389" priority="29" stopIfTrue="1" operator="lessThan">
      <formula>100</formula>
    </cfRule>
  </conditionalFormatting>
  <conditionalFormatting sqref="L34">
    <cfRule type="cellIs" dxfId="388" priority="18" stopIfTrue="1" operator="equal">
      <formula>"NA"</formula>
    </cfRule>
    <cfRule type="cellIs" dxfId="387" priority="27" stopIfTrue="1" operator="between">
      <formula>100.1</formula>
      <formula>200</formula>
    </cfRule>
    <cfRule type="cellIs" dxfId="386" priority="30" stopIfTrue="1" operator="greaterThan">
      <formula>200</formula>
    </cfRule>
    <cfRule type="cellIs" dxfId="385" priority="31" stopIfTrue="1" operator="lessThanOrEqual">
      <formula>100</formula>
    </cfRule>
  </conditionalFormatting>
  <conditionalFormatting sqref="L27">
    <cfRule type="cellIs" dxfId="384" priority="32" stopIfTrue="1" operator="greaterThanOrEqual">
      <formula>100</formula>
    </cfRule>
    <cfRule type="cellIs" dxfId="383" priority="33" stopIfTrue="1" operator="lessThan">
      <formula>50</formula>
    </cfRule>
    <cfRule type="cellIs" dxfId="382" priority="34" stopIfTrue="1" operator="between">
      <formula>50</formula>
      <formula>100</formula>
    </cfRule>
  </conditionalFormatting>
  <conditionalFormatting sqref="E27:E33 E35">
    <cfRule type="cellIs" dxfId="381" priority="26" stopIfTrue="1" operator="lessThan">
      <formula>0.95*$C27*(E$14/$C$14)</formula>
    </cfRule>
  </conditionalFormatting>
  <conditionalFormatting sqref="F27:F33">
    <cfRule type="cellIs" dxfId="380" priority="25" stopIfTrue="1" operator="lessThan">
      <formula>0.95*$C27*(F$14/$C$14)</formula>
    </cfRule>
  </conditionalFormatting>
  <conditionalFormatting sqref="G27:G33">
    <cfRule type="cellIs" dxfId="379" priority="24" stopIfTrue="1" operator="lessThan">
      <formula>0.95*$C27*(G$14/$C$14)</formula>
    </cfRule>
  </conditionalFormatting>
  <conditionalFormatting sqref="F35">
    <cfRule type="cellIs" dxfId="378" priority="23" stopIfTrue="1" operator="lessThan">
      <formula>0.95*$C35*(F$14/$C$14)</formula>
    </cfRule>
  </conditionalFormatting>
  <conditionalFormatting sqref="G35">
    <cfRule type="cellIs" dxfId="377" priority="22" stopIfTrue="1" operator="lessThan">
      <formula>0.95*$C35*(G$14/$C$14)</formula>
    </cfRule>
  </conditionalFormatting>
  <conditionalFormatting sqref="L35">
    <cfRule type="cellIs" dxfId="376" priority="20" stopIfTrue="1" operator="greaterThanOrEqual">
      <formula>100</formula>
    </cfRule>
    <cfRule type="cellIs" dxfId="375" priority="21" stopIfTrue="1" operator="lessThan">
      <formula>100</formula>
    </cfRule>
  </conditionalFormatting>
  <conditionalFormatting sqref="J27">
    <cfRule type="cellIs" dxfId="374" priority="19" stopIfTrue="1" operator="lessThan">
      <formula>$C$27/3</formula>
    </cfRule>
  </conditionalFormatting>
  <conditionalFormatting sqref="I22">
    <cfRule type="cellIs" dxfId="373" priority="16" stopIfTrue="1" operator="greaterThan">
      <formula>320</formula>
    </cfRule>
    <cfRule type="cellIs" dxfId="372" priority="17" stopIfTrue="1" operator="greaterThan">
      <formula>320</formula>
    </cfRule>
  </conditionalFormatting>
  <conditionalFormatting sqref="E16">
    <cfRule type="cellIs" dxfId="371" priority="15" stopIfTrue="1" operator="lessThan">
      <formula>1.2</formula>
    </cfRule>
  </conditionalFormatting>
  <conditionalFormatting sqref="F16:G16">
    <cfRule type="cellIs" dxfId="370" priority="14" stopIfTrue="1" operator="lessThan">
      <formula>1.2</formula>
    </cfRule>
  </conditionalFormatting>
  <conditionalFormatting sqref="I27">
    <cfRule type="cellIs" dxfId="369" priority="13" stopIfTrue="1" operator="lessThan">
      <formula>$C$27*(2/3)</formula>
    </cfRule>
  </conditionalFormatting>
  <conditionalFormatting sqref="I20">
    <cfRule type="expression" dxfId="368" priority="5">
      <formula>I20&lt;0.4*I21</formula>
    </cfRule>
    <cfRule type="expression" dxfId="367" priority="6">
      <formula>I20&lt;0.4*I21</formula>
    </cfRule>
  </conditionalFormatting>
  <conditionalFormatting sqref="I21">
    <cfRule type="expression" dxfId="366" priority="4">
      <formula>I21&lt;0.4*I20</formula>
    </cfRule>
  </conditionalFormatting>
  <conditionalFormatting sqref="J20">
    <cfRule type="expression" dxfId="365" priority="2">
      <formula>J20&lt;0.4*J21</formula>
    </cfRule>
    <cfRule type="expression" dxfId="364" priority="3">
      <formula>J20&lt;0.4*J21</formula>
    </cfRule>
  </conditionalFormatting>
  <conditionalFormatting sqref="J21">
    <cfRule type="expression" dxfId="363" priority="1">
      <formula>J21&lt;0.4*J20</formula>
    </cfRule>
  </conditionalFormatting>
  <dataValidations count="7">
    <dataValidation type="list" allowBlank="1" showInputMessage="1" showErrorMessage="1" sqref="F2" xr:uid="{7BFF6F21-34FC-4212-AE8E-C2A0ED5E3A50}">
      <formula1>ConstructionType</formula1>
    </dataValidation>
    <dataValidation type="list" allowBlank="1" showInputMessage="1" showErrorMessage="1" promptTitle="Select Material" sqref="D5:D6 C5" xr:uid="{A8CD91CE-ECCA-4A8B-9210-1ABA2670613C}">
      <formula1>Materials</formula1>
    </dataValidation>
    <dataValidation type="list" allowBlank="1" showInputMessage="1" showErrorMessage="1" promptTitle="Select Material" sqref="E6:G6" xr:uid="{818E6199-7BC9-4933-A231-BF885EF42626}">
      <formula1>Tube_Type</formula1>
    </dataValidation>
    <dataValidation allowBlank="1" showInputMessage="1" showErrorMessage="1" promptTitle="Select Material" sqref="I6:J6 C6 K13:K14" xr:uid="{6F9CFC7B-F8EE-4EE6-AEC5-17CAE3717698}"/>
    <dataValidation type="list" allowBlank="1" showInputMessage="1" showErrorMessage="1" sqref="E13" xr:uid="{338BF3AE-9E0B-49D2-9BAE-54DBF8584685}">
      <formula1>"Straight, Bent/Multi"</formula1>
    </dataValidation>
    <dataValidation type="list" allowBlank="1" showInputMessage="1" showErrorMessage="1" sqref="I5:J5" xr:uid="{218D64C2-09FC-4C55-9167-D84F4AA5F0DA}">
      <formula1>Material</formula1>
    </dataValidation>
    <dataValidation type="list" allowBlank="1" showInputMessage="1" showErrorMessage="1" promptTitle="Select Material" sqref="E5:G5" xr:uid="{DB51C749-06F6-4014-8881-2E62DC7E9587}">
      <formula1>Metallic_Mats</formula1>
    </dataValidation>
  </dataValidations>
  <hyperlinks>
    <hyperlink ref="N35" location="'Cover Sheet'!A1" display="BACK to COVER SHEET" xr:uid="{20963EE0-AAF5-49AA-87AF-104CA45B6C5D}"/>
    <hyperlink ref="N35:P35" location="'Cover Sheet'!A1" display="BACK to COVER SHEET" xr:uid="{B1CC5032-29FA-494A-A6D0-2F9B7BB19FAC}"/>
    <hyperlink ref="B38" location="'EV4.4 Guidance Notes'!A1" display="Link to GUIDANCE NOTES for laminated structures" xr:uid="{6CE4E47A-98B8-4754-93D7-844E3324809C}"/>
    <hyperlink ref="B39" location="'T3.5 Guidance Notes'!A1" display="Link to GUIDANCE NOTES for anisotropic laminates" xr:uid="{D35BBD3A-A852-44E5-B7B0-4239D79164B9}"/>
    <hyperlink ref="B14" location="'T1.1 Guidance Notes'!A1" display="Number of tubes" xr:uid="{D4B42E6D-CE9A-4D54-A48C-F97DE650D35F}"/>
  </hyperlinks>
  <pageMargins left="0.75" right="0.75" top="1" bottom="1" header="0.5" footer="0.5"/>
  <pageSetup paperSize="9" scale="42" fitToHeight="2" orientation="portrait" horizontalDpi="4294967294"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8">
    <tabColor rgb="FFCCFF99"/>
  </sheetPr>
  <dimension ref="B1:T56"/>
  <sheetViews>
    <sheetView showGridLines="0" zoomScaleNormal="100" workbookViewId="0">
      <selection activeCell="E39" sqref="E39"/>
    </sheetView>
  </sheetViews>
  <sheetFormatPr baseColWidth="10" defaultColWidth="11.42578125" defaultRowHeight="12.75"/>
  <cols>
    <col min="1" max="1" width="3.42578125" customWidth="1"/>
    <col min="2" max="2" width="45.85546875" customWidth="1"/>
    <col min="3" max="3" width="11.42578125" customWidth="1"/>
    <col min="4" max="4" width="3.5703125" customWidth="1"/>
    <col min="5" max="8" width="11.7109375" customWidth="1"/>
    <col min="9" max="9" width="14.28515625" bestFit="1" customWidth="1"/>
    <col min="10" max="10" width="11.7109375" customWidth="1"/>
    <col min="11" max="11" width="6.140625" customWidth="1"/>
    <col min="12" max="12" width="8.7109375" customWidth="1"/>
  </cols>
  <sheetData>
    <row r="1" spans="2:15" ht="15.75">
      <c r="B1" s="1" t="s">
        <v>464</v>
      </c>
    </row>
    <row r="2" spans="2:15">
      <c r="C2" s="1239" t="s">
        <v>358</v>
      </c>
      <c r="D2" s="1282"/>
      <c r="E2" s="1240"/>
      <c r="F2" s="1262" t="s">
        <v>214</v>
      </c>
      <c r="G2" s="1263"/>
      <c r="L2" s="162" t="s">
        <v>226</v>
      </c>
      <c r="M2" s="162"/>
    </row>
    <row r="4" spans="2:15" ht="25.5" customHeight="1">
      <c r="B4" s="41" t="s">
        <v>333</v>
      </c>
      <c r="C4" s="41" t="s">
        <v>334</v>
      </c>
      <c r="D4" s="3"/>
      <c r="E4" s="52" t="s">
        <v>437</v>
      </c>
      <c r="F4" s="52" t="s">
        <v>438</v>
      </c>
      <c r="G4" s="52" t="s">
        <v>439</v>
      </c>
      <c r="H4" s="52" t="s">
        <v>440</v>
      </c>
      <c r="I4" s="77" t="s">
        <v>359</v>
      </c>
      <c r="J4" s="52" t="s">
        <v>360</v>
      </c>
      <c r="L4" s="3"/>
      <c r="M4" s="142" t="s">
        <v>361</v>
      </c>
      <c r="N4" s="142" t="s">
        <v>362</v>
      </c>
    </row>
    <row r="5" spans="2:15">
      <c r="B5" s="362" t="s">
        <v>336</v>
      </c>
      <c r="C5" s="35" t="s">
        <v>175</v>
      </c>
      <c r="E5" s="17" t="s">
        <v>175</v>
      </c>
      <c r="F5" s="17" t="s">
        <v>175</v>
      </c>
      <c r="G5" s="17" t="s">
        <v>175</v>
      </c>
      <c r="H5" s="67"/>
      <c r="I5" s="38" t="s">
        <v>178</v>
      </c>
      <c r="J5" s="67"/>
      <c r="L5" s="351" t="s">
        <v>363</v>
      </c>
      <c r="M5">
        <f>I22/1000</f>
        <v>0.32</v>
      </c>
      <c r="N5" s="140">
        <f>M5</f>
        <v>0.32</v>
      </c>
    </row>
    <row r="6" spans="2:15">
      <c r="B6" s="362" t="s">
        <v>364</v>
      </c>
      <c r="C6" s="35" t="s">
        <v>221</v>
      </c>
      <c r="E6" s="17" t="s">
        <v>221</v>
      </c>
      <c r="F6" s="17" t="s">
        <v>221</v>
      </c>
      <c r="G6" s="17" t="s">
        <v>221</v>
      </c>
      <c r="H6" s="69"/>
      <c r="I6" s="68" t="s">
        <v>365</v>
      </c>
      <c r="J6" s="51"/>
      <c r="L6" s="351" t="s">
        <v>366</v>
      </c>
      <c r="M6">
        <f>I21/1000</f>
        <v>1E-3</v>
      </c>
      <c r="N6" s="140">
        <f>I20/1000</f>
        <v>1E-3</v>
      </c>
    </row>
    <row r="7" spans="2:15">
      <c r="B7" s="42" t="s">
        <v>338</v>
      </c>
      <c r="C7" s="36" t="str">
        <f>HLOOKUP(C5,MaterialData!$C$3:$O$4,2,FALSE)</f>
        <v>Steel</v>
      </c>
      <c r="D7" s="43"/>
      <c r="E7" s="36" t="str">
        <f>HLOOKUP(E5,MaterialData!$C$3:$R$4,2,FALSE)</f>
        <v>Steel</v>
      </c>
      <c r="F7" s="36" t="str">
        <f>HLOOKUP(F5,MaterialData!$C$3:$R$4,2,FALSE)</f>
        <v>Steel</v>
      </c>
      <c r="G7" s="36" t="str">
        <f>HLOOKUP(G5,MaterialData!$C$3:$R$4,2,FALSE)</f>
        <v>Steel</v>
      </c>
      <c r="H7" s="51"/>
      <c r="I7" s="160" t="str">
        <f>HLOOKUP(I5,MaterialData!$C$3:$R$4,2,FALSE)</f>
        <v>T3.5_Laminate</v>
      </c>
      <c r="J7" s="69"/>
    </row>
    <row r="8" spans="2:15" ht="15.75">
      <c r="B8" s="42" t="s">
        <v>201</v>
      </c>
      <c r="C8" s="36">
        <f>INDEX(Innertable,MATCH($B8,MaterialData!$B$6:$B$11,0),MATCH(C$7,MaterialData!$C$4:$O$4,0))</f>
        <v>200000000000</v>
      </c>
      <c r="D8" s="43"/>
      <c r="E8" s="36">
        <f>INDEX(Innertable,MATCH($B8,MaterialData!$B$6:$B$11,0),MATCH(E$7,MaterialData!$C$4:$R$4,0))</f>
        <v>200000000000</v>
      </c>
      <c r="F8" s="36">
        <f>INDEX(Innertable,MATCH($B8,MaterialData!$B$6:$B$11,0),MATCH(F$7,MaterialData!$C$4:$R$4,0))</f>
        <v>200000000000</v>
      </c>
      <c r="G8" s="36">
        <f>INDEX(Innertable,MATCH($B8,MaterialData!$B$6:$B$11,0),MATCH(G$7,MaterialData!$C$4:$R$4,0))</f>
        <v>200000000000</v>
      </c>
      <c r="H8" s="51"/>
      <c r="I8" s="160">
        <f>INDEX(Innertable,MATCH($B8,MaterialData!$B$6:$B$11,0),MATCH(I$7,MaterialData!$C$4:$R$4,0))</f>
        <v>0</v>
      </c>
      <c r="J8" s="51"/>
      <c r="L8" s="351" t="s">
        <v>367</v>
      </c>
      <c r="M8" s="43">
        <f>M5*M6</f>
        <v>3.2000000000000003E-4</v>
      </c>
      <c r="N8" s="351" t="s">
        <v>368</v>
      </c>
      <c r="O8" s="43">
        <f>(M5*M6^3)/12</f>
        <v>2.6666666666666668E-11</v>
      </c>
    </row>
    <row r="9" spans="2:15" ht="15.75">
      <c r="B9" s="42" t="s">
        <v>202</v>
      </c>
      <c r="C9" s="36">
        <f>INDEX(Innertable,MATCH($B9,MaterialData!$B$6:$B$11,0),MATCH(C$7,MaterialData!$C$4:$O$4,0))</f>
        <v>305000000</v>
      </c>
      <c r="D9" s="43"/>
      <c r="E9" s="36">
        <f>INDEX(Innertable,MATCH($B9,MaterialData!$B$6:$B$11,0),MATCH(E$7,MaterialData!$C$4:$R$4,0))</f>
        <v>305000000</v>
      </c>
      <c r="F9" s="36">
        <f>INDEX(Innertable,MATCH($B9,MaterialData!$B$6:$B$11,0),MATCH(F$7,MaterialData!$C$4:$R$4,0))</f>
        <v>305000000</v>
      </c>
      <c r="G9" s="36">
        <f>INDEX(Innertable,MATCH($B9,MaterialData!$B$6:$B$11,0),MATCH(G$7,MaterialData!$C$4:$R$4,0))</f>
        <v>305000000</v>
      </c>
      <c r="H9" s="51"/>
      <c r="I9" s="160" t="e">
        <f>INDEX(Innertable,MATCH($B9,MaterialData!$B$6:$B$11,0),MATCH(I$7,MaterialData!$C$4:$R$4,0))</f>
        <v>#DIV/0!</v>
      </c>
      <c r="J9" s="51"/>
      <c r="L9" s="351" t="s">
        <v>369</v>
      </c>
      <c r="M9" s="43">
        <f>N5*N6</f>
        <v>3.2000000000000003E-4</v>
      </c>
      <c r="N9" s="351" t="s">
        <v>370</v>
      </c>
      <c r="O9" s="43">
        <f>(N5*N6^3)/12</f>
        <v>2.6666666666666668E-11</v>
      </c>
    </row>
    <row r="10" spans="2:15" ht="15.75">
      <c r="B10" s="42" t="s">
        <v>203</v>
      </c>
      <c r="C10" s="36">
        <f>INDEX(Innertable,MATCH($B10,MaterialData!$B$6:$B$11,0),MATCH(C$7,MaterialData!$C$4:$O$4,0))</f>
        <v>365000000</v>
      </c>
      <c r="D10" s="43"/>
      <c r="E10" s="36">
        <f>INDEX(Innertable,MATCH($B10,MaterialData!$B$6:$B$11,0),MATCH(E$7,MaterialData!$C$4:$R$4,0))</f>
        <v>365000000</v>
      </c>
      <c r="F10" s="36">
        <f>INDEX(Innertable,MATCH($B10,MaterialData!$B$6:$B$11,0),MATCH(F$7,MaterialData!$C$4:$R$4,0))</f>
        <v>365000000</v>
      </c>
      <c r="G10" s="36">
        <f>INDEX(Innertable,MATCH($B10,MaterialData!$B$6:$B$11,0),MATCH(G$7,MaterialData!$C$4:$R$4,0))</f>
        <v>365000000</v>
      </c>
      <c r="H10" s="51"/>
      <c r="I10" s="160" t="e">
        <f>INDEX(Innertable,MATCH($B10,MaterialData!$B$6:$B$11,0),MATCH(I$7,MaterialData!$C$4:$R$4,0))</f>
        <v>#DIV/0!</v>
      </c>
      <c r="J10" s="51"/>
      <c r="L10" s="351" t="s">
        <v>371</v>
      </c>
      <c r="M10">
        <f>M6/2</f>
        <v>5.0000000000000001E-4</v>
      </c>
      <c r="N10" s="351" t="s">
        <v>372</v>
      </c>
      <c r="O10" s="43">
        <f>O8+(M8*($M$12-M10)^2)</f>
        <v>2.8906666666666669E-8</v>
      </c>
    </row>
    <row r="11" spans="2:15" ht="15.75">
      <c r="B11" s="42" t="s">
        <v>204</v>
      </c>
      <c r="C11" s="36">
        <f>INDEX(Innertable,MATCH($B11,MaterialData!$B$6:$B$11,0),MATCH(C$7,MaterialData!$C$4:$O$4,0))</f>
        <v>180000000</v>
      </c>
      <c r="D11" s="43"/>
      <c r="E11" s="36">
        <f>INDEX(Innertable,MATCH($B11,MaterialData!$B$6:$B$11,0),MATCH(E$7,MaterialData!$C$4:$R$4,0))</f>
        <v>180000000</v>
      </c>
      <c r="F11" s="36">
        <f>INDEX(Innertable,MATCH($B11,MaterialData!$B$6:$B$11,0),MATCH(F$7,MaterialData!$C$4:$R$4,0))</f>
        <v>180000000</v>
      </c>
      <c r="G11" s="36">
        <f>INDEX(Innertable,MATCH($B11,MaterialData!$B$6:$B$11,0),MATCH(G$7,MaterialData!$C$4:$R$4,0))</f>
        <v>180000000</v>
      </c>
      <c r="H11" s="51"/>
      <c r="I11" s="160" t="str">
        <f>INDEX(Innertable,MATCH($B11,MaterialData!$B$6:$B$11,0),MATCH(I$7,MaterialData!$C$4:$R$4,0))</f>
        <v>N/A</v>
      </c>
      <c r="J11" s="51"/>
      <c r="L11" s="351" t="s">
        <v>373</v>
      </c>
      <c r="M11">
        <f>(I18-0.5*I20)*0.001</f>
        <v>1.95E-2</v>
      </c>
      <c r="N11" s="351" t="s">
        <v>374</v>
      </c>
      <c r="O11" s="43">
        <f>O9+(M9*($M$12-M11)^2)</f>
        <v>2.8906666666666669E-8</v>
      </c>
    </row>
    <row r="12" spans="2:15" ht="15.75">
      <c r="B12" s="42" t="s">
        <v>205</v>
      </c>
      <c r="C12" s="36">
        <f>INDEX(Innertable,MATCH($B12,MaterialData!$B$6:$B$11,0),MATCH(C$7,MaterialData!$C$4:$O$4,0))</f>
        <v>300000000</v>
      </c>
      <c r="D12" s="43"/>
      <c r="E12" s="36">
        <f>INDEX(Innertable,MATCH($B12,MaterialData!$B$6:$B$11,0),MATCH(E$7,MaterialData!$C$4:$R$4,0))</f>
        <v>300000000</v>
      </c>
      <c r="F12" s="36">
        <f>INDEX(Innertable,MATCH($B12,MaterialData!$B$6:$B$11,0),MATCH(F$7,MaterialData!$C$4:$R$4,0))</f>
        <v>300000000</v>
      </c>
      <c r="G12" s="36">
        <f>INDEX(Innertable,MATCH($B12,MaterialData!$B$6:$B$11,0),MATCH(G$7,MaterialData!$C$4:$R$4,0))</f>
        <v>300000000</v>
      </c>
      <c r="H12" s="51"/>
      <c r="I12" s="160" t="str">
        <f>INDEX(Innertable,MATCH($B12,MaterialData!$B$6:$B$11,0),MATCH(I$7,MaterialData!$C$4:$R$4,0))</f>
        <v>N/A</v>
      </c>
      <c r="J12" s="51"/>
      <c r="L12" s="351" t="s">
        <v>375</v>
      </c>
      <c r="M12" s="141">
        <f>(M8*M10+M9*M11)/(M8+M9)</f>
        <v>0.01</v>
      </c>
      <c r="N12" s="351" t="s">
        <v>376</v>
      </c>
      <c r="O12" s="144">
        <f>SUM(O10:O11)</f>
        <v>5.7813333333333339E-8</v>
      </c>
    </row>
    <row r="13" spans="2:15">
      <c r="E13" s="4"/>
      <c r="G13" s="15"/>
      <c r="H13" s="69"/>
      <c r="J13" s="69"/>
      <c r="O13" s="43"/>
    </row>
    <row r="14" spans="2:15">
      <c r="B14" s="42" t="s">
        <v>377</v>
      </c>
      <c r="C14" s="35">
        <v>3</v>
      </c>
      <c r="E14" s="17">
        <v>3</v>
      </c>
      <c r="F14" s="17">
        <v>0</v>
      </c>
      <c r="G14" s="17">
        <v>0</v>
      </c>
      <c r="H14" s="69"/>
      <c r="J14" s="69"/>
      <c r="O14" s="43"/>
    </row>
    <row r="15" spans="2:15">
      <c r="B15" s="42" t="s">
        <v>339</v>
      </c>
      <c r="C15" s="35">
        <v>25.4</v>
      </c>
      <c r="E15" s="17">
        <v>25.4</v>
      </c>
      <c r="F15" s="17">
        <v>25.4</v>
      </c>
      <c r="G15" s="17">
        <v>25.4</v>
      </c>
      <c r="H15" s="69"/>
      <c r="J15" s="69"/>
      <c r="O15" s="43"/>
    </row>
    <row r="16" spans="2:15">
      <c r="B16" s="42" t="s">
        <v>340</v>
      </c>
      <c r="C16" s="35">
        <v>1.6</v>
      </c>
      <c r="E16" s="17">
        <v>1.6</v>
      </c>
      <c r="F16" s="17">
        <v>1.6</v>
      </c>
      <c r="G16" s="17">
        <v>1.6</v>
      </c>
      <c r="H16" s="69"/>
      <c r="J16" s="69"/>
      <c r="L16" s="123"/>
      <c r="O16" s="43"/>
    </row>
    <row r="17" spans="2:20">
      <c r="E17" s="39"/>
      <c r="F17" s="78" t="s">
        <v>441</v>
      </c>
      <c r="G17" s="49" t="str">
        <f>IF(AND(K27&gt;=100,F2="tubing only",NOT(OR(E18="NO",F18="NO",G18="NO"))),"YES","NO")</f>
        <v>YES</v>
      </c>
      <c r="H17" s="69"/>
      <c r="J17" s="69"/>
      <c r="O17" s="43"/>
    </row>
    <row r="18" spans="2:20" ht="12.75" customHeight="1">
      <c r="B18" s="42" t="s">
        <v>378</v>
      </c>
      <c r="E18" s="117" t="str">
        <f>IF(E14=0,"N/A",IF(AND(E5=$C$5,E15&gt;=25.4,E16&gt;=1.6),"YES","NO"))</f>
        <v>YES</v>
      </c>
      <c r="F18" s="118" t="str">
        <f>IF(F14=0,"N/A",IF(AND(F5=$C$5,F15&gt;=25.4,F16&gt;=1.6),"YES","NO"))</f>
        <v>N/A</v>
      </c>
      <c r="G18" s="119" t="str">
        <f>IF(G14=0,"N/A",IF(AND(G5=$C$5,G15&gt;=25.4,G16&gt;=1.6),"YES","NO"))</f>
        <v>N/A</v>
      </c>
      <c r="H18" s="69"/>
      <c r="I18" s="137">
        <f>I19+I20+I21</f>
        <v>20</v>
      </c>
      <c r="J18" s="69"/>
      <c r="O18" s="43"/>
    </row>
    <row r="19" spans="2:20" ht="12.75" customHeight="1">
      <c r="B19" s="42" t="s">
        <v>379</v>
      </c>
      <c r="E19" s="1284"/>
      <c r="F19" s="1285"/>
      <c r="G19" s="1286"/>
      <c r="H19" s="69"/>
      <c r="I19" s="38">
        <v>18</v>
      </c>
      <c r="J19" s="69"/>
      <c r="O19" s="43"/>
    </row>
    <row r="20" spans="2:20" ht="12.75" customHeight="1">
      <c r="B20" s="42" t="s">
        <v>380</v>
      </c>
      <c r="E20" s="1284"/>
      <c r="F20" s="1285"/>
      <c r="G20" s="1286"/>
      <c r="H20" s="69"/>
      <c r="I20" s="38">
        <v>1</v>
      </c>
      <c r="J20" s="69"/>
      <c r="O20" s="43"/>
    </row>
    <row r="21" spans="2:20" ht="12.75" customHeight="1">
      <c r="B21" s="362" t="s">
        <v>381</v>
      </c>
      <c r="E21" s="1284"/>
      <c r="F21" s="1285"/>
      <c r="G21" s="1286"/>
      <c r="H21" s="69"/>
      <c r="I21" s="38">
        <v>1</v>
      </c>
      <c r="J21" s="69"/>
      <c r="O21" s="43"/>
    </row>
    <row r="22" spans="2:20" ht="12.75" customHeight="1">
      <c r="B22" s="42" t="s">
        <v>382</v>
      </c>
      <c r="E22" s="1284"/>
      <c r="F22" s="1285"/>
      <c r="G22" s="1286"/>
      <c r="H22" s="69"/>
      <c r="I22" s="38">
        <v>320</v>
      </c>
      <c r="J22" s="69"/>
      <c r="K22" s="514"/>
      <c r="O22" s="43"/>
    </row>
    <row r="23" spans="2:20">
      <c r="E23" s="79"/>
      <c r="F23" s="80"/>
      <c r="G23" s="81"/>
      <c r="H23" s="69"/>
      <c r="J23" s="69"/>
      <c r="O23" s="43"/>
    </row>
    <row r="24" spans="2:20">
      <c r="B24" s="42" t="s">
        <v>341</v>
      </c>
      <c r="C24" s="35">
        <f>C15/1000</f>
        <v>2.5399999999999999E-2</v>
      </c>
      <c r="E24" s="35">
        <f>IF($F$2="composite only","No tubes",IF(E14=0,"No tubes",E15/1000))</f>
        <v>2.5399999999999999E-2</v>
      </c>
      <c r="F24" s="35" t="str">
        <f>IF($F$2="composite only","No tubes",IF(F14=0,"No tubes",F15/1000))</f>
        <v>No tubes</v>
      </c>
      <c r="G24" s="35" t="str">
        <f>IF($F$2="composite only","No tubes",IF(G14=0,"No tubes",G15/1000))</f>
        <v>No tubes</v>
      </c>
      <c r="H24" s="69"/>
      <c r="J24" s="69"/>
      <c r="O24" s="43"/>
    </row>
    <row r="25" spans="2:20">
      <c r="B25" s="42" t="s">
        <v>342</v>
      </c>
      <c r="C25" s="35">
        <f>C16/1000</f>
        <v>1.6000000000000001E-3</v>
      </c>
      <c r="E25" s="35">
        <f>IF(E24="no tubes","",IF(E14=0,"",E16/1000))</f>
        <v>1.6000000000000001E-3</v>
      </c>
      <c r="F25" s="35" t="str">
        <f>IF(F24="no tubes","",IF(F14=0,"",F16/1000))</f>
        <v/>
      </c>
      <c r="G25" s="35" t="str">
        <f>IF(G24="no tubes","",IF(G14=0,"",G16/1000))</f>
        <v/>
      </c>
      <c r="H25" s="71"/>
      <c r="J25" s="71"/>
      <c r="O25" s="43"/>
      <c r="T25" s="44"/>
    </row>
    <row r="26" spans="2:20">
      <c r="B26" s="42" t="s">
        <v>343</v>
      </c>
      <c r="C26" s="36">
        <f>IF(C6="Round",((C24)^4-((C24-2*C25))^4)*3.142/64,((C24)^4-((C24-2*C25))^4)/12)</f>
        <v>8.5099184800000022E-9</v>
      </c>
      <c r="E26" s="36">
        <f>IF(E24="no tubes","",IF(E14=0,"",IF(E6="Round",(((E24)^4-((E24-2*E25))^4)*3.142/64),IF(E6="Square",(((E24)^4-((E24-2*E25))^4)/12),""))))</f>
        <v>8.5099184800000022E-9</v>
      </c>
      <c r="F26" s="36" t="str">
        <f>IF(F24="no tubes","",IF(F14=0,"",IF(F6="Round",(((F24)^4-((F24-2*F25))^4)*3.142/64),IF(F6="Square",(((F24)^4-((F24-2*F25))^4)/12),""))))</f>
        <v/>
      </c>
      <c r="G26" s="36" t="str">
        <f>IF(G24="no tubes","",IF(G14=0,"",IF(G6="Round",(((G24)^4-((G24-2*G25))^4)*3.142/64),IF(G6="Square",(((G24)^4-((G24-2*G25))^4)/12),""))))</f>
        <v/>
      </c>
      <c r="H26" s="36">
        <f>IF(SUM(E26:G26)&gt;0,SUM(E26:G26),"")</f>
        <v>8.5099184800000022E-9</v>
      </c>
      <c r="I26" s="73" t="str">
        <f>IF($F$2="Tubing only","Tubing Only",O12)</f>
        <v>Tubing Only</v>
      </c>
      <c r="J26" s="36">
        <f t="shared" ref="J26:J33" si="0">IF($F$2="Tubing only",H26,IF($F$2="Composite only",I26,IF($F$2="Tubes + Composite",H26+I26,"No Type Selected")))</f>
        <v>8.5099184800000022E-9</v>
      </c>
      <c r="O26" s="43"/>
      <c r="S26" s="43"/>
      <c r="T26" s="44"/>
    </row>
    <row r="27" spans="2:20">
      <c r="B27" s="42" t="s">
        <v>344</v>
      </c>
      <c r="C27" s="36">
        <f>C8*C26*C14</f>
        <v>5105.9510880000016</v>
      </c>
      <c r="D27" s="43"/>
      <c r="E27" s="36">
        <f>IF(E24="no tubes","",IF(E14=0,"",E8*E26*E14))</f>
        <v>5105.9510880000016</v>
      </c>
      <c r="F27" s="36" t="str">
        <f>IF(F24="no tubes","",IF(F14=0,"",F8*F26*F14))</f>
        <v/>
      </c>
      <c r="G27" s="36" t="str">
        <f>IF(G24="no tubes","",IF(G14=0,"",G8*G26*G14))</f>
        <v/>
      </c>
      <c r="H27" s="36">
        <f t="shared" ref="H27:H35" si="1">IF(SUM(E27:G27)&gt;0,SUM(E27:G27),"")</f>
        <v>5105.9510880000016</v>
      </c>
      <c r="I27" s="73" t="str">
        <f>IF(I26="Tubing Only","",I26*I8)</f>
        <v/>
      </c>
      <c r="J27" s="36">
        <f t="shared" si="0"/>
        <v>5105.9510880000016</v>
      </c>
      <c r="K27" s="40">
        <f>IF(AND(NOT($F$2="tubes + composite"),OR(AND($G$14&gt;0,G27&lt;(C27/3)),AND($F$14&gt;0,F27&lt;(C27/3)),AND($E$14&gt;0,E27&lt;(C27/3)))),0,100*J27/C27)</f>
        <v>100</v>
      </c>
      <c r="L27" t="str">
        <f>IF((99.9&gt;K27)*AND(K27&gt;33.3),"For Composites Only, Additional Proof Required","")</f>
        <v/>
      </c>
    </row>
    <row r="28" spans="2:20">
      <c r="B28" s="42" t="s">
        <v>345</v>
      </c>
      <c r="C28" s="37">
        <f>IF(C24="no tubes","",IF(C14=0,"",IF(C6="Round",C14*((C15^2-(C15-2*C16)^2)*PI()/4),IF(C6="Square",C14*(C15^2-(C15-2*C16)^2),""))))</f>
        <v>358.89554474609793</v>
      </c>
      <c r="D28" s="82"/>
      <c r="E28" s="37">
        <f>IF(E24="no tubes","",IF(E14=0,"",IF(E6="Round",E14*((E15^2-(E15-2*E16)^2)*PI()/4),IF(E6="Square",E14*(E15^2-(E15-2*E16)^2),""))))</f>
        <v>358.89554474609793</v>
      </c>
      <c r="F28" s="37" t="str">
        <f>IF(F24="no tubes","",IF(F14=0,"",IF(F6="Round",F14*((F15^2-(F15-2*F16)^2)*PI()/4),IF(F6="Square",F14*(F15^2-(F15-2*F16)^2),""))))</f>
        <v/>
      </c>
      <c r="G28" s="37" t="str">
        <f>IF(G24="no tubes","",IF(G14=0,"",IF(G6="Round",G14*((G15^2-(G15-2*G16)^2)*PI()/4),IF(G6="Square",G14*(G15^2-(G15-2*G16)^2),""))))</f>
        <v/>
      </c>
      <c r="H28" s="37">
        <f t="shared" si="1"/>
        <v>358.89554474609793</v>
      </c>
      <c r="I28" s="37" t="str">
        <f>IF(I26="Tubing Only","",(I18-I19)*I22)</f>
        <v/>
      </c>
      <c r="J28" s="37">
        <f t="shared" si="0"/>
        <v>358.89554474609793</v>
      </c>
      <c r="K28" s="40">
        <f>IF(AND($F$2="tubing only",AND(E5="steel",F5="steel",G5="steel")),100*J28/C28,"NA")</f>
        <v>100</v>
      </c>
      <c r="L28" t="str">
        <f>IF(AND(95&lt;K28,K28&lt;100),"For tubes only, provided your actual tube measures &gt;= your nominal OD and wall this is OK","")</f>
        <v/>
      </c>
      <c r="S28" s="43"/>
    </row>
    <row r="29" spans="2:20">
      <c r="B29" s="42" t="s">
        <v>346</v>
      </c>
      <c r="C29" s="36">
        <f>C$28*C9/1000000</f>
        <v>109463.14114755986</v>
      </c>
      <c r="D29" s="43"/>
      <c r="E29" s="36">
        <f>IF(E24="no tubes","",IF(E14=0,"",E$28*E9/1000000))</f>
        <v>109463.14114755986</v>
      </c>
      <c r="F29" s="36" t="str">
        <f>IF(F24="no tubes","",IF(F14=0,"",F$28*F9/1000000))</f>
        <v/>
      </c>
      <c r="G29" s="36" t="str">
        <f>IF(G24="no tubes","",IF(G14=0,"",G$28*G9/1000000))</f>
        <v/>
      </c>
      <c r="H29" s="36">
        <f t="shared" si="1"/>
        <v>109463.14114755986</v>
      </c>
      <c r="I29" s="36" t="str">
        <f>IF(I26="Tubing Only","",I28*I9/1000000)</f>
        <v/>
      </c>
      <c r="J29" s="36">
        <f t="shared" si="0"/>
        <v>109463.14114755986</v>
      </c>
      <c r="K29" s="40">
        <f>IF(AND($F$2="tubing only",OR($E29&lt;0.95*($E$14/$C$14)*$C29,$F29&lt;0.95*($F$14/$C$14)*$C29,$G29&lt;0.95*($G$14/$C$14)*$C29)),0,100*J29/C29)</f>
        <v>100</v>
      </c>
      <c r="L29" t="str">
        <f>IF(AND(95&lt;K29,K29&lt;100),"For tubes only, provided your actual tube measures &gt;= your nominal OD and wall this is OK","")</f>
        <v/>
      </c>
    </row>
    <row r="30" spans="2:20">
      <c r="B30" s="42" t="s">
        <v>347</v>
      </c>
      <c r="C30" s="36">
        <f>C$28*C10/1000000</f>
        <v>130996.87383232574</v>
      </c>
      <c r="D30" s="43"/>
      <c r="E30" s="36">
        <f>IF(E24="no tubes","",IF(E14=0,"",E$28*E10/1000000))</f>
        <v>130996.87383232574</v>
      </c>
      <c r="F30" s="36" t="str">
        <f>IF(F24="no tubes","",IF(F14=0,"",F$28*F10/1000000))</f>
        <v/>
      </c>
      <c r="G30" s="36" t="str">
        <f>IF(G24="no tubes","",IF(G14=0,"",G$28*G10/1000000))</f>
        <v/>
      </c>
      <c r="H30" s="36">
        <f t="shared" si="1"/>
        <v>130996.87383232574</v>
      </c>
      <c r="I30" s="36" t="str">
        <f>IF(I26="Tubing Only","",I28*I10/1000000)</f>
        <v/>
      </c>
      <c r="J30" s="36">
        <f t="shared" si="0"/>
        <v>130996.87383232574</v>
      </c>
      <c r="K30" s="40">
        <f>IF(AND($F$2="tubing only",OR($E30&lt;0.95*($E$14/$C$14)*$C30,$F30&lt;0.95*($F$14/$C$14)*$C30,$G30&lt;0.95*($G$14/$C$14)*$C30)),0,100*J30/C30)</f>
        <v>100</v>
      </c>
      <c r="L30" t="str">
        <f>IF(AND(95&lt;K30,K30&lt;100),"For tubes only, provided your actual tube measures &gt;= your nominal OD and wall this is OK","")</f>
        <v/>
      </c>
      <c r="S30" s="43"/>
    </row>
    <row r="31" spans="2:20">
      <c r="B31" s="42" t="s">
        <v>348</v>
      </c>
      <c r="C31" s="36">
        <f>C$28*C11/1000000</f>
        <v>64601.198054297631</v>
      </c>
      <c r="D31" s="43"/>
      <c r="E31" s="36">
        <f>IF(E24="no tubes","",IF(E14=0,"",E$28*E11/1000000))</f>
        <v>64601.198054297631</v>
      </c>
      <c r="F31" s="36" t="str">
        <f>IF(F24="no tubes","",IF(F14=0,"",F$28*F11/1000000))</f>
        <v/>
      </c>
      <c r="G31" s="36" t="str">
        <f>IF(G24="no tubes","",IF(G14=0,"",G$28*G11/1000000))</f>
        <v/>
      </c>
      <c r="H31" s="36">
        <f t="shared" si="1"/>
        <v>64601.198054297631</v>
      </c>
      <c r="I31" s="36" t="str">
        <f>IF(I26="Tubing Only","",I28*I9/1000000)</f>
        <v/>
      </c>
      <c r="J31" s="36">
        <f t="shared" si="0"/>
        <v>64601.198054297631</v>
      </c>
      <c r="K31" s="40">
        <f>IF(AND($F$2="tubing only",OR($E31&lt;0.95*($E$14/$C$14)*$C31,$F31&lt;0.95*($F$14/$C$14)*$C31,$G31&lt;0.95*($G$14/$C$14)*$C31)),0,100*J31/C31)</f>
        <v>100</v>
      </c>
      <c r="L31" t="str">
        <f>IF(AND(95&lt;K31,K31&lt;100),"For tubes only, provided your actual tube measures &gt;= your nominal OD and wall this is OK","")</f>
        <v/>
      </c>
      <c r="S31" s="43"/>
    </row>
    <row r="32" spans="2:20">
      <c r="B32" s="42" t="s">
        <v>349</v>
      </c>
      <c r="C32" s="36">
        <f>IF(C14=0,"",C$28*C12/1000000)</f>
        <v>107668.66342382938</v>
      </c>
      <c r="D32" s="43"/>
      <c r="E32" s="36">
        <f>IF(E24="no tubes","",IF(E14=0,"",E$28*E12/1000000))</f>
        <v>107668.66342382938</v>
      </c>
      <c r="F32" s="36" t="str">
        <f>IF(F24="no tubes","",IF(F14=0,"",F$28*F12/1000000))</f>
        <v/>
      </c>
      <c r="G32" s="36" t="str">
        <f>IF(G24="no tubes","",IF(G14=0,"",G$28*G12/1000000))</f>
        <v/>
      </c>
      <c r="H32" s="36">
        <f t="shared" si="1"/>
        <v>107668.66342382938</v>
      </c>
      <c r="I32" s="36" t="str">
        <f>IF(I26="tubing only","",I28*I10/1000000)</f>
        <v/>
      </c>
      <c r="J32" s="36">
        <f t="shared" si="0"/>
        <v>107668.66342382938</v>
      </c>
      <c r="K32" s="40">
        <f>IF(AND($F$2="tubing only",OR($E32&lt;0.95*($E$14/$C$14)*$C32,$F32&lt;0.95*($F$14/$C$14)*$C32,$G32&lt;0.95*($G$14/$C$14)*$C32)),0,100*J32/C32)</f>
        <v>100</v>
      </c>
      <c r="L32" t="str">
        <f>IF(AND(95&lt;K32,K32&lt;100),"For tubes only, provided your actual tube measures &gt;= your nominal OD and wall this is OK","")</f>
        <v/>
      </c>
      <c r="S32" s="43"/>
    </row>
    <row r="33" spans="2:13">
      <c r="B33" s="42" t="s">
        <v>350</v>
      </c>
      <c r="C33" s="36">
        <f>C14*4*C10*C26/(0.5*C24*1)</f>
        <v>2934.9167671181112</v>
      </c>
      <c r="E33" s="36">
        <f>IF(E24="no tubes","",IF(E14=0,"",E14*4*E10*E26/(0.5*E24*1)))</f>
        <v>2934.9167671181112</v>
      </c>
      <c r="F33" s="36" t="str">
        <f>IF(F24="no tubes","",IF(F14=0,"",F14*4*F10*F26/(0.5*F24*1)))</f>
        <v/>
      </c>
      <c r="G33" s="36" t="str">
        <f>IF(G24="no tubes","",IF(G14=0,"",G14*4*G10*G26/(0.5*G24*1)))</f>
        <v/>
      </c>
      <c r="H33" s="36">
        <f t="shared" si="1"/>
        <v>2934.9167671181112</v>
      </c>
      <c r="I33" s="36" t="str">
        <f>IF(I26="tubing only","",4*I10*(I26*2/(I18/1000))/1)</f>
        <v/>
      </c>
      <c r="J33" s="36">
        <f t="shared" si="0"/>
        <v>2934.9167671181112</v>
      </c>
      <c r="K33" s="40">
        <f>IF(AND($F$2="tubing only",OR($E33&lt;0.95*($E$14/$C$14)*$C33,$F33&lt;0.95*($F$14/$C$14)*$C33,$G33&lt;0.95*($G$14/$C$14)*$C33)),0,100*J33/C33)</f>
        <v>99.999999999999986</v>
      </c>
      <c r="L33" t="str">
        <f>IF((99.9&gt;K33)*AND(K33&gt;33.3),"For Composites Only, Additional Proof Required","")</f>
        <v/>
      </c>
    </row>
    <row r="34" spans="2:13">
      <c r="B34" s="42" t="s">
        <v>351</v>
      </c>
      <c r="C34" s="36">
        <f>IF(C14=0,"",C33*1^3/(48*C27))</f>
        <v>1.1975065616797901E-2</v>
      </c>
      <c r="E34" s="36">
        <f>IF(E24="no tubes","",IF(E14=0,"",($C$33*1^3/(48*E27))))</f>
        <v>1.1975065616797901E-2</v>
      </c>
      <c r="F34" s="36" t="str">
        <f>IF(F24="no tubes","",IF(F14=0,"",($C$33*1^3/(48*F27))))</f>
        <v/>
      </c>
      <c r="G34" s="36" t="str">
        <f>IF(G24="no tubes","",IF(G14=0,"",($C$33*1^3/(48*G27))))</f>
        <v/>
      </c>
      <c r="H34" s="36">
        <f>IF(F2="composite only","",$C$33*1^3/(48*H27))</f>
        <v>1.1975065616797901E-2</v>
      </c>
      <c r="I34" s="36" t="str">
        <f>IF(NOT($F$2="tubing only"),$C$33*1^3/(48*I27),"")</f>
        <v/>
      </c>
      <c r="J34" s="36">
        <f>IF($F$2="Tubing only",H34,IF($F$2="Composite only",I34,IF($F$2="Tubes + Composite",$C$33*1^3/(48*J27),"No Type Selected")))</f>
        <v>1.1975065616797901E-2</v>
      </c>
      <c r="K34" s="40">
        <f>IF(AND($F$2="tubing only",J34&gt;1.05*C34),101,100*J34/C34)</f>
        <v>100.00000000000001</v>
      </c>
      <c r="L34" t="str">
        <f>IF((100.1&lt;K34)*AND(K34&lt;300.1),"For Composites Only, Additional Proof Required","")</f>
        <v/>
      </c>
      <c r="M34" s="43"/>
    </row>
    <row r="35" spans="2:13">
      <c r="B35" s="42" t="s">
        <v>352</v>
      </c>
      <c r="C35" s="36">
        <f>0.5*C33*(C33*1^3/(48*C27))</f>
        <v>17.572910433039873</v>
      </c>
      <c r="E35" s="36">
        <f>IF(E24="no tubes","",0.5*E33*(E33*1^3/(48*E27)))</f>
        <v>17.572910433039873</v>
      </c>
      <c r="F35" s="36" t="str">
        <f>IF(F24="no tubes","",0.5*F33*(F33*1^3/(48*F27)))</f>
        <v/>
      </c>
      <c r="G35" s="36" t="str">
        <f>IF(G24="no tubes","",0.5*G33*(G33*1^3/(48*G27)))</f>
        <v/>
      </c>
      <c r="H35" s="36">
        <f t="shared" si="1"/>
        <v>17.572910433039873</v>
      </c>
      <c r="I35" s="36" t="str">
        <f>IF(I26="tubing only","",0.5*I33*(I33*1^3/(48*I27)))</f>
        <v/>
      </c>
      <c r="J35" s="36">
        <f>IF($F$2="Tubing only",H35,IF($F$2="Composite only",I35,IF($F$2="Tubes + Composite",H35+I35,"No Type Selected")))</f>
        <v>17.572910433039873</v>
      </c>
      <c r="K35" s="40">
        <f>IF(AND($F$2="tubing only",OR($E$36&lt;$C$36,$F$36&lt;$C$36,$G$36&lt;$C$36)),0,100*J35/C35)</f>
        <v>100</v>
      </c>
      <c r="L35" t="str">
        <f>IF((99.9&gt;K35)*AND(K35&gt;33.3),"For Composites Only, Additional Proof Required","")</f>
        <v/>
      </c>
    </row>
    <row r="36" spans="2:13">
      <c r="C36" s="319">
        <f>0.99*C27/C14</f>
        <v>1684.9638590400007</v>
      </c>
      <c r="D36" s="50"/>
      <c r="E36" s="319">
        <f>IF(AND($F$2="tubing only",E14&gt;0),E27/E14,9E+99)</f>
        <v>1701.9836960000005</v>
      </c>
      <c r="F36" s="319">
        <f>IF(AND($F$2="tubing only",F14&gt;0),F27/F14,9E+99)</f>
        <v>8.9999999999999999E+99</v>
      </c>
      <c r="G36" s="319">
        <f>IF(AND($F$2="tubing only",G14&gt;0),G27/G14,9E+99)</f>
        <v>8.9999999999999999E+99</v>
      </c>
      <c r="H36" s="514"/>
    </row>
    <row r="37" spans="2:13">
      <c r="B37" s="3" t="s">
        <v>383</v>
      </c>
      <c r="E37" s="43"/>
    </row>
    <row r="38" spans="2:13">
      <c r="B38" s="19"/>
      <c r="C38" s="20"/>
      <c r="D38" s="20"/>
      <c r="E38" s="20"/>
      <c r="F38" s="20"/>
      <c r="G38" s="20"/>
      <c r="H38" s="20"/>
      <c r="I38" s="20"/>
      <c r="J38" s="20"/>
      <c r="K38" s="21"/>
    </row>
    <row r="39" spans="2:13">
      <c r="B39" s="387" t="s">
        <v>465</v>
      </c>
      <c r="C39" s="26"/>
      <c r="D39" s="26"/>
      <c r="E39" s="26"/>
      <c r="F39" s="26"/>
      <c r="G39" s="26"/>
      <c r="H39" s="26"/>
      <c r="I39" s="26"/>
      <c r="J39" s="26"/>
      <c r="K39" s="27"/>
    </row>
    <row r="40" spans="2:13">
      <c r="B40" s="387" t="s">
        <v>466</v>
      </c>
      <c r="C40" s="26"/>
      <c r="D40" s="26"/>
      <c r="E40" s="26"/>
      <c r="F40" s="26"/>
      <c r="G40" s="26"/>
      <c r="H40" s="26"/>
      <c r="I40" s="26"/>
      <c r="J40" s="26"/>
      <c r="K40" s="27"/>
    </row>
    <row r="41" spans="2:13">
      <c r="B41" s="25"/>
      <c r="C41" s="26"/>
      <c r="D41" s="26"/>
      <c r="E41" s="26"/>
      <c r="F41" s="26"/>
      <c r="G41" s="26"/>
      <c r="H41" s="26"/>
      <c r="I41" s="26"/>
      <c r="J41" s="26"/>
      <c r="K41" s="27"/>
    </row>
    <row r="42" spans="2:13">
      <c r="B42" s="25"/>
      <c r="C42" s="26"/>
      <c r="D42" s="26"/>
      <c r="E42" s="26"/>
      <c r="F42" s="26"/>
      <c r="G42" s="26"/>
      <c r="H42" s="26"/>
      <c r="I42" s="26"/>
      <c r="J42" s="26"/>
      <c r="K42" s="27"/>
    </row>
    <row r="43" spans="2:13">
      <c r="B43" s="25"/>
      <c r="C43" s="26"/>
      <c r="D43" s="26"/>
      <c r="E43" s="26"/>
      <c r="F43" s="26"/>
      <c r="G43" s="26"/>
      <c r="H43" s="26"/>
      <c r="I43" s="26"/>
      <c r="J43" s="26"/>
      <c r="K43" s="27"/>
    </row>
    <row r="44" spans="2:13">
      <c r="B44" s="25"/>
      <c r="C44" s="26"/>
      <c r="D44" s="26"/>
      <c r="E44" s="26"/>
      <c r="F44" s="26"/>
      <c r="G44" s="26"/>
      <c r="H44" s="26"/>
      <c r="I44" s="26"/>
      <c r="J44" s="26"/>
      <c r="K44" s="27"/>
    </row>
    <row r="45" spans="2:13">
      <c r="B45" s="25"/>
      <c r="C45" s="26"/>
      <c r="D45" s="26"/>
      <c r="E45" s="26"/>
      <c r="F45" s="26"/>
      <c r="G45" s="26"/>
      <c r="H45" s="26"/>
      <c r="I45" s="26"/>
      <c r="J45" s="26"/>
      <c r="K45" s="27"/>
    </row>
    <row r="46" spans="2:13">
      <c r="B46" s="25"/>
      <c r="C46" s="26"/>
      <c r="D46" s="26"/>
      <c r="E46" s="26"/>
      <c r="F46" s="26"/>
      <c r="G46" s="26"/>
      <c r="H46" s="26"/>
      <c r="I46" s="26"/>
      <c r="J46" s="26"/>
      <c r="K46" s="27"/>
    </row>
    <row r="47" spans="2:13">
      <c r="B47" s="25"/>
      <c r="C47" s="26"/>
      <c r="D47" s="26"/>
      <c r="E47" s="26"/>
      <c r="F47" s="26"/>
      <c r="G47" s="26"/>
      <c r="H47" s="26"/>
      <c r="I47" s="26"/>
      <c r="J47" s="26"/>
      <c r="K47" s="27"/>
    </row>
    <row r="48" spans="2:13">
      <c r="B48" s="25"/>
      <c r="C48" s="26"/>
      <c r="D48" s="26"/>
      <c r="E48" s="26"/>
      <c r="F48" s="26"/>
      <c r="G48" s="26"/>
      <c r="H48" s="26"/>
      <c r="I48" s="26"/>
      <c r="J48" s="26"/>
      <c r="K48" s="27"/>
    </row>
    <row r="49" spans="2:11">
      <c r="B49" s="25"/>
      <c r="C49" s="26"/>
      <c r="D49" s="26"/>
      <c r="E49" s="26"/>
      <c r="F49" s="26"/>
      <c r="G49" s="26"/>
      <c r="H49" s="26"/>
      <c r="I49" s="26"/>
      <c r="J49" s="26"/>
      <c r="K49" s="27"/>
    </row>
    <row r="50" spans="2:11">
      <c r="B50" s="25"/>
      <c r="C50" s="26"/>
      <c r="D50" s="26"/>
      <c r="E50" s="26"/>
      <c r="F50" s="26"/>
      <c r="G50" s="26"/>
      <c r="H50" s="26"/>
      <c r="I50" s="26"/>
      <c r="J50" s="26"/>
      <c r="K50" s="27"/>
    </row>
    <row r="51" spans="2:11">
      <c r="B51" s="25"/>
      <c r="C51" s="26"/>
      <c r="D51" s="26"/>
      <c r="E51" s="26"/>
      <c r="F51" s="26"/>
      <c r="G51" s="26"/>
      <c r="H51" s="26"/>
      <c r="I51" s="26"/>
      <c r="J51" s="26"/>
      <c r="K51" s="27"/>
    </row>
    <row r="52" spans="2:11">
      <c r="B52" s="25"/>
      <c r="C52" s="26"/>
      <c r="D52" s="26"/>
      <c r="E52" s="26"/>
      <c r="F52" s="26"/>
      <c r="G52" s="26"/>
      <c r="H52" s="26"/>
      <c r="I52" s="26"/>
      <c r="J52" s="26"/>
      <c r="K52" s="27"/>
    </row>
    <row r="53" spans="2:11">
      <c r="B53" s="25"/>
      <c r="C53" s="26"/>
      <c r="D53" s="26"/>
      <c r="E53" s="26"/>
      <c r="F53" s="26"/>
      <c r="G53" s="26"/>
      <c r="H53" s="26"/>
      <c r="I53" s="26"/>
      <c r="J53" s="26"/>
      <c r="K53" s="27"/>
    </row>
    <row r="54" spans="2:11">
      <c r="B54" s="25"/>
      <c r="C54" s="26"/>
      <c r="D54" s="26"/>
      <c r="E54" s="26"/>
      <c r="F54" s="26"/>
      <c r="G54" s="26"/>
      <c r="H54" s="26"/>
      <c r="I54" s="26"/>
      <c r="J54" s="26"/>
      <c r="K54" s="27"/>
    </row>
    <row r="55" spans="2:11">
      <c r="B55" s="25"/>
      <c r="C55" s="26"/>
      <c r="D55" s="26"/>
      <c r="E55" s="26"/>
      <c r="F55" s="26"/>
      <c r="G55" s="26"/>
      <c r="H55" s="26"/>
      <c r="I55" s="26"/>
      <c r="J55" s="26"/>
      <c r="K55" s="27"/>
    </row>
    <row r="56" spans="2:11">
      <c r="B56" s="33"/>
      <c r="C56" s="31"/>
      <c r="D56" s="31"/>
      <c r="E56" s="31"/>
      <c r="F56" s="31"/>
      <c r="G56" s="31"/>
      <c r="H56" s="31"/>
      <c r="I56" s="31"/>
      <c r="J56" s="31"/>
      <c r="K56" s="34"/>
    </row>
  </sheetData>
  <sheetProtection algorithmName="SHA-512" hashValue="OYuBMPW5sydyZrgJ+R8K6MI2Qt8yqEKocrmwKHrU2fES/S3p120rD8uuAHboXHRsrUzXTV2qi6EOphoix3ztuA==" saltValue="CmkWdXaXDv7ENKjdLjUR0A==" spinCount="100000" sheet="1" scenarios="1" insertHyperlinks="0"/>
  <mergeCells count="3">
    <mergeCell ref="C2:E2"/>
    <mergeCell ref="F2:G2"/>
    <mergeCell ref="E19:G22"/>
  </mergeCells>
  <phoneticPr fontId="0" type="noConversion"/>
  <conditionalFormatting sqref="G35">
    <cfRule type="cellIs" dxfId="362" priority="5" stopIfTrue="1" operator="lessThan">
      <formula>0.95*$C35*(G$14/$C$14)</formula>
    </cfRule>
  </conditionalFormatting>
  <conditionalFormatting sqref="K28:K33">
    <cfRule type="cellIs" dxfId="361" priority="14" stopIfTrue="1" operator="greaterThanOrEqual">
      <formula>100</formula>
    </cfRule>
    <cfRule type="cellIs" dxfId="360" priority="15" stopIfTrue="1" operator="lessThan">
      <formula>100</formula>
    </cfRule>
  </conditionalFormatting>
  <conditionalFormatting sqref="K34">
    <cfRule type="cellIs" dxfId="359" priority="9" stopIfTrue="1" operator="between">
      <formula>100.1</formula>
      <formula>300</formula>
    </cfRule>
    <cfRule type="cellIs" dxfId="358" priority="16" stopIfTrue="1" operator="greaterThan">
      <formula>300</formula>
    </cfRule>
    <cfRule type="cellIs" dxfId="357" priority="17" stopIfTrue="1" operator="lessThanOrEqual">
      <formula>100</formula>
    </cfRule>
  </conditionalFormatting>
  <conditionalFormatting sqref="K27">
    <cfRule type="cellIs" dxfId="356" priority="18" stopIfTrue="1" operator="greaterThanOrEqual">
      <formula>100</formula>
    </cfRule>
    <cfRule type="cellIs" dxfId="355" priority="19" stopIfTrue="1" operator="lessThan">
      <formula>33.3</formula>
    </cfRule>
    <cfRule type="cellIs" dxfId="354" priority="20" stopIfTrue="1" operator="between">
      <formula>33.3</formula>
      <formula>100</formula>
    </cfRule>
  </conditionalFormatting>
  <conditionalFormatting sqref="E27:E33 E35">
    <cfRule type="cellIs" dxfId="353" priority="13" stopIfTrue="1" operator="lessThan">
      <formula>0.95*$C27*(E$14/$C$14)</formula>
    </cfRule>
  </conditionalFormatting>
  <conditionalFormatting sqref="K35">
    <cfRule type="cellIs" dxfId="352" priority="10" stopIfTrue="1" operator="greaterThanOrEqual">
      <formula>100</formula>
    </cfRule>
    <cfRule type="cellIs" dxfId="351" priority="11" stopIfTrue="1" operator="lessThan">
      <formula>33.3</formula>
    </cfRule>
    <cfRule type="cellIs" dxfId="350" priority="12" stopIfTrue="1" operator="between">
      <formula>33.3</formula>
      <formula>100</formula>
    </cfRule>
  </conditionalFormatting>
  <conditionalFormatting sqref="F27:F33">
    <cfRule type="cellIs" dxfId="349" priority="8" stopIfTrue="1" operator="lessThan">
      <formula>0.95*$C27*(F$14/$C$14)</formula>
    </cfRule>
  </conditionalFormatting>
  <conditionalFormatting sqref="G27:G33">
    <cfRule type="cellIs" dxfId="348" priority="7" stopIfTrue="1" operator="lessThan">
      <formula>0.95*$C27*(G$14/$C$14)</formula>
    </cfRule>
  </conditionalFormatting>
  <conditionalFormatting sqref="F35">
    <cfRule type="cellIs" dxfId="347" priority="6" stopIfTrue="1" operator="lessThan">
      <formula>0.95*$C35*(F$14/$C$14)</formula>
    </cfRule>
  </conditionalFormatting>
  <dataValidations disablePrompts="1" count="6">
    <dataValidation allowBlank="1" showInputMessage="1" showErrorMessage="1" promptTitle="Select Material" sqref="C6 I6 J13 J14" xr:uid="{00000000-0002-0000-2300-000000000000}"/>
    <dataValidation type="list" allowBlank="1" showInputMessage="1" showErrorMessage="1" promptTitle="Select Material" sqref="E6:G6" xr:uid="{00000000-0002-0000-2300-000001000000}">
      <formula1>Tube_Type</formula1>
    </dataValidation>
    <dataValidation type="list" allowBlank="1" showInputMessage="1" showErrorMessage="1" promptTitle="Select Material" sqref="C5:D5 D6 H5:H6" xr:uid="{00000000-0002-0000-2300-000002000000}">
      <formula1>Materials</formula1>
    </dataValidation>
    <dataValidation type="list" allowBlank="1" showInputMessage="1" showErrorMessage="1" sqref="F2" xr:uid="{00000000-0002-0000-2300-000003000000}">
      <formula1>ConstructionType</formula1>
    </dataValidation>
    <dataValidation type="list" allowBlank="1" showInputMessage="1" showErrorMessage="1" sqref="I5" xr:uid="{00000000-0002-0000-2300-000004000000}">
      <formula1>Material</formula1>
    </dataValidation>
    <dataValidation type="list" allowBlank="1" showInputMessage="1" showErrorMessage="1" promptTitle="Select Material" sqref="E5:G5" xr:uid="{0CFCF04A-24D4-4342-8C2F-61AF1D000E93}">
      <formula1>Metallic_Mats</formula1>
    </dataValidation>
  </dataValidations>
  <hyperlinks>
    <hyperlink ref="L2:M2" location="'Cover Sheet'!A1" display="BACK to COVER SHEET" xr:uid="{00000000-0004-0000-2300-000000000000}"/>
  </hyperlinks>
  <pageMargins left="0.75" right="0.75" top="1" bottom="1" header="0.5" footer="0.5"/>
  <pageSetup paperSize="9" orientation="portrait" horizontalDpi="4294967294"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2394A-8BD2-42F8-A8FA-38579C1B34BE}">
  <sheetPr codeName="Tabelle3">
    <tabColor rgb="FFCCFF99"/>
  </sheetPr>
  <dimension ref="B1:T56"/>
  <sheetViews>
    <sheetView showGridLines="0" zoomScaleNormal="100" workbookViewId="0">
      <selection activeCell="B1" sqref="B1"/>
    </sheetView>
  </sheetViews>
  <sheetFormatPr baseColWidth="10" defaultColWidth="11.42578125" defaultRowHeight="12.75"/>
  <cols>
    <col min="1" max="1" width="3.42578125" customWidth="1"/>
    <col min="2" max="2" width="45.85546875" customWidth="1"/>
    <col min="3" max="3" width="11.42578125" customWidth="1"/>
    <col min="4" max="4" width="3.5703125" customWidth="1"/>
    <col min="5" max="8" width="11.7109375" customWidth="1"/>
    <col min="9" max="9" width="14.28515625" bestFit="1" customWidth="1"/>
    <col min="10" max="10" width="11.7109375" customWidth="1"/>
    <col min="11" max="11" width="6.140625" customWidth="1"/>
    <col min="12" max="12" width="8.7109375" customWidth="1"/>
  </cols>
  <sheetData>
    <row r="1" spans="2:15" ht="15.75">
      <c r="B1" s="1" t="s">
        <v>464</v>
      </c>
    </row>
    <row r="2" spans="2:15">
      <c r="C2" s="1239" t="s">
        <v>358</v>
      </c>
      <c r="D2" s="1282"/>
      <c r="E2" s="1240"/>
      <c r="F2" s="1262" t="s">
        <v>214</v>
      </c>
      <c r="G2" s="1263"/>
      <c r="L2" s="162" t="s">
        <v>226</v>
      </c>
      <c r="M2" s="162"/>
    </row>
    <row r="4" spans="2:15" ht="25.5" customHeight="1">
      <c r="B4" s="41" t="s">
        <v>333</v>
      </c>
      <c r="C4" s="41" t="s">
        <v>334</v>
      </c>
      <c r="D4" s="3"/>
      <c r="E4" s="52" t="s">
        <v>437</v>
      </c>
      <c r="F4" s="52" t="s">
        <v>438</v>
      </c>
      <c r="G4" s="52" t="s">
        <v>439</v>
      </c>
      <c r="H4" s="52" t="s">
        <v>440</v>
      </c>
      <c r="I4" s="77" t="s">
        <v>359</v>
      </c>
      <c r="J4" s="52" t="s">
        <v>360</v>
      </c>
      <c r="L4" s="3"/>
      <c r="M4" s="142" t="s">
        <v>361</v>
      </c>
      <c r="N4" s="142" t="s">
        <v>362</v>
      </c>
    </row>
    <row r="5" spans="2:15">
      <c r="B5" s="362" t="s">
        <v>336</v>
      </c>
      <c r="C5" s="35" t="s">
        <v>175</v>
      </c>
      <c r="E5" s="17" t="s">
        <v>175</v>
      </c>
      <c r="F5" s="17" t="s">
        <v>175</v>
      </c>
      <c r="G5" s="17" t="s">
        <v>175</v>
      </c>
      <c r="H5" s="67"/>
      <c r="I5" s="38" t="s">
        <v>178</v>
      </c>
      <c r="J5" s="67"/>
      <c r="L5" s="351" t="s">
        <v>363</v>
      </c>
      <c r="M5">
        <f>I22/1000</f>
        <v>0.32</v>
      </c>
      <c r="N5" s="140">
        <f>M5</f>
        <v>0.32</v>
      </c>
    </row>
    <row r="6" spans="2:15">
      <c r="B6" s="362" t="s">
        <v>364</v>
      </c>
      <c r="C6" s="35" t="s">
        <v>221</v>
      </c>
      <c r="E6" s="17" t="s">
        <v>221</v>
      </c>
      <c r="F6" s="17" t="s">
        <v>221</v>
      </c>
      <c r="G6" s="17" t="s">
        <v>221</v>
      </c>
      <c r="H6" s="69"/>
      <c r="I6" s="68" t="s">
        <v>365</v>
      </c>
      <c r="J6" s="51"/>
      <c r="L6" s="351" t="s">
        <v>366</v>
      </c>
      <c r="M6">
        <f>I21/1000</f>
        <v>1E-3</v>
      </c>
      <c r="N6" s="140">
        <f>I20/1000</f>
        <v>1E-3</v>
      </c>
    </row>
    <row r="7" spans="2:15">
      <c r="B7" s="42" t="s">
        <v>338</v>
      </c>
      <c r="C7" s="36" t="str">
        <f>HLOOKUP(C5,MaterialData!$C$3:$O$4,2,FALSE)</f>
        <v>Steel</v>
      </c>
      <c r="D7" s="43"/>
      <c r="E7" s="36" t="str">
        <f>HLOOKUP(E5,MaterialData!$C$3:$R$4,2,FALSE)</f>
        <v>Steel</v>
      </c>
      <c r="F7" s="36" t="str">
        <f>HLOOKUP(F5,MaterialData!$C$3:$R$4,2,FALSE)</f>
        <v>Steel</v>
      </c>
      <c r="G7" s="36" t="str">
        <f>HLOOKUP(G5,MaterialData!$C$3:$R$4,2,FALSE)</f>
        <v>Steel</v>
      </c>
      <c r="H7" s="51"/>
      <c r="I7" s="160" t="str">
        <f>HLOOKUP(I5,MaterialData!$C$3:$R$4,2,FALSE)</f>
        <v>T3.5_Laminate</v>
      </c>
      <c r="J7" s="69"/>
    </row>
    <row r="8" spans="2:15" ht="15.75">
      <c r="B8" s="42" t="s">
        <v>201</v>
      </c>
      <c r="C8" s="36">
        <f>INDEX(Innertable,MATCH($B8,MaterialData!$B$6:$B$11,0),MATCH(C$7,MaterialData!$C$4:$O$4,0))</f>
        <v>200000000000</v>
      </c>
      <c r="D8" s="43"/>
      <c r="E8" s="36">
        <f>INDEX(Innertable,MATCH($B8,MaterialData!$B$6:$B$11,0),MATCH(E$7,MaterialData!$C$4:$R$4,0))</f>
        <v>200000000000</v>
      </c>
      <c r="F8" s="36">
        <f>INDEX(Innertable,MATCH($B8,MaterialData!$B$6:$B$11,0),MATCH(F$7,MaterialData!$C$4:$R$4,0))</f>
        <v>200000000000</v>
      </c>
      <c r="G8" s="36">
        <f>INDEX(Innertable,MATCH($B8,MaterialData!$B$6:$B$11,0),MATCH(G$7,MaterialData!$C$4:$R$4,0))</f>
        <v>200000000000</v>
      </c>
      <c r="H8" s="51"/>
      <c r="I8" s="160">
        <f>INDEX(Innertable,MATCH($B8,MaterialData!$B$6:$B$11,0),MATCH(I$7,MaterialData!$C$4:$R$4,0))</f>
        <v>0</v>
      </c>
      <c r="J8" s="51"/>
      <c r="L8" s="351" t="s">
        <v>367</v>
      </c>
      <c r="M8" s="43">
        <f>M5*M6</f>
        <v>3.2000000000000003E-4</v>
      </c>
      <c r="N8" s="351" t="s">
        <v>368</v>
      </c>
      <c r="O8" s="43">
        <f>(M5*M6^3)/12</f>
        <v>2.6666666666666668E-11</v>
      </c>
    </row>
    <row r="9" spans="2:15" ht="15.75">
      <c r="B9" s="42" t="s">
        <v>202</v>
      </c>
      <c r="C9" s="36">
        <f>INDEX(Innertable,MATCH($B9,MaterialData!$B$6:$B$11,0),MATCH(C$7,MaterialData!$C$4:$O$4,0))</f>
        <v>305000000</v>
      </c>
      <c r="D9" s="43"/>
      <c r="E9" s="36">
        <f>INDEX(Innertable,MATCH($B9,MaterialData!$B$6:$B$11,0),MATCH(E$7,MaterialData!$C$4:$R$4,0))</f>
        <v>305000000</v>
      </c>
      <c r="F9" s="36">
        <f>INDEX(Innertable,MATCH($B9,MaterialData!$B$6:$B$11,0),MATCH(F$7,MaterialData!$C$4:$R$4,0))</f>
        <v>305000000</v>
      </c>
      <c r="G9" s="36">
        <f>INDEX(Innertable,MATCH($B9,MaterialData!$B$6:$B$11,0),MATCH(G$7,MaterialData!$C$4:$R$4,0))</f>
        <v>305000000</v>
      </c>
      <c r="H9" s="51"/>
      <c r="I9" s="160" t="e">
        <f>INDEX(Innertable,MATCH($B9,MaterialData!$B$6:$B$11,0),MATCH(I$7,MaterialData!$C$4:$R$4,0))</f>
        <v>#DIV/0!</v>
      </c>
      <c r="J9" s="51"/>
      <c r="L9" s="351" t="s">
        <v>369</v>
      </c>
      <c r="M9" s="43">
        <f>N5*N6</f>
        <v>3.2000000000000003E-4</v>
      </c>
      <c r="N9" s="351" t="s">
        <v>370</v>
      </c>
      <c r="O9" s="43">
        <f>(N5*N6^3)/12</f>
        <v>2.6666666666666668E-11</v>
      </c>
    </row>
    <row r="10" spans="2:15" ht="15.75">
      <c r="B10" s="42" t="s">
        <v>203</v>
      </c>
      <c r="C10" s="36">
        <f>INDEX(Innertable,MATCH($B10,MaterialData!$B$6:$B$11,0),MATCH(C$7,MaterialData!$C$4:$O$4,0))</f>
        <v>365000000</v>
      </c>
      <c r="D10" s="43"/>
      <c r="E10" s="36">
        <f>INDEX(Innertable,MATCH($B10,MaterialData!$B$6:$B$11,0),MATCH(E$7,MaterialData!$C$4:$R$4,0))</f>
        <v>365000000</v>
      </c>
      <c r="F10" s="36">
        <f>INDEX(Innertable,MATCH($B10,MaterialData!$B$6:$B$11,0),MATCH(F$7,MaterialData!$C$4:$R$4,0))</f>
        <v>365000000</v>
      </c>
      <c r="G10" s="36">
        <f>INDEX(Innertable,MATCH($B10,MaterialData!$B$6:$B$11,0),MATCH(G$7,MaterialData!$C$4:$R$4,0))</f>
        <v>365000000</v>
      </c>
      <c r="H10" s="51"/>
      <c r="I10" s="160" t="e">
        <f>INDEX(Innertable,MATCH($B10,MaterialData!$B$6:$B$11,0),MATCH(I$7,MaterialData!$C$4:$R$4,0))</f>
        <v>#DIV/0!</v>
      </c>
      <c r="J10" s="51"/>
      <c r="L10" s="351" t="s">
        <v>371</v>
      </c>
      <c r="M10">
        <f>M6/2</f>
        <v>5.0000000000000001E-4</v>
      </c>
      <c r="N10" s="351" t="s">
        <v>372</v>
      </c>
      <c r="O10" s="43">
        <f>O8+(M8*($M$12-M10)^2)</f>
        <v>2.8906666666666669E-8</v>
      </c>
    </row>
    <row r="11" spans="2:15" ht="15.75">
      <c r="B11" s="42" t="s">
        <v>204</v>
      </c>
      <c r="C11" s="36">
        <f>INDEX(Innertable,MATCH($B11,MaterialData!$B$6:$B$11,0),MATCH(C$7,MaterialData!$C$4:$O$4,0))</f>
        <v>180000000</v>
      </c>
      <c r="D11" s="43"/>
      <c r="E11" s="36">
        <f>INDEX(Innertable,MATCH($B11,MaterialData!$B$6:$B$11,0),MATCH(E$7,MaterialData!$C$4:$R$4,0))</f>
        <v>180000000</v>
      </c>
      <c r="F11" s="36">
        <f>INDEX(Innertable,MATCH($B11,MaterialData!$B$6:$B$11,0),MATCH(F$7,MaterialData!$C$4:$R$4,0))</f>
        <v>180000000</v>
      </c>
      <c r="G11" s="36">
        <f>INDEX(Innertable,MATCH($B11,MaterialData!$B$6:$B$11,0),MATCH(G$7,MaterialData!$C$4:$R$4,0))</f>
        <v>180000000</v>
      </c>
      <c r="H11" s="51"/>
      <c r="I11" s="160" t="str">
        <f>INDEX(Innertable,MATCH($B11,MaterialData!$B$6:$B$11,0),MATCH(I$7,MaterialData!$C$4:$R$4,0))</f>
        <v>N/A</v>
      </c>
      <c r="J11" s="51"/>
      <c r="L11" s="351" t="s">
        <v>373</v>
      </c>
      <c r="M11">
        <f>(I18-0.5*I20)*0.001</f>
        <v>1.95E-2</v>
      </c>
      <c r="N11" s="351" t="s">
        <v>374</v>
      </c>
      <c r="O11" s="43">
        <f>O9+(M9*($M$12-M11)^2)</f>
        <v>2.8906666666666669E-8</v>
      </c>
    </row>
    <row r="12" spans="2:15" ht="15.75">
      <c r="B12" s="42" t="s">
        <v>205</v>
      </c>
      <c r="C12" s="36">
        <f>INDEX(Innertable,MATCH($B12,MaterialData!$B$6:$B$11,0),MATCH(C$7,MaterialData!$C$4:$O$4,0))</f>
        <v>300000000</v>
      </c>
      <c r="D12" s="43"/>
      <c r="E12" s="36">
        <f>INDEX(Innertable,MATCH($B12,MaterialData!$B$6:$B$11,0),MATCH(E$7,MaterialData!$C$4:$R$4,0))</f>
        <v>300000000</v>
      </c>
      <c r="F12" s="36">
        <f>INDEX(Innertable,MATCH($B12,MaterialData!$B$6:$B$11,0),MATCH(F$7,MaterialData!$C$4:$R$4,0))</f>
        <v>300000000</v>
      </c>
      <c r="G12" s="36">
        <f>INDEX(Innertable,MATCH($B12,MaterialData!$B$6:$B$11,0),MATCH(G$7,MaterialData!$C$4:$R$4,0))</f>
        <v>300000000</v>
      </c>
      <c r="H12" s="51"/>
      <c r="I12" s="160" t="str">
        <f>INDEX(Innertable,MATCH($B12,MaterialData!$B$6:$B$11,0),MATCH(I$7,MaterialData!$C$4:$R$4,0))</f>
        <v>N/A</v>
      </c>
      <c r="J12" s="51"/>
      <c r="L12" s="351" t="s">
        <v>375</v>
      </c>
      <c r="M12" s="141">
        <f>(M8*M10+M9*M11)/(M8+M9)</f>
        <v>0.01</v>
      </c>
      <c r="N12" s="351" t="s">
        <v>376</v>
      </c>
      <c r="O12" s="144">
        <f>SUM(O10:O11)</f>
        <v>5.7813333333333339E-8</v>
      </c>
    </row>
    <row r="13" spans="2:15">
      <c r="E13" s="4"/>
      <c r="G13" s="15"/>
      <c r="H13" s="69"/>
      <c r="J13" s="69"/>
      <c r="O13" s="43"/>
    </row>
    <row r="14" spans="2:15">
      <c r="B14" s="42" t="s">
        <v>377</v>
      </c>
      <c r="C14" s="35">
        <v>3</v>
      </c>
      <c r="E14" s="17">
        <v>3</v>
      </c>
      <c r="F14" s="17">
        <v>0</v>
      </c>
      <c r="G14" s="17">
        <v>0</v>
      </c>
      <c r="H14" s="69"/>
      <c r="J14" s="69"/>
      <c r="O14" s="43"/>
    </row>
    <row r="15" spans="2:15">
      <c r="B15" s="42" t="s">
        <v>339</v>
      </c>
      <c r="C15" s="35">
        <v>25.4</v>
      </c>
      <c r="E15" s="17">
        <v>25.4</v>
      </c>
      <c r="F15" s="17">
        <v>25.4</v>
      </c>
      <c r="G15" s="17">
        <v>25.4</v>
      </c>
      <c r="H15" s="69"/>
      <c r="J15" s="69"/>
      <c r="O15" s="43"/>
    </row>
    <row r="16" spans="2:15">
      <c r="B16" s="42" t="s">
        <v>340</v>
      </c>
      <c r="C16" s="35">
        <v>1.6</v>
      </c>
      <c r="E16" s="17">
        <v>1.6</v>
      </c>
      <c r="F16" s="17">
        <v>1.6</v>
      </c>
      <c r="G16" s="17">
        <v>1.6</v>
      </c>
      <c r="H16" s="69"/>
      <c r="J16" s="69"/>
      <c r="L16" s="123"/>
      <c r="O16" s="43"/>
    </row>
    <row r="17" spans="2:20">
      <c r="E17" s="39"/>
      <c r="F17" s="78" t="s">
        <v>441</v>
      </c>
      <c r="G17" s="49" t="str">
        <f>IF(AND(K27&gt;=100,F2="tubing only",NOT(OR(E18="NO",F18="NO",G18="NO"))),"YES","NO")</f>
        <v>YES</v>
      </c>
      <c r="H17" s="69"/>
      <c r="J17" s="69"/>
      <c r="O17" s="43"/>
    </row>
    <row r="18" spans="2:20" ht="12.75" customHeight="1">
      <c r="B18" s="42" t="s">
        <v>378</v>
      </c>
      <c r="E18" s="117" t="str">
        <f>IF(E14=0,"N/A",IF(AND(E5=$C$5,E15&gt;=25.4,E16&gt;=1.6),"YES","NO"))</f>
        <v>YES</v>
      </c>
      <c r="F18" s="118" t="str">
        <f>IF(F14=0,"N/A",IF(AND(F5=$C$5,F15&gt;=25.4,F16&gt;=1.6),"YES","NO"))</f>
        <v>N/A</v>
      </c>
      <c r="G18" s="119" t="str">
        <f>IF(G14=0,"N/A",IF(AND(G5=$C$5,G15&gt;=25.4,G16&gt;=1.6),"YES","NO"))</f>
        <v>N/A</v>
      </c>
      <c r="H18" s="69"/>
      <c r="I18" s="137">
        <f>I19+I20+I21</f>
        <v>20</v>
      </c>
      <c r="J18" s="69"/>
      <c r="O18" s="43"/>
    </row>
    <row r="19" spans="2:20" ht="12.75" customHeight="1">
      <c r="B19" s="42" t="s">
        <v>379</v>
      </c>
      <c r="E19" s="1284"/>
      <c r="F19" s="1285"/>
      <c r="G19" s="1286"/>
      <c r="H19" s="69"/>
      <c r="I19" s="38">
        <v>18</v>
      </c>
      <c r="J19" s="69"/>
      <c r="O19" s="43"/>
    </row>
    <row r="20" spans="2:20" ht="12.75" customHeight="1">
      <c r="B20" s="42" t="s">
        <v>380</v>
      </c>
      <c r="E20" s="1284"/>
      <c r="F20" s="1285"/>
      <c r="G20" s="1286"/>
      <c r="H20" s="69"/>
      <c r="I20" s="38">
        <v>1</v>
      </c>
      <c r="J20" s="69"/>
      <c r="O20" s="43"/>
    </row>
    <row r="21" spans="2:20" ht="12.75" customHeight="1">
      <c r="B21" s="362" t="s">
        <v>381</v>
      </c>
      <c r="E21" s="1284"/>
      <c r="F21" s="1285"/>
      <c r="G21" s="1286"/>
      <c r="H21" s="69"/>
      <c r="I21" s="38">
        <v>1</v>
      </c>
      <c r="J21" s="69"/>
      <c r="O21" s="43"/>
    </row>
    <row r="22" spans="2:20" ht="12.75" customHeight="1">
      <c r="B22" s="42" t="s">
        <v>382</v>
      </c>
      <c r="E22" s="1284"/>
      <c r="F22" s="1285"/>
      <c r="G22" s="1286"/>
      <c r="H22" s="69"/>
      <c r="I22" s="38">
        <v>320</v>
      </c>
      <c r="J22" s="69"/>
      <c r="K22" s="514"/>
      <c r="O22" s="43"/>
    </row>
    <row r="23" spans="2:20">
      <c r="E23" s="79"/>
      <c r="F23" s="80"/>
      <c r="G23" s="81"/>
      <c r="H23" s="69"/>
      <c r="J23" s="69"/>
      <c r="O23" s="43"/>
    </row>
    <row r="24" spans="2:20">
      <c r="B24" s="42" t="s">
        <v>341</v>
      </c>
      <c r="C24" s="35">
        <f>C15/1000</f>
        <v>2.5399999999999999E-2</v>
      </c>
      <c r="E24" s="35">
        <f>IF($F$2="composite only","No tubes",IF(E14=0,"No tubes",E15/1000))</f>
        <v>2.5399999999999999E-2</v>
      </c>
      <c r="F24" s="35" t="str">
        <f>IF($F$2="composite only","No tubes",IF(F14=0,"No tubes",F15/1000))</f>
        <v>No tubes</v>
      </c>
      <c r="G24" s="35" t="str">
        <f>IF($F$2="composite only","No tubes",IF(G14=0,"No tubes",G15/1000))</f>
        <v>No tubes</v>
      </c>
      <c r="H24" s="69"/>
      <c r="J24" s="69"/>
      <c r="O24" s="43"/>
    </row>
    <row r="25" spans="2:20">
      <c r="B25" s="42" t="s">
        <v>342</v>
      </c>
      <c r="C25" s="35">
        <f>C16/1000</f>
        <v>1.6000000000000001E-3</v>
      </c>
      <c r="E25" s="35">
        <f>IF(E24="no tubes","",IF(E14=0,"",E16/1000))</f>
        <v>1.6000000000000001E-3</v>
      </c>
      <c r="F25" s="35" t="str">
        <f>IF(F24="no tubes","",IF(F14=0,"",F16/1000))</f>
        <v/>
      </c>
      <c r="G25" s="35" t="str">
        <f>IF(G24="no tubes","",IF(G14=0,"",G16/1000))</f>
        <v/>
      </c>
      <c r="H25" s="71"/>
      <c r="J25" s="71"/>
      <c r="O25" s="43"/>
      <c r="T25" s="44"/>
    </row>
    <row r="26" spans="2:20">
      <c r="B26" s="42" t="s">
        <v>343</v>
      </c>
      <c r="C26" s="36">
        <f>IF(C6="Round",((C24)^4-((C24-2*C25))^4)*3.142/64,((C24)^4-((C24-2*C25))^4)/12)</f>
        <v>8.5099184800000022E-9</v>
      </c>
      <c r="E26" s="36">
        <f>IF(E24="no tubes","",IF(E14=0,"",IF(E6="Round",(((E24)^4-((E24-2*E25))^4)*3.142/64),IF(E6="Square",(((E24)^4-((E24-2*E25))^4)/12),""))))</f>
        <v>8.5099184800000022E-9</v>
      </c>
      <c r="F26" s="36" t="str">
        <f>IF(F24="no tubes","",IF(F14=0,"",IF(F6="Round",(((F24)^4-((F24-2*F25))^4)*3.142/64),IF(F6="Square",(((F24)^4-((F24-2*F25))^4)/12),""))))</f>
        <v/>
      </c>
      <c r="G26" s="36" t="str">
        <f>IF(G24="no tubes","",IF(G14=0,"",IF(G6="Round",(((G24)^4-((G24-2*G25))^4)*3.142/64),IF(G6="Square",(((G24)^4-((G24-2*G25))^4)/12),""))))</f>
        <v/>
      </c>
      <c r="H26" s="36">
        <f>IF(SUM(E26:G26)&gt;0,SUM(E26:G26),"")</f>
        <v>8.5099184800000022E-9</v>
      </c>
      <c r="I26" s="73" t="str">
        <f>IF($F$2="Tubing only","Tubing Only",O12)</f>
        <v>Tubing Only</v>
      </c>
      <c r="J26" s="36">
        <f t="shared" ref="J26:J33" si="0">IF($F$2="Tubing only",H26,IF($F$2="Composite only",I26,IF($F$2="Tubes + Composite",H26+I26,"No Type Selected")))</f>
        <v>8.5099184800000022E-9</v>
      </c>
      <c r="O26" s="43"/>
      <c r="S26" s="43"/>
      <c r="T26" s="44"/>
    </row>
    <row r="27" spans="2:20">
      <c r="B27" s="42" t="s">
        <v>344</v>
      </c>
      <c r="C27" s="36">
        <f>C8*C26*C14</f>
        <v>5105.9510880000016</v>
      </c>
      <c r="D27" s="43"/>
      <c r="E27" s="36">
        <f>IF(E24="no tubes","",IF(E14=0,"",E8*E26*E14))</f>
        <v>5105.9510880000016</v>
      </c>
      <c r="F27" s="36" t="str">
        <f>IF(F24="no tubes","",IF(F14=0,"",F8*F26*F14))</f>
        <v/>
      </c>
      <c r="G27" s="36" t="str">
        <f>IF(G24="no tubes","",IF(G14=0,"",G8*G26*G14))</f>
        <v/>
      </c>
      <c r="H27" s="36">
        <f t="shared" ref="H27:H35" si="1">IF(SUM(E27:G27)&gt;0,SUM(E27:G27),"")</f>
        <v>5105.9510880000016</v>
      </c>
      <c r="I27" s="73" t="str">
        <f>IF(I26="Tubing Only","",I26*I8)</f>
        <v/>
      </c>
      <c r="J27" s="36">
        <f t="shared" si="0"/>
        <v>5105.9510880000016</v>
      </c>
      <c r="K27" s="40">
        <f>IF(AND(NOT($F$2="tubes + composite"),OR(AND($G$14&gt;0,G27&lt;(C27/3)),AND($F$14&gt;0,F27&lt;(C27/3)),AND($E$14&gt;0,E27&lt;(C27/3)))),0,100*J27/C27)</f>
        <v>100</v>
      </c>
      <c r="L27" t="str">
        <f>IF((99.9&gt;K27)*AND(K27&gt;33.3),"For Composites Only, Additional Proof Required","")</f>
        <v/>
      </c>
    </row>
    <row r="28" spans="2:20">
      <c r="B28" s="42" t="s">
        <v>345</v>
      </c>
      <c r="C28" s="37">
        <f>IF(C24="no tubes","",IF(C14=0,"",IF(C6="Round",C14*((C15^2-(C15-2*C16)^2)*PI()/4),IF(C6="Square",C14*(C15^2-(C15-2*C16)^2),""))))</f>
        <v>358.89554474609793</v>
      </c>
      <c r="D28" s="82"/>
      <c r="E28" s="37">
        <f>IF(E24="no tubes","",IF(E14=0,"",IF(E6="Round",E14*((E15^2-(E15-2*E16)^2)*PI()/4),IF(E6="Square",E14*(E15^2-(E15-2*E16)^2),""))))</f>
        <v>358.89554474609793</v>
      </c>
      <c r="F28" s="37" t="str">
        <f>IF(F24="no tubes","",IF(F14=0,"",IF(F6="Round",F14*((F15^2-(F15-2*F16)^2)*PI()/4),IF(F6="Square",F14*(F15^2-(F15-2*F16)^2),""))))</f>
        <v/>
      </c>
      <c r="G28" s="37" t="str">
        <f>IF(G24="no tubes","",IF(G14=0,"",IF(G6="Round",G14*((G15^2-(G15-2*G16)^2)*PI()/4),IF(G6="Square",G14*(G15^2-(G15-2*G16)^2),""))))</f>
        <v/>
      </c>
      <c r="H28" s="37">
        <f t="shared" si="1"/>
        <v>358.89554474609793</v>
      </c>
      <c r="I28" s="37" t="str">
        <f>IF(I26="Tubing Only","",(I18-I19)*I22)</f>
        <v/>
      </c>
      <c r="J28" s="37">
        <f t="shared" si="0"/>
        <v>358.89554474609793</v>
      </c>
      <c r="K28" s="40">
        <f>IF(AND($F$2="tubing only",AND(E5="steel",F5="steel",G5="steel")),100*J28/C28,"NA")</f>
        <v>100</v>
      </c>
      <c r="L28" t="str">
        <f>IF(AND(95&lt;K28,K28&lt;100),"For tubes only, provided your actual tube measures &gt;= your nominal OD and wall this is OK","")</f>
        <v/>
      </c>
      <c r="S28" s="43"/>
    </row>
    <row r="29" spans="2:20">
      <c r="B29" s="42" t="s">
        <v>346</v>
      </c>
      <c r="C29" s="36">
        <f>C$28*C9/1000000</f>
        <v>109463.14114755986</v>
      </c>
      <c r="D29" s="43"/>
      <c r="E29" s="36">
        <f>IF(E24="no tubes","",IF(E14=0,"",E$28*E9/1000000))</f>
        <v>109463.14114755986</v>
      </c>
      <c r="F29" s="36" t="str">
        <f>IF(F24="no tubes","",IF(F14=0,"",F$28*F9/1000000))</f>
        <v/>
      </c>
      <c r="G29" s="36" t="str">
        <f>IF(G24="no tubes","",IF(G14=0,"",G$28*G9/1000000))</f>
        <v/>
      </c>
      <c r="H29" s="36">
        <f t="shared" si="1"/>
        <v>109463.14114755986</v>
      </c>
      <c r="I29" s="36" t="str">
        <f>IF(I26="Tubing Only","",I28*I9/1000000)</f>
        <v/>
      </c>
      <c r="J29" s="36">
        <f t="shared" si="0"/>
        <v>109463.14114755986</v>
      </c>
      <c r="K29" s="40">
        <f>IF(AND($F$2="tubing only",OR($E29&lt;0.95*($E$14/$C$14)*$C29,$F29&lt;0.95*($F$14/$C$14)*$C29,$G29&lt;0.95*($G$14/$C$14)*$C29)),0,100*J29/C29)</f>
        <v>100</v>
      </c>
      <c r="L29" t="str">
        <f>IF(AND(95&lt;K29,K29&lt;100),"For tubes only, provided your actual tube measures &gt;= your nominal OD and wall this is OK","")</f>
        <v/>
      </c>
    </row>
    <row r="30" spans="2:20">
      <c r="B30" s="42" t="s">
        <v>347</v>
      </c>
      <c r="C30" s="36">
        <f>C$28*C10/1000000</f>
        <v>130996.87383232574</v>
      </c>
      <c r="D30" s="43"/>
      <c r="E30" s="36">
        <f>IF(E24="no tubes","",IF(E14=0,"",E$28*E10/1000000))</f>
        <v>130996.87383232574</v>
      </c>
      <c r="F30" s="36" t="str">
        <f>IF(F24="no tubes","",IF(F14=0,"",F$28*F10/1000000))</f>
        <v/>
      </c>
      <c r="G30" s="36" t="str">
        <f>IF(G24="no tubes","",IF(G14=0,"",G$28*G10/1000000))</f>
        <v/>
      </c>
      <c r="H30" s="36">
        <f t="shared" si="1"/>
        <v>130996.87383232574</v>
      </c>
      <c r="I30" s="36" t="str">
        <f>IF(I26="Tubing Only","",I28*I10/1000000)</f>
        <v/>
      </c>
      <c r="J30" s="36">
        <f t="shared" si="0"/>
        <v>130996.87383232574</v>
      </c>
      <c r="K30" s="40">
        <f>IF(AND($F$2="tubing only",OR($E30&lt;0.95*($E$14/$C$14)*$C30,$F30&lt;0.95*($F$14/$C$14)*$C30,$G30&lt;0.95*($G$14/$C$14)*$C30)),0,100*J30/C30)</f>
        <v>100</v>
      </c>
      <c r="L30" t="str">
        <f>IF(AND(95&lt;K30,K30&lt;100),"For tubes only, provided your actual tube measures &gt;= your nominal OD and wall this is OK","")</f>
        <v/>
      </c>
      <c r="S30" s="43"/>
    </row>
    <row r="31" spans="2:20">
      <c r="B31" s="42" t="s">
        <v>348</v>
      </c>
      <c r="C31" s="36">
        <f>C$28*C11/1000000</f>
        <v>64601.198054297631</v>
      </c>
      <c r="D31" s="43"/>
      <c r="E31" s="36">
        <f>IF(E24="no tubes","",IF(E14=0,"",E$28*E11/1000000))</f>
        <v>64601.198054297631</v>
      </c>
      <c r="F31" s="36" t="str">
        <f>IF(F24="no tubes","",IF(F14=0,"",F$28*F11/1000000))</f>
        <v/>
      </c>
      <c r="G31" s="36" t="str">
        <f>IF(G24="no tubes","",IF(G14=0,"",G$28*G11/1000000))</f>
        <v/>
      </c>
      <c r="H31" s="36">
        <f t="shared" si="1"/>
        <v>64601.198054297631</v>
      </c>
      <c r="I31" s="36" t="str">
        <f>IF(I26="Tubing Only","",I28*I9/1000000)</f>
        <v/>
      </c>
      <c r="J31" s="36">
        <f t="shared" si="0"/>
        <v>64601.198054297631</v>
      </c>
      <c r="K31" s="40">
        <f>IF(AND($F$2="tubing only",OR($E31&lt;0.95*($E$14/$C$14)*$C31,$F31&lt;0.95*($F$14/$C$14)*$C31,$G31&lt;0.95*($G$14/$C$14)*$C31)),0,100*J31/C31)</f>
        <v>100</v>
      </c>
      <c r="L31" t="str">
        <f>IF(AND(95&lt;K31,K31&lt;100),"For tubes only, provided your actual tube measures &gt;= your nominal OD and wall this is OK","")</f>
        <v/>
      </c>
      <c r="S31" s="43"/>
    </row>
    <row r="32" spans="2:20">
      <c r="B32" s="42" t="s">
        <v>349</v>
      </c>
      <c r="C32" s="36">
        <f>IF(C14=0,"",C$28*C12/1000000)</f>
        <v>107668.66342382938</v>
      </c>
      <c r="D32" s="43"/>
      <c r="E32" s="36">
        <f>IF(E24="no tubes","",IF(E14=0,"",E$28*E12/1000000))</f>
        <v>107668.66342382938</v>
      </c>
      <c r="F32" s="36" t="str">
        <f>IF(F24="no tubes","",IF(F14=0,"",F$28*F12/1000000))</f>
        <v/>
      </c>
      <c r="G32" s="36" t="str">
        <f>IF(G24="no tubes","",IF(G14=0,"",G$28*G12/1000000))</f>
        <v/>
      </c>
      <c r="H32" s="36">
        <f t="shared" si="1"/>
        <v>107668.66342382938</v>
      </c>
      <c r="I32" s="36" t="str">
        <f>IF(I26="tubing only","",I28*I10/1000000)</f>
        <v/>
      </c>
      <c r="J32" s="36">
        <f t="shared" si="0"/>
        <v>107668.66342382938</v>
      </c>
      <c r="K32" s="40">
        <f>IF(AND($F$2="tubing only",OR($E32&lt;0.95*($E$14/$C$14)*$C32,$F32&lt;0.95*($F$14/$C$14)*$C32,$G32&lt;0.95*($G$14/$C$14)*$C32)),0,100*J32/C32)</f>
        <v>100</v>
      </c>
      <c r="L32" t="str">
        <f>IF(AND(95&lt;K32,K32&lt;100),"For tubes only, provided your actual tube measures &gt;= your nominal OD and wall this is OK","")</f>
        <v/>
      </c>
      <c r="S32" s="43"/>
    </row>
    <row r="33" spans="2:13">
      <c r="B33" s="42" t="s">
        <v>350</v>
      </c>
      <c r="C33" s="36">
        <f>C14*4*C10*C26/(0.5*C24*1)</f>
        <v>2934.9167671181112</v>
      </c>
      <c r="E33" s="36">
        <f>IF(E24="no tubes","",IF(E14=0,"",E14*4*E10*E26/(0.5*E24*1)))</f>
        <v>2934.9167671181112</v>
      </c>
      <c r="F33" s="36" t="str">
        <f>IF(F24="no tubes","",IF(F14=0,"",F14*4*F10*F26/(0.5*F24*1)))</f>
        <v/>
      </c>
      <c r="G33" s="36" t="str">
        <f>IF(G24="no tubes","",IF(G14=0,"",G14*4*G10*G26/(0.5*G24*1)))</f>
        <v/>
      </c>
      <c r="H33" s="36">
        <f t="shared" si="1"/>
        <v>2934.9167671181112</v>
      </c>
      <c r="I33" s="36" t="str">
        <f>IF(I26="tubing only","",4*I10*(I26*2/(I18/1000))/1)</f>
        <v/>
      </c>
      <c r="J33" s="36">
        <f t="shared" si="0"/>
        <v>2934.9167671181112</v>
      </c>
      <c r="K33" s="40">
        <f>IF(AND($F$2="tubing only",OR($E33&lt;0.95*($E$14/$C$14)*$C33,$F33&lt;0.95*($F$14/$C$14)*$C33,$G33&lt;0.95*($G$14/$C$14)*$C33)),0,100*J33/C33)</f>
        <v>99.999999999999986</v>
      </c>
      <c r="L33" t="str">
        <f>IF((99.9&gt;K33)*AND(K33&gt;33.3),"For Composites Only, Additional Proof Required","")</f>
        <v/>
      </c>
    </row>
    <row r="34" spans="2:13">
      <c r="B34" s="42" t="s">
        <v>351</v>
      </c>
      <c r="C34" s="36">
        <f>IF(C14=0,"",C33*1^3/(48*C27))</f>
        <v>1.1975065616797901E-2</v>
      </c>
      <c r="E34" s="36">
        <f>IF(E24="no tubes","",IF(E14=0,"",($C$33*1^3/(48*E27))))</f>
        <v>1.1975065616797901E-2</v>
      </c>
      <c r="F34" s="36" t="str">
        <f>IF(F24="no tubes","",IF(F14=0,"",($C$33*1^3/(48*F27))))</f>
        <v/>
      </c>
      <c r="G34" s="36" t="str">
        <f>IF(G24="no tubes","",IF(G14=0,"",($C$33*1^3/(48*G27))))</f>
        <v/>
      </c>
      <c r="H34" s="36">
        <f>IF(F2="composite only","",$C$33*1^3/(48*H27))</f>
        <v>1.1975065616797901E-2</v>
      </c>
      <c r="I34" s="36" t="str">
        <f>IF(NOT($F$2="tubing only"),$C$33*1^3/(48*I27),"")</f>
        <v/>
      </c>
      <c r="J34" s="36">
        <f>IF($F$2="Tubing only",H34,IF($F$2="Composite only",I34,IF($F$2="Tubes + Composite",$C$33*1^3/(48*J27),"No Type Selected")))</f>
        <v>1.1975065616797901E-2</v>
      </c>
      <c r="K34" s="40">
        <f>IF(AND($F$2="tubing only",J34&gt;1.05*C34),101,100*J34/C34)</f>
        <v>100.00000000000001</v>
      </c>
      <c r="L34" t="str">
        <f>IF((100.1&lt;K34)*AND(K34&lt;300.1),"For Composites Only, Additional Proof Required","")</f>
        <v/>
      </c>
      <c r="M34" s="43"/>
    </row>
    <row r="35" spans="2:13">
      <c r="B35" s="42" t="s">
        <v>352</v>
      </c>
      <c r="C35" s="36">
        <f>0.5*C33*(C33*1^3/(48*C27))</f>
        <v>17.572910433039873</v>
      </c>
      <c r="E35" s="36">
        <f>IF(E24="no tubes","",0.5*E33*(E33*1^3/(48*E27)))</f>
        <v>17.572910433039873</v>
      </c>
      <c r="F35" s="36" t="str">
        <f>IF(F24="no tubes","",0.5*F33*(F33*1^3/(48*F27)))</f>
        <v/>
      </c>
      <c r="G35" s="36" t="str">
        <f>IF(G24="no tubes","",0.5*G33*(G33*1^3/(48*G27)))</f>
        <v/>
      </c>
      <c r="H35" s="36">
        <f t="shared" si="1"/>
        <v>17.572910433039873</v>
      </c>
      <c r="I35" s="36" t="str">
        <f>IF(I26="tubing only","",0.5*I33*(I33*1^3/(48*I27)))</f>
        <v/>
      </c>
      <c r="J35" s="36">
        <f>IF($F$2="Tubing only",H35,IF($F$2="Composite only",I35,IF($F$2="Tubes + Composite",H35+I35,"No Type Selected")))</f>
        <v>17.572910433039873</v>
      </c>
      <c r="K35" s="40">
        <f>IF(AND($F$2="tubing only",OR($E$36&lt;$C$36,$F$36&lt;$C$36,$G$36&lt;$C$36)),0,100*J35/C35)</f>
        <v>100</v>
      </c>
      <c r="L35" t="str">
        <f>IF((99.9&gt;K35)*AND(K35&gt;33.3),"For Composites Only, Additional Proof Required","")</f>
        <v/>
      </c>
    </row>
    <row r="36" spans="2:13">
      <c r="C36" s="319">
        <f>0.99*C27/C14</f>
        <v>1684.9638590400007</v>
      </c>
      <c r="D36" s="50"/>
      <c r="E36" s="319">
        <f>IF(AND($F$2="tubing only",E14&gt;0),E27/E14,9E+99)</f>
        <v>1701.9836960000005</v>
      </c>
      <c r="F36" s="319">
        <f>IF(AND($F$2="tubing only",F14&gt;0),F27/F14,9E+99)</f>
        <v>8.9999999999999999E+99</v>
      </c>
      <c r="G36" s="319">
        <f>IF(AND($F$2="tubing only",G14&gt;0),G27/G14,9E+99)</f>
        <v>8.9999999999999999E+99</v>
      </c>
      <c r="H36" s="514"/>
    </row>
    <row r="37" spans="2:13">
      <c r="B37" s="3" t="s">
        <v>383</v>
      </c>
      <c r="E37" s="43"/>
    </row>
    <row r="38" spans="2:13">
      <c r="B38" s="19"/>
      <c r="C38" s="20"/>
      <c r="D38" s="20"/>
      <c r="E38" s="20"/>
      <c r="F38" s="20"/>
      <c r="G38" s="20"/>
      <c r="H38" s="20"/>
      <c r="I38" s="20"/>
      <c r="J38" s="20"/>
      <c r="K38" s="21"/>
    </row>
    <row r="39" spans="2:13">
      <c r="B39" s="387" t="s">
        <v>465</v>
      </c>
      <c r="C39" s="26"/>
      <c r="D39" s="26"/>
      <c r="E39" s="26"/>
      <c r="F39" s="26"/>
      <c r="G39" s="26"/>
      <c r="H39" s="26"/>
      <c r="I39" s="26"/>
      <c r="J39" s="26"/>
      <c r="K39" s="27"/>
    </row>
    <row r="40" spans="2:13">
      <c r="B40" s="387" t="s">
        <v>466</v>
      </c>
      <c r="C40" s="26"/>
      <c r="D40" s="26"/>
      <c r="E40" s="26"/>
      <c r="F40" s="26"/>
      <c r="G40" s="26"/>
      <c r="H40" s="26"/>
      <c r="I40" s="26"/>
      <c r="J40" s="26"/>
      <c r="K40" s="27"/>
    </row>
    <row r="41" spans="2:13">
      <c r="B41" s="25"/>
      <c r="C41" s="26"/>
      <c r="D41" s="26"/>
      <c r="E41" s="26"/>
      <c r="F41" s="26"/>
      <c r="G41" s="26"/>
      <c r="H41" s="26"/>
      <c r="I41" s="26"/>
      <c r="J41" s="26"/>
      <c r="K41" s="27"/>
    </row>
    <row r="42" spans="2:13">
      <c r="B42" s="25"/>
      <c r="C42" s="26"/>
      <c r="D42" s="26"/>
      <c r="E42" s="26"/>
      <c r="F42" s="26"/>
      <c r="G42" s="26"/>
      <c r="H42" s="26"/>
      <c r="I42" s="26"/>
      <c r="J42" s="26"/>
      <c r="K42" s="27"/>
    </row>
    <row r="43" spans="2:13">
      <c r="B43" s="25"/>
      <c r="C43" s="26"/>
      <c r="D43" s="26"/>
      <c r="E43" s="26"/>
      <c r="F43" s="26"/>
      <c r="G43" s="26"/>
      <c r="H43" s="26"/>
      <c r="I43" s="26"/>
      <c r="J43" s="26"/>
      <c r="K43" s="27"/>
    </row>
    <row r="44" spans="2:13">
      <c r="B44" s="25"/>
      <c r="C44" s="26"/>
      <c r="D44" s="26"/>
      <c r="E44" s="26"/>
      <c r="F44" s="26"/>
      <c r="G44" s="26"/>
      <c r="H44" s="26"/>
      <c r="I44" s="26"/>
      <c r="J44" s="26"/>
      <c r="K44" s="27"/>
    </row>
    <row r="45" spans="2:13">
      <c r="B45" s="25"/>
      <c r="C45" s="26"/>
      <c r="D45" s="26"/>
      <c r="E45" s="26"/>
      <c r="F45" s="26"/>
      <c r="G45" s="26"/>
      <c r="H45" s="26"/>
      <c r="I45" s="26"/>
      <c r="J45" s="26"/>
      <c r="K45" s="27"/>
    </row>
    <row r="46" spans="2:13">
      <c r="B46" s="25"/>
      <c r="C46" s="26"/>
      <c r="D46" s="26"/>
      <c r="E46" s="26"/>
      <c r="F46" s="26"/>
      <c r="G46" s="26"/>
      <c r="H46" s="26"/>
      <c r="I46" s="26"/>
      <c r="J46" s="26"/>
      <c r="K46" s="27"/>
    </row>
    <row r="47" spans="2:13">
      <c r="B47" s="25"/>
      <c r="C47" s="26"/>
      <c r="D47" s="26"/>
      <c r="E47" s="26"/>
      <c r="F47" s="26"/>
      <c r="G47" s="26"/>
      <c r="H47" s="26"/>
      <c r="I47" s="26"/>
      <c r="J47" s="26"/>
      <c r="K47" s="27"/>
    </row>
    <row r="48" spans="2:13">
      <c r="B48" s="25"/>
      <c r="C48" s="26"/>
      <c r="D48" s="26"/>
      <c r="E48" s="26"/>
      <c r="F48" s="26"/>
      <c r="G48" s="26"/>
      <c r="H48" s="26"/>
      <c r="I48" s="26"/>
      <c r="J48" s="26"/>
      <c r="K48" s="27"/>
    </row>
    <row r="49" spans="2:11">
      <c r="B49" s="25"/>
      <c r="C49" s="26"/>
      <c r="D49" s="26"/>
      <c r="E49" s="26"/>
      <c r="F49" s="26"/>
      <c r="G49" s="26"/>
      <c r="H49" s="26"/>
      <c r="I49" s="26"/>
      <c r="J49" s="26"/>
      <c r="K49" s="27"/>
    </row>
    <row r="50" spans="2:11">
      <c r="B50" s="25"/>
      <c r="C50" s="26"/>
      <c r="D50" s="26"/>
      <c r="E50" s="26"/>
      <c r="F50" s="26"/>
      <c r="G50" s="26"/>
      <c r="H50" s="26"/>
      <c r="I50" s="26"/>
      <c r="J50" s="26"/>
      <c r="K50" s="27"/>
    </row>
    <row r="51" spans="2:11">
      <c r="B51" s="25"/>
      <c r="C51" s="26"/>
      <c r="D51" s="26"/>
      <c r="E51" s="26"/>
      <c r="F51" s="26"/>
      <c r="G51" s="26"/>
      <c r="H51" s="26"/>
      <c r="I51" s="26"/>
      <c r="J51" s="26"/>
      <c r="K51" s="27"/>
    </row>
    <row r="52" spans="2:11">
      <c r="B52" s="25"/>
      <c r="C52" s="26"/>
      <c r="D52" s="26"/>
      <c r="E52" s="26"/>
      <c r="F52" s="26"/>
      <c r="G52" s="26"/>
      <c r="H52" s="26"/>
      <c r="I52" s="26"/>
      <c r="J52" s="26"/>
      <c r="K52" s="27"/>
    </row>
    <row r="53" spans="2:11">
      <c r="B53" s="25"/>
      <c r="C53" s="26"/>
      <c r="D53" s="26"/>
      <c r="E53" s="26"/>
      <c r="F53" s="26"/>
      <c r="G53" s="26"/>
      <c r="H53" s="26"/>
      <c r="I53" s="26"/>
      <c r="J53" s="26"/>
      <c r="K53" s="27"/>
    </row>
    <row r="54" spans="2:11">
      <c r="B54" s="25"/>
      <c r="C54" s="26"/>
      <c r="D54" s="26"/>
      <c r="E54" s="26"/>
      <c r="F54" s="26"/>
      <c r="G54" s="26"/>
      <c r="H54" s="26"/>
      <c r="I54" s="26"/>
      <c r="J54" s="26"/>
      <c r="K54" s="27"/>
    </row>
    <row r="55" spans="2:11">
      <c r="B55" s="25"/>
      <c r="C55" s="26"/>
      <c r="D55" s="26"/>
      <c r="E55" s="26"/>
      <c r="F55" s="26"/>
      <c r="G55" s="26"/>
      <c r="H55" s="26"/>
      <c r="I55" s="26"/>
      <c r="J55" s="26"/>
      <c r="K55" s="27"/>
    </row>
    <row r="56" spans="2:11">
      <c r="B56" s="33"/>
      <c r="C56" s="31"/>
      <c r="D56" s="31"/>
      <c r="E56" s="31"/>
      <c r="F56" s="31"/>
      <c r="G56" s="31"/>
      <c r="H56" s="31"/>
      <c r="I56" s="31"/>
      <c r="J56" s="31"/>
      <c r="K56" s="34"/>
    </row>
  </sheetData>
  <sheetProtection algorithmName="SHA-512" hashValue="cyvyMSx8RmmQI1Uv6P99hwEm7qZHuzS65eob38LyADdYPlzDsHAKdMFoczJxXYwzSerbTOlmNtKIGCHRTi8CpA==" saltValue="hllF4e7f4oqi3gs/5OtMNw==" spinCount="100000" sheet="1" scenarios="1" insertHyperlinks="0"/>
  <mergeCells count="3">
    <mergeCell ref="C2:E2"/>
    <mergeCell ref="F2:G2"/>
    <mergeCell ref="E19:G22"/>
  </mergeCells>
  <conditionalFormatting sqref="G35">
    <cfRule type="cellIs" dxfId="346" priority="1" stopIfTrue="1" operator="lessThan">
      <formula>0.95*$C35*(G$14/$C$14)</formula>
    </cfRule>
  </conditionalFormatting>
  <conditionalFormatting sqref="K28:K33">
    <cfRule type="cellIs" dxfId="345" priority="10" stopIfTrue="1" operator="greaterThanOrEqual">
      <formula>100</formula>
    </cfRule>
    <cfRule type="cellIs" dxfId="344" priority="11" stopIfTrue="1" operator="lessThan">
      <formula>100</formula>
    </cfRule>
  </conditionalFormatting>
  <conditionalFormatting sqref="K34">
    <cfRule type="cellIs" dxfId="343" priority="5" stopIfTrue="1" operator="between">
      <formula>100.1</formula>
      <formula>300</formula>
    </cfRule>
    <cfRule type="cellIs" dxfId="342" priority="12" stopIfTrue="1" operator="greaterThan">
      <formula>300</formula>
    </cfRule>
    <cfRule type="cellIs" dxfId="341" priority="13" stopIfTrue="1" operator="lessThanOrEqual">
      <formula>100</formula>
    </cfRule>
  </conditionalFormatting>
  <conditionalFormatting sqref="K27">
    <cfRule type="cellIs" dxfId="340" priority="14" stopIfTrue="1" operator="greaterThanOrEqual">
      <formula>100</formula>
    </cfRule>
    <cfRule type="cellIs" dxfId="339" priority="15" stopIfTrue="1" operator="lessThan">
      <formula>33.3</formula>
    </cfRule>
    <cfRule type="cellIs" dxfId="338" priority="16" stopIfTrue="1" operator="between">
      <formula>33.3</formula>
      <formula>100</formula>
    </cfRule>
  </conditionalFormatting>
  <conditionalFormatting sqref="E27:E33 E35">
    <cfRule type="cellIs" dxfId="337" priority="9" stopIfTrue="1" operator="lessThan">
      <formula>0.95*$C27*(E$14/$C$14)</formula>
    </cfRule>
  </conditionalFormatting>
  <conditionalFormatting sqref="K35">
    <cfRule type="cellIs" dxfId="336" priority="6" stopIfTrue="1" operator="greaterThanOrEqual">
      <formula>100</formula>
    </cfRule>
    <cfRule type="cellIs" dxfId="335" priority="7" stopIfTrue="1" operator="lessThan">
      <formula>33.3</formula>
    </cfRule>
    <cfRule type="cellIs" dxfId="334" priority="8" stopIfTrue="1" operator="between">
      <formula>33.3</formula>
      <formula>100</formula>
    </cfRule>
  </conditionalFormatting>
  <conditionalFormatting sqref="F27:F33">
    <cfRule type="cellIs" dxfId="333" priority="4" stopIfTrue="1" operator="lessThan">
      <formula>0.95*$C27*(F$14/$C$14)</formula>
    </cfRule>
  </conditionalFormatting>
  <conditionalFormatting sqref="G27:G33">
    <cfRule type="cellIs" dxfId="332" priority="3" stopIfTrue="1" operator="lessThan">
      <formula>0.95*$C27*(G$14/$C$14)</formula>
    </cfRule>
  </conditionalFormatting>
  <conditionalFormatting sqref="F35">
    <cfRule type="cellIs" dxfId="331" priority="2" stopIfTrue="1" operator="lessThan">
      <formula>0.95*$C35*(F$14/$C$14)</formula>
    </cfRule>
  </conditionalFormatting>
  <dataValidations count="6">
    <dataValidation type="list" allowBlank="1" showInputMessage="1" showErrorMessage="1" promptTitle="Select Material" sqref="E5:G5" xr:uid="{36D4A1F3-7248-4F2D-AC9D-568588EBEF27}">
      <formula1>Metallic_Mats</formula1>
    </dataValidation>
    <dataValidation type="list" allowBlank="1" showInputMessage="1" showErrorMessage="1" sqref="I5" xr:uid="{06F0A5B5-A7D9-474E-9FAC-88770BA35311}">
      <formula1>Material</formula1>
    </dataValidation>
    <dataValidation type="list" allowBlank="1" showInputMessage="1" showErrorMessage="1" sqref="F2" xr:uid="{9F8BF9A7-08EF-43FE-BB44-2F5E77AA91CE}">
      <formula1>ConstructionType</formula1>
    </dataValidation>
    <dataValidation type="list" allowBlank="1" showInputMessage="1" showErrorMessage="1" promptTitle="Select Material" sqref="C5:D5 D6 H5:H6" xr:uid="{1CF5A462-4365-4E89-A518-8835499EDBEB}">
      <formula1>Materials</formula1>
    </dataValidation>
    <dataValidation type="list" allowBlank="1" showInputMessage="1" showErrorMessage="1" promptTitle="Select Material" sqref="E6:G6" xr:uid="{F7FFAB19-280B-4EEC-9A99-282612F2765E}">
      <formula1>Tube_Type</formula1>
    </dataValidation>
    <dataValidation allowBlank="1" showInputMessage="1" showErrorMessage="1" promptTitle="Select Material" sqref="C6 I6 J13:J14" xr:uid="{91CE37D8-F6E5-4EA5-81F7-87649788574C}"/>
  </dataValidations>
  <hyperlinks>
    <hyperlink ref="L2:M2" location="'Cover Sheet'!A1" display="BACK to COVER SHEET" xr:uid="{EEEEA971-9D41-4B37-8529-EBD047C29257}"/>
  </hyperlinks>
  <pageMargins left="0.75" right="0.75" top="1" bottom="1" header="0.5" footer="0.5"/>
  <pageSetup paperSize="9" orientation="portrait" horizontalDpi="4294967294"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sheetPr>
  <dimension ref="B1:AF20004"/>
  <sheetViews>
    <sheetView showGridLines="0" workbookViewId="0"/>
  </sheetViews>
  <sheetFormatPr baseColWidth="10" defaultColWidth="11.42578125" defaultRowHeight="12.75"/>
  <cols>
    <col min="1" max="1" width="4.28515625" customWidth="1"/>
    <col min="2" max="2" width="29" customWidth="1"/>
    <col min="3" max="3" width="12.7109375" customWidth="1"/>
    <col min="4" max="4" width="14.7109375" customWidth="1"/>
    <col min="5" max="5" width="12.7109375" customWidth="1"/>
    <col min="6" max="6" width="14.7109375" customWidth="1"/>
    <col min="7" max="7" width="12.7109375" customWidth="1"/>
    <col min="8" max="8" width="14.7109375" customWidth="1"/>
    <col min="9" max="9" width="12.7109375" customWidth="1"/>
    <col min="10" max="10" width="14.7109375" customWidth="1"/>
    <col min="11" max="11" width="12.7109375" customWidth="1"/>
    <col min="12" max="12" width="14.7109375" customWidth="1"/>
    <col min="14" max="14" width="29" customWidth="1"/>
  </cols>
  <sheetData>
    <row r="1" spans="2:32" ht="15.75">
      <c r="B1" s="1" t="s">
        <v>467</v>
      </c>
      <c r="N1" s="1"/>
    </row>
    <row r="2" spans="2:32">
      <c r="C2" s="43"/>
      <c r="D2" s="43"/>
    </row>
    <row r="3" spans="2:32">
      <c r="B3" t="s">
        <v>468</v>
      </c>
      <c r="C3" s="103">
        <v>2</v>
      </c>
      <c r="D3" s="3"/>
      <c r="E3" s="162"/>
      <c r="F3" s="140"/>
      <c r="M3" s="162" t="s">
        <v>226</v>
      </c>
      <c r="N3" s="140"/>
      <c r="O3" s="162"/>
      <c r="P3" s="162"/>
    </row>
    <row r="4" spans="2:32">
      <c r="B4" s="140" t="s">
        <v>469</v>
      </c>
      <c r="C4" s="103" t="s">
        <v>429</v>
      </c>
      <c r="D4" s="3"/>
    </row>
    <row r="5" spans="2:32">
      <c r="C5" s="64"/>
      <c r="D5" s="3"/>
    </row>
    <row r="6" spans="2:32">
      <c r="B6" s="15"/>
      <c r="C6" s="333"/>
      <c r="D6" s="334"/>
      <c r="E6" s="58"/>
      <c r="F6" s="2"/>
      <c r="G6" s="1287" t="s">
        <v>470</v>
      </c>
      <c r="H6" s="1288"/>
      <c r="I6" s="689" t="s">
        <v>471</v>
      </c>
      <c r="J6" s="690"/>
      <c r="K6" s="334" t="s">
        <v>471</v>
      </c>
      <c r="L6" s="136"/>
    </row>
    <row r="7" spans="2:32">
      <c r="B7" s="15"/>
      <c r="C7" s="335" t="s">
        <v>472</v>
      </c>
      <c r="D7" s="336"/>
      <c r="E7" s="255" t="s">
        <v>473</v>
      </c>
      <c r="F7" s="79"/>
      <c r="G7" s="1289"/>
      <c r="H7" s="1290"/>
      <c r="I7" s="691" t="s">
        <v>474</v>
      </c>
      <c r="J7" s="692"/>
      <c r="K7" s="688" t="s">
        <v>475</v>
      </c>
      <c r="L7" s="81"/>
    </row>
    <row r="8" spans="2:32">
      <c r="B8" s="41" t="s">
        <v>476</v>
      </c>
      <c r="C8" s="1304" t="str">
        <f>IF(AND(D10="PASS",D11="PASS",D14="PASS",D15="PASS",D26="PASS",D18="PASS",D27="PASS", D28="pass"),"PASS","FAIL")</f>
        <v>FAIL</v>
      </c>
      <c r="D8" s="1305"/>
      <c r="E8" s="1304" t="str">
        <f>IF(AND(F10="PASS",F11="PASS",F12="PASS",F14="PASS",F15="PASS",F26="PASS",F18="PASS",F27="PASS",F28="pass"),"PASS","FAIL")</f>
        <v>FAIL</v>
      </c>
      <c r="F8" s="1305"/>
      <c r="G8" s="1291" t="str">
        <f>IF(C4="YES",IF(AND(H10="PASS",H11="PASS",H14="PASS",H15="PASS",H26="PASS",H18="PASS",H27="PASS"),"PASS","FAIL"),"N/A")</f>
        <v>FAIL</v>
      </c>
      <c r="H8" s="1292"/>
      <c r="I8" s="1306" t="str">
        <f>IF($C$3&lt;=2,"N/A",IF(AND(J10="PASS",J11="PASS",J14="PASS",J15="PASS",J26="PASS",J18="PASS",J27="PASS",J28="pass"),"PASS","FAIL"))</f>
        <v>N/A</v>
      </c>
      <c r="J8" s="1307"/>
      <c r="K8" s="1304" t="str">
        <f>IF($C$3&lt;=3,"N/A",IF(AND(L10="PASS",L11="PASS",L14="PASS",L15="PASS",L26="PASS",L18="PASS",L27="PASS",L28="pass"),"PASS","FAIL"))</f>
        <v>N/A</v>
      </c>
      <c r="L8" s="1305"/>
      <c r="M8" s="660"/>
      <c r="N8" s="660"/>
      <c r="O8" s="701"/>
      <c r="P8" s="20"/>
      <c r="Q8" s="20"/>
      <c r="R8" s="20"/>
      <c r="S8" s="20"/>
      <c r="T8" s="20"/>
      <c r="U8" s="20"/>
      <c r="V8" s="20"/>
      <c r="W8" s="20"/>
      <c r="X8" s="20"/>
      <c r="Y8" s="20"/>
      <c r="Z8" s="20"/>
      <c r="AA8" s="20"/>
      <c r="AB8" s="20"/>
      <c r="AC8" s="20"/>
      <c r="AD8" s="20"/>
      <c r="AE8" s="20"/>
      <c r="AF8" s="21"/>
    </row>
    <row r="9" spans="2:32">
      <c r="B9" s="4"/>
      <c r="C9" s="681"/>
      <c r="D9" s="382"/>
      <c r="E9" s="681"/>
      <c r="F9" s="382"/>
      <c r="G9" s="681"/>
      <c r="H9" s="695"/>
      <c r="I9" s="681"/>
      <c r="J9" s="382"/>
      <c r="K9" s="677"/>
      <c r="L9" s="293"/>
      <c r="M9" s="316"/>
      <c r="N9" s="316"/>
      <c r="O9" s="26"/>
      <c r="P9" s="26"/>
      <c r="Q9" s="26"/>
      <c r="R9" s="26"/>
      <c r="S9" s="26"/>
      <c r="T9" s="26"/>
      <c r="U9" s="26"/>
      <c r="V9" s="26"/>
      <c r="W9" s="26"/>
      <c r="X9" s="26"/>
      <c r="Y9" s="26"/>
      <c r="Z9" s="26"/>
      <c r="AA9" s="26"/>
      <c r="AB9" s="26"/>
      <c r="AC9" s="26"/>
      <c r="AD9" s="26"/>
      <c r="AE9" s="26"/>
      <c r="AF9" s="27"/>
    </row>
    <row r="10" spans="2:32">
      <c r="B10" s="58" t="s">
        <v>477</v>
      </c>
      <c r="C10" s="100">
        <v>0</v>
      </c>
      <c r="D10" s="60" t="str">
        <f>IF(C10&gt;=8,"PASS","FAIL")</f>
        <v>FAIL</v>
      </c>
      <c r="E10" s="101">
        <v>0</v>
      </c>
      <c r="F10" s="59" t="str">
        <f>IF(E10&gt;=8,"PASS","FAIL")</f>
        <v>FAIL</v>
      </c>
      <c r="G10" s="106">
        <v>0</v>
      </c>
      <c r="H10" s="671" t="str">
        <f>IF(G10&gt;=8,"PASS","FAIL")</f>
        <v>FAIL</v>
      </c>
      <c r="I10" s="101">
        <v>0</v>
      </c>
      <c r="J10" s="59" t="str">
        <f>IF(I10&gt;=8,"PASS","FAIL")</f>
        <v>FAIL</v>
      </c>
      <c r="K10" s="101">
        <v>0</v>
      </c>
      <c r="L10" s="59" t="str">
        <f>IF(K10&gt;=8,"PASS","FAIL")</f>
        <v>FAIL</v>
      </c>
      <c r="M10" s="316"/>
      <c r="N10" s="316"/>
      <c r="O10" s="26"/>
      <c r="P10" s="26"/>
      <c r="Q10" s="26"/>
      <c r="R10" s="26"/>
      <c r="S10" s="26"/>
      <c r="T10" s="26"/>
      <c r="U10" s="26"/>
      <c r="V10" s="26"/>
      <c r="W10" s="26"/>
      <c r="X10" s="26"/>
      <c r="Y10" s="26"/>
      <c r="Z10" s="26"/>
      <c r="AA10" s="26"/>
      <c r="AB10" s="26"/>
      <c r="AC10" s="26"/>
      <c r="AD10" s="26"/>
      <c r="AE10" s="26"/>
      <c r="AF10" s="27"/>
    </row>
    <row r="11" spans="2:32">
      <c r="B11" s="39" t="s">
        <v>478</v>
      </c>
      <c r="C11" s="75">
        <v>0</v>
      </c>
      <c r="D11" s="61" t="str">
        <f>IF(C11&gt;=2,"PASS","FAIL")</f>
        <v>FAIL</v>
      </c>
      <c r="E11" s="17">
        <v>0</v>
      </c>
      <c r="F11" s="61" t="str">
        <f>IF(E11&gt;=2,"PASS","FAIL")</f>
        <v>FAIL</v>
      </c>
      <c r="G11" s="17">
        <v>0</v>
      </c>
      <c r="H11" s="667" t="str">
        <f>IF(OR(AND(G10&gt;=8,G10&lt;10,G11&gt;=2),AND(G10&gt;=10,G11&gt;=1)),"PASS","FAIL")</f>
        <v>FAIL</v>
      </c>
      <c r="I11" s="337">
        <v>0</v>
      </c>
      <c r="J11" s="382" t="str">
        <f>IF(I11&gt;=2,"PASS","FAIL")</f>
        <v>FAIL</v>
      </c>
      <c r="K11" s="17">
        <v>0</v>
      </c>
      <c r="L11" s="382" t="str">
        <f>IF(K11&gt;=2,"PASS","FAIL")</f>
        <v>FAIL</v>
      </c>
      <c r="M11" s="316"/>
      <c r="N11" s="316"/>
      <c r="O11" s="26"/>
      <c r="P11" s="26"/>
      <c r="Q11" s="26"/>
      <c r="R11" s="26"/>
      <c r="S11" s="26"/>
      <c r="T11" s="26"/>
      <c r="U11" s="26"/>
      <c r="V11" s="26"/>
      <c r="W11" s="26"/>
      <c r="X11" s="26"/>
      <c r="Y11" s="26"/>
      <c r="Z11" s="26"/>
      <c r="AA11" s="26"/>
      <c r="AB11" s="26"/>
      <c r="AC11" s="26"/>
      <c r="AD11" s="26"/>
      <c r="AE11" s="26"/>
      <c r="AF11" s="27"/>
    </row>
    <row r="12" spans="2:32">
      <c r="B12" s="368" t="s">
        <v>479</v>
      </c>
      <c r="C12" s="679"/>
      <c r="D12" s="680"/>
      <c r="E12" s="26"/>
      <c r="F12" s="61" t="str">
        <f>IF(OR(E12&gt;=50,E12=""),"FAIL","PASS")</f>
        <v>FAIL</v>
      </c>
      <c r="H12" s="642"/>
      <c r="I12" s="679"/>
      <c r="J12" s="680"/>
      <c r="K12" s="679"/>
      <c r="L12" s="680"/>
      <c r="M12" s="316"/>
      <c r="N12" s="316"/>
      <c r="O12" s="26"/>
      <c r="P12" s="26"/>
      <c r="Q12" s="26"/>
      <c r="R12" s="26"/>
      <c r="S12" s="26"/>
      <c r="T12" s="26"/>
      <c r="U12" s="26"/>
      <c r="V12" s="26"/>
      <c r="W12" s="26"/>
      <c r="X12" s="26"/>
      <c r="Y12" s="26"/>
      <c r="Z12" s="26"/>
      <c r="AA12" s="26"/>
      <c r="AB12" s="26"/>
      <c r="AC12" s="26"/>
      <c r="AD12" s="26"/>
      <c r="AE12" s="26"/>
      <c r="AF12" s="27"/>
    </row>
    <row r="13" spans="2:32">
      <c r="B13" s="39"/>
      <c r="C13" s="677"/>
      <c r="D13" s="293"/>
      <c r="E13" s="678"/>
      <c r="F13" s="293"/>
      <c r="G13" s="1293"/>
      <c r="H13" s="1294"/>
      <c r="I13" s="39"/>
      <c r="J13" s="293"/>
      <c r="K13" s="677"/>
      <c r="L13" s="293"/>
      <c r="M13" s="316"/>
      <c r="N13" s="316"/>
      <c r="O13" s="26"/>
      <c r="P13" s="26"/>
      <c r="Q13" s="26"/>
      <c r="R13" s="26"/>
      <c r="S13" s="26"/>
      <c r="T13" s="26"/>
      <c r="U13" s="26"/>
      <c r="V13" s="26"/>
      <c r="W13" s="26"/>
      <c r="X13" s="26"/>
      <c r="Y13" s="26"/>
      <c r="Z13" s="26"/>
      <c r="AA13" s="26"/>
      <c r="AB13" s="26"/>
      <c r="AC13" s="26"/>
      <c r="AD13" s="26"/>
      <c r="AE13" s="26"/>
      <c r="AF13" s="27"/>
    </row>
    <row r="14" spans="2:32">
      <c r="B14" s="390" t="s">
        <v>480</v>
      </c>
      <c r="C14" s="102">
        <v>0</v>
      </c>
      <c r="D14" s="61" t="str">
        <f>IF(C14&gt;(PI()*25.4),"PASS","FAIL")</f>
        <v>FAIL</v>
      </c>
      <c r="E14" s="102">
        <v>0</v>
      </c>
      <c r="F14" s="382" t="str">
        <f>IF(E14&gt;(PI()*25.4),"PASS","FAIL")</f>
        <v>FAIL</v>
      </c>
      <c r="G14" s="102">
        <v>0</v>
      </c>
      <c r="H14" s="667" t="str">
        <f>IF(G14&gt;(PI()*25),"PASS","FAIL")</f>
        <v>FAIL</v>
      </c>
      <c r="I14" s="102">
        <v>0</v>
      </c>
      <c r="J14" s="382" t="str">
        <f>IF(I14&gt;(PI()*25.4),"PASS","FAIL")</f>
        <v>FAIL</v>
      </c>
      <c r="K14" s="102">
        <v>0</v>
      </c>
      <c r="L14" s="382" t="str">
        <f>IF(K14&gt;(PI()*25.4),"PASS","FAIL")</f>
        <v>FAIL</v>
      </c>
      <c r="M14" s="316"/>
      <c r="N14" s="316"/>
      <c r="O14" s="26"/>
      <c r="P14" s="26"/>
      <c r="Q14" s="26"/>
      <c r="R14" s="26"/>
      <c r="S14" s="26"/>
      <c r="T14" s="26"/>
      <c r="U14" s="26"/>
      <c r="V14" s="26"/>
      <c r="W14" s="26"/>
      <c r="X14" s="26"/>
      <c r="Y14" s="26"/>
      <c r="Z14" s="26"/>
      <c r="AA14" s="26"/>
      <c r="AB14" s="26"/>
      <c r="AC14" s="26"/>
      <c r="AD14" s="26"/>
      <c r="AE14" s="26"/>
      <c r="AF14" s="27"/>
    </row>
    <row r="15" spans="2:32">
      <c r="B15" s="39" t="s">
        <v>481</v>
      </c>
      <c r="C15" s="102">
        <v>0</v>
      </c>
      <c r="D15" s="61" t="str">
        <f>IF(C15&gt;=2,"PASS","FAIL")</f>
        <v>FAIL</v>
      </c>
      <c r="E15" s="102">
        <v>0</v>
      </c>
      <c r="F15" s="382" t="str">
        <f>IF(E15&gt;=2,"PASS","FAIL")</f>
        <v>FAIL</v>
      </c>
      <c r="G15" s="102">
        <v>0</v>
      </c>
      <c r="H15" s="695" t="str">
        <f>IF(G15&gt;=2,"PASS","FAIL")</f>
        <v>FAIL</v>
      </c>
      <c r="I15" s="102">
        <v>0</v>
      </c>
      <c r="J15" s="382" t="str">
        <f>IF(I15&gt;=2,"PASS","FAIL")</f>
        <v>FAIL</v>
      </c>
      <c r="K15" s="102">
        <v>0</v>
      </c>
      <c r="L15" s="382" t="str">
        <f>IF(K15&gt;=2,"PASS","FAIL")</f>
        <v>FAIL</v>
      </c>
      <c r="M15" s="316"/>
      <c r="N15" s="316"/>
      <c r="O15" s="26"/>
      <c r="P15" s="26"/>
      <c r="Q15" s="26"/>
      <c r="R15" s="26"/>
      <c r="S15" s="26"/>
      <c r="T15" s="26"/>
      <c r="U15" s="26"/>
      <c r="V15" s="26"/>
      <c r="W15" s="26"/>
      <c r="X15" s="26"/>
      <c r="Y15" s="26"/>
      <c r="Z15" s="26"/>
      <c r="AA15" s="26"/>
      <c r="AB15" s="26"/>
      <c r="AC15" s="26"/>
      <c r="AD15" s="26"/>
      <c r="AE15" s="26"/>
      <c r="AF15" s="27"/>
    </row>
    <row r="16" spans="2:32">
      <c r="B16" s="390" t="s">
        <v>482</v>
      </c>
      <c r="C16" s="102">
        <v>0</v>
      </c>
      <c r="D16" s="61"/>
      <c r="E16" s="102">
        <v>0</v>
      </c>
      <c r="F16" s="382"/>
      <c r="G16" s="102">
        <v>0</v>
      </c>
      <c r="H16" s="695"/>
      <c r="I16" s="102">
        <v>0</v>
      </c>
      <c r="J16" s="382"/>
      <c r="K16" s="102">
        <v>0</v>
      </c>
      <c r="L16" s="382"/>
      <c r="M16" s="316"/>
      <c r="N16" s="316"/>
      <c r="O16" s="26"/>
      <c r="P16" s="26"/>
      <c r="Q16" s="26"/>
      <c r="R16" s="26"/>
      <c r="S16" s="26"/>
      <c r="T16" s="26"/>
      <c r="U16" s="26"/>
      <c r="V16" s="26"/>
      <c r="W16" s="26"/>
      <c r="X16" s="26"/>
      <c r="Y16" s="26"/>
      <c r="Z16" s="26"/>
      <c r="AA16" s="26"/>
      <c r="AB16" s="26"/>
      <c r="AC16" s="26"/>
      <c r="AD16" s="26"/>
      <c r="AE16" s="26"/>
      <c r="AF16" s="27"/>
    </row>
    <row r="17" spans="2:32">
      <c r="B17" s="390" t="s">
        <v>483</v>
      </c>
      <c r="C17" s="102">
        <v>0</v>
      </c>
      <c r="D17" s="61"/>
      <c r="E17" s="102">
        <v>0</v>
      </c>
      <c r="F17" s="382"/>
      <c r="G17" s="102">
        <v>0</v>
      </c>
      <c r="H17" s="695"/>
      <c r="I17" s="102">
        <v>0</v>
      </c>
      <c r="J17" s="382"/>
      <c r="K17" s="102">
        <v>0</v>
      </c>
      <c r="L17" s="382"/>
      <c r="M17" s="316"/>
      <c r="N17" s="316"/>
      <c r="O17" s="26"/>
      <c r="P17" s="26"/>
      <c r="Q17" s="26"/>
      <c r="R17" s="26"/>
      <c r="S17" s="26"/>
      <c r="T17" s="26"/>
      <c r="U17" s="26"/>
      <c r="V17" s="26"/>
      <c r="W17" s="26"/>
      <c r="X17" s="26"/>
      <c r="Y17" s="26"/>
      <c r="Z17" s="26"/>
      <c r="AA17" s="26"/>
      <c r="AB17" s="26"/>
      <c r="AC17" s="26"/>
      <c r="AD17" s="26"/>
      <c r="AE17" s="26"/>
      <c r="AF17" s="27"/>
    </row>
    <row r="18" spans="2:32">
      <c r="B18" s="390" t="s">
        <v>484</v>
      </c>
      <c r="C18" s="102">
        <v>0</v>
      </c>
      <c r="D18" s="61" t="str">
        <f>IF(C18&gt;=2,"PASS","FAIL")</f>
        <v>FAIL</v>
      </c>
      <c r="E18" s="102">
        <v>0</v>
      </c>
      <c r="F18" s="382" t="str">
        <f>IF(E18&gt;=2,"PASS","FAIL")</f>
        <v>FAIL</v>
      </c>
      <c r="G18" s="17">
        <v>0</v>
      </c>
      <c r="H18" s="695" t="str">
        <f>IF(G18&gt;=2,"PASS","FAIL")</f>
        <v>FAIL</v>
      </c>
      <c r="I18" s="102">
        <v>0</v>
      </c>
      <c r="J18" s="61" t="str">
        <f>IF(I18&gt;=2,"PASS","FAIL")</f>
        <v>FAIL</v>
      </c>
      <c r="K18" s="102">
        <v>0</v>
      </c>
      <c r="L18" s="61" t="str">
        <f>IF(K18&gt;=2,"PASS","FAIL")</f>
        <v>FAIL</v>
      </c>
      <c r="M18" s="316"/>
      <c r="N18" s="316"/>
      <c r="O18" s="26"/>
      <c r="P18" s="26"/>
      <c r="Q18" s="26"/>
      <c r="R18" s="26"/>
      <c r="S18" s="26"/>
      <c r="T18" s="26"/>
      <c r="U18" s="26"/>
      <c r="V18" s="26"/>
      <c r="W18" s="26"/>
      <c r="X18" s="26"/>
      <c r="Y18" s="26"/>
      <c r="Z18" s="26"/>
      <c r="AA18" s="26"/>
      <c r="AB18" s="26"/>
      <c r="AC18" s="26"/>
      <c r="AD18" s="26"/>
      <c r="AE18" s="26"/>
      <c r="AF18" s="27"/>
    </row>
    <row r="19" spans="2:32">
      <c r="B19" s="390" t="s">
        <v>485</v>
      </c>
      <c r="C19" s="102">
        <v>0</v>
      </c>
      <c r="D19" s="61"/>
      <c r="E19" s="102">
        <v>0</v>
      </c>
      <c r="F19" s="382"/>
      <c r="G19" s="17">
        <v>0</v>
      </c>
      <c r="H19" s="696"/>
      <c r="I19" s="102">
        <v>0</v>
      </c>
      <c r="J19" s="382"/>
      <c r="K19" s="102">
        <v>0</v>
      </c>
      <c r="L19" s="382"/>
      <c r="M19" s="316"/>
      <c r="N19" s="316"/>
      <c r="O19" s="26"/>
      <c r="P19" s="26"/>
      <c r="Q19" s="26"/>
      <c r="R19" s="26"/>
      <c r="S19" s="26"/>
      <c r="T19" s="26"/>
      <c r="U19" s="26"/>
      <c r="V19" s="26"/>
      <c r="W19" s="26"/>
      <c r="X19" s="26"/>
      <c r="Y19" s="26"/>
      <c r="Z19" s="26"/>
      <c r="AA19" s="26"/>
      <c r="AB19" s="26"/>
      <c r="AC19" s="26"/>
      <c r="AD19" s="26"/>
      <c r="AE19" s="26"/>
      <c r="AF19" s="27"/>
    </row>
    <row r="20" spans="2:32">
      <c r="B20" s="390" t="s">
        <v>486</v>
      </c>
      <c r="C20" s="102">
        <v>0</v>
      </c>
      <c r="D20" s="382"/>
      <c r="E20" s="102">
        <v>0</v>
      </c>
      <c r="F20" s="382"/>
      <c r="G20" s="102">
        <v>0</v>
      </c>
      <c r="H20" s="695"/>
      <c r="I20" s="102">
        <v>0</v>
      </c>
      <c r="J20" s="382"/>
      <c r="K20" s="102">
        <v>0</v>
      </c>
      <c r="L20" s="382"/>
      <c r="M20" s="316"/>
      <c r="N20" s="316"/>
      <c r="O20" s="26"/>
      <c r="P20" s="26"/>
      <c r="Q20" s="26"/>
      <c r="R20" s="26"/>
      <c r="S20" s="26"/>
      <c r="T20" s="26"/>
      <c r="U20" s="26"/>
      <c r="V20" s="26"/>
      <c r="W20" s="26"/>
      <c r="X20" s="26"/>
      <c r="Y20" s="26"/>
      <c r="Z20" s="26"/>
      <c r="AA20" s="26"/>
      <c r="AB20" s="26"/>
      <c r="AC20" s="26"/>
      <c r="AD20" s="26"/>
      <c r="AE20" s="26"/>
      <c r="AF20" s="27"/>
    </row>
    <row r="21" spans="2:32">
      <c r="B21" s="390" t="s">
        <v>487</v>
      </c>
      <c r="C21" s="363" t="s">
        <v>178</v>
      </c>
      <c r="D21" s="382"/>
      <c r="E21" s="363" t="s">
        <v>178</v>
      </c>
      <c r="F21" s="382"/>
      <c r="G21" s="363" t="s">
        <v>182</v>
      </c>
      <c r="H21" s="695"/>
      <c r="I21" s="363" t="s">
        <v>178</v>
      </c>
      <c r="J21" s="382"/>
      <c r="K21" s="363" t="s">
        <v>178</v>
      </c>
      <c r="L21" s="382"/>
      <c r="M21" s="392" t="s">
        <v>488</v>
      </c>
      <c r="N21" s="316"/>
      <c r="O21" s="392"/>
      <c r="P21" s="26"/>
      <c r="Q21" s="26"/>
      <c r="R21" s="26"/>
      <c r="S21" s="26"/>
      <c r="T21" s="26"/>
      <c r="U21" s="26"/>
      <c r="V21" s="26"/>
      <c r="W21" s="26"/>
      <c r="X21" s="26"/>
      <c r="Y21" s="26"/>
      <c r="Z21" s="26"/>
      <c r="AA21" s="26"/>
      <c r="AB21" s="26"/>
      <c r="AC21" s="26"/>
      <c r="AD21" s="26"/>
      <c r="AE21" s="26"/>
      <c r="AF21" s="27"/>
    </row>
    <row r="22" spans="2:32">
      <c r="B22" s="390" t="s">
        <v>489</v>
      </c>
      <c r="C22" s="205" t="str">
        <f>HLOOKUP(C21,MaterialData!$C$3:$O$4,2,FALSE)</f>
        <v>T3.5_Laminate</v>
      </c>
      <c r="D22" s="382"/>
      <c r="E22" s="205" t="str">
        <f>HLOOKUP(E21,MaterialData!$C$3:$O$4,2,FALSE)</f>
        <v>T3.5_Laminate</v>
      </c>
      <c r="F22" s="382"/>
      <c r="G22" s="205" t="str">
        <f>HLOOKUP(G21,MaterialData!$C$3:$O$4,2,FALSE)</f>
        <v>MHBS</v>
      </c>
      <c r="H22" s="695"/>
      <c r="I22" s="205" t="str">
        <f>HLOOKUP(I21,MaterialData!$C$3:$O$4,2,FALSE)</f>
        <v>T3.5_Laminate</v>
      </c>
      <c r="J22" s="382"/>
      <c r="K22" s="205" t="str">
        <f>HLOOKUP(K21,MaterialData!$C$3:$O$4,2,FALSE)</f>
        <v>T3.5_Laminate</v>
      </c>
      <c r="L22" s="382"/>
      <c r="M22" s="392"/>
      <c r="N22" s="316"/>
      <c r="O22" s="392"/>
      <c r="P22" s="26"/>
      <c r="Q22" s="26"/>
      <c r="R22" s="26"/>
      <c r="S22" s="26"/>
      <c r="T22" s="26"/>
      <c r="U22" s="26"/>
      <c r="V22" s="26"/>
      <c r="W22" s="26"/>
      <c r="X22" s="26"/>
      <c r="Y22" s="26"/>
      <c r="Z22" s="26"/>
      <c r="AA22" s="26"/>
      <c r="AB22" s="26"/>
      <c r="AC22" s="26"/>
      <c r="AD22" s="26"/>
      <c r="AE22" s="26"/>
      <c r="AF22" s="27"/>
    </row>
    <row r="23" spans="2:32">
      <c r="B23" s="390" t="s">
        <v>490</v>
      </c>
      <c r="C23" s="841">
        <f>'T3.5.9 Shear Tests'!$W$54</f>
        <v>0</v>
      </c>
      <c r="D23" s="382"/>
      <c r="E23" s="841">
        <f>'T3.5.9 Shear Tests'!$W$54</f>
        <v>0</v>
      </c>
      <c r="F23" s="382"/>
      <c r="G23" s="841">
        <v>0</v>
      </c>
      <c r="H23" s="695"/>
      <c r="I23" s="841">
        <f>'T3.5.9 Shear Tests'!$W$54</f>
        <v>0</v>
      </c>
      <c r="J23" s="382"/>
      <c r="K23" s="841">
        <f>'T3.5.9 Shear Tests'!$W$54</f>
        <v>0</v>
      </c>
      <c r="L23" s="382"/>
      <c r="M23" s="392" t="s">
        <v>491</v>
      </c>
      <c r="N23" s="316"/>
      <c r="O23" s="392"/>
      <c r="P23" s="26"/>
      <c r="Q23" s="26"/>
      <c r="R23" s="26"/>
      <c r="S23" s="26"/>
      <c r="T23" s="26"/>
      <c r="U23" s="26"/>
      <c r="V23" s="26"/>
      <c r="W23" s="26"/>
      <c r="X23" s="26"/>
      <c r="Y23" s="26"/>
      <c r="Z23" s="26"/>
      <c r="AA23" s="26"/>
      <c r="AB23" s="26"/>
      <c r="AC23" s="26"/>
      <c r="AD23" s="26"/>
      <c r="AE23" s="26"/>
      <c r="AF23" s="27"/>
    </row>
    <row r="24" spans="2:32">
      <c r="B24" s="390" t="s">
        <v>492</v>
      </c>
      <c r="C24" s="796">
        <v>1</v>
      </c>
      <c r="D24" s="843" t="str">
        <f>IF(C24&lt;0.4*C25,"FAIL, see T3.4.4","")</f>
        <v/>
      </c>
      <c r="E24" s="796">
        <v>1</v>
      </c>
      <c r="F24" s="843" t="str">
        <f>IF(E24&lt;0.4*E25,"FAIL, see T3.4.4","")</f>
        <v/>
      </c>
      <c r="G24" s="796">
        <v>1</v>
      </c>
      <c r="H24" s="843" t="str">
        <f>IF(G24&lt;0.4*G25,"FAIL, see T3.4.4","")</f>
        <v/>
      </c>
      <c r="I24" s="796">
        <v>1</v>
      </c>
      <c r="J24" s="843" t="str">
        <f>IF(I24&lt;0.4*I25,"FAIL, see T3.4.4","")</f>
        <v/>
      </c>
      <c r="K24" s="796">
        <v>1</v>
      </c>
      <c r="L24" s="839" t="str">
        <f>IF(K24&lt;0.4*K25,"FAIL, see T3.4.4","")</f>
        <v/>
      </c>
      <c r="M24" s="392" t="s">
        <v>493</v>
      </c>
      <c r="N24" s="316"/>
      <c r="O24" s="392"/>
      <c r="P24" s="26"/>
      <c r="Q24" s="26"/>
      <c r="R24" s="26"/>
      <c r="S24" s="26"/>
      <c r="T24" s="26"/>
      <c r="U24" s="26"/>
      <c r="V24" s="26"/>
      <c r="W24" s="26"/>
      <c r="X24" s="26"/>
      <c r="Y24" s="26"/>
      <c r="Z24" s="26"/>
      <c r="AA24" s="26"/>
      <c r="AB24" s="26"/>
      <c r="AC24" s="26"/>
      <c r="AD24" s="26"/>
      <c r="AE24" s="26"/>
      <c r="AF24" s="27"/>
    </row>
    <row r="25" spans="2:32">
      <c r="B25" s="390" t="s">
        <v>492</v>
      </c>
      <c r="C25" s="796">
        <v>1</v>
      </c>
      <c r="D25" s="840" t="str">
        <f>IF(C25&lt;0.4*C24,"FAIL, see T3.4.4","")</f>
        <v/>
      </c>
      <c r="E25" s="796">
        <v>1</v>
      </c>
      <c r="F25" s="843" t="str">
        <f>IF(E25&lt;0.4*E24,"FAIL, see T3.4.4","")</f>
        <v/>
      </c>
      <c r="G25" s="796">
        <v>1</v>
      </c>
      <c r="H25" s="843" t="str">
        <f>IF(G25&lt;0.4*G24,"FAIL, see T3.4.4","")</f>
        <v/>
      </c>
      <c r="I25" s="796">
        <v>1</v>
      </c>
      <c r="J25" s="843" t="str">
        <f>IF(I25&lt;0.4*I24,"FAIL, see T3.4.4","")</f>
        <v/>
      </c>
      <c r="K25" s="796">
        <v>1</v>
      </c>
      <c r="L25" s="839" t="str">
        <f>IF(K25&lt;0.4*K24,"FAIL, see T3.4.4","")</f>
        <v/>
      </c>
      <c r="M25" s="392" t="s">
        <v>493</v>
      </c>
      <c r="N25" s="316"/>
      <c r="O25" s="392"/>
      <c r="P25" s="26"/>
      <c r="Q25" s="26"/>
      <c r="R25" s="26"/>
      <c r="S25" s="26"/>
      <c r="T25" s="26"/>
      <c r="U25" s="26"/>
      <c r="V25" s="26"/>
      <c r="W25" s="26"/>
      <c r="X25" s="26"/>
      <c r="Y25" s="26"/>
      <c r="Z25" s="26"/>
      <c r="AA25" s="26"/>
      <c r="AB25" s="26"/>
      <c r="AC25" s="26"/>
      <c r="AD25" s="26"/>
      <c r="AE25" s="26"/>
      <c r="AF25" s="27"/>
    </row>
    <row r="26" spans="2:32">
      <c r="B26" s="390" t="s">
        <v>494</v>
      </c>
      <c r="C26" s="62">
        <f>((C16*C24)+(C17*C25))*C23*0.001</f>
        <v>0</v>
      </c>
      <c r="D26" s="61" t="str">
        <f>IF(C26&gt;=30,"PASS","FAIL")</f>
        <v>FAIL</v>
      </c>
      <c r="E26" s="842">
        <f>((E16*E24)+(E17*E25))*E23*0.001</f>
        <v>0</v>
      </c>
      <c r="F26" s="382" t="str">
        <f>IF(E26&gt;=30,"PASS","FAIL")</f>
        <v>FAIL</v>
      </c>
      <c r="G26" s="842">
        <f>((G16*G24)+(G17*G25))*G23*0.001</f>
        <v>0</v>
      </c>
      <c r="H26" s="695" t="str">
        <f>IF(G26&gt;=30,"PASS","FAIL")</f>
        <v>FAIL</v>
      </c>
      <c r="I26" s="842">
        <f>((I16*I24)+(I17*I25))*I23*0.001</f>
        <v>0</v>
      </c>
      <c r="J26" s="382" t="str">
        <f>IF(I26&gt;=30,"PASS","FAIL")</f>
        <v>FAIL</v>
      </c>
      <c r="K26" s="842">
        <f>((K16*K24)+(K17*K25))*K23*0.001</f>
        <v>0</v>
      </c>
      <c r="L26" s="382" t="str">
        <f>IF(K26&gt;=30,"PASS","FAIL")</f>
        <v>FAIL</v>
      </c>
      <c r="M26" s="316"/>
      <c r="N26" s="316"/>
      <c r="O26" s="26"/>
      <c r="P26" s="26"/>
      <c r="Q26" s="26"/>
      <c r="R26" s="26"/>
      <c r="S26" s="26"/>
      <c r="T26" s="26"/>
      <c r="U26" s="26"/>
      <c r="V26" s="26"/>
      <c r="W26" s="26"/>
      <c r="X26" s="26"/>
      <c r="Y26" s="26"/>
      <c r="Z26" s="26"/>
      <c r="AA26" s="26"/>
      <c r="AB26" s="26"/>
      <c r="AC26" s="26"/>
      <c r="AD26" s="26"/>
      <c r="AE26" s="26"/>
      <c r="AF26" s="27"/>
    </row>
    <row r="27" spans="2:32">
      <c r="B27" s="39" t="s">
        <v>494</v>
      </c>
      <c r="C27" s="62">
        <f>((C24*C17)+(C25*C19))*C23*0.001</f>
        <v>0</v>
      </c>
      <c r="D27" s="61" t="str">
        <f>IF(C27&gt;=30,"PASS","FAIL")</f>
        <v>FAIL</v>
      </c>
      <c r="E27" s="205">
        <f>((E24*E17)+(E25*E19))*E23*0.001</f>
        <v>0</v>
      </c>
      <c r="F27" s="382" t="str">
        <f>IF(E27&gt;=30,"PASS","FAIL")</f>
        <v>FAIL</v>
      </c>
      <c r="G27" s="205">
        <f>((G24*G17)+(G25*G19))*G23*0.001</f>
        <v>0</v>
      </c>
      <c r="H27" s="695" t="str">
        <f>IF(G27&gt;=30,"PASS","FAIL")</f>
        <v>FAIL</v>
      </c>
      <c r="I27" s="205">
        <f>((I24*I17)+(I25*I19))*I23*0.001</f>
        <v>0</v>
      </c>
      <c r="J27" s="382" t="str">
        <f>IF(I27&gt;=30,"PASS","FAIL")</f>
        <v>FAIL</v>
      </c>
      <c r="K27" s="205">
        <f>((K24*K17)+(K25*K19))*K23*0.001</f>
        <v>0</v>
      </c>
      <c r="L27" s="382" t="str">
        <f>IF(K27&gt;=30,"PASS","FAIL")</f>
        <v>FAIL</v>
      </c>
      <c r="M27" s="316"/>
      <c r="N27" s="316"/>
      <c r="O27" s="26"/>
      <c r="P27" s="26"/>
      <c r="Q27" s="26"/>
      <c r="R27" s="26"/>
      <c r="S27" s="26"/>
      <c r="T27" s="26"/>
      <c r="U27" s="26"/>
      <c r="V27" s="26"/>
      <c r="W27" s="26"/>
      <c r="X27" s="26"/>
      <c r="Y27" s="26"/>
      <c r="Z27" s="26"/>
      <c r="AA27" s="26"/>
      <c r="AB27" s="26"/>
      <c r="AC27" s="26"/>
      <c r="AD27" s="26"/>
      <c r="AE27" s="26"/>
      <c r="AF27" s="27"/>
    </row>
    <row r="28" spans="2:32">
      <c r="B28" s="67" t="s">
        <v>495</v>
      </c>
      <c r="C28" s="693">
        <f>C23*2*C20*(C24+C25)*0.001</f>
        <v>0</v>
      </c>
      <c r="D28" s="60" t="str">
        <f>IF(C28&gt;=30,"PASS","FAIL")</f>
        <v>FAIL</v>
      </c>
      <c r="E28" s="693">
        <f>E23*2*E20*(E24+E25)*0.001</f>
        <v>0</v>
      </c>
      <c r="F28" s="59" t="str">
        <f>IF(E28&gt;=30,"PASS","FAIL")</f>
        <v>FAIL</v>
      </c>
      <c r="G28" s="693">
        <f>G23*2*G20*(G24+G25)*0.001</f>
        <v>0</v>
      </c>
      <c r="H28" s="699" t="str">
        <f>IF(G28&gt;=30,"PASS","FAIL")</f>
        <v>FAIL</v>
      </c>
      <c r="I28" s="693">
        <f>I23*2*I20*(I24+I25)*0.001</f>
        <v>0</v>
      </c>
      <c r="J28" s="59" t="str">
        <f>IF(I28&gt;=30,"PASS","FAIL")</f>
        <v>FAIL</v>
      </c>
      <c r="K28" s="693">
        <f>K23*2*K20*(K24+K25)*0.001</f>
        <v>0</v>
      </c>
      <c r="L28" s="59" t="str">
        <f>IF(K28&gt;=30,"PASS","FAIL")</f>
        <v>FAIL</v>
      </c>
      <c r="M28" s="316"/>
      <c r="N28" s="316"/>
      <c r="O28" s="26"/>
      <c r="P28" s="26"/>
      <c r="Q28" s="26"/>
      <c r="R28" s="26"/>
      <c r="S28" s="26"/>
      <c r="T28" s="26"/>
      <c r="U28" s="26"/>
      <c r="V28" s="26"/>
      <c r="W28" s="26"/>
      <c r="X28" s="26"/>
      <c r="Y28" s="26"/>
      <c r="Z28" s="26"/>
      <c r="AA28" s="26"/>
      <c r="AB28" s="26"/>
      <c r="AC28" s="26"/>
      <c r="AD28" s="26"/>
      <c r="AE28" s="26"/>
      <c r="AF28" s="27"/>
    </row>
    <row r="29" spans="2:32" ht="12.75" customHeight="1">
      <c r="B29" s="1295" t="s">
        <v>496</v>
      </c>
      <c r="C29" s="1296"/>
      <c r="D29" s="1296"/>
      <c r="E29" s="1296"/>
      <c r="F29" s="1296"/>
      <c r="G29" s="1296"/>
      <c r="H29" s="1296"/>
      <c r="I29" s="1296"/>
      <c r="J29" s="1296"/>
      <c r="K29" s="1296"/>
      <c r="L29" s="1297"/>
      <c r="M29" s="316"/>
      <c r="N29" s="316"/>
      <c r="O29" s="26"/>
      <c r="P29" s="26"/>
      <c r="Q29" s="26"/>
      <c r="R29" s="26"/>
      <c r="S29" s="26"/>
      <c r="T29" s="26"/>
      <c r="U29" s="26"/>
      <c r="V29" s="26"/>
      <c r="W29" s="26"/>
      <c r="X29" s="26"/>
      <c r="Y29" s="26"/>
      <c r="Z29" s="26"/>
      <c r="AA29" s="26"/>
      <c r="AB29" s="26"/>
      <c r="AC29" s="26"/>
      <c r="AD29" s="26"/>
      <c r="AE29" s="26"/>
      <c r="AF29" s="27"/>
    </row>
    <row r="30" spans="2:32">
      <c r="B30" s="1298"/>
      <c r="C30" s="1299"/>
      <c r="D30" s="1299"/>
      <c r="E30" s="1299"/>
      <c r="F30" s="1299"/>
      <c r="G30" s="1299"/>
      <c r="H30" s="1299"/>
      <c r="I30" s="1299"/>
      <c r="J30" s="1299"/>
      <c r="K30" s="1299"/>
      <c r="L30" s="1300"/>
      <c r="M30" s="316"/>
      <c r="N30" s="698"/>
      <c r="O30" s="26"/>
      <c r="P30" s="26"/>
      <c r="Q30" s="26"/>
      <c r="R30" s="26"/>
      <c r="S30" s="26"/>
      <c r="T30" s="26"/>
      <c r="U30" s="26"/>
      <c r="V30" s="26"/>
      <c r="W30" s="26"/>
      <c r="X30" s="26"/>
      <c r="Y30" s="26"/>
      <c r="Z30" s="26"/>
      <c r="AA30" s="26"/>
      <c r="AB30" s="26"/>
      <c r="AC30" s="26"/>
      <c r="AD30" s="26"/>
      <c r="AE30" s="26"/>
      <c r="AF30" s="27"/>
    </row>
    <row r="31" spans="2:32">
      <c r="B31" s="1301"/>
      <c r="C31" s="1302"/>
      <c r="D31" s="1302"/>
      <c r="E31" s="1302"/>
      <c r="F31" s="1302"/>
      <c r="G31" s="1302"/>
      <c r="H31" s="1302"/>
      <c r="I31" s="1302"/>
      <c r="J31" s="1302"/>
      <c r="K31" s="1302"/>
      <c r="L31" s="1303"/>
      <c r="M31" s="26"/>
      <c r="N31" s="698"/>
      <c r="O31" s="26"/>
      <c r="P31" s="26"/>
      <c r="Q31" s="26"/>
      <c r="R31" s="26"/>
      <c r="S31" s="26"/>
      <c r="T31" s="26"/>
      <c r="U31" s="26"/>
      <c r="V31" s="26"/>
      <c r="W31" s="26"/>
      <c r="X31" s="26"/>
      <c r="Y31" s="26"/>
      <c r="Z31" s="26"/>
      <c r="AA31" s="26"/>
      <c r="AB31" s="26"/>
      <c r="AC31" s="26"/>
      <c r="AD31" s="26"/>
      <c r="AE31" s="26"/>
      <c r="AF31" s="27"/>
    </row>
    <row r="32" spans="2:32" s="104" customFormat="1">
      <c r="B32" s="248" t="s">
        <v>497</v>
      </c>
      <c r="C32" s="26"/>
      <c r="D32" s="26"/>
      <c r="E32" s="26"/>
      <c r="F32" s="26"/>
      <c r="G32" s="318"/>
      <c r="H32" s="318"/>
      <c r="I32" s="26"/>
      <c r="J32" s="26"/>
      <c r="K32" s="26"/>
      <c r="L32" s="26"/>
      <c r="M32" s="26"/>
      <c r="N32" s="318"/>
      <c r="O32" s="26"/>
      <c r="P32" s="26"/>
      <c r="Q32" s="26"/>
      <c r="R32" s="26"/>
      <c r="S32" s="26"/>
      <c r="T32" s="26"/>
      <c r="U32" s="26"/>
      <c r="V32" s="26"/>
      <c r="W32" s="26"/>
      <c r="X32" s="26"/>
      <c r="Y32" s="26"/>
      <c r="Z32" s="26"/>
      <c r="AA32" s="26"/>
      <c r="AB32" s="26"/>
      <c r="AC32" s="26"/>
      <c r="AD32" s="26"/>
      <c r="AE32" s="26"/>
      <c r="AF32" s="27"/>
    </row>
    <row r="33" spans="2:32" s="104" customFormat="1">
      <c r="B33" s="248"/>
      <c r="C33" s="26"/>
      <c r="D33" s="26"/>
      <c r="E33" s="26"/>
      <c r="F33" s="26"/>
      <c r="G33" s="318"/>
      <c r="H33" s="318"/>
      <c r="I33" s="26"/>
      <c r="J33" s="26"/>
      <c r="K33" s="26"/>
      <c r="L33" s="26"/>
      <c r="M33" s="26"/>
      <c r="N33" s="698"/>
      <c r="O33" s="26"/>
      <c r="P33" s="26"/>
      <c r="Q33" s="26"/>
      <c r="R33" s="26"/>
      <c r="S33" s="26"/>
      <c r="T33" s="26"/>
      <c r="U33" s="26"/>
      <c r="V33" s="26"/>
      <c r="W33" s="26"/>
      <c r="X33" s="26"/>
      <c r="Y33" s="26"/>
      <c r="Z33" s="26"/>
      <c r="AA33" s="26"/>
      <c r="AB33" s="26"/>
      <c r="AC33" s="26"/>
      <c r="AD33" s="26"/>
      <c r="AE33" s="26"/>
      <c r="AF33" s="27"/>
    </row>
    <row r="34" spans="2:32" s="104" customFormat="1">
      <c r="B34" s="25"/>
      <c r="C34" s="26"/>
      <c r="D34" s="26"/>
      <c r="E34" s="26"/>
      <c r="F34" s="26"/>
      <c r="G34" s="318"/>
      <c r="H34" s="318"/>
      <c r="I34" s="26"/>
      <c r="J34" s="26"/>
      <c r="K34" s="26"/>
      <c r="L34" s="26"/>
      <c r="M34" s="26"/>
      <c r="N34" s="698"/>
      <c r="O34" s="26"/>
      <c r="P34" s="26"/>
      <c r="Q34" s="26"/>
      <c r="R34" s="26"/>
      <c r="S34" s="26"/>
      <c r="T34" s="26"/>
      <c r="U34" s="26"/>
      <c r="V34" s="26"/>
      <c r="W34" s="26"/>
      <c r="X34" s="26"/>
      <c r="Y34" s="26"/>
      <c r="Z34" s="26"/>
      <c r="AA34" s="26"/>
      <c r="AB34" s="26"/>
      <c r="AC34" s="26"/>
      <c r="AD34" s="26"/>
      <c r="AE34" s="26"/>
      <c r="AF34" s="27"/>
    </row>
    <row r="35" spans="2:32" s="104" customFormat="1">
      <c r="B35" s="369"/>
      <c r="C35" s="26"/>
      <c r="D35" s="26"/>
      <c r="E35" s="26"/>
      <c r="F35" s="26"/>
      <c r="G35" s="318"/>
      <c r="H35" s="318"/>
      <c r="I35" s="26"/>
      <c r="J35" s="26"/>
      <c r="K35" s="26"/>
      <c r="L35" s="26"/>
      <c r="M35" s="26"/>
      <c r="N35" s="318"/>
      <c r="O35" s="26"/>
      <c r="P35" s="26"/>
      <c r="Q35" s="26"/>
      <c r="R35" s="26"/>
      <c r="S35" s="26"/>
      <c r="T35" s="26"/>
      <c r="U35" s="26"/>
      <c r="V35" s="26"/>
      <c r="W35" s="26"/>
      <c r="X35" s="26"/>
      <c r="Y35" s="26"/>
      <c r="Z35" s="26"/>
      <c r="AA35" s="26"/>
      <c r="AB35" s="26"/>
      <c r="AC35" s="26"/>
      <c r="AD35" s="26"/>
      <c r="AE35" s="26"/>
      <c r="AF35" s="27"/>
    </row>
    <row r="36" spans="2:32" s="104" customFormat="1">
      <c r="B36" s="25"/>
      <c r="C36" s="26"/>
      <c r="D36" s="26"/>
      <c r="E36" s="26"/>
      <c r="F36" s="26"/>
      <c r="G36" s="318"/>
      <c r="H36" s="318"/>
      <c r="I36" s="26"/>
      <c r="J36" s="26"/>
      <c r="K36" s="26"/>
      <c r="L36" s="26"/>
      <c r="M36" s="26"/>
      <c r="N36" s="318"/>
      <c r="O36" s="26"/>
      <c r="P36" s="26"/>
      <c r="Q36" s="26"/>
      <c r="R36" s="26"/>
      <c r="S36" s="26"/>
      <c r="T36" s="26"/>
      <c r="U36" s="26"/>
      <c r="V36" s="26"/>
      <c r="W36" s="26"/>
      <c r="X36" s="26"/>
      <c r="Y36" s="26"/>
      <c r="Z36" s="26"/>
      <c r="AA36" s="26"/>
      <c r="AB36" s="26"/>
      <c r="AC36" s="26"/>
      <c r="AD36" s="26"/>
      <c r="AE36" s="26"/>
      <c r="AF36" s="27"/>
    </row>
    <row r="37" spans="2:32" s="104" customFormat="1">
      <c r="B37" s="369"/>
      <c r="C37" s="26"/>
      <c r="D37" s="26"/>
      <c r="E37" s="26"/>
      <c r="F37" s="26"/>
      <c r="G37" s="318"/>
      <c r="H37" s="318"/>
      <c r="I37" s="26"/>
      <c r="J37" s="26"/>
      <c r="K37" s="26"/>
      <c r="L37" s="26"/>
      <c r="M37" s="26"/>
      <c r="N37" s="318"/>
      <c r="O37" s="26"/>
      <c r="P37" s="26"/>
      <c r="Q37" s="26"/>
      <c r="R37" s="26"/>
      <c r="S37" s="26"/>
      <c r="T37" s="26"/>
      <c r="U37" s="26"/>
      <c r="V37" s="26"/>
      <c r="W37" s="26"/>
      <c r="X37" s="26"/>
      <c r="Y37" s="26"/>
      <c r="Z37" s="26"/>
      <c r="AA37" s="26"/>
      <c r="AB37" s="26"/>
      <c r="AC37" s="26"/>
      <c r="AD37" s="26"/>
      <c r="AE37" s="26"/>
      <c r="AF37" s="27"/>
    </row>
    <row r="38" spans="2:32" s="104" customFormat="1">
      <c r="B38" s="25"/>
      <c r="C38" s="26"/>
      <c r="D38" s="26"/>
      <c r="E38" s="26"/>
      <c r="F38" s="26"/>
      <c r="G38" s="318"/>
      <c r="H38" s="318"/>
      <c r="I38" s="26"/>
      <c r="J38" s="26"/>
      <c r="K38" s="26"/>
      <c r="L38" s="26"/>
      <c r="M38" s="26"/>
      <c r="N38" s="318"/>
      <c r="O38" s="26"/>
      <c r="P38" s="26"/>
      <c r="Q38" s="26"/>
      <c r="R38" s="26"/>
      <c r="S38" s="26"/>
      <c r="T38" s="26"/>
      <c r="U38" s="26"/>
      <c r="V38" s="26"/>
      <c r="W38" s="26"/>
      <c r="X38" s="26"/>
      <c r="Y38" s="26"/>
      <c r="Z38" s="26"/>
      <c r="AA38" s="26"/>
      <c r="AB38" s="26"/>
      <c r="AC38" s="26"/>
      <c r="AD38" s="26"/>
      <c r="AE38" s="26"/>
      <c r="AF38" s="27"/>
    </row>
    <row r="39" spans="2:32" s="104" customFormat="1">
      <c r="B39" s="25"/>
      <c r="C39" s="26"/>
      <c r="D39" s="26"/>
      <c r="E39" s="26"/>
      <c r="F39" s="26"/>
      <c r="G39" s="318"/>
      <c r="H39" s="318"/>
      <c r="I39" s="26"/>
      <c r="J39" s="26"/>
      <c r="K39" s="26"/>
      <c r="L39" s="26"/>
      <c r="M39" s="26"/>
      <c r="N39" s="318"/>
      <c r="O39" s="26"/>
      <c r="P39" s="26"/>
      <c r="Q39" s="26"/>
      <c r="R39" s="26"/>
      <c r="S39" s="26"/>
      <c r="T39" s="26"/>
      <c r="U39" s="26"/>
      <c r="V39" s="26"/>
      <c r="W39" s="26"/>
      <c r="X39" s="26"/>
      <c r="Y39" s="26"/>
      <c r="Z39" s="26"/>
      <c r="AA39" s="26"/>
      <c r="AB39" s="26"/>
      <c r="AC39" s="26"/>
      <c r="AD39" s="26"/>
      <c r="AE39" s="26"/>
      <c r="AF39" s="27"/>
    </row>
    <row r="40" spans="2:32" s="104" customFormat="1">
      <c r="B40" s="25"/>
      <c r="C40" s="26"/>
      <c r="D40" s="26"/>
      <c r="E40" s="26"/>
      <c r="F40" s="26"/>
      <c r="G40" s="318"/>
      <c r="H40" s="318"/>
      <c r="I40" s="26"/>
      <c r="J40" s="26"/>
      <c r="K40" s="26"/>
      <c r="L40" s="26"/>
      <c r="M40" s="26"/>
      <c r="N40" s="318"/>
      <c r="O40" s="26"/>
      <c r="P40" s="26"/>
      <c r="Q40" s="26"/>
      <c r="R40" s="26"/>
      <c r="S40" s="26"/>
      <c r="T40" s="26"/>
      <c r="U40" s="26"/>
      <c r="V40" s="26"/>
      <c r="W40" s="26"/>
      <c r="X40" s="26"/>
      <c r="Y40" s="26"/>
      <c r="Z40" s="26"/>
      <c r="AA40" s="26"/>
      <c r="AB40" s="26"/>
      <c r="AC40" s="26"/>
      <c r="AD40" s="26"/>
      <c r="AE40" s="26"/>
      <c r="AF40" s="27"/>
    </row>
    <row r="41" spans="2:32" s="104" customFormat="1">
      <c r="B41" s="25"/>
      <c r="C41" s="26"/>
      <c r="D41" s="26"/>
      <c r="E41" s="26"/>
      <c r="F41" s="26"/>
      <c r="G41" s="318"/>
      <c r="H41" s="318"/>
      <c r="I41" s="26"/>
      <c r="J41" s="26"/>
      <c r="K41" s="26"/>
      <c r="L41" s="26"/>
      <c r="M41" s="26"/>
      <c r="N41" s="318"/>
      <c r="O41" s="26"/>
      <c r="P41" s="26"/>
      <c r="Q41" s="26"/>
      <c r="R41" s="26"/>
      <c r="S41" s="26"/>
      <c r="T41" s="26"/>
      <c r="U41" s="26"/>
      <c r="V41" s="26"/>
      <c r="W41" s="26"/>
      <c r="X41" s="26"/>
      <c r="Y41" s="26"/>
      <c r="Z41" s="26"/>
      <c r="AA41" s="26"/>
      <c r="AB41" s="26"/>
      <c r="AC41" s="26"/>
      <c r="AD41" s="26"/>
      <c r="AE41" s="26"/>
      <c r="AF41" s="27"/>
    </row>
    <row r="42" spans="2:32" s="104" customFormat="1">
      <c r="B42" s="25"/>
      <c r="C42" s="26"/>
      <c r="D42" s="26"/>
      <c r="E42" s="26"/>
      <c r="F42" s="26"/>
      <c r="G42" s="318"/>
      <c r="H42" s="318"/>
      <c r="I42" s="26"/>
      <c r="J42" s="26"/>
      <c r="K42" s="26"/>
      <c r="L42" s="26"/>
      <c r="M42" s="26"/>
      <c r="N42" s="318"/>
      <c r="O42" s="26"/>
      <c r="P42" s="26"/>
      <c r="Q42" s="26"/>
      <c r="R42" s="26"/>
      <c r="S42" s="26"/>
      <c r="T42" s="26"/>
      <c r="U42" s="26"/>
      <c r="V42" s="26"/>
      <c r="W42" s="26"/>
      <c r="X42" s="26"/>
      <c r="Y42" s="26"/>
      <c r="Z42" s="26"/>
      <c r="AA42" s="26"/>
      <c r="AB42" s="26"/>
      <c r="AC42" s="26"/>
      <c r="AD42" s="26"/>
      <c r="AE42" s="26"/>
      <c r="AF42" s="27"/>
    </row>
    <row r="43" spans="2:32" s="104" customFormat="1">
      <c r="B43" s="25"/>
      <c r="C43" s="26"/>
      <c r="D43" s="26"/>
      <c r="E43" s="26"/>
      <c r="F43" s="26"/>
      <c r="G43" s="318"/>
      <c r="H43" s="318"/>
      <c r="I43" s="26"/>
      <c r="J43" s="26"/>
      <c r="K43" s="26"/>
      <c r="L43" s="26"/>
      <c r="M43" s="26"/>
      <c r="N43" s="318"/>
      <c r="O43" s="26"/>
      <c r="P43" s="26"/>
      <c r="Q43" s="26"/>
      <c r="R43" s="26"/>
      <c r="S43" s="26"/>
      <c r="T43" s="26"/>
      <c r="U43" s="26"/>
      <c r="V43" s="26"/>
      <c r="W43" s="26"/>
      <c r="X43" s="26"/>
      <c r="Y43" s="26"/>
      <c r="Z43" s="26"/>
      <c r="AA43" s="26"/>
      <c r="AB43" s="26"/>
      <c r="AC43" s="26"/>
      <c r="AD43" s="26"/>
      <c r="AE43" s="26"/>
      <c r="AF43" s="27"/>
    </row>
    <row r="44" spans="2:32" s="104" customFormat="1">
      <c r="B44" s="25"/>
      <c r="C44" s="26"/>
      <c r="D44" s="26"/>
      <c r="E44" s="26"/>
      <c r="F44" s="26"/>
      <c r="G44" s="318"/>
      <c r="H44" s="318"/>
      <c r="I44" s="26"/>
      <c r="J44" s="26"/>
      <c r="K44" s="26"/>
      <c r="L44" s="26"/>
      <c r="M44" s="26"/>
      <c r="N44" s="318"/>
      <c r="O44" s="26"/>
      <c r="P44" s="26"/>
      <c r="Q44" s="26"/>
      <c r="R44" s="26"/>
      <c r="S44" s="26"/>
      <c r="T44" s="26"/>
      <c r="U44" s="26"/>
      <c r="V44" s="26"/>
      <c r="W44" s="26"/>
      <c r="X44" s="26"/>
      <c r="Y44" s="26"/>
      <c r="Z44" s="26"/>
      <c r="AA44" s="26"/>
      <c r="AB44" s="26"/>
      <c r="AC44" s="26"/>
      <c r="AD44" s="26"/>
      <c r="AE44" s="26"/>
      <c r="AF44" s="27"/>
    </row>
    <row r="45" spans="2:32" s="104" customFormat="1">
      <c r="B45" s="25"/>
      <c r="C45" s="26"/>
      <c r="D45" s="26"/>
      <c r="E45" s="26"/>
      <c r="F45" s="26"/>
      <c r="G45" s="318"/>
      <c r="H45" s="318"/>
      <c r="I45" s="26"/>
      <c r="J45" s="26"/>
      <c r="K45" s="26"/>
      <c r="L45" s="26"/>
      <c r="M45" s="26"/>
      <c r="N45" s="318"/>
      <c r="O45" s="26"/>
      <c r="P45" s="26"/>
      <c r="Q45" s="26"/>
      <c r="R45" s="26"/>
      <c r="S45" s="26"/>
      <c r="T45" s="26"/>
      <c r="U45" s="26"/>
      <c r="V45" s="26"/>
      <c r="W45" s="26"/>
      <c r="X45" s="26"/>
      <c r="Y45" s="26"/>
      <c r="Z45" s="26"/>
      <c r="AA45" s="26"/>
      <c r="AB45" s="26"/>
      <c r="AC45" s="26"/>
      <c r="AD45" s="26"/>
      <c r="AE45" s="26"/>
      <c r="AF45" s="27"/>
    </row>
    <row r="46" spans="2:32" s="104" customFormat="1">
      <c r="B46" s="25"/>
      <c r="C46" s="26"/>
      <c r="D46" s="26"/>
      <c r="E46" s="26"/>
      <c r="F46" s="26"/>
      <c r="G46" s="318"/>
      <c r="H46" s="318"/>
      <c r="I46" s="26"/>
      <c r="J46" s="26"/>
      <c r="K46" s="26"/>
      <c r="L46" s="26"/>
      <c r="M46" s="26"/>
      <c r="N46" s="318"/>
      <c r="O46" s="26"/>
      <c r="P46" s="26"/>
      <c r="Q46" s="26"/>
      <c r="R46" s="26"/>
      <c r="S46" s="26"/>
      <c r="T46" s="26"/>
      <c r="U46" s="26"/>
      <c r="V46" s="26"/>
      <c r="W46" s="26"/>
      <c r="X46" s="26"/>
      <c r="Y46" s="26"/>
      <c r="Z46" s="26"/>
      <c r="AA46" s="26"/>
      <c r="AB46" s="26"/>
      <c r="AC46" s="26"/>
      <c r="AD46" s="26"/>
      <c r="AE46" s="26"/>
      <c r="AF46" s="27"/>
    </row>
    <row r="47" spans="2:32" s="104" customFormat="1">
      <c r="B47" s="25"/>
      <c r="C47" s="26"/>
      <c r="D47" s="26"/>
      <c r="E47" s="26"/>
      <c r="F47" s="26"/>
      <c r="G47" s="318"/>
      <c r="H47" s="318"/>
      <c r="I47" s="26"/>
      <c r="J47" s="26"/>
      <c r="K47" s="26"/>
      <c r="L47" s="26"/>
      <c r="M47" s="26"/>
      <c r="N47" s="318"/>
      <c r="O47" s="26"/>
      <c r="P47" s="26"/>
      <c r="Q47" s="26"/>
      <c r="R47" s="26"/>
      <c r="S47" s="26"/>
      <c r="T47" s="26"/>
      <c r="U47" s="26"/>
      <c r="V47" s="26"/>
      <c r="W47" s="26"/>
      <c r="X47" s="26"/>
      <c r="Y47" s="26"/>
      <c r="Z47" s="26"/>
      <c r="AA47" s="26"/>
      <c r="AB47" s="26"/>
      <c r="AC47" s="26"/>
      <c r="AD47" s="26"/>
      <c r="AE47" s="26"/>
      <c r="AF47" s="27"/>
    </row>
    <row r="48" spans="2:32" s="104" customFormat="1">
      <c r="B48" s="25"/>
      <c r="C48" s="26"/>
      <c r="D48" s="26"/>
      <c r="E48" s="26"/>
      <c r="F48" s="26"/>
      <c r="G48" s="318"/>
      <c r="H48" s="318"/>
      <c r="I48" s="26"/>
      <c r="J48" s="26"/>
      <c r="K48" s="26"/>
      <c r="L48" s="26"/>
      <c r="M48" s="26"/>
      <c r="N48" s="318"/>
      <c r="O48" s="26"/>
      <c r="P48" s="26"/>
      <c r="Q48" s="26"/>
      <c r="R48" s="26"/>
      <c r="S48" s="26"/>
      <c r="T48" s="26"/>
      <c r="U48" s="26"/>
      <c r="V48" s="26"/>
      <c r="W48" s="26"/>
      <c r="X48" s="26"/>
      <c r="Y48" s="26"/>
      <c r="Z48" s="26"/>
      <c r="AA48" s="26"/>
      <c r="AB48" s="26"/>
      <c r="AC48" s="26"/>
      <c r="AD48" s="26"/>
      <c r="AE48" s="26"/>
      <c r="AF48" s="27"/>
    </row>
    <row r="49" spans="2:32" s="104" customFormat="1">
      <c r="B49" s="25"/>
      <c r="C49" s="26"/>
      <c r="D49" s="26"/>
      <c r="E49" s="26"/>
      <c r="F49" s="26"/>
      <c r="G49" s="318"/>
      <c r="H49" s="318"/>
      <c r="I49" s="26"/>
      <c r="J49" s="26"/>
      <c r="K49" s="26"/>
      <c r="L49" s="26"/>
      <c r="M49" s="26"/>
      <c r="N49" s="318"/>
      <c r="O49" s="26"/>
      <c r="P49" s="26"/>
      <c r="Q49" s="26"/>
      <c r="R49" s="26"/>
      <c r="S49" s="26"/>
      <c r="T49" s="26"/>
      <c r="U49" s="26"/>
      <c r="V49" s="26"/>
      <c r="W49" s="26"/>
      <c r="X49" s="26"/>
      <c r="Y49" s="26"/>
      <c r="Z49" s="26"/>
      <c r="AA49" s="26"/>
      <c r="AB49" s="26"/>
      <c r="AC49" s="26"/>
      <c r="AD49" s="26"/>
      <c r="AE49" s="26"/>
      <c r="AF49" s="27"/>
    </row>
    <row r="50" spans="2:32" s="104" customFormat="1">
      <c r="B50" s="25"/>
      <c r="C50" s="26"/>
      <c r="D50" s="26"/>
      <c r="E50" s="26"/>
      <c r="F50" s="26"/>
      <c r="G50" s="318"/>
      <c r="H50" s="318"/>
      <c r="I50" s="26"/>
      <c r="J50" s="26"/>
      <c r="K50" s="26"/>
      <c r="L50" s="26"/>
      <c r="M50" s="26"/>
      <c r="N50" s="318"/>
      <c r="O50" s="26"/>
      <c r="P50" s="26"/>
      <c r="Q50" s="26"/>
      <c r="R50" s="26"/>
      <c r="S50" s="26"/>
      <c r="T50" s="26"/>
      <c r="U50" s="26"/>
      <c r="V50" s="26"/>
      <c r="W50" s="26"/>
      <c r="X50" s="26"/>
      <c r="Y50" s="26"/>
      <c r="Z50" s="26"/>
      <c r="AA50" s="26"/>
      <c r="AB50" s="26"/>
      <c r="AC50" s="26"/>
      <c r="AD50" s="26"/>
      <c r="AE50" s="26"/>
      <c r="AF50" s="27"/>
    </row>
    <row r="51" spans="2:32" s="104" customFormat="1">
      <c r="B51" s="25"/>
      <c r="C51" s="26"/>
      <c r="D51" s="26"/>
      <c r="E51" s="26"/>
      <c r="F51" s="26"/>
      <c r="G51" s="318"/>
      <c r="H51" s="318"/>
      <c r="I51" s="26"/>
      <c r="J51" s="26"/>
      <c r="K51" s="26"/>
      <c r="L51" s="26"/>
      <c r="M51" s="26"/>
      <c r="N51" s="318"/>
      <c r="O51" s="26"/>
      <c r="P51" s="26"/>
      <c r="Q51" s="26"/>
      <c r="R51" s="26"/>
      <c r="S51" s="26"/>
      <c r="T51" s="26"/>
      <c r="U51" s="26"/>
      <c r="V51" s="26"/>
      <c r="W51" s="26"/>
      <c r="X51" s="26"/>
      <c r="Y51" s="26"/>
      <c r="Z51" s="26"/>
      <c r="AA51" s="26"/>
      <c r="AB51" s="26"/>
      <c r="AC51" s="26"/>
      <c r="AD51" s="26"/>
      <c r="AE51" s="26"/>
      <c r="AF51" s="27"/>
    </row>
    <row r="52" spans="2:32" s="104" customFormat="1">
      <c r="B52" s="25"/>
      <c r="C52" s="26"/>
      <c r="D52" s="26"/>
      <c r="E52" s="26"/>
      <c r="F52" s="26"/>
      <c r="G52" s="318"/>
      <c r="H52" s="318"/>
      <c r="I52" s="26"/>
      <c r="J52" s="26"/>
      <c r="K52" s="26"/>
      <c r="L52" s="26"/>
      <c r="M52" s="26"/>
      <c r="N52" s="318"/>
      <c r="O52" s="26"/>
      <c r="P52" s="26"/>
      <c r="Q52" s="26"/>
      <c r="R52" s="26"/>
      <c r="S52" s="26"/>
      <c r="T52" s="26"/>
      <c r="U52" s="26"/>
      <c r="V52" s="26"/>
      <c r="W52" s="26"/>
      <c r="X52" s="26"/>
      <c r="Y52" s="26"/>
      <c r="Z52" s="26"/>
      <c r="AA52" s="26"/>
      <c r="AB52" s="26"/>
      <c r="AC52" s="26"/>
      <c r="AD52" s="26"/>
      <c r="AE52" s="26"/>
      <c r="AF52" s="27"/>
    </row>
    <row r="53" spans="2:32" s="104" customFormat="1">
      <c r="B53" s="25"/>
      <c r="C53" s="26"/>
      <c r="D53" s="26"/>
      <c r="E53" s="26"/>
      <c r="F53" s="26"/>
      <c r="G53" s="318"/>
      <c r="H53" s="318"/>
      <c r="I53" s="26"/>
      <c r="J53" s="26"/>
      <c r="K53" s="26"/>
      <c r="L53" s="26"/>
      <c r="M53" s="26"/>
      <c r="N53" s="318"/>
      <c r="O53" s="26"/>
      <c r="P53" s="26"/>
      <c r="Q53" s="26"/>
      <c r="R53" s="26"/>
      <c r="S53" s="26"/>
      <c r="T53" s="26"/>
      <c r="U53" s="26"/>
      <c r="V53" s="26"/>
      <c r="W53" s="26"/>
      <c r="X53" s="26"/>
      <c r="Y53" s="26"/>
      <c r="Z53" s="26"/>
      <c r="AA53" s="26"/>
      <c r="AB53" s="26"/>
      <c r="AC53" s="26"/>
      <c r="AD53" s="26"/>
      <c r="AE53" s="26"/>
      <c r="AF53" s="27"/>
    </row>
    <row r="54" spans="2:32" s="104" customFormat="1">
      <c r="B54" s="25"/>
      <c r="C54" s="26"/>
      <c r="D54" s="26"/>
      <c r="E54" s="26"/>
      <c r="F54" s="26"/>
      <c r="G54" s="318"/>
      <c r="H54" s="318"/>
      <c r="I54" s="26"/>
      <c r="J54" s="26"/>
      <c r="K54" s="26"/>
      <c r="L54" s="26"/>
      <c r="M54" s="26"/>
      <c r="N54" s="318"/>
      <c r="O54" s="26"/>
      <c r="P54" s="26"/>
      <c r="Q54" s="26"/>
      <c r="R54" s="26"/>
      <c r="S54" s="26"/>
      <c r="T54" s="26"/>
      <c r="U54" s="26"/>
      <c r="V54" s="26"/>
      <c r="W54" s="26"/>
      <c r="X54" s="26"/>
      <c r="Y54" s="26"/>
      <c r="Z54" s="26"/>
      <c r="AA54" s="26"/>
      <c r="AB54" s="26"/>
      <c r="AC54" s="26"/>
      <c r="AD54" s="26"/>
      <c r="AE54" s="26"/>
      <c r="AF54" s="27"/>
    </row>
    <row r="55" spans="2:32" s="104" customFormat="1">
      <c r="B55" s="25"/>
      <c r="C55" s="26"/>
      <c r="D55" s="26"/>
      <c r="E55" s="26"/>
      <c r="F55" s="26"/>
      <c r="G55" s="318"/>
      <c r="H55" s="318"/>
      <c r="I55" s="26"/>
      <c r="J55" s="26"/>
      <c r="K55" s="26"/>
      <c r="L55" s="26"/>
      <c r="M55" s="26"/>
      <c r="N55" s="318"/>
      <c r="O55" s="26"/>
      <c r="P55" s="26"/>
      <c r="Q55" s="26"/>
      <c r="R55" s="26"/>
      <c r="S55" s="26"/>
      <c r="T55" s="26"/>
      <c r="U55" s="26"/>
      <c r="V55" s="26"/>
      <c r="W55" s="26"/>
      <c r="X55" s="26"/>
      <c r="Y55" s="26"/>
      <c r="Z55" s="26"/>
      <c r="AA55" s="26"/>
      <c r="AB55" s="26"/>
      <c r="AC55" s="26"/>
      <c r="AD55" s="26"/>
      <c r="AE55" s="26"/>
      <c r="AF55" s="27"/>
    </row>
    <row r="56" spans="2:32" s="104" customFormat="1">
      <c r="B56" s="25"/>
      <c r="C56" s="26"/>
      <c r="D56" s="26"/>
      <c r="E56" s="26"/>
      <c r="F56" s="26"/>
      <c r="G56" s="318"/>
      <c r="H56" s="318"/>
      <c r="I56" s="26"/>
      <c r="J56" s="26"/>
      <c r="K56" s="26"/>
      <c r="L56" s="26"/>
      <c r="M56" s="26"/>
      <c r="N56" s="318"/>
      <c r="O56" s="26"/>
      <c r="P56" s="26"/>
      <c r="Q56" s="26"/>
      <c r="R56" s="26"/>
      <c r="S56" s="26"/>
      <c r="T56" s="26"/>
      <c r="U56" s="26"/>
      <c r="V56" s="26"/>
      <c r="W56" s="26"/>
      <c r="X56" s="26"/>
      <c r="Y56" s="26"/>
      <c r="Z56" s="26"/>
      <c r="AA56" s="26"/>
      <c r="AB56" s="26"/>
      <c r="AC56" s="26"/>
      <c r="AD56" s="26"/>
      <c r="AE56" s="26"/>
      <c r="AF56" s="27"/>
    </row>
    <row r="57" spans="2:32" s="104" customFormat="1">
      <c r="B57" s="25"/>
      <c r="C57" s="26"/>
      <c r="D57" s="26"/>
      <c r="E57" s="26"/>
      <c r="F57" s="26"/>
      <c r="G57" s="318"/>
      <c r="H57" s="318"/>
      <c r="I57" s="26"/>
      <c r="J57" s="26"/>
      <c r="K57" s="26"/>
      <c r="L57" s="26"/>
      <c r="M57" s="26"/>
      <c r="N57" s="318"/>
      <c r="O57" s="26"/>
      <c r="P57" s="26"/>
      <c r="Q57" s="26"/>
      <c r="R57" s="26"/>
      <c r="S57" s="26"/>
      <c r="T57" s="26"/>
      <c r="U57" s="26"/>
      <c r="V57" s="26"/>
      <c r="W57" s="26"/>
      <c r="X57" s="26"/>
      <c r="Y57" s="26"/>
      <c r="Z57" s="26"/>
      <c r="AA57" s="26"/>
      <c r="AB57" s="26"/>
      <c r="AC57" s="26"/>
      <c r="AD57" s="26"/>
      <c r="AE57" s="26"/>
      <c r="AF57" s="27"/>
    </row>
    <row r="58" spans="2:32" s="104" customFormat="1">
      <c r="B58" s="724"/>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318"/>
      <c r="AE58" s="318"/>
      <c r="AF58" s="643"/>
    </row>
    <row r="59" spans="2:32" s="104" customFormat="1">
      <c r="B59" s="724"/>
      <c r="C59" s="318"/>
      <c r="D59" s="318"/>
      <c r="E59" s="318"/>
      <c r="F59" s="318"/>
      <c r="G59" s="318"/>
      <c r="H59" s="318"/>
      <c r="I59" s="318"/>
      <c r="J59" s="318"/>
      <c r="K59" s="318"/>
      <c r="L59" s="318"/>
      <c r="M59" s="318"/>
      <c r="N59" s="318"/>
      <c r="O59" s="318"/>
      <c r="P59" s="318"/>
      <c r="Q59" s="318"/>
      <c r="R59" s="318"/>
      <c r="S59" s="318"/>
      <c r="T59" s="318"/>
      <c r="U59" s="318"/>
      <c r="V59" s="318"/>
      <c r="W59" s="318"/>
      <c r="X59" s="318"/>
      <c r="Y59" s="318"/>
      <c r="Z59" s="318"/>
      <c r="AA59" s="318"/>
      <c r="AB59" s="318"/>
      <c r="AC59" s="318"/>
      <c r="AD59" s="318"/>
      <c r="AE59" s="318"/>
      <c r="AF59" s="643"/>
    </row>
    <row r="60" spans="2:32" s="104" customFormat="1">
      <c r="B60" s="724"/>
      <c r="C60" s="318"/>
      <c r="D60" s="318"/>
      <c r="E60" s="318"/>
      <c r="F60" s="318"/>
      <c r="G60" s="318"/>
      <c r="H60" s="318"/>
      <c r="I60" s="318"/>
      <c r="J60" s="318"/>
      <c r="K60" s="318"/>
      <c r="L60" s="318"/>
      <c r="M60" s="318"/>
      <c r="N60" s="318"/>
      <c r="O60" s="318"/>
      <c r="P60" s="318"/>
      <c r="Q60" s="318"/>
      <c r="R60" s="318"/>
      <c r="S60" s="318"/>
      <c r="T60" s="318"/>
      <c r="U60" s="318"/>
      <c r="V60" s="318"/>
      <c r="W60" s="318"/>
      <c r="X60" s="318"/>
      <c r="Y60" s="318"/>
      <c r="Z60" s="318"/>
      <c r="AA60" s="318"/>
      <c r="AB60" s="318"/>
      <c r="AC60" s="318"/>
      <c r="AD60" s="318"/>
      <c r="AE60" s="318"/>
      <c r="AF60" s="643"/>
    </row>
    <row r="61" spans="2:32" s="104" customFormat="1">
      <c r="B61" s="724"/>
      <c r="C61" s="318"/>
      <c r="D61" s="318"/>
      <c r="E61" s="318"/>
      <c r="F61" s="318"/>
      <c r="G61" s="318"/>
      <c r="H61" s="318"/>
      <c r="I61" s="318"/>
      <c r="J61" s="318"/>
      <c r="K61" s="318"/>
      <c r="L61" s="318"/>
      <c r="M61" s="318"/>
      <c r="N61" s="318"/>
      <c r="O61" s="318"/>
      <c r="P61" s="318"/>
      <c r="Q61" s="318"/>
      <c r="R61" s="318"/>
      <c r="S61" s="318"/>
      <c r="T61" s="318"/>
      <c r="U61" s="318"/>
      <c r="V61" s="318"/>
      <c r="W61" s="318"/>
      <c r="X61" s="318"/>
      <c r="Y61" s="318"/>
      <c r="Z61" s="318"/>
      <c r="AA61" s="318"/>
      <c r="AB61" s="318"/>
      <c r="AC61" s="318"/>
      <c r="AD61" s="318"/>
      <c r="AE61" s="318"/>
      <c r="AF61" s="643"/>
    </row>
    <row r="62" spans="2:32" s="104" customFormat="1">
      <c r="B62" s="724"/>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18"/>
      <c r="AC62" s="318"/>
      <c r="AD62" s="318"/>
      <c r="AE62" s="318"/>
      <c r="AF62" s="643"/>
    </row>
    <row r="63" spans="2:32" s="104" customFormat="1">
      <c r="B63" s="724"/>
      <c r="C63" s="318"/>
      <c r="D63" s="318"/>
      <c r="E63" s="318"/>
      <c r="F63" s="318"/>
      <c r="G63" s="318"/>
      <c r="H63" s="318"/>
      <c r="I63" s="318"/>
      <c r="J63" s="318"/>
      <c r="K63" s="318"/>
      <c r="L63" s="318"/>
      <c r="M63" s="318"/>
      <c r="N63" s="318"/>
      <c r="O63" s="318"/>
      <c r="P63" s="318"/>
      <c r="Q63" s="318"/>
      <c r="R63" s="318"/>
      <c r="S63" s="318"/>
      <c r="T63" s="318"/>
      <c r="U63" s="318"/>
      <c r="V63" s="318"/>
      <c r="W63" s="318"/>
      <c r="X63" s="318"/>
      <c r="Y63" s="318"/>
      <c r="Z63" s="318"/>
      <c r="AA63" s="318"/>
      <c r="AB63" s="318"/>
      <c r="AC63" s="318"/>
      <c r="AD63" s="318"/>
      <c r="AE63" s="318"/>
      <c r="AF63" s="643"/>
    </row>
    <row r="64" spans="2:32" s="104" customFormat="1">
      <c r="B64" s="724"/>
      <c r="C64" s="318"/>
      <c r="D64" s="318"/>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318"/>
      <c r="AC64" s="318"/>
      <c r="AD64" s="318"/>
      <c r="AE64" s="318"/>
      <c r="AF64" s="643"/>
    </row>
    <row r="65" spans="2:32" s="104" customFormat="1">
      <c r="B65" s="724"/>
      <c r="C65" s="318"/>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318"/>
      <c r="AE65" s="318"/>
      <c r="AF65" s="643"/>
    </row>
    <row r="66" spans="2:32" s="104" customFormat="1">
      <c r="B66" s="724"/>
      <c r="C66" s="318"/>
      <c r="D66" s="318"/>
      <c r="E66" s="318"/>
      <c r="F66" s="318"/>
      <c r="G66" s="318"/>
      <c r="H66" s="318"/>
      <c r="I66" s="318"/>
      <c r="J66" s="318"/>
      <c r="K66" s="318"/>
      <c r="L66" s="318"/>
      <c r="M66" s="318"/>
      <c r="N66" s="318"/>
      <c r="O66" s="318"/>
      <c r="P66" s="318"/>
      <c r="Q66" s="318"/>
      <c r="R66" s="318"/>
      <c r="S66" s="318"/>
      <c r="T66" s="318"/>
      <c r="U66" s="318"/>
      <c r="V66" s="318"/>
      <c r="W66" s="318"/>
      <c r="X66" s="318"/>
      <c r="Y66" s="318"/>
      <c r="Z66" s="318"/>
      <c r="AA66" s="318"/>
      <c r="AB66" s="318"/>
      <c r="AC66" s="318"/>
      <c r="AD66" s="318"/>
      <c r="AE66" s="318"/>
      <c r="AF66" s="643"/>
    </row>
    <row r="67" spans="2:32" s="104" customFormat="1">
      <c r="B67" s="724"/>
      <c r="C67" s="318"/>
      <c r="D67" s="318"/>
      <c r="E67" s="318"/>
      <c r="F67" s="318"/>
      <c r="G67" s="318"/>
      <c r="H67" s="318"/>
      <c r="I67" s="318"/>
      <c r="J67" s="318"/>
      <c r="K67" s="318"/>
      <c r="L67" s="318"/>
      <c r="M67" s="318"/>
      <c r="N67" s="318"/>
      <c r="O67" s="318"/>
      <c r="P67" s="318"/>
      <c r="Q67" s="318"/>
      <c r="R67" s="318"/>
      <c r="S67" s="318"/>
      <c r="T67" s="318"/>
      <c r="U67" s="318"/>
      <c r="V67" s="318"/>
      <c r="W67" s="318"/>
      <c r="X67" s="318"/>
      <c r="Y67" s="318"/>
      <c r="Z67" s="318"/>
      <c r="AA67" s="318"/>
      <c r="AB67" s="318"/>
      <c r="AC67" s="318"/>
      <c r="AD67" s="318"/>
      <c r="AE67" s="318"/>
      <c r="AF67" s="643"/>
    </row>
    <row r="68" spans="2:32" s="104" customFormat="1">
      <c r="B68" s="724"/>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318"/>
      <c r="AE68" s="318"/>
      <c r="AF68" s="643"/>
    </row>
    <row r="69" spans="2:32" s="104" customFormat="1">
      <c r="B69" s="724"/>
      <c r="C69" s="318"/>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318"/>
      <c r="AE69" s="318"/>
      <c r="AF69" s="643"/>
    </row>
    <row r="70" spans="2:32" s="104" customFormat="1">
      <c r="B70" s="724"/>
      <c r="C70" s="318"/>
      <c r="D70" s="318"/>
      <c r="E70" s="318"/>
      <c r="F70" s="318"/>
      <c r="G70" s="318"/>
      <c r="H70" s="318"/>
      <c r="I70" s="318"/>
      <c r="J70" s="318"/>
      <c r="K70" s="318"/>
      <c r="L70" s="318"/>
      <c r="M70" s="318"/>
      <c r="N70" s="318"/>
      <c r="O70" s="318"/>
      <c r="P70" s="318"/>
      <c r="Q70" s="318"/>
      <c r="R70" s="318"/>
      <c r="S70" s="318"/>
      <c r="T70" s="318"/>
      <c r="U70" s="318"/>
      <c r="V70" s="318"/>
      <c r="W70" s="318"/>
      <c r="X70" s="318"/>
      <c r="Y70" s="318"/>
      <c r="Z70" s="318"/>
      <c r="AA70" s="318"/>
      <c r="AB70" s="318"/>
      <c r="AC70" s="318"/>
      <c r="AD70" s="318"/>
      <c r="AE70" s="318"/>
      <c r="AF70" s="643"/>
    </row>
    <row r="71" spans="2:32" s="104" customFormat="1">
      <c r="B71" s="724"/>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318"/>
      <c r="AE71" s="318"/>
      <c r="AF71" s="643"/>
    </row>
    <row r="72" spans="2:32" s="104" customFormat="1">
      <c r="B72" s="724"/>
      <c r="C72" s="318"/>
      <c r="D72" s="318"/>
      <c r="E72" s="318"/>
      <c r="F72" s="318"/>
      <c r="G72" s="318"/>
      <c r="H72" s="318"/>
      <c r="I72" s="318"/>
      <c r="J72" s="318"/>
      <c r="K72" s="318"/>
      <c r="L72" s="318"/>
      <c r="M72" s="318"/>
      <c r="N72" s="318"/>
      <c r="O72" s="318"/>
      <c r="P72" s="318"/>
      <c r="Q72" s="318"/>
      <c r="R72" s="318"/>
      <c r="S72" s="318"/>
      <c r="T72" s="318"/>
      <c r="U72" s="318"/>
      <c r="V72" s="318"/>
      <c r="W72" s="318"/>
      <c r="X72" s="318"/>
      <c r="Y72" s="318"/>
      <c r="Z72" s="318"/>
      <c r="AA72" s="318"/>
      <c r="AB72" s="318"/>
      <c r="AC72" s="318"/>
      <c r="AD72" s="318"/>
      <c r="AE72" s="318"/>
      <c r="AF72" s="643"/>
    </row>
    <row r="73" spans="2:32" s="104" customFormat="1">
      <c r="B73" s="724"/>
      <c r="C73" s="318"/>
      <c r="D73" s="318"/>
      <c r="E73" s="318"/>
      <c r="F73" s="318"/>
      <c r="G73" s="318"/>
      <c r="H73" s="318"/>
      <c r="I73" s="318"/>
      <c r="J73" s="318"/>
      <c r="K73" s="318"/>
      <c r="L73" s="318"/>
      <c r="M73" s="318"/>
      <c r="N73" s="318"/>
      <c r="O73" s="318"/>
      <c r="P73" s="318"/>
      <c r="Q73" s="318"/>
      <c r="R73" s="318"/>
      <c r="S73" s="318"/>
      <c r="T73" s="318"/>
      <c r="U73" s="318"/>
      <c r="V73" s="318"/>
      <c r="W73" s="318"/>
      <c r="X73" s="318"/>
      <c r="Y73" s="318"/>
      <c r="Z73" s="318"/>
      <c r="AA73" s="318"/>
      <c r="AB73" s="318"/>
      <c r="AC73" s="318"/>
      <c r="AD73" s="318"/>
      <c r="AE73" s="318"/>
      <c r="AF73" s="643"/>
    </row>
    <row r="74" spans="2:32" s="104" customFormat="1">
      <c r="B74" s="724"/>
      <c r="C74" s="318"/>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318"/>
      <c r="AE74" s="318"/>
      <c r="AF74" s="643"/>
    </row>
    <row r="75" spans="2:32" s="104" customFormat="1">
      <c r="B75" s="724"/>
      <c r="C75" s="318"/>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318"/>
      <c r="AE75" s="318"/>
      <c r="AF75" s="643"/>
    </row>
    <row r="76" spans="2:32" s="104" customFormat="1">
      <c r="B76" s="724"/>
      <c r="C76" s="318"/>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318"/>
      <c r="AE76" s="318"/>
      <c r="AF76" s="643"/>
    </row>
    <row r="77" spans="2:32" s="104" customFormat="1">
      <c r="B77" s="724"/>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318"/>
      <c r="AF77" s="643"/>
    </row>
    <row r="78" spans="2:32" s="104" customFormat="1">
      <c r="B78" s="724"/>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318"/>
      <c r="AE78" s="318"/>
      <c r="AF78" s="643"/>
    </row>
    <row r="79" spans="2:32" s="104" customFormat="1">
      <c r="B79" s="724"/>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318"/>
      <c r="AE79" s="318"/>
      <c r="AF79" s="643"/>
    </row>
    <row r="80" spans="2:32" s="104" customFormat="1">
      <c r="B80" s="724"/>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318"/>
      <c r="AF80" s="643"/>
    </row>
    <row r="81" spans="2:32" s="104" customFormat="1">
      <c r="B81" s="724"/>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643"/>
    </row>
    <row r="82" spans="2:32" s="104" customFormat="1">
      <c r="B82" s="724"/>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c r="AE82" s="318"/>
      <c r="AF82" s="643"/>
    </row>
    <row r="83" spans="2:32" s="104" customFormat="1">
      <c r="B83" s="724"/>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318"/>
      <c r="AE83" s="318"/>
      <c r="AF83" s="643"/>
    </row>
    <row r="84" spans="2:32" s="104" customFormat="1">
      <c r="B84" s="724"/>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c r="AE84" s="318"/>
      <c r="AF84" s="643"/>
    </row>
    <row r="85" spans="2:32" s="104" customFormat="1">
      <c r="B85" s="724"/>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c r="AE85" s="318"/>
      <c r="AF85" s="643"/>
    </row>
    <row r="86" spans="2:32" s="104" customFormat="1">
      <c r="B86" s="724"/>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318"/>
      <c r="AE86" s="318"/>
      <c r="AF86" s="643"/>
    </row>
    <row r="87" spans="2:32" s="104" customFormat="1">
      <c r="B87" s="724"/>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c r="AE87" s="318"/>
      <c r="AF87" s="643"/>
    </row>
    <row r="88" spans="2:32" s="104" customFormat="1">
      <c r="B88" s="724"/>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c r="AE88" s="318"/>
      <c r="AF88" s="643"/>
    </row>
    <row r="89" spans="2:32" s="104" customFormat="1">
      <c r="B89" s="724"/>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c r="AE89" s="318"/>
      <c r="AF89" s="643"/>
    </row>
    <row r="90" spans="2:32" s="104" customFormat="1">
      <c r="B90" s="724"/>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318"/>
      <c r="AF90" s="643"/>
    </row>
    <row r="91" spans="2:32" s="104" customFormat="1">
      <c r="B91" s="724"/>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318"/>
      <c r="AF91" s="643"/>
    </row>
    <row r="92" spans="2:32" s="104" customFormat="1">
      <c r="B92" s="724"/>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c r="AE92" s="318"/>
      <c r="AF92" s="643"/>
    </row>
    <row r="93" spans="2:32" s="104" customFormat="1">
      <c r="B93" s="724"/>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c r="AE93" s="318"/>
      <c r="AF93" s="643"/>
    </row>
    <row r="94" spans="2:32" s="104" customFormat="1">
      <c r="B94" s="724"/>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c r="AE94" s="318"/>
      <c r="AF94" s="643"/>
    </row>
    <row r="95" spans="2:32" s="104" customFormat="1">
      <c r="B95" s="724"/>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c r="AE95" s="318"/>
      <c r="AF95" s="643"/>
    </row>
    <row r="96" spans="2:32" s="104" customFormat="1">
      <c r="B96" s="724"/>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c r="AE96" s="318"/>
      <c r="AF96" s="643"/>
    </row>
    <row r="97" spans="2:32" s="104" customFormat="1">
      <c r="B97" s="724"/>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318"/>
      <c r="AE97" s="318"/>
      <c r="AF97" s="643"/>
    </row>
    <row r="98" spans="2:32" s="104" customFormat="1">
      <c r="B98" s="724"/>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c r="AE98" s="318"/>
      <c r="AF98" s="643"/>
    </row>
    <row r="99" spans="2:32" s="104" customFormat="1">
      <c r="B99" s="724"/>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318"/>
      <c r="AF99" s="643"/>
    </row>
    <row r="100" spans="2:32" s="104" customFormat="1">
      <c r="B100" s="739"/>
      <c r="C100" s="700"/>
      <c r="D100" s="700"/>
      <c r="E100" s="700"/>
      <c r="F100" s="700"/>
      <c r="G100" s="700"/>
      <c r="H100" s="700"/>
      <c r="I100" s="700"/>
      <c r="J100" s="700"/>
      <c r="K100" s="700"/>
      <c r="L100" s="700"/>
      <c r="M100" s="700"/>
      <c r="N100" s="700"/>
      <c r="O100" s="700"/>
      <c r="P100" s="700"/>
      <c r="Q100" s="700"/>
      <c r="R100" s="700"/>
      <c r="S100" s="700"/>
      <c r="T100" s="700"/>
      <c r="U100" s="700"/>
      <c r="V100" s="700"/>
      <c r="W100" s="700"/>
      <c r="X100" s="700"/>
      <c r="Y100" s="700"/>
      <c r="Z100" s="700"/>
      <c r="AA100" s="700"/>
      <c r="AB100" s="700"/>
      <c r="AC100" s="700"/>
      <c r="AD100" s="700"/>
      <c r="AE100" s="700"/>
      <c r="AF100" s="740"/>
    </row>
    <row r="101" spans="2:32" s="104" customFormat="1"/>
    <row r="102" spans="2:32" s="104" customFormat="1"/>
    <row r="103" spans="2:32" s="104" customFormat="1"/>
    <row r="104" spans="2:32" s="104" customFormat="1"/>
    <row r="105" spans="2:32" s="104" customFormat="1"/>
    <row r="106" spans="2:32" s="104" customFormat="1"/>
    <row r="107" spans="2:32" s="104" customFormat="1"/>
    <row r="108" spans="2:32" s="104" customFormat="1"/>
    <row r="109" spans="2:32" s="104" customFormat="1"/>
    <row r="110" spans="2:32" s="104" customFormat="1"/>
    <row r="111" spans="2:32" s="104" customFormat="1"/>
    <row r="112" spans="2:32" s="104" customFormat="1"/>
    <row r="113" s="104" customFormat="1"/>
    <row r="114" s="104" customFormat="1"/>
    <row r="115" s="104" customFormat="1"/>
    <row r="116" s="104" customFormat="1"/>
    <row r="117" s="104" customFormat="1"/>
    <row r="118" s="104" customFormat="1"/>
    <row r="119" s="104" customFormat="1"/>
    <row r="120" s="104" customFormat="1"/>
    <row r="121" s="104" customFormat="1"/>
    <row r="122" s="104" customFormat="1"/>
    <row r="123" s="104" customFormat="1"/>
    <row r="124" s="104" customFormat="1"/>
    <row r="125" s="104" customFormat="1"/>
    <row r="126" s="104" customFormat="1"/>
    <row r="127" s="104" customFormat="1"/>
    <row r="128" s="104" customFormat="1"/>
    <row r="129" s="104" customFormat="1"/>
    <row r="130" s="104" customFormat="1"/>
    <row r="131" s="104" customFormat="1"/>
    <row r="132" s="104" customFormat="1"/>
    <row r="133" s="104" customFormat="1"/>
    <row r="134" s="104" customFormat="1"/>
    <row r="135" s="104" customFormat="1"/>
    <row r="136" s="104" customFormat="1"/>
    <row r="137" s="104" customFormat="1"/>
    <row r="138" s="104" customFormat="1"/>
    <row r="139" s="104" customFormat="1"/>
    <row r="140" s="104" customFormat="1"/>
    <row r="141" s="104" customFormat="1"/>
    <row r="142" s="104" customFormat="1"/>
    <row r="143" s="104" customFormat="1"/>
    <row r="144" s="104" customFormat="1"/>
    <row r="145" s="104" customFormat="1"/>
    <row r="146" s="104" customFormat="1"/>
    <row r="147" s="104" customFormat="1"/>
    <row r="148" s="104" customFormat="1"/>
    <row r="149" s="104" customFormat="1"/>
    <row r="150" s="104" customFormat="1"/>
    <row r="151" s="104" customFormat="1"/>
    <row r="152" s="104" customFormat="1"/>
    <row r="153" s="104" customFormat="1"/>
    <row r="154" s="104" customFormat="1"/>
    <row r="155" s="104" customFormat="1"/>
    <row r="156" s="104" customFormat="1"/>
    <row r="157" s="104" customFormat="1"/>
    <row r="158" s="104" customFormat="1"/>
    <row r="159" s="104" customFormat="1"/>
    <row r="160" s="104" customFormat="1"/>
    <row r="161" s="104" customFormat="1"/>
    <row r="162" s="104" customFormat="1"/>
    <row r="163" s="104" customFormat="1"/>
    <row r="164" s="104" customFormat="1"/>
    <row r="165" s="104" customFormat="1"/>
    <row r="166" s="104" customFormat="1"/>
    <row r="167" s="104" customFormat="1"/>
    <row r="168" s="104" customFormat="1"/>
    <row r="169" s="104" customFormat="1"/>
    <row r="170" s="104" customFormat="1"/>
    <row r="171" s="104" customFormat="1"/>
    <row r="172" s="104" customFormat="1"/>
    <row r="173" s="104" customFormat="1"/>
    <row r="174" s="104" customFormat="1"/>
    <row r="175" s="104" customFormat="1"/>
    <row r="176" s="104" customFormat="1"/>
    <row r="177" s="104" customFormat="1"/>
    <row r="178" s="104" customFormat="1"/>
    <row r="179" s="104" customFormat="1"/>
    <row r="180" s="104" customFormat="1"/>
    <row r="181" s="104" customFormat="1"/>
    <row r="182" s="104" customFormat="1"/>
    <row r="183" s="104" customFormat="1"/>
    <row r="184" s="104" customFormat="1"/>
    <row r="185" s="104" customFormat="1"/>
    <row r="186" s="104" customFormat="1"/>
    <row r="187" s="104" customFormat="1"/>
    <row r="188" s="104" customFormat="1"/>
    <row r="189" s="104" customFormat="1"/>
    <row r="190" s="104" customFormat="1"/>
    <row r="191" s="104" customFormat="1"/>
    <row r="192" s="104" customFormat="1"/>
    <row r="193" s="104" customFormat="1"/>
    <row r="194" s="104" customFormat="1"/>
    <row r="195" s="104" customFormat="1"/>
    <row r="196" s="104" customFormat="1"/>
    <row r="197" s="104" customFormat="1"/>
    <row r="198" s="104" customFormat="1"/>
    <row r="199" s="104" customFormat="1"/>
    <row r="200" s="104" customFormat="1"/>
    <row r="201" s="104" customFormat="1"/>
    <row r="202" s="104" customFormat="1"/>
    <row r="203" s="104" customFormat="1"/>
    <row r="204" s="104" customFormat="1"/>
    <row r="205" s="104" customFormat="1"/>
    <row r="206" s="104" customFormat="1"/>
    <row r="207" s="104" customFormat="1"/>
    <row r="208" s="104" customFormat="1"/>
    <row r="209" s="104" customFormat="1"/>
    <row r="210" s="104" customFormat="1"/>
    <row r="211" s="104" customFormat="1"/>
    <row r="212" s="104" customFormat="1"/>
    <row r="213" s="104" customFormat="1"/>
    <row r="214" s="104" customFormat="1"/>
    <row r="215" s="104" customFormat="1"/>
    <row r="216" s="104" customFormat="1"/>
    <row r="217" s="104" customFormat="1"/>
    <row r="218" s="104" customFormat="1"/>
    <row r="219" s="104" customFormat="1"/>
    <row r="220" s="104" customFormat="1"/>
    <row r="221" s="104" customFormat="1"/>
    <row r="222" s="104" customFormat="1"/>
    <row r="223" s="104" customFormat="1"/>
    <row r="224" s="104" customFormat="1"/>
    <row r="225" s="104" customFormat="1"/>
    <row r="226" s="104" customFormat="1"/>
    <row r="227" s="104" customFormat="1"/>
    <row r="228" s="104" customFormat="1"/>
    <row r="229" s="104" customFormat="1"/>
    <row r="230" s="104" customFormat="1"/>
    <row r="231" s="104" customFormat="1"/>
    <row r="232" s="104" customFormat="1"/>
    <row r="233" s="104" customFormat="1"/>
    <row r="234" s="104" customFormat="1"/>
    <row r="235" s="104" customFormat="1"/>
    <row r="236" s="104" customFormat="1"/>
    <row r="237" s="104" customFormat="1"/>
    <row r="238" s="104" customFormat="1"/>
    <row r="239" s="104" customFormat="1"/>
    <row r="240" s="104" customFormat="1"/>
    <row r="241" s="104" customFormat="1"/>
    <row r="242" s="104" customFormat="1"/>
    <row r="243" s="104" customFormat="1"/>
    <row r="244" s="104" customFormat="1"/>
    <row r="245" s="104" customFormat="1"/>
    <row r="246" s="104" customFormat="1"/>
    <row r="247" s="104" customFormat="1"/>
    <row r="248" s="104" customFormat="1"/>
    <row r="249" s="104" customFormat="1"/>
    <row r="250" s="104" customFormat="1"/>
    <row r="251" s="104" customFormat="1"/>
    <row r="252" s="104" customFormat="1"/>
    <row r="253" s="104" customFormat="1"/>
    <row r="254" s="104" customFormat="1"/>
    <row r="255" s="104" customFormat="1"/>
    <row r="256" s="104" customFormat="1"/>
    <row r="257" s="104" customFormat="1"/>
    <row r="258" s="104" customFormat="1"/>
    <row r="259" s="104" customFormat="1"/>
    <row r="260" s="104" customFormat="1"/>
    <row r="261" s="104" customFormat="1"/>
    <row r="262" s="104" customFormat="1"/>
    <row r="263" s="104" customFormat="1"/>
    <row r="264" s="104" customFormat="1"/>
    <row r="265" s="104" customFormat="1"/>
    <row r="266" s="104" customFormat="1"/>
    <row r="267" s="104" customFormat="1"/>
    <row r="268" s="104" customFormat="1"/>
    <row r="269" s="104" customFormat="1"/>
    <row r="270" s="104" customFormat="1"/>
    <row r="271" s="104" customFormat="1"/>
    <row r="272" s="104" customFormat="1"/>
    <row r="273" s="104" customFormat="1"/>
    <row r="274" s="104" customFormat="1"/>
    <row r="275" s="104" customFormat="1"/>
    <row r="276" s="104" customFormat="1"/>
    <row r="277" s="104" customFormat="1"/>
    <row r="278" s="104" customFormat="1"/>
    <row r="279" s="104" customFormat="1"/>
    <row r="280" s="104" customFormat="1"/>
    <row r="281" s="104" customFormat="1"/>
    <row r="282" s="104" customFormat="1"/>
    <row r="283" s="104" customFormat="1"/>
    <row r="284" s="104" customFormat="1"/>
    <row r="285" s="104" customFormat="1"/>
    <row r="286" s="104" customFormat="1"/>
    <row r="287" s="104" customFormat="1"/>
    <row r="288" s="104" customFormat="1"/>
    <row r="289" s="104" customFormat="1"/>
    <row r="290" s="104" customFormat="1"/>
    <row r="291" s="104" customFormat="1"/>
    <row r="292" s="104" customFormat="1"/>
    <row r="293" s="104" customFormat="1"/>
    <row r="294" s="104" customFormat="1"/>
    <row r="295" s="104" customFormat="1"/>
    <row r="296" s="104" customFormat="1"/>
    <row r="297" s="104" customFormat="1"/>
    <row r="298" s="104" customFormat="1"/>
    <row r="299" s="104" customFormat="1"/>
    <row r="300" s="104" customFormat="1"/>
    <row r="301" s="104" customFormat="1"/>
    <row r="302" s="104" customFormat="1"/>
    <row r="303" s="104" customFormat="1"/>
    <row r="304" s="104" customFormat="1"/>
    <row r="305" s="104" customFormat="1"/>
    <row r="306" s="104" customFormat="1"/>
    <row r="307" s="104" customFormat="1"/>
    <row r="308" s="104" customFormat="1"/>
    <row r="309" s="104" customFormat="1"/>
    <row r="310" s="104" customFormat="1"/>
    <row r="311" s="104" customFormat="1"/>
    <row r="312" s="104" customFormat="1"/>
    <row r="313" s="104" customFormat="1"/>
    <row r="314" s="104" customFormat="1"/>
    <row r="315" s="104" customFormat="1"/>
    <row r="316" s="104" customFormat="1"/>
    <row r="317" s="104" customFormat="1"/>
    <row r="318" s="104" customFormat="1"/>
    <row r="319" s="104" customFormat="1"/>
    <row r="320" s="104" customFormat="1"/>
    <row r="321" s="104" customFormat="1"/>
    <row r="322" s="104" customFormat="1"/>
    <row r="323" s="104" customFormat="1"/>
    <row r="324" s="104" customFormat="1"/>
    <row r="325" s="104" customFormat="1"/>
    <row r="326" s="104" customFormat="1"/>
    <row r="327" s="104" customFormat="1"/>
    <row r="328" s="104" customFormat="1"/>
    <row r="329" s="104" customFormat="1"/>
    <row r="330" s="104" customFormat="1"/>
    <row r="331" s="104" customFormat="1"/>
    <row r="332" s="104" customFormat="1"/>
    <row r="333" s="104" customFormat="1"/>
    <row r="334" s="104" customFormat="1"/>
    <row r="335" s="104" customFormat="1"/>
    <row r="336" s="104" customFormat="1"/>
    <row r="337" s="104" customFormat="1"/>
    <row r="338" s="104" customFormat="1"/>
    <row r="339" s="104" customFormat="1"/>
    <row r="340" s="104" customFormat="1"/>
    <row r="341" s="104" customFormat="1"/>
    <row r="342" s="104" customFormat="1"/>
    <row r="343" s="104" customFormat="1"/>
    <row r="344" s="104" customFormat="1"/>
    <row r="345" s="104" customFormat="1"/>
    <row r="346" s="104" customFormat="1"/>
    <row r="347" s="104" customFormat="1"/>
    <row r="348" s="104" customFormat="1"/>
    <row r="349" s="104" customFormat="1"/>
    <row r="350" s="104" customFormat="1"/>
    <row r="351" s="104" customFormat="1"/>
    <row r="352" s="104" customFormat="1"/>
    <row r="353" s="104" customFormat="1"/>
    <row r="354" s="104" customFormat="1"/>
    <row r="355" s="104" customFormat="1"/>
    <row r="356" s="104" customFormat="1"/>
    <row r="357" s="104" customFormat="1"/>
    <row r="358" s="104" customFormat="1"/>
    <row r="359" s="104" customFormat="1"/>
    <row r="360" s="104" customFormat="1"/>
    <row r="361" s="104" customFormat="1"/>
    <row r="362" s="104" customFormat="1"/>
    <row r="363" s="104" customFormat="1"/>
    <row r="364" s="104" customFormat="1"/>
    <row r="365" s="104" customFormat="1"/>
    <row r="366" s="104" customFormat="1"/>
    <row r="367" s="104" customFormat="1"/>
    <row r="368" s="104" customFormat="1"/>
    <row r="369" s="104" customFormat="1"/>
    <row r="370" s="104" customFormat="1"/>
    <row r="371" s="104" customFormat="1"/>
    <row r="372" s="104" customFormat="1"/>
    <row r="373" s="104" customFormat="1"/>
    <row r="374" s="104" customFormat="1"/>
    <row r="375" s="104" customFormat="1"/>
    <row r="376" s="104" customFormat="1"/>
    <row r="377" s="104" customFormat="1"/>
    <row r="378" s="104" customFormat="1"/>
    <row r="379" s="104" customFormat="1"/>
    <row r="380" s="104" customFormat="1"/>
    <row r="381" s="104" customFormat="1"/>
    <row r="382" s="104" customFormat="1"/>
    <row r="383" s="104" customFormat="1"/>
    <row r="384" s="104" customFormat="1"/>
    <row r="385" s="104" customFormat="1"/>
    <row r="386" s="104" customFormat="1"/>
    <row r="387" s="104" customFormat="1"/>
    <row r="388" s="104" customFormat="1"/>
    <row r="389" s="104" customFormat="1"/>
    <row r="390" s="104" customFormat="1"/>
    <row r="391" s="104" customFormat="1"/>
    <row r="392" s="104" customFormat="1"/>
    <row r="393" s="104" customFormat="1"/>
    <row r="394" s="104" customFormat="1"/>
    <row r="395" s="104" customFormat="1"/>
    <row r="396" s="104" customFormat="1"/>
    <row r="397" s="104" customFormat="1"/>
    <row r="398" s="104" customFormat="1"/>
    <row r="399" s="104" customFormat="1"/>
    <row r="400" s="104" customFormat="1"/>
    <row r="401" s="104" customFormat="1"/>
    <row r="402" s="104" customFormat="1"/>
    <row r="403" s="104" customFormat="1"/>
    <row r="404" s="104" customFormat="1"/>
    <row r="405" s="104" customFormat="1"/>
    <row r="406" s="104" customFormat="1"/>
    <row r="407" s="104" customFormat="1"/>
    <row r="408" s="104" customFormat="1"/>
    <row r="409" s="104" customFormat="1"/>
    <row r="410" s="104" customFormat="1"/>
    <row r="411" s="104" customFormat="1"/>
    <row r="412" s="104" customFormat="1"/>
    <row r="413" s="104" customFormat="1"/>
    <row r="414" s="104" customFormat="1"/>
    <row r="415" s="104" customFormat="1"/>
    <row r="416" s="104" customFormat="1"/>
    <row r="417" s="104" customFormat="1"/>
    <row r="418" s="104" customFormat="1"/>
    <row r="419" s="104" customFormat="1"/>
    <row r="420" s="104" customFormat="1"/>
    <row r="421" s="104" customFormat="1"/>
    <row r="422" s="104" customFormat="1"/>
    <row r="423" s="104" customFormat="1"/>
    <row r="424" s="104" customFormat="1"/>
    <row r="425" s="104" customFormat="1"/>
    <row r="426" s="104" customFormat="1"/>
    <row r="427" s="104" customFormat="1"/>
    <row r="428" s="104" customFormat="1"/>
    <row r="429" s="104" customFormat="1"/>
    <row r="430" s="104" customFormat="1"/>
    <row r="431" s="104" customFormat="1"/>
    <row r="432" s="104" customFormat="1"/>
    <row r="433" s="104" customFormat="1"/>
    <row r="434" s="104" customFormat="1"/>
    <row r="435" s="104" customFormat="1"/>
    <row r="436" s="104" customFormat="1"/>
    <row r="437" s="104" customFormat="1"/>
    <row r="438" s="104" customFormat="1"/>
    <row r="439" s="104" customFormat="1"/>
    <row r="440" s="104" customFormat="1"/>
    <row r="441" s="104" customFormat="1"/>
    <row r="442" s="104" customFormat="1"/>
    <row r="443" s="104" customFormat="1"/>
    <row r="444" s="104" customFormat="1"/>
    <row r="445" s="104" customFormat="1"/>
    <row r="446" s="104" customFormat="1"/>
    <row r="447" s="104" customFormat="1"/>
    <row r="448" s="104" customFormat="1"/>
    <row r="449" s="104" customFormat="1"/>
    <row r="450" s="104" customFormat="1"/>
    <row r="451" s="104" customFormat="1"/>
    <row r="452" s="104" customFormat="1"/>
    <row r="453" s="104" customFormat="1"/>
    <row r="454" s="104" customFormat="1"/>
    <row r="455" s="104" customFormat="1"/>
    <row r="456" s="104" customFormat="1"/>
    <row r="457" s="104" customFormat="1"/>
    <row r="458" s="104" customFormat="1"/>
    <row r="459" s="104" customFormat="1"/>
    <row r="460" s="104" customFormat="1"/>
    <row r="461" s="104" customFormat="1"/>
    <row r="462" s="104" customFormat="1"/>
    <row r="463" s="104" customFormat="1"/>
    <row r="464" s="104" customFormat="1"/>
    <row r="465" s="104" customFormat="1"/>
    <row r="466" s="104" customFormat="1"/>
    <row r="467" s="104" customFormat="1"/>
    <row r="468" s="104" customFormat="1"/>
    <row r="469" s="104" customFormat="1"/>
    <row r="470" s="104" customFormat="1"/>
    <row r="471" s="104" customFormat="1"/>
    <row r="472" s="104" customFormat="1"/>
    <row r="473" s="104" customFormat="1"/>
    <row r="474" s="104" customFormat="1"/>
    <row r="475" s="104" customFormat="1"/>
    <row r="476" s="104" customFormat="1"/>
    <row r="477" s="104" customFormat="1"/>
    <row r="478" s="104" customFormat="1"/>
    <row r="479" s="104" customFormat="1"/>
    <row r="480" s="104" customFormat="1"/>
    <row r="481" s="104" customFormat="1"/>
    <row r="482" s="104" customFormat="1"/>
    <row r="483" s="104" customFormat="1"/>
    <row r="484" s="104" customFormat="1"/>
    <row r="485" s="104" customFormat="1"/>
    <row r="486" s="104" customFormat="1"/>
    <row r="487" s="104" customFormat="1"/>
    <row r="488" s="104" customFormat="1"/>
    <row r="489" s="104" customFormat="1"/>
    <row r="490" s="104" customFormat="1"/>
    <row r="491" s="104" customFormat="1"/>
    <row r="492" s="104" customFormat="1"/>
    <row r="493" s="104" customFormat="1"/>
    <row r="494" s="104" customFormat="1"/>
    <row r="495" s="104" customFormat="1"/>
    <row r="496" s="104" customFormat="1"/>
    <row r="497" s="104" customFormat="1"/>
    <row r="498" s="104" customFormat="1"/>
    <row r="499" s="104" customFormat="1"/>
    <row r="500" s="104" customFormat="1"/>
    <row r="501" s="104" customFormat="1"/>
    <row r="502" s="104" customFormat="1"/>
    <row r="503" s="104" customFormat="1"/>
    <row r="504" s="104" customFormat="1"/>
    <row r="505" s="104" customFormat="1"/>
    <row r="506" s="104" customFormat="1"/>
    <row r="507" s="104" customFormat="1"/>
    <row r="508" s="104" customFormat="1"/>
    <row r="509" s="104" customFormat="1"/>
    <row r="510" s="104" customFormat="1"/>
    <row r="511" s="104" customFormat="1"/>
    <row r="512" s="104" customFormat="1"/>
    <row r="513" s="104" customFormat="1"/>
    <row r="514" s="104" customFormat="1"/>
    <row r="515" s="104" customFormat="1"/>
    <row r="516" s="104" customFormat="1"/>
    <row r="517" s="104" customFormat="1"/>
    <row r="518" s="104" customFormat="1"/>
    <row r="519" s="104" customFormat="1"/>
    <row r="520" s="104" customFormat="1"/>
    <row r="521" s="104" customFormat="1"/>
    <row r="522" s="104" customFormat="1"/>
    <row r="523" s="104" customFormat="1"/>
    <row r="524" s="104" customFormat="1"/>
    <row r="525" s="104" customFormat="1"/>
    <row r="526" s="104" customFormat="1"/>
    <row r="527" s="104" customFormat="1"/>
    <row r="528" s="104" customFormat="1"/>
    <row r="529" s="104" customFormat="1"/>
    <row r="530" s="104" customFormat="1"/>
    <row r="531" s="104" customFormat="1"/>
    <row r="532" s="104" customFormat="1"/>
    <row r="533" s="104" customFormat="1"/>
    <row r="534" s="104" customFormat="1"/>
    <row r="535" s="104" customFormat="1"/>
    <row r="536" s="104" customFormat="1"/>
    <row r="537" s="104" customFormat="1"/>
    <row r="538" s="104" customFormat="1"/>
    <row r="539" s="104" customFormat="1"/>
    <row r="540" s="104" customFormat="1"/>
    <row r="541" s="104" customFormat="1"/>
    <row r="542" s="104" customFormat="1"/>
    <row r="543" s="104" customFormat="1"/>
    <row r="544" s="104" customFormat="1"/>
    <row r="545" s="104" customFormat="1"/>
    <row r="546" s="104" customFormat="1"/>
    <row r="547" s="104" customFormat="1"/>
    <row r="548" s="104" customFormat="1"/>
    <row r="549" s="104" customFormat="1"/>
    <row r="550" s="104" customFormat="1"/>
    <row r="551" s="104" customFormat="1"/>
    <row r="552" s="104" customFormat="1"/>
    <row r="553" s="104" customFormat="1"/>
    <row r="554" s="104" customFormat="1"/>
    <row r="555" s="104" customFormat="1"/>
    <row r="556" s="104" customFormat="1"/>
    <row r="557" s="104" customFormat="1"/>
    <row r="558" s="104" customFormat="1"/>
    <row r="559" s="104" customFormat="1"/>
    <row r="560" s="104" customFormat="1"/>
    <row r="561" s="104" customFormat="1"/>
    <row r="562" s="104" customFormat="1"/>
    <row r="563" s="104" customFormat="1"/>
    <row r="564" s="104" customFormat="1"/>
    <row r="565" s="104" customFormat="1"/>
    <row r="566" s="104" customFormat="1"/>
    <row r="567" s="104" customFormat="1"/>
    <row r="568" s="104" customFormat="1"/>
    <row r="569" s="104" customFormat="1"/>
    <row r="570" s="104" customFormat="1"/>
    <row r="571" s="104" customFormat="1"/>
    <row r="572" s="104" customFormat="1"/>
    <row r="573" s="104" customFormat="1"/>
    <row r="574" s="104" customFormat="1"/>
    <row r="575" s="104" customFormat="1"/>
    <row r="576" s="104" customFormat="1"/>
    <row r="577" s="104" customFormat="1"/>
    <row r="578" s="104" customFormat="1"/>
    <row r="579" s="104" customFormat="1"/>
    <row r="580" s="104" customFormat="1"/>
    <row r="581" s="104" customFormat="1"/>
    <row r="582" s="104" customFormat="1"/>
    <row r="583" s="104" customFormat="1"/>
    <row r="584" s="104" customFormat="1"/>
    <row r="585" s="104" customFormat="1"/>
    <row r="586" s="104" customFormat="1"/>
    <row r="587" s="104" customFormat="1"/>
    <row r="588" s="104" customFormat="1"/>
    <row r="589" s="104" customFormat="1"/>
    <row r="590" s="104" customFormat="1"/>
    <row r="591" s="104" customFormat="1"/>
    <row r="592" s="104" customFormat="1"/>
    <row r="593" s="104" customFormat="1"/>
    <row r="594" s="104" customFormat="1"/>
    <row r="595" s="104" customFormat="1"/>
    <row r="596" s="104" customFormat="1"/>
    <row r="597" s="104" customFormat="1"/>
    <row r="598" s="104" customFormat="1"/>
    <row r="599" s="104" customFormat="1"/>
    <row r="600" s="104" customFormat="1"/>
    <row r="601" s="104" customFormat="1"/>
    <row r="602" s="104" customFormat="1"/>
    <row r="603" s="104" customFormat="1"/>
    <row r="604" s="104" customFormat="1"/>
    <row r="605" s="104" customFormat="1"/>
    <row r="606" s="104" customFormat="1"/>
    <row r="607" s="104" customFormat="1"/>
    <row r="608" s="104" customFormat="1"/>
    <row r="609" s="104" customFormat="1"/>
    <row r="610" s="104" customFormat="1"/>
    <row r="611" s="104" customFormat="1"/>
    <row r="612" s="104" customFormat="1"/>
    <row r="613" s="104" customFormat="1"/>
    <row r="614" s="104" customFormat="1"/>
    <row r="615" s="104" customFormat="1"/>
    <row r="616" s="104" customFormat="1"/>
    <row r="617" s="104" customFormat="1"/>
    <row r="618" s="104" customFormat="1"/>
    <row r="619" s="104" customFormat="1"/>
    <row r="620" s="104" customFormat="1"/>
    <row r="621" s="104" customFormat="1"/>
    <row r="622" s="104" customFormat="1"/>
    <row r="623" s="104" customFormat="1"/>
    <row r="624" s="104" customFormat="1"/>
    <row r="625" s="104" customFormat="1"/>
    <row r="626" s="104" customFormat="1"/>
    <row r="627" s="104" customFormat="1"/>
    <row r="628" s="104" customFormat="1"/>
    <row r="629" s="104" customFormat="1"/>
    <row r="630" s="104" customFormat="1"/>
    <row r="631" s="104" customFormat="1"/>
    <row r="632" s="104" customFormat="1"/>
    <row r="633" s="104" customFormat="1"/>
    <row r="634" s="104" customFormat="1"/>
    <row r="635" s="104" customFormat="1"/>
    <row r="636" s="104" customFormat="1"/>
    <row r="637" s="104" customFormat="1"/>
    <row r="638" s="104" customFormat="1"/>
    <row r="639" s="104" customFormat="1"/>
    <row r="640" s="104" customFormat="1"/>
    <row r="641" s="104" customFormat="1"/>
    <row r="642" s="104" customFormat="1"/>
    <row r="643" s="104" customFormat="1"/>
    <row r="644" s="104" customFormat="1"/>
    <row r="645" s="104" customFormat="1"/>
    <row r="646" s="104" customFormat="1"/>
    <row r="647" s="104" customFormat="1"/>
    <row r="648" s="104" customFormat="1"/>
    <row r="649" s="104" customFormat="1"/>
    <row r="650" s="104" customFormat="1"/>
    <row r="651" s="104" customFormat="1"/>
    <row r="652" s="104" customFormat="1"/>
    <row r="653" s="104" customFormat="1"/>
    <row r="654" s="104" customFormat="1"/>
    <row r="655" s="104" customFormat="1"/>
    <row r="656" s="104" customFormat="1"/>
    <row r="657" s="104" customFormat="1"/>
    <row r="658" s="104" customFormat="1"/>
    <row r="659" s="104" customFormat="1"/>
    <row r="660" s="104" customFormat="1"/>
    <row r="661" s="104" customFormat="1"/>
    <row r="662" s="104" customFormat="1"/>
    <row r="663" s="104" customFormat="1"/>
    <row r="664" s="104" customFormat="1"/>
    <row r="665" s="104" customFormat="1"/>
    <row r="666" s="104" customFormat="1"/>
    <row r="667" s="104" customFormat="1"/>
    <row r="668" s="104" customFormat="1"/>
    <row r="669" s="104" customFormat="1"/>
    <row r="670" s="104" customFormat="1"/>
    <row r="671" s="104" customFormat="1"/>
    <row r="672" s="104" customFormat="1"/>
    <row r="673" s="104" customFormat="1"/>
    <row r="674" s="104" customFormat="1"/>
    <row r="675" s="104" customFormat="1"/>
    <row r="676" s="104" customFormat="1"/>
    <row r="677" s="104" customFormat="1"/>
    <row r="678" s="104" customFormat="1"/>
    <row r="679" s="104" customFormat="1"/>
    <row r="680" s="104" customFormat="1"/>
    <row r="681" s="104" customFormat="1"/>
    <row r="682" s="104" customFormat="1"/>
    <row r="683" s="104" customFormat="1"/>
    <row r="684" s="104" customFormat="1"/>
    <row r="685" s="104" customFormat="1"/>
    <row r="686" s="104" customFormat="1"/>
    <row r="687" s="104" customFormat="1"/>
    <row r="688" s="104" customFormat="1"/>
    <row r="689" s="104" customFormat="1"/>
    <row r="690" s="104" customFormat="1"/>
    <row r="691" s="104" customFormat="1"/>
    <row r="692" s="104" customFormat="1"/>
    <row r="693" s="104" customFormat="1"/>
    <row r="694" s="104" customFormat="1"/>
    <row r="695" s="104" customFormat="1"/>
    <row r="696" s="104" customFormat="1"/>
    <row r="697" s="104" customFormat="1"/>
    <row r="698" s="104" customFormat="1"/>
    <row r="699" s="104" customFormat="1"/>
    <row r="700" s="104" customFormat="1"/>
    <row r="701" s="104" customFormat="1"/>
    <row r="702" s="104" customFormat="1"/>
    <row r="703" s="104" customFormat="1"/>
    <row r="704" s="104" customFormat="1"/>
    <row r="705" s="104" customFormat="1"/>
    <row r="706" s="104" customFormat="1"/>
    <row r="707" s="104" customFormat="1"/>
    <row r="708" s="104" customFormat="1"/>
    <row r="709" s="104" customFormat="1"/>
    <row r="710" s="104" customFormat="1"/>
    <row r="711" s="104" customFormat="1"/>
    <row r="712" s="104" customFormat="1"/>
    <row r="713" s="104" customFormat="1"/>
    <row r="714" s="104" customFormat="1"/>
    <row r="715" s="104" customFormat="1"/>
    <row r="716" s="104" customFormat="1"/>
    <row r="717" s="104" customFormat="1"/>
    <row r="718" s="104" customFormat="1"/>
    <row r="719" s="104" customFormat="1"/>
    <row r="720" s="104" customFormat="1"/>
    <row r="721" s="104" customFormat="1"/>
    <row r="722" s="104" customFormat="1"/>
    <row r="723" s="104" customFormat="1"/>
    <row r="724" s="104" customFormat="1"/>
    <row r="725" s="104" customFormat="1"/>
    <row r="726" s="104" customFormat="1"/>
    <row r="727" s="104" customFormat="1"/>
    <row r="728" s="104" customFormat="1"/>
    <row r="729" s="104" customFormat="1"/>
    <row r="730" s="104" customFormat="1"/>
    <row r="731" s="104" customFormat="1"/>
    <row r="732" s="104" customFormat="1"/>
    <row r="733" s="104" customFormat="1"/>
    <row r="734" s="104" customFormat="1"/>
    <row r="735" s="104" customFormat="1"/>
    <row r="736" s="104" customFormat="1"/>
    <row r="737" s="104" customFormat="1"/>
    <row r="738" s="104" customFormat="1"/>
    <row r="739" s="104" customFormat="1"/>
    <row r="740" s="104" customFormat="1"/>
    <row r="741" s="104" customFormat="1"/>
    <row r="742" s="104" customFormat="1"/>
    <row r="743" s="104" customFormat="1"/>
    <row r="744" s="104" customFormat="1"/>
    <row r="745" s="104" customFormat="1"/>
    <row r="746" s="104" customFormat="1"/>
    <row r="747" s="104" customFormat="1"/>
    <row r="748" s="104" customFormat="1"/>
    <row r="749" s="104" customFormat="1"/>
    <row r="750" s="104" customFormat="1"/>
    <row r="751" s="104" customFormat="1"/>
    <row r="752" s="104" customFormat="1"/>
    <row r="753" s="104" customFormat="1"/>
    <row r="754" s="104" customFormat="1"/>
    <row r="755" s="104" customFormat="1"/>
    <row r="756" s="104" customFormat="1"/>
    <row r="757" s="104" customFormat="1"/>
    <row r="758" s="104" customFormat="1"/>
    <row r="759" s="104" customFormat="1"/>
    <row r="760" s="104" customFormat="1"/>
    <row r="761" s="104" customFormat="1"/>
    <row r="762" s="104" customFormat="1"/>
    <row r="763" s="104" customFormat="1"/>
    <row r="764" s="104" customFormat="1"/>
    <row r="765" s="104" customFormat="1"/>
    <row r="766" s="104" customFormat="1"/>
    <row r="767" s="104" customFormat="1"/>
    <row r="768" s="104" customFormat="1"/>
    <row r="769" s="104" customFormat="1"/>
    <row r="770" s="104" customFormat="1"/>
    <row r="771" s="104" customFormat="1"/>
    <row r="772" s="104" customFormat="1"/>
    <row r="773" s="104" customFormat="1"/>
    <row r="774" s="104" customFormat="1"/>
    <row r="775" s="104" customFormat="1"/>
    <row r="776" s="104" customFormat="1"/>
    <row r="777" s="104" customFormat="1"/>
    <row r="778" s="104" customFormat="1"/>
    <row r="779" s="104" customFormat="1"/>
    <row r="780" s="104" customFormat="1"/>
    <row r="781" s="104" customFormat="1"/>
    <row r="782" s="104" customFormat="1"/>
    <row r="783" s="104" customFormat="1"/>
    <row r="784" s="104" customFormat="1"/>
    <row r="785" s="104" customFormat="1"/>
    <row r="786" s="104" customFormat="1"/>
    <row r="787" s="104" customFormat="1"/>
    <row r="788" s="104" customFormat="1"/>
    <row r="789" s="104" customFormat="1"/>
    <row r="790" s="104" customFormat="1"/>
    <row r="791" s="104" customFormat="1"/>
    <row r="792" s="104" customFormat="1"/>
    <row r="793" s="104" customFormat="1"/>
    <row r="794" s="104" customFormat="1"/>
    <row r="795" s="104" customFormat="1"/>
    <row r="796" s="104" customFormat="1"/>
    <row r="797" s="104" customFormat="1"/>
    <row r="798" s="104" customFormat="1"/>
    <row r="799" s="104" customFormat="1"/>
    <row r="800" s="104" customFormat="1"/>
    <row r="801" s="104" customFormat="1"/>
    <row r="802" s="104" customFormat="1"/>
    <row r="803" s="104" customFormat="1"/>
    <row r="804" s="104" customFormat="1"/>
    <row r="805" s="104" customFormat="1"/>
    <row r="806" s="104" customFormat="1"/>
    <row r="807" s="104" customFormat="1"/>
    <row r="808" s="104" customFormat="1"/>
    <row r="809" s="104" customFormat="1"/>
    <row r="810" s="104" customFormat="1"/>
    <row r="811" s="104" customFormat="1"/>
    <row r="812" s="104" customFormat="1"/>
    <row r="813" s="104" customFormat="1"/>
    <row r="814" s="104" customFormat="1"/>
    <row r="815" s="104" customFormat="1"/>
    <row r="816" s="104" customFormat="1"/>
    <row r="817" s="104" customFormat="1"/>
    <row r="818" s="104" customFormat="1"/>
    <row r="819" s="104" customFormat="1"/>
    <row r="820" s="104" customFormat="1"/>
    <row r="821" s="104" customFormat="1"/>
    <row r="822" s="104" customFormat="1"/>
    <row r="823" s="104" customFormat="1"/>
    <row r="824" s="104" customFormat="1"/>
    <row r="825" s="104" customFormat="1"/>
    <row r="826" s="104" customFormat="1"/>
    <row r="827" s="104" customFormat="1"/>
    <row r="828" s="104" customFormat="1"/>
    <row r="829" s="104" customFormat="1"/>
    <row r="830" s="104" customFormat="1"/>
    <row r="831" s="104" customFormat="1"/>
    <row r="832" s="104" customFormat="1"/>
    <row r="833" s="104" customFormat="1"/>
    <row r="834" s="104" customFormat="1"/>
    <row r="835" s="104" customFormat="1"/>
    <row r="836" s="104" customFormat="1"/>
    <row r="837" s="104" customFormat="1"/>
    <row r="838" s="104" customFormat="1"/>
    <row r="839" s="104" customFormat="1"/>
    <row r="840" s="104" customFormat="1"/>
    <row r="841" s="104" customFormat="1"/>
    <row r="842" s="104" customFormat="1"/>
    <row r="843" s="104" customFormat="1"/>
    <row r="844" s="104" customFormat="1"/>
    <row r="845" s="104" customFormat="1"/>
    <row r="846" s="104" customFormat="1"/>
    <row r="847" s="104" customFormat="1"/>
    <row r="848" s="104" customFormat="1"/>
    <row r="849" s="104" customFormat="1"/>
    <row r="850" s="104" customFormat="1"/>
    <row r="851" s="104" customFormat="1"/>
    <row r="852" s="104" customFormat="1"/>
    <row r="853" s="104" customFormat="1"/>
    <row r="854" s="104" customFormat="1"/>
    <row r="855" s="104" customFormat="1"/>
    <row r="856" s="104" customFormat="1"/>
    <row r="857" s="104" customFormat="1"/>
    <row r="858" s="104" customFormat="1"/>
    <row r="859" s="104" customFormat="1"/>
    <row r="860" s="104" customFormat="1"/>
    <row r="861" s="104" customFormat="1"/>
    <row r="862" s="104" customFormat="1"/>
    <row r="863" s="104" customFormat="1"/>
    <row r="864" s="104" customFormat="1"/>
    <row r="865" s="104" customFormat="1"/>
    <row r="866" s="104" customFormat="1"/>
    <row r="867" s="104" customFormat="1"/>
    <row r="868" s="104" customFormat="1"/>
    <row r="869" s="104" customFormat="1"/>
    <row r="870" s="104" customFormat="1"/>
    <row r="871" s="104" customFormat="1"/>
    <row r="872" s="104" customFormat="1"/>
    <row r="873" s="104" customFormat="1"/>
    <row r="874" s="104" customFormat="1"/>
    <row r="875" s="104" customFormat="1"/>
    <row r="876" s="104" customFormat="1"/>
    <row r="877" s="104" customFormat="1"/>
    <row r="878" s="104" customFormat="1"/>
    <row r="879" s="104" customFormat="1"/>
    <row r="880" s="104" customFormat="1"/>
    <row r="881" s="104" customFormat="1"/>
    <row r="882" s="104" customFormat="1"/>
    <row r="883" s="104" customFormat="1"/>
    <row r="884" s="104" customFormat="1"/>
    <row r="885" s="104" customFormat="1"/>
    <row r="886" s="104" customFormat="1"/>
    <row r="887" s="104" customFormat="1"/>
    <row r="888" s="104" customFormat="1"/>
    <row r="889" s="104" customFormat="1"/>
    <row r="890" s="104" customFormat="1"/>
    <row r="891" s="104" customFormat="1"/>
    <row r="892" s="104" customFormat="1"/>
    <row r="893" s="104" customFormat="1"/>
    <row r="894" s="104" customFormat="1"/>
    <row r="895" s="104" customFormat="1"/>
    <row r="896" s="104" customFormat="1"/>
    <row r="897" s="104" customFormat="1"/>
    <row r="898" s="104" customFormat="1"/>
    <row r="899" s="104" customFormat="1"/>
    <row r="900" s="104" customFormat="1"/>
    <row r="901" s="104" customFormat="1"/>
    <row r="902" s="104" customFormat="1"/>
    <row r="903" s="104" customFormat="1"/>
    <row r="904" s="104" customFormat="1"/>
    <row r="905" s="104" customFormat="1"/>
    <row r="906" s="104" customFormat="1"/>
    <row r="907" s="104" customFormat="1"/>
    <row r="908" s="104" customFormat="1"/>
    <row r="909" s="104" customFormat="1"/>
    <row r="910" s="104" customFormat="1"/>
    <row r="911" s="104" customFormat="1"/>
    <row r="912" s="104" customFormat="1"/>
    <row r="913" s="104" customFormat="1"/>
    <row r="914" s="104" customFormat="1"/>
    <row r="915" s="104" customFormat="1"/>
    <row r="916" s="104" customFormat="1"/>
    <row r="917" s="104" customFormat="1"/>
    <row r="918" s="104" customFormat="1"/>
    <row r="919" s="104" customFormat="1"/>
    <row r="920" s="104" customFormat="1"/>
    <row r="921" s="104" customFormat="1"/>
    <row r="922" s="104" customFormat="1"/>
    <row r="923" s="104" customFormat="1"/>
    <row r="924" s="104" customFormat="1"/>
    <row r="925" s="104" customFormat="1"/>
    <row r="926" s="104" customFormat="1"/>
    <row r="927" s="104" customFormat="1"/>
    <row r="928" s="104" customFormat="1"/>
    <row r="929" s="104" customFormat="1"/>
    <row r="930" s="104" customFormat="1"/>
    <row r="931" s="104" customFormat="1"/>
    <row r="932" s="104" customFormat="1"/>
    <row r="933" s="104" customFormat="1"/>
    <row r="934" s="104" customFormat="1"/>
    <row r="935" s="104" customFormat="1"/>
    <row r="936" s="104" customFormat="1"/>
    <row r="937" s="104" customFormat="1"/>
    <row r="938" s="104" customFormat="1"/>
    <row r="939" s="104" customFormat="1"/>
    <row r="940" s="104" customFormat="1"/>
    <row r="941" s="104" customFormat="1"/>
    <row r="942" s="104" customFormat="1"/>
    <row r="943" s="104" customFormat="1"/>
    <row r="944" s="104" customFormat="1"/>
    <row r="945" s="104" customFormat="1"/>
    <row r="946" s="104" customFormat="1"/>
    <row r="947" s="104" customFormat="1"/>
    <row r="948" s="104" customFormat="1"/>
    <row r="949" s="104" customFormat="1"/>
    <row r="950" s="104" customFormat="1"/>
    <row r="951" s="104" customFormat="1"/>
    <row r="952" s="104" customFormat="1"/>
    <row r="953" s="104" customFormat="1"/>
    <row r="954" s="104" customFormat="1"/>
    <row r="955" s="104" customFormat="1"/>
    <row r="956" s="104" customFormat="1"/>
    <row r="957" s="104" customFormat="1"/>
    <row r="958" s="104" customFormat="1"/>
    <row r="959" s="104" customFormat="1"/>
    <row r="960" s="104" customFormat="1"/>
    <row r="961" s="104" customFormat="1"/>
    <row r="962" s="104" customFormat="1"/>
    <row r="963" s="104" customFormat="1"/>
    <row r="964" s="104" customFormat="1"/>
    <row r="965" s="104" customFormat="1"/>
    <row r="966" s="104" customFormat="1"/>
    <row r="967" s="104" customFormat="1"/>
    <row r="968" s="104" customFormat="1"/>
    <row r="969" s="104" customFormat="1"/>
    <row r="970" s="104" customFormat="1"/>
    <row r="971" s="104" customFormat="1"/>
    <row r="972" s="104" customFormat="1"/>
    <row r="973" s="104" customFormat="1"/>
    <row r="974" s="104" customFormat="1"/>
    <row r="975" s="104" customFormat="1"/>
    <row r="976" s="104" customFormat="1"/>
    <row r="977" s="104" customFormat="1"/>
    <row r="978" s="104" customFormat="1"/>
    <row r="979" s="104" customFormat="1"/>
    <row r="980" s="104" customFormat="1"/>
    <row r="981" s="104" customFormat="1"/>
    <row r="982" s="104" customFormat="1"/>
    <row r="983" s="104" customFormat="1"/>
    <row r="984" s="104" customFormat="1"/>
    <row r="985" s="104" customFormat="1"/>
    <row r="986" s="104" customFormat="1"/>
    <row r="987" s="104" customFormat="1"/>
    <row r="988" s="104" customFormat="1"/>
    <row r="989" s="104" customFormat="1"/>
    <row r="990" s="104" customFormat="1"/>
    <row r="991" s="104" customFormat="1"/>
    <row r="992" s="104" customFormat="1"/>
    <row r="993" s="104" customFormat="1"/>
    <row r="994" s="104" customFormat="1"/>
    <row r="995" s="104" customFormat="1"/>
    <row r="996" s="104" customFormat="1"/>
    <row r="997" s="104" customFormat="1"/>
    <row r="998" s="104" customFormat="1"/>
    <row r="999" s="104" customFormat="1"/>
    <row r="1000" s="104" customFormat="1"/>
    <row r="1001" s="104" customFormat="1"/>
    <row r="1002" s="104" customFormat="1"/>
    <row r="1003" s="104" customFormat="1"/>
    <row r="1004" s="104" customFormat="1"/>
    <row r="1005" s="104" customFormat="1"/>
    <row r="1006" s="104" customFormat="1"/>
    <row r="1007" s="104" customFormat="1"/>
    <row r="1008" s="104" customFormat="1"/>
    <row r="1009" s="104" customFormat="1"/>
    <row r="1010" s="104" customFormat="1"/>
    <row r="1011" s="104" customFormat="1"/>
    <row r="1012" s="104" customFormat="1"/>
    <row r="1013" s="104" customFormat="1"/>
    <row r="1014" s="104" customFormat="1"/>
    <row r="1015" s="104" customFormat="1"/>
    <row r="1016" s="104" customFormat="1"/>
    <row r="1017" s="104" customFormat="1"/>
    <row r="1018" s="104" customFormat="1"/>
    <row r="1019" s="104" customFormat="1"/>
    <row r="1020" s="104" customFormat="1"/>
    <row r="1021" s="104" customFormat="1"/>
    <row r="1022" s="104" customFormat="1"/>
    <row r="1023" s="104" customFormat="1"/>
    <row r="1024" s="104" customFormat="1"/>
    <row r="1025" s="104" customFormat="1"/>
    <row r="1026" s="104" customFormat="1"/>
    <row r="1027" s="104" customFormat="1"/>
    <row r="1028" s="104" customFormat="1"/>
    <row r="1029" s="104" customFormat="1"/>
    <row r="1030" s="104" customFormat="1"/>
    <row r="1031" s="104" customFormat="1"/>
    <row r="1032" s="104" customFormat="1"/>
    <row r="1033" s="104" customFormat="1"/>
    <row r="1034" s="104" customFormat="1"/>
    <row r="1035" s="104" customFormat="1"/>
    <row r="1036" s="104" customFormat="1"/>
    <row r="1037" s="104" customFormat="1"/>
    <row r="1038" s="104" customFormat="1"/>
    <row r="1039" s="104" customFormat="1"/>
    <row r="1040" s="104" customFormat="1"/>
    <row r="1041" s="104" customFormat="1"/>
    <row r="1042" s="104" customFormat="1"/>
    <row r="1043" s="104" customFormat="1"/>
    <row r="1044" s="104" customFormat="1"/>
    <row r="1045" s="104" customFormat="1"/>
    <row r="1046" s="104" customFormat="1"/>
    <row r="1047" s="104" customFormat="1"/>
    <row r="1048" s="104" customFormat="1"/>
    <row r="1049" s="104" customFormat="1"/>
    <row r="1050" s="104" customFormat="1"/>
    <row r="1051" s="104" customFormat="1"/>
    <row r="1052" s="104" customFormat="1"/>
    <row r="1053" s="104" customFormat="1"/>
    <row r="1054" s="104" customFormat="1"/>
    <row r="1055" s="104" customFormat="1"/>
    <row r="1056" s="104" customFormat="1"/>
    <row r="1057" s="104" customFormat="1"/>
    <row r="1058" s="104" customFormat="1"/>
    <row r="1059" s="104" customFormat="1"/>
    <row r="1060" s="104" customFormat="1"/>
    <row r="1061" s="104" customFormat="1"/>
    <row r="1062" s="104" customFormat="1"/>
    <row r="1063" s="104" customFormat="1"/>
    <row r="1064" s="104" customFormat="1"/>
    <row r="1065" s="104" customFormat="1"/>
    <row r="1066" s="104" customFormat="1"/>
    <row r="1067" s="104" customFormat="1"/>
    <row r="1068" s="104" customFormat="1"/>
    <row r="1069" s="104" customFormat="1"/>
    <row r="1070" s="104" customFormat="1"/>
    <row r="1071" s="104" customFormat="1"/>
    <row r="1072" s="104" customFormat="1"/>
    <row r="1073" s="104" customFormat="1"/>
    <row r="1074" s="104" customFormat="1"/>
    <row r="1075" s="104" customFormat="1"/>
    <row r="1076" s="104" customFormat="1"/>
    <row r="1077" s="104" customFormat="1"/>
    <row r="1078" s="104" customFormat="1"/>
    <row r="1079" s="104" customFormat="1"/>
    <row r="1080" s="104" customFormat="1"/>
    <row r="1081" s="104" customFormat="1"/>
    <row r="1082" s="104" customFormat="1"/>
    <row r="1083" s="104" customFormat="1"/>
    <row r="1084" s="104" customFormat="1"/>
    <row r="1085" s="104" customFormat="1"/>
    <row r="1086" s="104" customFormat="1"/>
    <row r="1087" s="104" customFormat="1"/>
    <row r="1088" s="104" customFormat="1"/>
    <row r="1089" s="104" customFormat="1"/>
    <row r="1090" s="104" customFormat="1"/>
    <row r="1091" s="104" customFormat="1"/>
    <row r="1092" s="104" customFormat="1"/>
    <row r="1093" s="104" customFormat="1"/>
    <row r="1094" s="104" customFormat="1"/>
    <row r="1095" s="104" customFormat="1"/>
    <row r="1096" s="104" customFormat="1"/>
    <row r="1097" s="104" customFormat="1"/>
    <row r="1098" s="104" customFormat="1"/>
    <row r="1099" s="104" customFormat="1"/>
    <row r="1100" s="104" customFormat="1"/>
    <row r="1101" s="104" customFormat="1"/>
    <row r="1102" s="104" customFormat="1"/>
    <row r="1103" s="104" customFormat="1"/>
    <row r="1104" s="104" customFormat="1"/>
    <row r="1105" s="104" customFormat="1"/>
    <row r="1106" s="104" customFormat="1"/>
    <row r="1107" s="104" customFormat="1"/>
    <row r="1108" s="104" customFormat="1"/>
    <row r="1109" s="104" customFormat="1"/>
    <row r="1110" s="104" customFormat="1"/>
    <row r="1111" s="104" customFormat="1"/>
    <row r="1112" s="104" customFormat="1"/>
    <row r="1113" s="104" customFormat="1"/>
    <row r="1114" s="104" customFormat="1"/>
    <row r="1115" s="104" customFormat="1"/>
    <row r="1116" s="104" customFormat="1"/>
    <row r="1117" s="104" customFormat="1"/>
    <row r="1118" s="104" customFormat="1"/>
    <row r="1119" s="104" customFormat="1"/>
    <row r="1120" s="104" customFormat="1"/>
    <row r="1121" s="104" customFormat="1"/>
    <row r="1122" s="104" customFormat="1"/>
    <row r="1123" s="104" customFormat="1"/>
    <row r="1124" s="104" customFormat="1"/>
    <row r="1125" s="104" customFormat="1"/>
    <row r="1126" s="104" customFormat="1"/>
    <row r="1127" s="104" customFormat="1"/>
    <row r="1128" s="104" customFormat="1"/>
    <row r="1129" s="104" customFormat="1"/>
    <row r="1130" s="104" customFormat="1"/>
    <row r="1131" s="104" customFormat="1"/>
    <row r="1132" s="104" customFormat="1"/>
    <row r="1133" s="104" customFormat="1"/>
    <row r="1134" s="104" customFormat="1"/>
    <row r="1135" s="104" customFormat="1"/>
    <row r="1136" s="104" customFormat="1"/>
    <row r="1137" s="104" customFormat="1"/>
    <row r="1138" s="104" customFormat="1"/>
    <row r="1139" s="104" customFormat="1"/>
    <row r="1140" s="104" customFormat="1"/>
    <row r="1141" s="104" customFormat="1"/>
    <row r="1142" s="104" customFormat="1"/>
    <row r="1143" s="104" customFormat="1"/>
    <row r="1144" s="104" customFormat="1"/>
    <row r="1145" s="104" customFormat="1"/>
    <row r="1146" s="104" customFormat="1"/>
    <row r="1147" s="104" customFormat="1"/>
    <row r="1148" s="104" customFormat="1"/>
    <row r="1149" s="104" customFormat="1"/>
    <row r="1150" s="104" customFormat="1"/>
    <row r="1151" s="104" customFormat="1"/>
    <row r="1152" s="104" customFormat="1"/>
    <row r="1153" s="104" customFormat="1"/>
    <row r="1154" s="104" customFormat="1"/>
    <row r="1155" s="104" customFormat="1"/>
    <row r="1156" s="104" customFormat="1"/>
    <row r="1157" s="104" customFormat="1"/>
    <row r="1158" s="104" customFormat="1"/>
    <row r="1159" s="104" customFormat="1"/>
    <row r="1160" s="104" customFormat="1"/>
    <row r="1161" s="104" customFormat="1"/>
    <row r="1162" s="104" customFormat="1"/>
    <row r="1163" s="104" customFormat="1"/>
    <row r="1164" s="104" customFormat="1"/>
    <row r="1165" s="104" customFormat="1"/>
    <row r="1166" s="104" customFormat="1"/>
    <row r="1167" s="104" customFormat="1"/>
    <row r="1168" s="104" customFormat="1"/>
    <row r="1169" s="104" customFormat="1"/>
    <row r="1170" s="104" customFormat="1"/>
    <row r="1171" s="104" customFormat="1"/>
    <row r="1172" s="104" customFormat="1"/>
    <row r="1173" s="104" customFormat="1"/>
    <row r="1174" s="104" customFormat="1"/>
    <row r="1175" s="104" customFormat="1"/>
    <row r="1176" s="104" customFormat="1"/>
    <row r="1177" s="104" customFormat="1"/>
    <row r="1178" s="104" customFormat="1"/>
    <row r="1179" s="104" customFormat="1"/>
    <row r="1180" s="104" customFormat="1"/>
    <row r="1181" s="104" customFormat="1"/>
    <row r="1182" s="104" customFormat="1"/>
    <row r="1183" s="104" customFormat="1"/>
    <row r="1184" s="104" customFormat="1"/>
    <row r="1185" s="104" customFormat="1"/>
    <row r="1186" s="104" customFormat="1"/>
    <row r="1187" s="104" customFormat="1"/>
    <row r="1188" s="104" customFormat="1"/>
    <row r="1189" s="104" customFormat="1"/>
    <row r="1190" s="104" customFormat="1"/>
    <row r="1191" s="104" customFormat="1"/>
    <row r="1192" s="104" customFormat="1"/>
    <row r="1193" s="104" customFormat="1"/>
    <row r="1194" s="104" customFormat="1"/>
    <row r="1195" s="104" customFormat="1"/>
    <row r="1196" s="104" customFormat="1"/>
    <row r="1197" s="104" customFormat="1"/>
    <row r="1198" s="104" customFormat="1"/>
    <row r="1199" s="104" customFormat="1"/>
    <row r="1200" s="104" customFormat="1"/>
    <row r="1201" s="104" customFormat="1"/>
    <row r="1202" s="104" customFormat="1"/>
    <row r="1203" s="104" customFormat="1"/>
    <row r="1204" s="104" customFormat="1"/>
    <row r="1205" s="104" customFormat="1"/>
    <row r="1206" s="104" customFormat="1"/>
    <row r="1207" s="104" customFormat="1"/>
    <row r="1208" s="104" customFormat="1"/>
    <row r="1209" s="104" customFormat="1"/>
    <row r="1210" s="104" customFormat="1"/>
    <row r="1211" s="104" customFormat="1"/>
    <row r="1212" s="104" customFormat="1"/>
    <row r="1213" s="104" customFormat="1"/>
    <row r="1214" s="104" customFormat="1"/>
    <row r="1215" s="104" customFormat="1"/>
    <row r="1216" s="104" customFormat="1"/>
    <row r="1217" s="104" customFormat="1"/>
    <row r="1218" s="104" customFormat="1"/>
    <row r="1219" s="104" customFormat="1"/>
    <row r="1220" s="104" customFormat="1"/>
    <row r="1221" s="104" customFormat="1"/>
    <row r="1222" s="104" customFormat="1"/>
    <row r="1223" s="104" customFormat="1"/>
    <row r="1224" s="104" customFormat="1"/>
    <row r="1225" s="104" customFormat="1"/>
    <row r="1226" s="104" customFormat="1"/>
    <row r="1227" s="104" customFormat="1"/>
    <row r="1228" s="104" customFormat="1"/>
    <row r="1229" s="104" customFormat="1"/>
    <row r="1230" s="104" customFormat="1"/>
    <row r="1231" s="104" customFormat="1"/>
    <row r="1232" s="104" customFormat="1"/>
    <row r="1233" s="104" customFormat="1"/>
    <row r="1234" s="104" customFormat="1"/>
    <row r="1235" s="104" customFormat="1"/>
    <row r="1236" s="104" customFormat="1"/>
    <row r="1237" s="104" customFormat="1"/>
    <row r="1238" s="104" customFormat="1"/>
    <row r="1239" s="104" customFormat="1"/>
    <row r="1240" s="104" customFormat="1"/>
    <row r="1241" s="104" customFormat="1"/>
    <row r="1242" s="104" customFormat="1"/>
    <row r="1243" s="104" customFormat="1"/>
    <row r="1244" s="104" customFormat="1"/>
    <row r="1245" s="104" customFormat="1"/>
    <row r="1246" s="104" customFormat="1"/>
    <row r="1247" s="104" customFormat="1"/>
    <row r="1248" s="104" customFormat="1"/>
    <row r="1249" s="104" customFormat="1"/>
    <row r="1250" s="104" customFormat="1"/>
    <row r="1251" s="104" customFormat="1"/>
    <row r="1252" s="104" customFormat="1"/>
    <row r="1253" s="104" customFormat="1"/>
    <row r="1254" s="104" customFormat="1"/>
    <row r="1255" s="104" customFormat="1"/>
    <row r="1256" s="104" customFormat="1"/>
    <row r="1257" s="104" customFormat="1"/>
    <row r="1258" s="104" customFormat="1"/>
    <row r="1259" s="104" customFormat="1"/>
    <row r="1260" s="104" customFormat="1"/>
    <row r="1261" s="104" customFormat="1"/>
    <row r="1262" s="104" customFormat="1"/>
    <row r="1263" s="104" customFormat="1"/>
    <row r="1264" s="104" customFormat="1"/>
    <row r="1265" s="104" customFormat="1"/>
    <row r="1266" s="104" customFormat="1"/>
    <row r="1267" s="104" customFormat="1"/>
    <row r="1268" s="104" customFormat="1"/>
    <row r="1269" s="104" customFormat="1"/>
    <row r="1270" s="104" customFormat="1"/>
    <row r="1271" s="104" customFormat="1"/>
    <row r="1272" s="104" customFormat="1"/>
    <row r="1273" s="104" customFormat="1"/>
    <row r="1274" s="104" customFormat="1"/>
    <row r="1275" s="104" customFormat="1"/>
    <row r="1276" s="104" customFormat="1"/>
    <row r="1277" s="104" customFormat="1"/>
    <row r="1278" s="104" customFormat="1"/>
    <row r="1279" s="104" customFormat="1"/>
    <row r="1280" s="104" customFormat="1"/>
    <row r="1281" s="104" customFormat="1"/>
    <row r="1282" s="104" customFormat="1"/>
    <row r="1283" s="104" customFormat="1"/>
    <row r="1284" s="104" customFormat="1"/>
    <row r="1285" s="104" customFormat="1"/>
    <row r="1286" s="104" customFormat="1"/>
    <row r="1287" s="104" customFormat="1"/>
    <row r="1288" s="104" customFormat="1"/>
    <row r="1289" s="104" customFormat="1"/>
    <row r="1290" s="104" customFormat="1"/>
    <row r="1291" s="104" customFormat="1"/>
    <row r="1292" s="104" customFormat="1"/>
    <row r="1293" s="104" customFormat="1"/>
    <row r="1294" s="104" customFormat="1"/>
    <row r="1295" s="104" customFormat="1"/>
    <row r="1296" s="104" customFormat="1"/>
    <row r="1297" s="104" customFormat="1"/>
    <row r="1298" s="104" customFormat="1"/>
    <row r="1299" s="104" customFormat="1"/>
    <row r="1300" s="104" customFormat="1"/>
    <row r="1301" s="104" customFormat="1"/>
    <row r="1302" s="104" customFormat="1"/>
    <row r="1303" s="104" customFormat="1"/>
    <row r="1304" s="104" customFormat="1"/>
    <row r="1305" s="104" customFormat="1"/>
    <row r="1306" s="104" customFormat="1"/>
    <row r="1307" s="104" customFormat="1"/>
    <row r="1308" s="104" customFormat="1"/>
    <row r="1309" s="104" customFormat="1"/>
    <row r="1310" s="104" customFormat="1"/>
    <row r="1311" s="104" customFormat="1"/>
    <row r="1312" s="104" customFormat="1"/>
    <row r="1313" s="104" customFormat="1"/>
    <row r="1314" s="104" customFormat="1"/>
    <row r="1315" s="104" customFormat="1"/>
    <row r="1316" s="104" customFormat="1"/>
    <row r="1317" s="104" customFormat="1"/>
    <row r="1318" s="104" customFormat="1"/>
    <row r="1319" s="104" customFormat="1"/>
    <row r="1320" s="104" customFormat="1"/>
    <row r="1321" s="104" customFormat="1"/>
    <row r="1322" s="104" customFormat="1"/>
    <row r="1323" s="104" customFormat="1"/>
    <row r="1324" s="104" customFormat="1"/>
    <row r="1325" s="104" customFormat="1"/>
    <row r="1326" s="104" customFormat="1"/>
    <row r="1327" s="104" customFormat="1"/>
    <row r="1328" s="104" customFormat="1"/>
    <row r="1329" s="104" customFormat="1"/>
    <row r="1330" s="104" customFormat="1"/>
    <row r="1331" s="104" customFormat="1"/>
    <row r="1332" s="104" customFormat="1"/>
    <row r="1333" s="104" customFormat="1"/>
    <row r="1334" s="104" customFormat="1"/>
    <row r="1335" s="104" customFormat="1"/>
    <row r="1336" s="104" customFormat="1"/>
    <row r="1337" s="104" customFormat="1"/>
    <row r="1338" s="104" customFormat="1"/>
    <row r="1339" s="104" customFormat="1"/>
    <row r="1340" s="104" customFormat="1"/>
    <row r="1341" s="104" customFormat="1"/>
    <row r="1342" s="104" customFormat="1"/>
    <row r="1343" s="104" customFormat="1"/>
    <row r="1344" s="104" customFormat="1"/>
    <row r="1345" s="104" customFormat="1"/>
    <row r="1346" s="104" customFormat="1"/>
    <row r="1347" s="104" customFormat="1"/>
    <row r="1348" s="104" customFormat="1"/>
    <row r="1349" s="104" customFormat="1"/>
    <row r="1350" s="104" customFormat="1"/>
    <row r="1351" s="104" customFormat="1"/>
    <row r="1352" s="104" customFormat="1"/>
    <row r="1353" s="104" customFormat="1"/>
    <row r="1354" s="104" customFormat="1"/>
    <row r="1355" s="104" customFormat="1"/>
    <row r="1356" s="104" customFormat="1"/>
    <row r="1357" s="104" customFormat="1"/>
    <row r="1358" s="104" customFormat="1"/>
    <row r="1359" s="104" customFormat="1"/>
    <row r="1360" s="104" customFormat="1"/>
    <row r="1361" s="104" customFormat="1"/>
    <row r="1362" s="104" customFormat="1"/>
    <row r="1363" s="104" customFormat="1"/>
    <row r="1364" s="104" customFormat="1"/>
    <row r="1365" s="104" customFormat="1"/>
    <row r="1366" s="104" customFormat="1"/>
    <row r="1367" s="104" customFormat="1"/>
    <row r="1368" s="104" customFormat="1"/>
    <row r="1369" s="104" customFormat="1"/>
    <row r="1370" s="104" customFormat="1"/>
    <row r="1371" s="104" customFormat="1"/>
    <row r="1372" s="104" customFormat="1"/>
    <row r="1373" s="104" customFormat="1"/>
    <row r="1374" s="104" customFormat="1"/>
    <row r="1375" s="104" customFormat="1"/>
    <row r="1376" s="104" customFormat="1"/>
    <row r="1377" s="104" customFormat="1"/>
    <row r="1378" s="104" customFormat="1"/>
    <row r="1379" s="104" customFormat="1"/>
    <row r="1380" s="104" customFormat="1"/>
    <row r="1381" s="104" customFormat="1"/>
    <row r="1382" s="104" customFormat="1"/>
    <row r="1383" s="104" customFormat="1"/>
    <row r="1384" s="104" customFormat="1"/>
    <row r="1385" s="104" customFormat="1"/>
    <row r="1386" s="104" customFormat="1"/>
    <row r="1387" s="104" customFormat="1"/>
    <row r="1388" s="104" customFormat="1"/>
    <row r="1389" s="104" customFormat="1"/>
    <row r="1390" s="104" customFormat="1"/>
    <row r="1391" s="104" customFormat="1"/>
    <row r="1392" s="104" customFormat="1"/>
    <row r="1393" s="104" customFormat="1"/>
    <row r="1394" s="104" customFormat="1"/>
    <row r="1395" s="104" customFormat="1"/>
    <row r="1396" s="104" customFormat="1"/>
    <row r="1397" s="104" customFormat="1"/>
    <row r="1398" s="104" customFormat="1"/>
    <row r="1399" s="104" customFormat="1"/>
    <row r="1400" s="104" customFormat="1"/>
    <row r="1401" s="104" customFormat="1"/>
    <row r="1402" s="104" customFormat="1"/>
    <row r="1403" s="104" customFormat="1"/>
    <row r="1404" s="104" customFormat="1"/>
    <row r="1405" s="104" customFormat="1"/>
    <row r="1406" s="104" customFormat="1"/>
    <row r="1407" s="104" customFormat="1"/>
    <row r="1408" s="104" customFormat="1"/>
    <row r="1409" s="104" customFormat="1"/>
    <row r="1410" s="104" customFormat="1"/>
    <row r="1411" s="104" customFormat="1"/>
    <row r="1412" s="104" customFormat="1"/>
    <row r="1413" s="104" customFormat="1"/>
    <row r="1414" s="104" customFormat="1"/>
    <row r="1415" s="104" customFormat="1"/>
    <row r="1416" s="104" customFormat="1"/>
    <row r="1417" s="104" customFormat="1"/>
    <row r="1418" s="104" customFormat="1"/>
    <row r="1419" s="104" customFormat="1"/>
    <row r="1420" s="104" customFormat="1"/>
    <row r="1421" s="104" customFormat="1"/>
    <row r="1422" s="104" customFormat="1"/>
    <row r="1423" s="104" customFormat="1"/>
    <row r="1424" s="104" customFormat="1"/>
    <row r="1425" s="104" customFormat="1"/>
    <row r="1426" s="104" customFormat="1"/>
    <row r="1427" s="104" customFormat="1"/>
    <row r="1428" s="104" customFormat="1"/>
    <row r="1429" s="104" customFormat="1"/>
    <row r="1430" s="104" customFormat="1"/>
    <row r="1431" s="104" customFormat="1"/>
    <row r="1432" s="104" customFormat="1"/>
    <row r="1433" s="104" customFormat="1"/>
    <row r="1434" s="104" customFormat="1"/>
    <row r="1435" s="104" customFormat="1"/>
    <row r="1436" s="104" customFormat="1"/>
    <row r="1437" s="104" customFormat="1"/>
    <row r="1438" s="104" customFormat="1"/>
    <row r="1439" s="104" customFormat="1"/>
    <row r="1440" s="104" customFormat="1"/>
    <row r="1441" s="104" customFormat="1"/>
    <row r="1442" s="104" customFormat="1"/>
    <row r="1443" s="104" customFormat="1"/>
    <row r="1444" s="104" customFormat="1"/>
    <row r="1445" s="104" customFormat="1"/>
    <row r="1446" s="104" customFormat="1"/>
    <row r="1447" s="104" customFormat="1"/>
    <row r="1448" s="104" customFormat="1"/>
    <row r="1449" s="104" customFormat="1"/>
    <row r="1450" s="104" customFormat="1"/>
    <row r="1451" s="104" customFormat="1"/>
    <row r="1452" s="104" customFormat="1"/>
    <row r="1453" s="104" customFormat="1"/>
    <row r="1454" s="104" customFormat="1"/>
    <row r="1455" s="104" customFormat="1"/>
    <row r="1456" s="104" customFormat="1"/>
    <row r="1457" s="104" customFormat="1"/>
    <row r="1458" s="104" customFormat="1"/>
    <row r="1459" s="104" customFormat="1"/>
    <row r="1460" s="104" customFormat="1"/>
    <row r="1461" s="104" customFormat="1"/>
    <row r="1462" s="104" customFormat="1"/>
    <row r="1463" s="104" customFormat="1"/>
    <row r="1464" s="104" customFormat="1"/>
    <row r="1465" s="104" customFormat="1"/>
    <row r="1466" s="104" customFormat="1"/>
    <row r="1467" s="104" customFormat="1"/>
    <row r="1468" s="104" customFormat="1"/>
    <row r="1469" s="104" customFormat="1"/>
    <row r="1470" s="104" customFormat="1"/>
    <row r="1471" s="104" customFormat="1"/>
    <row r="1472" s="104" customFormat="1"/>
    <row r="1473" s="104" customFormat="1"/>
    <row r="1474" s="104" customFormat="1"/>
    <row r="1475" s="104" customFormat="1"/>
    <row r="1476" s="104" customFormat="1"/>
    <row r="1477" s="104" customFormat="1"/>
    <row r="1478" s="104" customFormat="1"/>
    <row r="1479" s="104" customFormat="1"/>
    <row r="1480" s="104" customFormat="1"/>
    <row r="1481" s="104" customFormat="1"/>
    <row r="1482" s="104" customFormat="1"/>
    <row r="1483" s="104" customFormat="1"/>
    <row r="1484" s="104" customFormat="1"/>
    <row r="1485" s="104" customFormat="1"/>
    <row r="1486" s="104" customFormat="1"/>
    <row r="1487" s="104" customFormat="1"/>
    <row r="1488" s="104" customFormat="1"/>
    <row r="1489" s="104" customFormat="1"/>
    <row r="1490" s="104" customFormat="1"/>
    <row r="1491" s="104" customFormat="1"/>
    <row r="1492" s="104" customFormat="1"/>
    <row r="1493" s="104" customFormat="1"/>
    <row r="1494" s="104" customFormat="1"/>
    <row r="1495" s="104" customFormat="1"/>
    <row r="1496" s="104" customFormat="1"/>
    <row r="1497" s="104" customFormat="1"/>
    <row r="1498" s="104" customFormat="1"/>
    <row r="1499" s="104" customFormat="1"/>
    <row r="1500" s="104" customFormat="1"/>
    <row r="1501" s="104" customFormat="1"/>
    <row r="1502" s="104" customFormat="1"/>
    <row r="1503" s="104" customFormat="1"/>
    <row r="1504" s="104" customFormat="1"/>
    <row r="1505" s="104" customFormat="1"/>
    <row r="1506" s="104" customFormat="1"/>
    <row r="1507" s="104" customFormat="1"/>
    <row r="1508" s="104" customFormat="1"/>
    <row r="1509" s="104" customFormat="1"/>
    <row r="1510" s="104" customFormat="1"/>
    <row r="1511" s="104" customFormat="1"/>
    <row r="1512" s="104" customFormat="1"/>
    <row r="1513" s="104" customFormat="1"/>
    <row r="1514" s="104" customFormat="1"/>
    <row r="1515" s="104" customFormat="1"/>
    <row r="1516" s="104" customFormat="1"/>
    <row r="1517" s="104" customFormat="1"/>
    <row r="1518" s="104" customFormat="1"/>
    <row r="1519" s="104" customFormat="1"/>
    <row r="1520" s="104" customFormat="1"/>
    <row r="1521" s="104" customFormat="1"/>
    <row r="1522" s="104" customFormat="1"/>
    <row r="1523" s="104" customFormat="1"/>
    <row r="1524" s="104" customFormat="1"/>
    <row r="1525" s="104" customFormat="1"/>
    <row r="1526" s="104" customFormat="1"/>
    <row r="1527" s="104" customFormat="1"/>
    <row r="1528" s="104" customFormat="1"/>
    <row r="1529" s="104" customFormat="1"/>
    <row r="1530" s="104" customFormat="1"/>
    <row r="1531" s="104" customFormat="1"/>
    <row r="1532" s="104" customFormat="1"/>
    <row r="1533" s="104" customFormat="1"/>
    <row r="1534" s="104" customFormat="1"/>
    <row r="1535" s="104" customFormat="1"/>
    <row r="1536" s="104" customFormat="1"/>
    <row r="1537" s="104" customFormat="1"/>
    <row r="1538" s="104" customFormat="1"/>
    <row r="1539" s="104" customFormat="1"/>
    <row r="1540" s="104" customFormat="1"/>
    <row r="1541" s="104" customFormat="1"/>
    <row r="1542" s="104" customFormat="1"/>
    <row r="1543" s="104" customFormat="1"/>
    <row r="1544" s="104" customFormat="1"/>
    <row r="1545" s="104" customFormat="1"/>
    <row r="1546" s="104" customFormat="1"/>
    <row r="1547" s="104" customFormat="1"/>
    <row r="1548" s="104" customFormat="1"/>
    <row r="1549" s="104" customFormat="1"/>
    <row r="1550" s="104" customFormat="1"/>
    <row r="1551" s="104" customFormat="1"/>
    <row r="1552" s="104" customFormat="1"/>
    <row r="1553" s="104" customFormat="1"/>
    <row r="1554" s="104" customFormat="1"/>
    <row r="1555" s="104" customFormat="1"/>
    <row r="1556" s="104" customFormat="1"/>
    <row r="1557" s="104" customFormat="1"/>
    <row r="1558" s="104" customFormat="1"/>
    <row r="1559" s="104" customFormat="1"/>
    <row r="1560" s="104" customFormat="1"/>
    <row r="1561" s="104" customFormat="1"/>
    <row r="1562" s="104" customFormat="1"/>
    <row r="1563" s="104" customFormat="1"/>
    <row r="1564" s="104" customFormat="1"/>
    <row r="1565" s="104" customFormat="1"/>
    <row r="1566" s="104" customFormat="1"/>
    <row r="1567" s="104" customFormat="1"/>
    <row r="1568" s="104" customFormat="1"/>
    <row r="1569" s="104" customFormat="1"/>
    <row r="1570" s="104" customFormat="1"/>
    <row r="1571" s="104" customFormat="1"/>
    <row r="1572" s="104" customFormat="1"/>
    <row r="1573" s="104" customFormat="1"/>
    <row r="1574" s="104" customFormat="1"/>
    <row r="1575" s="104" customFormat="1"/>
    <row r="1576" s="104" customFormat="1"/>
    <row r="1577" s="104" customFormat="1"/>
    <row r="1578" s="104" customFormat="1"/>
    <row r="1579" s="104" customFormat="1"/>
    <row r="1580" s="104" customFormat="1"/>
    <row r="1581" s="104" customFormat="1"/>
    <row r="1582" s="104" customFormat="1"/>
    <row r="1583" s="104" customFormat="1"/>
    <row r="1584" s="104" customFormat="1"/>
    <row r="1585" s="104" customFormat="1"/>
    <row r="1586" s="104" customFormat="1"/>
    <row r="1587" s="104" customFormat="1"/>
    <row r="1588" s="104" customFormat="1"/>
    <row r="1589" s="104" customFormat="1"/>
    <row r="1590" s="104" customFormat="1"/>
    <row r="1591" s="104" customFormat="1"/>
    <row r="1592" s="104" customFormat="1"/>
    <row r="1593" s="104" customFormat="1"/>
    <row r="1594" s="104" customFormat="1"/>
    <row r="1595" s="104" customFormat="1"/>
    <row r="1596" s="104" customFormat="1"/>
    <row r="1597" s="104" customFormat="1"/>
    <row r="1598" s="104" customFormat="1"/>
    <row r="1599" s="104" customFormat="1"/>
    <row r="1600" s="104" customFormat="1"/>
    <row r="1601" s="104" customFormat="1"/>
    <row r="1602" s="104" customFormat="1"/>
    <row r="1603" s="104" customFormat="1"/>
    <row r="1604" s="104" customFormat="1"/>
    <row r="1605" s="104" customFormat="1"/>
    <row r="1606" s="104" customFormat="1"/>
    <row r="1607" s="104" customFormat="1"/>
    <row r="1608" s="104" customFormat="1"/>
    <row r="1609" s="104" customFormat="1"/>
    <row r="1610" s="104" customFormat="1"/>
    <row r="1611" s="104" customFormat="1"/>
    <row r="1612" s="104" customFormat="1"/>
    <row r="1613" s="104" customFormat="1"/>
    <row r="1614" s="104" customFormat="1"/>
    <row r="1615" s="104" customFormat="1"/>
    <row r="1616" s="104" customFormat="1"/>
    <row r="1617" s="104" customFormat="1"/>
    <row r="1618" s="104" customFormat="1"/>
    <row r="1619" s="104" customFormat="1"/>
    <row r="1620" s="104" customFormat="1"/>
    <row r="1621" s="104" customFormat="1"/>
    <row r="1622" s="104" customFormat="1"/>
    <row r="1623" s="104" customFormat="1"/>
    <row r="1624" s="104" customFormat="1"/>
    <row r="1625" s="104" customFormat="1"/>
    <row r="1626" s="104" customFormat="1"/>
    <row r="1627" s="104" customFormat="1"/>
    <row r="1628" s="104" customFormat="1"/>
    <row r="1629" s="104" customFormat="1"/>
    <row r="1630" s="104" customFormat="1"/>
    <row r="1631" s="104" customFormat="1"/>
    <row r="1632" s="104" customFormat="1"/>
    <row r="1633" s="104" customFormat="1"/>
    <row r="1634" s="104" customFormat="1"/>
    <row r="1635" s="104" customFormat="1"/>
    <row r="1636" s="104" customFormat="1"/>
    <row r="1637" s="104" customFormat="1"/>
    <row r="1638" s="104" customFormat="1"/>
    <row r="1639" s="104" customFormat="1"/>
    <row r="1640" s="104" customFormat="1"/>
    <row r="1641" s="104" customFormat="1"/>
    <row r="1642" s="104" customFormat="1"/>
    <row r="1643" s="104" customFormat="1"/>
    <row r="1644" s="104" customFormat="1"/>
    <row r="1645" s="104" customFormat="1"/>
    <row r="1646" s="104" customFormat="1"/>
    <row r="1647" s="104" customFormat="1"/>
    <row r="1648" s="104" customFormat="1"/>
    <row r="1649" s="104" customFormat="1"/>
    <row r="1650" s="104" customFormat="1"/>
    <row r="1651" s="104" customFormat="1"/>
    <row r="1652" s="104" customFormat="1"/>
    <row r="1653" s="104" customFormat="1"/>
    <row r="1654" s="104" customFormat="1"/>
    <row r="1655" s="104" customFormat="1"/>
    <row r="1656" s="104" customFormat="1"/>
    <row r="1657" s="104" customFormat="1"/>
    <row r="1658" s="104" customFormat="1"/>
    <row r="1659" s="104" customFormat="1"/>
    <row r="1660" s="104" customFormat="1"/>
    <row r="1661" s="104" customFormat="1"/>
    <row r="1662" s="104" customFormat="1"/>
    <row r="1663" s="104" customFormat="1"/>
    <row r="1664" s="104" customFormat="1"/>
    <row r="1665" s="104" customFormat="1"/>
    <row r="1666" s="104" customFormat="1"/>
    <row r="1667" s="104" customFormat="1"/>
    <row r="1668" s="104" customFormat="1"/>
    <row r="1669" s="104" customFormat="1"/>
    <row r="1670" s="104" customFormat="1"/>
    <row r="1671" s="104" customFormat="1"/>
    <row r="1672" s="104" customFormat="1"/>
    <row r="1673" s="104" customFormat="1"/>
    <row r="1674" s="104" customFormat="1"/>
    <row r="1675" s="104" customFormat="1"/>
    <row r="1676" s="104" customFormat="1"/>
    <row r="1677" s="104" customFormat="1"/>
    <row r="1678" s="104" customFormat="1"/>
    <row r="1679" s="104" customFormat="1"/>
    <row r="1680" s="104" customFormat="1"/>
    <row r="1681" s="104" customFormat="1"/>
    <row r="1682" s="104" customFormat="1"/>
    <row r="1683" s="104" customFormat="1"/>
    <row r="1684" s="104" customFormat="1"/>
    <row r="1685" s="104" customFormat="1"/>
    <row r="1686" s="104" customFormat="1"/>
    <row r="1687" s="104" customFormat="1"/>
    <row r="1688" s="104" customFormat="1"/>
    <row r="1689" s="104" customFormat="1"/>
    <row r="1690" s="104" customFormat="1"/>
    <row r="1691" s="104" customFormat="1"/>
    <row r="1692" s="104" customFormat="1"/>
    <row r="1693" s="104" customFormat="1"/>
    <row r="1694" s="104" customFormat="1"/>
    <row r="1695" s="104" customFormat="1"/>
    <row r="1696" s="104" customFormat="1"/>
    <row r="1697" s="104" customFormat="1"/>
    <row r="1698" s="104" customFormat="1"/>
    <row r="1699" s="104" customFormat="1"/>
    <row r="1700" s="104" customFormat="1"/>
    <row r="1701" s="104" customFormat="1"/>
    <row r="1702" s="104" customFormat="1"/>
    <row r="1703" s="104" customFormat="1"/>
    <row r="1704" s="104" customFormat="1"/>
    <row r="1705" s="104" customFormat="1"/>
    <row r="1706" s="104" customFormat="1"/>
    <row r="1707" s="104" customFormat="1"/>
    <row r="1708" s="104" customFormat="1"/>
    <row r="1709" s="104" customFormat="1"/>
    <row r="1710" s="104" customFormat="1"/>
    <row r="1711" s="104" customFormat="1"/>
    <row r="1712" s="104" customFormat="1"/>
    <row r="1713" s="104" customFormat="1"/>
    <row r="1714" s="104" customFormat="1"/>
    <row r="1715" s="104" customFormat="1"/>
    <row r="1716" s="104" customFormat="1"/>
    <row r="1717" s="104" customFormat="1"/>
    <row r="1718" s="104" customFormat="1"/>
    <row r="1719" s="104" customFormat="1"/>
    <row r="1720" s="104" customFormat="1"/>
    <row r="1721" s="104" customFormat="1"/>
    <row r="1722" s="104" customFormat="1"/>
    <row r="1723" s="104" customFormat="1"/>
    <row r="1724" s="104" customFormat="1"/>
    <row r="1725" s="104" customFormat="1"/>
    <row r="1726" s="104" customFormat="1"/>
    <row r="1727" s="104" customFormat="1"/>
    <row r="1728" s="104" customFormat="1"/>
    <row r="1729" s="104" customFormat="1"/>
    <row r="1730" s="104" customFormat="1"/>
    <row r="1731" s="104" customFormat="1"/>
    <row r="1732" s="104" customFormat="1"/>
    <row r="1733" s="104" customFormat="1"/>
    <row r="1734" s="104" customFormat="1"/>
    <row r="1735" s="104" customFormat="1"/>
    <row r="1736" s="104" customFormat="1"/>
    <row r="1737" s="104" customFormat="1"/>
    <row r="1738" s="104" customFormat="1"/>
    <row r="1739" s="104" customFormat="1"/>
    <row r="1740" s="104" customFormat="1"/>
    <row r="1741" s="104" customFormat="1"/>
    <row r="1742" s="104" customFormat="1"/>
    <row r="1743" s="104" customFormat="1"/>
    <row r="1744" s="104" customFormat="1"/>
    <row r="1745" s="104" customFormat="1"/>
    <row r="1746" s="104" customFormat="1"/>
    <row r="1747" s="104" customFormat="1"/>
    <row r="1748" s="104" customFormat="1"/>
    <row r="1749" s="104" customFormat="1"/>
    <row r="1750" s="104" customFormat="1"/>
    <row r="1751" s="104" customFormat="1"/>
    <row r="1752" s="104" customFormat="1"/>
    <row r="1753" s="104" customFormat="1"/>
    <row r="1754" s="104" customFormat="1"/>
    <row r="1755" s="104" customFormat="1"/>
    <row r="1756" s="104" customFormat="1"/>
    <row r="1757" s="104" customFormat="1"/>
    <row r="1758" s="104" customFormat="1"/>
    <row r="1759" s="104" customFormat="1"/>
    <row r="1760" s="104" customFormat="1"/>
    <row r="1761" s="104" customFormat="1"/>
    <row r="1762" s="104" customFormat="1"/>
    <row r="1763" s="104" customFormat="1"/>
    <row r="1764" s="104" customFormat="1"/>
    <row r="1765" s="104" customFormat="1"/>
    <row r="1766" s="104" customFormat="1"/>
    <row r="1767" s="104" customFormat="1"/>
    <row r="1768" s="104" customFormat="1"/>
    <row r="1769" s="104" customFormat="1"/>
    <row r="1770" s="104" customFormat="1"/>
    <row r="1771" s="104" customFormat="1"/>
    <row r="1772" s="104" customFormat="1"/>
    <row r="1773" s="104" customFormat="1"/>
    <row r="1774" s="104" customFormat="1"/>
    <row r="1775" s="104" customFormat="1"/>
    <row r="1776" s="104" customFormat="1"/>
    <row r="1777" s="104" customFormat="1"/>
    <row r="1778" s="104" customFormat="1"/>
    <row r="1779" s="104" customFormat="1"/>
    <row r="1780" s="104" customFormat="1"/>
    <row r="1781" s="104" customFormat="1"/>
    <row r="1782" s="104" customFormat="1"/>
    <row r="1783" s="104" customFormat="1"/>
    <row r="1784" s="104" customFormat="1"/>
    <row r="1785" s="104" customFormat="1"/>
    <row r="1786" s="104" customFormat="1"/>
    <row r="1787" s="104" customFormat="1"/>
    <row r="1788" s="104" customFormat="1"/>
    <row r="1789" s="104" customFormat="1"/>
    <row r="1790" s="104" customFormat="1"/>
    <row r="1791" s="104" customFormat="1"/>
    <row r="1792" s="104" customFormat="1"/>
    <row r="1793" s="104" customFormat="1"/>
    <row r="1794" s="104" customFormat="1"/>
    <row r="1795" s="104" customFormat="1"/>
    <row r="1796" s="104" customFormat="1"/>
    <row r="1797" s="104" customFormat="1"/>
    <row r="1798" s="104" customFormat="1"/>
    <row r="1799" s="104" customFormat="1"/>
    <row r="1800" s="104" customFormat="1"/>
    <row r="1801" s="104" customFormat="1"/>
    <row r="1802" s="104" customFormat="1"/>
    <row r="1803" s="104" customFormat="1"/>
    <row r="1804" s="104" customFormat="1"/>
    <row r="1805" s="104" customFormat="1"/>
    <row r="1806" s="104" customFormat="1"/>
    <row r="1807" s="104" customFormat="1"/>
    <row r="1808" s="104" customFormat="1"/>
    <row r="1809" s="104" customFormat="1"/>
    <row r="1810" s="104" customFormat="1"/>
    <row r="1811" s="104" customFormat="1"/>
    <row r="1812" s="104" customFormat="1"/>
    <row r="1813" s="104" customFormat="1"/>
    <row r="1814" s="104" customFormat="1"/>
    <row r="1815" s="104" customFormat="1"/>
    <row r="1816" s="104" customFormat="1"/>
    <row r="1817" s="104" customFormat="1"/>
    <row r="1818" s="104" customFormat="1"/>
    <row r="1819" s="104" customFormat="1"/>
    <row r="1820" s="104" customFormat="1"/>
    <row r="1821" s="104" customFormat="1"/>
    <row r="1822" s="104" customFormat="1"/>
    <row r="1823" s="104" customFormat="1"/>
    <row r="1824" s="104" customFormat="1"/>
    <row r="1825" s="104" customFormat="1"/>
    <row r="1826" s="104" customFormat="1"/>
    <row r="1827" s="104" customFormat="1"/>
    <row r="1828" s="104" customFormat="1"/>
    <row r="1829" s="104" customFormat="1"/>
    <row r="1830" s="104" customFormat="1"/>
    <row r="1831" s="104" customFormat="1"/>
    <row r="1832" s="104" customFormat="1"/>
    <row r="1833" s="104" customFormat="1"/>
    <row r="1834" s="104" customFormat="1"/>
    <row r="1835" s="104" customFormat="1"/>
    <row r="1836" s="104" customFormat="1"/>
    <row r="1837" s="104" customFormat="1"/>
    <row r="1838" s="104" customFormat="1"/>
    <row r="1839" s="104" customFormat="1"/>
    <row r="1840" s="104" customFormat="1"/>
    <row r="1841" s="104" customFormat="1"/>
    <row r="1842" s="104" customFormat="1"/>
    <row r="1843" s="104" customFormat="1"/>
    <row r="1844" s="104" customFormat="1"/>
    <row r="1845" s="104" customFormat="1"/>
    <row r="1846" s="104" customFormat="1"/>
    <row r="1847" s="104" customFormat="1"/>
    <row r="1848" s="104" customFormat="1"/>
    <row r="1849" s="104" customFormat="1"/>
    <row r="1850" s="104" customFormat="1"/>
    <row r="1851" s="104" customFormat="1"/>
    <row r="1852" s="104" customFormat="1"/>
    <row r="1853" s="104" customFormat="1"/>
    <row r="1854" s="104" customFormat="1"/>
    <row r="1855" s="104" customFormat="1"/>
    <row r="1856" s="104" customFormat="1"/>
    <row r="1857" s="104" customFormat="1"/>
    <row r="1858" s="104" customFormat="1"/>
    <row r="1859" s="104" customFormat="1"/>
    <row r="1860" s="104" customFormat="1"/>
    <row r="1861" s="104" customFormat="1"/>
    <row r="1862" s="104" customFormat="1"/>
    <row r="1863" s="104" customFormat="1"/>
    <row r="1864" s="104" customFormat="1"/>
    <row r="1865" s="104" customFormat="1"/>
    <row r="1866" s="104" customFormat="1"/>
    <row r="1867" s="104" customFormat="1"/>
    <row r="1868" s="104" customFormat="1"/>
    <row r="1869" s="104" customFormat="1"/>
    <row r="1870" s="104" customFormat="1"/>
    <row r="1871" s="104" customFormat="1"/>
    <row r="1872" s="104" customFormat="1"/>
    <row r="1873" s="104" customFormat="1"/>
    <row r="1874" s="104" customFormat="1"/>
    <row r="1875" s="104" customFormat="1"/>
    <row r="1876" s="104" customFormat="1"/>
    <row r="1877" s="104" customFormat="1"/>
    <row r="1878" s="104" customFormat="1"/>
    <row r="1879" s="104" customFormat="1"/>
    <row r="1880" s="104" customFormat="1"/>
    <row r="1881" s="104" customFormat="1"/>
    <row r="1882" s="104" customFormat="1"/>
    <row r="1883" s="104" customFormat="1"/>
    <row r="1884" s="104" customFormat="1"/>
    <row r="1885" s="104" customFormat="1"/>
    <row r="1886" s="104" customFormat="1"/>
    <row r="1887" s="104" customFormat="1"/>
    <row r="1888" s="104" customFormat="1"/>
    <row r="1889" s="104" customFormat="1"/>
    <row r="1890" s="104" customFormat="1"/>
    <row r="1891" s="104" customFormat="1"/>
    <row r="1892" s="104" customFormat="1"/>
    <row r="1893" s="104" customFormat="1"/>
    <row r="1894" s="104" customFormat="1"/>
    <row r="1895" s="104" customFormat="1"/>
    <row r="1896" s="104" customFormat="1"/>
    <row r="1897" s="104" customFormat="1"/>
    <row r="1898" s="104" customFormat="1"/>
    <row r="1899" s="104" customFormat="1"/>
    <row r="1900" s="104" customFormat="1"/>
    <row r="1901" s="104" customFormat="1"/>
    <row r="1902" s="104" customFormat="1"/>
    <row r="1903" s="104" customFormat="1"/>
    <row r="1904" s="104" customFormat="1"/>
    <row r="1905" s="104" customFormat="1"/>
    <row r="1906" s="104" customFormat="1"/>
    <row r="1907" s="104" customFormat="1"/>
    <row r="1908" s="104" customFormat="1"/>
    <row r="1909" s="104" customFormat="1"/>
    <row r="1910" s="104" customFormat="1"/>
    <row r="1911" s="104" customFormat="1"/>
    <row r="1912" s="104" customFormat="1"/>
    <row r="1913" s="104" customFormat="1"/>
    <row r="1914" s="104" customFormat="1"/>
    <row r="1915" s="104" customFormat="1"/>
    <row r="1916" s="104" customFormat="1"/>
    <row r="1917" s="104" customFormat="1"/>
    <row r="1918" s="104" customFormat="1"/>
    <row r="1919" s="104" customFormat="1"/>
    <row r="1920" s="104" customFormat="1"/>
    <row r="1921" s="104" customFormat="1"/>
    <row r="1922" s="104" customFormat="1"/>
    <row r="1923" s="104" customFormat="1"/>
    <row r="1924" s="104" customFormat="1"/>
    <row r="1925" s="104" customFormat="1"/>
    <row r="1926" s="104" customFormat="1"/>
    <row r="1927" s="104" customFormat="1"/>
    <row r="1928" s="104" customFormat="1"/>
    <row r="1929" s="104" customFormat="1"/>
    <row r="1930" s="104" customFormat="1"/>
    <row r="1931" s="104" customFormat="1"/>
    <row r="1932" s="104" customFormat="1"/>
    <row r="1933" s="104" customFormat="1"/>
    <row r="1934" s="104" customFormat="1"/>
    <row r="1935" s="104" customFormat="1"/>
    <row r="1936" s="104" customFormat="1"/>
    <row r="1937" s="104" customFormat="1"/>
    <row r="1938" s="104" customFormat="1"/>
    <row r="1939" s="104" customFormat="1"/>
    <row r="1940" s="104" customFormat="1"/>
    <row r="1941" s="104" customFormat="1"/>
    <row r="1942" s="104" customFormat="1"/>
    <row r="1943" s="104" customFormat="1"/>
    <row r="1944" s="104" customFormat="1"/>
    <row r="1945" s="104" customFormat="1"/>
    <row r="1946" s="104" customFormat="1"/>
    <row r="1947" s="104" customFormat="1"/>
    <row r="1948" s="104" customFormat="1"/>
    <row r="1949" s="104" customFormat="1"/>
    <row r="1950" s="104" customFormat="1"/>
    <row r="1951" s="104" customFormat="1"/>
    <row r="1952" s="104" customFormat="1"/>
    <row r="1953" s="104" customFormat="1"/>
    <row r="1954" s="104" customFormat="1"/>
    <row r="1955" s="104" customFormat="1"/>
    <row r="1956" s="104" customFormat="1"/>
    <row r="1957" s="104" customFormat="1"/>
    <row r="1958" s="104" customFormat="1"/>
    <row r="1959" s="104" customFormat="1"/>
    <row r="1960" s="104" customFormat="1"/>
    <row r="1961" s="104" customFormat="1"/>
    <row r="1962" s="104" customFormat="1"/>
    <row r="1963" s="104" customFormat="1"/>
    <row r="1964" s="104" customFormat="1"/>
    <row r="1965" s="104" customFormat="1"/>
    <row r="1966" s="104" customFormat="1"/>
    <row r="1967" s="104" customFormat="1"/>
    <row r="1968" s="104" customFormat="1"/>
    <row r="1969" s="104" customFormat="1"/>
    <row r="1970" s="104" customFormat="1"/>
    <row r="1971" s="104" customFormat="1"/>
    <row r="1972" s="104" customFormat="1"/>
    <row r="1973" s="104" customFormat="1"/>
    <row r="1974" s="104" customFormat="1"/>
    <row r="1975" s="104" customFormat="1"/>
    <row r="1976" s="104" customFormat="1"/>
    <row r="1977" s="104" customFormat="1"/>
    <row r="1978" s="104" customFormat="1"/>
    <row r="1979" s="104" customFormat="1"/>
    <row r="1980" s="104" customFormat="1"/>
    <row r="1981" s="104" customFormat="1"/>
    <row r="1982" s="104" customFormat="1"/>
    <row r="1983" s="104" customFormat="1"/>
    <row r="1984" s="104" customFormat="1"/>
    <row r="1985" s="104" customFormat="1"/>
    <row r="1986" s="104" customFormat="1"/>
    <row r="1987" s="104" customFormat="1"/>
    <row r="1988" s="104" customFormat="1"/>
    <row r="1989" s="104" customFormat="1"/>
    <row r="1990" s="104" customFormat="1"/>
    <row r="1991" s="104" customFormat="1"/>
    <row r="1992" s="104" customFormat="1"/>
    <row r="1993" s="104" customFormat="1"/>
    <row r="1994" s="104" customFormat="1"/>
    <row r="1995" s="104" customFormat="1"/>
    <row r="1996" s="104" customFormat="1"/>
    <row r="1997" s="104" customFormat="1"/>
    <row r="1998" s="104" customFormat="1"/>
    <row r="1999" s="104" customFormat="1"/>
    <row r="2000" s="104" customFormat="1"/>
    <row r="2001" s="104" customFormat="1"/>
    <row r="2002" s="104" customFormat="1"/>
    <row r="2003" s="104" customFormat="1"/>
    <row r="2004" s="104" customFormat="1"/>
    <row r="2005" s="104" customFormat="1"/>
    <row r="2006" s="104" customFormat="1"/>
    <row r="2007" s="104" customFormat="1"/>
    <row r="2008" s="104" customFormat="1"/>
    <row r="2009" s="104" customFormat="1"/>
    <row r="2010" s="104" customFormat="1"/>
    <row r="2011" s="104" customFormat="1"/>
    <row r="2012" s="104" customFormat="1"/>
    <row r="2013" s="104" customFormat="1"/>
    <row r="2014" s="104" customFormat="1"/>
    <row r="2015" s="104" customFormat="1"/>
    <row r="2016" s="104" customFormat="1"/>
    <row r="2017" s="104" customFormat="1"/>
    <row r="2018" s="104" customFormat="1"/>
    <row r="2019" s="104" customFormat="1"/>
    <row r="2020" s="104" customFormat="1"/>
    <row r="2021" s="104" customFormat="1"/>
    <row r="2022" s="104" customFormat="1"/>
    <row r="2023" s="104" customFormat="1"/>
    <row r="2024" s="104" customFormat="1"/>
    <row r="2025" s="104" customFormat="1"/>
    <row r="2026" s="104" customFormat="1"/>
    <row r="2027" s="104" customFormat="1"/>
    <row r="2028" s="104" customFormat="1"/>
    <row r="2029" s="104" customFormat="1"/>
    <row r="2030" s="104" customFormat="1"/>
    <row r="2031" s="104" customFormat="1"/>
    <row r="2032" s="104" customFormat="1"/>
    <row r="2033" s="104" customFormat="1"/>
    <row r="2034" s="104" customFormat="1"/>
    <row r="2035" s="104" customFormat="1"/>
    <row r="2036" s="104" customFormat="1"/>
    <row r="2037" s="104" customFormat="1"/>
    <row r="2038" s="104" customFormat="1"/>
    <row r="2039" s="104" customFormat="1"/>
    <row r="2040" s="104" customFormat="1"/>
    <row r="2041" s="104" customFormat="1"/>
    <row r="2042" s="104" customFormat="1"/>
    <row r="2043" s="104" customFormat="1"/>
    <row r="2044" s="104" customFormat="1"/>
    <row r="2045" s="104" customFormat="1"/>
    <row r="2046" s="104" customFormat="1"/>
    <row r="2047" s="104" customFormat="1"/>
    <row r="2048" s="104" customFormat="1"/>
    <row r="2049" s="104" customFormat="1"/>
    <row r="2050" s="104" customFormat="1"/>
    <row r="2051" s="104" customFormat="1"/>
    <row r="2052" s="104" customFormat="1"/>
    <row r="2053" s="104" customFormat="1"/>
    <row r="2054" s="104" customFormat="1"/>
    <row r="2055" s="104" customFormat="1"/>
    <row r="2056" s="104" customFormat="1"/>
    <row r="2057" s="104" customFormat="1"/>
    <row r="2058" s="104" customFormat="1"/>
    <row r="2059" s="104" customFormat="1"/>
    <row r="2060" s="104" customFormat="1"/>
    <row r="2061" s="104" customFormat="1"/>
    <row r="2062" s="104" customFormat="1"/>
    <row r="2063" s="104" customFormat="1"/>
    <row r="2064" s="104" customFormat="1"/>
    <row r="2065" s="104" customFormat="1"/>
    <row r="2066" s="104" customFormat="1"/>
    <row r="2067" s="104" customFormat="1"/>
    <row r="2068" s="104" customFormat="1"/>
    <row r="2069" s="104" customFormat="1"/>
    <row r="2070" s="104" customFormat="1"/>
    <row r="2071" s="104" customFormat="1"/>
    <row r="2072" s="104" customFormat="1"/>
    <row r="2073" s="104" customFormat="1"/>
    <row r="2074" s="104" customFormat="1"/>
    <row r="2075" s="104" customFormat="1"/>
    <row r="2076" s="104" customFormat="1"/>
    <row r="2077" s="104" customFormat="1"/>
    <row r="2078" s="104" customFormat="1"/>
    <row r="2079" s="104" customFormat="1"/>
    <row r="2080" s="104" customFormat="1"/>
    <row r="2081" s="104" customFormat="1"/>
    <row r="2082" s="104" customFormat="1"/>
    <row r="2083" s="104" customFormat="1"/>
    <row r="2084" s="104" customFormat="1"/>
    <row r="2085" s="104" customFormat="1"/>
    <row r="2086" s="104" customFormat="1"/>
    <row r="2087" s="104" customFormat="1"/>
    <row r="2088" s="104" customFormat="1"/>
    <row r="2089" s="104" customFormat="1"/>
    <row r="2090" s="104" customFormat="1"/>
    <row r="2091" s="104" customFormat="1"/>
    <row r="2092" s="104" customFormat="1"/>
    <row r="2093" s="104" customFormat="1"/>
    <row r="2094" s="104" customFormat="1"/>
    <row r="2095" s="104" customFormat="1"/>
    <row r="2096" s="104" customFormat="1"/>
    <row r="2097" s="104" customFormat="1"/>
    <row r="2098" s="104" customFormat="1"/>
    <row r="2099" s="104" customFormat="1"/>
    <row r="2100" s="104" customFormat="1"/>
    <row r="2101" s="104" customFormat="1"/>
    <row r="2102" s="104" customFormat="1"/>
    <row r="2103" s="104" customFormat="1"/>
    <row r="2104" s="104" customFormat="1"/>
    <row r="2105" s="104" customFormat="1"/>
    <row r="2106" s="104" customFormat="1"/>
    <row r="2107" s="104" customFormat="1"/>
    <row r="2108" s="104" customFormat="1"/>
    <row r="2109" s="104" customFormat="1"/>
    <row r="2110" s="104" customFormat="1"/>
    <row r="2111" s="104" customFormat="1"/>
    <row r="2112" s="104" customFormat="1"/>
    <row r="2113" s="104" customFormat="1"/>
    <row r="2114" s="104" customFormat="1"/>
    <row r="2115" s="104" customFormat="1"/>
    <row r="2116" s="104" customFormat="1"/>
    <row r="2117" s="104" customFormat="1"/>
    <row r="2118" s="104" customFormat="1"/>
    <row r="2119" s="104" customFormat="1"/>
    <row r="2120" s="104" customFormat="1"/>
    <row r="2121" s="104" customFormat="1"/>
    <row r="2122" s="104" customFormat="1"/>
    <row r="2123" s="104" customFormat="1"/>
    <row r="2124" s="104" customFormat="1"/>
    <row r="2125" s="104" customFormat="1"/>
    <row r="2126" s="104" customFormat="1"/>
    <row r="2127" s="104" customFormat="1"/>
    <row r="2128" s="104" customFormat="1"/>
    <row r="2129" s="104" customFormat="1"/>
    <row r="2130" s="104" customFormat="1"/>
    <row r="2131" s="104" customFormat="1"/>
    <row r="2132" s="104" customFormat="1"/>
    <row r="2133" s="104" customFormat="1"/>
    <row r="2134" s="104" customFormat="1"/>
    <row r="2135" s="104" customFormat="1"/>
    <row r="2136" s="104" customFormat="1"/>
    <row r="2137" s="104" customFormat="1"/>
    <row r="2138" s="104" customFormat="1"/>
    <row r="2139" s="104" customFormat="1"/>
    <row r="2140" s="104" customFormat="1"/>
    <row r="2141" s="104" customFormat="1"/>
    <row r="2142" s="104" customFormat="1"/>
    <row r="2143" s="104" customFormat="1"/>
    <row r="2144" s="104" customFormat="1"/>
    <row r="2145" s="104" customFormat="1"/>
    <row r="2146" s="104" customFormat="1"/>
    <row r="2147" s="104" customFormat="1"/>
    <row r="2148" s="104" customFormat="1"/>
    <row r="2149" s="104" customFormat="1"/>
    <row r="2150" s="104" customFormat="1"/>
    <row r="2151" s="104" customFormat="1"/>
    <row r="2152" s="104" customFormat="1"/>
    <row r="2153" s="104" customFormat="1"/>
    <row r="2154" s="104" customFormat="1"/>
    <row r="2155" s="104" customFormat="1"/>
    <row r="2156" s="104" customFormat="1"/>
    <row r="2157" s="104" customFormat="1"/>
    <row r="2158" s="104" customFormat="1"/>
    <row r="2159" s="104" customFormat="1"/>
    <row r="2160" s="104" customFormat="1"/>
    <row r="2161" s="104" customFormat="1"/>
    <row r="2162" s="104" customFormat="1"/>
    <row r="2163" s="104" customFormat="1"/>
    <row r="2164" s="104" customFormat="1"/>
    <row r="2165" s="104" customFormat="1"/>
    <row r="2166" s="104" customFormat="1"/>
    <row r="2167" s="104" customFormat="1"/>
    <row r="2168" s="104" customFormat="1"/>
    <row r="2169" s="104" customFormat="1"/>
    <row r="2170" s="104" customFormat="1"/>
    <row r="2171" s="104" customFormat="1"/>
    <row r="2172" s="104" customFormat="1"/>
    <row r="2173" s="104" customFormat="1"/>
    <row r="2174" s="104" customFormat="1"/>
    <row r="2175" s="104" customFormat="1"/>
    <row r="2176" s="104" customFormat="1"/>
    <row r="2177" s="104" customFormat="1"/>
    <row r="2178" s="104" customFormat="1"/>
    <row r="2179" s="104" customFormat="1"/>
    <row r="2180" s="104" customFormat="1"/>
    <row r="2181" s="104" customFormat="1"/>
    <row r="2182" s="104" customFormat="1"/>
    <row r="2183" s="104" customFormat="1"/>
    <row r="2184" s="104" customFormat="1"/>
    <row r="2185" s="104" customFormat="1"/>
    <row r="2186" s="104" customFormat="1"/>
    <row r="2187" s="104" customFormat="1"/>
    <row r="2188" s="104" customFormat="1"/>
    <row r="2189" s="104" customFormat="1"/>
    <row r="2190" s="104" customFormat="1"/>
    <row r="2191" s="104" customFormat="1"/>
    <row r="2192" s="104" customFormat="1"/>
    <row r="2193" s="104" customFormat="1"/>
    <row r="2194" s="104" customFormat="1"/>
    <row r="2195" s="104" customFormat="1"/>
    <row r="2196" s="104" customFormat="1"/>
    <row r="2197" s="104" customFormat="1"/>
    <row r="2198" s="104" customFormat="1"/>
    <row r="2199" s="104" customFormat="1"/>
    <row r="2200" s="104" customFormat="1"/>
    <row r="2201" s="104" customFormat="1"/>
    <row r="2202" s="104" customFormat="1"/>
    <row r="2203" s="104" customFormat="1"/>
    <row r="2204" s="104" customFormat="1"/>
    <row r="2205" s="104" customFormat="1"/>
    <row r="2206" s="104" customFormat="1"/>
    <row r="2207" s="104" customFormat="1"/>
    <row r="2208" s="104" customFormat="1"/>
    <row r="2209" s="104" customFormat="1"/>
    <row r="2210" s="104" customFormat="1"/>
    <row r="2211" s="104" customFormat="1"/>
    <row r="2212" s="104" customFormat="1"/>
    <row r="2213" s="104" customFormat="1"/>
    <row r="2214" s="104" customFormat="1"/>
    <row r="2215" s="104" customFormat="1"/>
    <row r="2216" s="104" customFormat="1"/>
    <row r="2217" s="104" customFormat="1"/>
    <row r="2218" s="104" customFormat="1"/>
    <row r="2219" s="104" customFormat="1"/>
    <row r="2220" s="104" customFormat="1"/>
    <row r="2221" s="104" customFormat="1"/>
    <row r="2222" s="104" customFormat="1"/>
    <row r="2223" s="104" customFormat="1"/>
    <row r="2224" s="104" customFormat="1"/>
    <row r="2225" s="104" customFormat="1"/>
    <row r="2226" s="104" customFormat="1"/>
    <row r="2227" s="104" customFormat="1"/>
    <row r="2228" s="104" customFormat="1"/>
    <row r="2229" s="104" customFormat="1"/>
    <row r="2230" s="104" customFormat="1"/>
    <row r="2231" s="104" customFormat="1"/>
    <row r="2232" s="104" customFormat="1"/>
    <row r="2233" s="104" customFormat="1"/>
    <row r="2234" s="104" customFormat="1"/>
    <row r="2235" s="104" customFormat="1"/>
    <row r="2236" s="104" customFormat="1"/>
    <row r="2237" s="104" customFormat="1"/>
    <row r="2238" s="104" customFormat="1"/>
    <row r="2239" s="104" customFormat="1"/>
    <row r="2240" s="104" customFormat="1"/>
    <row r="2241" s="104" customFormat="1"/>
    <row r="2242" s="104" customFormat="1"/>
    <row r="2243" s="104" customFormat="1"/>
    <row r="2244" s="104" customFormat="1"/>
    <row r="2245" s="104" customFormat="1"/>
    <row r="2246" s="104" customFormat="1"/>
    <row r="2247" s="104" customFormat="1"/>
    <row r="2248" s="104" customFormat="1"/>
    <row r="2249" s="104" customFormat="1"/>
    <row r="2250" s="104" customFormat="1"/>
    <row r="2251" s="104" customFormat="1"/>
    <row r="2252" s="104" customFormat="1"/>
    <row r="2253" s="104" customFormat="1"/>
    <row r="2254" s="104" customFormat="1"/>
    <row r="2255" s="104" customFormat="1"/>
    <row r="2256" s="104" customFormat="1"/>
    <row r="2257" s="104" customFormat="1"/>
    <row r="2258" s="104" customFormat="1"/>
    <row r="2259" s="104" customFormat="1"/>
    <row r="2260" s="104" customFormat="1"/>
    <row r="2261" s="104" customFormat="1"/>
    <row r="2262" s="104" customFormat="1"/>
    <row r="2263" s="104" customFormat="1"/>
    <row r="2264" s="104" customFormat="1"/>
    <row r="2265" s="104" customFormat="1"/>
    <row r="2266" s="104" customFormat="1"/>
    <row r="2267" s="104" customFormat="1"/>
    <row r="2268" s="104" customFormat="1"/>
    <row r="2269" s="104" customFormat="1"/>
    <row r="2270" s="104" customFormat="1"/>
    <row r="2271" s="104" customFormat="1"/>
    <row r="2272" s="104" customFormat="1"/>
    <row r="2273" s="104" customFormat="1"/>
    <row r="2274" s="104" customFormat="1"/>
    <row r="2275" s="104" customFormat="1"/>
    <row r="2276" s="104" customFormat="1"/>
    <row r="2277" s="104" customFormat="1"/>
    <row r="2278" s="104" customFormat="1"/>
    <row r="2279" s="104" customFormat="1"/>
    <row r="2280" s="104" customFormat="1"/>
    <row r="2281" s="104" customFormat="1"/>
    <row r="2282" s="104" customFormat="1"/>
    <row r="2283" s="104" customFormat="1"/>
    <row r="2284" s="104" customFormat="1"/>
    <row r="2285" s="104" customFormat="1"/>
    <row r="2286" s="104" customFormat="1"/>
    <row r="2287" s="104" customFormat="1"/>
    <row r="2288" s="104" customFormat="1"/>
    <row r="2289" s="104" customFormat="1"/>
    <row r="2290" s="104" customFormat="1"/>
    <row r="2291" s="104" customFormat="1"/>
    <row r="2292" s="104" customFormat="1"/>
    <row r="2293" s="104" customFormat="1"/>
    <row r="2294" s="104" customFormat="1"/>
    <row r="2295" s="104" customFormat="1"/>
    <row r="2296" s="104" customFormat="1"/>
    <row r="2297" s="104" customFormat="1"/>
    <row r="2298" s="104" customFormat="1"/>
    <row r="2299" s="104" customFormat="1"/>
    <row r="2300" s="104" customFormat="1"/>
    <row r="2301" s="104" customFormat="1"/>
    <row r="2302" s="104" customFormat="1"/>
    <row r="2303" s="104" customFormat="1"/>
    <row r="2304" s="104" customFormat="1"/>
    <row r="2305" s="104" customFormat="1"/>
    <row r="2306" s="104" customFormat="1"/>
    <row r="2307" s="104" customFormat="1"/>
    <row r="2308" s="104" customFormat="1"/>
    <row r="2309" s="104" customFormat="1"/>
    <row r="2310" s="104" customFormat="1"/>
    <row r="2311" s="104" customFormat="1"/>
    <row r="2312" s="104" customFormat="1"/>
    <row r="2313" s="104" customFormat="1"/>
    <row r="2314" s="104" customFormat="1"/>
    <row r="2315" s="104" customFormat="1"/>
    <row r="2316" s="104" customFormat="1"/>
    <row r="2317" s="104" customFormat="1"/>
    <row r="2318" s="104" customFormat="1"/>
    <row r="2319" s="104" customFormat="1"/>
    <row r="2320" s="104" customFormat="1"/>
    <row r="2321" s="104" customFormat="1"/>
    <row r="2322" s="104" customFormat="1"/>
    <row r="2323" s="104" customFormat="1"/>
    <row r="2324" s="104" customFormat="1"/>
    <row r="2325" s="104" customFormat="1"/>
    <row r="2326" s="104" customFormat="1"/>
    <row r="2327" s="104" customFormat="1"/>
    <row r="2328" s="104" customFormat="1"/>
    <row r="2329" s="104" customFormat="1"/>
    <row r="2330" s="104" customFormat="1"/>
    <row r="2331" s="104" customFormat="1"/>
    <row r="2332" s="104" customFormat="1"/>
    <row r="2333" s="104" customFormat="1"/>
    <row r="2334" s="104" customFormat="1"/>
    <row r="2335" s="104" customFormat="1"/>
    <row r="2336" s="104" customFormat="1"/>
    <row r="2337" s="104" customFormat="1"/>
    <row r="2338" s="104" customFormat="1"/>
    <row r="2339" s="104" customFormat="1"/>
    <row r="2340" s="104" customFormat="1"/>
    <row r="2341" s="104" customFormat="1"/>
    <row r="2342" s="104" customFormat="1"/>
    <row r="2343" s="104" customFormat="1"/>
    <row r="2344" s="104" customFormat="1"/>
    <row r="2345" s="104" customFormat="1"/>
    <row r="2346" s="104" customFormat="1"/>
    <row r="2347" s="104" customFormat="1"/>
    <row r="2348" s="104" customFormat="1"/>
    <row r="2349" s="104" customFormat="1"/>
    <row r="2350" s="104" customFormat="1"/>
    <row r="2351" s="104" customFormat="1"/>
    <row r="2352" s="104" customFormat="1"/>
    <row r="2353" s="104" customFormat="1"/>
    <row r="2354" s="104" customFormat="1"/>
    <row r="2355" s="104" customFormat="1"/>
    <row r="2356" s="104" customFormat="1"/>
    <row r="2357" s="104" customFormat="1"/>
    <row r="2358" s="104" customFormat="1"/>
    <row r="2359" s="104" customFormat="1"/>
    <row r="2360" s="104" customFormat="1"/>
    <row r="2361" s="104" customFormat="1"/>
    <row r="2362" s="104" customFormat="1"/>
    <row r="2363" s="104" customFormat="1"/>
    <row r="2364" s="104" customFormat="1"/>
    <row r="2365" s="104" customFormat="1"/>
    <row r="2366" s="104" customFormat="1"/>
    <row r="2367" s="104" customFormat="1"/>
    <row r="2368" s="104" customFormat="1"/>
    <row r="2369" s="104" customFormat="1"/>
    <row r="2370" s="104" customFormat="1"/>
    <row r="2371" s="104" customFormat="1"/>
    <row r="2372" s="104" customFormat="1"/>
    <row r="2373" s="104" customFormat="1"/>
    <row r="2374" s="104" customFormat="1"/>
    <row r="2375" s="104" customFormat="1"/>
    <row r="2376" s="104" customFormat="1"/>
    <row r="2377" s="104" customFormat="1"/>
    <row r="2378" s="104" customFormat="1"/>
    <row r="2379" s="104" customFormat="1"/>
    <row r="2380" s="104" customFormat="1"/>
    <row r="2381" s="104" customFormat="1"/>
    <row r="2382" s="104" customFormat="1"/>
    <row r="2383" s="104" customFormat="1"/>
    <row r="2384" s="104" customFormat="1"/>
    <row r="2385" s="104" customFormat="1"/>
    <row r="2386" s="104" customFormat="1"/>
    <row r="2387" s="104" customFormat="1"/>
    <row r="2388" s="104" customFormat="1"/>
    <row r="2389" s="104" customFormat="1"/>
    <row r="2390" s="104" customFormat="1"/>
    <row r="2391" s="104" customFormat="1"/>
    <row r="2392" s="104" customFormat="1"/>
    <row r="2393" s="104" customFormat="1"/>
    <row r="2394" s="104" customFormat="1"/>
    <row r="2395" s="104" customFormat="1"/>
    <row r="2396" s="104" customFormat="1"/>
    <row r="2397" s="104" customFormat="1"/>
    <row r="2398" s="104" customFormat="1"/>
    <row r="2399" s="104" customFormat="1"/>
    <row r="2400" s="104" customFormat="1"/>
    <row r="2401" s="104" customFormat="1"/>
    <row r="2402" s="104" customFormat="1"/>
    <row r="2403" s="104" customFormat="1"/>
    <row r="2404" s="104" customFormat="1"/>
    <row r="2405" s="104" customFormat="1"/>
    <row r="2406" s="104" customFormat="1"/>
    <row r="2407" s="104" customFormat="1"/>
    <row r="2408" s="104" customFormat="1"/>
    <row r="2409" s="104" customFormat="1"/>
    <row r="2410" s="104" customFormat="1"/>
    <row r="2411" s="104" customFormat="1"/>
    <row r="2412" s="104" customFormat="1"/>
    <row r="2413" s="104" customFormat="1"/>
    <row r="2414" s="104" customFormat="1"/>
    <row r="2415" s="104" customFormat="1"/>
    <row r="2416" s="104" customFormat="1"/>
    <row r="2417" s="104" customFormat="1"/>
    <row r="2418" s="104" customFormat="1"/>
    <row r="2419" s="104" customFormat="1"/>
    <row r="2420" s="104" customFormat="1"/>
    <row r="2421" s="104" customFormat="1"/>
    <row r="2422" s="104" customFormat="1"/>
    <row r="2423" s="104" customFormat="1"/>
    <row r="2424" s="104" customFormat="1"/>
    <row r="2425" s="104" customFormat="1"/>
    <row r="2426" s="104" customFormat="1"/>
    <row r="2427" s="104" customFormat="1"/>
    <row r="2428" s="104" customFormat="1"/>
    <row r="2429" s="104" customFormat="1"/>
    <row r="2430" s="104" customFormat="1"/>
    <row r="2431" s="104" customFormat="1"/>
    <row r="2432" s="104" customFormat="1"/>
    <row r="2433" s="104" customFormat="1"/>
    <row r="2434" s="104" customFormat="1"/>
    <row r="2435" s="104" customFormat="1"/>
    <row r="2436" s="104" customFormat="1"/>
    <row r="2437" s="104" customFormat="1"/>
    <row r="2438" s="104" customFormat="1"/>
    <row r="2439" s="104" customFormat="1"/>
    <row r="2440" s="104" customFormat="1"/>
    <row r="2441" s="104" customFormat="1"/>
    <row r="2442" s="104" customFormat="1"/>
    <row r="2443" s="104" customFormat="1"/>
    <row r="2444" s="104" customFormat="1"/>
    <row r="2445" s="104" customFormat="1"/>
    <row r="2446" s="104" customFormat="1"/>
    <row r="2447" s="104" customFormat="1"/>
    <row r="2448" s="104" customFormat="1"/>
    <row r="2449" s="104" customFormat="1"/>
    <row r="2450" s="104" customFormat="1"/>
    <row r="2451" s="104" customFormat="1"/>
    <row r="2452" s="104" customFormat="1"/>
    <row r="2453" s="104" customFormat="1"/>
    <row r="2454" s="104" customFormat="1"/>
    <row r="2455" s="104" customFormat="1"/>
    <row r="2456" s="104" customFormat="1"/>
    <row r="2457" s="104" customFormat="1"/>
    <row r="2458" s="104" customFormat="1"/>
    <row r="2459" s="104" customFormat="1"/>
    <row r="2460" s="104" customFormat="1"/>
    <row r="2461" s="104" customFormat="1"/>
    <row r="2462" s="104" customFormat="1"/>
    <row r="2463" s="104" customFormat="1"/>
    <row r="2464" s="104" customFormat="1"/>
    <row r="2465" s="104" customFormat="1"/>
    <row r="2466" s="104" customFormat="1"/>
    <row r="2467" s="104" customFormat="1"/>
    <row r="2468" s="104" customFormat="1"/>
    <row r="2469" s="104" customFormat="1"/>
    <row r="2470" s="104" customFormat="1"/>
    <row r="2471" s="104" customFormat="1"/>
    <row r="2472" s="104" customFormat="1"/>
    <row r="2473" s="104" customFormat="1"/>
    <row r="2474" s="104" customFormat="1"/>
    <row r="2475" s="104" customFormat="1"/>
    <row r="2476" s="104" customFormat="1"/>
    <row r="2477" s="104" customFormat="1"/>
    <row r="2478" s="104" customFormat="1"/>
    <row r="2479" s="104" customFormat="1"/>
    <row r="2480" s="104" customFormat="1"/>
    <row r="2481" s="104" customFormat="1"/>
    <row r="2482" s="104" customFormat="1"/>
    <row r="2483" s="104" customFormat="1"/>
    <row r="2484" s="104" customFormat="1"/>
    <row r="2485" s="104" customFormat="1"/>
    <row r="2486" s="104" customFormat="1"/>
    <row r="2487" s="104" customFormat="1"/>
    <row r="2488" s="104" customFormat="1"/>
    <row r="2489" s="104" customFormat="1"/>
    <row r="2490" s="104" customFormat="1"/>
    <row r="2491" s="104" customFormat="1"/>
    <row r="2492" s="104" customFormat="1"/>
    <row r="2493" s="104" customFormat="1"/>
    <row r="2494" s="104" customFormat="1"/>
    <row r="2495" s="104" customFormat="1"/>
    <row r="2496" s="104" customFormat="1"/>
    <row r="2497" s="104" customFormat="1"/>
    <row r="2498" s="104" customFormat="1"/>
    <row r="2499" s="104" customFormat="1"/>
    <row r="2500" s="104" customFormat="1"/>
    <row r="2501" s="104" customFormat="1"/>
    <row r="2502" s="104" customFormat="1"/>
    <row r="2503" s="104" customFormat="1"/>
    <row r="2504" s="104" customFormat="1"/>
    <row r="2505" s="104" customFormat="1"/>
    <row r="2506" s="104" customFormat="1"/>
    <row r="2507" s="104" customFormat="1"/>
    <row r="2508" s="104" customFormat="1"/>
    <row r="2509" s="104" customFormat="1"/>
    <row r="2510" s="104" customFormat="1"/>
    <row r="2511" s="104" customFormat="1"/>
    <row r="2512" s="104" customFormat="1"/>
    <row r="2513" s="104" customFormat="1"/>
    <row r="2514" s="104" customFormat="1"/>
    <row r="2515" s="104" customFormat="1"/>
    <row r="2516" s="104" customFormat="1"/>
    <row r="2517" s="104" customFormat="1"/>
    <row r="2518" s="104" customFormat="1"/>
    <row r="2519" s="104" customFormat="1"/>
    <row r="2520" s="104" customFormat="1"/>
    <row r="2521" s="104" customFormat="1"/>
    <row r="2522" s="104" customFormat="1"/>
    <row r="2523" s="104" customFormat="1"/>
    <row r="2524" s="104" customFormat="1"/>
    <row r="2525" s="104" customFormat="1"/>
    <row r="2526" s="104" customFormat="1"/>
    <row r="2527" s="104" customFormat="1"/>
    <row r="2528" s="104" customFormat="1"/>
    <row r="2529" s="104" customFormat="1"/>
    <row r="2530" s="104" customFormat="1"/>
    <row r="2531" s="104" customFormat="1"/>
    <row r="2532" s="104" customFormat="1"/>
    <row r="2533" s="104" customFormat="1"/>
    <row r="2534" s="104" customFormat="1"/>
    <row r="2535" s="104" customFormat="1"/>
    <row r="2536" s="104" customFormat="1"/>
    <row r="2537" s="104" customFormat="1"/>
    <row r="2538" s="104" customFormat="1"/>
    <row r="2539" s="104" customFormat="1"/>
    <row r="2540" s="104" customFormat="1"/>
    <row r="2541" s="104" customFormat="1"/>
    <row r="2542" s="104" customFormat="1"/>
    <row r="2543" s="104" customFormat="1"/>
    <row r="2544" s="104" customFormat="1"/>
    <row r="2545" s="104" customFormat="1"/>
    <row r="2546" s="104" customFormat="1"/>
    <row r="2547" s="104" customFormat="1"/>
    <row r="2548" s="104" customFormat="1"/>
    <row r="2549" s="104" customFormat="1"/>
    <row r="2550" s="104" customFormat="1"/>
    <row r="2551" s="104" customFormat="1"/>
    <row r="2552" s="104" customFormat="1"/>
    <row r="2553" s="104" customFormat="1"/>
    <row r="2554" s="104" customFormat="1"/>
    <row r="2555" s="104" customFormat="1"/>
    <row r="2556" s="104" customFormat="1"/>
    <row r="2557" s="104" customFormat="1"/>
    <row r="2558" s="104" customFormat="1"/>
    <row r="2559" s="104" customFormat="1"/>
    <row r="2560" s="104" customFormat="1"/>
    <row r="2561" s="104" customFormat="1"/>
    <row r="2562" s="104" customFormat="1"/>
    <row r="2563" s="104" customFormat="1"/>
    <row r="2564" s="104" customFormat="1"/>
    <row r="2565" s="104" customFormat="1"/>
    <row r="2566" s="104" customFormat="1"/>
    <row r="2567" s="104" customFormat="1"/>
    <row r="2568" s="104" customFormat="1"/>
    <row r="2569" s="104" customFormat="1"/>
    <row r="2570" s="104" customFormat="1"/>
    <row r="2571" s="104" customFormat="1"/>
    <row r="2572" s="104" customFormat="1"/>
    <row r="2573" s="104" customFormat="1"/>
    <row r="2574" s="104" customFormat="1"/>
    <row r="2575" s="104" customFormat="1"/>
    <row r="2576" s="104" customFormat="1"/>
    <row r="2577" s="104" customFormat="1"/>
    <row r="2578" s="104" customFormat="1"/>
    <row r="2579" s="104" customFormat="1"/>
    <row r="2580" s="104" customFormat="1"/>
    <row r="2581" s="104" customFormat="1"/>
    <row r="2582" s="104" customFormat="1"/>
    <row r="2583" s="104" customFormat="1"/>
    <row r="2584" s="104" customFormat="1"/>
    <row r="2585" s="104" customFormat="1"/>
    <row r="2586" s="104" customFormat="1"/>
    <row r="2587" s="104" customFormat="1"/>
    <row r="2588" s="104" customFormat="1"/>
    <row r="2589" s="104" customFormat="1"/>
    <row r="2590" s="104" customFormat="1"/>
    <row r="2591" s="104" customFormat="1"/>
    <row r="2592" s="104" customFormat="1"/>
    <row r="2593" s="104" customFormat="1"/>
    <row r="2594" s="104" customFormat="1"/>
    <row r="2595" s="104" customFormat="1"/>
    <row r="2596" s="104" customFormat="1"/>
    <row r="2597" s="104" customFormat="1"/>
    <row r="2598" s="104" customFormat="1"/>
    <row r="2599" s="104" customFormat="1"/>
    <row r="2600" s="104" customFormat="1"/>
    <row r="2601" s="104" customFormat="1"/>
    <row r="2602" s="104" customFormat="1"/>
    <row r="2603" s="104" customFormat="1"/>
    <row r="2604" s="104" customFormat="1"/>
    <row r="2605" s="104" customFormat="1"/>
    <row r="2606" s="104" customFormat="1"/>
    <row r="2607" s="104" customFormat="1"/>
    <row r="2608" s="104" customFormat="1"/>
    <row r="2609" s="104" customFormat="1"/>
    <row r="2610" s="104" customFormat="1"/>
    <row r="2611" s="104" customFormat="1"/>
    <row r="2612" s="104" customFormat="1"/>
    <row r="2613" s="104" customFormat="1"/>
    <row r="2614" s="104" customFormat="1"/>
    <row r="2615" s="104" customFormat="1"/>
    <row r="2616" s="104" customFormat="1"/>
    <row r="2617" s="104" customFormat="1"/>
    <row r="2618" s="104" customFormat="1"/>
    <row r="2619" s="104" customFormat="1"/>
    <row r="2620" s="104" customFormat="1"/>
    <row r="2621" s="104" customFormat="1"/>
    <row r="2622" s="104" customFormat="1"/>
    <row r="2623" s="104" customFormat="1"/>
    <row r="2624" s="104" customFormat="1"/>
    <row r="2625" s="104" customFormat="1"/>
    <row r="2626" s="104" customFormat="1"/>
    <row r="2627" s="104" customFormat="1"/>
    <row r="2628" s="104" customFormat="1"/>
    <row r="2629" s="104" customFormat="1"/>
    <row r="2630" s="104" customFormat="1"/>
    <row r="2631" s="104" customFormat="1"/>
    <row r="2632" s="104" customFormat="1"/>
    <row r="2633" s="104" customFormat="1"/>
    <row r="2634" s="104" customFormat="1"/>
    <row r="2635" s="104" customFormat="1"/>
    <row r="2636" s="104" customFormat="1"/>
    <row r="2637" s="104" customFormat="1"/>
    <row r="2638" s="104" customFormat="1"/>
    <row r="2639" s="104" customFormat="1"/>
    <row r="2640" s="104" customFormat="1"/>
    <row r="2641" s="104" customFormat="1"/>
    <row r="2642" s="104" customFormat="1"/>
    <row r="2643" s="104" customFormat="1"/>
    <row r="2644" s="104" customFormat="1"/>
    <row r="2645" s="104" customFormat="1"/>
    <row r="2646" s="104" customFormat="1"/>
    <row r="2647" s="104" customFormat="1"/>
    <row r="2648" s="104" customFormat="1"/>
    <row r="2649" s="104" customFormat="1"/>
    <row r="2650" s="104" customFormat="1"/>
    <row r="2651" s="104" customFormat="1"/>
    <row r="2652" s="104" customFormat="1"/>
    <row r="2653" s="104" customFormat="1"/>
    <row r="2654" s="104" customFormat="1"/>
    <row r="2655" s="104" customFormat="1"/>
    <row r="2656" s="104" customFormat="1"/>
    <row r="2657" s="104" customFormat="1"/>
    <row r="2658" s="104" customFormat="1"/>
    <row r="2659" s="104" customFormat="1"/>
    <row r="2660" s="104" customFormat="1"/>
    <row r="2661" s="104" customFormat="1"/>
    <row r="2662" s="104" customFormat="1"/>
    <row r="2663" s="104" customFormat="1"/>
    <row r="2664" s="104" customFormat="1"/>
    <row r="2665" s="104" customFormat="1"/>
    <row r="2666" s="104" customFormat="1"/>
    <row r="2667" s="104" customFormat="1"/>
    <row r="2668" s="104" customFormat="1"/>
    <row r="2669" s="104" customFormat="1"/>
    <row r="2670" s="104" customFormat="1"/>
    <row r="2671" s="104" customFormat="1"/>
    <row r="2672" s="104" customFormat="1"/>
    <row r="2673" s="104" customFormat="1"/>
    <row r="2674" s="104" customFormat="1"/>
    <row r="2675" s="104" customFormat="1"/>
    <row r="2676" s="104" customFormat="1"/>
    <row r="2677" s="104" customFormat="1"/>
    <row r="2678" s="104" customFormat="1"/>
    <row r="2679" s="104" customFormat="1"/>
    <row r="2680" s="104" customFormat="1"/>
    <row r="2681" s="104" customFormat="1"/>
    <row r="2682" s="104" customFormat="1"/>
    <row r="2683" s="104" customFormat="1"/>
    <row r="2684" s="104" customFormat="1"/>
    <row r="2685" s="104" customFormat="1"/>
    <row r="2686" s="104" customFormat="1"/>
    <row r="2687" s="104" customFormat="1"/>
    <row r="2688" s="104" customFormat="1"/>
    <row r="2689" s="104" customFormat="1"/>
    <row r="2690" s="104" customFormat="1"/>
    <row r="2691" s="104" customFormat="1"/>
    <row r="2692" s="104" customFormat="1"/>
    <row r="2693" s="104" customFormat="1"/>
    <row r="2694" s="104" customFormat="1"/>
    <row r="2695" s="104" customFormat="1"/>
    <row r="2696" s="104" customFormat="1"/>
    <row r="2697" s="104" customFormat="1"/>
    <row r="2698" s="104" customFormat="1"/>
    <row r="2699" s="104" customFormat="1"/>
    <row r="2700" s="104" customFormat="1"/>
    <row r="2701" s="104" customFormat="1"/>
    <row r="2702" s="104" customFormat="1"/>
    <row r="2703" s="104" customFormat="1"/>
    <row r="2704" s="104" customFormat="1"/>
    <row r="2705" s="104" customFormat="1"/>
    <row r="2706" s="104" customFormat="1"/>
    <row r="2707" s="104" customFormat="1"/>
    <row r="2708" s="104" customFormat="1"/>
    <row r="2709" s="104" customFormat="1"/>
    <row r="2710" s="104" customFormat="1"/>
    <row r="2711" s="104" customFormat="1"/>
    <row r="2712" s="104" customFormat="1"/>
    <row r="2713" s="104" customFormat="1"/>
    <row r="2714" s="104" customFormat="1"/>
    <row r="2715" s="104" customFormat="1"/>
    <row r="2716" s="104" customFormat="1"/>
    <row r="2717" s="104" customFormat="1"/>
    <row r="2718" s="104" customFormat="1"/>
    <row r="2719" s="104" customFormat="1"/>
    <row r="2720" s="104" customFormat="1"/>
    <row r="2721" s="104" customFormat="1"/>
    <row r="2722" s="104" customFormat="1"/>
    <row r="2723" s="104" customFormat="1"/>
    <row r="2724" s="104" customFormat="1"/>
    <row r="2725" s="104" customFormat="1"/>
    <row r="2726" s="104" customFormat="1"/>
    <row r="2727" s="104" customFormat="1"/>
    <row r="2728" s="104" customFormat="1"/>
    <row r="2729" s="104" customFormat="1"/>
    <row r="2730" s="104" customFormat="1"/>
    <row r="2731" s="104" customFormat="1"/>
    <row r="2732" s="104" customFormat="1"/>
    <row r="2733" s="104" customFormat="1"/>
    <row r="2734" s="104" customFormat="1"/>
    <row r="2735" s="104" customFormat="1"/>
    <row r="2736" s="104" customFormat="1"/>
    <row r="2737" s="104" customFormat="1"/>
    <row r="2738" s="104" customFormat="1"/>
    <row r="2739" s="104" customFormat="1"/>
    <row r="2740" s="104" customFormat="1"/>
    <row r="2741" s="104" customFormat="1"/>
    <row r="2742" s="104" customFormat="1"/>
    <row r="2743" s="104" customFormat="1"/>
    <row r="2744" s="104" customFormat="1"/>
    <row r="2745" s="104" customFormat="1"/>
    <row r="2746" s="104" customFormat="1"/>
    <row r="2747" s="104" customFormat="1"/>
    <row r="2748" s="104" customFormat="1"/>
    <row r="2749" s="104" customFormat="1"/>
    <row r="2750" s="104" customFormat="1"/>
    <row r="2751" s="104" customFormat="1"/>
    <row r="2752" s="104" customFormat="1"/>
    <row r="2753" s="104" customFormat="1"/>
    <row r="2754" s="104" customFormat="1"/>
    <row r="2755" s="104" customFormat="1"/>
    <row r="2756" s="104" customFormat="1"/>
    <row r="2757" s="104" customFormat="1"/>
    <row r="2758" s="104" customFormat="1"/>
    <row r="2759" s="104" customFormat="1"/>
    <row r="2760" s="104" customFormat="1"/>
    <row r="2761" s="104" customFormat="1"/>
    <row r="2762" s="104" customFormat="1"/>
    <row r="2763" s="104" customFormat="1"/>
    <row r="2764" s="104" customFormat="1"/>
    <row r="2765" s="104" customFormat="1"/>
    <row r="2766" s="104" customFormat="1"/>
    <row r="2767" s="104" customFormat="1"/>
    <row r="2768" s="104" customFormat="1"/>
    <row r="2769" s="104" customFormat="1"/>
    <row r="2770" s="104" customFormat="1"/>
    <row r="2771" s="104" customFormat="1"/>
    <row r="2772" s="104" customFormat="1"/>
    <row r="2773" s="104" customFormat="1"/>
    <row r="2774" s="104" customFormat="1"/>
    <row r="2775" s="104" customFormat="1"/>
    <row r="2776" s="104" customFormat="1"/>
    <row r="2777" s="104" customFormat="1"/>
    <row r="2778" s="104" customFormat="1"/>
    <row r="2779" s="104" customFormat="1"/>
    <row r="2780" s="104" customFormat="1"/>
    <row r="2781" s="104" customFormat="1"/>
    <row r="2782" s="104" customFormat="1"/>
    <row r="2783" s="104" customFormat="1"/>
    <row r="2784" s="104" customFormat="1"/>
    <row r="2785" s="104" customFormat="1"/>
    <row r="2786" s="104" customFormat="1"/>
    <row r="2787" s="104" customFormat="1"/>
    <row r="2788" s="104" customFormat="1"/>
    <row r="2789" s="104" customFormat="1"/>
    <row r="2790" s="104" customFormat="1"/>
    <row r="2791" s="104" customFormat="1"/>
    <row r="2792" s="104" customFormat="1"/>
    <row r="2793" s="104" customFormat="1"/>
    <row r="2794" s="104" customFormat="1"/>
    <row r="2795" s="104" customFormat="1"/>
    <row r="2796" s="104" customFormat="1"/>
    <row r="2797" s="104" customFormat="1"/>
    <row r="2798" s="104" customFormat="1"/>
    <row r="2799" s="104" customFormat="1"/>
    <row r="2800" s="104" customFormat="1"/>
    <row r="2801" s="104" customFormat="1"/>
    <row r="2802" s="104" customFormat="1"/>
    <row r="2803" s="104" customFormat="1"/>
    <row r="2804" s="104" customFormat="1"/>
    <row r="2805" s="104" customFormat="1"/>
    <row r="2806" s="104" customFormat="1"/>
    <row r="2807" s="104" customFormat="1"/>
    <row r="2808" s="104" customFormat="1"/>
    <row r="2809" s="104" customFormat="1"/>
    <row r="2810" s="104" customFormat="1"/>
    <row r="2811" s="104" customFormat="1"/>
    <row r="2812" s="104" customFormat="1"/>
    <row r="2813" s="104" customFormat="1"/>
    <row r="2814" s="104" customFormat="1"/>
    <row r="2815" s="104" customFormat="1"/>
    <row r="2816" s="104" customFormat="1"/>
    <row r="2817" s="104" customFormat="1"/>
    <row r="2818" s="104" customFormat="1"/>
    <row r="2819" s="104" customFormat="1"/>
    <row r="2820" s="104" customFormat="1"/>
    <row r="2821" s="104" customFormat="1"/>
    <row r="2822" s="104" customFormat="1"/>
    <row r="2823" s="104" customFormat="1"/>
    <row r="2824" s="104" customFormat="1"/>
    <row r="2825" s="104" customFormat="1"/>
    <row r="2826" s="104" customFormat="1"/>
    <row r="2827" s="104" customFormat="1"/>
    <row r="2828" s="104" customFormat="1"/>
    <row r="2829" s="104" customFormat="1"/>
    <row r="2830" s="104" customFormat="1"/>
    <row r="2831" s="104" customFormat="1"/>
    <row r="2832" s="104" customFormat="1"/>
    <row r="2833" s="104" customFormat="1"/>
    <row r="2834" s="104" customFormat="1"/>
    <row r="2835" s="104" customFormat="1"/>
    <row r="2836" s="104" customFormat="1"/>
    <row r="2837" s="104" customFormat="1"/>
    <row r="2838" s="104" customFormat="1"/>
    <row r="2839" s="104" customFormat="1"/>
    <row r="2840" s="104" customFormat="1"/>
    <row r="2841" s="104" customFormat="1"/>
    <row r="2842" s="104" customFormat="1"/>
    <row r="2843" s="104" customFormat="1"/>
    <row r="2844" s="104" customFormat="1"/>
    <row r="2845" s="104" customFormat="1"/>
    <row r="2846" s="104" customFormat="1"/>
    <row r="2847" s="104" customFormat="1"/>
    <row r="2848" s="104" customFormat="1"/>
    <row r="2849" s="104" customFormat="1"/>
    <row r="2850" s="104" customFormat="1"/>
    <row r="2851" s="104" customFormat="1"/>
    <row r="2852" s="104" customFormat="1"/>
    <row r="2853" s="104" customFormat="1"/>
    <row r="2854" s="104" customFormat="1"/>
    <row r="2855" s="104" customFormat="1"/>
    <row r="2856" s="104" customFormat="1"/>
    <row r="2857" s="104" customFormat="1"/>
    <row r="2858" s="104" customFormat="1"/>
    <row r="2859" s="104" customFormat="1"/>
    <row r="2860" s="104" customFormat="1"/>
    <row r="2861" s="104" customFormat="1"/>
    <row r="2862" s="104" customFormat="1"/>
    <row r="2863" s="104" customFormat="1"/>
    <row r="2864" s="104" customFormat="1"/>
    <row r="2865" s="104" customFormat="1"/>
    <row r="2866" s="104" customFormat="1"/>
    <row r="2867" s="104" customFormat="1"/>
    <row r="2868" s="104" customFormat="1"/>
    <row r="2869" s="104" customFormat="1"/>
    <row r="2870" s="104" customFormat="1"/>
    <row r="2871" s="104" customFormat="1"/>
    <row r="2872" s="104" customFormat="1"/>
    <row r="2873" s="104" customFormat="1"/>
    <row r="2874" s="104" customFormat="1"/>
    <row r="2875" s="104" customFormat="1"/>
    <row r="2876" s="104" customFormat="1"/>
    <row r="2877" s="104" customFormat="1"/>
    <row r="2878" s="104" customFormat="1"/>
    <row r="2879" s="104" customFormat="1"/>
    <row r="2880" s="104" customFormat="1"/>
    <row r="2881" s="104" customFormat="1"/>
    <row r="2882" s="104" customFormat="1"/>
    <row r="2883" s="104" customFormat="1"/>
    <row r="2884" s="104" customFormat="1"/>
    <row r="2885" s="104" customFormat="1"/>
    <row r="2886" s="104" customFormat="1"/>
    <row r="2887" s="104" customFormat="1"/>
    <row r="2888" s="104" customFormat="1"/>
    <row r="2889" s="104" customFormat="1"/>
    <row r="2890" s="104" customFormat="1"/>
    <row r="2891" s="104" customFormat="1"/>
    <row r="2892" s="104" customFormat="1"/>
    <row r="2893" s="104" customFormat="1"/>
    <row r="2894" s="104" customFormat="1"/>
    <row r="2895" s="104" customFormat="1"/>
    <row r="2896" s="104" customFormat="1"/>
    <row r="2897" s="104" customFormat="1"/>
    <row r="2898" s="104" customFormat="1"/>
    <row r="2899" s="104" customFormat="1"/>
    <row r="2900" s="104" customFormat="1"/>
    <row r="2901" s="104" customFormat="1"/>
    <row r="2902" s="104" customFormat="1"/>
    <row r="2903" s="104" customFormat="1"/>
    <row r="2904" s="104" customFormat="1"/>
    <row r="2905" s="104" customFormat="1"/>
    <row r="2906" s="104" customFormat="1"/>
    <row r="2907" s="104" customFormat="1"/>
    <row r="2908" s="104" customFormat="1"/>
    <row r="2909" s="104" customFormat="1"/>
    <row r="2910" s="104" customFormat="1"/>
    <row r="2911" s="104" customFormat="1"/>
    <row r="2912" s="104" customFormat="1"/>
    <row r="2913" s="104" customFormat="1"/>
    <row r="2914" s="104" customFormat="1"/>
    <row r="2915" s="104" customFormat="1"/>
    <row r="2916" s="104" customFormat="1"/>
    <row r="2917" s="104" customFormat="1"/>
    <row r="2918" s="104" customFormat="1"/>
    <row r="2919" s="104" customFormat="1"/>
    <row r="2920" s="104" customFormat="1"/>
    <row r="2921" s="104" customFormat="1"/>
    <row r="2922" s="104" customFormat="1"/>
    <row r="2923" s="104" customFormat="1"/>
    <row r="2924" s="104" customFormat="1"/>
    <row r="2925" s="104" customFormat="1"/>
    <row r="2926" s="104" customFormat="1"/>
    <row r="2927" s="104" customFormat="1"/>
    <row r="2928" s="104" customFormat="1"/>
    <row r="2929" s="104" customFormat="1"/>
    <row r="2930" s="104" customFormat="1"/>
    <row r="2931" s="104" customFormat="1"/>
    <row r="2932" s="104" customFormat="1"/>
    <row r="2933" s="104" customFormat="1"/>
    <row r="2934" s="104" customFormat="1"/>
    <row r="2935" s="104" customFormat="1"/>
    <row r="2936" s="104" customFormat="1"/>
    <row r="2937" s="104" customFormat="1"/>
    <row r="2938" s="104" customFormat="1"/>
    <row r="2939" s="104" customFormat="1"/>
    <row r="2940" s="104" customFormat="1"/>
    <row r="2941" s="104" customFormat="1"/>
    <row r="2942" s="104" customFormat="1"/>
    <row r="2943" s="104" customFormat="1"/>
    <row r="2944" s="104" customFormat="1"/>
    <row r="2945" s="104" customFormat="1"/>
    <row r="2946" s="104" customFormat="1"/>
    <row r="2947" s="104" customFormat="1"/>
    <row r="2948" s="104" customFormat="1"/>
    <row r="2949" s="104" customFormat="1"/>
    <row r="2950" s="104" customFormat="1"/>
    <row r="2951" s="104" customFormat="1"/>
    <row r="2952" s="104" customFormat="1"/>
    <row r="2953" s="104" customFormat="1"/>
    <row r="2954" s="104" customFormat="1"/>
    <row r="2955" s="104" customFormat="1"/>
    <row r="2956" s="104" customFormat="1"/>
    <row r="2957" s="104" customFormat="1"/>
    <row r="2958" s="104" customFormat="1"/>
    <row r="2959" s="104" customFormat="1"/>
    <row r="2960" s="104" customFormat="1"/>
    <row r="2961" s="104" customFormat="1"/>
    <row r="2962" s="104" customFormat="1"/>
    <row r="2963" s="104" customFormat="1"/>
    <row r="2964" s="104" customFormat="1"/>
    <row r="2965" s="104" customFormat="1"/>
    <row r="2966" s="104" customFormat="1"/>
    <row r="2967" s="104" customFormat="1"/>
    <row r="2968" s="104" customFormat="1"/>
    <row r="2969" s="104" customFormat="1"/>
    <row r="2970" s="104" customFormat="1"/>
    <row r="2971" s="104" customFormat="1"/>
    <row r="2972" s="104" customFormat="1"/>
    <row r="2973" s="104" customFormat="1"/>
    <row r="2974" s="104" customFormat="1"/>
    <row r="2975" s="104" customFormat="1"/>
    <row r="2976" s="104" customFormat="1"/>
    <row r="2977" s="104" customFormat="1"/>
    <row r="2978" s="104" customFormat="1"/>
    <row r="2979" s="104" customFormat="1"/>
    <row r="2980" s="104" customFormat="1"/>
    <row r="2981" s="104" customFormat="1"/>
    <row r="2982" s="104" customFormat="1"/>
    <row r="2983" s="104" customFormat="1"/>
    <row r="2984" s="104" customFormat="1"/>
    <row r="2985" s="104" customFormat="1"/>
    <row r="2986" s="104" customFormat="1"/>
    <row r="2987" s="104" customFormat="1"/>
    <row r="2988" s="104" customFormat="1"/>
    <row r="2989" s="104" customFormat="1"/>
    <row r="2990" s="104" customFormat="1"/>
    <row r="2991" s="104" customFormat="1"/>
    <row r="2992" s="104" customFormat="1"/>
    <row r="2993" s="104" customFormat="1"/>
    <row r="2994" s="104" customFormat="1"/>
    <row r="2995" s="104" customFormat="1"/>
    <row r="2996" s="104" customFormat="1"/>
    <row r="2997" s="104" customFormat="1"/>
    <row r="2998" s="104" customFormat="1"/>
    <row r="2999" s="104" customFormat="1"/>
    <row r="3000" s="104" customFormat="1"/>
    <row r="3001" s="104" customFormat="1"/>
    <row r="3002" s="104" customFormat="1"/>
    <row r="3003" s="104" customFormat="1"/>
    <row r="3004" s="104" customFormat="1"/>
    <row r="3005" s="104" customFormat="1"/>
    <row r="3006" s="104" customFormat="1"/>
    <row r="3007" s="104" customFormat="1"/>
    <row r="3008" s="104" customFormat="1"/>
    <row r="3009" s="104" customFormat="1"/>
    <row r="3010" s="104" customFormat="1"/>
    <row r="3011" s="104" customFormat="1"/>
    <row r="3012" s="104" customFormat="1"/>
    <row r="3013" s="104" customFormat="1"/>
    <row r="3014" s="104" customFormat="1"/>
    <row r="3015" s="104" customFormat="1"/>
    <row r="3016" s="104" customFormat="1"/>
    <row r="3017" s="104" customFormat="1"/>
    <row r="3018" s="104" customFormat="1"/>
    <row r="3019" s="104" customFormat="1"/>
    <row r="3020" s="104" customFormat="1"/>
    <row r="3021" s="104" customFormat="1"/>
    <row r="3022" s="104" customFormat="1"/>
    <row r="3023" s="104" customFormat="1"/>
    <row r="3024" s="104" customFormat="1"/>
    <row r="3025" s="104" customFormat="1"/>
    <row r="3026" s="104" customFormat="1"/>
    <row r="3027" s="104" customFormat="1"/>
    <row r="3028" s="104" customFormat="1"/>
    <row r="3029" s="104" customFormat="1"/>
    <row r="3030" s="104" customFormat="1"/>
    <row r="3031" s="104" customFormat="1"/>
    <row r="3032" s="104" customFormat="1"/>
    <row r="3033" s="104" customFormat="1"/>
    <row r="3034" s="104" customFormat="1"/>
    <row r="3035" s="104" customFormat="1"/>
    <row r="3036" s="104" customFormat="1"/>
    <row r="3037" s="104" customFormat="1"/>
    <row r="3038" s="104" customFormat="1"/>
    <row r="3039" s="104" customFormat="1"/>
    <row r="3040" s="104" customFormat="1"/>
    <row r="3041" s="104" customFormat="1"/>
    <row r="3042" s="104" customFormat="1"/>
    <row r="3043" s="104" customFormat="1"/>
    <row r="3044" s="104" customFormat="1"/>
    <row r="3045" s="104" customFormat="1"/>
    <row r="3046" s="104" customFormat="1"/>
    <row r="3047" s="104" customFormat="1"/>
    <row r="3048" s="104" customFormat="1"/>
    <row r="3049" s="104" customFormat="1"/>
    <row r="3050" s="104" customFormat="1"/>
    <row r="3051" s="104" customFormat="1"/>
    <row r="3052" s="104" customFormat="1"/>
    <row r="3053" s="104" customFormat="1"/>
    <row r="3054" s="104" customFormat="1"/>
    <row r="3055" s="104" customFormat="1"/>
    <row r="3056" s="104" customFormat="1"/>
    <row r="3057" s="104" customFormat="1"/>
    <row r="3058" s="104" customFormat="1"/>
    <row r="3059" s="104" customFormat="1"/>
    <row r="3060" s="104" customFormat="1"/>
    <row r="3061" s="104" customFormat="1"/>
    <row r="3062" s="104" customFormat="1"/>
    <row r="3063" s="104" customFormat="1"/>
    <row r="3064" s="104" customFormat="1"/>
    <row r="3065" s="104" customFormat="1"/>
    <row r="3066" s="104" customFormat="1"/>
    <row r="3067" s="104" customFormat="1"/>
    <row r="3068" s="104" customFormat="1"/>
    <row r="3069" s="104" customFormat="1"/>
    <row r="3070" s="104" customFormat="1"/>
    <row r="3071" s="104" customFormat="1"/>
    <row r="3072" s="104" customFormat="1"/>
    <row r="3073" s="104" customFormat="1"/>
    <row r="3074" s="104" customFormat="1"/>
    <row r="3075" s="104" customFormat="1"/>
    <row r="3076" s="104" customFormat="1"/>
    <row r="3077" s="104" customFormat="1"/>
    <row r="3078" s="104" customFormat="1"/>
    <row r="3079" s="104" customFormat="1"/>
    <row r="3080" s="104" customFormat="1"/>
    <row r="3081" s="104" customFormat="1"/>
    <row r="3082" s="104" customFormat="1"/>
    <row r="3083" s="104" customFormat="1"/>
    <row r="3084" s="104" customFormat="1"/>
    <row r="3085" s="104" customFormat="1"/>
    <row r="3086" s="104" customFormat="1"/>
    <row r="3087" s="104" customFormat="1"/>
    <row r="3088" s="104" customFormat="1"/>
    <row r="3089" s="104" customFormat="1"/>
    <row r="3090" s="104" customFormat="1"/>
    <row r="3091" s="104" customFormat="1"/>
    <row r="3092" s="104" customFormat="1"/>
    <row r="3093" s="104" customFormat="1"/>
    <row r="3094" s="104" customFormat="1"/>
    <row r="3095" s="104" customFormat="1"/>
    <row r="3096" s="104" customFormat="1"/>
    <row r="3097" s="104" customFormat="1"/>
    <row r="3098" s="104" customFormat="1"/>
    <row r="3099" s="104" customFormat="1"/>
    <row r="3100" s="104" customFormat="1"/>
    <row r="3101" s="104" customFormat="1"/>
    <row r="3102" s="104" customFormat="1"/>
    <row r="3103" s="104" customFormat="1"/>
    <row r="3104" s="104" customFormat="1"/>
    <row r="3105" s="104" customFormat="1"/>
    <row r="3106" s="104" customFormat="1"/>
    <row r="3107" s="104" customFormat="1"/>
    <row r="3108" s="104" customFormat="1"/>
    <row r="3109" s="104" customFormat="1"/>
    <row r="3110" s="104" customFormat="1"/>
    <row r="3111" s="104" customFormat="1"/>
    <row r="3112" s="104" customFormat="1"/>
    <row r="3113" s="104" customFormat="1"/>
    <row r="3114" s="104" customFormat="1"/>
    <row r="3115" s="104" customFormat="1"/>
    <row r="3116" s="104" customFormat="1"/>
    <row r="3117" s="104" customFormat="1"/>
    <row r="3118" s="104" customFormat="1"/>
    <row r="3119" s="104" customFormat="1"/>
    <row r="3120" s="104" customFormat="1"/>
    <row r="3121" s="104" customFormat="1"/>
    <row r="3122" s="104" customFormat="1"/>
    <row r="3123" s="104" customFormat="1"/>
    <row r="3124" s="104" customFormat="1"/>
    <row r="3125" s="104" customFormat="1"/>
    <row r="3126" s="104" customFormat="1"/>
    <row r="3127" s="104" customFormat="1"/>
    <row r="3128" s="104" customFormat="1"/>
    <row r="3129" s="104" customFormat="1"/>
    <row r="3130" s="104" customFormat="1"/>
    <row r="3131" s="104" customFormat="1"/>
    <row r="3132" s="104" customFormat="1"/>
    <row r="3133" s="104" customFormat="1"/>
    <row r="3134" s="104" customFormat="1"/>
    <row r="3135" s="104" customFormat="1"/>
    <row r="3136" s="104" customFormat="1"/>
    <row r="3137" s="104" customFormat="1"/>
    <row r="3138" s="104" customFormat="1"/>
    <row r="3139" s="104" customFormat="1"/>
    <row r="3140" s="104" customFormat="1"/>
    <row r="3141" s="104" customFormat="1"/>
    <row r="3142" s="104" customFormat="1"/>
    <row r="3143" s="104" customFormat="1"/>
    <row r="3144" s="104" customFormat="1"/>
    <row r="3145" s="104" customFormat="1"/>
    <row r="3146" s="104" customFormat="1"/>
    <row r="3147" s="104" customFormat="1"/>
    <row r="3148" s="104" customFormat="1"/>
    <row r="3149" s="104" customFormat="1"/>
    <row r="3150" s="104" customFormat="1"/>
    <row r="3151" s="104" customFormat="1"/>
    <row r="3152" s="104" customFormat="1"/>
    <row r="3153" s="104" customFormat="1"/>
    <row r="3154" s="104" customFormat="1"/>
    <row r="3155" s="104" customFormat="1"/>
    <row r="3156" s="104" customFormat="1"/>
    <row r="3157" s="104" customFormat="1"/>
    <row r="3158" s="104" customFormat="1"/>
    <row r="3159" s="104" customFormat="1"/>
    <row r="3160" s="104" customFormat="1"/>
    <row r="3161" s="104" customFormat="1"/>
    <row r="3162" s="104" customFormat="1"/>
    <row r="3163" s="104" customFormat="1"/>
    <row r="3164" s="104" customFormat="1"/>
    <row r="3165" s="104" customFormat="1"/>
    <row r="3166" s="104" customFormat="1"/>
    <row r="3167" s="104" customFormat="1"/>
    <row r="3168" s="104" customFormat="1"/>
    <row r="3169" s="104" customFormat="1"/>
    <row r="3170" s="104" customFormat="1"/>
    <row r="3171" s="104" customFormat="1"/>
    <row r="3172" s="104" customFormat="1"/>
    <row r="3173" s="104" customFormat="1"/>
    <row r="3174" s="104" customFormat="1"/>
    <row r="3175" s="104" customFormat="1"/>
    <row r="3176" s="104" customFormat="1"/>
    <row r="3177" s="104" customFormat="1"/>
    <row r="3178" s="104" customFormat="1"/>
    <row r="3179" s="104" customFormat="1"/>
    <row r="3180" s="104" customFormat="1"/>
    <row r="3181" s="104" customFormat="1"/>
    <row r="3182" s="104" customFormat="1"/>
    <row r="3183" s="104" customFormat="1"/>
    <row r="3184" s="104" customFormat="1"/>
    <row r="3185" s="104" customFormat="1"/>
    <row r="3186" s="104" customFormat="1"/>
    <row r="3187" s="104" customFormat="1"/>
    <row r="3188" s="104" customFormat="1"/>
    <row r="3189" s="104" customFormat="1"/>
    <row r="3190" s="104" customFormat="1"/>
    <row r="3191" s="104" customFormat="1"/>
    <row r="3192" s="104" customFormat="1"/>
    <row r="3193" s="104" customFormat="1"/>
    <row r="3194" s="104" customFormat="1"/>
    <row r="3195" s="104" customFormat="1"/>
    <row r="3196" s="104" customFormat="1"/>
    <row r="3197" s="104" customFormat="1"/>
    <row r="3198" s="104" customFormat="1"/>
    <row r="3199" s="104" customFormat="1"/>
    <row r="3200" s="104" customFormat="1"/>
    <row r="3201" s="104" customFormat="1"/>
    <row r="3202" s="104" customFormat="1"/>
    <row r="3203" s="104" customFormat="1"/>
    <row r="3204" s="104" customFormat="1"/>
    <row r="3205" s="104" customFormat="1"/>
    <row r="3206" s="104" customFormat="1"/>
    <row r="3207" s="104" customFormat="1"/>
    <row r="3208" s="104" customFormat="1"/>
    <row r="3209" s="104" customFormat="1"/>
    <row r="3210" s="104" customFormat="1"/>
    <row r="3211" s="104" customFormat="1"/>
    <row r="3212" s="104" customFormat="1"/>
    <row r="3213" s="104" customFormat="1"/>
    <row r="3214" s="104" customFormat="1"/>
    <row r="3215" s="104" customFormat="1"/>
    <row r="3216" s="104" customFormat="1"/>
    <row r="3217" s="104" customFormat="1"/>
    <row r="3218" s="104" customFormat="1"/>
    <row r="3219" s="104" customFormat="1"/>
    <row r="3220" s="104" customFormat="1"/>
    <row r="3221" s="104" customFormat="1"/>
    <row r="3222" s="104" customFormat="1"/>
    <row r="3223" s="104" customFormat="1"/>
    <row r="3224" s="104" customFormat="1"/>
    <row r="3225" s="104" customFormat="1"/>
    <row r="3226" s="104" customFormat="1"/>
    <row r="3227" s="104" customFormat="1"/>
    <row r="3228" s="104" customFormat="1"/>
    <row r="3229" s="104" customFormat="1"/>
    <row r="3230" s="104" customFormat="1"/>
    <row r="3231" s="104" customFormat="1"/>
    <row r="3232" s="104" customFormat="1"/>
    <row r="3233" s="104" customFormat="1"/>
    <row r="3234" s="104" customFormat="1"/>
    <row r="3235" s="104" customFormat="1"/>
    <row r="3236" s="104" customFormat="1"/>
    <row r="3237" s="104" customFormat="1"/>
    <row r="3238" s="104" customFormat="1"/>
    <row r="3239" s="104" customFormat="1"/>
    <row r="3240" s="104" customFormat="1"/>
    <row r="3241" s="104" customFormat="1"/>
    <row r="3242" s="104" customFormat="1"/>
    <row r="3243" s="104" customFormat="1"/>
    <row r="3244" s="104" customFormat="1"/>
    <row r="3245" s="104" customFormat="1"/>
    <row r="3246" s="104" customFormat="1"/>
    <row r="3247" s="104" customFormat="1"/>
    <row r="3248" s="104" customFormat="1"/>
    <row r="3249" s="104" customFormat="1"/>
    <row r="3250" s="104" customFormat="1"/>
    <row r="3251" s="104" customFormat="1"/>
    <row r="3252" s="104" customFormat="1"/>
    <row r="3253" s="104" customFormat="1"/>
    <row r="3254" s="104" customFormat="1"/>
    <row r="3255" s="104" customFormat="1"/>
    <row r="3256" s="104" customFormat="1"/>
    <row r="3257" s="104" customFormat="1"/>
    <row r="3258" s="104" customFormat="1"/>
    <row r="3259" s="104" customFormat="1"/>
    <row r="3260" s="104" customFormat="1"/>
    <row r="3261" s="104" customFormat="1"/>
    <row r="3262" s="104" customFormat="1"/>
    <row r="3263" s="104" customFormat="1"/>
    <row r="3264" s="104" customFormat="1"/>
    <row r="3265" s="104" customFormat="1"/>
    <row r="3266" s="104" customFormat="1"/>
    <row r="3267" s="104" customFormat="1"/>
    <row r="3268" s="104" customFormat="1"/>
    <row r="3269" s="104" customFormat="1"/>
    <row r="3270" s="104" customFormat="1"/>
    <row r="3271" s="104" customFormat="1"/>
    <row r="3272" s="104" customFormat="1"/>
    <row r="3273" s="104" customFormat="1"/>
    <row r="3274" s="104" customFormat="1"/>
    <row r="3275" s="104" customFormat="1"/>
    <row r="3276" s="104" customFormat="1"/>
    <row r="3277" s="104" customFormat="1"/>
    <row r="3278" s="104" customFormat="1"/>
    <row r="3279" s="104" customFormat="1"/>
    <row r="3280" s="104" customFormat="1"/>
    <row r="3281" s="104" customFormat="1"/>
    <row r="3282" s="104" customFormat="1"/>
    <row r="3283" s="104" customFormat="1"/>
    <row r="3284" s="104" customFormat="1"/>
    <row r="3285" s="104" customFormat="1"/>
    <row r="3286" s="104" customFormat="1"/>
    <row r="3287" s="104" customFormat="1"/>
    <row r="3288" s="104" customFormat="1"/>
    <row r="3289" s="104" customFormat="1"/>
    <row r="3290" s="104" customFormat="1"/>
    <row r="3291" s="104" customFormat="1"/>
    <row r="3292" s="104" customFormat="1"/>
    <row r="3293" s="104" customFormat="1"/>
    <row r="3294" s="104" customFormat="1"/>
    <row r="3295" s="104" customFormat="1"/>
    <row r="3296" s="104" customFormat="1"/>
    <row r="3297" s="104" customFormat="1"/>
    <row r="3298" s="104" customFormat="1"/>
    <row r="3299" s="104" customFormat="1"/>
    <row r="3300" s="104" customFormat="1"/>
    <row r="3301" s="104" customFormat="1"/>
    <row r="3302" s="104" customFormat="1"/>
    <row r="3303" s="104" customFormat="1"/>
    <row r="3304" s="104" customFormat="1"/>
    <row r="3305" s="104" customFormat="1"/>
    <row r="3306" s="104" customFormat="1"/>
    <row r="3307" s="104" customFormat="1"/>
    <row r="3308" s="104" customFormat="1"/>
    <row r="3309" s="104" customFormat="1"/>
    <row r="3310" s="104" customFormat="1"/>
    <row r="3311" s="104" customFormat="1"/>
    <row r="3312" s="104" customFormat="1"/>
    <row r="3313" s="104" customFormat="1"/>
    <row r="3314" s="104" customFormat="1"/>
    <row r="3315" s="104" customFormat="1"/>
    <row r="3316" s="104" customFormat="1"/>
    <row r="3317" s="104" customFormat="1"/>
    <row r="3318" s="104" customFormat="1"/>
    <row r="3319" s="104" customFormat="1"/>
    <row r="3320" s="104" customFormat="1"/>
    <row r="3321" s="104" customFormat="1"/>
    <row r="3322" s="104" customFormat="1"/>
    <row r="3323" s="104" customFormat="1"/>
    <row r="3324" s="104" customFormat="1"/>
    <row r="3325" s="104" customFormat="1"/>
    <row r="3326" s="104" customFormat="1"/>
    <row r="3327" s="104" customFormat="1"/>
    <row r="3328" s="104" customFormat="1"/>
    <row r="3329" s="104" customFormat="1"/>
    <row r="3330" s="104" customFormat="1"/>
    <row r="3331" s="104" customFormat="1"/>
    <row r="3332" s="104" customFormat="1"/>
    <row r="3333" s="104" customFormat="1"/>
    <row r="3334" s="104" customFormat="1"/>
    <row r="3335" s="104" customFormat="1"/>
    <row r="3336" s="104" customFormat="1"/>
    <row r="3337" s="104" customFormat="1"/>
    <row r="3338" s="104" customFormat="1"/>
    <row r="3339" s="104" customFormat="1"/>
    <row r="3340" s="104" customFormat="1"/>
    <row r="3341" s="104" customFormat="1"/>
    <row r="3342" s="104" customFormat="1"/>
    <row r="3343" s="104" customFormat="1"/>
    <row r="3344" s="104" customFormat="1"/>
    <row r="3345" s="104" customFormat="1"/>
    <row r="3346" s="104" customFormat="1"/>
    <row r="3347" s="104" customFormat="1"/>
    <row r="3348" s="104" customFormat="1"/>
    <row r="3349" s="104" customFormat="1"/>
    <row r="3350" s="104" customFormat="1"/>
    <row r="3351" s="104" customFormat="1"/>
    <row r="3352" s="104" customFormat="1"/>
    <row r="3353" s="104" customFormat="1"/>
    <row r="3354" s="104" customFormat="1"/>
    <row r="3355" s="104" customFormat="1"/>
    <row r="3356" s="104" customFormat="1"/>
    <row r="3357" s="104" customFormat="1"/>
    <row r="3358" s="104" customFormat="1"/>
    <row r="3359" s="104" customFormat="1"/>
    <row r="3360" s="104" customFormat="1"/>
    <row r="3361" s="104" customFormat="1"/>
    <row r="3362" s="104" customFormat="1"/>
    <row r="3363" s="104" customFormat="1"/>
    <row r="3364" s="104" customFormat="1"/>
    <row r="3365" s="104" customFormat="1"/>
    <row r="3366" s="104" customFormat="1"/>
    <row r="3367" s="104" customFormat="1"/>
    <row r="3368" s="104" customFormat="1"/>
    <row r="3369" s="104" customFormat="1"/>
    <row r="3370" s="104" customFormat="1"/>
    <row r="3371" s="104" customFormat="1"/>
    <row r="3372" s="104" customFormat="1"/>
    <row r="3373" s="104" customFormat="1"/>
    <row r="3374" s="104" customFormat="1"/>
    <row r="3375" s="104" customFormat="1"/>
    <row r="3376" s="104" customFormat="1"/>
    <row r="3377" s="104" customFormat="1"/>
    <row r="3378" s="104" customFormat="1"/>
    <row r="3379" s="104" customFormat="1"/>
    <row r="3380" s="104" customFormat="1"/>
    <row r="3381" s="104" customFormat="1"/>
    <row r="3382" s="104" customFormat="1"/>
    <row r="3383" s="104" customFormat="1"/>
    <row r="3384" s="104" customFormat="1"/>
    <row r="3385" s="104" customFormat="1"/>
    <row r="3386" s="104" customFormat="1"/>
    <row r="3387" s="104" customFormat="1"/>
    <row r="3388" s="104" customFormat="1"/>
    <row r="3389" s="104" customFormat="1"/>
    <row r="3390" s="104" customFormat="1"/>
    <row r="3391" s="104" customFormat="1"/>
    <row r="3392" s="104" customFormat="1"/>
    <row r="3393" s="104" customFormat="1"/>
    <row r="3394" s="104" customFormat="1"/>
    <row r="3395" s="104" customFormat="1"/>
    <row r="3396" s="104" customFormat="1"/>
    <row r="3397" s="104" customFormat="1"/>
    <row r="3398" s="104" customFormat="1"/>
    <row r="3399" s="104" customFormat="1"/>
    <row r="3400" s="104" customFormat="1"/>
    <row r="3401" s="104" customFormat="1"/>
    <row r="3402" s="104" customFormat="1"/>
    <row r="3403" s="104" customFormat="1"/>
    <row r="3404" s="104" customFormat="1"/>
    <row r="3405" s="104" customFormat="1"/>
    <row r="3406" s="104" customFormat="1"/>
    <row r="3407" s="104" customFormat="1"/>
    <row r="3408" s="104" customFormat="1"/>
    <row r="3409" s="104" customFormat="1"/>
    <row r="3410" s="104" customFormat="1"/>
    <row r="3411" s="104" customFormat="1"/>
    <row r="3412" s="104" customFormat="1"/>
    <row r="3413" s="104" customFormat="1"/>
    <row r="3414" s="104" customFormat="1"/>
    <row r="3415" s="104" customFormat="1"/>
    <row r="3416" s="104" customFormat="1"/>
    <row r="3417" s="104" customFormat="1"/>
    <row r="3418" s="104" customFormat="1"/>
    <row r="3419" s="104" customFormat="1"/>
    <row r="3420" s="104" customFormat="1"/>
    <row r="3421" s="104" customFormat="1"/>
    <row r="3422" s="104" customFormat="1"/>
    <row r="3423" s="104" customFormat="1"/>
    <row r="3424" s="104" customFormat="1"/>
    <row r="3425" s="104" customFormat="1"/>
    <row r="3426" s="104" customFormat="1"/>
    <row r="3427" s="104" customFormat="1"/>
    <row r="3428" s="104" customFormat="1"/>
    <row r="3429" s="104" customFormat="1"/>
    <row r="3430" s="104" customFormat="1"/>
    <row r="3431" s="104" customFormat="1"/>
    <row r="3432" s="104" customFormat="1"/>
    <row r="3433" s="104" customFormat="1"/>
    <row r="3434" s="104" customFormat="1"/>
    <row r="3435" s="104" customFormat="1"/>
    <row r="3436" s="104" customFormat="1"/>
    <row r="3437" s="104" customFormat="1"/>
    <row r="3438" s="104" customFormat="1"/>
    <row r="3439" s="104" customFormat="1"/>
    <row r="3440" s="104" customFormat="1"/>
    <row r="3441" s="104" customFormat="1"/>
    <row r="3442" s="104" customFormat="1"/>
    <row r="3443" s="104" customFormat="1"/>
    <row r="3444" s="104" customFormat="1"/>
    <row r="3445" s="104" customFormat="1"/>
    <row r="3446" s="104" customFormat="1"/>
    <row r="3447" s="104" customFormat="1"/>
    <row r="3448" s="104" customFormat="1"/>
    <row r="3449" s="104" customFormat="1"/>
    <row r="3450" s="104" customFormat="1"/>
    <row r="3451" s="104" customFormat="1"/>
    <row r="3452" s="104" customFormat="1"/>
    <row r="3453" s="104" customFormat="1"/>
    <row r="3454" s="104" customFormat="1"/>
    <row r="3455" s="104" customFormat="1"/>
    <row r="3456" s="104" customFormat="1"/>
    <row r="3457" s="104" customFormat="1"/>
    <row r="3458" s="104" customFormat="1"/>
    <row r="3459" s="104" customFormat="1"/>
    <row r="3460" s="104" customFormat="1"/>
    <row r="3461" s="104" customFormat="1"/>
    <row r="3462" s="104" customFormat="1"/>
    <row r="3463" s="104" customFormat="1"/>
    <row r="3464" s="104" customFormat="1"/>
    <row r="3465" s="104" customFormat="1"/>
    <row r="3466" s="104" customFormat="1"/>
    <row r="3467" s="104" customFormat="1"/>
    <row r="3468" s="104" customFormat="1"/>
    <row r="3469" s="104" customFormat="1"/>
    <row r="3470" s="104" customFormat="1"/>
    <row r="3471" s="104" customFormat="1"/>
    <row r="3472" s="104" customFormat="1"/>
    <row r="3473" s="104" customFormat="1"/>
    <row r="3474" s="104" customFormat="1"/>
    <row r="3475" s="104" customFormat="1"/>
    <row r="3476" s="104" customFormat="1"/>
    <row r="3477" s="104" customFormat="1"/>
    <row r="3478" s="104" customFormat="1"/>
    <row r="3479" s="104" customFormat="1"/>
    <row r="3480" s="104" customFormat="1"/>
    <row r="3481" s="104" customFormat="1"/>
    <row r="3482" s="104" customFormat="1"/>
    <row r="3483" s="104" customFormat="1"/>
    <row r="3484" s="104" customFormat="1"/>
    <row r="3485" s="104" customFormat="1"/>
    <row r="3486" s="104" customFormat="1"/>
    <row r="3487" s="104" customFormat="1"/>
    <row r="3488" s="104" customFormat="1"/>
    <row r="3489" s="104" customFormat="1"/>
    <row r="3490" s="104" customFormat="1"/>
    <row r="3491" s="104" customFormat="1"/>
    <row r="3492" s="104" customFormat="1"/>
    <row r="3493" s="104" customFormat="1"/>
    <row r="3494" s="104" customFormat="1"/>
    <row r="3495" s="104" customFormat="1"/>
    <row r="3496" s="104" customFormat="1"/>
    <row r="3497" s="104" customFormat="1"/>
    <row r="3498" s="104" customFormat="1"/>
    <row r="3499" s="104" customFormat="1"/>
    <row r="3500" s="104" customFormat="1"/>
    <row r="3501" s="104" customFormat="1"/>
    <row r="3502" s="104" customFormat="1"/>
    <row r="3503" s="104" customFormat="1"/>
    <row r="3504" s="104" customFormat="1"/>
    <row r="3505" s="104" customFormat="1"/>
    <row r="3506" s="104" customFormat="1"/>
    <row r="3507" s="104" customFormat="1"/>
    <row r="3508" s="104" customFormat="1"/>
    <row r="3509" s="104" customFormat="1"/>
    <row r="3510" s="104" customFormat="1"/>
    <row r="3511" s="104" customFormat="1"/>
    <row r="3512" s="104" customFormat="1"/>
    <row r="3513" s="104" customFormat="1"/>
    <row r="3514" s="104" customFormat="1"/>
    <row r="3515" s="104" customFormat="1"/>
    <row r="3516" s="104" customFormat="1"/>
    <row r="3517" s="104" customFormat="1"/>
    <row r="3518" s="104" customFormat="1"/>
    <row r="3519" s="104" customFormat="1"/>
    <row r="3520" s="104" customFormat="1"/>
    <row r="3521" s="104" customFormat="1"/>
    <row r="3522" s="104" customFormat="1"/>
    <row r="3523" s="104" customFormat="1"/>
    <row r="3524" s="104" customFormat="1"/>
    <row r="3525" s="104" customFormat="1"/>
    <row r="3526" s="104" customFormat="1"/>
    <row r="3527" s="104" customFormat="1"/>
    <row r="3528" s="104" customFormat="1"/>
    <row r="3529" s="104" customFormat="1"/>
    <row r="3530" s="104" customFormat="1"/>
    <row r="3531" s="104" customFormat="1"/>
    <row r="3532" s="104" customFormat="1"/>
    <row r="3533" s="104" customFormat="1"/>
    <row r="3534" s="104" customFormat="1"/>
    <row r="3535" s="104" customFormat="1"/>
    <row r="3536" s="104" customFormat="1"/>
    <row r="3537" s="104" customFormat="1"/>
    <row r="3538" s="104" customFormat="1"/>
    <row r="3539" s="104" customFormat="1"/>
    <row r="3540" s="104" customFormat="1"/>
    <row r="3541" s="104" customFormat="1"/>
    <row r="3542" s="104" customFormat="1"/>
    <row r="3543" s="104" customFormat="1"/>
    <row r="3544" s="104" customFormat="1"/>
    <row r="3545" s="104" customFormat="1"/>
    <row r="3546" s="104" customFormat="1"/>
    <row r="3547" s="104" customFormat="1"/>
    <row r="3548" s="104" customFormat="1"/>
    <row r="3549" s="104" customFormat="1"/>
    <row r="3550" s="104" customFormat="1"/>
    <row r="3551" s="104" customFormat="1"/>
    <row r="3552" s="104" customFormat="1"/>
    <row r="3553" s="104" customFormat="1"/>
    <row r="3554" s="104" customFormat="1"/>
    <row r="3555" s="104" customFormat="1"/>
    <row r="3556" s="104" customFormat="1"/>
    <row r="3557" s="104" customFormat="1"/>
    <row r="3558" s="104" customFormat="1"/>
    <row r="3559" s="104" customFormat="1"/>
    <row r="3560" s="104" customFormat="1"/>
    <row r="3561" s="104" customFormat="1"/>
    <row r="3562" s="104" customFormat="1"/>
    <row r="3563" s="104" customFormat="1"/>
    <row r="3564" s="104" customFormat="1"/>
    <row r="3565" s="104" customFormat="1"/>
    <row r="3566" s="104" customFormat="1"/>
    <row r="3567" s="104" customFormat="1"/>
    <row r="3568" s="104" customFormat="1"/>
    <row r="3569" s="104" customFormat="1"/>
    <row r="3570" s="104" customFormat="1"/>
    <row r="3571" s="104" customFormat="1"/>
    <row r="3572" s="104" customFormat="1"/>
    <row r="3573" s="104" customFormat="1"/>
    <row r="3574" s="104" customFormat="1"/>
    <row r="3575" s="104" customFormat="1"/>
    <row r="3576" s="104" customFormat="1"/>
    <row r="3577" s="104" customFormat="1"/>
    <row r="3578" s="104" customFormat="1"/>
    <row r="3579" s="104" customFormat="1"/>
    <row r="3580" s="104" customFormat="1"/>
    <row r="3581" s="104" customFormat="1"/>
    <row r="3582" s="104" customFormat="1"/>
    <row r="3583" s="104" customFormat="1"/>
    <row r="3584" s="104" customFormat="1"/>
    <row r="3585" s="104" customFormat="1"/>
    <row r="3586" s="104" customFormat="1"/>
    <row r="3587" s="104" customFormat="1"/>
    <row r="3588" s="104" customFormat="1"/>
    <row r="3589" s="104" customFormat="1"/>
    <row r="3590" s="104" customFormat="1"/>
    <row r="3591" s="104" customFormat="1"/>
    <row r="3592" s="104" customFormat="1"/>
    <row r="3593" s="104" customFormat="1"/>
    <row r="3594" s="104" customFormat="1"/>
    <row r="3595" s="104" customFormat="1"/>
    <row r="3596" s="104" customFormat="1"/>
    <row r="3597" s="104" customFormat="1"/>
    <row r="3598" s="104" customFormat="1"/>
    <row r="3599" s="104" customFormat="1"/>
    <row r="3600" s="104" customFormat="1"/>
    <row r="3601" s="104" customFormat="1"/>
    <row r="3602" s="104" customFormat="1"/>
    <row r="3603" s="104" customFormat="1"/>
    <row r="3604" s="104" customFormat="1"/>
    <row r="3605" s="104" customFormat="1"/>
    <row r="3606" s="104" customFormat="1"/>
    <row r="3607" s="104" customFormat="1"/>
    <row r="3608" s="104" customFormat="1"/>
    <row r="3609" s="104" customFormat="1"/>
    <row r="3610" s="104" customFormat="1"/>
    <row r="3611" s="104" customFormat="1"/>
    <row r="3612" s="104" customFormat="1"/>
    <row r="3613" s="104" customFormat="1"/>
    <row r="3614" s="104" customFormat="1"/>
    <row r="3615" s="104" customFormat="1"/>
    <row r="3616" s="104" customFormat="1"/>
    <row r="3617" s="104" customFormat="1"/>
    <row r="3618" s="104" customFormat="1"/>
    <row r="3619" s="104" customFormat="1"/>
    <row r="3620" s="104" customFormat="1"/>
    <row r="3621" s="104" customFormat="1"/>
    <row r="3622" s="104" customFormat="1"/>
    <row r="3623" s="104" customFormat="1"/>
    <row r="3624" s="104" customFormat="1"/>
    <row r="3625" s="104" customFormat="1"/>
    <row r="3626" s="104" customFormat="1"/>
    <row r="3627" s="104" customFormat="1"/>
    <row r="3628" s="104" customFormat="1"/>
    <row r="3629" s="104" customFormat="1"/>
    <row r="3630" s="104" customFormat="1"/>
    <row r="3631" s="104" customFormat="1"/>
    <row r="3632" s="104" customFormat="1"/>
    <row r="3633" s="104" customFormat="1"/>
    <row r="3634" s="104" customFormat="1"/>
    <row r="3635" s="104" customFormat="1"/>
    <row r="3636" s="104" customFormat="1"/>
    <row r="3637" s="104" customFormat="1"/>
    <row r="3638" s="104" customFormat="1"/>
    <row r="3639" s="104" customFormat="1"/>
    <row r="3640" s="104" customFormat="1"/>
    <row r="3641" s="104" customFormat="1"/>
    <row r="3642" s="104" customFormat="1"/>
    <row r="3643" s="104" customFormat="1"/>
    <row r="3644" s="104" customFormat="1"/>
    <row r="3645" s="104" customFormat="1"/>
    <row r="3646" s="104" customFormat="1"/>
    <row r="3647" s="104" customFormat="1"/>
    <row r="3648" s="104" customFormat="1"/>
    <row r="3649" s="104" customFormat="1"/>
    <row r="3650" s="104" customFormat="1"/>
    <row r="3651" s="104" customFormat="1"/>
    <row r="3652" s="104" customFormat="1"/>
    <row r="3653" s="104" customFormat="1"/>
    <row r="3654" s="104" customFormat="1"/>
    <row r="3655" s="104" customFormat="1"/>
    <row r="3656" s="104" customFormat="1"/>
    <row r="3657" s="104" customFormat="1"/>
    <row r="3658" s="104" customFormat="1"/>
    <row r="3659" s="104" customFormat="1"/>
    <row r="3660" s="104" customFormat="1"/>
    <row r="3661" s="104" customFormat="1"/>
    <row r="3662" s="104" customFormat="1"/>
    <row r="3663" s="104" customFormat="1"/>
    <row r="3664" s="104" customFormat="1"/>
    <row r="3665" s="104" customFormat="1"/>
    <row r="3666" s="104" customFormat="1"/>
    <row r="3667" s="104" customFormat="1"/>
    <row r="3668" s="104" customFormat="1"/>
    <row r="3669" s="104" customFormat="1"/>
    <row r="3670" s="104" customFormat="1"/>
    <row r="3671" s="104" customFormat="1"/>
    <row r="3672" s="104" customFormat="1"/>
    <row r="3673" s="104" customFormat="1"/>
    <row r="3674" s="104" customFormat="1"/>
    <row r="3675" s="104" customFormat="1"/>
    <row r="3676" s="104" customFormat="1"/>
    <row r="3677" s="104" customFormat="1"/>
    <row r="3678" s="104" customFormat="1"/>
    <row r="3679" s="104" customFormat="1"/>
    <row r="3680" s="104" customFormat="1"/>
    <row r="3681" s="104" customFormat="1"/>
    <row r="3682" s="104" customFormat="1"/>
    <row r="3683" s="104" customFormat="1"/>
    <row r="3684" s="104" customFormat="1"/>
    <row r="3685" s="104" customFormat="1"/>
    <row r="3686" s="104" customFormat="1"/>
    <row r="3687" s="104" customFormat="1"/>
    <row r="3688" s="104" customFormat="1"/>
    <row r="3689" s="104" customFormat="1"/>
    <row r="3690" s="104" customFormat="1"/>
    <row r="3691" s="104" customFormat="1"/>
    <row r="3692" s="104" customFormat="1"/>
    <row r="3693" s="104" customFormat="1"/>
    <row r="3694" s="104" customFormat="1"/>
    <row r="3695" s="104" customFormat="1"/>
    <row r="3696" s="104" customFormat="1"/>
    <row r="3697" s="104" customFormat="1"/>
    <row r="3698" s="104" customFormat="1"/>
    <row r="3699" s="104" customFormat="1"/>
    <row r="3700" s="104" customFormat="1"/>
    <row r="3701" s="104" customFormat="1"/>
    <row r="3702" s="104" customFormat="1"/>
    <row r="3703" s="104" customFormat="1"/>
    <row r="3704" s="104" customFormat="1"/>
    <row r="3705" s="104" customFormat="1"/>
    <row r="3706" s="104" customFormat="1"/>
    <row r="3707" s="104" customFormat="1"/>
    <row r="3708" s="104" customFormat="1"/>
    <row r="3709" s="104" customFormat="1"/>
    <row r="3710" s="104" customFormat="1"/>
    <row r="3711" s="104" customFormat="1"/>
    <row r="3712" s="104" customFormat="1"/>
    <row r="3713" s="104" customFormat="1"/>
    <row r="3714" s="104" customFormat="1"/>
    <row r="3715" s="104" customFormat="1"/>
    <row r="3716" s="104" customFormat="1"/>
    <row r="3717" s="104" customFormat="1"/>
    <row r="3718" s="104" customFormat="1"/>
    <row r="3719" s="104" customFormat="1"/>
    <row r="3720" s="104" customFormat="1"/>
    <row r="3721" s="104" customFormat="1"/>
    <row r="3722" s="104" customFormat="1"/>
    <row r="3723" s="104" customFormat="1"/>
    <row r="3724" s="104" customFormat="1"/>
    <row r="3725" s="104" customFormat="1"/>
    <row r="3726" s="104" customFormat="1"/>
    <row r="3727" s="104" customFormat="1"/>
    <row r="3728" s="104" customFormat="1"/>
    <row r="3729" s="104" customFormat="1"/>
    <row r="3730" s="104" customFormat="1"/>
    <row r="3731" s="104" customFormat="1"/>
    <row r="3732" s="104" customFormat="1"/>
    <row r="3733" s="104" customFormat="1"/>
    <row r="3734" s="104" customFormat="1"/>
    <row r="3735" s="104" customFormat="1"/>
    <row r="3736" s="104" customFormat="1"/>
    <row r="3737" s="104" customFormat="1"/>
    <row r="3738" s="104" customFormat="1"/>
    <row r="3739" s="104" customFormat="1"/>
    <row r="3740" s="104" customFormat="1"/>
    <row r="3741" s="104" customFormat="1"/>
    <row r="3742" s="104" customFormat="1"/>
    <row r="3743" s="104" customFormat="1"/>
    <row r="3744" s="104" customFormat="1"/>
    <row r="3745" s="104" customFormat="1"/>
    <row r="3746" s="104" customFormat="1"/>
    <row r="3747" s="104" customFormat="1"/>
    <row r="3748" s="104" customFormat="1"/>
    <row r="3749" s="104" customFormat="1"/>
    <row r="3750" s="104" customFormat="1"/>
    <row r="3751" s="104" customFormat="1"/>
    <row r="3752" s="104" customFormat="1"/>
    <row r="3753" s="104" customFormat="1"/>
    <row r="3754" s="104" customFormat="1"/>
    <row r="3755" s="104" customFormat="1"/>
    <row r="3756" s="104" customFormat="1"/>
    <row r="3757" s="104" customFormat="1"/>
    <row r="3758" s="104" customFormat="1"/>
    <row r="3759" s="104" customFormat="1"/>
    <row r="3760" s="104" customFormat="1"/>
    <row r="3761" s="104" customFormat="1"/>
    <row r="3762" s="104" customFormat="1"/>
    <row r="3763" s="104" customFormat="1"/>
    <row r="3764" s="104" customFormat="1"/>
    <row r="3765" s="104" customFormat="1"/>
    <row r="3766" s="104" customFormat="1"/>
    <row r="3767" s="104" customFormat="1"/>
    <row r="3768" s="104" customFormat="1"/>
    <row r="3769" s="104" customFormat="1"/>
    <row r="3770" s="104" customFormat="1"/>
    <row r="3771" s="104" customFormat="1"/>
    <row r="3772" s="104" customFormat="1"/>
    <row r="3773" s="104" customFormat="1"/>
    <row r="3774" s="104" customFormat="1"/>
    <row r="3775" s="104" customFormat="1"/>
    <row r="3776" s="104" customFormat="1"/>
    <row r="3777" s="104" customFormat="1"/>
    <row r="3778" s="104" customFormat="1"/>
    <row r="3779" s="104" customFormat="1"/>
    <row r="3780" s="104" customFormat="1"/>
    <row r="3781" s="104" customFormat="1"/>
    <row r="3782" s="104" customFormat="1"/>
    <row r="3783" s="104" customFormat="1"/>
    <row r="3784" s="104" customFormat="1"/>
    <row r="3785" s="104" customFormat="1"/>
    <row r="3786" s="104" customFormat="1"/>
    <row r="3787" s="104" customFormat="1"/>
    <row r="3788" s="104" customFormat="1"/>
    <row r="3789" s="104" customFormat="1"/>
    <row r="3790" s="104" customFormat="1"/>
    <row r="3791" s="104" customFormat="1"/>
    <row r="3792" s="104" customFormat="1"/>
    <row r="3793" s="104" customFormat="1"/>
    <row r="3794" s="104" customFormat="1"/>
    <row r="3795" s="104" customFormat="1"/>
    <row r="3796" s="104" customFormat="1"/>
    <row r="3797" s="104" customFormat="1"/>
    <row r="3798" s="104" customFormat="1"/>
    <row r="3799" s="104" customFormat="1"/>
    <row r="3800" s="104" customFormat="1"/>
    <row r="3801" s="104" customFormat="1"/>
    <row r="3802" s="104" customFormat="1"/>
    <row r="3803" s="104" customFormat="1"/>
    <row r="3804" s="104" customFormat="1"/>
    <row r="3805" s="104" customFormat="1"/>
    <row r="3806" s="104" customFormat="1"/>
    <row r="3807" s="104" customFormat="1"/>
    <row r="3808" s="104" customFormat="1"/>
    <row r="3809" s="104" customFormat="1"/>
    <row r="3810" s="104" customFormat="1"/>
    <row r="3811" s="104" customFormat="1"/>
    <row r="3812" s="104" customFormat="1"/>
    <row r="3813" s="104" customFormat="1"/>
    <row r="3814" s="104" customFormat="1"/>
    <row r="3815" s="104" customFormat="1"/>
    <row r="3816" s="104" customFormat="1"/>
    <row r="3817" s="104" customFormat="1"/>
    <row r="3818" s="104" customFormat="1"/>
    <row r="3819" s="104" customFormat="1"/>
    <row r="3820" s="104" customFormat="1"/>
    <row r="3821" s="104" customFormat="1"/>
    <row r="3822" s="104" customFormat="1"/>
    <row r="3823" s="104" customFormat="1"/>
    <row r="3824" s="104" customFormat="1"/>
    <row r="3825" s="104" customFormat="1"/>
    <row r="3826" s="104" customFormat="1"/>
    <row r="3827" s="104" customFormat="1"/>
    <row r="3828" s="104" customFormat="1"/>
    <row r="3829" s="104" customFormat="1"/>
    <row r="3830" s="104" customFormat="1"/>
    <row r="3831" s="104" customFormat="1"/>
    <row r="3832" s="104" customFormat="1"/>
    <row r="3833" s="104" customFormat="1"/>
    <row r="3834" s="104" customFormat="1"/>
    <row r="3835" s="104" customFormat="1"/>
    <row r="3836" s="104" customFormat="1"/>
    <row r="3837" s="104" customFormat="1"/>
    <row r="3838" s="104" customFormat="1"/>
    <row r="3839" s="104" customFormat="1"/>
    <row r="3840" s="104" customFormat="1"/>
    <row r="3841" s="104" customFormat="1"/>
    <row r="3842" s="104" customFormat="1"/>
    <row r="3843" s="104" customFormat="1"/>
    <row r="3844" s="104" customFormat="1"/>
    <row r="3845" s="104" customFormat="1"/>
    <row r="3846" s="104" customFormat="1"/>
    <row r="3847" s="104" customFormat="1"/>
    <row r="3848" s="104" customFormat="1"/>
    <row r="3849" s="104" customFormat="1"/>
    <row r="3850" s="104" customFormat="1"/>
    <row r="3851" s="104" customFormat="1"/>
    <row r="3852" s="104" customFormat="1"/>
    <row r="3853" s="104" customFormat="1"/>
    <row r="3854" s="104" customFormat="1"/>
    <row r="3855" s="104" customFormat="1"/>
    <row r="3856" s="104" customFormat="1"/>
    <row r="3857" s="104" customFormat="1"/>
    <row r="3858" s="104" customFormat="1"/>
    <row r="3859" s="104" customFormat="1"/>
    <row r="3860" s="104" customFormat="1"/>
    <row r="3861" s="104" customFormat="1"/>
    <row r="3862" s="104" customFormat="1"/>
    <row r="3863" s="104" customFormat="1"/>
    <row r="3864" s="104" customFormat="1"/>
    <row r="3865" s="104" customFormat="1"/>
    <row r="3866" s="104" customFormat="1"/>
    <row r="3867" s="104" customFormat="1"/>
    <row r="3868" s="104" customFormat="1"/>
    <row r="3869" s="104" customFormat="1"/>
    <row r="3870" s="104" customFormat="1"/>
    <row r="3871" s="104" customFormat="1"/>
    <row r="3872" s="104" customFormat="1"/>
    <row r="3873" s="104" customFormat="1"/>
    <row r="3874" s="104" customFormat="1"/>
    <row r="3875" s="104" customFormat="1"/>
    <row r="3876" s="104" customFormat="1"/>
    <row r="3877" s="104" customFormat="1"/>
    <row r="3878" s="104" customFormat="1"/>
    <row r="3879" s="104" customFormat="1"/>
    <row r="3880" s="104" customFormat="1"/>
    <row r="3881" s="104" customFormat="1"/>
    <row r="3882" s="104" customFormat="1"/>
    <row r="3883" s="104" customFormat="1"/>
    <row r="3884" s="104" customFormat="1"/>
    <row r="3885" s="104" customFormat="1"/>
    <row r="3886" s="104" customFormat="1"/>
    <row r="3887" s="104" customFormat="1"/>
    <row r="3888" s="104" customFormat="1"/>
    <row r="3889" s="104" customFormat="1"/>
    <row r="3890" s="104" customFormat="1"/>
    <row r="3891" s="104" customFormat="1"/>
    <row r="3892" s="104" customFormat="1"/>
    <row r="3893" s="104" customFormat="1"/>
    <row r="3894" s="104" customFormat="1"/>
    <row r="3895" s="104" customFormat="1"/>
    <row r="3896" s="104" customFormat="1"/>
    <row r="3897" s="104" customFormat="1"/>
    <row r="3898" s="104" customFormat="1"/>
    <row r="3899" s="104" customFormat="1"/>
    <row r="3900" s="104" customFormat="1"/>
    <row r="3901" s="104" customFormat="1"/>
    <row r="3902" s="104" customFormat="1"/>
    <row r="3903" s="104" customFormat="1"/>
    <row r="3904" s="104" customFormat="1"/>
    <row r="3905" s="104" customFormat="1"/>
    <row r="3906" s="104" customFormat="1"/>
    <row r="3907" s="104" customFormat="1"/>
    <row r="3908" s="104" customFormat="1"/>
    <row r="3909" s="104" customFormat="1"/>
    <row r="3910" s="104" customFormat="1"/>
    <row r="3911" s="104" customFormat="1"/>
    <row r="3912" s="104" customFormat="1"/>
    <row r="3913" s="104" customFormat="1"/>
    <row r="3914" s="104" customFormat="1"/>
    <row r="3915" s="104" customFormat="1"/>
    <row r="3916" s="104" customFormat="1"/>
    <row r="3917" s="104" customFormat="1"/>
    <row r="3918" s="104" customFormat="1"/>
    <row r="3919" s="104" customFormat="1"/>
    <row r="3920" s="104" customFormat="1"/>
    <row r="3921" s="104" customFormat="1"/>
    <row r="3922" s="104" customFormat="1"/>
    <row r="3923" s="104" customFormat="1"/>
    <row r="3924" s="104" customFormat="1"/>
    <row r="3925" s="104" customFormat="1"/>
    <row r="3926" s="104" customFormat="1"/>
    <row r="3927" s="104" customFormat="1"/>
    <row r="3928" s="104" customFormat="1"/>
    <row r="3929" s="104" customFormat="1"/>
    <row r="3930" s="104" customFormat="1"/>
    <row r="3931" s="104" customFormat="1"/>
    <row r="3932" s="104" customFormat="1"/>
    <row r="3933" s="104" customFormat="1"/>
    <row r="3934" s="104" customFormat="1"/>
    <row r="3935" s="104" customFormat="1"/>
    <row r="3936" s="104" customFormat="1"/>
    <row r="3937" s="104" customFormat="1"/>
    <row r="3938" s="104" customFormat="1"/>
    <row r="3939" s="104" customFormat="1"/>
    <row r="3940" s="104" customFormat="1"/>
    <row r="3941" s="104" customFormat="1"/>
    <row r="3942" s="104" customFormat="1"/>
    <row r="3943" s="104" customFormat="1"/>
    <row r="3944" s="104" customFormat="1"/>
    <row r="3945" s="104" customFormat="1"/>
    <row r="3946" s="104" customFormat="1"/>
    <row r="3947" s="104" customFormat="1"/>
    <row r="3948" s="104" customFormat="1"/>
    <row r="3949" s="104" customFormat="1"/>
    <row r="3950" s="104" customFormat="1"/>
    <row r="3951" s="104" customFormat="1"/>
    <row r="3952" s="104" customFormat="1"/>
    <row r="3953" s="104" customFormat="1"/>
    <row r="3954" s="104" customFormat="1"/>
    <row r="3955" s="104" customFormat="1"/>
    <row r="3956" s="104" customFormat="1"/>
    <row r="3957" s="104" customFormat="1"/>
    <row r="3958" s="104" customFormat="1"/>
    <row r="3959" s="104" customFormat="1"/>
    <row r="3960" s="104" customFormat="1"/>
    <row r="3961" s="104" customFormat="1"/>
    <row r="3962" s="104" customFormat="1"/>
    <row r="3963" s="104" customFormat="1"/>
    <row r="3964" s="104" customFormat="1"/>
    <row r="3965" s="104" customFormat="1"/>
    <row r="3966" s="104" customFormat="1"/>
    <row r="3967" s="104" customFormat="1"/>
    <row r="3968" s="104" customFormat="1"/>
    <row r="3969" s="104" customFormat="1"/>
    <row r="3970" s="104" customFormat="1"/>
    <row r="3971" s="104" customFormat="1"/>
    <row r="3972" s="104" customFormat="1"/>
    <row r="3973" s="104" customFormat="1"/>
    <row r="3974" s="104" customFormat="1"/>
    <row r="3975" s="104" customFormat="1"/>
    <row r="3976" s="104" customFormat="1"/>
    <row r="3977" s="104" customFormat="1"/>
    <row r="3978" s="104" customFormat="1"/>
    <row r="3979" s="104" customFormat="1"/>
    <row r="3980" s="104" customFormat="1"/>
    <row r="3981" s="104" customFormat="1"/>
    <row r="3982" s="104" customFormat="1"/>
    <row r="3983" s="104" customFormat="1"/>
    <row r="3984" s="104" customFormat="1"/>
    <row r="3985" s="104" customFormat="1"/>
    <row r="3986" s="104" customFormat="1"/>
    <row r="3987" s="104" customFormat="1"/>
    <row r="3988" s="104" customFormat="1"/>
    <row r="3989" s="104" customFormat="1"/>
    <row r="3990" s="104" customFormat="1"/>
    <row r="3991" s="104" customFormat="1"/>
    <row r="3992" s="104" customFormat="1"/>
    <row r="3993" s="104" customFormat="1"/>
    <row r="3994" s="104" customFormat="1"/>
    <row r="3995" s="104" customFormat="1"/>
    <row r="3996" s="104" customFormat="1"/>
    <row r="3997" s="104" customFormat="1"/>
    <row r="3998" s="104" customFormat="1"/>
    <row r="3999" s="104" customFormat="1"/>
    <row r="4000" s="104" customFormat="1"/>
    <row r="4001" s="104" customFormat="1"/>
    <row r="4002" s="104" customFormat="1"/>
    <row r="4003" s="104" customFormat="1"/>
    <row r="4004" s="104" customFormat="1"/>
    <row r="4005" s="104" customFormat="1"/>
    <row r="4006" s="104" customFormat="1"/>
    <row r="4007" s="104" customFormat="1"/>
    <row r="4008" s="104" customFormat="1"/>
    <row r="4009" s="104" customFormat="1"/>
    <row r="4010" s="104" customFormat="1"/>
    <row r="4011" s="104" customFormat="1"/>
    <row r="4012" s="104" customFormat="1"/>
    <row r="4013" s="104" customFormat="1"/>
    <row r="4014" s="104" customFormat="1"/>
    <row r="4015" s="104" customFormat="1"/>
    <row r="4016" s="104" customFormat="1"/>
    <row r="4017" s="104" customFormat="1"/>
    <row r="4018" s="104" customFormat="1"/>
    <row r="4019" s="104" customFormat="1"/>
    <row r="4020" s="104" customFormat="1"/>
    <row r="4021" s="104" customFormat="1"/>
    <row r="4022" s="104" customFormat="1"/>
    <row r="4023" s="104" customFormat="1"/>
    <row r="4024" s="104" customFormat="1"/>
    <row r="4025" s="104" customFormat="1"/>
    <row r="4026" s="104" customFormat="1"/>
    <row r="4027" s="104" customFormat="1"/>
    <row r="4028" s="104" customFormat="1"/>
    <row r="4029" s="104" customFormat="1"/>
    <row r="4030" s="104" customFormat="1"/>
    <row r="4031" s="104" customFormat="1"/>
    <row r="4032" s="104" customFormat="1"/>
    <row r="4033" s="104" customFormat="1"/>
    <row r="4034" s="104" customFormat="1"/>
    <row r="4035" s="104" customFormat="1"/>
    <row r="4036" s="104" customFormat="1"/>
    <row r="4037" s="104" customFormat="1"/>
    <row r="4038" s="104" customFormat="1"/>
    <row r="4039" s="104" customFormat="1"/>
    <row r="4040" s="104" customFormat="1"/>
    <row r="4041" s="104" customFormat="1"/>
    <row r="4042" s="104" customFormat="1"/>
    <row r="4043" s="104" customFormat="1"/>
    <row r="4044" s="104" customFormat="1"/>
    <row r="4045" s="104" customFormat="1"/>
    <row r="4046" s="104" customFormat="1"/>
    <row r="4047" s="104" customFormat="1"/>
    <row r="4048" s="104" customFormat="1"/>
    <row r="4049" s="104" customFormat="1"/>
    <row r="4050" s="104" customFormat="1"/>
    <row r="4051" s="104" customFormat="1"/>
    <row r="4052" s="104" customFormat="1"/>
    <row r="4053" s="104" customFormat="1"/>
    <row r="4054" s="104" customFormat="1"/>
    <row r="4055" s="104" customFormat="1"/>
    <row r="4056" s="104" customFormat="1"/>
    <row r="4057" s="104" customFormat="1"/>
    <row r="4058" s="104" customFormat="1"/>
    <row r="4059" s="104" customFormat="1"/>
    <row r="4060" s="104" customFormat="1"/>
    <row r="4061" s="104" customFormat="1"/>
    <row r="4062" s="104" customFormat="1"/>
    <row r="4063" s="104" customFormat="1"/>
    <row r="4064" s="104" customFormat="1"/>
    <row r="4065" s="104" customFormat="1"/>
    <row r="4066" s="104" customFormat="1"/>
    <row r="4067" s="104" customFormat="1"/>
    <row r="4068" s="104" customFormat="1"/>
    <row r="4069" s="104" customFormat="1"/>
    <row r="4070" s="104" customFormat="1"/>
    <row r="4071" s="104" customFormat="1"/>
    <row r="4072" s="104" customFormat="1"/>
    <row r="4073" s="104" customFormat="1"/>
    <row r="4074" s="104" customFormat="1"/>
    <row r="4075" s="104" customFormat="1"/>
    <row r="4076" s="104" customFormat="1"/>
    <row r="4077" s="104" customFormat="1"/>
    <row r="4078" s="104" customFormat="1"/>
    <row r="4079" s="104" customFormat="1"/>
    <row r="4080" s="104" customFormat="1"/>
    <row r="4081" s="104" customFormat="1"/>
    <row r="4082" s="104" customFormat="1"/>
    <row r="4083" s="104" customFormat="1"/>
    <row r="4084" s="104" customFormat="1"/>
    <row r="4085" s="104" customFormat="1"/>
    <row r="4086" s="104" customFormat="1"/>
    <row r="4087" s="104" customFormat="1"/>
    <row r="4088" s="104" customFormat="1"/>
    <row r="4089" s="104" customFormat="1"/>
    <row r="4090" s="104" customFormat="1"/>
    <row r="4091" s="104" customFormat="1"/>
    <row r="4092" s="104" customFormat="1"/>
    <row r="4093" s="104" customFormat="1"/>
    <row r="4094" s="104" customFormat="1"/>
    <row r="4095" s="104" customFormat="1"/>
    <row r="4096" s="104" customFormat="1"/>
    <row r="4097" s="104" customFormat="1"/>
    <row r="4098" s="104" customFormat="1"/>
    <row r="4099" s="104" customFormat="1"/>
    <row r="4100" s="104" customFormat="1"/>
    <row r="4101" s="104" customFormat="1"/>
    <row r="4102" s="104" customFormat="1"/>
    <row r="4103" s="104" customFormat="1"/>
    <row r="4104" s="104" customFormat="1"/>
    <row r="4105" s="104" customFormat="1"/>
    <row r="4106" s="104" customFormat="1"/>
    <row r="4107" s="104" customFormat="1"/>
    <row r="4108" s="104" customFormat="1"/>
    <row r="4109" s="104" customFormat="1"/>
    <row r="4110" s="104" customFormat="1"/>
    <row r="4111" s="104" customFormat="1"/>
    <row r="4112" s="104" customFormat="1"/>
    <row r="4113" s="104" customFormat="1"/>
    <row r="4114" s="104" customFormat="1"/>
    <row r="4115" s="104" customFormat="1"/>
    <row r="4116" s="104" customFormat="1"/>
    <row r="4117" s="104" customFormat="1"/>
    <row r="4118" s="104" customFormat="1"/>
    <row r="4119" s="104" customFormat="1"/>
    <row r="4120" s="104" customFormat="1"/>
    <row r="4121" s="104" customFormat="1"/>
    <row r="4122" s="104" customFormat="1"/>
    <row r="4123" s="104" customFormat="1"/>
    <row r="4124" s="104" customFormat="1"/>
    <row r="4125" s="104" customFormat="1"/>
    <row r="4126" s="104" customFormat="1"/>
    <row r="4127" s="104" customFormat="1"/>
    <row r="4128" s="104" customFormat="1"/>
    <row r="4129" s="104" customFormat="1"/>
    <row r="4130" s="104" customFormat="1"/>
    <row r="4131" s="104" customFormat="1"/>
    <row r="4132" s="104" customFormat="1"/>
    <row r="4133" s="104" customFormat="1"/>
    <row r="4134" s="104" customFormat="1"/>
    <row r="4135" s="104" customFormat="1"/>
    <row r="4136" s="104" customFormat="1"/>
    <row r="4137" s="104" customFormat="1"/>
    <row r="4138" s="104" customFormat="1"/>
    <row r="4139" s="104" customFormat="1"/>
    <row r="4140" s="104" customFormat="1"/>
    <row r="4141" s="104" customFormat="1"/>
    <row r="4142" s="104" customFormat="1"/>
    <row r="4143" s="104" customFormat="1"/>
    <row r="4144" s="104" customFormat="1"/>
    <row r="4145" s="104" customFormat="1"/>
    <row r="4146" s="104" customFormat="1"/>
    <row r="4147" s="104" customFormat="1"/>
    <row r="4148" s="104" customFormat="1"/>
    <row r="4149" s="104" customFormat="1"/>
    <row r="4150" s="104" customFormat="1"/>
    <row r="4151" s="104" customFormat="1"/>
    <row r="4152" s="104" customFormat="1"/>
    <row r="4153" s="104" customFormat="1"/>
    <row r="4154" s="104" customFormat="1"/>
    <row r="4155" s="104" customFormat="1"/>
    <row r="4156" s="104" customFormat="1"/>
    <row r="4157" s="104" customFormat="1"/>
    <row r="4158" s="104" customFormat="1"/>
    <row r="4159" s="104" customFormat="1"/>
    <row r="4160" s="104" customFormat="1"/>
    <row r="4161" s="104" customFormat="1"/>
    <row r="4162" s="104" customFormat="1"/>
    <row r="4163" s="104" customFormat="1"/>
    <row r="4164" s="104" customFormat="1"/>
    <row r="4165" s="104" customFormat="1"/>
    <row r="4166" s="104" customFormat="1"/>
    <row r="4167" s="104" customFormat="1"/>
    <row r="4168" s="104" customFormat="1"/>
    <row r="4169" s="104" customFormat="1"/>
    <row r="4170" s="104" customFormat="1"/>
    <row r="4171" s="104" customFormat="1"/>
    <row r="4172" s="104" customFormat="1"/>
    <row r="4173" s="104" customFormat="1"/>
    <row r="4174" s="104" customFormat="1"/>
    <row r="4175" s="104" customFormat="1"/>
    <row r="4176" s="104" customFormat="1"/>
    <row r="4177" s="104" customFormat="1"/>
    <row r="4178" s="104" customFormat="1"/>
    <row r="4179" s="104" customFormat="1"/>
    <row r="4180" s="104" customFormat="1"/>
    <row r="4181" s="104" customFormat="1"/>
    <row r="4182" s="104" customFormat="1"/>
    <row r="4183" s="104" customFormat="1"/>
    <row r="4184" s="104" customFormat="1"/>
    <row r="4185" s="104" customFormat="1"/>
    <row r="4186" s="104" customFormat="1"/>
    <row r="4187" s="104" customFormat="1"/>
    <row r="4188" s="104" customFormat="1"/>
    <row r="4189" s="104" customFormat="1"/>
    <row r="4190" s="104" customFormat="1"/>
    <row r="4191" s="104" customFormat="1"/>
    <row r="4192" s="104" customFormat="1"/>
    <row r="4193" s="104" customFormat="1"/>
    <row r="4194" s="104" customFormat="1"/>
    <row r="4195" s="104" customFormat="1"/>
    <row r="4196" s="104" customFormat="1"/>
    <row r="4197" s="104" customFormat="1"/>
    <row r="4198" s="104" customFormat="1"/>
    <row r="4199" s="104" customFormat="1"/>
    <row r="4200" s="104" customFormat="1"/>
    <row r="4201" s="104" customFormat="1"/>
    <row r="4202" s="104" customFormat="1"/>
    <row r="4203" s="104" customFormat="1"/>
    <row r="4204" s="104" customFormat="1"/>
    <row r="4205" s="104" customFormat="1"/>
    <row r="4206" s="104" customFormat="1"/>
    <row r="4207" s="104" customFormat="1"/>
    <row r="4208" s="104" customFormat="1"/>
    <row r="4209" s="104" customFormat="1"/>
    <row r="4210" s="104" customFormat="1"/>
    <row r="4211" s="104" customFormat="1"/>
    <row r="4212" s="104" customFormat="1"/>
    <row r="4213" s="104" customFormat="1"/>
    <row r="4214" s="104" customFormat="1"/>
    <row r="4215" s="104" customFormat="1"/>
    <row r="4216" s="104" customFormat="1"/>
    <row r="4217" s="104" customFormat="1"/>
    <row r="4218" s="104" customFormat="1"/>
    <row r="4219" s="104" customFormat="1"/>
    <row r="4220" s="104" customFormat="1"/>
    <row r="4221" s="104" customFormat="1"/>
    <row r="4222" s="104" customFormat="1"/>
    <row r="4223" s="104" customFormat="1"/>
    <row r="4224" s="104" customFormat="1"/>
    <row r="4225" s="104" customFormat="1"/>
    <row r="4226" s="104" customFormat="1"/>
    <row r="4227" s="104" customFormat="1"/>
    <row r="4228" s="104" customFormat="1"/>
    <row r="4229" s="104" customFormat="1"/>
    <row r="4230" s="104" customFormat="1"/>
    <row r="4231" s="104" customFormat="1"/>
    <row r="4232" s="104" customFormat="1"/>
    <row r="4233" s="104" customFormat="1"/>
    <row r="4234" s="104" customFormat="1"/>
    <row r="4235" s="104" customFormat="1"/>
    <row r="4236" s="104" customFormat="1"/>
    <row r="4237" s="104" customFormat="1"/>
    <row r="4238" s="104" customFormat="1"/>
    <row r="4239" s="104" customFormat="1"/>
    <row r="4240" s="104" customFormat="1"/>
    <row r="4241" s="104" customFormat="1"/>
    <row r="4242" s="104" customFormat="1"/>
    <row r="4243" s="104" customFormat="1"/>
    <row r="4244" s="104" customFormat="1"/>
    <row r="4245" s="104" customFormat="1"/>
    <row r="4246" s="104" customFormat="1"/>
    <row r="4247" s="104" customFormat="1"/>
    <row r="4248" s="104" customFormat="1"/>
    <row r="4249" s="104" customFormat="1"/>
    <row r="4250" s="104" customFormat="1"/>
    <row r="4251" s="104" customFormat="1"/>
    <row r="4252" s="104" customFormat="1"/>
    <row r="4253" s="104" customFormat="1"/>
    <row r="4254" s="104" customFormat="1"/>
    <row r="4255" s="104" customFormat="1"/>
    <row r="4256" s="104" customFormat="1"/>
    <row r="4257" s="104" customFormat="1"/>
    <row r="4258" s="104" customFormat="1"/>
    <row r="4259" s="104" customFormat="1"/>
    <row r="4260" s="104" customFormat="1"/>
    <row r="4261" s="104" customFormat="1"/>
    <row r="4262" s="104" customFormat="1"/>
    <row r="4263" s="104" customFormat="1"/>
    <row r="4264" s="104" customFormat="1"/>
    <row r="4265" s="104" customFormat="1"/>
    <row r="4266" s="104" customFormat="1"/>
    <row r="4267" s="104" customFormat="1"/>
    <row r="4268" s="104" customFormat="1"/>
    <row r="4269" s="104" customFormat="1"/>
    <row r="4270" s="104" customFormat="1"/>
    <row r="4271" s="104" customFormat="1"/>
    <row r="4272" s="104" customFormat="1"/>
    <row r="4273" s="104" customFormat="1"/>
    <row r="4274" s="104" customFormat="1"/>
    <row r="4275" s="104" customFormat="1"/>
    <row r="4276" s="104" customFormat="1"/>
    <row r="4277" s="104" customFormat="1"/>
    <row r="4278" s="104" customFormat="1"/>
    <row r="4279" s="104" customFormat="1"/>
    <row r="4280" s="104" customFormat="1"/>
    <row r="4281" s="104" customFormat="1"/>
    <row r="4282" s="104" customFormat="1"/>
    <row r="4283" s="104" customFormat="1"/>
    <row r="4284" s="104" customFormat="1"/>
    <row r="4285" s="104" customFormat="1"/>
    <row r="4286" s="104" customFormat="1"/>
    <row r="4287" s="104" customFormat="1"/>
    <row r="4288" s="104" customFormat="1"/>
    <row r="4289" s="104" customFormat="1"/>
    <row r="4290" s="104" customFormat="1"/>
    <row r="4291" s="104" customFormat="1"/>
    <row r="4292" s="104" customFormat="1"/>
    <row r="4293" s="104" customFormat="1"/>
    <row r="4294" s="104" customFormat="1"/>
    <row r="4295" s="104" customFormat="1"/>
    <row r="4296" s="104" customFormat="1"/>
    <row r="4297" s="104" customFormat="1"/>
    <row r="4298" s="104" customFormat="1"/>
    <row r="4299" s="104" customFormat="1"/>
    <row r="4300" s="104" customFormat="1"/>
    <row r="4301" s="104" customFormat="1"/>
    <row r="4302" s="104" customFormat="1"/>
    <row r="4303" s="104" customFormat="1"/>
    <row r="4304" s="104" customFormat="1"/>
    <row r="4305" s="104" customFormat="1"/>
    <row r="4306" s="104" customFormat="1"/>
    <row r="4307" s="104" customFormat="1"/>
    <row r="4308" s="104" customFormat="1"/>
    <row r="4309" s="104" customFormat="1"/>
    <row r="4310" s="104" customFormat="1"/>
    <row r="4311" s="104" customFormat="1"/>
    <row r="4312" s="104" customFormat="1"/>
    <row r="4313" s="104" customFormat="1"/>
    <row r="4314" s="104" customFormat="1"/>
    <row r="4315" s="104" customFormat="1"/>
    <row r="4316" s="104" customFormat="1"/>
    <row r="4317" s="104" customFormat="1"/>
    <row r="4318" s="104" customFormat="1"/>
    <row r="4319" s="104" customFormat="1"/>
    <row r="4320" s="104" customFormat="1"/>
    <row r="4321" s="104" customFormat="1"/>
    <row r="4322" s="104" customFormat="1"/>
    <row r="4323" s="104" customFormat="1"/>
    <row r="4324" s="104" customFormat="1"/>
    <row r="4325" s="104" customFormat="1"/>
    <row r="4326" s="104" customFormat="1"/>
    <row r="4327" s="104" customFormat="1"/>
    <row r="4328" s="104" customFormat="1"/>
    <row r="4329" s="104" customFormat="1"/>
    <row r="4330" s="104" customFormat="1"/>
    <row r="4331" s="104" customFormat="1"/>
    <row r="4332" s="104" customFormat="1"/>
    <row r="4333" s="104" customFormat="1"/>
    <row r="4334" s="104" customFormat="1"/>
    <row r="4335" s="104" customFormat="1"/>
    <row r="4336" s="104" customFormat="1"/>
    <row r="4337" s="104" customFormat="1"/>
    <row r="4338" s="104" customFormat="1"/>
    <row r="4339" s="104" customFormat="1"/>
    <row r="4340" s="104" customFormat="1"/>
    <row r="4341" s="104" customFormat="1"/>
    <row r="4342" s="104" customFormat="1"/>
    <row r="4343" s="104" customFormat="1"/>
    <row r="4344" s="104" customFormat="1"/>
    <row r="4345" s="104" customFormat="1"/>
    <row r="4346" s="104" customFormat="1"/>
    <row r="4347" s="104" customFormat="1"/>
    <row r="4348" s="104" customFormat="1"/>
    <row r="4349" s="104" customFormat="1"/>
    <row r="4350" s="104" customFormat="1"/>
    <row r="4351" s="104" customFormat="1"/>
    <row r="4352" s="104" customFormat="1"/>
    <row r="4353" s="104" customFormat="1"/>
    <row r="4354" s="104" customFormat="1"/>
    <row r="4355" s="104" customFormat="1"/>
    <row r="4356" s="104" customFormat="1"/>
    <row r="4357" s="104" customFormat="1"/>
    <row r="4358" s="104" customFormat="1"/>
    <row r="4359" s="104" customFormat="1"/>
    <row r="4360" s="104" customFormat="1"/>
    <row r="4361" s="104" customFormat="1"/>
    <row r="4362" s="104" customFormat="1"/>
    <row r="4363" s="104" customFormat="1"/>
    <row r="4364" s="104" customFormat="1"/>
    <row r="4365" s="104" customFormat="1"/>
    <row r="4366" s="104" customFormat="1"/>
    <row r="4367" s="104" customFormat="1"/>
    <row r="4368" s="104" customFormat="1"/>
    <row r="4369" s="104" customFormat="1"/>
    <row r="4370" s="104" customFormat="1"/>
    <row r="4371" s="104" customFormat="1"/>
    <row r="4372" s="104" customFormat="1"/>
    <row r="4373" s="104" customFormat="1"/>
    <row r="4374" s="104" customFormat="1"/>
    <row r="4375" s="104" customFormat="1"/>
    <row r="4376" s="104" customFormat="1"/>
    <row r="4377" s="104" customFormat="1"/>
    <row r="4378" s="104" customFormat="1"/>
    <row r="4379" s="104" customFormat="1"/>
    <row r="4380" s="104" customFormat="1"/>
    <row r="4381" s="104" customFormat="1"/>
    <row r="4382" s="104" customFormat="1"/>
    <row r="4383" s="104" customFormat="1"/>
    <row r="4384" s="104" customFormat="1"/>
    <row r="4385" s="104" customFormat="1"/>
    <row r="4386" s="104" customFormat="1"/>
    <row r="4387" s="104" customFormat="1"/>
    <row r="4388" s="104" customFormat="1"/>
    <row r="4389" s="104" customFormat="1"/>
    <row r="4390" s="104" customFormat="1"/>
    <row r="4391" s="104" customFormat="1"/>
    <row r="4392" s="104" customFormat="1"/>
    <row r="4393" s="104" customFormat="1"/>
    <row r="4394" s="104" customFormat="1"/>
    <row r="4395" s="104" customFormat="1"/>
    <row r="4396" s="104" customFormat="1"/>
    <row r="4397" s="104" customFormat="1"/>
    <row r="4398" s="104" customFormat="1"/>
    <row r="4399" s="104" customFormat="1"/>
    <row r="4400" s="104" customFormat="1"/>
    <row r="4401" s="104" customFormat="1"/>
    <row r="4402" s="104" customFormat="1"/>
    <row r="4403" s="104" customFormat="1"/>
    <row r="4404" s="104" customFormat="1"/>
    <row r="4405" s="104" customFormat="1"/>
    <row r="4406" s="104" customFormat="1"/>
    <row r="4407" s="104" customFormat="1"/>
    <row r="4408" s="104" customFormat="1"/>
    <row r="4409" s="104" customFormat="1"/>
    <row r="4410" s="104" customFormat="1"/>
    <row r="4411" s="104" customFormat="1"/>
    <row r="4412" s="104" customFormat="1"/>
    <row r="4413" s="104" customFormat="1"/>
    <row r="4414" s="104" customFormat="1"/>
    <row r="4415" s="104" customFormat="1"/>
    <row r="4416" s="104" customFormat="1"/>
    <row r="4417" s="104" customFormat="1"/>
    <row r="4418" s="104" customFormat="1"/>
    <row r="4419" s="104" customFormat="1"/>
    <row r="4420" s="104" customFormat="1"/>
    <row r="4421" s="104" customFormat="1"/>
    <row r="4422" s="104" customFormat="1"/>
    <row r="4423" s="104" customFormat="1"/>
    <row r="4424" s="104" customFormat="1"/>
    <row r="4425" s="104" customFormat="1"/>
    <row r="4426" s="104" customFormat="1"/>
    <row r="4427" s="104" customFormat="1"/>
    <row r="4428" s="104" customFormat="1"/>
    <row r="4429" s="104" customFormat="1"/>
    <row r="4430" s="104" customFormat="1"/>
    <row r="4431" s="104" customFormat="1"/>
    <row r="4432" s="104" customFormat="1"/>
    <row r="4433" s="104" customFormat="1"/>
    <row r="4434" s="104" customFormat="1"/>
    <row r="4435" s="104" customFormat="1"/>
    <row r="4436" s="104" customFormat="1"/>
    <row r="4437" s="104" customFormat="1"/>
    <row r="4438" s="104" customFormat="1"/>
    <row r="4439" s="104" customFormat="1"/>
    <row r="4440" s="104" customFormat="1"/>
    <row r="4441" s="104" customFormat="1"/>
    <row r="4442" s="104" customFormat="1"/>
    <row r="4443" s="104" customFormat="1"/>
    <row r="4444" s="104" customFormat="1"/>
    <row r="4445" s="104" customFormat="1"/>
    <row r="4446" s="104" customFormat="1"/>
    <row r="4447" s="104" customFormat="1"/>
    <row r="4448" s="104" customFormat="1"/>
    <row r="4449" s="104" customFormat="1"/>
    <row r="4450" s="104" customFormat="1"/>
    <row r="4451" s="104" customFormat="1"/>
    <row r="4452" s="104" customFormat="1"/>
    <row r="4453" s="104" customFormat="1"/>
    <row r="4454" s="104" customFormat="1"/>
    <row r="4455" s="104" customFormat="1"/>
    <row r="4456" s="104" customFormat="1"/>
    <row r="4457" s="104" customFormat="1"/>
    <row r="4458" s="104" customFormat="1"/>
    <row r="4459" s="104" customFormat="1"/>
    <row r="4460" s="104" customFormat="1"/>
    <row r="4461" s="104" customFormat="1"/>
    <row r="4462" s="104" customFormat="1"/>
    <row r="4463" s="104" customFormat="1"/>
    <row r="4464" s="104" customFormat="1"/>
    <row r="4465" s="104" customFormat="1"/>
    <row r="4466" s="104" customFormat="1"/>
    <row r="4467" s="104" customFormat="1"/>
    <row r="4468" s="104" customFormat="1"/>
    <row r="4469" s="104" customFormat="1"/>
    <row r="4470" s="104" customFormat="1"/>
    <row r="4471" s="104" customFormat="1"/>
    <row r="4472" s="104" customFormat="1"/>
    <row r="4473" s="104" customFormat="1"/>
    <row r="4474" s="104" customFormat="1"/>
    <row r="4475" s="104" customFormat="1"/>
    <row r="4476" s="104" customFormat="1"/>
    <row r="4477" s="104" customFormat="1"/>
    <row r="4478" s="104" customFormat="1"/>
    <row r="4479" s="104" customFormat="1"/>
    <row r="4480" s="104" customFormat="1"/>
    <row r="4481" s="104" customFormat="1"/>
    <row r="4482" s="104" customFormat="1"/>
    <row r="4483" s="104" customFormat="1"/>
    <row r="4484" s="104" customFormat="1"/>
    <row r="4485" s="104" customFormat="1"/>
    <row r="4486" s="104" customFormat="1"/>
    <row r="4487" s="104" customFormat="1"/>
    <row r="4488" s="104" customFormat="1"/>
    <row r="4489" s="104" customFormat="1"/>
    <row r="4490" s="104" customFormat="1"/>
    <row r="4491" s="104" customFormat="1"/>
    <row r="4492" s="104" customFormat="1"/>
    <row r="4493" s="104" customFormat="1"/>
    <row r="4494" s="104" customFormat="1"/>
    <row r="4495" s="104" customFormat="1"/>
    <row r="4496" s="104" customFormat="1"/>
    <row r="4497" s="104" customFormat="1"/>
    <row r="4498" s="104" customFormat="1"/>
    <row r="4499" s="104" customFormat="1"/>
    <row r="4500" s="104" customFormat="1"/>
    <row r="4501" s="104" customFormat="1"/>
    <row r="4502" s="104" customFormat="1"/>
    <row r="4503" s="104" customFormat="1"/>
    <row r="4504" s="104" customFormat="1"/>
    <row r="4505" s="104" customFormat="1"/>
    <row r="4506" s="104" customFormat="1"/>
    <row r="4507" s="104" customFormat="1"/>
    <row r="4508" s="104" customFormat="1"/>
    <row r="4509" s="104" customFormat="1"/>
    <row r="4510" s="104" customFormat="1"/>
    <row r="4511" s="104" customFormat="1"/>
    <row r="4512" s="104" customFormat="1"/>
    <row r="4513" s="104" customFormat="1"/>
    <row r="4514" s="104" customFormat="1"/>
    <row r="4515" s="104" customFormat="1"/>
    <row r="4516" s="104" customFormat="1"/>
    <row r="4517" s="104" customFormat="1"/>
    <row r="4518" s="104" customFormat="1"/>
    <row r="4519" s="104" customFormat="1"/>
    <row r="4520" s="104" customFormat="1"/>
    <row r="4521" s="104" customFormat="1"/>
    <row r="4522" s="104" customFormat="1"/>
    <row r="4523" s="104" customFormat="1"/>
    <row r="4524" s="104" customFormat="1"/>
    <row r="4525" s="104" customFormat="1"/>
    <row r="4526" s="104" customFormat="1"/>
    <row r="4527" s="104" customFormat="1"/>
    <row r="4528" s="104" customFormat="1"/>
    <row r="4529" s="104" customFormat="1"/>
    <row r="4530" s="104" customFormat="1"/>
    <row r="4531" s="104" customFormat="1"/>
    <row r="4532" s="104" customFormat="1"/>
    <row r="4533" s="104" customFormat="1"/>
    <row r="4534" s="104" customFormat="1"/>
    <row r="4535" s="104" customFormat="1"/>
    <row r="4536" s="104" customFormat="1"/>
    <row r="4537" s="104" customFormat="1"/>
    <row r="4538" s="104" customFormat="1"/>
    <row r="4539" s="104" customFormat="1"/>
    <row r="4540" s="104" customFormat="1"/>
    <row r="4541" s="104" customFormat="1"/>
    <row r="4542" s="104" customFormat="1"/>
    <row r="4543" s="104" customFormat="1"/>
    <row r="4544" s="104" customFormat="1"/>
    <row r="4545" s="104" customFormat="1"/>
    <row r="4546" s="104" customFormat="1"/>
    <row r="4547" s="104" customFormat="1"/>
    <row r="4548" s="104" customFormat="1"/>
    <row r="4549" s="104" customFormat="1"/>
    <row r="4550" s="104" customFormat="1"/>
    <row r="4551" s="104" customFormat="1"/>
    <row r="4552" s="104" customFormat="1"/>
    <row r="4553" s="104" customFormat="1"/>
    <row r="4554" s="104" customFormat="1"/>
    <row r="4555" s="104" customFormat="1"/>
    <row r="4556" s="104" customFormat="1"/>
    <row r="4557" s="104" customFormat="1"/>
    <row r="4558" s="104" customFormat="1"/>
    <row r="4559" s="104" customFormat="1"/>
    <row r="4560" s="104" customFormat="1"/>
    <row r="4561" s="104" customFormat="1"/>
    <row r="4562" s="104" customFormat="1"/>
    <row r="4563" s="104" customFormat="1"/>
    <row r="4564" s="104" customFormat="1"/>
    <row r="4565" s="104" customFormat="1"/>
    <row r="4566" s="104" customFormat="1"/>
    <row r="4567" s="104" customFormat="1"/>
    <row r="4568" s="104" customFormat="1"/>
    <row r="4569" s="104" customFormat="1"/>
    <row r="4570" s="104" customFormat="1"/>
    <row r="4571" s="104" customFormat="1"/>
    <row r="4572" s="104" customFormat="1"/>
    <row r="4573" s="104" customFormat="1"/>
    <row r="4574" s="104" customFormat="1"/>
    <row r="4575" s="104" customFormat="1"/>
    <row r="4576" s="104" customFormat="1"/>
    <row r="4577" s="104" customFormat="1"/>
    <row r="4578" s="104" customFormat="1"/>
    <row r="4579" s="104" customFormat="1"/>
    <row r="4580" s="104" customFormat="1"/>
    <row r="4581" s="104" customFormat="1"/>
    <row r="4582" s="104" customFormat="1"/>
    <row r="4583" s="104" customFormat="1"/>
    <row r="4584" s="104" customFormat="1"/>
    <row r="4585" s="104" customFormat="1"/>
    <row r="4586" s="104" customFormat="1"/>
    <row r="4587" s="104" customFormat="1"/>
    <row r="4588" s="104" customFormat="1"/>
    <row r="4589" s="104" customFormat="1"/>
    <row r="4590" s="104" customFormat="1"/>
    <row r="4591" s="104" customFormat="1"/>
    <row r="4592" s="104" customFormat="1"/>
    <row r="4593" s="104" customFormat="1"/>
    <row r="4594" s="104" customFormat="1"/>
    <row r="4595" s="104" customFormat="1"/>
    <row r="4596" s="104" customFormat="1"/>
    <row r="4597" s="104" customFormat="1"/>
    <row r="4598" s="104" customFormat="1"/>
    <row r="4599" s="104" customFormat="1"/>
    <row r="4600" s="104" customFormat="1"/>
    <row r="4601" s="104" customFormat="1"/>
    <row r="4602" s="104" customFormat="1"/>
    <row r="4603" s="104" customFormat="1"/>
    <row r="4604" s="104" customFormat="1"/>
    <row r="4605" s="104" customFormat="1"/>
    <row r="4606" s="104" customFormat="1"/>
    <row r="4607" s="104" customFormat="1"/>
    <row r="4608" s="104" customFormat="1"/>
    <row r="4609" s="104" customFormat="1"/>
    <row r="4610" s="104" customFormat="1"/>
    <row r="4611" s="104" customFormat="1"/>
    <row r="4612" s="104" customFormat="1"/>
    <row r="4613" s="104" customFormat="1"/>
    <row r="4614" s="104" customFormat="1"/>
    <row r="4615" s="104" customFormat="1"/>
    <row r="4616" s="104" customFormat="1"/>
    <row r="4617" s="104" customFormat="1"/>
    <row r="4618" s="104" customFormat="1"/>
    <row r="4619" s="104" customFormat="1"/>
    <row r="4620" s="104" customFormat="1"/>
    <row r="4621" s="104" customFormat="1"/>
    <row r="4622" s="104" customFormat="1"/>
    <row r="4623" s="104" customFormat="1"/>
    <row r="4624" s="104" customFormat="1"/>
    <row r="4625" s="104" customFormat="1"/>
    <row r="4626" s="104" customFormat="1"/>
    <row r="4627" s="104" customFormat="1"/>
    <row r="4628" s="104" customFormat="1"/>
    <row r="4629" s="104" customFormat="1"/>
    <row r="4630" s="104" customFormat="1"/>
    <row r="4631" s="104" customFormat="1"/>
    <row r="4632" s="104" customFormat="1"/>
    <row r="4633" s="104" customFormat="1"/>
    <row r="4634" s="104" customFormat="1"/>
    <row r="4635" s="104" customFormat="1"/>
    <row r="4636" s="104" customFormat="1"/>
    <row r="4637" s="104" customFormat="1"/>
    <row r="4638" s="104" customFormat="1"/>
    <row r="4639" s="104" customFormat="1"/>
    <row r="4640" s="104" customFormat="1"/>
    <row r="4641" s="104" customFormat="1"/>
    <row r="4642" s="104" customFormat="1"/>
    <row r="4643" s="104" customFormat="1"/>
    <row r="4644" s="104" customFormat="1"/>
    <row r="4645" s="104" customFormat="1"/>
    <row r="4646" s="104" customFormat="1"/>
    <row r="4647" s="104" customFormat="1"/>
    <row r="4648" s="104" customFormat="1"/>
    <row r="4649" s="104" customFormat="1"/>
    <row r="4650" s="104" customFormat="1"/>
    <row r="4651" s="104" customFormat="1"/>
    <row r="4652" s="104" customFormat="1"/>
    <row r="4653" s="104" customFormat="1"/>
    <row r="4654" s="104" customFormat="1"/>
    <row r="4655" s="104" customFormat="1"/>
    <row r="4656" s="104" customFormat="1"/>
    <row r="4657" s="104" customFormat="1"/>
    <row r="4658" s="104" customFormat="1"/>
    <row r="4659" s="104" customFormat="1"/>
    <row r="4660" s="104" customFormat="1"/>
    <row r="4661" s="104" customFormat="1"/>
    <row r="4662" s="104" customFormat="1"/>
    <row r="4663" s="104" customFormat="1"/>
    <row r="4664" s="104" customFormat="1"/>
    <row r="4665" s="104" customFormat="1"/>
    <row r="4666" s="104" customFormat="1"/>
    <row r="4667" s="104" customFormat="1"/>
    <row r="4668" s="104" customFormat="1"/>
    <row r="4669" s="104" customFormat="1"/>
    <row r="4670" s="104" customFormat="1"/>
    <row r="4671" s="104" customFormat="1"/>
    <row r="4672" s="104" customFormat="1"/>
    <row r="4673" s="104" customFormat="1"/>
    <row r="4674" s="104" customFormat="1"/>
    <row r="4675" s="104" customFormat="1"/>
    <row r="4676" s="104" customFormat="1"/>
    <row r="4677" s="104" customFormat="1"/>
    <row r="4678" s="104" customFormat="1"/>
    <row r="4679" s="104" customFormat="1"/>
    <row r="4680" s="104" customFormat="1"/>
    <row r="4681" s="104" customFormat="1"/>
    <row r="4682" s="104" customFormat="1"/>
    <row r="4683" s="104" customFormat="1"/>
    <row r="4684" s="104" customFormat="1"/>
    <row r="4685" s="104" customFormat="1"/>
    <row r="4686" s="104" customFormat="1"/>
    <row r="4687" s="104" customFormat="1"/>
    <row r="4688" s="104" customFormat="1"/>
    <row r="4689" s="104" customFormat="1"/>
    <row r="4690" s="104" customFormat="1"/>
    <row r="4691" s="104" customFormat="1"/>
    <row r="4692" s="104" customFormat="1"/>
    <row r="4693" s="104" customFormat="1"/>
    <row r="4694" s="104" customFormat="1"/>
    <row r="4695" s="104" customFormat="1"/>
    <row r="4696" s="104" customFormat="1"/>
    <row r="4697" s="104" customFormat="1"/>
    <row r="4698" s="104" customFormat="1"/>
    <row r="4699" s="104" customFormat="1"/>
    <row r="4700" s="104" customFormat="1"/>
    <row r="4701" s="104" customFormat="1"/>
    <row r="4702" s="104" customFormat="1"/>
    <row r="4703" s="104" customFormat="1"/>
    <row r="4704" s="104" customFormat="1"/>
    <row r="4705" s="104" customFormat="1"/>
    <row r="4706" s="104" customFormat="1"/>
    <row r="4707" s="104" customFormat="1"/>
    <row r="4708" s="104" customFormat="1"/>
    <row r="4709" s="104" customFormat="1"/>
    <row r="4710" s="104" customFormat="1"/>
    <row r="4711" s="104" customFormat="1"/>
    <row r="4712" s="104" customFormat="1"/>
    <row r="4713" s="104" customFormat="1"/>
    <row r="4714" s="104" customFormat="1"/>
    <row r="4715" s="104" customFormat="1"/>
    <row r="4716" s="104" customFormat="1"/>
    <row r="4717" s="104" customFormat="1"/>
    <row r="4718" s="104" customFormat="1"/>
    <row r="4719" s="104" customFormat="1"/>
    <row r="4720" s="104" customFormat="1"/>
    <row r="4721" s="104" customFormat="1"/>
    <row r="4722" s="104" customFormat="1"/>
    <row r="4723" s="104" customFormat="1"/>
    <row r="4724" s="104" customFormat="1"/>
    <row r="4725" s="104" customFormat="1"/>
    <row r="4726" s="104" customFormat="1"/>
    <row r="4727" s="104" customFormat="1"/>
    <row r="4728" s="104" customFormat="1"/>
    <row r="4729" s="104" customFormat="1"/>
    <row r="4730" s="104" customFormat="1"/>
    <row r="4731" s="104" customFormat="1"/>
    <row r="4732" s="104" customFormat="1"/>
    <row r="4733" s="104" customFormat="1"/>
    <row r="4734" s="104" customFormat="1"/>
    <row r="4735" s="104" customFormat="1"/>
    <row r="4736" s="104" customFormat="1"/>
    <row r="4737" s="104" customFormat="1"/>
    <row r="4738" s="104" customFormat="1"/>
    <row r="4739" s="104" customFormat="1"/>
    <row r="4740" s="104" customFormat="1"/>
    <row r="4741" s="104" customFormat="1"/>
    <row r="4742" s="104" customFormat="1"/>
    <row r="4743" s="104" customFormat="1"/>
    <row r="4744" s="104" customFormat="1"/>
    <row r="4745" s="104" customFormat="1"/>
    <row r="4746" s="104" customFormat="1"/>
    <row r="4747" s="104" customFormat="1"/>
    <row r="4748" s="104" customFormat="1"/>
    <row r="4749" s="104" customFormat="1"/>
    <row r="4750" s="104" customFormat="1"/>
    <row r="4751" s="104" customFormat="1"/>
    <row r="4752" s="104" customFormat="1"/>
    <row r="4753" s="104" customFormat="1"/>
    <row r="4754" s="104" customFormat="1"/>
    <row r="4755" s="104" customFormat="1"/>
    <row r="4756" s="104" customFormat="1"/>
    <row r="4757" s="104" customFormat="1"/>
    <row r="4758" s="104" customFormat="1"/>
    <row r="4759" s="104" customFormat="1"/>
    <row r="4760" s="104" customFormat="1"/>
    <row r="4761" s="104" customFormat="1"/>
    <row r="4762" s="104" customFormat="1"/>
    <row r="4763" s="104" customFormat="1"/>
    <row r="4764" s="104" customFormat="1"/>
    <row r="4765" s="104" customFormat="1"/>
    <row r="4766" s="104" customFormat="1"/>
    <row r="4767" s="104" customFormat="1"/>
    <row r="4768" s="104" customFormat="1"/>
    <row r="4769" s="104" customFormat="1"/>
    <row r="4770" s="104" customFormat="1"/>
    <row r="4771" s="104" customFormat="1"/>
    <row r="4772" s="104" customFormat="1"/>
    <row r="4773" s="104" customFormat="1"/>
    <row r="4774" s="104" customFormat="1"/>
    <row r="4775" s="104" customFormat="1"/>
    <row r="4776" s="104" customFormat="1"/>
    <row r="4777" s="104" customFormat="1"/>
    <row r="4778" s="104" customFormat="1"/>
    <row r="4779" s="104" customFormat="1"/>
    <row r="4780" s="104" customFormat="1"/>
    <row r="4781" s="104" customFormat="1"/>
    <row r="4782" s="104" customFormat="1"/>
    <row r="4783" s="104" customFormat="1"/>
    <row r="4784" s="104" customFormat="1"/>
    <row r="4785" s="104" customFormat="1"/>
    <row r="4786" s="104" customFormat="1"/>
    <row r="4787" s="104" customFormat="1"/>
    <row r="4788" s="104" customFormat="1"/>
    <row r="4789" s="104" customFormat="1"/>
    <row r="4790" s="104" customFormat="1"/>
    <row r="4791" s="104" customFormat="1"/>
    <row r="4792" s="104" customFormat="1"/>
    <row r="4793" s="104" customFormat="1"/>
    <row r="4794" s="104" customFormat="1"/>
    <row r="4795" s="104" customFormat="1"/>
    <row r="4796" s="104" customFormat="1"/>
    <row r="4797" s="104" customFormat="1"/>
    <row r="4798" s="104" customFormat="1"/>
    <row r="4799" s="104" customFormat="1"/>
    <row r="4800" s="104" customFormat="1"/>
    <row r="4801" s="104" customFormat="1"/>
    <row r="4802" s="104" customFormat="1"/>
    <row r="4803" s="104" customFormat="1"/>
    <row r="4804" s="104" customFormat="1"/>
    <row r="4805" s="104" customFormat="1"/>
    <row r="4806" s="104" customFormat="1"/>
    <row r="4807" s="104" customFormat="1"/>
    <row r="4808" s="104" customFormat="1"/>
    <row r="4809" s="104" customFormat="1"/>
    <row r="4810" s="104" customFormat="1"/>
    <row r="4811" s="104" customFormat="1"/>
    <row r="4812" s="104" customFormat="1"/>
    <row r="4813" s="104" customFormat="1"/>
    <row r="4814" s="104" customFormat="1"/>
    <row r="4815" s="104" customFormat="1"/>
    <row r="4816" s="104" customFormat="1"/>
    <row r="4817" s="104" customFormat="1"/>
    <row r="4818" s="104" customFormat="1"/>
    <row r="4819" s="104" customFormat="1"/>
    <row r="4820" s="104" customFormat="1"/>
    <row r="4821" s="104" customFormat="1"/>
    <row r="4822" s="104" customFormat="1"/>
    <row r="4823" s="104" customFormat="1"/>
    <row r="4824" s="104" customFormat="1"/>
    <row r="4825" s="104" customFormat="1"/>
    <row r="4826" s="104" customFormat="1"/>
    <row r="4827" s="104" customFormat="1"/>
    <row r="4828" s="104" customFormat="1"/>
    <row r="4829" s="104" customFormat="1"/>
    <row r="4830" s="104" customFormat="1"/>
    <row r="4831" s="104" customFormat="1"/>
    <row r="4832" s="104" customFormat="1"/>
    <row r="4833" s="104" customFormat="1"/>
    <row r="4834" s="104" customFormat="1"/>
    <row r="4835" s="104" customFormat="1"/>
    <row r="4836" s="104" customFormat="1"/>
    <row r="4837" s="104" customFormat="1"/>
    <row r="4838" s="104" customFormat="1"/>
    <row r="4839" s="104" customFormat="1"/>
    <row r="4840" s="104" customFormat="1"/>
    <row r="4841" s="104" customFormat="1"/>
    <row r="4842" s="104" customFormat="1"/>
    <row r="4843" s="104" customFormat="1"/>
    <row r="4844" s="104" customFormat="1"/>
    <row r="4845" s="104" customFormat="1"/>
    <row r="4846" s="104" customFormat="1"/>
    <row r="4847" s="104" customFormat="1"/>
    <row r="4848" s="104" customFormat="1"/>
    <row r="4849" s="104" customFormat="1"/>
    <row r="4850" s="104" customFormat="1"/>
    <row r="4851" s="104" customFormat="1"/>
    <row r="4852" s="104" customFormat="1"/>
    <row r="4853" s="104" customFormat="1"/>
    <row r="4854" s="104" customFormat="1"/>
    <row r="4855" s="104" customFormat="1"/>
    <row r="4856" s="104" customFormat="1"/>
    <row r="4857" s="104" customFormat="1"/>
    <row r="4858" s="104" customFormat="1"/>
    <row r="4859" s="104" customFormat="1"/>
    <row r="4860" s="104" customFormat="1"/>
    <row r="4861" s="104" customFormat="1"/>
    <row r="4862" s="104" customFormat="1"/>
    <row r="4863" s="104" customFormat="1"/>
    <row r="4864" s="104" customFormat="1"/>
    <row r="4865" s="104" customFormat="1"/>
    <row r="4866" s="104" customFormat="1"/>
    <row r="4867" s="104" customFormat="1"/>
    <row r="4868" s="104" customFormat="1"/>
    <row r="4869" s="104" customFormat="1"/>
    <row r="4870" s="104" customFormat="1"/>
    <row r="4871" s="104" customFormat="1"/>
    <row r="4872" s="104" customFormat="1"/>
    <row r="4873" s="104" customFormat="1"/>
    <row r="4874" s="104" customFormat="1"/>
    <row r="4875" s="104" customFormat="1"/>
    <row r="4876" s="104" customFormat="1"/>
    <row r="4877" s="104" customFormat="1"/>
    <row r="4878" s="104" customFormat="1"/>
    <row r="4879" s="104" customFormat="1"/>
    <row r="4880" s="104" customFormat="1"/>
    <row r="4881" s="104" customFormat="1"/>
    <row r="4882" s="104" customFormat="1"/>
    <row r="4883" s="104" customFormat="1"/>
    <row r="4884" s="104" customFormat="1"/>
    <row r="4885" s="104" customFormat="1"/>
    <row r="4886" s="104" customFormat="1"/>
    <row r="4887" s="104" customFormat="1"/>
    <row r="4888" s="104" customFormat="1"/>
    <row r="4889" s="104" customFormat="1"/>
    <row r="4890" s="104" customFormat="1"/>
    <row r="4891" s="104" customFormat="1"/>
    <row r="4892" s="104" customFormat="1"/>
    <row r="4893" s="104" customFormat="1"/>
    <row r="4894" s="104" customFormat="1"/>
    <row r="4895" s="104" customFormat="1"/>
    <row r="4896" s="104" customFormat="1"/>
    <row r="4897" s="104" customFormat="1"/>
    <row r="4898" s="104" customFormat="1"/>
    <row r="4899" s="104" customFormat="1"/>
    <row r="4900" s="104" customFormat="1"/>
    <row r="4901" s="104" customFormat="1"/>
    <row r="4902" s="104" customFormat="1"/>
    <row r="4903" s="104" customFormat="1"/>
    <row r="4904" s="104" customFormat="1"/>
    <row r="4905" s="104" customFormat="1"/>
    <row r="4906" s="104" customFormat="1"/>
    <row r="4907" s="104" customFormat="1"/>
    <row r="4908" s="104" customFormat="1"/>
    <row r="4909" s="104" customFormat="1"/>
    <row r="4910" s="104" customFormat="1"/>
    <row r="4911" s="104" customFormat="1"/>
    <row r="4912" s="104" customFormat="1"/>
    <row r="4913" s="104" customFormat="1"/>
    <row r="4914" s="104" customFormat="1"/>
    <row r="4915" s="104" customFormat="1"/>
    <row r="4916" s="104" customFormat="1"/>
    <row r="4917" s="104" customFormat="1"/>
    <row r="4918" s="104" customFormat="1"/>
    <row r="4919" s="104" customFormat="1"/>
    <row r="4920" s="104" customFormat="1"/>
    <row r="4921" s="104" customFormat="1"/>
    <row r="4922" s="104" customFormat="1"/>
    <row r="4923" s="104" customFormat="1"/>
    <row r="4924" s="104" customFormat="1"/>
    <row r="4925" s="104" customFormat="1"/>
    <row r="4926" s="104" customFormat="1"/>
    <row r="4927" s="104" customFormat="1"/>
    <row r="4928" s="104" customFormat="1"/>
    <row r="4929" s="104" customFormat="1"/>
    <row r="4930" s="104" customFormat="1"/>
    <row r="4931" s="104" customFormat="1"/>
    <row r="4932" s="104" customFormat="1"/>
    <row r="4933" s="104" customFormat="1"/>
    <row r="4934" s="104" customFormat="1"/>
    <row r="4935" s="104" customFormat="1"/>
    <row r="4936" s="104" customFormat="1"/>
    <row r="4937" s="104" customFormat="1"/>
    <row r="4938" s="104" customFormat="1"/>
    <row r="4939" s="104" customFormat="1"/>
    <row r="4940" s="104" customFormat="1"/>
    <row r="4941" s="104" customFormat="1"/>
    <row r="4942" s="104" customFormat="1"/>
    <row r="4943" s="104" customFormat="1"/>
    <row r="4944" s="104" customFormat="1"/>
    <row r="4945" s="104" customFormat="1"/>
    <row r="4946" s="104" customFormat="1"/>
    <row r="4947" s="104" customFormat="1"/>
    <row r="4948" s="104" customFormat="1"/>
    <row r="4949" s="104" customFormat="1"/>
    <row r="4950" s="104" customFormat="1"/>
    <row r="4951" s="104" customFormat="1"/>
    <row r="4952" s="104" customFormat="1"/>
    <row r="4953" s="104" customFormat="1"/>
    <row r="4954" s="104" customFormat="1"/>
    <row r="4955" s="104" customFormat="1"/>
    <row r="4956" s="104" customFormat="1"/>
    <row r="4957" s="104" customFormat="1"/>
    <row r="4958" s="104" customFormat="1"/>
    <row r="4959" s="104" customFormat="1"/>
    <row r="4960" s="104" customFormat="1"/>
    <row r="4961" s="104" customFormat="1"/>
    <row r="4962" s="104" customFormat="1"/>
    <row r="4963" s="104" customFormat="1"/>
    <row r="4964" s="104" customFormat="1"/>
    <row r="4965" s="104" customFormat="1"/>
    <row r="4966" s="104" customFormat="1"/>
    <row r="4967" s="104" customFormat="1"/>
    <row r="4968" s="104" customFormat="1"/>
    <row r="4969" s="104" customFormat="1"/>
    <row r="4970" s="104" customFormat="1"/>
    <row r="4971" s="104" customFormat="1"/>
    <row r="4972" s="104" customFormat="1"/>
    <row r="4973" s="104" customFormat="1"/>
    <row r="4974" s="104" customFormat="1"/>
    <row r="4975" s="104" customFormat="1"/>
    <row r="4976" s="104" customFormat="1"/>
    <row r="4977" s="104" customFormat="1"/>
    <row r="4978" s="104" customFormat="1"/>
    <row r="4979" s="104" customFormat="1"/>
    <row r="4980" s="104" customFormat="1"/>
    <row r="4981" s="104" customFormat="1"/>
    <row r="4982" s="104" customFormat="1"/>
    <row r="4983" s="104" customFormat="1"/>
    <row r="4984" s="104" customFormat="1"/>
    <row r="4985" s="104" customFormat="1"/>
    <row r="4986" s="104" customFormat="1"/>
    <row r="4987" s="104" customFormat="1"/>
    <row r="4988" s="104" customFormat="1"/>
    <row r="4989" s="104" customFormat="1"/>
    <row r="4990" s="104" customFormat="1"/>
    <row r="4991" s="104" customFormat="1"/>
    <row r="4992" s="104" customFormat="1"/>
    <row r="4993" s="104" customFormat="1"/>
    <row r="4994" s="104" customFormat="1"/>
    <row r="4995" s="104" customFormat="1"/>
    <row r="4996" s="104" customFormat="1"/>
    <row r="4997" s="104" customFormat="1"/>
    <row r="4998" s="104" customFormat="1"/>
    <row r="4999" s="104" customFormat="1"/>
    <row r="5000" s="104" customFormat="1"/>
    <row r="5001" s="104" customFormat="1"/>
    <row r="5002" s="104" customFormat="1"/>
    <row r="5003" s="104" customFormat="1"/>
    <row r="5004" s="104" customFormat="1"/>
    <row r="5005" s="104" customFormat="1"/>
    <row r="5006" s="104" customFormat="1"/>
    <row r="5007" s="104" customFormat="1"/>
    <row r="5008" s="104" customFormat="1"/>
    <row r="5009" s="104" customFormat="1"/>
    <row r="5010" s="104" customFormat="1"/>
    <row r="5011" s="104" customFormat="1"/>
    <row r="5012" s="104" customFormat="1"/>
    <row r="5013" s="104" customFormat="1"/>
    <row r="5014" s="104" customFormat="1"/>
    <row r="5015" s="104" customFormat="1"/>
    <row r="5016" s="104" customFormat="1"/>
    <row r="5017" s="104" customFormat="1"/>
    <row r="5018" s="104" customFormat="1"/>
    <row r="5019" s="104" customFormat="1"/>
    <row r="5020" s="104" customFormat="1"/>
    <row r="5021" s="104" customFormat="1"/>
    <row r="5022" s="104" customFormat="1"/>
    <row r="5023" s="104" customFormat="1"/>
    <row r="5024" s="104" customFormat="1"/>
    <row r="5025" s="104" customFormat="1"/>
    <row r="5026" s="104" customFormat="1"/>
    <row r="5027" s="104" customFormat="1"/>
    <row r="5028" s="104" customFormat="1"/>
    <row r="5029" s="104" customFormat="1"/>
    <row r="5030" s="104" customFormat="1"/>
    <row r="5031" s="104" customFormat="1"/>
    <row r="5032" s="104" customFormat="1"/>
    <row r="5033" s="104" customFormat="1"/>
    <row r="5034" s="104" customFormat="1"/>
    <row r="5035" s="104" customFormat="1"/>
    <row r="5036" s="104" customFormat="1"/>
    <row r="5037" s="104" customFormat="1"/>
    <row r="5038" s="104" customFormat="1"/>
    <row r="5039" s="104" customFormat="1"/>
    <row r="5040" s="104" customFormat="1"/>
    <row r="5041" s="104" customFormat="1"/>
    <row r="5042" s="104" customFormat="1"/>
    <row r="5043" s="104" customFormat="1"/>
    <row r="5044" s="104" customFormat="1"/>
    <row r="5045" s="104" customFormat="1"/>
    <row r="5046" s="104" customFormat="1"/>
    <row r="5047" s="104" customFormat="1"/>
    <row r="5048" s="104" customFormat="1"/>
    <row r="5049" s="104" customFormat="1"/>
    <row r="5050" s="104" customFormat="1"/>
    <row r="5051" s="104" customFormat="1"/>
    <row r="5052" s="104" customFormat="1"/>
    <row r="5053" s="104" customFormat="1"/>
    <row r="5054" s="104" customFormat="1"/>
    <row r="5055" s="104" customFormat="1"/>
    <row r="5056" s="104" customFormat="1"/>
    <row r="5057" s="104" customFormat="1"/>
    <row r="5058" s="104" customFormat="1"/>
    <row r="5059" s="104" customFormat="1"/>
    <row r="5060" s="104" customFormat="1"/>
    <row r="5061" s="104" customFormat="1"/>
    <row r="5062" s="104" customFormat="1"/>
    <row r="5063" s="104" customFormat="1"/>
    <row r="5064" s="104" customFormat="1"/>
    <row r="5065" s="104" customFormat="1"/>
    <row r="5066" s="104" customFormat="1"/>
    <row r="5067" s="104" customFormat="1"/>
    <row r="5068" s="104" customFormat="1"/>
    <row r="5069" s="104" customFormat="1"/>
    <row r="5070" s="104" customFormat="1"/>
    <row r="5071" s="104" customFormat="1"/>
    <row r="5072" s="104" customFormat="1"/>
    <row r="5073" s="104" customFormat="1"/>
    <row r="5074" s="104" customFormat="1"/>
    <row r="5075" s="104" customFormat="1"/>
    <row r="5076" s="104" customFormat="1"/>
    <row r="5077" s="104" customFormat="1"/>
    <row r="5078" s="104" customFormat="1"/>
    <row r="5079" s="104" customFormat="1"/>
    <row r="5080" s="104" customFormat="1"/>
    <row r="5081" s="104" customFormat="1"/>
    <row r="5082" s="104" customFormat="1"/>
    <row r="5083" s="104" customFormat="1"/>
    <row r="5084" s="104" customFormat="1"/>
    <row r="5085" s="104" customFormat="1"/>
    <row r="5086" s="104" customFormat="1"/>
    <row r="5087" s="104" customFormat="1"/>
    <row r="5088" s="104" customFormat="1"/>
    <row r="5089" s="104" customFormat="1"/>
    <row r="5090" s="104" customFormat="1"/>
    <row r="5091" s="104" customFormat="1"/>
    <row r="5092" s="104" customFormat="1"/>
    <row r="5093" s="104" customFormat="1"/>
    <row r="5094" s="104" customFormat="1"/>
    <row r="5095" s="104" customFormat="1"/>
    <row r="5096" s="104" customFormat="1"/>
    <row r="5097" s="104" customFormat="1"/>
    <row r="5098" s="104" customFormat="1"/>
    <row r="5099" s="104" customFormat="1"/>
    <row r="5100" s="104" customFormat="1"/>
    <row r="5101" s="104" customFormat="1"/>
    <row r="5102" s="104" customFormat="1"/>
    <row r="5103" s="104" customFormat="1"/>
    <row r="5104" s="104" customFormat="1"/>
    <row r="5105" s="104" customFormat="1"/>
    <row r="5106" s="104" customFormat="1"/>
    <row r="5107" s="104" customFormat="1"/>
    <row r="5108" s="104" customFormat="1"/>
    <row r="5109" s="104" customFormat="1"/>
    <row r="5110" s="104" customFormat="1"/>
    <row r="5111" s="104" customFormat="1"/>
    <row r="5112" s="104" customFormat="1"/>
    <row r="5113" s="104" customFormat="1"/>
    <row r="5114" s="104" customFormat="1"/>
    <row r="5115" s="104" customFormat="1"/>
    <row r="5116" s="104" customFormat="1"/>
    <row r="5117" s="104" customFormat="1"/>
    <row r="5118" s="104" customFormat="1"/>
    <row r="5119" s="104" customFormat="1"/>
    <row r="5120" s="104" customFormat="1"/>
    <row r="5121" s="104" customFormat="1"/>
    <row r="5122" s="104" customFormat="1"/>
    <row r="5123" s="104" customFormat="1"/>
    <row r="5124" s="104" customFormat="1"/>
    <row r="5125" s="104" customFormat="1"/>
    <row r="5126" s="104" customFormat="1"/>
    <row r="5127" s="104" customFormat="1"/>
    <row r="5128" s="104" customFormat="1"/>
    <row r="5129" s="104" customFormat="1"/>
    <row r="5130" s="104" customFormat="1"/>
    <row r="5131" s="104" customFormat="1"/>
    <row r="5132" s="104" customFormat="1"/>
    <row r="5133" s="104" customFormat="1"/>
    <row r="5134" s="104" customFormat="1"/>
    <row r="5135" s="104" customFormat="1"/>
    <row r="5136" s="104" customFormat="1"/>
    <row r="5137" s="104" customFormat="1"/>
    <row r="5138" s="104" customFormat="1"/>
    <row r="5139" s="104" customFormat="1"/>
    <row r="5140" s="104" customFormat="1"/>
    <row r="5141" s="104" customFormat="1"/>
    <row r="5142" s="104" customFormat="1"/>
    <row r="5143" s="104" customFormat="1"/>
    <row r="5144" s="104" customFormat="1"/>
    <row r="5145" s="104" customFormat="1"/>
    <row r="5146" s="104" customFormat="1"/>
    <row r="5147" s="104" customFormat="1"/>
    <row r="5148" s="104" customFormat="1"/>
    <row r="5149" s="104" customFormat="1"/>
    <row r="5150" s="104" customFormat="1"/>
    <row r="5151" s="104" customFormat="1"/>
    <row r="5152" s="104" customFormat="1"/>
    <row r="5153" s="104" customFormat="1"/>
    <row r="5154" s="104" customFormat="1"/>
    <row r="5155" s="104" customFormat="1"/>
    <row r="5156" s="104" customFormat="1"/>
    <row r="5157" s="104" customFormat="1"/>
    <row r="5158" s="104" customFormat="1"/>
    <row r="5159" s="104" customFormat="1"/>
    <row r="5160" s="104" customFormat="1"/>
    <row r="5161" s="104" customFormat="1"/>
    <row r="5162" s="104" customFormat="1"/>
    <row r="5163" s="104" customFormat="1"/>
    <row r="5164" s="104" customFormat="1"/>
    <row r="5165" s="104" customFormat="1"/>
    <row r="5166" s="104" customFormat="1"/>
    <row r="5167" s="104" customFormat="1"/>
    <row r="5168" s="104" customFormat="1"/>
    <row r="5169" s="104" customFormat="1"/>
    <row r="5170" s="104" customFormat="1"/>
    <row r="5171" s="104" customFormat="1"/>
    <row r="5172" s="104" customFormat="1"/>
    <row r="5173" s="104" customFormat="1"/>
    <row r="5174" s="104" customFormat="1"/>
    <row r="5175" s="104" customFormat="1"/>
    <row r="5176" s="104" customFormat="1"/>
    <row r="5177" s="104" customFormat="1"/>
    <row r="5178" s="104" customFormat="1"/>
    <row r="5179" s="104" customFormat="1"/>
    <row r="5180" s="104" customFormat="1"/>
    <row r="5181" s="104" customFormat="1"/>
    <row r="5182" s="104" customFormat="1"/>
    <row r="5183" s="104" customFormat="1"/>
    <row r="5184" s="104" customFormat="1"/>
    <row r="5185" s="104" customFormat="1"/>
    <row r="5186" s="104" customFormat="1"/>
    <row r="5187" s="104" customFormat="1"/>
    <row r="5188" s="104" customFormat="1"/>
    <row r="5189" s="104" customFormat="1"/>
    <row r="5190" s="104" customFormat="1"/>
    <row r="5191" s="104" customFormat="1"/>
    <row r="5192" s="104" customFormat="1"/>
    <row r="5193" s="104" customFormat="1"/>
    <row r="5194" s="104" customFormat="1"/>
    <row r="5195" s="104" customFormat="1"/>
    <row r="5196" s="104" customFormat="1"/>
    <row r="5197" s="104" customFormat="1"/>
    <row r="5198" s="104" customFormat="1"/>
    <row r="5199" s="104" customFormat="1"/>
    <row r="5200" s="104" customFormat="1"/>
    <row r="5201" s="104" customFormat="1"/>
    <row r="5202" s="104" customFormat="1"/>
    <row r="5203" s="104" customFormat="1"/>
    <row r="5204" s="104" customFormat="1"/>
    <row r="5205" s="104" customFormat="1"/>
    <row r="5206" s="104" customFormat="1"/>
    <row r="5207" s="104" customFormat="1"/>
    <row r="5208" s="104" customFormat="1"/>
    <row r="5209" s="104" customFormat="1"/>
    <row r="5210" s="104" customFormat="1"/>
    <row r="5211" s="104" customFormat="1"/>
    <row r="5212" s="104" customFormat="1"/>
    <row r="5213" s="104" customFormat="1"/>
    <row r="5214" s="104" customFormat="1"/>
    <row r="5215" s="104" customFormat="1"/>
    <row r="5216" s="104" customFormat="1"/>
    <row r="5217" s="104" customFormat="1"/>
    <row r="5218" s="104" customFormat="1"/>
    <row r="5219" s="104" customFormat="1"/>
    <row r="5220" s="104" customFormat="1"/>
    <row r="5221" s="104" customFormat="1"/>
    <row r="5222" s="104" customFormat="1"/>
    <row r="5223" s="104" customFormat="1"/>
    <row r="5224" s="104" customFormat="1"/>
    <row r="5225" s="104" customFormat="1"/>
    <row r="5226" s="104" customFormat="1"/>
    <row r="5227" s="104" customFormat="1"/>
    <row r="5228" s="104" customFormat="1"/>
    <row r="5229" s="104" customFormat="1"/>
    <row r="5230" s="104" customFormat="1"/>
    <row r="5231" s="104" customFormat="1"/>
    <row r="5232" s="104" customFormat="1"/>
    <row r="5233" s="104" customFormat="1"/>
    <row r="5234" s="104" customFormat="1"/>
    <row r="5235" s="104" customFormat="1"/>
    <row r="5236" s="104" customFormat="1"/>
    <row r="5237" s="104" customFormat="1"/>
    <row r="5238" s="104" customFormat="1"/>
    <row r="5239" s="104" customFormat="1"/>
    <row r="5240" s="104" customFormat="1"/>
    <row r="5241" s="104" customFormat="1"/>
    <row r="5242" s="104" customFormat="1"/>
    <row r="5243" s="104" customFormat="1"/>
    <row r="5244" s="104" customFormat="1"/>
    <row r="5245" s="104" customFormat="1"/>
    <row r="5246" s="104" customFormat="1"/>
    <row r="5247" s="104" customFormat="1"/>
    <row r="5248" s="104" customFormat="1"/>
    <row r="5249" s="104" customFormat="1"/>
    <row r="5250" s="104" customFormat="1"/>
    <row r="5251" s="104" customFormat="1"/>
    <row r="5252" s="104" customFormat="1"/>
    <row r="5253" s="104" customFormat="1"/>
    <row r="5254" s="104" customFormat="1"/>
    <row r="5255" s="104" customFormat="1"/>
    <row r="5256" s="104" customFormat="1"/>
    <row r="5257" s="104" customFormat="1"/>
    <row r="5258" s="104" customFormat="1"/>
    <row r="5259" s="104" customFormat="1"/>
    <row r="5260" s="104" customFormat="1"/>
    <row r="5261" s="104" customFormat="1"/>
    <row r="5262" s="104" customFormat="1"/>
    <row r="5263" s="104" customFormat="1"/>
    <row r="5264" s="104" customFormat="1"/>
    <row r="5265" s="104" customFormat="1"/>
    <row r="5266" s="104" customFormat="1"/>
    <row r="5267" s="104" customFormat="1"/>
    <row r="5268" s="104" customFormat="1"/>
    <row r="5269" s="104" customFormat="1"/>
    <row r="5270" s="104" customFormat="1"/>
    <row r="5271" s="104" customFormat="1"/>
    <row r="5272" s="104" customFormat="1"/>
    <row r="5273" s="104" customFormat="1"/>
    <row r="5274" s="104" customFormat="1"/>
    <row r="5275" s="104" customFormat="1"/>
    <row r="5276" s="104" customFormat="1"/>
    <row r="5277" s="104" customFormat="1"/>
    <row r="5278" s="104" customFormat="1"/>
    <row r="5279" s="104" customFormat="1"/>
    <row r="5280" s="104" customFormat="1"/>
    <row r="5281" s="104" customFormat="1"/>
    <row r="5282" s="104" customFormat="1"/>
    <row r="5283" s="104" customFormat="1"/>
    <row r="5284" s="104" customFormat="1"/>
    <row r="5285" s="104" customFormat="1"/>
    <row r="5286" s="104" customFormat="1"/>
    <row r="5287" s="104" customFormat="1"/>
    <row r="5288" s="104" customFormat="1"/>
    <row r="5289" s="104" customFormat="1"/>
    <row r="5290" s="104" customFormat="1"/>
    <row r="5291" s="104" customFormat="1"/>
    <row r="5292" s="104" customFormat="1"/>
    <row r="5293" s="104" customFormat="1"/>
    <row r="5294" s="104" customFormat="1"/>
    <row r="5295" s="104" customFormat="1"/>
    <row r="5296" s="104" customFormat="1"/>
    <row r="5297" s="104" customFormat="1"/>
    <row r="5298" s="104" customFormat="1"/>
    <row r="5299" s="104" customFormat="1"/>
    <row r="5300" s="104" customFormat="1"/>
    <row r="5301" s="104" customFormat="1"/>
    <row r="5302" s="104" customFormat="1"/>
    <row r="5303" s="104" customFormat="1"/>
    <row r="5304" s="104" customFormat="1"/>
    <row r="5305" s="104" customFormat="1"/>
    <row r="5306" s="104" customFormat="1"/>
    <row r="5307" s="104" customFormat="1"/>
    <row r="5308" s="104" customFormat="1"/>
    <row r="5309" s="104" customFormat="1"/>
    <row r="5310" s="104" customFormat="1"/>
    <row r="5311" s="104" customFormat="1"/>
    <row r="5312" s="104" customFormat="1"/>
    <row r="5313" s="104" customFormat="1"/>
    <row r="5314" s="104" customFormat="1"/>
    <row r="5315" s="104" customFormat="1"/>
    <row r="5316" s="104" customFormat="1"/>
    <row r="5317" s="104" customFormat="1"/>
    <row r="5318" s="104" customFormat="1"/>
    <row r="5319" s="104" customFormat="1"/>
    <row r="5320" s="104" customFormat="1"/>
    <row r="5321" s="104" customFormat="1"/>
    <row r="5322" s="104" customFormat="1"/>
    <row r="5323" s="104" customFormat="1"/>
    <row r="5324" s="104" customFormat="1"/>
    <row r="5325" s="104" customFormat="1"/>
    <row r="5326" s="104" customFormat="1"/>
    <row r="5327" s="104" customFormat="1"/>
    <row r="5328" s="104" customFormat="1"/>
    <row r="5329" s="104" customFormat="1"/>
    <row r="5330" s="104" customFormat="1"/>
    <row r="5331" s="104" customFormat="1"/>
    <row r="5332" s="104" customFormat="1"/>
    <row r="5333" s="104" customFormat="1"/>
    <row r="5334" s="104" customFormat="1"/>
    <row r="5335" s="104" customFormat="1"/>
    <row r="5336" s="104" customFormat="1"/>
    <row r="5337" s="104" customFormat="1"/>
    <row r="5338" s="104" customFormat="1"/>
    <row r="5339" s="104" customFormat="1"/>
    <row r="5340" s="104" customFormat="1"/>
    <row r="5341" s="104" customFormat="1"/>
    <row r="5342" s="104" customFormat="1"/>
    <row r="5343" s="104" customFormat="1"/>
    <row r="5344" s="104" customFormat="1"/>
    <row r="5345" s="104" customFormat="1"/>
    <row r="5346" s="104" customFormat="1"/>
    <row r="5347" s="104" customFormat="1"/>
    <row r="5348" s="104" customFormat="1"/>
    <row r="5349" s="104" customFormat="1"/>
    <row r="5350" s="104" customFormat="1"/>
    <row r="5351" s="104" customFormat="1"/>
    <row r="5352" s="104" customFormat="1"/>
    <row r="5353" s="104" customFormat="1"/>
    <row r="5354" s="104" customFormat="1"/>
    <row r="5355" s="104" customFormat="1"/>
    <row r="5356" s="104" customFormat="1"/>
    <row r="5357" s="104" customFormat="1"/>
    <row r="5358" s="104" customFormat="1"/>
    <row r="5359" s="104" customFormat="1"/>
    <row r="5360" s="104" customFormat="1"/>
    <row r="5361" s="104" customFormat="1"/>
    <row r="5362" s="104" customFormat="1"/>
    <row r="5363" s="104" customFormat="1"/>
    <row r="5364" s="104" customFormat="1"/>
    <row r="5365" s="104" customFormat="1"/>
    <row r="5366" s="104" customFormat="1"/>
    <row r="5367" s="104" customFormat="1"/>
    <row r="5368" s="104" customFormat="1"/>
    <row r="5369" s="104" customFormat="1"/>
    <row r="5370" s="104" customFormat="1"/>
    <row r="5371" s="104" customFormat="1"/>
    <row r="5372" s="104" customFormat="1"/>
    <row r="5373" s="104" customFormat="1"/>
    <row r="5374" s="104" customFormat="1"/>
    <row r="5375" s="104" customFormat="1"/>
    <row r="5376" s="104" customFormat="1"/>
    <row r="5377" s="104" customFormat="1"/>
    <row r="5378" s="104" customFormat="1"/>
    <row r="5379" s="104" customFormat="1"/>
    <row r="5380" s="104" customFormat="1"/>
    <row r="5381" s="104" customFormat="1"/>
    <row r="5382" s="104" customFormat="1"/>
    <row r="5383" s="104" customFormat="1"/>
    <row r="5384" s="104" customFormat="1"/>
    <row r="5385" s="104" customFormat="1"/>
    <row r="5386" s="104" customFormat="1"/>
    <row r="5387" s="104" customFormat="1"/>
    <row r="5388" s="104" customFormat="1"/>
    <row r="5389" s="104" customFormat="1"/>
    <row r="5390" s="104" customFormat="1"/>
    <row r="5391" s="104" customFormat="1"/>
    <row r="5392" s="104" customFormat="1"/>
    <row r="5393" s="104" customFormat="1"/>
    <row r="5394" s="104" customFormat="1"/>
    <row r="5395" s="104" customFormat="1"/>
    <row r="5396" s="104" customFormat="1"/>
    <row r="5397" s="104" customFormat="1"/>
    <row r="5398" s="104" customFormat="1"/>
    <row r="5399" s="104" customFormat="1"/>
    <row r="5400" s="104" customFormat="1"/>
    <row r="5401" s="104" customFormat="1"/>
    <row r="5402" s="104" customFormat="1"/>
    <row r="5403" s="104" customFormat="1"/>
    <row r="5404" s="104" customFormat="1"/>
    <row r="5405" s="104" customFormat="1"/>
    <row r="5406" s="104" customFormat="1"/>
    <row r="5407" s="104" customFormat="1"/>
    <row r="5408" s="104" customFormat="1"/>
    <row r="5409" s="104" customFormat="1"/>
    <row r="5410" s="104" customFormat="1"/>
    <row r="5411" s="104" customFormat="1"/>
    <row r="5412" s="104" customFormat="1"/>
    <row r="5413" s="104" customFormat="1"/>
    <row r="5414" s="104" customFormat="1"/>
    <row r="5415" s="104" customFormat="1"/>
    <row r="5416" s="104" customFormat="1"/>
    <row r="5417" s="104" customFormat="1"/>
    <row r="5418" s="104" customFormat="1"/>
    <row r="5419" s="104" customFormat="1"/>
    <row r="5420" s="104" customFormat="1"/>
    <row r="5421" s="104" customFormat="1"/>
    <row r="5422" s="104" customFormat="1"/>
    <row r="5423" s="104" customFormat="1"/>
    <row r="5424" s="104" customFormat="1"/>
    <row r="5425" s="104" customFormat="1"/>
    <row r="5426" s="104" customFormat="1"/>
    <row r="5427" s="104" customFormat="1"/>
    <row r="5428" s="104" customFormat="1"/>
    <row r="5429" s="104" customFormat="1"/>
    <row r="5430" s="104" customFormat="1"/>
    <row r="5431" s="104" customFormat="1"/>
    <row r="5432" s="104" customFormat="1"/>
    <row r="5433" s="104" customFormat="1"/>
    <row r="5434" s="104" customFormat="1"/>
    <row r="5435" s="104" customFormat="1"/>
    <row r="5436" s="104" customFormat="1"/>
    <row r="5437" s="104" customFormat="1"/>
    <row r="5438" s="104" customFormat="1"/>
    <row r="5439" s="104" customFormat="1"/>
    <row r="5440" s="104" customFormat="1"/>
    <row r="5441" s="104" customFormat="1"/>
    <row r="5442" s="104" customFormat="1"/>
    <row r="5443" s="104" customFormat="1"/>
    <row r="5444" s="104" customFormat="1"/>
    <row r="5445" s="104" customFormat="1"/>
    <row r="5446" s="104" customFormat="1"/>
    <row r="5447" s="104" customFormat="1"/>
    <row r="5448" s="104" customFormat="1"/>
    <row r="5449" s="104" customFormat="1"/>
    <row r="5450" s="104" customFormat="1"/>
    <row r="5451" s="104" customFormat="1"/>
    <row r="5452" s="104" customFormat="1"/>
    <row r="5453" s="104" customFormat="1"/>
    <row r="5454" s="104" customFormat="1"/>
    <row r="5455" s="104" customFormat="1"/>
    <row r="5456" s="104" customFormat="1"/>
    <row r="5457" s="104" customFormat="1"/>
    <row r="5458" s="104" customFormat="1"/>
    <row r="5459" s="104" customFormat="1"/>
    <row r="5460" s="104" customFormat="1"/>
    <row r="5461" s="104" customFormat="1"/>
    <row r="5462" s="104" customFormat="1"/>
    <row r="5463" s="104" customFormat="1"/>
    <row r="5464" s="104" customFormat="1"/>
    <row r="5465" s="104" customFormat="1"/>
    <row r="5466" s="104" customFormat="1"/>
    <row r="5467" s="104" customFormat="1"/>
    <row r="5468" s="104" customFormat="1"/>
    <row r="5469" s="104" customFormat="1"/>
    <row r="5470" s="104" customFormat="1"/>
    <row r="5471" s="104" customFormat="1"/>
    <row r="5472" s="104" customFormat="1"/>
    <row r="5473" s="104" customFormat="1"/>
    <row r="5474" s="104" customFormat="1"/>
    <row r="5475" s="104" customFormat="1"/>
    <row r="5476" s="104" customFormat="1"/>
    <row r="5477" s="104" customFormat="1"/>
    <row r="5478" s="104" customFormat="1"/>
    <row r="5479" s="104" customFormat="1"/>
    <row r="5480" s="104" customFormat="1"/>
    <row r="5481" s="104" customFormat="1"/>
    <row r="5482" s="104" customFormat="1"/>
    <row r="5483" s="104" customFormat="1"/>
    <row r="5484" s="104" customFormat="1"/>
    <row r="5485" s="104" customFormat="1"/>
    <row r="5486" s="104" customFormat="1"/>
    <row r="5487" s="104" customFormat="1"/>
    <row r="5488" s="104" customFormat="1"/>
    <row r="5489" s="104" customFormat="1"/>
    <row r="5490" s="104" customFormat="1"/>
    <row r="5491" s="104" customFormat="1"/>
    <row r="5492" s="104" customFormat="1"/>
    <row r="5493" s="104" customFormat="1"/>
    <row r="5494" s="104" customFormat="1"/>
    <row r="5495" s="104" customFormat="1"/>
    <row r="5496" s="104" customFormat="1"/>
    <row r="5497" s="104" customFormat="1"/>
    <row r="5498" s="104" customFormat="1"/>
    <row r="5499" s="104" customFormat="1"/>
    <row r="5500" s="104" customFormat="1"/>
    <row r="5501" s="104" customFormat="1"/>
    <row r="5502" s="104" customFormat="1"/>
    <row r="5503" s="104" customFormat="1"/>
    <row r="5504" s="104" customFormat="1"/>
    <row r="5505" s="104" customFormat="1"/>
    <row r="5506" s="104" customFormat="1"/>
    <row r="5507" s="104" customFormat="1"/>
    <row r="5508" s="104" customFormat="1"/>
    <row r="5509" s="104" customFormat="1"/>
    <row r="5510" s="104" customFormat="1"/>
    <row r="5511" s="104" customFormat="1"/>
    <row r="5512" s="104" customFormat="1"/>
    <row r="5513" s="104" customFormat="1"/>
    <row r="5514" s="104" customFormat="1"/>
    <row r="5515" s="104" customFormat="1"/>
    <row r="5516" s="104" customFormat="1"/>
    <row r="5517" s="104" customFormat="1"/>
    <row r="5518" s="104" customFormat="1"/>
    <row r="5519" s="104" customFormat="1"/>
    <row r="5520" s="104" customFormat="1"/>
    <row r="5521" s="104" customFormat="1"/>
    <row r="5522" s="104" customFormat="1"/>
    <row r="5523" s="104" customFormat="1"/>
    <row r="5524" s="104" customFormat="1"/>
    <row r="5525" s="104" customFormat="1"/>
    <row r="5526" s="104" customFormat="1"/>
    <row r="5527" s="104" customFormat="1"/>
    <row r="5528" s="104" customFormat="1"/>
    <row r="5529" s="104" customFormat="1"/>
    <row r="5530" s="104" customFormat="1"/>
    <row r="5531" s="104" customFormat="1"/>
    <row r="5532" s="104" customFormat="1"/>
    <row r="5533" s="104" customFormat="1"/>
    <row r="5534" s="104" customFormat="1"/>
    <row r="5535" s="104" customFormat="1"/>
    <row r="5536" s="104" customFormat="1"/>
    <row r="5537" s="104" customFormat="1"/>
    <row r="5538" s="104" customFormat="1"/>
    <row r="5539" s="104" customFormat="1"/>
    <row r="5540" s="104" customFormat="1"/>
    <row r="5541" s="104" customFormat="1"/>
    <row r="5542" s="104" customFormat="1"/>
    <row r="5543" s="104" customFormat="1"/>
    <row r="5544" s="104" customFormat="1"/>
    <row r="5545" s="104" customFormat="1"/>
    <row r="5546" s="104" customFormat="1"/>
    <row r="5547" s="104" customFormat="1"/>
    <row r="5548" s="104" customFormat="1"/>
    <row r="5549" s="104" customFormat="1"/>
    <row r="5550" s="104" customFormat="1"/>
    <row r="5551" s="104" customFormat="1"/>
    <row r="5552" s="104" customFormat="1"/>
    <row r="5553" s="104" customFormat="1"/>
    <row r="5554" s="104" customFormat="1"/>
    <row r="5555" s="104" customFormat="1"/>
    <row r="5556" s="104" customFormat="1"/>
    <row r="5557" s="104" customFormat="1"/>
    <row r="5558" s="104" customFormat="1"/>
    <row r="5559" s="104" customFormat="1"/>
    <row r="5560" s="104" customFormat="1"/>
    <row r="5561" s="104" customFormat="1"/>
    <row r="5562" s="104" customFormat="1"/>
    <row r="5563" s="104" customFormat="1"/>
    <row r="5564" s="104" customFormat="1"/>
    <row r="5565" s="104" customFormat="1"/>
    <row r="5566" s="104" customFormat="1"/>
    <row r="5567" s="104" customFormat="1"/>
    <row r="5568" s="104" customFormat="1"/>
    <row r="5569" s="104" customFormat="1"/>
    <row r="5570" s="104" customFormat="1"/>
    <row r="5571" s="104" customFormat="1"/>
    <row r="5572" s="104" customFormat="1"/>
    <row r="5573" s="104" customFormat="1"/>
    <row r="5574" s="104" customFormat="1"/>
    <row r="5575" s="104" customFormat="1"/>
    <row r="5576" s="104" customFormat="1"/>
    <row r="5577" s="104" customFormat="1"/>
    <row r="5578" s="104" customFormat="1"/>
    <row r="5579" s="104" customFormat="1"/>
    <row r="5580" s="104" customFormat="1"/>
    <row r="5581" s="104" customFormat="1"/>
    <row r="5582" s="104" customFormat="1"/>
    <row r="5583" s="104" customFormat="1"/>
    <row r="5584" s="104" customFormat="1"/>
    <row r="5585" s="104" customFormat="1"/>
    <row r="5586" s="104" customFormat="1"/>
    <row r="5587" s="104" customFormat="1"/>
    <row r="5588" s="104" customFormat="1"/>
    <row r="5589" s="104" customFormat="1"/>
    <row r="5590" s="104" customFormat="1"/>
    <row r="5591" s="104" customFormat="1"/>
    <row r="5592" s="104" customFormat="1"/>
    <row r="5593" s="104" customFormat="1"/>
    <row r="5594" s="104" customFormat="1"/>
    <row r="5595" s="104" customFormat="1"/>
    <row r="5596" s="104" customFormat="1"/>
    <row r="5597" s="104" customFormat="1"/>
    <row r="5598" s="104" customFormat="1"/>
    <row r="5599" s="104" customFormat="1"/>
    <row r="5600" s="104" customFormat="1"/>
    <row r="5601" s="104" customFormat="1"/>
    <row r="5602" s="104" customFormat="1"/>
    <row r="5603" s="104" customFormat="1"/>
    <row r="5604" s="104" customFormat="1"/>
    <row r="5605" s="104" customFormat="1"/>
    <row r="5606" s="104" customFormat="1"/>
    <row r="5607" s="104" customFormat="1"/>
    <row r="5608" s="104" customFormat="1"/>
    <row r="5609" s="104" customFormat="1"/>
    <row r="5610" s="104" customFormat="1"/>
    <row r="5611" s="104" customFormat="1"/>
    <row r="5612" s="104" customFormat="1"/>
    <row r="5613" s="104" customFormat="1"/>
    <row r="5614" s="104" customFormat="1"/>
    <row r="5615" s="104" customFormat="1"/>
    <row r="5616" s="104" customFormat="1"/>
    <row r="5617" s="104" customFormat="1"/>
    <row r="5618" s="104" customFormat="1"/>
    <row r="5619" s="104" customFormat="1"/>
    <row r="5620" s="104" customFormat="1"/>
    <row r="5621" s="104" customFormat="1"/>
    <row r="5622" s="104" customFormat="1"/>
    <row r="5623" s="104" customFormat="1"/>
    <row r="5624" s="104" customFormat="1"/>
    <row r="5625" s="104" customFormat="1"/>
    <row r="5626" s="104" customFormat="1"/>
    <row r="5627" s="104" customFormat="1"/>
    <row r="5628" s="104" customFormat="1"/>
    <row r="5629" s="104" customFormat="1"/>
    <row r="5630" s="104" customFormat="1"/>
    <row r="5631" s="104" customFormat="1"/>
    <row r="5632" s="104" customFormat="1"/>
    <row r="5633" s="104" customFormat="1"/>
    <row r="5634" s="104" customFormat="1"/>
    <row r="5635" s="104" customFormat="1"/>
    <row r="5636" s="104" customFormat="1"/>
    <row r="5637" s="104" customFormat="1"/>
    <row r="5638" s="104" customFormat="1"/>
    <row r="5639" s="104" customFormat="1"/>
    <row r="5640" s="104" customFormat="1"/>
    <row r="5641" s="104" customFormat="1"/>
    <row r="5642" s="104" customFormat="1"/>
    <row r="5643" s="104" customFormat="1"/>
    <row r="5644" s="104" customFormat="1"/>
    <row r="5645" s="104" customFormat="1"/>
    <row r="5646" s="104" customFormat="1"/>
    <row r="5647" s="104" customFormat="1"/>
    <row r="5648" s="104" customFormat="1"/>
    <row r="5649" s="104" customFormat="1"/>
    <row r="5650" s="104" customFormat="1"/>
    <row r="5651" s="104" customFormat="1"/>
    <row r="5652" s="104" customFormat="1"/>
    <row r="5653" s="104" customFormat="1"/>
    <row r="5654" s="104" customFormat="1"/>
    <row r="5655" s="104" customFormat="1"/>
    <row r="5656" s="104" customFormat="1"/>
    <row r="5657" s="104" customFormat="1"/>
    <row r="5658" s="104" customFormat="1"/>
    <row r="5659" s="104" customFormat="1"/>
    <row r="5660" s="104" customFormat="1"/>
    <row r="5661" s="104" customFormat="1"/>
    <row r="5662" s="104" customFormat="1"/>
    <row r="5663" s="104" customFormat="1"/>
    <row r="5664" s="104" customFormat="1"/>
    <row r="5665" s="104" customFormat="1"/>
    <row r="5666" s="104" customFormat="1"/>
    <row r="5667" s="104" customFormat="1"/>
    <row r="5668" s="104" customFormat="1"/>
    <row r="5669" s="104" customFormat="1"/>
    <row r="5670" s="104" customFormat="1"/>
    <row r="5671" s="104" customFormat="1"/>
    <row r="5672" s="104" customFormat="1"/>
    <row r="5673" s="104" customFormat="1"/>
    <row r="5674" s="104" customFormat="1"/>
    <row r="5675" s="104" customFormat="1"/>
    <row r="5676" s="104" customFormat="1"/>
    <row r="5677" s="104" customFormat="1"/>
    <row r="5678" s="104" customFormat="1"/>
    <row r="5679" s="104" customFormat="1"/>
    <row r="5680" s="104" customFormat="1"/>
    <row r="5681" s="104" customFormat="1"/>
    <row r="5682" s="104" customFormat="1"/>
    <row r="5683" s="104" customFormat="1"/>
    <row r="5684" s="104" customFormat="1"/>
    <row r="5685" s="104" customFormat="1"/>
    <row r="5686" s="104" customFormat="1"/>
    <row r="5687" s="104" customFormat="1"/>
    <row r="5688" s="104" customFormat="1"/>
    <row r="5689" s="104" customFormat="1"/>
    <row r="5690" s="104" customFormat="1"/>
    <row r="5691" s="104" customFormat="1"/>
    <row r="5692" s="104" customFormat="1"/>
    <row r="5693" s="104" customFormat="1"/>
    <row r="5694" s="104" customFormat="1"/>
    <row r="5695" s="104" customFormat="1"/>
    <row r="5696" s="104" customFormat="1"/>
    <row r="5697" s="104" customFormat="1"/>
    <row r="5698" s="104" customFormat="1"/>
    <row r="5699" s="104" customFormat="1"/>
    <row r="5700" s="104" customFormat="1"/>
    <row r="5701" s="104" customFormat="1"/>
    <row r="5702" s="104" customFormat="1"/>
    <row r="5703" s="104" customFormat="1"/>
    <row r="5704" s="104" customFormat="1"/>
    <row r="5705" s="104" customFormat="1"/>
    <row r="5706" s="104" customFormat="1"/>
    <row r="5707" s="104" customFormat="1"/>
    <row r="5708" s="104" customFormat="1"/>
    <row r="5709" s="104" customFormat="1"/>
    <row r="5710" s="104" customFormat="1"/>
    <row r="5711" s="104" customFormat="1"/>
    <row r="5712" s="104" customFormat="1"/>
    <row r="5713" s="104" customFormat="1"/>
    <row r="5714" s="104" customFormat="1"/>
    <row r="5715" s="104" customFormat="1"/>
    <row r="5716" s="104" customFormat="1"/>
    <row r="5717" s="104" customFormat="1"/>
    <row r="5718" s="104" customFormat="1"/>
    <row r="5719" s="104" customFormat="1"/>
    <row r="5720" s="104" customFormat="1"/>
    <row r="5721" s="104" customFormat="1"/>
    <row r="5722" s="104" customFormat="1"/>
    <row r="5723" s="104" customFormat="1"/>
    <row r="5724" s="104" customFormat="1"/>
    <row r="5725" s="104" customFormat="1"/>
    <row r="5726" s="104" customFormat="1"/>
    <row r="5727" s="104" customFormat="1"/>
    <row r="5728" s="104" customFormat="1"/>
    <row r="5729" s="104" customFormat="1"/>
    <row r="5730" s="104" customFormat="1"/>
    <row r="5731" s="104" customFormat="1"/>
    <row r="5732" s="104" customFormat="1"/>
    <row r="5733" s="104" customFormat="1"/>
    <row r="5734" s="104" customFormat="1"/>
    <row r="5735" s="104" customFormat="1"/>
    <row r="5736" s="104" customFormat="1"/>
    <row r="5737" s="104" customFormat="1"/>
    <row r="5738" s="104" customFormat="1"/>
    <row r="5739" s="104" customFormat="1"/>
    <row r="5740" s="104" customFormat="1"/>
    <row r="5741" s="104" customFormat="1"/>
    <row r="5742" s="104" customFormat="1"/>
    <row r="5743" s="104" customFormat="1"/>
    <row r="5744" s="104" customFormat="1"/>
    <row r="5745" s="104" customFormat="1"/>
    <row r="5746" s="104" customFormat="1"/>
    <row r="5747" s="104" customFormat="1"/>
    <row r="5748" s="104" customFormat="1"/>
    <row r="5749" s="104" customFormat="1"/>
    <row r="5750" s="104" customFormat="1"/>
    <row r="5751" s="104" customFormat="1"/>
    <row r="5752" s="104" customFormat="1"/>
    <row r="5753" s="104" customFormat="1"/>
    <row r="5754" s="104" customFormat="1"/>
    <row r="5755" s="104" customFormat="1"/>
    <row r="5756" s="104" customFormat="1"/>
    <row r="5757" s="104" customFormat="1"/>
    <row r="5758" s="104" customFormat="1"/>
    <row r="5759" s="104" customFormat="1"/>
    <row r="5760" s="104" customFormat="1"/>
    <row r="5761" s="104" customFormat="1"/>
    <row r="5762" s="104" customFormat="1"/>
    <row r="5763" s="104" customFormat="1"/>
    <row r="5764" s="104" customFormat="1"/>
    <row r="5765" s="104" customFormat="1"/>
    <row r="5766" s="104" customFormat="1"/>
    <row r="5767" s="104" customFormat="1"/>
    <row r="5768" s="104" customFormat="1"/>
    <row r="5769" s="104" customFormat="1"/>
    <row r="5770" s="104" customFormat="1"/>
    <row r="5771" s="104" customFormat="1"/>
    <row r="5772" s="104" customFormat="1"/>
    <row r="5773" s="104" customFormat="1"/>
    <row r="5774" s="104" customFormat="1"/>
    <row r="5775" s="104" customFormat="1"/>
    <row r="5776" s="104" customFormat="1"/>
    <row r="5777" s="104" customFormat="1"/>
    <row r="5778" s="104" customFormat="1"/>
    <row r="5779" s="104" customFormat="1"/>
    <row r="5780" s="104" customFormat="1"/>
    <row r="5781" s="104" customFormat="1"/>
    <row r="5782" s="104" customFormat="1"/>
    <row r="5783" s="104" customFormat="1"/>
    <row r="5784" s="104" customFormat="1"/>
    <row r="5785" s="104" customFormat="1"/>
    <row r="5786" s="104" customFormat="1"/>
    <row r="5787" s="104" customFormat="1"/>
    <row r="5788" s="104" customFormat="1"/>
    <row r="5789" s="104" customFormat="1"/>
    <row r="5790" s="104" customFormat="1"/>
    <row r="5791" s="104" customFormat="1"/>
    <row r="5792" s="104" customFormat="1"/>
    <row r="5793" s="104" customFormat="1"/>
    <row r="5794" s="104" customFormat="1"/>
    <row r="5795" s="104" customFormat="1"/>
    <row r="5796" s="104" customFormat="1"/>
    <row r="5797" s="104" customFormat="1"/>
    <row r="5798" s="104" customFormat="1"/>
    <row r="5799" s="104" customFormat="1"/>
    <row r="5800" s="104" customFormat="1"/>
    <row r="5801" s="104" customFormat="1"/>
    <row r="5802" s="104" customFormat="1"/>
    <row r="5803" s="104" customFormat="1"/>
    <row r="5804" s="104" customFormat="1"/>
    <row r="5805" s="104" customFormat="1"/>
    <row r="5806" s="104" customFormat="1"/>
    <row r="5807" s="104" customFormat="1"/>
    <row r="5808" s="104" customFormat="1"/>
    <row r="5809" s="104" customFormat="1"/>
    <row r="5810" s="104" customFormat="1"/>
    <row r="5811" s="104" customFormat="1"/>
    <row r="5812" s="104" customFormat="1"/>
    <row r="5813" s="104" customFormat="1"/>
    <row r="5814" s="104" customFormat="1"/>
    <row r="5815" s="104" customFormat="1"/>
    <row r="5816" s="104" customFormat="1"/>
    <row r="5817" s="104" customFormat="1"/>
    <row r="5818" s="104" customFormat="1"/>
    <row r="5819" s="104" customFormat="1"/>
    <row r="5820" s="104" customFormat="1"/>
    <row r="5821" s="104" customFormat="1"/>
    <row r="5822" s="104" customFormat="1"/>
    <row r="5823" s="104" customFormat="1"/>
    <row r="5824" s="104" customFormat="1"/>
    <row r="5825" s="104" customFormat="1"/>
    <row r="5826" s="104" customFormat="1"/>
    <row r="5827" s="104" customFormat="1"/>
    <row r="5828" s="104" customFormat="1"/>
    <row r="5829" s="104" customFormat="1"/>
    <row r="5830" s="104" customFormat="1"/>
    <row r="5831" s="104" customFormat="1"/>
    <row r="5832" s="104" customFormat="1"/>
    <row r="5833" s="104" customFormat="1"/>
    <row r="5834" s="104" customFormat="1"/>
    <row r="5835" s="104" customFormat="1"/>
    <row r="5836" s="104" customFormat="1"/>
    <row r="5837" s="104" customFormat="1"/>
    <row r="5838" s="104" customFormat="1"/>
    <row r="5839" s="104" customFormat="1"/>
    <row r="5840" s="104" customFormat="1"/>
    <row r="5841" s="104" customFormat="1"/>
    <row r="5842" s="104" customFormat="1"/>
    <row r="5843" s="104" customFormat="1"/>
    <row r="5844" s="104" customFormat="1"/>
    <row r="5845" s="104" customFormat="1"/>
    <row r="5846" s="104" customFormat="1"/>
    <row r="5847" s="104" customFormat="1"/>
    <row r="5848" s="104" customFormat="1"/>
    <row r="5849" s="104" customFormat="1"/>
    <row r="5850" s="104" customFormat="1"/>
    <row r="5851" s="104" customFormat="1"/>
    <row r="5852" s="104" customFormat="1"/>
    <row r="5853" s="104" customFormat="1"/>
    <row r="5854" s="104" customFormat="1"/>
    <row r="5855" s="104" customFormat="1"/>
    <row r="5856" s="104" customFormat="1"/>
    <row r="5857" s="104" customFormat="1"/>
    <row r="5858" s="104" customFormat="1"/>
    <row r="5859" s="104" customFormat="1"/>
    <row r="5860" s="104" customFormat="1"/>
    <row r="5861" s="104" customFormat="1"/>
    <row r="5862" s="104" customFormat="1"/>
    <row r="5863" s="104" customFormat="1"/>
    <row r="5864" s="104" customFormat="1"/>
    <row r="5865" s="104" customFormat="1"/>
    <row r="5866" s="104" customFormat="1"/>
    <row r="5867" s="104" customFormat="1"/>
    <row r="5868" s="104" customFormat="1"/>
    <row r="5869" s="104" customFormat="1"/>
    <row r="5870" s="104" customFormat="1"/>
    <row r="5871" s="104" customFormat="1"/>
    <row r="5872" s="104" customFormat="1"/>
    <row r="5873" s="104" customFormat="1"/>
    <row r="5874" s="104" customFormat="1"/>
    <row r="5875" s="104" customFormat="1"/>
    <row r="5876" s="104" customFormat="1"/>
    <row r="5877" s="104" customFormat="1"/>
    <row r="5878" s="104" customFormat="1"/>
    <row r="5879" s="104" customFormat="1"/>
    <row r="5880" s="104" customFormat="1"/>
    <row r="5881" s="104" customFormat="1"/>
    <row r="5882" s="104" customFormat="1"/>
    <row r="5883" s="104" customFormat="1"/>
    <row r="5884" s="104" customFormat="1"/>
    <row r="5885" s="104" customFormat="1"/>
    <row r="5886" s="104" customFormat="1"/>
    <row r="5887" s="104" customFormat="1"/>
    <row r="5888" s="104" customFormat="1"/>
    <row r="5889" s="104" customFormat="1"/>
    <row r="5890" s="104" customFormat="1"/>
    <row r="5891" s="104" customFormat="1"/>
    <row r="5892" s="104" customFormat="1"/>
    <row r="5893" s="104" customFormat="1"/>
    <row r="5894" s="104" customFormat="1"/>
    <row r="5895" s="104" customFormat="1"/>
    <row r="5896" s="104" customFormat="1"/>
    <row r="5897" s="104" customFormat="1"/>
    <row r="5898" s="104" customFormat="1"/>
    <row r="5899" s="104" customFormat="1"/>
    <row r="5900" s="104" customFormat="1"/>
    <row r="5901" s="104" customFormat="1"/>
    <row r="5902" s="104" customFormat="1"/>
    <row r="5903" s="104" customFormat="1"/>
    <row r="5904" s="104" customFormat="1"/>
    <row r="5905" s="104" customFormat="1"/>
    <row r="5906" s="104" customFormat="1"/>
    <row r="5907" s="104" customFormat="1"/>
    <row r="5908" s="104" customFormat="1"/>
    <row r="5909" s="104" customFormat="1"/>
    <row r="5910" s="104" customFormat="1"/>
    <row r="5911" s="104" customFormat="1"/>
    <row r="5912" s="104" customFormat="1"/>
    <row r="5913" s="104" customFormat="1"/>
    <row r="5914" s="104" customFormat="1"/>
    <row r="5915" s="104" customFormat="1"/>
    <row r="5916" s="104" customFormat="1"/>
    <row r="5917" s="104" customFormat="1"/>
    <row r="5918" s="104" customFormat="1"/>
    <row r="5919" s="104" customFormat="1"/>
    <row r="5920" s="104" customFormat="1"/>
    <row r="5921" s="104" customFormat="1"/>
    <row r="5922" s="104" customFormat="1"/>
    <row r="5923" s="104" customFormat="1"/>
    <row r="5924" s="104" customFormat="1"/>
    <row r="5925" s="104" customFormat="1"/>
    <row r="5926" s="104" customFormat="1"/>
    <row r="5927" s="104" customFormat="1"/>
    <row r="5928" s="104" customFormat="1"/>
    <row r="5929" s="104" customFormat="1"/>
    <row r="5930" s="104" customFormat="1"/>
    <row r="5931" s="104" customFormat="1"/>
    <row r="5932" s="104" customFormat="1"/>
    <row r="5933" s="104" customFormat="1"/>
    <row r="5934" s="104" customFormat="1"/>
    <row r="5935" s="104" customFormat="1"/>
    <row r="5936" s="104" customFormat="1"/>
    <row r="5937" s="104" customFormat="1"/>
    <row r="5938" s="104" customFormat="1"/>
    <row r="5939" s="104" customFormat="1"/>
    <row r="5940" s="104" customFormat="1"/>
    <row r="5941" s="104" customFormat="1"/>
    <row r="5942" s="104" customFormat="1"/>
    <row r="5943" s="104" customFormat="1"/>
    <row r="5944" s="104" customFormat="1"/>
    <row r="5945" s="104" customFormat="1"/>
    <row r="5946" s="104" customFormat="1"/>
    <row r="5947" s="104" customFormat="1"/>
    <row r="5948" s="104" customFormat="1"/>
    <row r="5949" s="104" customFormat="1"/>
    <row r="5950" s="104" customFormat="1"/>
    <row r="5951" s="104" customFormat="1"/>
    <row r="5952" s="104" customFormat="1"/>
    <row r="5953" s="104" customFormat="1"/>
    <row r="5954" s="104" customFormat="1"/>
    <row r="5955" s="104" customFormat="1"/>
    <row r="5956" s="104" customFormat="1"/>
    <row r="5957" s="104" customFormat="1"/>
    <row r="5958" s="104" customFormat="1"/>
    <row r="5959" s="104" customFormat="1"/>
    <row r="5960" s="104" customFormat="1"/>
    <row r="5961" s="104" customFormat="1"/>
    <row r="5962" s="104" customFormat="1"/>
    <row r="5963" s="104" customFormat="1"/>
    <row r="5964" s="104" customFormat="1"/>
    <row r="5965" s="104" customFormat="1"/>
    <row r="5966" s="104" customFormat="1"/>
    <row r="5967" s="104" customFormat="1"/>
    <row r="5968" s="104" customFormat="1"/>
    <row r="5969" s="104" customFormat="1"/>
    <row r="5970" s="104" customFormat="1"/>
    <row r="5971" s="104" customFormat="1"/>
    <row r="5972" s="104" customFormat="1"/>
    <row r="5973" s="104" customFormat="1"/>
    <row r="5974" s="104" customFormat="1"/>
    <row r="5975" s="104" customFormat="1"/>
    <row r="5976" s="104" customFormat="1"/>
    <row r="5977" s="104" customFormat="1"/>
    <row r="5978" s="104" customFormat="1"/>
    <row r="5979" s="104" customFormat="1"/>
    <row r="5980" s="104" customFormat="1"/>
    <row r="5981" s="104" customFormat="1"/>
    <row r="5982" s="104" customFormat="1"/>
    <row r="5983" s="104" customFormat="1"/>
    <row r="5984" s="104" customFormat="1"/>
    <row r="5985" s="104" customFormat="1"/>
    <row r="5986" s="104" customFormat="1"/>
    <row r="5987" s="104" customFormat="1"/>
    <row r="5988" s="104" customFormat="1"/>
    <row r="5989" s="104" customFormat="1"/>
    <row r="5990" s="104" customFormat="1"/>
    <row r="5991" s="104" customFormat="1"/>
    <row r="5992" s="104" customFormat="1"/>
    <row r="5993" s="104" customFormat="1"/>
    <row r="5994" s="104" customFormat="1"/>
    <row r="5995" s="104" customFormat="1"/>
    <row r="5996" s="104" customFormat="1"/>
    <row r="5997" s="104" customFormat="1"/>
    <row r="5998" s="104" customFormat="1"/>
    <row r="5999" s="104" customFormat="1"/>
    <row r="6000" s="104" customFormat="1"/>
    <row r="6001" s="104" customFormat="1"/>
    <row r="6002" s="104" customFormat="1"/>
    <row r="6003" s="104" customFormat="1"/>
    <row r="6004" s="104" customFormat="1"/>
    <row r="6005" s="104" customFormat="1"/>
    <row r="6006" s="104" customFormat="1"/>
    <row r="6007" s="104" customFormat="1"/>
    <row r="6008" s="104" customFormat="1"/>
    <row r="6009" s="104" customFormat="1"/>
    <row r="6010" s="104" customFormat="1"/>
    <row r="6011" s="104" customFormat="1"/>
    <row r="6012" s="104" customFormat="1"/>
    <row r="6013" s="104" customFormat="1"/>
    <row r="6014" s="104" customFormat="1"/>
    <row r="6015" s="104" customFormat="1"/>
    <row r="6016" s="104" customFormat="1"/>
    <row r="6017" s="104" customFormat="1"/>
    <row r="6018" s="104" customFormat="1"/>
    <row r="6019" s="104" customFormat="1"/>
    <row r="6020" s="104" customFormat="1"/>
    <row r="6021" s="104" customFormat="1"/>
    <row r="6022" s="104" customFormat="1"/>
    <row r="6023" s="104" customFormat="1"/>
    <row r="6024" s="104" customFormat="1"/>
    <row r="6025" s="104" customFormat="1"/>
    <row r="6026" s="104" customFormat="1"/>
    <row r="6027" s="104" customFormat="1"/>
    <row r="6028" s="104" customFormat="1"/>
    <row r="6029" s="104" customFormat="1"/>
    <row r="6030" s="104" customFormat="1"/>
    <row r="6031" s="104" customFormat="1"/>
    <row r="6032" s="104" customFormat="1"/>
    <row r="6033" s="104" customFormat="1"/>
    <row r="6034" s="104" customFormat="1"/>
    <row r="6035" s="104" customFormat="1"/>
    <row r="6036" s="104" customFormat="1"/>
    <row r="6037" s="104" customFormat="1"/>
    <row r="6038" s="104" customFormat="1"/>
    <row r="6039" s="104" customFormat="1"/>
    <row r="6040" s="104" customFormat="1"/>
    <row r="6041" s="104" customFormat="1"/>
    <row r="6042" s="104" customFormat="1"/>
    <row r="6043" s="104" customFormat="1"/>
    <row r="6044" s="104" customFormat="1"/>
    <row r="6045" s="104" customFormat="1"/>
    <row r="6046" s="104" customFormat="1"/>
    <row r="6047" s="104" customFormat="1"/>
    <row r="6048" s="104" customFormat="1"/>
    <row r="6049" s="104" customFormat="1"/>
    <row r="6050" s="104" customFormat="1"/>
    <row r="6051" s="104" customFormat="1"/>
    <row r="6052" s="104" customFormat="1"/>
    <row r="6053" s="104" customFormat="1"/>
    <row r="6054" s="104" customFormat="1"/>
    <row r="6055" s="104" customFormat="1"/>
    <row r="6056" s="104" customFormat="1"/>
    <row r="6057" s="104" customFormat="1"/>
    <row r="6058" s="104" customFormat="1"/>
    <row r="6059" s="104" customFormat="1"/>
    <row r="6060" s="104" customFormat="1"/>
    <row r="6061" s="104" customFormat="1"/>
    <row r="6062" s="104" customFormat="1"/>
    <row r="6063" s="104" customFormat="1"/>
    <row r="6064" s="104" customFormat="1"/>
    <row r="6065" s="104" customFormat="1"/>
    <row r="6066" s="104" customFormat="1"/>
    <row r="6067" s="104" customFormat="1"/>
    <row r="6068" s="104" customFormat="1"/>
    <row r="6069" s="104" customFormat="1"/>
    <row r="6070" s="104" customFormat="1"/>
    <row r="6071" s="104" customFormat="1"/>
    <row r="6072" s="104" customFormat="1"/>
    <row r="6073" s="104" customFormat="1"/>
    <row r="6074" s="104" customFormat="1"/>
    <row r="6075" s="104" customFormat="1"/>
    <row r="6076" s="104" customFormat="1"/>
    <row r="6077" s="104" customFormat="1"/>
    <row r="6078" s="104" customFormat="1"/>
    <row r="6079" s="104" customFormat="1"/>
    <row r="6080" s="104" customFormat="1"/>
    <row r="6081" s="104" customFormat="1"/>
    <row r="6082" s="104" customFormat="1"/>
    <row r="6083" s="104" customFormat="1"/>
    <row r="6084" s="104" customFormat="1"/>
    <row r="6085" s="104" customFormat="1"/>
    <row r="6086" s="104" customFormat="1"/>
    <row r="6087" s="104" customFormat="1"/>
    <row r="6088" s="104" customFormat="1"/>
    <row r="6089" s="104" customFormat="1"/>
    <row r="6090" s="104" customFormat="1"/>
    <row r="6091" s="104" customFormat="1"/>
    <row r="6092" s="104" customFormat="1"/>
    <row r="6093" s="104" customFormat="1"/>
    <row r="6094" s="104" customFormat="1"/>
    <row r="6095" s="104" customFormat="1"/>
    <row r="6096" s="104" customFormat="1"/>
    <row r="6097" s="104" customFormat="1"/>
    <row r="6098" s="104" customFormat="1"/>
    <row r="6099" s="104" customFormat="1"/>
    <row r="6100" s="104" customFormat="1"/>
    <row r="6101" s="104" customFormat="1"/>
    <row r="6102" s="104" customFormat="1"/>
    <row r="6103" s="104" customFormat="1"/>
    <row r="6104" s="104" customFormat="1"/>
    <row r="6105" s="104" customFormat="1"/>
    <row r="6106" s="104" customFormat="1"/>
    <row r="6107" s="104" customFormat="1"/>
    <row r="6108" s="104" customFormat="1"/>
    <row r="6109" s="104" customFormat="1"/>
    <row r="6110" s="104" customFormat="1"/>
    <row r="6111" s="104" customFormat="1"/>
    <row r="6112" s="104" customFormat="1"/>
    <row r="6113" s="104" customFormat="1"/>
    <row r="6114" s="104" customFormat="1"/>
    <row r="6115" s="104" customFormat="1"/>
    <row r="6116" s="104" customFormat="1"/>
    <row r="6117" s="104" customFormat="1"/>
    <row r="6118" s="104" customFormat="1"/>
    <row r="6119" s="104" customFormat="1"/>
    <row r="6120" s="104" customFormat="1"/>
    <row r="6121" s="104" customFormat="1"/>
    <row r="6122" s="104" customFormat="1"/>
    <row r="6123" s="104" customFormat="1"/>
    <row r="6124" s="104" customFormat="1"/>
    <row r="6125" s="104" customFormat="1"/>
    <row r="6126" s="104" customFormat="1"/>
    <row r="6127" s="104" customFormat="1"/>
    <row r="6128" s="104" customFormat="1"/>
    <row r="6129" s="104" customFormat="1"/>
    <row r="6130" s="104" customFormat="1"/>
    <row r="6131" s="104" customFormat="1"/>
    <row r="6132" s="104" customFormat="1"/>
    <row r="6133" s="104" customFormat="1"/>
    <row r="6134" s="104" customFormat="1"/>
    <row r="6135" s="104" customFormat="1"/>
    <row r="6136" s="104" customFormat="1"/>
    <row r="6137" s="104" customFormat="1"/>
    <row r="6138" s="104" customFormat="1"/>
    <row r="6139" s="104" customFormat="1"/>
    <row r="6140" s="104" customFormat="1"/>
    <row r="6141" s="104" customFormat="1"/>
    <row r="6142" s="104" customFormat="1"/>
    <row r="6143" s="104" customFormat="1"/>
    <row r="6144" s="104" customFormat="1"/>
    <row r="6145" s="104" customFormat="1"/>
    <row r="6146" s="104" customFormat="1"/>
    <row r="6147" s="104" customFormat="1"/>
    <row r="6148" s="104" customFormat="1"/>
    <row r="6149" s="104" customFormat="1"/>
    <row r="6150" s="104" customFormat="1"/>
    <row r="6151" s="104" customFormat="1"/>
    <row r="6152" s="104" customFormat="1"/>
    <row r="6153" s="104" customFormat="1"/>
    <row r="6154" s="104" customFormat="1"/>
    <row r="6155" s="104" customFormat="1"/>
    <row r="6156" s="104" customFormat="1"/>
    <row r="6157" s="104" customFormat="1"/>
    <row r="6158" s="104" customFormat="1"/>
    <row r="6159" s="104" customFormat="1"/>
    <row r="6160" s="104" customFormat="1"/>
    <row r="6161" s="104" customFormat="1"/>
    <row r="6162" s="104" customFormat="1"/>
    <row r="6163" s="104" customFormat="1"/>
    <row r="6164" s="104" customFormat="1"/>
    <row r="6165" s="104" customFormat="1"/>
    <row r="6166" s="104" customFormat="1"/>
    <row r="6167" s="104" customFormat="1"/>
    <row r="6168" s="104" customFormat="1"/>
    <row r="6169" s="104" customFormat="1"/>
    <row r="6170" s="104" customFormat="1"/>
    <row r="6171" s="104" customFormat="1"/>
    <row r="6172" s="104" customFormat="1"/>
    <row r="6173" s="104" customFormat="1"/>
    <row r="6174" s="104" customFormat="1"/>
    <row r="6175" s="104" customFormat="1"/>
    <row r="6176" s="104" customFormat="1"/>
    <row r="6177" s="104" customFormat="1"/>
    <row r="6178" s="104" customFormat="1"/>
    <row r="6179" s="104" customFormat="1"/>
    <row r="6180" s="104" customFormat="1"/>
    <row r="6181" s="104" customFormat="1"/>
    <row r="6182" s="104" customFormat="1"/>
    <row r="6183" s="104" customFormat="1"/>
    <row r="6184" s="104" customFormat="1"/>
    <row r="6185" s="104" customFormat="1"/>
    <row r="6186" s="104" customFormat="1"/>
    <row r="6187" s="104" customFormat="1"/>
    <row r="6188" s="104" customFormat="1"/>
    <row r="6189" s="104" customFormat="1"/>
    <row r="6190" s="104" customFormat="1"/>
    <row r="6191" s="104" customFormat="1"/>
    <row r="6192" s="104" customFormat="1"/>
    <row r="6193" s="104" customFormat="1"/>
    <row r="6194" s="104" customFormat="1"/>
    <row r="6195" s="104" customFormat="1"/>
    <row r="6196" s="104" customFormat="1"/>
    <row r="6197" s="104" customFormat="1"/>
    <row r="6198" s="104" customFormat="1"/>
    <row r="6199" s="104" customFormat="1"/>
    <row r="6200" s="104" customFormat="1"/>
    <row r="6201" s="104" customFormat="1"/>
    <row r="6202" s="104" customFormat="1"/>
    <row r="6203" s="104" customFormat="1"/>
    <row r="6204" s="104" customFormat="1"/>
    <row r="6205" s="104" customFormat="1"/>
    <row r="6206" s="104" customFormat="1"/>
    <row r="6207" s="104" customFormat="1"/>
    <row r="6208" s="104" customFormat="1"/>
    <row r="6209" s="104" customFormat="1"/>
    <row r="6210" s="104" customFormat="1"/>
    <row r="6211" s="104" customFormat="1"/>
    <row r="6212" s="104" customFormat="1"/>
    <row r="6213" s="104" customFormat="1"/>
    <row r="6214" s="104" customFormat="1"/>
    <row r="6215" s="104" customFormat="1"/>
    <row r="6216" s="104" customFormat="1"/>
    <row r="6217" s="104" customFormat="1"/>
    <row r="6218" s="104" customFormat="1"/>
    <row r="6219" s="104" customFormat="1"/>
    <row r="6220" s="104" customFormat="1"/>
    <row r="6221" s="104" customFormat="1"/>
    <row r="6222" s="104" customFormat="1"/>
    <row r="6223" s="104" customFormat="1"/>
    <row r="6224" s="104" customFormat="1"/>
    <row r="6225" s="104" customFormat="1"/>
    <row r="6226" s="104" customFormat="1"/>
    <row r="6227" s="104" customFormat="1"/>
    <row r="6228" s="104" customFormat="1"/>
    <row r="6229" s="104" customFormat="1"/>
    <row r="6230" s="104" customFormat="1"/>
    <row r="6231" s="104" customFormat="1"/>
    <row r="6232" s="104" customFormat="1"/>
    <row r="6233" s="104" customFormat="1"/>
    <row r="6234" s="104" customFormat="1"/>
    <row r="6235" s="104" customFormat="1"/>
    <row r="6236" s="104" customFormat="1"/>
    <row r="6237" s="104" customFormat="1"/>
    <row r="6238" s="104" customFormat="1"/>
    <row r="6239" s="104" customFormat="1"/>
    <row r="6240" s="104" customFormat="1"/>
    <row r="6241" s="104" customFormat="1"/>
    <row r="6242" s="104" customFormat="1"/>
    <row r="6243" s="104" customFormat="1"/>
    <row r="6244" s="104" customFormat="1"/>
    <row r="6245" s="104" customFormat="1"/>
    <row r="6246" s="104" customFormat="1"/>
    <row r="6247" s="104" customFormat="1"/>
    <row r="6248" s="104" customFormat="1"/>
    <row r="6249" s="104" customFormat="1"/>
    <row r="6250" s="104" customFormat="1"/>
    <row r="6251" s="104" customFormat="1"/>
    <row r="6252" s="104" customFormat="1"/>
    <row r="6253" s="104" customFormat="1"/>
    <row r="6254" s="104" customFormat="1"/>
    <row r="6255" s="104" customFormat="1"/>
    <row r="6256" s="104" customFormat="1"/>
    <row r="6257" s="104" customFormat="1"/>
    <row r="6258" s="104" customFormat="1"/>
    <row r="6259" s="104" customFormat="1"/>
    <row r="6260" s="104" customFormat="1"/>
    <row r="6261" s="104" customFormat="1"/>
    <row r="6262" s="104" customFormat="1"/>
    <row r="6263" s="104" customFormat="1"/>
    <row r="6264" s="104" customFormat="1"/>
    <row r="6265" s="104" customFormat="1"/>
    <row r="6266" s="104" customFormat="1"/>
    <row r="6267" s="104" customFormat="1"/>
    <row r="6268" s="104" customFormat="1"/>
    <row r="6269" s="104" customFormat="1"/>
    <row r="6270" s="104" customFormat="1"/>
    <row r="6271" s="104" customFormat="1"/>
    <row r="6272" s="104" customFormat="1"/>
    <row r="6273" s="104" customFormat="1"/>
    <row r="6274" s="104" customFormat="1"/>
    <row r="6275" s="104" customFormat="1"/>
    <row r="6276" s="104" customFormat="1"/>
    <row r="6277" s="104" customFormat="1"/>
    <row r="6278" s="104" customFormat="1"/>
    <row r="6279" s="104" customFormat="1"/>
    <row r="6280" s="104" customFormat="1"/>
    <row r="6281" s="104" customFormat="1"/>
    <row r="6282" s="104" customFormat="1"/>
    <row r="6283" s="104" customFormat="1"/>
    <row r="6284" s="104" customFormat="1"/>
    <row r="6285" s="104" customFormat="1"/>
    <row r="6286" s="104" customFormat="1"/>
    <row r="6287" s="104" customFormat="1"/>
    <row r="6288" s="104" customFormat="1"/>
    <row r="6289" s="104" customFormat="1"/>
    <row r="6290" s="104" customFormat="1"/>
    <row r="6291" s="104" customFormat="1"/>
    <row r="6292" s="104" customFormat="1"/>
    <row r="6293" s="104" customFormat="1"/>
    <row r="6294" s="104" customFormat="1"/>
    <row r="6295" s="104" customFormat="1"/>
    <row r="6296" s="104" customFormat="1"/>
    <row r="6297" s="104" customFormat="1"/>
    <row r="6298" s="104" customFormat="1"/>
    <row r="6299" s="104" customFormat="1"/>
    <row r="6300" s="104" customFormat="1"/>
    <row r="6301" s="104" customFormat="1"/>
    <row r="6302" s="104" customFormat="1"/>
    <row r="6303" s="104" customFormat="1"/>
    <row r="6304" s="104" customFormat="1"/>
    <row r="6305" s="104" customFormat="1"/>
    <row r="6306" s="104" customFormat="1"/>
    <row r="6307" s="104" customFormat="1"/>
    <row r="6308" s="104" customFormat="1"/>
    <row r="6309" s="104" customFormat="1"/>
    <row r="6310" s="104" customFormat="1"/>
    <row r="6311" s="104" customFormat="1"/>
    <row r="6312" s="104" customFormat="1"/>
    <row r="6313" s="104" customFormat="1"/>
    <row r="6314" s="104" customFormat="1"/>
    <row r="6315" s="104" customFormat="1"/>
    <row r="6316" s="104" customFormat="1"/>
    <row r="6317" s="104" customFormat="1"/>
    <row r="6318" s="104" customFormat="1"/>
    <row r="6319" s="104" customFormat="1"/>
    <row r="6320" s="104" customFormat="1"/>
    <row r="6321" s="104" customFormat="1"/>
    <row r="6322" s="104" customFormat="1"/>
    <row r="6323" s="104" customFormat="1"/>
    <row r="6324" s="104" customFormat="1"/>
    <row r="6325" s="104" customFormat="1"/>
    <row r="6326" s="104" customFormat="1"/>
    <row r="6327" s="104" customFormat="1"/>
    <row r="6328" s="104" customFormat="1"/>
    <row r="6329" s="104" customFormat="1"/>
    <row r="6330" s="104" customFormat="1"/>
    <row r="6331" s="104" customFormat="1"/>
    <row r="6332" s="104" customFormat="1"/>
    <row r="6333" s="104" customFormat="1"/>
    <row r="6334" s="104" customFormat="1"/>
    <row r="6335" s="104" customFormat="1"/>
    <row r="6336" s="104" customFormat="1"/>
    <row r="6337" s="104" customFormat="1"/>
    <row r="6338" s="104" customFormat="1"/>
    <row r="6339" s="104" customFormat="1"/>
    <row r="6340" s="104" customFormat="1"/>
    <row r="6341" s="104" customFormat="1"/>
    <row r="6342" s="104" customFormat="1"/>
    <row r="6343" s="104" customFormat="1"/>
    <row r="6344" s="104" customFormat="1"/>
    <row r="6345" s="104" customFormat="1"/>
    <row r="6346" s="104" customFormat="1"/>
    <row r="6347" s="104" customFormat="1"/>
    <row r="6348" s="104" customFormat="1"/>
    <row r="6349" s="104" customFormat="1"/>
    <row r="6350" s="104" customFormat="1"/>
    <row r="6351" s="104" customFormat="1"/>
    <row r="6352" s="104" customFormat="1"/>
    <row r="6353" s="104" customFormat="1"/>
    <row r="6354" s="104" customFormat="1"/>
    <row r="6355" s="104" customFormat="1"/>
    <row r="6356" s="104" customFormat="1"/>
    <row r="6357" s="104" customFormat="1"/>
    <row r="6358" s="104" customFormat="1"/>
    <row r="6359" s="104" customFormat="1"/>
    <row r="6360" s="104" customFormat="1"/>
    <row r="6361" s="104" customFormat="1"/>
    <row r="6362" s="104" customFormat="1"/>
    <row r="6363" s="104" customFormat="1"/>
    <row r="6364" s="104" customFormat="1"/>
    <row r="6365" s="104" customFormat="1"/>
    <row r="6366" s="104" customFormat="1"/>
    <row r="6367" s="104" customFormat="1"/>
    <row r="6368" s="104" customFormat="1"/>
    <row r="6369" s="104" customFormat="1"/>
    <row r="6370" s="104" customFormat="1"/>
    <row r="6371" s="104" customFormat="1"/>
    <row r="6372" s="104" customFormat="1"/>
    <row r="6373" s="104" customFormat="1"/>
    <row r="6374" s="104" customFormat="1"/>
    <row r="6375" s="104" customFormat="1"/>
    <row r="6376" s="104" customFormat="1"/>
    <row r="6377" s="104" customFormat="1"/>
    <row r="6378" s="104" customFormat="1"/>
    <row r="6379" s="104" customFormat="1"/>
    <row r="6380" s="104" customFormat="1"/>
    <row r="6381" s="104" customFormat="1"/>
    <row r="6382" s="104" customFormat="1"/>
    <row r="6383" s="104" customFormat="1"/>
    <row r="6384" s="104" customFormat="1"/>
    <row r="6385" s="104" customFormat="1"/>
    <row r="6386" s="104" customFormat="1"/>
    <row r="6387" s="104" customFormat="1"/>
    <row r="6388" s="104" customFormat="1"/>
    <row r="6389" s="104" customFormat="1"/>
    <row r="6390" s="104" customFormat="1"/>
    <row r="6391" s="104" customFormat="1"/>
    <row r="6392" s="104" customFormat="1"/>
    <row r="6393" s="104" customFormat="1"/>
    <row r="6394" s="104" customFormat="1"/>
    <row r="6395" s="104" customFormat="1"/>
    <row r="6396" s="104" customFormat="1"/>
    <row r="6397" s="104" customFormat="1"/>
    <row r="6398" s="104" customFormat="1"/>
    <row r="6399" s="104" customFormat="1"/>
    <row r="6400" s="104" customFormat="1"/>
    <row r="6401" s="104" customFormat="1"/>
    <row r="6402" s="104" customFormat="1"/>
    <row r="6403" s="104" customFormat="1"/>
    <row r="6404" s="104" customFormat="1"/>
    <row r="6405" s="104" customFormat="1"/>
    <row r="6406" s="104" customFormat="1"/>
    <row r="6407" s="104" customFormat="1"/>
    <row r="6408" s="104" customFormat="1"/>
    <row r="6409" s="104" customFormat="1"/>
    <row r="6410" s="104" customFormat="1"/>
    <row r="6411" s="104" customFormat="1"/>
    <row r="6412" s="104" customFormat="1"/>
    <row r="6413" s="104" customFormat="1"/>
    <row r="6414" s="104" customFormat="1"/>
    <row r="6415" s="104" customFormat="1"/>
    <row r="6416" s="104" customFormat="1"/>
    <row r="6417" s="104" customFormat="1"/>
    <row r="6418" s="104" customFormat="1"/>
    <row r="6419" s="104" customFormat="1"/>
    <row r="6420" s="104" customFormat="1"/>
    <row r="6421" s="104" customFormat="1"/>
    <row r="6422" s="104" customFormat="1"/>
    <row r="6423" s="104" customFormat="1"/>
    <row r="6424" s="104" customFormat="1"/>
    <row r="6425" s="104" customFormat="1"/>
    <row r="6426" s="104" customFormat="1"/>
    <row r="6427" s="104" customFormat="1"/>
    <row r="6428" s="104" customFormat="1"/>
    <row r="6429" s="104" customFormat="1"/>
    <row r="6430" s="104" customFormat="1"/>
    <row r="6431" s="104" customFormat="1"/>
    <row r="6432" s="104" customFormat="1"/>
    <row r="6433" s="104" customFormat="1"/>
    <row r="6434" s="104" customFormat="1"/>
    <row r="6435" s="104" customFormat="1"/>
    <row r="6436" s="104" customFormat="1"/>
    <row r="6437" s="104" customFormat="1"/>
    <row r="6438" s="104" customFormat="1"/>
    <row r="6439" s="104" customFormat="1"/>
    <row r="6440" s="104" customFormat="1"/>
    <row r="6441" s="104" customFormat="1"/>
    <row r="6442" s="104" customFormat="1"/>
    <row r="6443" s="104" customFormat="1"/>
    <row r="6444" s="104" customFormat="1"/>
    <row r="6445" s="104" customFormat="1"/>
    <row r="6446" s="104" customFormat="1"/>
    <row r="6447" s="104" customFormat="1"/>
    <row r="6448" s="104" customFormat="1"/>
    <row r="6449" s="104" customFormat="1"/>
    <row r="6450" s="104" customFormat="1"/>
    <row r="6451" s="104" customFormat="1"/>
    <row r="6452" s="104" customFormat="1"/>
    <row r="6453" s="104" customFormat="1"/>
    <row r="6454" s="104" customFormat="1"/>
    <row r="6455" s="104" customFormat="1"/>
    <row r="6456" s="104" customFormat="1"/>
    <row r="6457" s="104" customFormat="1"/>
    <row r="6458" s="104" customFormat="1"/>
    <row r="6459" s="104" customFormat="1"/>
    <row r="6460" s="104" customFormat="1"/>
    <row r="6461" s="104" customFormat="1"/>
    <row r="6462" s="104" customFormat="1"/>
    <row r="6463" s="104" customFormat="1"/>
    <row r="6464" s="104" customFormat="1"/>
    <row r="6465" s="104" customFormat="1"/>
    <row r="6466" s="104" customFormat="1"/>
    <row r="6467" s="104" customFormat="1"/>
    <row r="6468" s="104" customFormat="1"/>
    <row r="6469" s="104" customFormat="1"/>
    <row r="6470" s="104" customFormat="1"/>
    <row r="6471" s="104" customFormat="1"/>
    <row r="6472" s="104" customFormat="1"/>
    <row r="6473" s="104" customFormat="1"/>
    <row r="6474" s="104" customFormat="1"/>
    <row r="6475" s="104" customFormat="1"/>
    <row r="6476" s="104" customFormat="1"/>
    <row r="6477" s="104" customFormat="1"/>
    <row r="6478" s="104" customFormat="1"/>
    <row r="6479" s="104" customFormat="1"/>
    <row r="6480" s="104" customFormat="1"/>
    <row r="6481" s="104" customFormat="1"/>
    <row r="6482" s="104" customFormat="1"/>
    <row r="6483" s="104" customFormat="1"/>
    <row r="6484" s="104" customFormat="1"/>
    <row r="6485" s="104" customFormat="1"/>
    <row r="6486" s="104" customFormat="1"/>
    <row r="6487" s="104" customFormat="1"/>
    <row r="6488" s="104" customFormat="1"/>
    <row r="6489" s="104" customFormat="1"/>
    <row r="6490" s="104" customFormat="1"/>
    <row r="6491" s="104" customFormat="1"/>
    <row r="6492" s="104" customFormat="1"/>
    <row r="6493" s="104" customFormat="1"/>
    <row r="6494" s="104" customFormat="1"/>
    <row r="6495" s="104" customFormat="1"/>
    <row r="6496" s="104" customFormat="1"/>
    <row r="6497" s="104" customFormat="1"/>
    <row r="6498" s="104" customFormat="1"/>
    <row r="6499" s="104" customFormat="1"/>
    <row r="6500" s="104" customFormat="1"/>
    <row r="6501" s="104" customFormat="1"/>
    <row r="6502" s="104" customFormat="1"/>
    <row r="6503" s="104" customFormat="1"/>
    <row r="6504" s="104" customFormat="1"/>
    <row r="6505" s="104" customFormat="1"/>
    <row r="6506" s="104" customFormat="1"/>
    <row r="6507" s="104" customFormat="1"/>
    <row r="6508" s="104" customFormat="1"/>
    <row r="6509" s="104" customFormat="1"/>
    <row r="6510" s="104" customFormat="1"/>
    <row r="6511" s="104" customFormat="1"/>
    <row r="6512" s="104" customFormat="1"/>
    <row r="6513" s="104" customFormat="1"/>
    <row r="6514" s="104" customFormat="1"/>
    <row r="6515" s="104" customFormat="1"/>
    <row r="6516" s="104" customFormat="1"/>
    <row r="6517" s="104" customFormat="1"/>
    <row r="6518" s="104" customFormat="1"/>
    <row r="6519" s="104" customFormat="1"/>
    <row r="6520" s="104" customFormat="1"/>
    <row r="6521" s="104" customFormat="1"/>
    <row r="6522" s="104" customFormat="1"/>
    <row r="6523" s="104" customFormat="1"/>
    <row r="6524" s="104" customFormat="1"/>
    <row r="6525" s="104" customFormat="1"/>
    <row r="6526" s="104" customFormat="1"/>
    <row r="6527" s="104" customFormat="1"/>
    <row r="6528" s="104" customFormat="1"/>
    <row r="6529" s="104" customFormat="1"/>
    <row r="6530" s="104" customFormat="1"/>
    <row r="6531" s="104" customFormat="1"/>
    <row r="6532" s="104" customFormat="1"/>
    <row r="6533" s="104" customFormat="1"/>
    <row r="6534" s="104" customFormat="1"/>
    <row r="6535" s="104" customFormat="1"/>
    <row r="6536" s="104" customFormat="1"/>
    <row r="6537" s="104" customFormat="1"/>
    <row r="6538" s="104" customFormat="1"/>
    <row r="6539" s="104" customFormat="1"/>
    <row r="6540" s="104" customFormat="1"/>
    <row r="6541" s="104" customFormat="1"/>
    <row r="6542" s="104" customFormat="1"/>
    <row r="6543" s="104" customFormat="1"/>
    <row r="6544" s="104" customFormat="1"/>
    <row r="6545" s="104" customFormat="1"/>
    <row r="6546" s="104" customFormat="1"/>
    <row r="6547" s="104" customFormat="1"/>
    <row r="6548" s="104" customFormat="1"/>
    <row r="6549" s="104" customFormat="1"/>
    <row r="6550" s="104" customFormat="1"/>
    <row r="6551" s="104" customFormat="1"/>
    <row r="6552" s="104" customFormat="1"/>
    <row r="6553" s="104" customFormat="1"/>
    <row r="6554" s="104" customFormat="1"/>
    <row r="6555" s="104" customFormat="1"/>
    <row r="6556" s="104" customFormat="1"/>
    <row r="6557" s="104" customFormat="1"/>
    <row r="6558" s="104" customFormat="1"/>
    <row r="6559" s="104" customFormat="1"/>
    <row r="6560" s="104" customFormat="1"/>
    <row r="6561" s="104" customFormat="1"/>
    <row r="6562" s="104" customFormat="1"/>
    <row r="6563" s="104" customFormat="1"/>
    <row r="6564" s="104" customFormat="1"/>
    <row r="6565" s="104" customFormat="1"/>
    <row r="6566" s="104" customFormat="1"/>
    <row r="6567" s="104" customFormat="1"/>
    <row r="6568" s="104" customFormat="1"/>
    <row r="6569" s="104" customFormat="1"/>
    <row r="6570" s="104" customFormat="1"/>
    <row r="6571" s="104" customFormat="1"/>
    <row r="6572" s="104" customFormat="1"/>
    <row r="6573" s="104" customFormat="1"/>
    <row r="6574" s="104" customFormat="1"/>
    <row r="6575" s="104" customFormat="1"/>
    <row r="6576" s="104" customFormat="1"/>
    <row r="6577" s="104" customFormat="1"/>
    <row r="6578" s="104" customFormat="1"/>
    <row r="6579" s="104" customFormat="1"/>
    <row r="6580" s="104" customFormat="1"/>
    <row r="6581" s="104" customFormat="1"/>
    <row r="6582" s="104" customFormat="1"/>
    <row r="6583" s="104" customFormat="1"/>
    <row r="6584" s="104" customFormat="1"/>
    <row r="6585" s="104" customFormat="1"/>
    <row r="6586" s="104" customFormat="1"/>
    <row r="6587" s="104" customFormat="1"/>
    <row r="6588" s="104" customFormat="1"/>
    <row r="6589" s="104" customFormat="1"/>
    <row r="6590" s="104" customFormat="1"/>
    <row r="6591" s="104" customFormat="1"/>
    <row r="6592" s="104" customFormat="1"/>
    <row r="6593" s="104" customFormat="1"/>
    <row r="6594" s="104" customFormat="1"/>
    <row r="6595" s="104" customFormat="1"/>
    <row r="6596" s="104" customFormat="1"/>
    <row r="6597" s="104" customFormat="1"/>
    <row r="6598" s="104" customFormat="1"/>
    <row r="6599" s="104" customFormat="1"/>
    <row r="6600" s="104" customFormat="1"/>
    <row r="6601" s="104" customFormat="1"/>
    <row r="6602" s="104" customFormat="1"/>
    <row r="6603" s="104" customFormat="1"/>
    <row r="6604" s="104" customFormat="1"/>
    <row r="6605" s="104" customFormat="1"/>
    <row r="6606" s="104" customFormat="1"/>
    <row r="6607" s="104" customFormat="1"/>
    <row r="6608" s="104" customFormat="1"/>
    <row r="6609" s="104" customFormat="1"/>
    <row r="6610" s="104" customFormat="1"/>
    <row r="6611" s="104" customFormat="1"/>
    <row r="6612" s="104" customFormat="1"/>
    <row r="6613" s="104" customFormat="1"/>
    <row r="6614" s="104" customFormat="1"/>
    <row r="6615" s="104" customFormat="1"/>
    <row r="6616" s="104" customFormat="1"/>
    <row r="6617" s="104" customFormat="1"/>
    <row r="6618" s="104" customFormat="1"/>
    <row r="6619" s="104" customFormat="1"/>
    <row r="6620" s="104" customFormat="1"/>
    <row r="6621" s="104" customFormat="1"/>
    <row r="6622" s="104" customFormat="1"/>
    <row r="6623" s="104" customFormat="1"/>
    <row r="6624" s="104" customFormat="1"/>
    <row r="6625" s="104" customFormat="1"/>
    <row r="6626" s="104" customFormat="1"/>
    <row r="6627" s="104" customFormat="1"/>
    <row r="6628" s="104" customFormat="1"/>
    <row r="6629" s="104" customFormat="1"/>
    <row r="6630" s="104" customFormat="1"/>
    <row r="6631" s="104" customFormat="1"/>
    <row r="6632" s="104" customFormat="1"/>
    <row r="6633" s="104" customFormat="1"/>
    <row r="6634" s="104" customFormat="1"/>
    <row r="6635" s="104" customFormat="1"/>
    <row r="6636" s="104" customFormat="1"/>
    <row r="6637" s="104" customFormat="1"/>
    <row r="6638" s="104" customFormat="1"/>
    <row r="6639" s="104" customFormat="1"/>
    <row r="6640" s="104" customFormat="1"/>
    <row r="6641" s="104" customFormat="1"/>
    <row r="6642" s="104" customFormat="1"/>
    <row r="6643" s="104" customFormat="1"/>
    <row r="6644" s="104" customFormat="1"/>
    <row r="6645" s="104" customFormat="1"/>
    <row r="6646" s="104" customFormat="1"/>
    <row r="6647" s="104" customFormat="1"/>
    <row r="6648" s="104" customFormat="1"/>
    <row r="6649" s="104" customFormat="1"/>
    <row r="6650" s="104" customFormat="1"/>
    <row r="6651" s="104" customFormat="1"/>
    <row r="6652" s="104" customFormat="1"/>
    <row r="6653" s="104" customFormat="1"/>
    <row r="6654" s="104" customFormat="1"/>
    <row r="6655" s="104" customFormat="1"/>
    <row r="6656" s="104" customFormat="1"/>
    <row r="6657" s="104" customFormat="1"/>
    <row r="6658" s="104" customFormat="1"/>
    <row r="6659" s="104" customFormat="1"/>
    <row r="6660" s="104" customFormat="1"/>
    <row r="6661" s="104" customFormat="1"/>
    <row r="6662" s="104" customFormat="1"/>
    <row r="6663" s="104" customFormat="1"/>
    <row r="6664" s="104" customFormat="1"/>
    <row r="6665" s="104" customFormat="1"/>
    <row r="6666" s="104" customFormat="1"/>
    <row r="6667" s="104" customFormat="1"/>
    <row r="6668" s="104" customFormat="1"/>
    <row r="6669" s="104" customFormat="1"/>
    <row r="6670" s="104" customFormat="1"/>
    <row r="6671" s="104" customFormat="1"/>
    <row r="6672" s="104" customFormat="1"/>
    <row r="6673" s="104" customFormat="1"/>
    <row r="6674" s="104" customFormat="1"/>
    <row r="6675" s="104" customFormat="1"/>
    <row r="6676" s="104" customFormat="1"/>
    <row r="6677" s="104" customFormat="1"/>
    <row r="6678" s="104" customFormat="1"/>
    <row r="6679" s="104" customFormat="1"/>
    <row r="6680" s="104" customFormat="1"/>
    <row r="6681" s="104" customFormat="1"/>
    <row r="6682" s="104" customFormat="1"/>
    <row r="6683" s="104" customFormat="1"/>
    <row r="6684" s="104" customFormat="1"/>
    <row r="6685" s="104" customFormat="1"/>
    <row r="6686" s="104" customFormat="1"/>
    <row r="6687" s="104" customFormat="1"/>
    <row r="6688" s="104" customFormat="1"/>
    <row r="6689" s="104" customFormat="1"/>
    <row r="6690" s="104" customFormat="1"/>
    <row r="6691" s="104" customFormat="1"/>
    <row r="6692" s="104" customFormat="1"/>
    <row r="6693" s="104" customFormat="1"/>
    <row r="6694" s="104" customFormat="1"/>
    <row r="6695" s="104" customFormat="1"/>
    <row r="6696" s="104" customFormat="1"/>
    <row r="6697" s="104" customFormat="1"/>
    <row r="6698" s="104" customFormat="1"/>
    <row r="6699" s="104" customFormat="1"/>
    <row r="6700" s="104" customFormat="1"/>
    <row r="6701" s="104" customFormat="1"/>
    <row r="6702" s="104" customFormat="1"/>
    <row r="6703" s="104" customFormat="1"/>
    <row r="6704" s="104" customFormat="1"/>
    <row r="6705" s="104" customFormat="1"/>
    <row r="6706" s="104" customFormat="1"/>
    <row r="6707" s="104" customFormat="1"/>
    <row r="6708" s="104" customFormat="1"/>
    <row r="6709" s="104" customFormat="1"/>
    <row r="6710" s="104" customFormat="1"/>
    <row r="6711" s="104" customFormat="1"/>
    <row r="6712" s="104" customFormat="1"/>
    <row r="6713" s="104" customFormat="1"/>
    <row r="6714" s="104" customFormat="1"/>
    <row r="6715" s="104" customFormat="1"/>
    <row r="6716" s="104" customFormat="1"/>
    <row r="6717" s="104" customFormat="1"/>
    <row r="6718" s="104" customFormat="1"/>
    <row r="6719" s="104" customFormat="1"/>
    <row r="6720" s="104" customFormat="1"/>
    <row r="6721" s="104" customFormat="1"/>
    <row r="6722" s="104" customFormat="1"/>
    <row r="6723" s="104" customFormat="1"/>
    <row r="6724" s="104" customFormat="1"/>
    <row r="6725" s="104" customFormat="1"/>
    <row r="6726" s="104" customFormat="1"/>
    <row r="6727" s="104" customFormat="1"/>
    <row r="6728" s="104" customFormat="1"/>
    <row r="6729" s="104" customFormat="1"/>
    <row r="6730" s="104" customFormat="1"/>
    <row r="6731" s="104" customFormat="1"/>
    <row r="6732" s="104" customFormat="1"/>
    <row r="6733" s="104" customFormat="1"/>
    <row r="6734" s="104" customFormat="1"/>
    <row r="6735" s="104" customFormat="1"/>
    <row r="6736" s="104" customFormat="1"/>
    <row r="6737" s="104" customFormat="1"/>
    <row r="6738" s="104" customFormat="1"/>
    <row r="6739" s="104" customFormat="1"/>
    <row r="6740" s="104" customFormat="1"/>
    <row r="6741" s="104" customFormat="1"/>
    <row r="6742" s="104" customFormat="1"/>
    <row r="6743" s="104" customFormat="1"/>
    <row r="6744" s="104" customFormat="1"/>
    <row r="6745" s="104" customFormat="1"/>
    <row r="6746" s="104" customFormat="1"/>
    <row r="6747" s="104" customFormat="1"/>
    <row r="6748" s="104" customFormat="1"/>
    <row r="6749" s="104" customFormat="1"/>
    <row r="6750" s="104" customFormat="1"/>
    <row r="6751" s="104" customFormat="1"/>
    <row r="6752" s="104" customFormat="1"/>
    <row r="6753" s="104" customFormat="1"/>
    <row r="6754" s="104" customFormat="1"/>
    <row r="6755" s="104" customFormat="1"/>
    <row r="6756" s="104" customFormat="1"/>
    <row r="6757" s="104" customFormat="1"/>
    <row r="6758" s="104" customFormat="1"/>
    <row r="6759" s="104" customFormat="1"/>
    <row r="6760" s="104" customFormat="1"/>
    <row r="6761" s="104" customFormat="1"/>
    <row r="6762" s="104" customFormat="1"/>
    <row r="6763" s="104" customFormat="1"/>
    <row r="6764" s="104" customFormat="1"/>
    <row r="6765" s="104" customFormat="1"/>
    <row r="6766" s="104" customFormat="1"/>
    <row r="6767" s="104" customFormat="1"/>
    <row r="6768" s="104" customFormat="1"/>
    <row r="6769" s="104" customFormat="1"/>
    <row r="6770" s="104" customFormat="1"/>
    <row r="6771" s="104" customFormat="1"/>
    <row r="6772" s="104" customFormat="1"/>
    <row r="6773" s="104" customFormat="1"/>
    <row r="6774" s="104" customFormat="1"/>
    <row r="6775" s="104" customFormat="1"/>
    <row r="6776" s="104" customFormat="1"/>
    <row r="6777" s="104" customFormat="1"/>
    <row r="6778" s="104" customFormat="1"/>
    <row r="6779" s="104" customFormat="1"/>
    <row r="6780" s="104" customFormat="1"/>
    <row r="6781" s="104" customFormat="1"/>
    <row r="6782" s="104" customFormat="1"/>
    <row r="6783" s="104" customFormat="1"/>
    <row r="6784" s="104" customFormat="1"/>
    <row r="6785" s="104" customFormat="1"/>
    <row r="6786" s="104" customFormat="1"/>
    <row r="6787" s="104" customFormat="1"/>
    <row r="6788" s="104" customFormat="1"/>
    <row r="6789" s="104" customFormat="1"/>
    <row r="6790" s="104" customFormat="1"/>
    <row r="6791" s="104" customFormat="1"/>
    <row r="6792" s="104" customFormat="1"/>
    <row r="6793" s="104" customFormat="1"/>
    <row r="6794" s="104" customFormat="1"/>
    <row r="6795" s="104" customFormat="1"/>
    <row r="6796" s="104" customFormat="1"/>
    <row r="6797" s="104" customFormat="1"/>
    <row r="6798" s="104" customFormat="1"/>
    <row r="6799" s="104" customFormat="1"/>
    <row r="6800" s="104" customFormat="1"/>
    <row r="6801" s="104" customFormat="1"/>
    <row r="6802" s="104" customFormat="1"/>
    <row r="6803" s="104" customFormat="1"/>
    <row r="6804" s="104" customFormat="1"/>
    <row r="6805" s="104" customFormat="1"/>
    <row r="6806" s="104" customFormat="1"/>
    <row r="6807" s="104" customFormat="1"/>
    <row r="6808" s="104" customFormat="1"/>
    <row r="6809" s="104" customFormat="1"/>
    <row r="6810" s="104" customFormat="1"/>
    <row r="6811" s="104" customFormat="1"/>
    <row r="6812" s="104" customFormat="1"/>
    <row r="6813" s="104" customFormat="1"/>
    <row r="6814" s="104" customFormat="1"/>
    <row r="6815" s="104" customFormat="1"/>
    <row r="6816" s="104" customFormat="1"/>
    <row r="6817" s="104" customFormat="1"/>
    <row r="6818" s="104" customFormat="1"/>
    <row r="6819" s="104" customFormat="1"/>
    <row r="6820" s="104" customFormat="1"/>
    <row r="6821" s="104" customFormat="1"/>
    <row r="6822" s="104" customFormat="1"/>
    <row r="6823" s="104" customFormat="1"/>
    <row r="6824" s="104" customFormat="1"/>
    <row r="6825" s="104" customFormat="1"/>
    <row r="6826" s="104" customFormat="1"/>
    <row r="6827" s="104" customFormat="1"/>
    <row r="6828" s="104" customFormat="1"/>
    <row r="6829" s="104" customFormat="1"/>
    <row r="6830" s="104" customFormat="1"/>
    <row r="6831" s="104" customFormat="1"/>
    <row r="6832" s="104" customFormat="1"/>
    <row r="6833" s="104" customFormat="1"/>
    <row r="6834" s="104" customFormat="1"/>
    <row r="6835" s="104" customFormat="1"/>
    <row r="6836" s="104" customFormat="1"/>
    <row r="6837" s="104" customFormat="1"/>
    <row r="6838" s="104" customFormat="1"/>
    <row r="6839" s="104" customFormat="1"/>
    <row r="6840" s="104" customFormat="1"/>
    <row r="6841" s="104" customFormat="1"/>
    <row r="6842" s="104" customFormat="1"/>
    <row r="6843" s="104" customFormat="1"/>
    <row r="6844" s="104" customFormat="1"/>
    <row r="6845" s="104" customFormat="1"/>
    <row r="6846" s="104" customFormat="1"/>
    <row r="6847" s="104" customFormat="1"/>
    <row r="6848" s="104" customFormat="1"/>
    <row r="6849" s="104" customFormat="1"/>
    <row r="6850" s="104" customFormat="1"/>
    <row r="6851" s="104" customFormat="1"/>
    <row r="6852" s="104" customFormat="1"/>
    <row r="6853" s="104" customFormat="1"/>
    <row r="6854" s="104" customFormat="1"/>
    <row r="6855" s="104" customFormat="1"/>
    <row r="6856" s="104" customFormat="1"/>
    <row r="6857" s="104" customFormat="1"/>
    <row r="6858" s="104" customFormat="1"/>
    <row r="6859" s="104" customFormat="1"/>
    <row r="6860" s="104" customFormat="1"/>
    <row r="6861" s="104" customFormat="1"/>
    <row r="6862" s="104" customFormat="1"/>
    <row r="6863" s="104" customFormat="1"/>
    <row r="6864" s="104" customFormat="1"/>
    <row r="6865" s="104" customFormat="1"/>
    <row r="6866" s="104" customFormat="1"/>
    <row r="6867" s="104" customFormat="1"/>
    <row r="6868" s="104" customFormat="1"/>
    <row r="6869" s="104" customFormat="1"/>
    <row r="6870" s="104" customFormat="1"/>
    <row r="6871" s="104" customFormat="1"/>
    <row r="6872" s="104" customFormat="1"/>
    <row r="6873" s="104" customFormat="1"/>
    <row r="6874" s="104" customFormat="1"/>
    <row r="6875" s="104" customFormat="1"/>
    <row r="6876" s="104" customFormat="1"/>
    <row r="6877" s="104" customFormat="1"/>
    <row r="6878" s="104" customFormat="1"/>
    <row r="6879" s="104" customFormat="1"/>
    <row r="6880" s="104" customFormat="1"/>
    <row r="6881" s="104" customFormat="1"/>
    <row r="6882" s="104" customFormat="1"/>
    <row r="6883" s="104" customFormat="1"/>
    <row r="6884" s="104" customFormat="1"/>
    <row r="6885" s="104" customFormat="1"/>
    <row r="6886" s="104" customFormat="1"/>
    <row r="6887" s="104" customFormat="1"/>
    <row r="6888" s="104" customFormat="1"/>
    <row r="6889" s="104" customFormat="1"/>
    <row r="6890" s="104" customFormat="1"/>
    <row r="6891" s="104" customFormat="1"/>
    <row r="6892" s="104" customFormat="1"/>
    <row r="6893" s="104" customFormat="1"/>
    <row r="6894" s="104" customFormat="1"/>
    <row r="6895" s="104" customFormat="1"/>
    <row r="6896" s="104" customFormat="1"/>
    <row r="6897" s="104" customFormat="1"/>
    <row r="6898" s="104" customFormat="1"/>
    <row r="6899" s="104" customFormat="1"/>
    <row r="6900" s="104" customFormat="1"/>
    <row r="6901" s="104" customFormat="1"/>
    <row r="6902" s="104" customFormat="1"/>
    <row r="6903" s="104" customFormat="1"/>
    <row r="6904" s="104" customFormat="1"/>
    <row r="6905" s="104" customFormat="1"/>
    <row r="6906" s="104" customFormat="1"/>
    <row r="6907" s="104" customFormat="1"/>
    <row r="6908" s="104" customFormat="1"/>
    <row r="6909" s="104" customFormat="1"/>
    <row r="6910" s="104" customFormat="1"/>
    <row r="6911" s="104" customFormat="1"/>
    <row r="6912" s="104" customFormat="1"/>
    <row r="6913" s="104" customFormat="1"/>
    <row r="6914" s="104" customFormat="1"/>
    <row r="6915" s="104" customFormat="1"/>
    <row r="6916" s="104" customFormat="1"/>
    <row r="6917" s="104" customFormat="1"/>
    <row r="6918" s="104" customFormat="1"/>
    <row r="6919" s="104" customFormat="1"/>
    <row r="6920" s="104" customFormat="1"/>
    <row r="6921" s="104" customFormat="1"/>
    <row r="6922" s="104" customFormat="1"/>
    <row r="6923" s="104" customFormat="1"/>
    <row r="6924" s="104" customFormat="1"/>
    <row r="6925" s="104" customFormat="1"/>
    <row r="6926" s="104" customFormat="1"/>
    <row r="6927" s="104" customFormat="1"/>
    <row r="6928" s="104" customFormat="1"/>
    <row r="6929" s="104" customFormat="1"/>
    <row r="6930" s="104" customFormat="1"/>
    <row r="6931" s="104" customFormat="1"/>
    <row r="6932" s="104" customFormat="1"/>
    <row r="6933" s="104" customFormat="1"/>
    <row r="6934" s="104" customFormat="1"/>
    <row r="6935" s="104" customFormat="1"/>
    <row r="6936" s="104" customFormat="1"/>
    <row r="6937" s="104" customFormat="1"/>
    <row r="6938" s="104" customFormat="1"/>
    <row r="6939" s="104" customFormat="1"/>
    <row r="6940" s="104" customFormat="1"/>
    <row r="6941" s="104" customFormat="1"/>
    <row r="6942" s="104" customFormat="1"/>
    <row r="6943" s="104" customFormat="1"/>
    <row r="6944" s="104" customFormat="1"/>
    <row r="6945" s="104" customFormat="1"/>
    <row r="6946" s="104" customFormat="1"/>
    <row r="6947" s="104" customFormat="1"/>
    <row r="6948" s="104" customFormat="1"/>
    <row r="6949" s="104" customFormat="1"/>
    <row r="6950" s="104" customFormat="1"/>
    <row r="6951" s="104" customFormat="1"/>
    <row r="6952" s="104" customFormat="1"/>
    <row r="6953" s="104" customFormat="1"/>
    <row r="6954" s="104" customFormat="1"/>
    <row r="6955" s="104" customFormat="1"/>
    <row r="6956" s="104" customFormat="1"/>
    <row r="6957" s="104" customFormat="1"/>
    <row r="6958" s="104" customFormat="1"/>
    <row r="6959" s="104" customFormat="1"/>
    <row r="6960" s="104" customFormat="1"/>
    <row r="6961" s="104" customFormat="1"/>
    <row r="6962" s="104" customFormat="1"/>
    <row r="6963" s="104" customFormat="1"/>
    <row r="6964" s="104" customFormat="1"/>
    <row r="6965" s="104" customFormat="1"/>
    <row r="6966" s="104" customFormat="1"/>
    <row r="6967" s="104" customFormat="1"/>
    <row r="6968" s="104" customFormat="1"/>
    <row r="6969" s="104" customFormat="1"/>
    <row r="6970" s="104" customFormat="1"/>
    <row r="6971" s="104" customFormat="1"/>
    <row r="6972" s="104" customFormat="1"/>
    <row r="6973" s="104" customFormat="1"/>
    <row r="6974" s="104" customFormat="1"/>
    <row r="6975" s="104" customFormat="1"/>
    <row r="6976" s="104" customFormat="1"/>
    <row r="6977" s="104" customFormat="1"/>
    <row r="6978" s="104" customFormat="1"/>
    <row r="6979" s="104" customFormat="1"/>
    <row r="6980" s="104" customFormat="1"/>
    <row r="6981" s="104" customFormat="1"/>
    <row r="6982" s="104" customFormat="1"/>
    <row r="6983" s="104" customFormat="1"/>
    <row r="6984" s="104" customFormat="1"/>
    <row r="6985" s="104" customFormat="1"/>
    <row r="6986" s="104" customFormat="1"/>
    <row r="6987" s="104" customFormat="1"/>
    <row r="6988" s="104" customFormat="1"/>
    <row r="6989" s="104" customFormat="1"/>
    <row r="6990" s="104" customFormat="1"/>
    <row r="6991" s="104" customFormat="1"/>
    <row r="6992" s="104" customFormat="1"/>
    <row r="6993" s="104" customFormat="1"/>
    <row r="6994" s="104" customFormat="1"/>
    <row r="6995" s="104" customFormat="1"/>
    <row r="6996" s="104" customFormat="1"/>
    <row r="6997" s="104" customFormat="1"/>
    <row r="6998" s="104" customFormat="1"/>
    <row r="6999" s="104" customFormat="1"/>
    <row r="7000" s="104" customFormat="1"/>
    <row r="7001" s="104" customFormat="1"/>
    <row r="7002" s="104" customFormat="1"/>
    <row r="7003" s="104" customFormat="1"/>
    <row r="7004" s="104" customFormat="1"/>
    <row r="7005" s="104" customFormat="1"/>
    <row r="7006" s="104" customFormat="1"/>
    <row r="7007" s="104" customFormat="1"/>
    <row r="7008" s="104" customFormat="1"/>
    <row r="7009" s="104" customFormat="1"/>
    <row r="7010" s="104" customFormat="1"/>
    <row r="7011" s="104" customFormat="1"/>
    <row r="7012" s="104" customFormat="1"/>
    <row r="7013" s="104" customFormat="1"/>
    <row r="7014" s="104" customFormat="1"/>
    <row r="7015" s="104" customFormat="1"/>
    <row r="7016" s="104" customFormat="1"/>
    <row r="7017" s="104" customFormat="1"/>
    <row r="7018" s="104" customFormat="1"/>
    <row r="7019" s="104" customFormat="1"/>
    <row r="7020" s="104" customFormat="1"/>
    <row r="7021" s="104" customFormat="1"/>
    <row r="7022" s="104" customFormat="1"/>
    <row r="7023" s="104" customFormat="1"/>
    <row r="7024" s="104" customFormat="1"/>
    <row r="7025" s="104" customFormat="1"/>
    <row r="7026" s="104" customFormat="1"/>
    <row r="7027" s="104" customFormat="1"/>
    <row r="7028" s="104" customFormat="1"/>
    <row r="7029" s="104" customFormat="1"/>
    <row r="7030" s="104" customFormat="1"/>
    <row r="7031" s="104" customFormat="1"/>
    <row r="7032" s="104" customFormat="1"/>
    <row r="7033" s="104" customFormat="1"/>
    <row r="7034" s="104" customFormat="1"/>
    <row r="7035" s="104" customFormat="1"/>
    <row r="7036" s="104" customFormat="1"/>
    <row r="7037" s="104" customFormat="1"/>
    <row r="7038" s="104" customFormat="1"/>
    <row r="7039" s="104" customFormat="1"/>
    <row r="7040" s="104" customFormat="1"/>
    <row r="7041" s="104" customFormat="1"/>
    <row r="7042" s="104" customFormat="1"/>
    <row r="7043" s="104" customFormat="1"/>
    <row r="7044" s="104" customFormat="1"/>
    <row r="7045" s="104" customFormat="1"/>
    <row r="7046" s="104" customFormat="1"/>
    <row r="7047" s="104" customFormat="1"/>
    <row r="7048" s="104" customFormat="1"/>
    <row r="7049" s="104" customFormat="1"/>
    <row r="7050" s="104" customFormat="1"/>
    <row r="7051" s="104" customFormat="1"/>
    <row r="7052" s="104" customFormat="1"/>
    <row r="7053" s="104" customFormat="1"/>
    <row r="7054" s="104" customFormat="1"/>
    <row r="7055" s="104" customFormat="1"/>
    <row r="7056" s="104" customFormat="1"/>
    <row r="7057" s="104" customFormat="1"/>
    <row r="7058" s="104" customFormat="1"/>
    <row r="7059" s="104" customFormat="1"/>
    <row r="7060" s="104" customFormat="1"/>
    <row r="7061" s="104" customFormat="1"/>
    <row r="7062" s="104" customFormat="1"/>
    <row r="7063" s="104" customFormat="1"/>
    <row r="7064" s="104" customFormat="1"/>
    <row r="7065" s="104" customFormat="1"/>
    <row r="7066" s="104" customFormat="1"/>
    <row r="7067" s="104" customFormat="1"/>
    <row r="7068" s="104" customFormat="1"/>
    <row r="7069" s="104" customFormat="1"/>
    <row r="7070" s="104" customFormat="1"/>
    <row r="7071" s="104" customFormat="1"/>
    <row r="7072" s="104" customFormat="1"/>
    <row r="7073" s="104" customFormat="1"/>
    <row r="7074" s="104" customFormat="1"/>
    <row r="7075" s="104" customFormat="1"/>
    <row r="7076" s="104" customFormat="1"/>
    <row r="7077" s="104" customFormat="1"/>
    <row r="7078" s="104" customFormat="1"/>
    <row r="7079" s="104" customFormat="1"/>
    <row r="7080" s="104" customFormat="1"/>
    <row r="7081" s="104" customFormat="1"/>
    <row r="7082" s="104" customFormat="1"/>
    <row r="7083" s="104" customFormat="1"/>
    <row r="7084" s="104" customFormat="1"/>
    <row r="7085" s="104" customFormat="1"/>
    <row r="7086" s="104" customFormat="1"/>
    <row r="7087" s="104" customFormat="1"/>
    <row r="7088" s="104" customFormat="1"/>
    <row r="7089" s="104" customFormat="1"/>
    <row r="7090" s="104" customFormat="1"/>
    <row r="7091" s="104" customFormat="1"/>
    <row r="7092" s="104" customFormat="1"/>
    <row r="7093" s="104" customFormat="1"/>
    <row r="7094" s="104" customFormat="1"/>
    <row r="7095" s="104" customFormat="1"/>
    <row r="7096" s="104" customFormat="1"/>
    <row r="7097" s="104" customFormat="1"/>
    <row r="7098" s="104" customFormat="1"/>
    <row r="7099" s="104" customFormat="1"/>
    <row r="7100" s="104" customFormat="1"/>
    <row r="7101" s="104" customFormat="1"/>
    <row r="7102" s="104" customFormat="1"/>
    <row r="7103" s="104" customFormat="1"/>
    <row r="7104" s="104" customFormat="1"/>
    <row r="7105" s="104" customFormat="1"/>
    <row r="7106" s="104" customFormat="1"/>
    <row r="7107" s="104" customFormat="1"/>
    <row r="7108" s="104" customFormat="1"/>
    <row r="7109" s="104" customFormat="1"/>
    <row r="7110" s="104" customFormat="1"/>
    <row r="7111" s="104" customFormat="1"/>
    <row r="7112" s="104" customFormat="1"/>
    <row r="7113" s="104" customFormat="1"/>
    <row r="7114" s="104" customFormat="1"/>
    <row r="7115" s="104" customFormat="1"/>
    <row r="7116" s="104" customFormat="1"/>
    <row r="7117" s="104" customFormat="1"/>
    <row r="7118" s="104" customFormat="1"/>
    <row r="7119" s="104" customFormat="1"/>
    <row r="7120" s="104" customFormat="1"/>
    <row r="7121" s="104" customFormat="1"/>
    <row r="7122" s="104" customFormat="1"/>
    <row r="7123" s="104" customFormat="1"/>
    <row r="7124" s="104" customFormat="1"/>
    <row r="7125" s="104" customFormat="1"/>
    <row r="7126" s="104" customFormat="1"/>
    <row r="7127" s="104" customFormat="1"/>
    <row r="7128" s="104" customFormat="1"/>
    <row r="7129" s="104" customFormat="1"/>
    <row r="7130" s="104" customFormat="1"/>
    <row r="7131" s="104" customFormat="1"/>
    <row r="7132" s="104" customFormat="1"/>
    <row r="7133" s="104" customFormat="1"/>
    <row r="7134" s="104" customFormat="1"/>
    <row r="7135" s="104" customFormat="1"/>
    <row r="7136" s="104" customFormat="1"/>
    <row r="7137" s="104" customFormat="1"/>
    <row r="7138" s="104" customFormat="1"/>
    <row r="7139" s="104" customFormat="1"/>
    <row r="7140" s="104" customFormat="1"/>
    <row r="7141" s="104" customFormat="1"/>
    <row r="7142" s="104" customFormat="1"/>
    <row r="7143" s="104" customFormat="1"/>
    <row r="7144" s="104" customFormat="1"/>
    <row r="7145" s="104" customFormat="1"/>
    <row r="7146" s="104" customFormat="1"/>
    <row r="7147" s="104" customFormat="1"/>
    <row r="7148" s="104" customFormat="1"/>
    <row r="7149" s="104" customFormat="1"/>
    <row r="7150" s="104" customFormat="1"/>
    <row r="7151" s="104" customFormat="1"/>
    <row r="7152" s="104" customFormat="1"/>
    <row r="7153" s="104" customFormat="1"/>
    <row r="7154" s="104" customFormat="1"/>
    <row r="7155" s="104" customFormat="1"/>
    <row r="7156" s="104" customFormat="1"/>
    <row r="7157" s="104" customFormat="1"/>
    <row r="7158" s="104" customFormat="1"/>
    <row r="7159" s="104" customFormat="1"/>
    <row r="7160" s="104" customFormat="1"/>
    <row r="7161" s="104" customFormat="1"/>
    <row r="7162" s="104" customFormat="1"/>
    <row r="7163" s="104" customFormat="1"/>
    <row r="7164" s="104" customFormat="1"/>
    <row r="7165" s="104" customFormat="1"/>
    <row r="7166" s="104" customFormat="1"/>
    <row r="7167" s="104" customFormat="1"/>
    <row r="7168" s="104" customFormat="1"/>
    <row r="7169" s="104" customFormat="1"/>
    <row r="7170" s="104" customFormat="1"/>
    <row r="7171" s="104" customFormat="1"/>
    <row r="7172" s="104" customFormat="1"/>
    <row r="7173" s="104" customFormat="1"/>
    <row r="7174" s="104" customFormat="1"/>
    <row r="7175" s="104" customFormat="1"/>
    <row r="7176" s="104" customFormat="1"/>
    <row r="7177" s="104" customFormat="1"/>
    <row r="7178" s="104" customFormat="1"/>
    <row r="7179" s="104" customFormat="1"/>
    <row r="7180" s="104" customFormat="1"/>
    <row r="7181" s="104" customFormat="1"/>
    <row r="7182" s="104" customFormat="1"/>
    <row r="7183" s="104" customFormat="1"/>
    <row r="7184" s="104" customFormat="1"/>
    <row r="7185" s="104" customFormat="1"/>
    <row r="7186" s="104" customFormat="1"/>
    <row r="7187" s="104" customFormat="1"/>
    <row r="7188" s="104" customFormat="1"/>
    <row r="7189" s="104" customFormat="1"/>
    <row r="7190" s="104" customFormat="1"/>
    <row r="7191" s="104" customFormat="1"/>
    <row r="7192" s="104" customFormat="1"/>
    <row r="7193" s="104" customFormat="1"/>
    <row r="7194" s="104" customFormat="1"/>
    <row r="7195" s="104" customFormat="1"/>
    <row r="7196" s="104" customFormat="1"/>
    <row r="7197" s="104" customFormat="1"/>
    <row r="7198" s="104" customFormat="1"/>
    <row r="7199" s="104" customFormat="1"/>
    <row r="7200" s="104" customFormat="1"/>
    <row r="7201" s="104" customFormat="1"/>
    <row r="7202" s="104" customFormat="1"/>
    <row r="7203" s="104" customFormat="1"/>
    <row r="7204" s="104" customFormat="1"/>
    <row r="7205" s="104" customFormat="1"/>
    <row r="7206" s="104" customFormat="1"/>
    <row r="7207" s="104" customFormat="1"/>
    <row r="7208" s="104" customFormat="1"/>
    <row r="7209" s="104" customFormat="1"/>
    <row r="7210" s="104" customFormat="1"/>
    <row r="7211" s="104" customFormat="1"/>
    <row r="7212" s="104" customFormat="1"/>
    <row r="7213" s="104" customFormat="1"/>
    <row r="7214" s="104" customFormat="1"/>
    <row r="7215" s="104" customFormat="1"/>
    <row r="7216" s="104" customFormat="1"/>
    <row r="7217" s="104" customFormat="1"/>
    <row r="7218" s="104" customFormat="1"/>
    <row r="7219" s="104" customFormat="1"/>
    <row r="7220" s="104" customFormat="1"/>
    <row r="7221" s="104" customFormat="1"/>
    <row r="7222" s="104" customFormat="1"/>
    <row r="7223" s="104" customFormat="1"/>
    <row r="7224" s="104" customFormat="1"/>
    <row r="7225" s="104" customFormat="1"/>
    <row r="7226" s="104" customFormat="1"/>
    <row r="7227" s="104" customFormat="1"/>
    <row r="7228" s="104" customFormat="1"/>
    <row r="7229" s="104" customFormat="1"/>
    <row r="7230" s="104" customFormat="1"/>
    <row r="7231" s="104" customFormat="1"/>
    <row r="7232" s="104" customFormat="1"/>
    <row r="7233" s="104" customFormat="1"/>
    <row r="7234" s="104" customFormat="1"/>
    <row r="7235" s="104" customFormat="1"/>
    <row r="7236" s="104" customFormat="1"/>
    <row r="7237" s="104" customFormat="1"/>
    <row r="7238" s="104" customFormat="1"/>
    <row r="7239" s="104" customFormat="1"/>
    <row r="7240" s="104" customFormat="1"/>
    <row r="7241" s="104" customFormat="1"/>
    <row r="7242" s="104" customFormat="1"/>
    <row r="7243" s="104" customFormat="1"/>
    <row r="7244" s="104" customFormat="1"/>
    <row r="7245" s="104" customFormat="1"/>
    <row r="7246" s="104" customFormat="1"/>
    <row r="7247" s="104" customFormat="1"/>
    <row r="7248" s="104" customFormat="1"/>
    <row r="7249" s="104" customFormat="1"/>
    <row r="7250" s="104" customFormat="1"/>
    <row r="7251" s="104" customFormat="1"/>
    <row r="7252" s="104" customFormat="1"/>
    <row r="7253" s="104" customFormat="1"/>
    <row r="7254" s="104" customFormat="1"/>
    <row r="7255" s="104" customFormat="1"/>
    <row r="7256" s="104" customFormat="1"/>
    <row r="7257" s="104" customFormat="1"/>
    <row r="7258" s="104" customFormat="1"/>
    <row r="7259" s="104" customFormat="1"/>
    <row r="7260" s="104" customFormat="1"/>
    <row r="7261" s="104" customFormat="1"/>
    <row r="7262" s="104" customFormat="1"/>
    <row r="7263" s="104" customFormat="1"/>
    <row r="7264" s="104" customFormat="1"/>
    <row r="7265" s="104" customFormat="1"/>
    <row r="7266" s="104" customFormat="1"/>
    <row r="7267" s="104" customFormat="1"/>
    <row r="7268" s="104" customFormat="1"/>
    <row r="7269" s="104" customFormat="1"/>
    <row r="7270" s="104" customFormat="1"/>
    <row r="7271" s="104" customFormat="1"/>
    <row r="7272" s="104" customFormat="1"/>
    <row r="7273" s="104" customFormat="1"/>
    <row r="7274" s="104" customFormat="1"/>
    <row r="7275" s="104" customFormat="1"/>
    <row r="7276" s="104" customFormat="1"/>
    <row r="7277" s="104" customFormat="1"/>
    <row r="7278" s="104" customFormat="1"/>
    <row r="7279" s="104" customFormat="1"/>
    <row r="7280" s="104" customFormat="1"/>
    <row r="7281" s="104" customFormat="1"/>
    <row r="7282" s="104" customFormat="1"/>
    <row r="7283" s="104" customFormat="1"/>
    <row r="7284" s="104" customFormat="1"/>
    <row r="7285" s="104" customFormat="1"/>
    <row r="7286" s="104" customFormat="1"/>
    <row r="7287" s="104" customFormat="1"/>
    <row r="7288" s="104" customFormat="1"/>
    <row r="7289" s="104" customFormat="1"/>
    <row r="7290" s="104" customFormat="1"/>
    <row r="7291" s="104" customFormat="1"/>
    <row r="7292" s="104" customFormat="1"/>
    <row r="7293" s="104" customFormat="1"/>
    <row r="7294" s="104" customFormat="1"/>
    <row r="7295" s="104" customFormat="1"/>
    <row r="7296" s="104" customFormat="1"/>
    <row r="7297" s="104" customFormat="1"/>
    <row r="7298" s="104" customFormat="1"/>
    <row r="7299" s="104" customFormat="1"/>
    <row r="7300" s="104" customFormat="1"/>
    <row r="7301" s="104" customFormat="1"/>
    <row r="7302" s="104" customFormat="1"/>
    <row r="7303" s="104" customFormat="1"/>
    <row r="7304" s="104" customFormat="1"/>
    <row r="7305" s="104" customFormat="1"/>
    <row r="7306" s="104" customFormat="1"/>
    <row r="7307" s="104" customFormat="1"/>
    <row r="7308" s="104" customFormat="1"/>
    <row r="7309" s="104" customFormat="1"/>
    <row r="7310" s="104" customFormat="1"/>
    <row r="7311" s="104" customFormat="1"/>
    <row r="7312" s="104" customFormat="1"/>
    <row r="7313" s="104" customFormat="1"/>
    <row r="7314" s="104" customFormat="1"/>
    <row r="7315" s="104" customFormat="1"/>
    <row r="7316" s="104" customFormat="1"/>
    <row r="7317" s="104" customFormat="1"/>
    <row r="7318" s="104" customFormat="1"/>
    <row r="7319" s="104" customFormat="1"/>
    <row r="7320" s="104" customFormat="1"/>
    <row r="7321" s="104" customFormat="1"/>
    <row r="7322" s="104" customFormat="1"/>
    <row r="7323" s="104" customFormat="1"/>
    <row r="7324" s="104" customFormat="1"/>
    <row r="7325" s="104" customFormat="1"/>
    <row r="7326" s="104" customFormat="1"/>
    <row r="7327" s="104" customFormat="1"/>
    <row r="7328" s="104" customFormat="1"/>
    <row r="7329" s="104" customFormat="1"/>
    <row r="7330" s="104" customFormat="1"/>
    <row r="7331" s="104" customFormat="1"/>
    <row r="7332" s="104" customFormat="1"/>
    <row r="7333" s="104" customFormat="1"/>
    <row r="7334" s="104" customFormat="1"/>
    <row r="7335" s="104" customFormat="1"/>
    <row r="7336" s="104" customFormat="1"/>
    <row r="7337" s="104" customFormat="1"/>
    <row r="7338" s="104" customFormat="1"/>
    <row r="7339" s="104" customFormat="1"/>
    <row r="7340" s="104" customFormat="1"/>
    <row r="7341" s="104" customFormat="1"/>
    <row r="7342" s="104" customFormat="1"/>
    <row r="7343" s="104" customFormat="1"/>
    <row r="7344" s="104" customFormat="1"/>
    <row r="7345" s="104" customFormat="1"/>
    <row r="7346" s="104" customFormat="1"/>
    <row r="7347" s="104" customFormat="1"/>
    <row r="7348" s="104" customFormat="1"/>
    <row r="7349" s="104" customFormat="1"/>
    <row r="7350" s="104" customFormat="1"/>
    <row r="7351" s="104" customFormat="1"/>
    <row r="7352" s="104" customFormat="1"/>
    <row r="7353" s="104" customFormat="1"/>
    <row r="7354" s="104" customFormat="1"/>
    <row r="7355" s="104" customFormat="1"/>
    <row r="7356" s="104" customFormat="1"/>
    <row r="7357" s="104" customFormat="1"/>
    <row r="7358" s="104" customFormat="1"/>
    <row r="7359" s="104" customFormat="1"/>
    <row r="7360" s="104" customFormat="1"/>
    <row r="7361" s="104" customFormat="1"/>
    <row r="7362" s="104" customFormat="1"/>
    <row r="7363" s="104" customFormat="1"/>
    <row r="7364" s="104" customFormat="1"/>
    <row r="7365" s="104" customFormat="1"/>
    <row r="7366" s="104" customFormat="1"/>
    <row r="7367" s="104" customFormat="1"/>
    <row r="7368" s="104" customFormat="1"/>
    <row r="7369" s="104" customFormat="1"/>
    <row r="7370" s="104" customFormat="1"/>
    <row r="7371" s="104" customFormat="1"/>
    <row r="7372" s="104" customFormat="1"/>
    <row r="7373" s="104" customFormat="1"/>
    <row r="7374" s="104" customFormat="1"/>
    <row r="7375" s="104" customFormat="1"/>
    <row r="7376" s="104" customFormat="1"/>
    <row r="7377" s="104" customFormat="1"/>
    <row r="7378" s="104" customFormat="1"/>
    <row r="7379" s="104" customFormat="1"/>
    <row r="7380" s="104" customFormat="1"/>
    <row r="7381" s="104" customFormat="1"/>
    <row r="7382" s="104" customFormat="1"/>
    <row r="7383" s="104" customFormat="1"/>
    <row r="7384" s="104" customFormat="1"/>
    <row r="7385" s="104" customFormat="1"/>
    <row r="7386" s="104" customFormat="1"/>
    <row r="7387" s="104" customFormat="1"/>
    <row r="7388" s="104" customFormat="1"/>
    <row r="7389" s="104" customFormat="1"/>
    <row r="7390" s="104" customFormat="1"/>
    <row r="7391" s="104" customFormat="1"/>
    <row r="7392" s="104" customFormat="1"/>
    <row r="7393" s="104" customFormat="1"/>
    <row r="7394" s="104" customFormat="1"/>
    <row r="7395" s="104" customFormat="1"/>
    <row r="7396" s="104" customFormat="1"/>
    <row r="7397" s="104" customFormat="1"/>
    <row r="7398" s="104" customFormat="1"/>
    <row r="7399" s="104" customFormat="1"/>
    <row r="7400" s="104" customFormat="1"/>
    <row r="7401" s="104" customFormat="1"/>
    <row r="7402" s="104" customFormat="1"/>
    <row r="7403" s="104" customFormat="1"/>
    <row r="7404" s="104" customFormat="1"/>
    <row r="7405" s="104" customFormat="1"/>
    <row r="7406" s="104" customFormat="1"/>
    <row r="7407" s="104" customFormat="1"/>
    <row r="7408" s="104" customFormat="1"/>
    <row r="7409" s="104" customFormat="1"/>
    <row r="7410" s="104" customFormat="1"/>
    <row r="7411" s="104" customFormat="1"/>
    <row r="7412" s="104" customFormat="1"/>
    <row r="7413" s="104" customFormat="1"/>
    <row r="7414" s="104" customFormat="1"/>
    <row r="7415" s="104" customFormat="1"/>
    <row r="7416" s="104" customFormat="1"/>
    <row r="7417" s="104" customFormat="1"/>
    <row r="7418" s="104" customFormat="1"/>
    <row r="7419" s="104" customFormat="1"/>
    <row r="7420" s="104" customFormat="1"/>
    <row r="7421" s="104" customFormat="1"/>
    <row r="7422" s="104" customFormat="1"/>
    <row r="7423" s="104" customFormat="1"/>
    <row r="7424" s="104" customFormat="1"/>
    <row r="7425" s="104" customFormat="1"/>
    <row r="7426" s="104" customFormat="1"/>
    <row r="7427" s="104" customFormat="1"/>
    <row r="7428" s="104" customFormat="1"/>
    <row r="7429" s="104" customFormat="1"/>
    <row r="7430" s="104" customFormat="1"/>
    <row r="7431" s="104" customFormat="1"/>
    <row r="7432" s="104" customFormat="1"/>
    <row r="7433" s="104" customFormat="1"/>
    <row r="7434" s="104" customFormat="1"/>
    <row r="7435" s="104" customFormat="1"/>
    <row r="7436" s="104" customFormat="1"/>
    <row r="7437" s="104" customFormat="1"/>
    <row r="7438" s="104" customFormat="1"/>
    <row r="7439" s="104" customFormat="1"/>
    <row r="7440" s="104" customFormat="1"/>
    <row r="7441" s="104" customFormat="1"/>
    <row r="7442" s="104" customFormat="1"/>
    <row r="7443" s="104" customFormat="1"/>
    <row r="7444" s="104" customFormat="1"/>
    <row r="7445" s="104" customFormat="1"/>
    <row r="7446" s="104" customFormat="1"/>
    <row r="7447" s="104" customFormat="1"/>
    <row r="7448" s="104" customFormat="1"/>
    <row r="7449" s="104" customFormat="1"/>
    <row r="7450" s="104" customFormat="1"/>
    <row r="7451" s="104" customFormat="1"/>
    <row r="7452" s="104" customFormat="1"/>
    <row r="7453" s="104" customFormat="1"/>
    <row r="7454" s="104" customFormat="1"/>
    <row r="7455" s="104" customFormat="1"/>
    <row r="7456" s="104" customFormat="1"/>
    <row r="7457" s="104" customFormat="1"/>
    <row r="7458" s="104" customFormat="1"/>
    <row r="7459" s="104" customFormat="1"/>
    <row r="7460" s="104" customFormat="1"/>
    <row r="7461" s="104" customFormat="1"/>
    <row r="7462" s="104" customFormat="1"/>
    <row r="7463" s="104" customFormat="1"/>
    <row r="7464" s="104" customFormat="1"/>
    <row r="7465" s="104" customFormat="1"/>
    <row r="7466" s="104" customFormat="1"/>
    <row r="7467" s="104" customFormat="1"/>
    <row r="7468" s="104" customFormat="1"/>
    <row r="7469" s="104" customFormat="1"/>
    <row r="7470" s="104" customFormat="1"/>
    <row r="7471" s="104" customFormat="1"/>
    <row r="7472" s="104" customFormat="1"/>
    <row r="7473" s="104" customFormat="1"/>
    <row r="7474" s="104" customFormat="1"/>
    <row r="7475" s="104" customFormat="1"/>
    <row r="7476" s="104" customFormat="1"/>
    <row r="7477" s="104" customFormat="1"/>
    <row r="7478" s="104" customFormat="1"/>
    <row r="7479" s="104" customFormat="1"/>
    <row r="7480" s="104" customFormat="1"/>
    <row r="7481" s="104" customFormat="1"/>
    <row r="7482" s="104" customFormat="1"/>
    <row r="7483" s="104" customFormat="1"/>
    <row r="7484" s="104" customFormat="1"/>
    <row r="7485" s="104" customFormat="1"/>
    <row r="7486" s="104" customFormat="1"/>
    <row r="7487" s="104" customFormat="1"/>
    <row r="7488" s="104" customFormat="1"/>
    <row r="7489" s="104" customFormat="1"/>
    <row r="7490" s="104" customFormat="1"/>
    <row r="7491" s="104" customFormat="1"/>
    <row r="7492" s="104" customFormat="1"/>
    <row r="7493" s="104" customFormat="1"/>
    <row r="7494" s="104" customFormat="1"/>
    <row r="7495" s="104" customFormat="1"/>
    <row r="7496" s="104" customFormat="1"/>
    <row r="7497" s="104" customFormat="1"/>
    <row r="7498" s="104" customFormat="1"/>
    <row r="7499" s="104" customFormat="1"/>
    <row r="7500" s="104" customFormat="1"/>
    <row r="7501" s="104" customFormat="1"/>
    <row r="7502" s="104" customFormat="1"/>
    <row r="7503" s="104" customFormat="1"/>
    <row r="7504" s="104" customFormat="1"/>
    <row r="7505" s="104" customFormat="1"/>
    <row r="7506" s="104" customFormat="1"/>
    <row r="7507" s="104" customFormat="1"/>
    <row r="7508" s="104" customFormat="1"/>
    <row r="7509" s="104" customFormat="1"/>
    <row r="7510" s="104" customFormat="1"/>
    <row r="7511" s="104" customFormat="1"/>
    <row r="7512" s="104" customFormat="1"/>
    <row r="7513" s="104" customFormat="1"/>
    <row r="7514" s="104" customFormat="1"/>
    <row r="7515" s="104" customFormat="1"/>
    <row r="7516" s="104" customFormat="1"/>
    <row r="7517" s="104" customFormat="1"/>
    <row r="7518" s="104" customFormat="1"/>
    <row r="7519" s="104" customFormat="1"/>
    <row r="7520" s="104" customFormat="1"/>
    <row r="7521" s="104" customFormat="1"/>
    <row r="7522" s="104" customFormat="1"/>
    <row r="7523" s="104" customFormat="1"/>
    <row r="7524" s="104" customFormat="1"/>
    <row r="7525" s="104" customFormat="1"/>
    <row r="7526" s="104" customFormat="1"/>
    <row r="7527" s="104" customFormat="1"/>
    <row r="7528" s="104" customFormat="1"/>
    <row r="7529" s="104" customFormat="1"/>
    <row r="7530" s="104" customFormat="1"/>
    <row r="7531" s="104" customFormat="1"/>
    <row r="7532" s="104" customFormat="1"/>
    <row r="7533" s="104" customFormat="1"/>
    <row r="7534" s="104" customFormat="1"/>
    <row r="7535" s="104" customFormat="1"/>
    <row r="7536" s="104" customFormat="1"/>
    <row r="7537" s="104" customFormat="1"/>
    <row r="7538" s="104" customFormat="1"/>
    <row r="7539" s="104" customFormat="1"/>
    <row r="7540" s="104" customFormat="1"/>
    <row r="7541" s="104" customFormat="1"/>
    <row r="7542" s="104" customFormat="1"/>
    <row r="7543" s="104" customFormat="1"/>
    <row r="7544" s="104" customFormat="1"/>
    <row r="7545" s="104" customFormat="1"/>
    <row r="7546" s="104" customFormat="1"/>
    <row r="7547" s="104" customFormat="1"/>
    <row r="7548" s="104" customFormat="1"/>
    <row r="7549" s="104" customFormat="1"/>
    <row r="7550" s="104" customFormat="1"/>
    <row r="7551" s="104" customFormat="1"/>
    <row r="7552" s="104" customFormat="1"/>
    <row r="7553" s="104" customFormat="1"/>
    <row r="7554" s="104" customFormat="1"/>
    <row r="7555" s="104" customFormat="1"/>
    <row r="7556" s="104" customFormat="1"/>
    <row r="7557" s="104" customFormat="1"/>
    <row r="7558" s="104" customFormat="1"/>
    <row r="7559" s="104" customFormat="1"/>
    <row r="7560" s="104" customFormat="1"/>
    <row r="7561" s="104" customFormat="1"/>
    <row r="7562" s="104" customFormat="1"/>
    <row r="7563" s="104" customFormat="1"/>
    <row r="7564" s="104" customFormat="1"/>
    <row r="7565" s="104" customFormat="1"/>
    <row r="7566" s="104" customFormat="1"/>
    <row r="7567" s="104" customFormat="1"/>
    <row r="7568" s="104" customFormat="1"/>
    <row r="7569" s="104" customFormat="1"/>
    <row r="7570" s="104" customFormat="1"/>
    <row r="7571" s="104" customFormat="1"/>
    <row r="7572" s="104" customFormat="1"/>
    <row r="7573" s="104" customFormat="1"/>
    <row r="7574" s="104" customFormat="1"/>
    <row r="7575" s="104" customFormat="1"/>
    <row r="7576" s="104" customFormat="1"/>
    <row r="7577" s="104" customFormat="1"/>
    <row r="7578" s="104" customFormat="1"/>
    <row r="7579" s="104" customFormat="1"/>
    <row r="7580" s="104" customFormat="1"/>
    <row r="7581" s="104" customFormat="1"/>
    <row r="7582" s="104" customFormat="1"/>
    <row r="7583" s="104" customFormat="1"/>
    <row r="7584" s="104" customFormat="1"/>
    <row r="7585" s="104" customFormat="1"/>
    <row r="7586" s="104" customFormat="1"/>
    <row r="7587" s="104" customFormat="1"/>
    <row r="7588" s="104" customFormat="1"/>
    <row r="7589" s="104" customFormat="1"/>
    <row r="7590" s="104" customFormat="1"/>
    <row r="7591" s="104" customFormat="1"/>
    <row r="7592" s="104" customFormat="1"/>
    <row r="7593" s="104" customFormat="1"/>
    <row r="7594" s="104" customFormat="1"/>
    <row r="7595" s="104" customFormat="1"/>
    <row r="7596" s="104" customFormat="1"/>
    <row r="7597" s="104" customFormat="1"/>
    <row r="7598" s="104" customFormat="1"/>
    <row r="7599" s="104" customFormat="1"/>
    <row r="7600" s="104" customFormat="1"/>
    <row r="7601" s="104" customFormat="1"/>
    <row r="7602" s="104" customFormat="1"/>
    <row r="7603" s="104" customFormat="1"/>
    <row r="7604" s="104" customFormat="1"/>
    <row r="7605" s="104" customFormat="1"/>
    <row r="7606" s="104" customFormat="1"/>
    <row r="7607" s="104" customFormat="1"/>
    <row r="7608" s="104" customFormat="1"/>
    <row r="7609" s="104" customFormat="1"/>
    <row r="7610" s="104" customFormat="1"/>
    <row r="7611" s="104" customFormat="1"/>
    <row r="7612" s="104" customFormat="1"/>
    <row r="7613" s="104" customFormat="1"/>
    <row r="7614" s="104" customFormat="1"/>
    <row r="7615" s="104" customFormat="1"/>
    <row r="7616" s="104" customFormat="1"/>
    <row r="7617" s="104" customFormat="1"/>
    <row r="7618" s="104" customFormat="1"/>
    <row r="7619" s="104" customFormat="1"/>
    <row r="7620" s="104" customFormat="1"/>
    <row r="7621" s="104" customFormat="1"/>
    <row r="7622" s="104" customFormat="1"/>
    <row r="7623" s="104" customFormat="1"/>
    <row r="7624" s="104" customFormat="1"/>
    <row r="7625" s="104" customFormat="1"/>
    <row r="7626" s="104" customFormat="1"/>
    <row r="7627" s="104" customFormat="1"/>
    <row r="7628" s="104" customFormat="1"/>
    <row r="7629" s="104" customFormat="1"/>
    <row r="7630" s="104" customFormat="1"/>
    <row r="7631" s="104" customFormat="1"/>
    <row r="7632" s="104" customFormat="1"/>
    <row r="7633" s="104" customFormat="1"/>
    <row r="7634" s="104" customFormat="1"/>
    <row r="7635" s="104" customFormat="1"/>
    <row r="7636" s="104" customFormat="1"/>
    <row r="7637" s="104" customFormat="1"/>
    <row r="7638" s="104" customFormat="1"/>
    <row r="7639" s="104" customFormat="1"/>
    <row r="7640" s="104" customFormat="1"/>
    <row r="7641" s="104" customFormat="1"/>
    <row r="7642" s="104" customFormat="1"/>
    <row r="7643" s="104" customFormat="1"/>
    <row r="7644" s="104" customFormat="1"/>
    <row r="7645" s="104" customFormat="1"/>
    <row r="7646" s="104" customFormat="1"/>
    <row r="7647" s="104" customFormat="1"/>
    <row r="7648" s="104" customFormat="1"/>
    <row r="7649" s="104" customFormat="1"/>
    <row r="7650" s="104" customFormat="1"/>
    <row r="7651" s="104" customFormat="1"/>
    <row r="7652" s="104" customFormat="1"/>
    <row r="7653" s="104" customFormat="1"/>
    <row r="7654" s="104" customFormat="1"/>
    <row r="7655" s="104" customFormat="1"/>
    <row r="7656" s="104" customFormat="1"/>
    <row r="7657" s="104" customFormat="1"/>
    <row r="7658" s="104" customFormat="1"/>
    <row r="7659" s="104" customFormat="1"/>
    <row r="7660" s="104" customFormat="1"/>
    <row r="7661" s="104" customFormat="1"/>
    <row r="7662" s="104" customFormat="1"/>
    <row r="7663" s="104" customFormat="1"/>
    <row r="7664" s="104" customFormat="1"/>
    <row r="7665" s="104" customFormat="1"/>
    <row r="7666" s="104" customFormat="1"/>
    <row r="7667" s="104" customFormat="1"/>
    <row r="7668" s="104" customFormat="1"/>
    <row r="7669" s="104" customFormat="1"/>
    <row r="7670" s="104" customFormat="1"/>
    <row r="7671" s="104" customFormat="1"/>
    <row r="7672" s="104" customFormat="1"/>
    <row r="7673" s="104" customFormat="1"/>
    <row r="7674" s="104" customFormat="1"/>
    <row r="7675" s="104" customFormat="1"/>
    <row r="7676" s="104" customFormat="1"/>
    <row r="7677" s="104" customFormat="1"/>
    <row r="7678" s="104" customFormat="1"/>
    <row r="7679" s="104" customFormat="1"/>
    <row r="7680" s="104" customFormat="1"/>
    <row r="7681" s="104" customFormat="1"/>
    <row r="7682" s="104" customFormat="1"/>
    <row r="7683" s="104" customFormat="1"/>
    <row r="7684" s="104" customFormat="1"/>
    <row r="7685" s="104" customFormat="1"/>
    <row r="7686" s="104" customFormat="1"/>
    <row r="7687" s="104" customFormat="1"/>
    <row r="7688" s="104" customFormat="1"/>
    <row r="7689" s="104" customFormat="1"/>
    <row r="7690" s="104" customFormat="1"/>
    <row r="7691" s="104" customFormat="1"/>
    <row r="7692" s="104" customFormat="1"/>
    <row r="7693" s="104" customFormat="1"/>
    <row r="7694" s="104" customFormat="1"/>
    <row r="7695" s="104" customFormat="1"/>
    <row r="7696" s="104" customFormat="1"/>
    <row r="7697" s="104" customFormat="1"/>
    <row r="7698" s="104" customFormat="1"/>
    <row r="7699" s="104" customFormat="1"/>
    <row r="7700" s="104" customFormat="1"/>
    <row r="7701" s="104" customFormat="1"/>
    <row r="7702" s="104" customFormat="1"/>
    <row r="7703" s="104" customFormat="1"/>
    <row r="7704" s="104" customFormat="1"/>
    <row r="7705" s="104" customFormat="1"/>
    <row r="7706" s="104" customFormat="1"/>
    <row r="7707" s="104" customFormat="1"/>
    <row r="7708" s="104" customFormat="1"/>
    <row r="7709" s="104" customFormat="1"/>
    <row r="7710" s="104" customFormat="1"/>
    <row r="7711" s="104" customFormat="1"/>
    <row r="7712" s="104" customFormat="1"/>
    <row r="7713" s="104" customFormat="1"/>
    <row r="7714" s="104" customFormat="1"/>
    <row r="7715" s="104" customFormat="1"/>
    <row r="7716" s="104" customFormat="1"/>
    <row r="7717" s="104" customFormat="1"/>
    <row r="7718" s="104" customFormat="1"/>
    <row r="7719" s="104" customFormat="1"/>
    <row r="7720" s="104" customFormat="1"/>
    <row r="7721" s="104" customFormat="1"/>
    <row r="7722" s="104" customFormat="1"/>
    <row r="7723" s="104" customFormat="1"/>
    <row r="7724" s="104" customFormat="1"/>
    <row r="7725" s="104" customFormat="1"/>
    <row r="7726" s="104" customFormat="1"/>
    <row r="7727" s="104" customFormat="1"/>
    <row r="7728" s="104" customFormat="1"/>
    <row r="7729" s="104" customFormat="1"/>
    <row r="7730" s="104" customFormat="1"/>
    <row r="7731" s="104" customFormat="1"/>
    <row r="7732" s="104" customFormat="1"/>
    <row r="7733" s="104" customFormat="1"/>
    <row r="7734" s="104" customFormat="1"/>
    <row r="7735" s="104" customFormat="1"/>
    <row r="7736" s="104" customFormat="1"/>
    <row r="7737" s="104" customFormat="1"/>
    <row r="7738" s="104" customFormat="1"/>
    <row r="7739" s="104" customFormat="1"/>
    <row r="7740" s="104" customFormat="1"/>
    <row r="7741" s="104" customFormat="1"/>
    <row r="7742" s="104" customFormat="1"/>
    <row r="7743" s="104" customFormat="1"/>
    <row r="7744" s="104" customFormat="1"/>
    <row r="7745" s="104" customFormat="1"/>
    <row r="7746" s="104" customFormat="1"/>
    <row r="7747" s="104" customFormat="1"/>
    <row r="7748" s="104" customFormat="1"/>
    <row r="7749" s="104" customFormat="1"/>
    <row r="7750" s="104" customFormat="1"/>
    <row r="7751" s="104" customFormat="1"/>
    <row r="7752" s="104" customFormat="1"/>
    <row r="7753" s="104" customFormat="1"/>
    <row r="7754" s="104" customFormat="1"/>
    <row r="7755" s="104" customFormat="1"/>
    <row r="7756" s="104" customFormat="1"/>
    <row r="7757" s="104" customFormat="1"/>
    <row r="7758" s="104" customFormat="1"/>
    <row r="7759" s="104" customFormat="1"/>
    <row r="7760" s="104" customFormat="1"/>
    <row r="7761" s="104" customFormat="1"/>
    <row r="7762" s="104" customFormat="1"/>
    <row r="7763" s="104" customFormat="1"/>
    <row r="7764" s="104" customFormat="1"/>
    <row r="7765" s="104" customFormat="1"/>
    <row r="7766" s="104" customFormat="1"/>
    <row r="7767" s="104" customFormat="1"/>
    <row r="7768" s="104" customFormat="1"/>
    <row r="7769" s="104" customFormat="1"/>
    <row r="7770" s="104" customFormat="1"/>
    <row r="7771" s="104" customFormat="1"/>
    <row r="7772" s="104" customFormat="1"/>
    <row r="7773" s="104" customFormat="1"/>
    <row r="7774" s="104" customFormat="1"/>
    <row r="7775" s="104" customFormat="1"/>
    <row r="7776" s="104" customFormat="1"/>
    <row r="7777" s="104" customFormat="1"/>
    <row r="7778" s="104" customFormat="1"/>
    <row r="7779" s="104" customFormat="1"/>
    <row r="7780" s="104" customFormat="1"/>
    <row r="7781" s="104" customFormat="1"/>
    <row r="7782" s="104" customFormat="1"/>
    <row r="7783" s="104" customFormat="1"/>
    <row r="7784" s="104" customFormat="1"/>
    <row r="7785" s="104" customFormat="1"/>
    <row r="7786" s="104" customFormat="1"/>
    <row r="7787" s="104" customFormat="1"/>
    <row r="7788" s="104" customFormat="1"/>
    <row r="7789" s="104" customFormat="1"/>
    <row r="7790" s="104" customFormat="1"/>
    <row r="7791" s="104" customFormat="1"/>
    <row r="7792" s="104" customFormat="1"/>
    <row r="7793" s="104" customFormat="1"/>
    <row r="7794" s="104" customFormat="1"/>
    <row r="7795" s="104" customFormat="1"/>
    <row r="7796" s="104" customFormat="1"/>
    <row r="7797" s="104" customFormat="1"/>
    <row r="7798" s="104" customFormat="1"/>
    <row r="7799" s="104" customFormat="1"/>
    <row r="7800" s="104" customFormat="1"/>
    <row r="7801" s="104" customFormat="1"/>
    <row r="7802" s="104" customFormat="1"/>
    <row r="7803" s="104" customFormat="1"/>
    <row r="7804" s="104" customFormat="1"/>
    <row r="7805" s="104" customFormat="1"/>
    <row r="7806" s="104" customFormat="1"/>
    <row r="7807" s="104" customFormat="1"/>
    <row r="7808" s="104" customFormat="1"/>
    <row r="7809" s="104" customFormat="1"/>
    <row r="7810" s="104" customFormat="1"/>
    <row r="7811" s="104" customFormat="1"/>
    <row r="7812" s="104" customFormat="1"/>
    <row r="7813" s="104" customFormat="1"/>
    <row r="7814" s="104" customFormat="1"/>
    <row r="7815" s="104" customFormat="1"/>
    <row r="7816" s="104" customFormat="1"/>
    <row r="7817" s="104" customFormat="1"/>
    <row r="7818" s="104" customFormat="1"/>
    <row r="7819" s="104" customFormat="1"/>
    <row r="7820" s="104" customFormat="1"/>
    <row r="7821" s="104" customFormat="1"/>
    <row r="7822" s="104" customFormat="1"/>
    <row r="7823" s="104" customFormat="1"/>
    <row r="7824" s="104" customFormat="1"/>
    <row r="7825" s="104" customFormat="1"/>
    <row r="7826" s="104" customFormat="1"/>
    <row r="7827" s="104" customFormat="1"/>
    <row r="7828" s="104" customFormat="1"/>
    <row r="7829" s="104" customFormat="1"/>
    <row r="7830" s="104" customFormat="1"/>
    <row r="7831" s="104" customFormat="1"/>
    <row r="7832" s="104" customFormat="1"/>
    <row r="7833" s="104" customFormat="1"/>
    <row r="7834" s="104" customFormat="1"/>
    <row r="7835" s="104" customFormat="1"/>
    <row r="7836" s="104" customFormat="1"/>
    <row r="7837" s="104" customFormat="1"/>
    <row r="7838" s="104" customFormat="1"/>
    <row r="7839" s="104" customFormat="1"/>
    <row r="7840" s="104" customFormat="1"/>
    <row r="7841" s="104" customFormat="1"/>
    <row r="7842" s="104" customFormat="1"/>
    <row r="7843" s="104" customFormat="1"/>
    <row r="7844" s="104" customFormat="1"/>
    <row r="7845" s="104" customFormat="1"/>
    <row r="7846" s="104" customFormat="1"/>
    <row r="7847" s="104" customFormat="1"/>
    <row r="7848" s="104" customFormat="1"/>
    <row r="7849" s="104" customFormat="1"/>
    <row r="7850" s="104" customFormat="1"/>
    <row r="7851" s="104" customFormat="1"/>
    <row r="7852" s="104" customFormat="1"/>
    <row r="7853" s="104" customFormat="1"/>
    <row r="7854" s="104" customFormat="1"/>
    <row r="7855" s="104" customFormat="1"/>
    <row r="7856" s="104" customFormat="1"/>
    <row r="7857" s="104" customFormat="1"/>
    <row r="7858" s="104" customFormat="1"/>
    <row r="7859" s="104" customFormat="1"/>
    <row r="7860" s="104" customFormat="1"/>
    <row r="7861" s="104" customFormat="1"/>
    <row r="7862" s="104" customFormat="1"/>
    <row r="7863" s="104" customFormat="1"/>
    <row r="7864" s="104" customFormat="1"/>
    <row r="7865" s="104" customFormat="1"/>
    <row r="7866" s="104" customFormat="1"/>
    <row r="7867" s="104" customFormat="1"/>
    <row r="7868" s="104" customFormat="1"/>
    <row r="7869" s="104" customFormat="1"/>
    <row r="7870" s="104" customFormat="1"/>
    <row r="7871" s="104" customFormat="1"/>
    <row r="7872" s="104" customFormat="1"/>
    <row r="7873" s="104" customFormat="1"/>
    <row r="7874" s="104" customFormat="1"/>
    <row r="7875" s="104" customFormat="1"/>
    <row r="7876" s="104" customFormat="1"/>
    <row r="7877" s="104" customFormat="1"/>
    <row r="7878" s="104" customFormat="1"/>
    <row r="7879" s="104" customFormat="1"/>
    <row r="7880" s="104" customFormat="1"/>
    <row r="7881" s="104" customFormat="1"/>
    <row r="7882" s="104" customFormat="1"/>
    <row r="7883" s="104" customFormat="1"/>
    <row r="7884" s="104" customFormat="1"/>
    <row r="7885" s="104" customFormat="1"/>
    <row r="7886" s="104" customFormat="1"/>
    <row r="7887" s="104" customFormat="1"/>
    <row r="7888" s="104" customFormat="1"/>
    <row r="7889" s="104" customFormat="1"/>
    <row r="7890" s="104" customFormat="1"/>
    <row r="7891" s="104" customFormat="1"/>
    <row r="7892" s="104" customFormat="1"/>
    <row r="7893" s="104" customFormat="1"/>
    <row r="7894" s="104" customFormat="1"/>
    <row r="7895" s="104" customFormat="1"/>
    <row r="7896" s="104" customFormat="1"/>
    <row r="7897" s="104" customFormat="1"/>
    <row r="7898" s="104" customFormat="1"/>
    <row r="7899" s="104" customFormat="1"/>
    <row r="7900" s="104" customFormat="1"/>
    <row r="7901" s="104" customFormat="1"/>
    <row r="7902" s="104" customFormat="1"/>
    <row r="7903" s="104" customFormat="1"/>
    <row r="7904" s="104" customFormat="1"/>
    <row r="7905" s="104" customFormat="1"/>
    <row r="7906" s="104" customFormat="1"/>
    <row r="7907" s="104" customFormat="1"/>
    <row r="7908" s="104" customFormat="1"/>
    <row r="7909" s="104" customFormat="1"/>
    <row r="7910" s="104" customFormat="1"/>
    <row r="7911" s="104" customFormat="1"/>
    <row r="7912" s="104" customFormat="1"/>
    <row r="7913" s="104" customFormat="1"/>
    <row r="7914" s="104" customFormat="1"/>
    <row r="7915" s="104" customFormat="1"/>
    <row r="7916" s="104" customFormat="1"/>
    <row r="7917" s="104" customFormat="1"/>
    <row r="7918" s="104" customFormat="1"/>
    <row r="7919" s="104" customFormat="1"/>
    <row r="7920" s="104" customFormat="1"/>
    <row r="7921" s="104" customFormat="1"/>
    <row r="7922" s="104" customFormat="1"/>
    <row r="7923" s="104" customFormat="1"/>
    <row r="7924" s="104" customFormat="1"/>
    <row r="7925" s="104" customFormat="1"/>
    <row r="7926" s="104" customFormat="1"/>
    <row r="7927" s="104" customFormat="1"/>
    <row r="7928" s="104" customFormat="1"/>
    <row r="7929" s="104" customFormat="1"/>
    <row r="7930" s="104" customFormat="1"/>
    <row r="7931" s="104" customFormat="1"/>
    <row r="7932" s="104" customFormat="1"/>
    <row r="7933" s="104" customFormat="1"/>
    <row r="7934" s="104" customFormat="1"/>
    <row r="7935" s="104" customFormat="1"/>
    <row r="7936" s="104" customFormat="1"/>
    <row r="7937" s="104" customFormat="1"/>
    <row r="7938" s="104" customFormat="1"/>
    <row r="7939" s="104" customFormat="1"/>
    <row r="7940" s="104" customFormat="1"/>
    <row r="7941" s="104" customFormat="1"/>
    <row r="7942" s="104" customFormat="1"/>
    <row r="7943" s="104" customFormat="1"/>
    <row r="7944" s="104" customFormat="1"/>
    <row r="7945" s="104" customFormat="1"/>
    <row r="7946" s="104" customFormat="1"/>
    <row r="7947" s="104" customFormat="1"/>
    <row r="7948" s="104" customFormat="1"/>
    <row r="7949" s="104" customFormat="1"/>
    <row r="7950" s="104" customFormat="1"/>
    <row r="7951" s="104" customFormat="1"/>
    <row r="7952" s="104" customFormat="1"/>
    <row r="7953" s="104" customFormat="1"/>
    <row r="7954" s="104" customFormat="1"/>
    <row r="7955" s="104" customFormat="1"/>
    <row r="7956" s="104" customFormat="1"/>
    <row r="7957" s="104" customFormat="1"/>
    <row r="7958" s="104" customFormat="1"/>
    <row r="7959" s="104" customFormat="1"/>
    <row r="7960" s="104" customFormat="1"/>
    <row r="7961" s="104" customFormat="1"/>
    <row r="7962" s="104" customFormat="1"/>
    <row r="7963" s="104" customFormat="1"/>
    <row r="7964" s="104" customFormat="1"/>
    <row r="7965" s="104" customFormat="1"/>
    <row r="7966" s="104" customFormat="1"/>
    <row r="7967" s="104" customFormat="1"/>
    <row r="7968" s="104" customFormat="1"/>
    <row r="7969" s="104" customFormat="1"/>
    <row r="7970" s="104" customFormat="1"/>
    <row r="7971" s="104" customFormat="1"/>
    <row r="7972" s="104" customFormat="1"/>
    <row r="7973" s="104" customFormat="1"/>
    <row r="7974" s="104" customFormat="1"/>
    <row r="7975" s="104" customFormat="1"/>
    <row r="7976" s="104" customFormat="1"/>
    <row r="7977" s="104" customFormat="1"/>
    <row r="7978" s="104" customFormat="1"/>
    <row r="7979" s="104" customFormat="1"/>
    <row r="7980" s="104" customFormat="1"/>
    <row r="7981" s="104" customFormat="1"/>
    <row r="7982" s="104" customFormat="1"/>
    <row r="7983" s="104" customFormat="1"/>
    <row r="7984" s="104" customFormat="1"/>
    <row r="7985" s="104" customFormat="1"/>
    <row r="7986" s="104" customFormat="1"/>
    <row r="7987" s="104" customFormat="1"/>
    <row r="7988" s="104" customFormat="1"/>
    <row r="7989" s="104" customFormat="1"/>
    <row r="7990" s="104" customFormat="1"/>
    <row r="7991" s="104" customFormat="1"/>
    <row r="7992" s="104" customFormat="1"/>
    <row r="7993" s="104" customFormat="1"/>
    <row r="7994" s="104" customFormat="1"/>
    <row r="7995" s="104" customFormat="1"/>
    <row r="7996" s="104" customFormat="1"/>
    <row r="7997" s="104" customFormat="1"/>
    <row r="7998" s="104" customFormat="1"/>
    <row r="7999" s="104" customFormat="1"/>
    <row r="8000" s="104" customFormat="1"/>
    <row r="8001" s="104" customFormat="1"/>
    <row r="8002" s="104" customFormat="1"/>
    <row r="8003" s="104" customFormat="1"/>
    <row r="8004" s="104" customFormat="1"/>
    <row r="8005" s="104" customFormat="1"/>
    <row r="8006" s="104" customFormat="1"/>
    <row r="8007" s="104" customFormat="1"/>
    <row r="8008" s="104" customFormat="1"/>
    <row r="8009" s="104" customFormat="1"/>
    <row r="8010" s="104" customFormat="1"/>
    <row r="8011" s="104" customFormat="1"/>
    <row r="8012" s="104" customFormat="1"/>
    <row r="8013" s="104" customFormat="1"/>
    <row r="8014" s="104" customFormat="1"/>
    <row r="8015" s="104" customFormat="1"/>
    <row r="8016" s="104" customFormat="1"/>
    <row r="8017" s="104" customFormat="1"/>
    <row r="8018" s="104" customFormat="1"/>
    <row r="8019" s="104" customFormat="1"/>
    <row r="8020" s="104" customFormat="1"/>
    <row r="8021" s="104" customFormat="1"/>
    <row r="8022" s="104" customFormat="1"/>
    <row r="8023" s="104" customFormat="1"/>
    <row r="8024" s="104" customFormat="1"/>
    <row r="8025" s="104" customFormat="1"/>
    <row r="8026" s="104" customFormat="1"/>
    <row r="8027" s="104" customFormat="1"/>
    <row r="8028" s="104" customFormat="1"/>
    <row r="8029" s="104" customFormat="1"/>
    <row r="8030" s="104" customFormat="1"/>
    <row r="8031" s="104" customFormat="1"/>
    <row r="8032" s="104" customFormat="1"/>
    <row r="8033" s="104" customFormat="1"/>
    <row r="8034" s="104" customFormat="1"/>
    <row r="8035" s="104" customFormat="1"/>
    <row r="8036" s="104" customFormat="1"/>
    <row r="8037" s="104" customFormat="1"/>
    <row r="8038" s="104" customFormat="1"/>
    <row r="8039" s="104" customFormat="1"/>
    <row r="8040" s="104" customFormat="1"/>
    <row r="8041" s="104" customFormat="1"/>
    <row r="8042" s="104" customFormat="1"/>
    <row r="8043" s="104" customFormat="1"/>
    <row r="8044" s="104" customFormat="1"/>
    <row r="8045" s="104" customFormat="1"/>
    <row r="8046" s="104" customFormat="1"/>
    <row r="8047" s="104" customFormat="1"/>
    <row r="8048" s="104" customFormat="1"/>
    <row r="8049" s="104" customFormat="1"/>
    <row r="8050" s="104" customFormat="1"/>
    <row r="8051" s="104" customFormat="1"/>
    <row r="8052" s="104" customFormat="1"/>
    <row r="8053" s="104" customFormat="1"/>
    <row r="8054" s="104" customFormat="1"/>
    <row r="8055" s="104" customFormat="1"/>
    <row r="8056" s="104" customFormat="1"/>
    <row r="8057" s="104" customFormat="1"/>
    <row r="8058" s="104" customFormat="1"/>
    <row r="8059" s="104" customFormat="1"/>
    <row r="8060" s="104" customFormat="1"/>
    <row r="8061" s="104" customFormat="1"/>
    <row r="8062" s="104" customFormat="1"/>
    <row r="8063" s="104" customFormat="1"/>
    <row r="8064" s="104" customFormat="1"/>
    <row r="8065" s="104" customFormat="1"/>
    <row r="8066" s="104" customFormat="1"/>
    <row r="8067" s="104" customFormat="1"/>
    <row r="8068" s="104" customFormat="1"/>
    <row r="8069" s="104" customFormat="1"/>
    <row r="8070" s="104" customFormat="1"/>
    <row r="8071" s="104" customFormat="1"/>
    <row r="8072" s="104" customFormat="1"/>
    <row r="8073" s="104" customFormat="1"/>
    <row r="8074" s="104" customFormat="1"/>
    <row r="8075" s="104" customFormat="1"/>
    <row r="8076" s="104" customFormat="1"/>
    <row r="8077" s="104" customFormat="1"/>
    <row r="8078" s="104" customFormat="1"/>
    <row r="8079" s="104" customFormat="1"/>
    <row r="8080" s="104" customFormat="1"/>
    <row r="8081" s="104" customFormat="1"/>
    <row r="8082" s="104" customFormat="1"/>
    <row r="8083" s="104" customFormat="1"/>
    <row r="8084" s="104" customFormat="1"/>
    <row r="8085" s="104" customFormat="1"/>
    <row r="8086" s="104" customFormat="1"/>
    <row r="8087" s="104" customFormat="1"/>
    <row r="8088" s="104" customFormat="1"/>
    <row r="8089" s="104" customFormat="1"/>
    <row r="8090" s="104" customFormat="1"/>
    <row r="8091" s="104" customFormat="1"/>
    <row r="8092" s="104" customFormat="1"/>
    <row r="8093" s="104" customFormat="1"/>
    <row r="8094" s="104" customFormat="1"/>
    <row r="8095" s="104" customFormat="1"/>
    <row r="8096" s="104" customFormat="1"/>
    <row r="8097" s="104" customFormat="1"/>
    <row r="8098" s="104" customFormat="1"/>
    <row r="8099" s="104" customFormat="1"/>
    <row r="8100" s="104" customFormat="1"/>
    <row r="8101" s="104" customFormat="1"/>
    <row r="8102" s="104" customFormat="1"/>
    <row r="8103" s="104" customFormat="1"/>
    <row r="8104" s="104" customFormat="1"/>
    <row r="8105" s="104" customFormat="1"/>
    <row r="8106" s="104" customFormat="1"/>
    <row r="8107" s="104" customFormat="1"/>
    <row r="8108" s="104" customFormat="1"/>
    <row r="8109" s="104" customFormat="1"/>
    <row r="8110" s="104" customFormat="1"/>
    <row r="8111" s="104" customFormat="1"/>
    <row r="8112" s="104" customFormat="1"/>
    <row r="8113" s="104" customFormat="1"/>
    <row r="8114" s="104" customFormat="1"/>
    <row r="8115" s="104" customFormat="1"/>
    <row r="8116" s="104" customFormat="1"/>
    <row r="8117" s="104" customFormat="1"/>
    <row r="8118" s="104" customFormat="1"/>
    <row r="8119" s="104" customFormat="1"/>
    <row r="8120" s="104" customFormat="1"/>
    <row r="8121" s="104" customFormat="1"/>
    <row r="8122" s="104" customFormat="1"/>
    <row r="8123" s="104" customFormat="1"/>
    <row r="8124" s="104" customFormat="1"/>
    <row r="8125" s="104" customFormat="1"/>
    <row r="8126" s="104" customFormat="1"/>
    <row r="8127" s="104" customFormat="1"/>
    <row r="8128" s="104" customFormat="1"/>
    <row r="8129" s="104" customFormat="1"/>
    <row r="8130" s="104" customFormat="1"/>
    <row r="8131" s="104" customFormat="1"/>
    <row r="8132" s="104" customFormat="1"/>
    <row r="8133" s="104" customFormat="1"/>
    <row r="8134" s="104" customFormat="1"/>
    <row r="8135" s="104" customFormat="1"/>
    <row r="8136" s="104" customFormat="1"/>
    <row r="8137" s="104" customFormat="1"/>
    <row r="8138" s="104" customFormat="1"/>
    <row r="8139" s="104" customFormat="1"/>
    <row r="8140" s="104" customFormat="1"/>
    <row r="8141" s="104" customFormat="1"/>
    <row r="8142" s="104" customFormat="1"/>
    <row r="8143" s="104" customFormat="1"/>
    <row r="8144" s="104" customFormat="1"/>
    <row r="8145" s="104" customFormat="1"/>
    <row r="8146" s="104" customFormat="1"/>
    <row r="8147" s="104" customFormat="1"/>
    <row r="8148" s="104" customFormat="1"/>
    <row r="8149" s="104" customFormat="1"/>
    <row r="8150" s="104" customFormat="1"/>
    <row r="8151" s="104" customFormat="1"/>
    <row r="8152" s="104" customFormat="1"/>
    <row r="8153" s="104" customFormat="1"/>
    <row r="8154" s="104" customFormat="1"/>
    <row r="8155" s="104" customFormat="1"/>
    <row r="8156" s="104" customFormat="1"/>
    <row r="8157" s="104" customFormat="1"/>
    <row r="8158" s="104" customFormat="1"/>
    <row r="8159" s="104" customFormat="1"/>
    <row r="8160" s="104" customFormat="1"/>
    <row r="8161" s="104" customFormat="1"/>
    <row r="8162" s="104" customFormat="1"/>
    <row r="8163" s="104" customFormat="1"/>
    <row r="8164" s="104" customFormat="1"/>
    <row r="8165" s="104" customFormat="1"/>
    <row r="8166" s="104" customFormat="1"/>
    <row r="8167" s="104" customFormat="1"/>
    <row r="8168" s="104" customFormat="1"/>
    <row r="8169" s="104" customFormat="1"/>
    <row r="8170" s="104" customFormat="1"/>
    <row r="8171" s="104" customFormat="1"/>
    <row r="8172" s="104" customFormat="1"/>
    <row r="8173" s="104" customFormat="1"/>
    <row r="8174" s="104" customFormat="1"/>
    <row r="8175" s="104" customFormat="1"/>
    <row r="8176" s="104" customFormat="1"/>
    <row r="8177" s="104" customFormat="1"/>
    <row r="8178" s="104" customFormat="1"/>
    <row r="8179" s="104" customFormat="1"/>
    <row r="8180" s="104" customFormat="1"/>
    <row r="8181" s="104" customFormat="1"/>
    <row r="8182" s="104" customFormat="1"/>
    <row r="8183" s="104" customFormat="1"/>
    <row r="8184" s="104" customFormat="1"/>
    <row r="8185" s="104" customFormat="1"/>
    <row r="8186" s="104" customFormat="1"/>
    <row r="8187" s="104" customFormat="1"/>
    <row r="8188" s="104" customFormat="1"/>
    <row r="8189" s="104" customFormat="1"/>
    <row r="8190" s="104" customFormat="1"/>
    <row r="8191" s="104" customFormat="1"/>
    <row r="8192" s="104" customFormat="1"/>
    <row r="8193" s="104" customFormat="1"/>
    <row r="8194" s="104" customFormat="1"/>
    <row r="8195" s="104" customFormat="1"/>
    <row r="8196" s="104" customFormat="1"/>
    <row r="8197" s="104" customFormat="1"/>
    <row r="8198" s="104" customFormat="1"/>
    <row r="8199" s="104" customFormat="1"/>
    <row r="8200" s="104" customFormat="1"/>
    <row r="8201" s="104" customFormat="1"/>
    <row r="8202" s="104" customFormat="1"/>
    <row r="8203" s="104" customFormat="1"/>
    <row r="8204" s="104" customFormat="1"/>
    <row r="8205" s="104" customFormat="1"/>
    <row r="8206" s="104" customFormat="1"/>
    <row r="8207" s="104" customFormat="1"/>
    <row r="8208" s="104" customFormat="1"/>
    <row r="8209" s="104" customFormat="1"/>
    <row r="8210" s="104" customFormat="1"/>
    <row r="8211" s="104" customFormat="1"/>
    <row r="8212" s="104" customFormat="1"/>
    <row r="8213" s="104" customFormat="1"/>
    <row r="8214" s="104" customFormat="1"/>
    <row r="8215" s="104" customFormat="1"/>
    <row r="8216" s="104" customFormat="1"/>
    <row r="8217" s="104" customFormat="1"/>
    <row r="8218" s="104" customFormat="1"/>
    <row r="8219" s="104" customFormat="1"/>
    <row r="8220" s="104" customFormat="1"/>
    <row r="8221" s="104" customFormat="1"/>
    <row r="8222" s="104" customFormat="1"/>
    <row r="8223" s="104" customFormat="1"/>
    <row r="8224" s="104" customFormat="1"/>
    <row r="8225" s="104" customFormat="1"/>
    <row r="8226" s="104" customFormat="1"/>
    <row r="8227" s="104" customFormat="1"/>
    <row r="8228" s="104" customFormat="1"/>
    <row r="8229" s="104" customFormat="1"/>
    <row r="8230" s="104" customFormat="1"/>
    <row r="8231" s="104" customFormat="1"/>
    <row r="8232" s="104" customFormat="1"/>
    <row r="8233" s="104" customFormat="1"/>
    <row r="8234" s="104" customFormat="1"/>
    <row r="8235" s="104" customFormat="1"/>
    <row r="8236" s="104" customFormat="1"/>
    <row r="8237" s="104" customFormat="1"/>
    <row r="8238" s="104" customFormat="1"/>
    <row r="8239" s="104" customFormat="1"/>
    <row r="8240" s="104" customFormat="1"/>
    <row r="8241" s="104" customFormat="1"/>
    <row r="8242" s="104" customFormat="1"/>
    <row r="8243" s="104" customFormat="1"/>
    <row r="8244" s="104" customFormat="1"/>
    <row r="8245" s="104" customFormat="1"/>
    <row r="8246" s="104" customFormat="1"/>
    <row r="8247" s="104" customFormat="1"/>
    <row r="8248" s="104" customFormat="1"/>
    <row r="8249" s="104" customFormat="1"/>
    <row r="8250" s="104" customFormat="1"/>
    <row r="8251" s="104" customFormat="1"/>
    <row r="8252" s="104" customFormat="1"/>
    <row r="8253" s="104" customFormat="1"/>
    <row r="8254" s="104" customFormat="1"/>
    <row r="8255" s="104" customFormat="1"/>
    <row r="8256" s="104" customFormat="1"/>
    <row r="8257" s="104" customFormat="1"/>
    <row r="8258" s="104" customFormat="1"/>
    <row r="8259" s="104" customFormat="1"/>
    <row r="8260" s="104" customFormat="1"/>
    <row r="8261" s="104" customFormat="1"/>
    <row r="8262" s="104" customFormat="1"/>
    <row r="8263" s="104" customFormat="1"/>
    <row r="8264" s="104" customFormat="1"/>
    <row r="8265" s="104" customFormat="1"/>
    <row r="8266" s="104" customFormat="1"/>
    <row r="8267" s="104" customFormat="1"/>
    <row r="8268" s="104" customFormat="1"/>
    <row r="8269" s="104" customFormat="1"/>
    <row r="8270" s="104" customFormat="1"/>
    <row r="8271" s="104" customFormat="1"/>
    <row r="8272" s="104" customFormat="1"/>
    <row r="8273" s="104" customFormat="1"/>
    <row r="8274" s="104" customFormat="1"/>
    <row r="8275" s="104" customFormat="1"/>
    <row r="8276" s="104" customFormat="1"/>
    <row r="8277" s="104" customFormat="1"/>
    <row r="8278" s="104" customFormat="1"/>
    <row r="8279" s="104" customFormat="1"/>
    <row r="8280" s="104" customFormat="1"/>
    <row r="8281" s="104" customFormat="1"/>
    <row r="8282" s="104" customFormat="1"/>
    <row r="8283" s="104" customFormat="1"/>
    <row r="8284" s="104" customFormat="1"/>
    <row r="8285" s="104" customFormat="1"/>
    <row r="8286" s="104" customFormat="1"/>
    <row r="8287" s="104" customFormat="1"/>
    <row r="8288" s="104" customFormat="1"/>
    <row r="8289" s="104" customFormat="1"/>
    <row r="8290" s="104" customFormat="1"/>
    <row r="8291" s="104" customFormat="1"/>
    <row r="8292" s="104" customFormat="1"/>
    <row r="8293" s="104" customFormat="1"/>
    <row r="8294" s="104" customFormat="1"/>
    <row r="8295" s="104" customFormat="1"/>
    <row r="8296" s="104" customFormat="1"/>
    <row r="8297" s="104" customFormat="1"/>
    <row r="8298" s="104" customFormat="1"/>
    <row r="8299" s="104" customFormat="1"/>
    <row r="8300" s="104" customFormat="1"/>
    <row r="8301" s="104" customFormat="1"/>
    <row r="8302" s="104" customFormat="1"/>
    <row r="8303" s="104" customFormat="1"/>
    <row r="8304" s="104" customFormat="1"/>
    <row r="8305" s="104" customFormat="1"/>
    <row r="8306" s="104" customFormat="1"/>
    <row r="8307" s="104" customFormat="1"/>
    <row r="8308" s="104" customFormat="1"/>
    <row r="8309" s="104" customFormat="1"/>
    <row r="8310" s="104" customFormat="1"/>
    <row r="8311" s="104" customFormat="1"/>
    <row r="8312" s="104" customFormat="1"/>
    <row r="8313" s="104" customFormat="1"/>
    <row r="8314" s="104" customFormat="1"/>
    <row r="8315" s="104" customFormat="1"/>
    <row r="8316" s="104" customFormat="1"/>
    <row r="8317" s="104" customFormat="1"/>
    <row r="8318" s="104" customFormat="1"/>
    <row r="8319" s="104" customFormat="1"/>
    <row r="8320" s="104" customFormat="1"/>
    <row r="8321" s="104" customFormat="1"/>
    <row r="8322" s="104" customFormat="1"/>
    <row r="8323" s="104" customFormat="1"/>
    <row r="8324" s="104" customFormat="1"/>
    <row r="8325" s="104" customFormat="1"/>
    <row r="8326" s="104" customFormat="1"/>
    <row r="8327" s="104" customFormat="1"/>
    <row r="8328" s="104" customFormat="1"/>
    <row r="8329" s="104" customFormat="1"/>
    <row r="8330" s="104" customFormat="1"/>
    <row r="8331" s="104" customFormat="1"/>
    <row r="8332" s="104" customFormat="1"/>
    <row r="8333" s="104" customFormat="1"/>
    <row r="8334" s="104" customFormat="1"/>
    <row r="8335" s="104" customFormat="1"/>
    <row r="8336" s="104" customFormat="1"/>
    <row r="8337" s="104" customFormat="1"/>
    <row r="8338" s="104" customFormat="1"/>
    <row r="8339" s="104" customFormat="1"/>
    <row r="8340" s="104" customFormat="1"/>
    <row r="8341" s="104" customFormat="1"/>
    <row r="8342" s="104" customFormat="1"/>
    <row r="8343" s="104" customFormat="1"/>
    <row r="8344" s="104" customFormat="1"/>
    <row r="8345" s="104" customFormat="1"/>
    <row r="8346" s="104" customFormat="1"/>
    <row r="8347" s="104" customFormat="1"/>
    <row r="8348" s="104" customFormat="1"/>
    <row r="8349" s="104" customFormat="1"/>
    <row r="8350" s="104" customFormat="1"/>
    <row r="8351" s="104" customFormat="1"/>
    <row r="8352" s="104" customFormat="1"/>
    <row r="8353" s="104" customFormat="1"/>
    <row r="8354" s="104" customFormat="1"/>
    <row r="8355" s="104" customFormat="1"/>
    <row r="8356" s="104" customFormat="1"/>
    <row r="8357" s="104" customFormat="1"/>
    <row r="8358" s="104" customFormat="1"/>
    <row r="8359" s="104" customFormat="1"/>
    <row r="8360" s="104" customFormat="1"/>
    <row r="8361" s="104" customFormat="1"/>
    <row r="8362" s="104" customFormat="1"/>
    <row r="8363" s="104" customFormat="1"/>
    <row r="8364" s="104" customFormat="1"/>
    <row r="8365" s="104" customFormat="1"/>
    <row r="8366" s="104" customFormat="1"/>
    <row r="8367" s="104" customFormat="1"/>
    <row r="8368" s="104" customFormat="1"/>
    <row r="8369" s="104" customFormat="1"/>
    <row r="8370" s="104" customFormat="1"/>
    <row r="8371" s="104" customFormat="1"/>
    <row r="8372" s="104" customFormat="1"/>
    <row r="8373" s="104" customFormat="1"/>
    <row r="8374" s="104" customFormat="1"/>
    <row r="8375" s="104" customFormat="1"/>
    <row r="8376" s="104" customFormat="1"/>
    <row r="8377" s="104" customFormat="1"/>
    <row r="8378" s="104" customFormat="1"/>
    <row r="8379" s="104" customFormat="1"/>
    <row r="8380" s="104" customFormat="1"/>
    <row r="8381" s="104" customFormat="1"/>
    <row r="8382" s="104" customFormat="1"/>
    <row r="8383" s="104" customFormat="1"/>
    <row r="8384" s="104" customFormat="1"/>
    <row r="8385" s="104" customFormat="1"/>
    <row r="8386" s="104" customFormat="1"/>
    <row r="8387" s="104" customFormat="1"/>
    <row r="8388" s="104" customFormat="1"/>
    <row r="8389" s="104" customFormat="1"/>
    <row r="8390" s="104" customFormat="1"/>
    <row r="8391" s="104" customFormat="1"/>
    <row r="8392" s="104" customFormat="1"/>
    <row r="8393" s="104" customFormat="1"/>
    <row r="8394" s="104" customFormat="1"/>
    <row r="8395" s="104" customFormat="1"/>
    <row r="8396" s="104" customFormat="1"/>
    <row r="8397" s="104" customFormat="1"/>
    <row r="8398" s="104" customFormat="1"/>
    <row r="8399" s="104" customFormat="1"/>
    <row r="8400" s="104" customFormat="1"/>
    <row r="8401" s="104" customFormat="1"/>
    <row r="8402" s="104" customFormat="1"/>
    <row r="8403" s="104" customFormat="1"/>
    <row r="8404" s="104" customFormat="1"/>
    <row r="8405" s="104" customFormat="1"/>
    <row r="8406" s="104" customFormat="1"/>
    <row r="8407" s="104" customFormat="1"/>
    <row r="8408" s="104" customFormat="1"/>
    <row r="8409" s="104" customFormat="1"/>
    <row r="8410" s="104" customFormat="1"/>
    <row r="8411" s="104" customFormat="1"/>
    <row r="8412" s="104" customFormat="1"/>
    <row r="8413" s="104" customFormat="1"/>
    <row r="8414" s="104" customFormat="1"/>
    <row r="8415" s="104" customFormat="1"/>
    <row r="8416" s="104" customFormat="1"/>
    <row r="8417" s="104" customFormat="1"/>
    <row r="8418" s="104" customFormat="1"/>
    <row r="8419" s="104" customFormat="1"/>
    <row r="8420" s="104" customFormat="1"/>
    <row r="8421" s="104" customFormat="1"/>
    <row r="8422" s="104" customFormat="1"/>
    <row r="8423" s="104" customFormat="1"/>
    <row r="8424" s="104" customFormat="1"/>
    <row r="8425" s="104" customFormat="1"/>
    <row r="8426" s="104" customFormat="1"/>
    <row r="8427" s="104" customFormat="1"/>
    <row r="8428" s="104" customFormat="1"/>
    <row r="8429" s="104" customFormat="1"/>
    <row r="8430" s="104" customFormat="1"/>
    <row r="8431" s="104" customFormat="1"/>
    <row r="8432" s="104" customFormat="1"/>
    <row r="8433" s="104" customFormat="1"/>
    <row r="8434" s="104" customFormat="1"/>
    <row r="8435" s="104" customFormat="1"/>
    <row r="8436" s="104" customFormat="1"/>
    <row r="8437" s="104" customFormat="1"/>
    <row r="8438" s="104" customFormat="1"/>
    <row r="8439" s="104" customFormat="1"/>
    <row r="8440" s="104" customFormat="1"/>
    <row r="8441" s="104" customFormat="1"/>
    <row r="8442" s="104" customFormat="1"/>
    <row r="8443" s="104" customFormat="1"/>
    <row r="8444" s="104" customFormat="1"/>
    <row r="8445" s="104" customFormat="1"/>
    <row r="8446" s="104" customFormat="1"/>
    <row r="8447" s="104" customFormat="1"/>
    <row r="8448" s="104" customFormat="1"/>
    <row r="8449" s="104" customFormat="1"/>
    <row r="8450" s="104" customFormat="1"/>
    <row r="8451" s="104" customFormat="1"/>
    <row r="8452" s="104" customFormat="1"/>
    <row r="8453" s="104" customFormat="1"/>
    <row r="8454" s="104" customFormat="1"/>
    <row r="8455" s="104" customFormat="1"/>
    <row r="8456" s="104" customFormat="1"/>
    <row r="8457" s="104" customFormat="1"/>
    <row r="8458" s="104" customFormat="1"/>
    <row r="8459" s="104" customFormat="1"/>
    <row r="8460" s="104" customFormat="1"/>
    <row r="8461" s="104" customFormat="1"/>
    <row r="8462" s="104" customFormat="1"/>
    <row r="8463" s="104" customFormat="1"/>
    <row r="8464" s="104" customFormat="1"/>
    <row r="8465" s="104" customFormat="1"/>
    <row r="8466" s="104" customFormat="1"/>
    <row r="8467" s="104" customFormat="1"/>
    <row r="8468" s="104" customFormat="1"/>
    <row r="8469" s="104" customFormat="1"/>
    <row r="8470" s="104" customFormat="1"/>
    <row r="8471" s="104" customFormat="1"/>
    <row r="8472" s="104" customFormat="1"/>
    <row r="8473" s="104" customFormat="1"/>
    <row r="8474" s="104" customFormat="1"/>
    <row r="8475" s="104" customFormat="1"/>
    <row r="8476" s="104" customFormat="1"/>
    <row r="8477" s="104" customFormat="1"/>
    <row r="8478" s="104" customFormat="1"/>
    <row r="8479" s="104" customFormat="1"/>
    <row r="8480" s="104" customFormat="1"/>
    <row r="8481" s="104" customFormat="1"/>
    <row r="8482" s="104" customFormat="1"/>
    <row r="8483" s="104" customFormat="1"/>
    <row r="8484" s="104" customFormat="1"/>
    <row r="8485" s="104" customFormat="1"/>
    <row r="8486" s="104" customFormat="1"/>
    <row r="8487" s="104" customFormat="1"/>
    <row r="8488" s="104" customFormat="1"/>
    <row r="8489" s="104" customFormat="1"/>
    <row r="8490" s="104" customFormat="1"/>
    <row r="8491" s="104" customFormat="1"/>
    <row r="8492" s="104" customFormat="1"/>
    <row r="8493" s="104" customFormat="1"/>
    <row r="8494" s="104" customFormat="1"/>
    <row r="8495" s="104" customFormat="1"/>
    <row r="8496" s="104" customFormat="1"/>
    <row r="8497" s="104" customFormat="1"/>
    <row r="8498" s="104" customFormat="1"/>
    <row r="8499" s="104" customFormat="1"/>
    <row r="8500" s="104" customFormat="1"/>
    <row r="8501" s="104" customFormat="1"/>
    <row r="8502" s="104" customFormat="1"/>
    <row r="8503" s="104" customFormat="1"/>
    <row r="8504" s="104" customFormat="1"/>
    <row r="8505" s="104" customFormat="1"/>
    <row r="8506" s="104" customFormat="1"/>
    <row r="8507" s="104" customFormat="1"/>
    <row r="8508" s="104" customFormat="1"/>
    <row r="8509" s="104" customFormat="1"/>
    <row r="8510" s="104" customFormat="1"/>
    <row r="8511" s="104" customFormat="1"/>
    <row r="8512" s="104" customFormat="1"/>
    <row r="8513" s="104" customFormat="1"/>
    <row r="8514" s="104" customFormat="1"/>
    <row r="8515" s="104" customFormat="1"/>
    <row r="8516" s="104" customFormat="1"/>
    <row r="8517" s="104" customFormat="1"/>
    <row r="8518" s="104" customFormat="1"/>
    <row r="8519" s="104" customFormat="1"/>
    <row r="8520" s="104" customFormat="1"/>
    <row r="8521" s="104" customFormat="1"/>
    <row r="8522" s="104" customFormat="1"/>
    <row r="8523" s="104" customFormat="1"/>
    <row r="8524" s="104" customFormat="1"/>
    <row r="8525" s="104" customFormat="1"/>
    <row r="8526" s="104" customFormat="1"/>
    <row r="8527" s="104" customFormat="1"/>
    <row r="8528" s="104" customFormat="1"/>
    <row r="8529" s="104" customFormat="1"/>
    <row r="8530" s="104" customFormat="1"/>
    <row r="8531" s="104" customFormat="1"/>
    <row r="8532" s="104" customFormat="1"/>
    <row r="8533" s="104" customFormat="1"/>
    <row r="8534" s="104" customFormat="1"/>
    <row r="8535" s="104" customFormat="1"/>
    <row r="8536" s="104" customFormat="1"/>
    <row r="8537" s="104" customFormat="1"/>
    <row r="8538" s="104" customFormat="1"/>
    <row r="8539" s="104" customFormat="1"/>
    <row r="8540" s="104" customFormat="1"/>
    <row r="8541" s="104" customFormat="1"/>
    <row r="8542" s="104" customFormat="1"/>
    <row r="8543" s="104" customFormat="1"/>
    <row r="8544" s="104" customFormat="1"/>
    <row r="8545" s="104" customFormat="1"/>
    <row r="8546" s="104" customFormat="1"/>
    <row r="8547" s="104" customFormat="1"/>
    <row r="8548" s="104" customFormat="1"/>
    <row r="8549" s="104" customFormat="1"/>
    <row r="8550" s="104" customFormat="1"/>
    <row r="8551" s="104" customFormat="1"/>
    <row r="8552" s="104" customFormat="1"/>
    <row r="8553" s="104" customFormat="1"/>
    <row r="8554" s="104" customFormat="1"/>
    <row r="8555" s="104" customFormat="1"/>
    <row r="8556" s="104" customFormat="1"/>
    <row r="8557" s="104" customFormat="1"/>
    <row r="8558" s="104" customFormat="1"/>
    <row r="8559" s="104" customFormat="1"/>
    <row r="8560" s="104" customFormat="1"/>
    <row r="8561" s="104" customFormat="1"/>
    <row r="8562" s="104" customFormat="1"/>
    <row r="8563" s="104" customFormat="1"/>
    <row r="8564" s="104" customFormat="1"/>
    <row r="8565" s="104" customFormat="1"/>
    <row r="8566" s="104" customFormat="1"/>
    <row r="8567" s="104" customFormat="1"/>
    <row r="8568" s="104" customFormat="1"/>
    <row r="8569" s="104" customFormat="1"/>
    <row r="8570" s="104" customFormat="1"/>
    <row r="8571" s="104" customFormat="1"/>
    <row r="8572" s="104" customFormat="1"/>
    <row r="8573" s="104" customFormat="1"/>
    <row r="8574" s="104" customFormat="1"/>
    <row r="8575" s="104" customFormat="1"/>
    <row r="8576" s="104" customFormat="1"/>
    <row r="8577" s="104" customFormat="1"/>
    <row r="8578" s="104" customFormat="1"/>
    <row r="8579" s="104" customFormat="1"/>
    <row r="8580" s="104" customFormat="1"/>
    <row r="8581" s="104" customFormat="1"/>
    <row r="8582" s="104" customFormat="1"/>
    <row r="8583" s="104" customFormat="1"/>
    <row r="8584" s="104" customFormat="1"/>
    <row r="8585" s="104" customFormat="1"/>
    <row r="8586" s="104" customFormat="1"/>
    <row r="8587" s="104" customFormat="1"/>
    <row r="8588" s="104" customFormat="1"/>
    <row r="8589" s="104" customFormat="1"/>
    <row r="8590" s="104" customFormat="1"/>
    <row r="8591" s="104" customFormat="1"/>
    <row r="8592" s="104" customFormat="1"/>
    <row r="8593" s="104" customFormat="1"/>
    <row r="8594" s="104" customFormat="1"/>
    <row r="8595" s="104" customFormat="1"/>
    <row r="8596" s="104" customFormat="1"/>
    <row r="8597" s="104" customFormat="1"/>
    <row r="8598" s="104" customFormat="1"/>
    <row r="8599" s="104" customFormat="1"/>
    <row r="8600" s="104" customFormat="1"/>
    <row r="8601" s="104" customFormat="1"/>
    <row r="8602" s="104" customFormat="1"/>
    <row r="8603" s="104" customFormat="1"/>
    <row r="8604" s="104" customFormat="1"/>
    <row r="8605" s="104" customFormat="1"/>
    <row r="8606" s="104" customFormat="1"/>
    <row r="8607" s="104" customFormat="1"/>
    <row r="8608" s="104" customFormat="1"/>
    <row r="8609" s="104" customFormat="1"/>
    <row r="8610" s="104" customFormat="1"/>
    <row r="8611" s="104" customFormat="1"/>
    <row r="8612" s="104" customFormat="1"/>
    <row r="8613" s="104" customFormat="1"/>
    <row r="8614" s="104" customFormat="1"/>
    <row r="8615" s="104" customFormat="1"/>
    <row r="8616" s="104" customFormat="1"/>
    <row r="8617" s="104" customFormat="1"/>
    <row r="8618" s="104" customFormat="1"/>
    <row r="8619" s="104" customFormat="1"/>
    <row r="8620" s="104" customFormat="1"/>
    <row r="8621" s="104" customFormat="1"/>
    <row r="8622" s="104" customFormat="1"/>
    <row r="8623" s="104" customFormat="1"/>
    <row r="8624" s="104" customFormat="1"/>
    <row r="8625" s="104" customFormat="1"/>
    <row r="8626" s="104" customFormat="1"/>
    <row r="8627" s="104" customFormat="1"/>
    <row r="8628" s="104" customFormat="1"/>
    <row r="8629" s="104" customFormat="1"/>
    <row r="8630" s="104" customFormat="1"/>
    <row r="8631" s="104" customFormat="1"/>
    <row r="8632" s="104" customFormat="1"/>
    <row r="8633" s="104" customFormat="1"/>
    <row r="8634" s="104" customFormat="1"/>
    <row r="8635" s="104" customFormat="1"/>
    <row r="8636" s="104" customFormat="1"/>
    <row r="8637" s="104" customFormat="1"/>
    <row r="8638" s="104" customFormat="1"/>
    <row r="8639" s="104" customFormat="1"/>
    <row r="8640" s="104" customFormat="1"/>
    <row r="8641" s="104" customFormat="1"/>
    <row r="8642" s="104" customFormat="1"/>
    <row r="8643" s="104" customFormat="1"/>
    <row r="8644" s="104" customFormat="1"/>
    <row r="8645" s="104" customFormat="1"/>
    <row r="8646" s="104" customFormat="1"/>
    <row r="8647" s="104" customFormat="1"/>
    <row r="8648" s="104" customFormat="1"/>
    <row r="8649" s="104" customFormat="1"/>
    <row r="8650" s="104" customFormat="1"/>
    <row r="8651" s="104" customFormat="1"/>
    <row r="8652" s="104" customFormat="1"/>
    <row r="8653" s="104" customFormat="1"/>
    <row r="8654" s="104" customFormat="1"/>
    <row r="8655" s="104" customFormat="1"/>
    <row r="8656" s="104" customFormat="1"/>
    <row r="8657" s="104" customFormat="1"/>
    <row r="8658" s="104" customFormat="1"/>
    <row r="8659" s="104" customFormat="1"/>
    <row r="8660" s="104" customFormat="1"/>
    <row r="8661" s="104" customFormat="1"/>
    <row r="8662" s="104" customFormat="1"/>
    <row r="8663" s="104" customFormat="1"/>
    <row r="8664" s="104" customFormat="1"/>
    <row r="8665" s="104" customFormat="1"/>
    <row r="8666" s="104" customFormat="1"/>
    <row r="8667" s="104" customFormat="1"/>
    <row r="8668" s="104" customFormat="1"/>
    <row r="8669" s="104" customFormat="1"/>
    <row r="8670" s="104" customFormat="1"/>
    <row r="8671" s="104" customFormat="1"/>
    <row r="8672" s="104" customFormat="1"/>
    <row r="8673" s="104" customFormat="1"/>
    <row r="8674" s="104" customFormat="1"/>
    <row r="8675" s="104" customFormat="1"/>
    <row r="8676" s="104" customFormat="1"/>
    <row r="8677" s="104" customFormat="1"/>
    <row r="8678" s="104" customFormat="1"/>
    <row r="8679" s="104" customFormat="1"/>
    <row r="8680" s="104" customFormat="1"/>
    <row r="8681" s="104" customFormat="1"/>
    <row r="8682" s="104" customFormat="1"/>
    <row r="8683" s="104" customFormat="1"/>
    <row r="8684" s="104" customFormat="1"/>
    <row r="8685" s="104" customFormat="1"/>
    <row r="8686" s="104" customFormat="1"/>
    <row r="8687" s="104" customFormat="1"/>
    <row r="8688" s="104" customFormat="1"/>
    <row r="8689" s="104" customFormat="1"/>
    <row r="8690" s="104" customFormat="1"/>
    <row r="8691" s="104" customFormat="1"/>
    <row r="8692" s="104" customFormat="1"/>
    <row r="8693" s="104" customFormat="1"/>
    <row r="8694" s="104" customFormat="1"/>
    <row r="8695" s="104" customFormat="1"/>
    <row r="8696" s="104" customFormat="1"/>
    <row r="8697" s="104" customFormat="1"/>
    <row r="8698" s="104" customFormat="1"/>
    <row r="8699" s="104" customFormat="1"/>
    <row r="8700" s="104" customFormat="1"/>
    <row r="8701" s="104" customFormat="1"/>
    <row r="8702" s="104" customFormat="1"/>
    <row r="8703" s="104" customFormat="1"/>
    <row r="8704" s="104" customFormat="1"/>
    <row r="8705" s="104" customFormat="1"/>
    <row r="8706" s="104" customFormat="1"/>
    <row r="8707" s="104" customFormat="1"/>
    <row r="8708" s="104" customFormat="1"/>
    <row r="8709" s="104" customFormat="1"/>
    <row r="8710" s="104" customFormat="1"/>
    <row r="8711" s="104" customFormat="1"/>
    <row r="8712" s="104" customFormat="1"/>
    <row r="8713" s="104" customFormat="1"/>
    <row r="8714" s="104" customFormat="1"/>
    <row r="8715" s="104" customFormat="1"/>
    <row r="8716" s="104" customFormat="1"/>
    <row r="8717" s="104" customFormat="1"/>
    <row r="8718" s="104" customFormat="1"/>
    <row r="8719" s="104" customFormat="1"/>
    <row r="8720" s="104" customFormat="1"/>
    <row r="8721" s="104" customFormat="1"/>
    <row r="8722" s="104" customFormat="1"/>
    <row r="8723" s="104" customFormat="1"/>
    <row r="8724" s="104" customFormat="1"/>
    <row r="8725" s="104" customFormat="1"/>
    <row r="8726" s="104" customFormat="1"/>
    <row r="8727" s="104" customFormat="1"/>
    <row r="8728" s="104" customFormat="1"/>
    <row r="8729" s="104" customFormat="1"/>
    <row r="8730" s="104" customFormat="1"/>
    <row r="8731" s="104" customFormat="1"/>
    <row r="8732" s="104" customFormat="1"/>
    <row r="8733" s="104" customFormat="1"/>
    <row r="8734" s="104" customFormat="1"/>
    <row r="8735" s="104" customFormat="1"/>
    <row r="8736" s="104" customFormat="1"/>
    <row r="8737" s="104" customFormat="1"/>
    <row r="8738" s="104" customFormat="1"/>
    <row r="8739" s="104" customFormat="1"/>
    <row r="8740" s="104" customFormat="1"/>
    <row r="8741" s="104" customFormat="1"/>
    <row r="8742" s="104" customFormat="1"/>
    <row r="8743" s="104" customFormat="1"/>
    <row r="8744" s="104" customFormat="1"/>
    <row r="8745" s="104" customFormat="1"/>
    <row r="8746" s="104" customFormat="1"/>
    <row r="8747" s="104" customFormat="1"/>
    <row r="8748" s="104" customFormat="1"/>
    <row r="8749" s="104" customFormat="1"/>
    <row r="8750" s="104" customFormat="1"/>
    <row r="8751" s="104" customFormat="1"/>
    <row r="8752" s="104" customFormat="1"/>
    <row r="8753" s="104" customFormat="1"/>
    <row r="8754" s="104" customFormat="1"/>
    <row r="8755" s="104" customFormat="1"/>
    <row r="8756" s="104" customFormat="1"/>
    <row r="8757" s="104" customFormat="1"/>
    <row r="8758" s="104" customFormat="1"/>
    <row r="8759" s="104" customFormat="1"/>
    <row r="8760" s="104" customFormat="1"/>
    <row r="8761" s="104" customFormat="1"/>
    <row r="8762" s="104" customFormat="1"/>
    <row r="8763" s="104" customFormat="1"/>
    <row r="8764" s="104" customFormat="1"/>
    <row r="8765" s="104" customFormat="1"/>
    <row r="8766" s="104" customFormat="1"/>
    <row r="8767" s="104" customFormat="1"/>
    <row r="8768" s="104" customFormat="1"/>
    <row r="8769" s="104" customFormat="1"/>
    <row r="8770" s="104" customFormat="1"/>
    <row r="8771" s="104" customFormat="1"/>
    <row r="8772" s="104" customFormat="1"/>
    <row r="8773" s="104" customFormat="1"/>
    <row r="8774" s="104" customFormat="1"/>
    <row r="8775" s="104" customFormat="1"/>
    <row r="8776" s="104" customFormat="1"/>
    <row r="8777" s="104" customFormat="1"/>
    <row r="8778" s="104" customFormat="1"/>
    <row r="8779" s="104" customFormat="1"/>
    <row r="8780" s="104" customFormat="1"/>
    <row r="8781" s="104" customFormat="1"/>
    <row r="8782" s="104" customFormat="1"/>
    <row r="8783" s="104" customFormat="1"/>
    <row r="8784" s="104" customFormat="1"/>
    <row r="8785" s="104" customFormat="1"/>
    <row r="8786" s="104" customFormat="1"/>
    <row r="8787" s="104" customFormat="1"/>
    <row r="8788" s="104" customFormat="1"/>
    <row r="8789" s="104" customFormat="1"/>
    <row r="8790" s="104" customFormat="1"/>
    <row r="8791" s="104" customFormat="1"/>
    <row r="8792" s="104" customFormat="1"/>
    <row r="8793" s="104" customFormat="1"/>
    <row r="8794" s="104" customFormat="1"/>
    <row r="8795" s="104" customFormat="1"/>
    <row r="8796" s="104" customFormat="1"/>
    <row r="8797" s="104" customFormat="1"/>
    <row r="8798" s="104" customFormat="1"/>
    <row r="8799" s="104" customFormat="1"/>
    <row r="8800" s="104" customFormat="1"/>
    <row r="8801" s="104" customFormat="1"/>
    <row r="8802" s="104" customFormat="1"/>
    <row r="8803" s="104" customFormat="1"/>
    <row r="8804" s="104" customFormat="1"/>
    <row r="8805" s="104" customFormat="1"/>
    <row r="8806" s="104" customFormat="1"/>
    <row r="8807" s="104" customFormat="1"/>
    <row r="8808" s="104" customFormat="1"/>
    <row r="8809" s="104" customFormat="1"/>
    <row r="8810" s="104" customFormat="1"/>
    <row r="8811" s="104" customFormat="1"/>
    <row r="8812" s="104" customFormat="1"/>
    <row r="8813" s="104" customFormat="1"/>
    <row r="8814" s="104" customFormat="1"/>
    <row r="8815" s="104" customFormat="1"/>
    <row r="8816" s="104" customFormat="1"/>
    <row r="8817" s="104" customFormat="1"/>
    <row r="8818" s="104" customFormat="1"/>
    <row r="8819" s="104" customFormat="1"/>
    <row r="8820" s="104" customFormat="1"/>
    <row r="8821" s="104" customFormat="1"/>
    <row r="8822" s="104" customFormat="1"/>
    <row r="8823" s="104" customFormat="1"/>
    <row r="8824" s="104" customFormat="1"/>
    <row r="8825" s="104" customFormat="1"/>
    <row r="8826" s="104" customFormat="1"/>
    <row r="8827" s="104" customFormat="1"/>
    <row r="8828" s="104" customFormat="1"/>
    <row r="8829" s="104" customFormat="1"/>
    <row r="8830" s="104" customFormat="1"/>
    <row r="8831" s="104" customFormat="1"/>
    <row r="8832" s="104" customFormat="1"/>
    <row r="8833" s="104" customFormat="1"/>
    <row r="8834" s="104" customFormat="1"/>
    <row r="8835" s="104" customFormat="1"/>
    <row r="8836" s="104" customFormat="1"/>
    <row r="8837" s="104" customFormat="1"/>
    <row r="8838" s="104" customFormat="1"/>
    <row r="8839" s="104" customFormat="1"/>
    <row r="8840" s="104" customFormat="1"/>
    <row r="8841" s="104" customFormat="1"/>
    <row r="8842" s="104" customFormat="1"/>
    <row r="8843" s="104" customFormat="1"/>
    <row r="8844" s="104" customFormat="1"/>
    <row r="8845" s="104" customFormat="1"/>
    <row r="8846" s="104" customFormat="1"/>
    <row r="8847" s="104" customFormat="1"/>
    <row r="8848" s="104" customFormat="1"/>
    <row r="8849" s="104" customFormat="1"/>
    <row r="8850" s="104" customFormat="1"/>
    <row r="8851" s="104" customFormat="1"/>
    <row r="8852" s="104" customFormat="1"/>
    <row r="8853" s="104" customFormat="1"/>
    <row r="8854" s="104" customFormat="1"/>
    <row r="8855" s="104" customFormat="1"/>
    <row r="8856" s="104" customFormat="1"/>
    <row r="8857" s="104" customFormat="1"/>
    <row r="8858" s="104" customFormat="1"/>
    <row r="8859" s="104" customFormat="1"/>
    <row r="8860" s="104" customFormat="1"/>
    <row r="8861" s="104" customFormat="1"/>
    <row r="8862" s="104" customFormat="1"/>
    <row r="8863" s="104" customFormat="1"/>
    <row r="8864" s="104" customFormat="1"/>
    <row r="8865" s="104" customFormat="1"/>
    <row r="8866" s="104" customFormat="1"/>
    <row r="8867" s="104" customFormat="1"/>
    <row r="8868" s="104" customFormat="1"/>
    <row r="8869" s="104" customFormat="1"/>
    <row r="8870" s="104" customFormat="1"/>
    <row r="8871" s="104" customFormat="1"/>
    <row r="8872" s="104" customFormat="1"/>
    <row r="8873" s="104" customFormat="1"/>
    <row r="8874" s="104" customFormat="1"/>
    <row r="8875" s="104" customFormat="1"/>
    <row r="8876" s="104" customFormat="1"/>
    <row r="8877" s="104" customFormat="1"/>
    <row r="8878" s="104" customFormat="1"/>
    <row r="8879" s="104" customFormat="1"/>
    <row r="8880" s="104" customFormat="1"/>
    <row r="8881" s="104" customFormat="1"/>
    <row r="8882" s="104" customFormat="1"/>
    <row r="8883" s="104" customFormat="1"/>
    <row r="8884" s="104" customFormat="1"/>
    <row r="8885" s="104" customFormat="1"/>
    <row r="8886" s="104" customFormat="1"/>
    <row r="8887" s="104" customFormat="1"/>
    <row r="8888" s="104" customFormat="1"/>
    <row r="8889" s="104" customFormat="1"/>
    <row r="8890" s="104" customFormat="1"/>
    <row r="8891" s="104" customFormat="1"/>
    <row r="8892" s="104" customFormat="1"/>
    <row r="8893" s="104" customFormat="1"/>
    <row r="8894" s="104" customFormat="1"/>
    <row r="8895" s="104" customFormat="1"/>
    <row r="8896" s="104" customFormat="1"/>
    <row r="8897" s="104" customFormat="1"/>
    <row r="8898" s="104" customFormat="1"/>
    <row r="8899" s="104" customFormat="1"/>
    <row r="8900" s="104" customFormat="1"/>
    <row r="8901" s="104" customFormat="1"/>
    <row r="8902" s="104" customFormat="1"/>
    <row r="8903" s="104" customFormat="1"/>
    <row r="8904" s="104" customFormat="1"/>
    <row r="8905" s="104" customFormat="1"/>
    <row r="8906" s="104" customFormat="1"/>
    <row r="8907" s="104" customFormat="1"/>
    <row r="8908" s="104" customFormat="1"/>
    <row r="8909" s="104" customFormat="1"/>
    <row r="8910" s="104" customFormat="1"/>
    <row r="8911" s="104" customFormat="1"/>
    <row r="8912" s="104" customFormat="1"/>
    <row r="8913" s="104" customFormat="1"/>
    <row r="8914" s="104" customFormat="1"/>
    <row r="8915" s="104" customFormat="1"/>
    <row r="8916" s="104" customFormat="1"/>
    <row r="8917" s="104" customFormat="1"/>
    <row r="8918" s="104" customFormat="1"/>
    <row r="8919" s="104" customFormat="1"/>
    <row r="8920" s="104" customFormat="1"/>
    <row r="8921" s="104" customFormat="1"/>
    <row r="8922" s="104" customFormat="1"/>
    <row r="8923" s="104" customFormat="1"/>
    <row r="8924" s="104" customFormat="1"/>
    <row r="8925" s="104" customFormat="1"/>
    <row r="8926" s="104" customFormat="1"/>
    <row r="8927" s="104" customFormat="1"/>
    <row r="8928" s="104" customFormat="1"/>
    <row r="8929" s="104" customFormat="1"/>
    <row r="8930" s="104" customFormat="1"/>
    <row r="8931" s="104" customFormat="1"/>
    <row r="8932" s="104" customFormat="1"/>
    <row r="8933" s="104" customFormat="1"/>
    <row r="8934" s="104" customFormat="1"/>
    <row r="8935" s="104" customFormat="1"/>
    <row r="8936" s="104" customFormat="1"/>
    <row r="8937" s="104" customFormat="1"/>
    <row r="8938" s="104" customFormat="1"/>
    <row r="8939" s="104" customFormat="1"/>
    <row r="8940" s="104" customFormat="1"/>
    <row r="8941" s="104" customFormat="1"/>
    <row r="8942" s="104" customFormat="1"/>
    <row r="8943" s="104" customFormat="1"/>
    <row r="8944" s="104" customFormat="1"/>
    <row r="8945" s="104" customFormat="1"/>
    <row r="8946" s="104" customFormat="1"/>
    <row r="8947" s="104" customFormat="1"/>
    <row r="8948" s="104" customFormat="1"/>
    <row r="8949" s="104" customFormat="1"/>
    <row r="8950" s="104" customFormat="1"/>
    <row r="8951" s="104" customFormat="1"/>
    <row r="8952" s="104" customFormat="1"/>
    <row r="8953" s="104" customFormat="1"/>
    <row r="8954" s="104" customFormat="1"/>
    <row r="8955" s="104" customFormat="1"/>
    <row r="8956" s="104" customFormat="1"/>
    <row r="8957" s="104" customFormat="1"/>
    <row r="8958" s="104" customFormat="1"/>
    <row r="8959" s="104" customFormat="1"/>
    <row r="8960" s="104" customFormat="1"/>
    <row r="8961" s="104" customFormat="1"/>
    <row r="8962" s="104" customFormat="1"/>
    <row r="8963" s="104" customFormat="1"/>
    <row r="8964" s="104" customFormat="1"/>
    <row r="8965" s="104" customFormat="1"/>
    <row r="8966" s="104" customFormat="1"/>
    <row r="8967" s="104" customFormat="1"/>
    <row r="8968" s="104" customFormat="1"/>
    <row r="8969" s="104" customFormat="1"/>
    <row r="8970" s="104" customFormat="1"/>
    <row r="8971" s="104" customFormat="1"/>
    <row r="8972" s="104" customFormat="1"/>
    <row r="8973" s="104" customFormat="1"/>
    <row r="8974" s="104" customFormat="1"/>
    <row r="8975" s="104" customFormat="1"/>
    <row r="8976" s="104" customFormat="1"/>
    <row r="8977" s="104" customFormat="1"/>
    <row r="8978" s="104" customFormat="1"/>
    <row r="8979" s="104" customFormat="1"/>
    <row r="8980" s="104" customFormat="1"/>
    <row r="8981" s="104" customFormat="1"/>
    <row r="8982" s="104" customFormat="1"/>
    <row r="8983" s="104" customFormat="1"/>
    <row r="8984" s="104" customFormat="1"/>
    <row r="8985" s="104" customFormat="1"/>
    <row r="8986" s="104" customFormat="1"/>
    <row r="8987" s="104" customFormat="1"/>
    <row r="8988" s="104" customFormat="1"/>
    <row r="8989" s="104" customFormat="1"/>
    <row r="8990" s="104" customFormat="1"/>
    <row r="8991" s="104" customFormat="1"/>
    <row r="8992" s="104" customFormat="1"/>
    <row r="8993" s="104" customFormat="1"/>
    <row r="8994" s="104" customFormat="1"/>
    <row r="8995" s="104" customFormat="1"/>
    <row r="8996" s="104" customFormat="1"/>
    <row r="8997" s="104" customFormat="1"/>
    <row r="8998" s="104" customFormat="1"/>
    <row r="8999" s="104" customFormat="1"/>
    <row r="9000" s="104" customFormat="1"/>
    <row r="9001" s="104" customFormat="1"/>
    <row r="9002" s="104" customFormat="1"/>
    <row r="9003" s="104" customFormat="1"/>
    <row r="9004" s="104" customFormat="1"/>
    <row r="9005" s="104" customFormat="1"/>
    <row r="9006" s="104" customFormat="1"/>
    <row r="9007" s="104" customFormat="1"/>
    <row r="9008" s="104" customFormat="1"/>
    <row r="9009" s="104" customFormat="1"/>
    <row r="9010" s="104" customFormat="1"/>
    <row r="9011" s="104" customFormat="1"/>
    <row r="9012" s="104" customFormat="1"/>
    <row r="9013" s="104" customFormat="1"/>
    <row r="9014" s="104" customFormat="1"/>
    <row r="9015" s="104" customFormat="1"/>
    <row r="9016" s="104" customFormat="1"/>
    <row r="9017" s="104" customFormat="1"/>
    <row r="9018" s="104" customFormat="1"/>
    <row r="9019" s="104" customFormat="1"/>
    <row r="9020" s="104" customFormat="1"/>
    <row r="9021" s="104" customFormat="1"/>
    <row r="9022" s="104" customFormat="1"/>
    <row r="9023" s="104" customFormat="1"/>
    <row r="9024" s="104" customFormat="1"/>
    <row r="9025" s="104" customFormat="1"/>
    <row r="9026" s="104" customFormat="1"/>
    <row r="9027" s="104" customFormat="1"/>
    <row r="9028" s="104" customFormat="1"/>
    <row r="9029" s="104" customFormat="1"/>
    <row r="9030" s="104" customFormat="1"/>
    <row r="9031" s="104" customFormat="1"/>
    <row r="9032" s="104" customFormat="1"/>
    <row r="9033" s="104" customFormat="1"/>
    <row r="9034" s="104" customFormat="1"/>
    <row r="9035" s="104" customFormat="1"/>
    <row r="9036" s="104" customFormat="1"/>
    <row r="9037" s="104" customFormat="1"/>
    <row r="9038" s="104" customFormat="1"/>
    <row r="9039" s="104" customFormat="1"/>
    <row r="9040" s="104" customFormat="1"/>
    <row r="9041" s="104" customFormat="1"/>
    <row r="9042" s="104" customFormat="1"/>
    <row r="9043" s="104" customFormat="1"/>
    <row r="9044" s="104" customFormat="1"/>
    <row r="9045" s="104" customFormat="1"/>
    <row r="9046" s="104" customFormat="1"/>
    <row r="9047" s="104" customFormat="1"/>
    <row r="9048" s="104" customFormat="1"/>
    <row r="9049" s="104" customFormat="1"/>
    <row r="9050" s="104" customFormat="1"/>
    <row r="9051" s="104" customFormat="1"/>
    <row r="9052" s="104" customFormat="1"/>
    <row r="9053" s="104" customFormat="1"/>
    <row r="9054" s="104" customFormat="1"/>
    <row r="9055" s="104" customFormat="1"/>
    <row r="9056" s="104" customFormat="1"/>
    <row r="9057" s="104" customFormat="1"/>
    <row r="9058" s="104" customFormat="1"/>
    <row r="9059" s="104" customFormat="1"/>
    <row r="9060" s="104" customFormat="1"/>
    <row r="9061" s="104" customFormat="1"/>
    <row r="9062" s="104" customFormat="1"/>
    <row r="9063" s="104" customFormat="1"/>
    <row r="9064" s="104" customFormat="1"/>
    <row r="9065" s="104" customFormat="1"/>
    <row r="9066" s="104" customFormat="1"/>
    <row r="9067" s="104" customFormat="1"/>
    <row r="9068" s="104" customFormat="1"/>
    <row r="9069" s="104" customFormat="1"/>
    <row r="9070" s="104" customFormat="1"/>
    <row r="9071" s="104" customFormat="1"/>
    <row r="9072" s="104" customFormat="1"/>
    <row r="9073" s="104" customFormat="1"/>
    <row r="9074" s="104" customFormat="1"/>
    <row r="9075" s="104" customFormat="1"/>
    <row r="9076" s="104" customFormat="1"/>
    <row r="9077" s="104" customFormat="1"/>
    <row r="9078" s="104" customFormat="1"/>
    <row r="9079" s="104" customFormat="1"/>
    <row r="9080" s="104" customFormat="1"/>
    <row r="9081" s="104" customFormat="1"/>
    <row r="9082" s="104" customFormat="1"/>
    <row r="9083" s="104" customFormat="1"/>
    <row r="9084" s="104" customFormat="1"/>
    <row r="9085" s="104" customFormat="1"/>
    <row r="9086" s="104" customFormat="1"/>
    <row r="9087" s="104" customFormat="1"/>
    <row r="9088" s="104" customFormat="1"/>
    <row r="9089" s="104" customFormat="1"/>
    <row r="9090" s="104" customFormat="1"/>
    <row r="9091" s="104" customFormat="1"/>
    <row r="9092" s="104" customFormat="1"/>
    <row r="9093" s="104" customFormat="1"/>
    <row r="9094" s="104" customFormat="1"/>
    <row r="9095" s="104" customFormat="1"/>
    <row r="9096" s="104" customFormat="1"/>
    <row r="9097" s="104" customFormat="1"/>
    <row r="9098" s="104" customFormat="1"/>
    <row r="9099" s="104" customFormat="1"/>
    <row r="9100" s="104" customFormat="1"/>
    <row r="9101" s="104" customFormat="1"/>
    <row r="9102" s="104" customFormat="1"/>
    <row r="9103" s="104" customFormat="1"/>
    <row r="9104" s="104" customFormat="1"/>
    <row r="9105" s="104" customFormat="1"/>
    <row r="9106" s="104" customFormat="1"/>
    <row r="9107" s="104" customFormat="1"/>
    <row r="9108" s="104" customFormat="1"/>
    <row r="9109" s="104" customFormat="1"/>
    <row r="9110" s="104" customFormat="1"/>
    <row r="9111" s="104" customFormat="1"/>
    <row r="9112" s="104" customFormat="1"/>
    <row r="9113" s="104" customFormat="1"/>
    <row r="9114" s="104" customFormat="1"/>
    <row r="9115" s="104" customFormat="1"/>
    <row r="9116" s="104" customFormat="1"/>
    <row r="9117" s="104" customFormat="1"/>
    <row r="9118" s="104" customFormat="1"/>
    <row r="9119" s="104" customFormat="1"/>
    <row r="9120" s="104" customFormat="1"/>
    <row r="9121" s="104" customFormat="1"/>
    <row r="9122" s="104" customFormat="1"/>
    <row r="9123" s="104" customFormat="1"/>
    <row r="9124" s="104" customFormat="1"/>
    <row r="9125" s="104" customFormat="1"/>
    <row r="9126" s="104" customFormat="1"/>
    <row r="9127" s="104" customFormat="1"/>
    <row r="9128" s="104" customFormat="1"/>
    <row r="9129" s="104" customFormat="1"/>
    <row r="9130" s="104" customFormat="1"/>
    <row r="9131" s="104" customFormat="1"/>
    <row r="9132" s="104" customFormat="1"/>
    <row r="9133" s="104" customFormat="1"/>
    <row r="9134" s="104" customFormat="1"/>
    <row r="9135" s="104" customFormat="1"/>
    <row r="9136" s="104" customFormat="1"/>
    <row r="9137" s="104" customFormat="1"/>
    <row r="9138" s="104" customFormat="1"/>
    <row r="9139" s="104" customFormat="1"/>
    <row r="9140" s="104" customFormat="1"/>
    <row r="9141" s="104" customFormat="1"/>
    <row r="9142" s="104" customFormat="1"/>
    <row r="9143" s="104" customFormat="1"/>
    <row r="9144" s="104" customFormat="1"/>
    <row r="9145" s="104" customFormat="1"/>
    <row r="9146" s="104" customFormat="1"/>
    <row r="9147" s="104" customFormat="1"/>
    <row r="9148" s="104" customFormat="1"/>
    <row r="9149" s="104" customFormat="1"/>
    <row r="9150" s="104" customFormat="1"/>
    <row r="9151" s="104" customFormat="1"/>
    <row r="9152" s="104" customFormat="1"/>
    <row r="9153" s="104" customFormat="1"/>
    <row r="9154" s="104" customFormat="1"/>
    <row r="9155" s="104" customFormat="1"/>
    <row r="9156" s="104" customFormat="1"/>
    <row r="9157" s="104" customFormat="1"/>
    <row r="9158" s="104" customFormat="1"/>
    <row r="9159" s="104" customFormat="1"/>
    <row r="9160" s="104" customFormat="1"/>
    <row r="9161" s="104" customFormat="1"/>
    <row r="9162" s="104" customFormat="1"/>
    <row r="9163" s="104" customFormat="1"/>
    <row r="9164" s="104" customFormat="1"/>
    <row r="9165" s="104" customFormat="1"/>
    <row r="9166" s="104" customFormat="1"/>
    <row r="9167" s="104" customFormat="1"/>
    <row r="9168" s="104" customFormat="1"/>
    <row r="9169" s="104" customFormat="1"/>
    <row r="9170" s="104" customFormat="1"/>
    <row r="9171" s="104" customFormat="1"/>
    <row r="9172" s="104" customFormat="1"/>
    <row r="9173" s="104" customFormat="1"/>
    <row r="9174" s="104" customFormat="1"/>
    <row r="9175" s="104" customFormat="1"/>
    <row r="9176" s="104" customFormat="1"/>
    <row r="9177" s="104" customFormat="1"/>
    <row r="9178" s="104" customFormat="1"/>
    <row r="9179" s="104" customFormat="1"/>
    <row r="9180" s="104" customFormat="1"/>
    <row r="9181" s="104" customFormat="1"/>
    <row r="9182" s="104" customFormat="1"/>
    <row r="9183" s="104" customFormat="1"/>
    <row r="9184" s="104" customFormat="1"/>
    <row r="9185" s="104" customFormat="1"/>
    <row r="9186" s="104" customFormat="1"/>
    <row r="9187" s="104" customFormat="1"/>
    <row r="9188" s="104" customFormat="1"/>
    <row r="9189" s="104" customFormat="1"/>
    <row r="9190" s="104" customFormat="1"/>
    <row r="9191" s="104" customFormat="1"/>
    <row r="9192" s="104" customFormat="1"/>
    <row r="9193" s="104" customFormat="1"/>
    <row r="9194" s="104" customFormat="1"/>
    <row r="9195" s="104" customFormat="1"/>
    <row r="9196" s="104" customFormat="1"/>
    <row r="9197" s="104" customFormat="1"/>
    <row r="9198" s="104" customFormat="1"/>
    <row r="9199" s="104" customFormat="1"/>
    <row r="9200" s="104" customFormat="1"/>
    <row r="9201" s="104" customFormat="1"/>
    <row r="9202" s="104" customFormat="1"/>
    <row r="9203" s="104" customFormat="1"/>
    <row r="9204" s="104" customFormat="1"/>
    <row r="9205" s="104" customFormat="1"/>
    <row r="9206" s="104" customFormat="1"/>
    <row r="9207" s="104" customFormat="1"/>
    <row r="9208" s="104" customFormat="1"/>
    <row r="9209" s="104" customFormat="1"/>
    <row r="9210" s="104" customFormat="1"/>
    <row r="9211" s="104" customFormat="1"/>
    <row r="9212" s="104" customFormat="1"/>
    <row r="9213" s="104" customFormat="1"/>
    <row r="9214" s="104" customFormat="1"/>
    <row r="9215" s="104" customFormat="1"/>
    <row r="9216" s="104" customFormat="1"/>
    <row r="9217" s="104" customFormat="1"/>
    <row r="9218" s="104" customFormat="1"/>
    <row r="9219" s="104" customFormat="1"/>
    <row r="9220" s="104" customFormat="1"/>
    <row r="9221" s="104" customFormat="1"/>
    <row r="9222" s="104" customFormat="1"/>
    <row r="9223" s="104" customFormat="1"/>
    <row r="9224" s="104" customFormat="1"/>
    <row r="9225" s="104" customFormat="1"/>
    <row r="9226" s="104" customFormat="1"/>
    <row r="9227" s="104" customFormat="1"/>
    <row r="9228" s="104" customFormat="1"/>
    <row r="9229" s="104" customFormat="1"/>
    <row r="9230" s="104" customFormat="1"/>
    <row r="9231" s="104" customFormat="1"/>
    <row r="9232" s="104" customFormat="1"/>
    <row r="9233" s="104" customFormat="1"/>
    <row r="9234" s="104" customFormat="1"/>
    <row r="9235" s="104" customFormat="1"/>
    <row r="9236" s="104" customFormat="1"/>
    <row r="9237" s="104" customFormat="1"/>
    <row r="9238" s="104" customFormat="1"/>
    <row r="9239" s="104" customFormat="1"/>
    <row r="9240" s="104" customFormat="1"/>
    <row r="9241" s="104" customFormat="1"/>
    <row r="9242" s="104" customFormat="1"/>
    <row r="9243" s="104" customFormat="1"/>
    <row r="9244" s="104" customFormat="1"/>
    <row r="9245" s="104" customFormat="1"/>
    <row r="9246" s="104" customFormat="1"/>
    <row r="9247" s="104" customFormat="1"/>
    <row r="9248" s="104" customFormat="1"/>
    <row r="9249" s="104" customFormat="1"/>
    <row r="9250" s="104" customFormat="1"/>
    <row r="9251" s="104" customFormat="1"/>
    <row r="9252" s="104" customFormat="1"/>
    <row r="9253" s="104" customFormat="1"/>
    <row r="9254" s="104" customFormat="1"/>
    <row r="9255" s="104" customFormat="1"/>
    <row r="9256" s="104" customFormat="1"/>
    <row r="9257" s="104" customFormat="1"/>
    <row r="9258" s="104" customFormat="1"/>
    <row r="9259" s="104" customFormat="1"/>
    <row r="9260" s="104" customFormat="1"/>
    <row r="9261" s="104" customFormat="1"/>
    <row r="9262" s="104" customFormat="1"/>
    <row r="9263" s="104" customFormat="1"/>
    <row r="9264" s="104" customFormat="1"/>
    <row r="9265" s="104" customFormat="1"/>
    <row r="9266" s="104" customFormat="1"/>
    <row r="9267" s="104" customFormat="1"/>
    <row r="9268" s="104" customFormat="1"/>
    <row r="9269" s="104" customFormat="1"/>
    <row r="9270" s="104" customFormat="1"/>
    <row r="9271" s="104" customFormat="1"/>
    <row r="9272" s="104" customFormat="1"/>
    <row r="9273" s="104" customFormat="1"/>
    <row r="9274" s="104" customFormat="1"/>
    <row r="9275" s="104" customFormat="1"/>
    <row r="9276" s="104" customFormat="1"/>
    <row r="9277" s="104" customFormat="1"/>
    <row r="9278" s="104" customFormat="1"/>
    <row r="9279" s="104" customFormat="1"/>
    <row r="9280" s="104" customFormat="1"/>
    <row r="9281" s="104" customFormat="1"/>
    <row r="9282" s="104" customFormat="1"/>
    <row r="9283" s="104" customFormat="1"/>
    <row r="9284" s="104" customFormat="1"/>
    <row r="9285" s="104" customFormat="1"/>
    <row r="9286" s="104" customFormat="1"/>
    <row r="9287" s="104" customFormat="1"/>
    <row r="9288" s="104" customFormat="1"/>
    <row r="9289" s="104" customFormat="1"/>
    <row r="9290" s="104" customFormat="1"/>
    <row r="9291" s="104" customFormat="1"/>
    <row r="9292" s="104" customFormat="1"/>
    <row r="9293" s="104" customFormat="1"/>
    <row r="9294" s="104" customFormat="1"/>
    <row r="9295" s="104" customFormat="1"/>
    <row r="9296" s="104" customFormat="1"/>
    <row r="9297" s="104" customFormat="1"/>
    <row r="9298" s="104" customFormat="1"/>
    <row r="9299" s="104" customFormat="1"/>
    <row r="9300" s="104" customFormat="1"/>
    <row r="9301" s="104" customFormat="1"/>
    <row r="9302" s="104" customFormat="1"/>
    <row r="9303" s="104" customFormat="1"/>
    <row r="9304" s="104" customFormat="1"/>
    <row r="9305" s="104" customFormat="1"/>
    <row r="9306" s="104" customFormat="1"/>
    <row r="9307" s="104" customFormat="1"/>
    <row r="9308" s="104" customFormat="1"/>
    <row r="9309" s="104" customFormat="1"/>
    <row r="9310" s="104" customFormat="1"/>
    <row r="9311" s="104" customFormat="1"/>
    <row r="9312" s="104" customFormat="1"/>
    <row r="9313" s="104" customFormat="1"/>
    <row r="9314" s="104" customFormat="1"/>
    <row r="9315" s="104" customFormat="1"/>
    <row r="9316" s="104" customFormat="1"/>
    <row r="9317" s="104" customFormat="1"/>
    <row r="9318" s="104" customFormat="1"/>
    <row r="9319" s="104" customFormat="1"/>
    <row r="9320" s="104" customFormat="1"/>
    <row r="9321" s="104" customFormat="1"/>
    <row r="9322" s="104" customFormat="1"/>
    <row r="9323" s="104" customFormat="1"/>
    <row r="9324" s="104" customFormat="1"/>
    <row r="9325" s="104" customFormat="1"/>
    <row r="9326" s="104" customFormat="1"/>
    <row r="9327" s="104" customFormat="1"/>
    <row r="9328" s="104" customFormat="1"/>
    <row r="9329" s="104" customFormat="1"/>
    <row r="9330" s="104" customFormat="1"/>
    <row r="9331" s="104" customFormat="1"/>
    <row r="9332" s="104" customFormat="1"/>
    <row r="9333" s="104" customFormat="1"/>
    <row r="9334" s="104" customFormat="1"/>
    <row r="9335" s="104" customFormat="1"/>
    <row r="9336" s="104" customFormat="1"/>
    <row r="9337" s="104" customFormat="1"/>
    <row r="9338" s="104" customFormat="1"/>
    <row r="9339" s="104" customFormat="1"/>
    <row r="9340" s="104" customFormat="1"/>
    <row r="9341" s="104" customFormat="1"/>
    <row r="9342" s="104" customFormat="1"/>
    <row r="9343" s="104" customFormat="1"/>
    <row r="9344" s="104" customFormat="1"/>
    <row r="9345" s="104" customFormat="1"/>
    <row r="9346" s="104" customFormat="1"/>
    <row r="9347" s="104" customFormat="1"/>
    <row r="9348" s="104" customFormat="1"/>
    <row r="9349" s="104" customFormat="1"/>
    <row r="9350" s="104" customFormat="1"/>
    <row r="9351" s="104" customFormat="1"/>
    <row r="9352" s="104" customFormat="1"/>
    <row r="9353" s="104" customFormat="1"/>
    <row r="9354" s="104" customFormat="1"/>
    <row r="9355" s="104" customFormat="1"/>
    <row r="9356" s="104" customFormat="1"/>
    <row r="9357" s="104" customFormat="1"/>
    <row r="9358" s="104" customFormat="1"/>
    <row r="9359" s="104" customFormat="1"/>
    <row r="9360" s="104" customFormat="1"/>
    <row r="9361" s="104" customFormat="1"/>
    <row r="9362" s="104" customFormat="1"/>
    <row r="9363" s="104" customFormat="1"/>
    <row r="9364" s="104" customFormat="1"/>
    <row r="9365" s="104" customFormat="1"/>
    <row r="9366" s="104" customFormat="1"/>
    <row r="9367" s="104" customFormat="1"/>
    <row r="9368" s="104" customFormat="1"/>
    <row r="9369" s="104" customFormat="1"/>
    <row r="9370" s="104" customFormat="1"/>
    <row r="9371" s="104" customFormat="1"/>
    <row r="9372" s="104" customFormat="1"/>
    <row r="9373" s="104" customFormat="1"/>
    <row r="9374" s="104" customFormat="1"/>
    <row r="9375" s="104" customFormat="1"/>
    <row r="9376" s="104" customFormat="1"/>
    <row r="9377" s="104" customFormat="1"/>
    <row r="9378" s="104" customFormat="1"/>
    <row r="9379" s="104" customFormat="1"/>
    <row r="9380" s="104" customFormat="1"/>
    <row r="9381" s="104" customFormat="1"/>
    <row r="9382" s="104" customFormat="1"/>
    <row r="9383" s="104" customFormat="1"/>
    <row r="9384" s="104" customFormat="1"/>
    <row r="9385" s="104" customFormat="1"/>
    <row r="9386" s="104" customFormat="1"/>
    <row r="9387" s="104" customFormat="1"/>
    <row r="9388" s="104" customFormat="1"/>
    <row r="9389" s="104" customFormat="1"/>
    <row r="9390" s="104" customFormat="1"/>
    <row r="9391" s="104" customFormat="1"/>
    <row r="9392" s="104" customFormat="1"/>
    <row r="9393" s="104" customFormat="1"/>
    <row r="9394" s="104" customFormat="1"/>
    <row r="9395" s="104" customFormat="1"/>
    <row r="9396" s="104" customFormat="1"/>
    <row r="9397" s="104" customFormat="1"/>
    <row r="9398" s="104" customFormat="1"/>
    <row r="9399" s="104" customFormat="1"/>
    <row r="9400" s="104" customFormat="1"/>
    <row r="9401" s="104" customFormat="1"/>
    <row r="9402" s="104" customFormat="1"/>
    <row r="9403" s="104" customFormat="1"/>
    <row r="9404" s="104" customFormat="1"/>
    <row r="9405" s="104" customFormat="1"/>
    <row r="9406" s="104" customFormat="1"/>
    <row r="9407" s="104" customFormat="1"/>
    <row r="9408" s="104" customFormat="1"/>
    <row r="9409" s="104" customFormat="1"/>
    <row r="9410" s="104" customFormat="1"/>
    <row r="9411" s="104" customFormat="1"/>
    <row r="9412" s="104" customFormat="1"/>
    <row r="9413" s="104" customFormat="1"/>
    <row r="9414" s="104" customFormat="1"/>
    <row r="9415" s="104" customFormat="1"/>
    <row r="9416" s="104" customFormat="1"/>
    <row r="9417" s="104" customFormat="1"/>
    <row r="9418" s="104" customFormat="1"/>
    <row r="9419" s="104" customFormat="1"/>
    <row r="9420" s="104" customFormat="1"/>
    <row r="9421" s="104" customFormat="1"/>
    <row r="9422" s="104" customFormat="1"/>
    <row r="9423" s="104" customFormat="1"/>
    <row r="9424" s="104" customFormat="1"/>
    <row r="9425" s="104" customFormat="1"/>
    <row r="9426" s="104" customFormat="1"/>
    <row r="9427" s="104" customFormat="1"/>
    <row r="9428" s="104" customFormat="1"/>
    <row r="9429" s="104" customFormat="1"/>
    <row r="9430" s="104" customFormat="1"/>
    <row r="9431" s="104" customFormat="1"/>
    <row r="9432" s="104" customFormat="1"/>
    <row r="9433" s="104" customFormat="1"/>
    <row r="9434" s="104" customFormat="1"/>
    <row r="9435" s="104" customFormat="1"/>
    <row r="9436" s="104" customFormat="1"/>
    <row r="9437" s="104" customFormat="1"/>
    <row r="9438" s="104" customFormat="1"/>
    <row r="9439" s="104" customFormat="1"/>
    <row r="9440" s="104" customFormat="1"/>
    <row r="9441" s="104" customFormat="1"/>
    <row r="9442" s="104" customFormat="1"/>
    <row r="9443" s="104" customFormat="1"/>
    <row r="9444" s="104" customFormat="1"/>
    <row r="9445" s="104" customFormat="1"/>
    <row r="9446" s="104" customFormat="1"/>
    <row r="9447" s="104" customFormat="1"/>
    <row r="9448" s="104" customFormat="1"/>
    <row r="9449" s="104" customFormat="1"/>
    <row r="9450" s="104" customFormat="1"/>
    <row r="9451" s="104" customFormat="1"/>
    <row r="9452" s="104" customFormat="1"/>
    <row r="9453" s="104" customFormat="1"/>
    <row r="9454" s="104" customFormat="1"/>
    <row r="9455" s="104" customFormat="1"/>
    <row r="9456" s="104" customFormat="1"/>
    <row r="9457" s="104" customFormat="1"/>
    <row r="9458" s="104" customFormat="1"/>
    <row r="9459" s="104" customFormat="1"/>
    <row r="9460" s="104" customFormat="1"/>
    <row r="9461" s="104" customFormat="1"/>
    <row r="9462" s="104" customFormat="1"/>
    <row r="9463" s="104" customFormat="1"/>
    <row r="9464" s="104" customFormat="1"/>
    <row r="9465" s="104" customFormat="1"/>
    <row r="9466" s="104" customFormat="1"/>
    <row r="9467" s="104" customFormat="1"/>
    <row r="9468" s="104" customFormat="1"/>
    <row r="9469" s="104" customFormat="1"/>
    <row r="9470" s="104" customFormat="1"/>
    <row r="9471" s="104" customFormat="1"/>
    <row r="9472" s="104" customFormat="1"/>
    <row r="9473" s="104" customFormat="1"/>
    <row r="9474" s="104" customFormat="1"/>
    <row r="9475" s="104" customFormat="1"/>
    <row r="9476" s="104" customFormat="1"/>
    <row r="9477" s="104" customFormat="1"/>
    <row r="9478" s="104" customFormat="1"/>
    <row r="9479" s="104" customFormat="1"/>
    <row r="9480" s="104" customFormat="1"/>
    <row r="9481" s="104" customFormat="1"/>
    <row r="9482" s="104" customFormat="1"/>
    <row r="9483" s="104" customFormat="1"/>
    <row r="9484" s="104" customFormat="1"/>
    <row r="9485" s="104" customFormat="1"/>
    <row r="9486" s="104" customFormat="1"/>
    <row r="9487" s="104" customFormat="1"/>
    <row r="9488" s="104" customFormat="1"/>
    <row r="9489" s="104" customFormat="1"/>
    <row r="9490" s="104" customFormat="1"/>
    <row r="9491" s="104" customFormat="1"/>
    <row r="9492" s="104" customFormat="1"/>
    <row r="9493" s="104" customFormat="1"/>
    <row r="9494" s="104" customFormat="1"/>
    <row r="9495" s="104" customFormat="1"/>
    <row r="9496" s="104" customFormat="1"/>
    <row r="9497" s="104" customFormat="1"/>
    <row r="9498" s="104" customFormat="1"/>
    <row r="9499" s="104" customFormat="1"/>
    <row r="9500" s="104" customFormat="1"/>
    <row r="9501" s="104" customFormat="1"/>
    <row r="9502" s="104" customFormat="1"/>
    <row r="9503" s="104" customFormat="1"/>
    <row r="9504" s="104" customFormat="1"/>
    <row r="9505" s="104" customFormat="1"/>
    <row r="9506" s="104" customFormat="1"/>
    <row r="9507" s="104" customFormat="1"/>
    <row r="9508" s="104" customFormat="1"/>
    <row r="9509" s="104" customFormat="1"/>
    <row r="9510" s="104" customFormat="1"/>
    <row r="9511" s="104" customFormat="1"/>
    <row r="9512" s="104" customFormat="1"/>
    <row r="9513" s="104" customFormat="1"/>
    <row r="9514" s="104" customFormat="1"/>
    <row r="9515" s="104" customFormat="1"/>
    <row r="9516" s="104" customFormat="1"/>
    <row r="9517" s="104" customFormat="1"/>
    <row r="9518" s="104" customFormat="1"/>
    <row r="9519" s="104" customFormat="1"/>
    <row r="9520" s="104" customFormat="1"/>
    <row r="9521" s="104" customFormat="1"/>
    <row r="9522" s="104" customFormat="1"/>
    <row r="9523" s="104" customFormat="1"/>
    <row r="9524" s="104" customFormat="1"/>
    <row r="9525" s="104" customFormat="1"/>
    <row r="9526" s="104" customFormat="1"/>
    <row r="9527" s="104" customFormat="1"/>
    <row r="9528" s="104" customFormat="1"/>
    <row r="9529" s="104" customFormat="1"/>
    <row r="9530" s="104" customFormat="1"/>
    <row r="9531" s="104" customFormat="1"/>
    <row r="9532" s="104" customFormat="1"/>
    <row r="9533" s="104" customFormat="1"/>
    <row r="9534" s="104" customFormat="1"/>
    <row r="9535" s="104" customFormat="1"/>
    <row r="9536" s="104" customFormat="1"/>
    <row r="9537" s="104" customFormat="1"/>
    <row r="9538" s="104" customFormat="1"/>
    <row r="9539" s="104" customFormat="1"/>
    <row r="9540" s="104" customFormat="1"/>
    <row r="9541" s="104" customFormat="1"/>
    <row r="9542" s="104" customFormat="1"/>
    <row r="9543" s="104" customFormat="1"/>
    <row r="9544" s="104" customFormat="1"/>
    <row r="9545" s="104" customFormat="1"/>
    <row r="9546" s="104" customFormat="1"/>
    <row r="9547" s="104" customFormat="1"/>
    <row r="9548" s="104" customFormat="1"/>
    <row r="9549" s="104" customFormat="1"/>
    <row r="9550" s="104" customFormat="1"/>
    <row r="9551" s="104" customFormat="1"/>
    <row r="9552" s="104" customFormat="1"/>
    <row r="9553" s="104" customFormat="1"/>
    <row r="9554" s="104" customFormat="1"/>
    <row r="9555" s="104" customFormat="1"/>
    <row r="9556" s="104" customFormat="1"/>
    <row r="9557" s="104" customFormat="1"/>
    <row r="9558" s="104" customFormat="1"/>
    <row r="9559" s="104" customFormat="1"/>
    <row r="9560" s="104" customFormat="1"/>
    <row r="9561" s="104" customFormat="1"/>
    <row r="9562" s="104" customFormat="1"/>
    <row r="9563" s="104" customFormat="1"/>
    <row r="9564" s="104" customFormat="1"/>
    <row r="9565" s="104" customFormat="1"/>
    <row r="9566" s="104" customFormat="1"/>
    <row r="9567" s="104" customFormat="1"/>
    <row r="9568" s="104" customFormat="1"/>
    <row r="9569" s="104" customFormat="1"/>
    <row r="9570" s="104" customFormat="1"/>
    <row r="9571" s="104" customFormat="1"/>
    <row r="9572" s="104" customFormat="1"/>
    <row r="9573" s="104" customFormat="1"/>
    <row r="9574" s="104" customFormat="1"/>
    <row r="9575" s="104" customFormat="1"/>
    <row r="9576" s="104" customFormat="1"/>
    <row r="9577" s="104" customFormat="1"/>
    <row r="9578" s="104" customFormat="1"/>
    <row r="9579" s="104" customFormat="1"/>
    <row r="9580" s="104" customFormat="1"/>
    <row r="9581" s="104" customFormat="1"/>
    <row r="9582" s="104" customFormat="1"/>
    <row r="9583" s="104" customFormat="1"/>
    <row r="9584" s="104" customFormat="1"/>
    <row r="9585" s="104" customFormat="1"/>
    <row r="9586" s="104" customFormat="1"/>
    <row r="9587" s="104" customFormat="1"/>
    <row r="9588" s="104" customFormat="1"/>
    <row r="9589" s="104" customFormat="1"/>
    <row r="9590" s="104" customFormat="1"/>
    <row r="9591" s="104" customFormat="1"/>
    <row r="9592" s="104" customFormat="1"/>
    <row r="9593" s="104" customFormat="1"/>
    <row r="9594" s="104" customFormat="1"/>
    <row r="9595" s="104" customFormat="1"/>
    <row r="9596" s="104" customFormat="1"/>
    <row r="9597" s="104" customFormat="1"/>
    <row r="9598" s="104" customFormat="1"/>
    <row r="9599" s="104" customFormat="1"/>
    <row r="9600" s="104" customFormat="1"/>
    <row r="9601" s="104" customFormat="1"/>
    <row r="9602" s="104" customFormat="1"/>
    <row r="9603" s="104" customFormat="1"/>
    <row r="9604" s="104" customFormat="1"/>
    <row r="9605" s="104" customFormat="1"/>
    <row r="9606" s="104" customFormat="1"/>
    <row r="9607" s="104" customFormat="1"/>
    <row r="9608" s="104" customFormat="1"/>
    <row r="9609" s="104" customFormat="1"/>
    <row r="9610" s="104" customFormat="1"/>
    <row r="9611" s="104" customFormat="1"/>
    <row r="9612" s="104" customFormat="1"/>
    <row r="9613" s="104" customFormat="1"/>
    <row r="9614" s="104" customFormat="1"/>
    <row r="9615" s="104" customFormat="1"/>
    <row r="9616" s="104" customFormat="1"/>
    <row r="9617" s="104" customFormat="1"/>
    <row r="9618" s="104" customFormat="1"/>
    <row r="9619" s="104" customFormat="1"/>
    <row r="9620" s="104" customFormat="1"/>
    <row r="9621" s="104" customFormat="1"/>
    <row r="9622" s="104" customFormat="1"/>
    <row r="9623" s="104" customFormat="1"/>
    <row r="9624" s="104" customFormat="1"/>
    <row r="9625" s="104" customFormat="1"/>
    <row r="9626" s="104" customFormat="1"/>
    <row r="9627" s="104" customFormat="1"/>
    <row r="9628" s="104" customFormat="1"/>
    <row r="9629" s="104" customFormat="1"/>
    <row r="9630" s="104" customFormat="1"/>
    <row r="9631" s="104" customFormat="1"/>
    <row r="9632" s="104" customFormat="1"/>
    <row r="9633" s="104" customFormat="1"/>
    <row r="9634" s="104" customFormat="1"/>
    <row r="9635" s="104" customFormat="1"/>
    <row r="9636" s="104" customFormat="1"/>
    <row r="9637" s="104" customFormat="1"/>
    <row r="9638" s="104" customFormat="1"/>
    <row r="9639" s="104" customFormat="1"/>
    <row r="9640" s="104" customFormat="1"/>
    <row r="9641" s="104" customFormat="1"/>
    <row r="9642" s="104" customFormat="1"/>
    <row r="9643" s="104" customFormat="1"/>
    <row r="9644" s="104" customFormat="1"/>
    <row r="9645" s="104" customFormat="1"/>
    <row r="9646" s="104" customFormat="1"/>
    <row r="9647" s="104" customFormat="1"/>
    <row r="9648" s="104" customFormat="1"/>
    <row r="9649" s="104" customFormat="1"/>
    <row r="9650" s="104" customFormat="1"/>
    <row r="9651" s="104" customFormat="1"/>
    <row r="9652" s="104" customFormat="1"/>
    <row r="9653" s="104" customFormat="1"/>
    <row r="9654" s="104" customFormat="1"/>
    <row r="9655" s="104" customFormat="1"/>
    <row r="9656" s="104" customFormat="1"/>
    <row r="9657" s="104" customFormat="1"/>
    <row r="9658" s="104" customFormat="1"/>
    <row r="9659" s="104" customFormat="1"/>
    <row r="9660" s="104" customFormat="1"/>
    <row r="9661" s="104" customFormat="1"/>
    <row r="9662" s="104" customFormat="1"/>
    <row r="9663" s="104" customFormat="1"/>
    <row r="9664" s="104" customFormat="1"/>
    <row r="9665" s="104" customFormat="1"/>
    <row r="9666" s="104" customFormat="1"/>
    <row r="9667" s="104" customFormat="1"/>
    <row r="9668" s="104" customFormat="1"/>
    <row r="9669" s="104" customFormat="1"/>
    <row r="9670" s="104" customFormat="1"/>
    <row r="9671" s="104" customFormat="1"/>
    <row r="9672" s="104" customFormat="1"/>
    <row r="9673" s="104" customFormat="1"/>
    <row r="9674" s="104" customFormat="1"/>
    <row r="9675" s="104" customFormat="1"/>
    <row r="9676" s="104" customFormat="1"/>
    <row r="9677" s="104" customFormat="1"/>
    <row r="9678" s="104" customFormat="1"/>
    <row r="9679" s="104" customFormat="1"/>
    <row r="9680" s="104" customFormat="1"/>
    <row r="9681" s="104" customFormat="1"/>
    <row r="9682" s="104" customFormat="1"/>
    <row r="9683" s="104" customFormat="1"/>
    <row r="9684" s="104" customFormat="1"/>
    <row r="9685" s="104" customFormat="1"/>
    <row r="9686" s="104" customFormat="1"/>
    <row r="9687" s="104" customFormat="1"/>
    <row r="9688" s="104" customFormat="1"/>
    <row r="9689" s="104" customFormat="1"/>
    <row r="9690" s="104" customFormat="1"/>
    <row r="9691" s="104" customFormat="1"/>
    <row r="9692" s="104" customFormat="1"/>
    <row r="9693" s="104" customFormat="1"/>
    <row r="9694" s="104" customFormat="1"/>
    <row r="9695" s="104" customFormat="1"/>
    <row r="9696" s="104" customFormat="1"/>
    <row r="9697" s="104" customFormat="1"/>
    <row r="9698" s="104" customFormat="1"/>
    <row r="9699" s="104" customFormat="1"/>
    <row r="9700" s="104" customFormat="1"/>
    <row r="9701" s="104" customFormat="1"/>
    <row r="9702" s="104" customFormat="1"/>
    <row r="9703" s="104" customFormat="1"/>
    <row r="9704" s="104" customFormat="1"/>
    <row r="9705" s="104" customFormat="1"/>
    <row r="9706" s="104" customFormat="1"/>
    <row r="9707" s="104" customFormat="1"/>
    <row r="9708" s="104" customFormat="1"/>
    <row r="9709" s="104" customFormat="1"/>
    <row r="9710" s="104" customFormat="1"/>
    <row r="9711" s="104" customFormat="1"/>
    <row r="9712" s="104" customFormat="1"/>
    <row r="9713" s="104" customFormat="1"/>
    <row r="9714" s="104" customFormat="1"/>
    <row r="9715" s="104" customFormat="1"/>
    <row r="9716" s="104" customFormat="1"/>
    <row r="9717" s="104" customFormat="1"/>
    <row r="9718" s="104" customFormat="1"/>
    <row r="9719" s="104" customFormat="1"/>
    <row r="9720" s="104" customFormat="1"/>
    <row r="9721" s="104" customFormat="1"/>
    <row r="9722" s="104" customFormat="1"/>
    <row r="9723" s="104" customFormat="1"/>
    <row r="9724" s="104" customFormat="1"/>
    <row r="9725" s="104" customFormat="1"/>
    <row r="9726" s="104" customFormat="1"/>
    <row r="9727" s="104" customFormat="1"/>
    <row r="9728" s="104" customFormat="1"/>
    <row r="9729" s="104" customFormat="1"/>
    <row r="9730" s="104" customFormat="1"/>
    <row r="9731" s="104" customFormat="1"/>
    <row r="9732" s="104" customFormat="1"/>
    <row r="9733" s="104" customFormat="1"/>
    <row r="9734" s="104" customFormat="1"/>
    <row r="9735" s="104" customFormat="1"/>
    <row r="9736" s="104" customFormat="1"/>
    <row r="9737" s="104" customFormat="1"/>
    <row r="9738" s="104" customFormat="1"/>
    <row r="9739" s="104" customFormat="1"/>
    <row r="9740" s="104" customFormat="1"/>
    <row r="9741" s="104" customFormat="1"/>
    <row r="9742" s="104" customFormat="1"/>
    <row r="9743" s="104" customFormat="1"/>
    <row r="9744" s="104" customFormat="1"/>
    <row r="9745" s="104" customFormat="1"/>
    <row r="9746" s="104" customFormat="1"/>
    <row r="9747" s="104" customFormat="1"/>
    <row r="9748" s="104" customFormat="1"/>
    <row r="9749" s="104" customFormat="1"/>
    <row r="9750" s="104" customFormat="1"/>
    <row r="9751" s="104" customFormat="1"/>
    <row r="9752" s="104" customFormat="1"/>
    <row r="9753" s="104" customFormat="1"/>
    <row r="9754" s="104" customFormat="1"/>
    <row r="9755" s="104" customFormat="1"/>
    <row r="9756" s="104" customFormat="1"/>
    <row r="9757" s="104" customFormat="1"/>
    <row r="9758" s="104" customFormat="1"/>
    <row r="9759" s="104" customFormat="1"/>
    <row r="9760" s="104" customFormat="1"/>
    <row r="9761" s="104" customFormat="1"/>
    <row r="9762" s="104" customFormat="1"/>
    <row r="9763" s="104" customFormat="1"/>
    <row r="9764" s="104" customFormat="1"/>
    <row r="9765" s="104" customFormat="1"/>
    <row r="9766" s="104" customFormat="1"/>
    <row r="9767" s="104" customFormat="1"/>
    <row r="9768" s="104" customFormat="1"/>
    <row r="9769" s="104" customFormat="1"/>
    <row r="9770" s="104" customFormat="1"/>
    <row r="9771" s="104" customFormat="1"/>
    <row r="9772" s="104" customFormat="1"/>
    <row r="9773" s="104" customFormat="1"/>
    <row r="9774" s="104" customFormat="1"/>
    <row r="9775" s="104" customFormat="1"/>
    <row r="9776" s="104" customFormat="1"/>
    <row r="9777" s="104" customFormat="1"/>
    <row r="9778" s="104" customFormat="1"/>
    <row r="9779" s="104" customFormat="1"/>
    <row r="9780" s="104" customFormat="1"/>
    <row r="9781" s="104" customFormat="1"/>
    <row r="9782" s="104" customFormat="1"/>
    <row r="9783" s="104" customFormat="1"/>
    <row r="9784" s="104" customFormat="1"/>
    <row r="9785" s="104" customFormat="1"/>
    <row r="9786" s="104" customFormat="1"/>
    <row r="9787" s="104" customFormat="1"/>
    <row r="9788" s="104" customFormat="1"/>
    <row r="9789" s="104" customFormat="1"/>
    <row r="9790" s="104" customFormat="1"/>
    <row r="9791" s="104" customFormat="1"/>
    <row r="9792" s="104" customFormat="1"/>
    <row r="9793" s="104" customFormat="1"/>
    <row r="9794" s="104" customFormat="1"/>
    <row r="9795" s="104" customFormat="1"/>
    <row r="9796" s="104" customFormat="1"/>
    <row r="9797" s="104" customFormat="1"/>
    <row r="9798" s="104" customFormat="1"/>
    <row r="9799" s="104" customFormat="1"/>
    <row r="9800" s="104" customFormat="1"/>
    <row r="9801" s="104" customFormat="1"/>
    <row r="9802" s="104" customFormat="1"/>
    <row r="9803" s="104" customFormat="1"/>
    <row r="9804" s="104" customFormat="1"/>
    <row r="9805" s="104" customFormat="1"/>
    <row r="9806" s="104" customFormat="1"/>
    <row r="9807" s="104" customFormat="1"/>
    <row r="9808" s="104" customFormat="1"/>
    <row r="9809" s="104" customFormat="1"/>
    <row r="9810" s="104" customFormat="1"/>
    <row r="9811" s="104" customFormat="1"/>
    <row r="9812" s="104" customFormat="1"/>
    <row r="9813" s="104" customFormat="1"/>
    <row r="9814" s="104" customFormat="1"/>
    <row r="9815" s="104" customFormat="1"/>
    <row r="9816" s="104" customFormat="1"/>
    <row r="9817" s="104" customFormat="1"/>
    <row r="9818" s="104" customFormat="1"/>
    <row r="9819" s="104" customFormat="1"/>
    <row r="9820" s="104" customFormat="1"/>
    <row r="9821" s="104" customFormat="1"/>
    <row r="9822" s="104" customFormat="1"/>
    <row r="9823" s="104" customFormat="1"/>
    <row r="9824" s="104" customFormat="1"/>
    <row r="9825" s="104" customFormat="1"/>
    <row r="9826" s="104" customFormat="1"/>
    <row r="9827" s="104" customFormat="1"/>
    <row r="9828" s="104" customFormat="1"/>
    <row r="9829" s="104" customFormat="1"/>
    <row r="9830" s="104" customFormat="1"/>
    <row r="9831" s="104" customFormat="1"/>
    <row r="9832" s="104" customFormat="1"/>
    <row r="9833" s="104" customFormat="1"/>
    <row r="9834" s="104" customFormat="1"/>
    <row r="9835" s="104" customFormat="1"/>
    <row r="9836" s="104" customFormat="1"/>
    <row r="9837" s="104" customFormat="1"/>
    <row r="9838" s="104" customFormat="1"/>
    <row r="9839" s="104" customFormat="1"/>
    <row r="9840" s="104" customFormat="1"/>
    <row r="9841" s="104" customFormat="1"/>
    <row r="9842" s="104" customFormat="1"/>
    <row r="9843" s="104" customFormat="1"/>
    <row r="9844" s="104" customFormat="1"/>
    <row r="9845" s="104" customFormat="1"/>
    <row r="9846" s="104" customFormat="1"/>
    <row r="9847" s="104" customFormat="1"/>
    <row r="9848" s="104" customFormat="1"/>
    <row r="9849" s="104" customFormat="1"/>
    <row r="9850" s="104" customFormat="1"/>
    <row r="9851" s="104" customFormat="1"/>
    <row r="9852" s="104" customFormat="1"/>
    <row r="9853" s="104" customFormat="1"/>
    <row r="9854" s="104" customFormat="1"/>
    <row r="9855" s="104" customFormat="1"/>
    <row r="9856" s="104" customFormat="1"/>
    <row r="9857" s="104" customFormat="1"/>
    <row r="9858" s="104" customFormat="1"/>
    <row r="9859" s="104" customFormat="1"/>
    <row r="9860" s="104" customFormat="1"/>
    <row r="9861" s="104" customFormat="1"/>
    <row r="9862" s="104" customFormat="1"/>
    <row r="9863" s="104" customFormat="1"/>
    <row r="9864" s="104" customFormat="1"/>
    <row r="9865" s="104" customFormat="1"/>
    <row r="9866" s="104" customFormat="1"/>
    <row r="9867" s="104" customFormat="1"/>
    <row r="9868" s="104" customFormat="1"/>
    <row r="9869" s="104" customFormat="1"/>
    <row r="9870" s="104" customFormat="1"/>
    <row r="9871" s="104" customFormat="1"/>
    <row r="9872" s="104" customFormat="1"/>
    <row r="9873" s="104" customFormat="1"/>
    <row r="9874" s="104" customFormat="1"/>
    <row r="9875" s="104" customFormat="1"/>
    <row r="9876" s="104" customFormat="1"/>
    <row r="9877" s="104" customFormat="1"/>
    <row r="9878" s="104" customFormat="1"/>
    <row r="9879" s="104" customFormat="1"/>
    <row r="9880" s="104" customFormat="1"/>
    <row r="9881" s="104" customFormat="1"/>
    <row r="9882" s="104" customFormat="1"/>
    <row r="9883" s="104" customFormat="1"/>
    <row r="9884" s="104" customFormat="1"/>
    <row r="9885" s="104" customFormat="1"/>
    <row r="9886" s="104" customFormat="1"/>
    <row r="9887" s="104" customFormat="1"/>
    <row r="9888" s="104" customFormat="1"/>
    <row r="9889" s="104" customFormat="1"/>
    <row r="9890" s="104" customFormat="1"/>
    <row r="9891" s="104" customFormat="1"/>
    <row r="9892" s="104" customFormat="1"/>
    <row r="9893" s="104" customFormat="1"/>
    <row r="9894" s="104" customFormat="1"/>
    <row r="9895" s="104" customFormat="1"/>
    <row r="9896" s="104" customFormat="1"/>
    <row r="9897" s="104" customFormat="1"/>
    <row r="9898" s="104" customFormat="1"/>
    <row r="9899" s="104" customFormat="1"/>
    <row r="9900" s="104" customFormat="1"/>
    <row r="9901" s="104" customFormat="1"/>
    <row r="9902" s="104" customFormat="1"/>
    <row r="9903" s="104" customFormat="1"/>
    <row r="9904" s="104" customFormat="1"/>
    <row r="9905" s="104" customFormat="1"/>
    <row r="9906" s="104" customFormat="1"/>
    <row r="9907" s="104" customFormat="1"/>
    <row r="9908" s="104" customFormat="1"/>
    <row r="9909" s="104" customFormat="1"/>
    <row r="9910" s="104" customFormat="1"/>
    <row r="9911" s="104" customFormat="1"/>
    <row r="9912" s="104" customFormat="1"/>
    <row r="9913" s="104" customFormat="1"/>
    <row r="9914" s="104" customFormat="1"/>
    <row r="9915" s="104" customFormat="1"/>
    <row r="9916" s="104" customFormat="1"/>
    <row r="9917" s="104" customFormat="1"/>
    <row r="9918" s="104" customFormat="1"/>
    <row r="9919" s="104" customFormat="1"/>
    <row r="9920" s="104" customFormat="1"/>
    <row r="9921" s="104" customFormat="1"/>
    <row r="9922" s="104" customFormat="1"/>
    <row r="9923" s="104" customFormat="1"/>
    <row r="9924" s="104" customFormat="1"/>
    <row r="9925" s="104" customFormat="1"/>
    <row r="9926" s="104" customFormat="1"/>
    <row r="9927" s="104" customFormat="1"/>
    <row r="9928" s="104" customFormat="1"/>
    <row r="9929" s="104" customFormat="1"/>
    <row r="9930" s="104" customFormat="1"/>
    <row r="9931" s="104" customFormat="1"/>
    <row r="9932" s="104" customFormat="1"/>
    <row r="9933" s="104" customFormat="1"/>
    <row r="9934" s="104" customFormat="1"/>
    <row r="9935" s="104" customFormat="1"/>
    <row r="9936" s="104" customFormat="1"/>
    <row r="9937" s="104" customFormat="1"/>
    <row r="9938" s="104" customFormat="1"/>
    <row r="9939" s="104" customFormat="1"/>
    <row r="9940" s="104" customFormat="1"/>
    <row r="9941" s="104" customFormat="1"/>
    <row r="9942" s="104" customFormat="1"/>
    <row r="9943" s="104" customFormat="1"/>
    <row r="9944" s="104" customFormat="1"/>
    <row r="9945" s="104" customFormat="1"/>
    <row r="9946" s="104" customFormat="1"/>
    <row r="9947" s="104" customFormat="1"/>
    <row r="9948" s="104" customFormat="1"/>
    <row r="9949" s="104" customFormat="1"/>
    <row r="9950" s="104" customFormat="1"/>
    <row r="9951" s="104" customFormat="1"/>
    <row r="9952" s="104" customFormat="1"/>
    <row r="9953" s="104" customFormat="1"/>
    <row r="9954" s="104" customFormat="1"/>
    <row r="9955" s="104" customFormat="1"/>
    <row r="9956" s="104" customFormat="1"/>
    <row r="9957" s="104" customFormat="1"/>
    <row r="9958" s="104" customFormat="1"/>
    <row r="9959" s="104" customFormat="1"/>
    <row r="9960" s="104" customFormat="1"/>
    <row r="9961" s="104" customFormat="1"/>
    <row r="9962" s="104" customFormat="1"/>
    <row r="9963" s="104" customFormat="1"/>
    <row r="9964" s="104" customFormat="1"/>
    <row r="9965" s="104" customFormat="1"/>
    <row r="9966" s="104" customFormat="1"/>
    <row r="9967" s="104" customFormat="1"/>
    <row r="9968" s="104" customFormat="1"/>
    <row r="9969" s="104" customFormat="1"/>
    <row r="9970" s="104" customFormat="1"/>
    <row r="9971" s="104" customFormat="1"/>
    <row r="9972" s="104" customFormat="1"/>
    <row r="9973" s="104" customFormat="1"/>
    <row r="9974" s="104" customFormat="1"/>
    <row r="9975" s="104" customFormat="1"/>
    <row r="9976" s="104" customFormat="1"/>
    <row r="9977" s="104" customFormat="1"/>
    <row r="9978" s="104" customFormat="1"/>
    <row r="9979" s="104" customFormat="1"/>
    <row r="9980" s="104" customFormat="1"/>
    <row r="9981" s="104" customFormat="1"/>
    <row r="9982" s="104" customFormat="1"/>
    <row r="9983" s="104" customFormat="1"/>
    <row r="9984" s="104" customFormat="1"/>
    <row r="9985" s="104" customFormat="1"/>
    <row r="9986" s="104" customFormat="1"/>
    <row r="9987" s="104" customFormat="1"/>
    <row r="9988" s="104" customFormat="1"/>
    <row r="9989" s="104" customFormat="1"/>
    <row r="9990" s="104" customFormat="1"/>
    <row r="9991" s="104" customFormat="1"/>
    <row r="9992" s="104" customFormat="1"/>
    <row r="9993" s="104" customFormat="1"/>
    <row r="9994" s="104" customFormat="1"/>
    <row r="9995" s="104" customFormat="1"/>
    <row r="9996" s="104" customFormat="1"/>
    <row r="9997" s="104" customFormat="1"/>
    <row r="9998" s="104" customFormat="1"/>
    <row r="9999" s="104" customFormat="1"/>
    <row r="10000" s="104" customFormat="1"/>
    <row r="10001" spans="7:14" s="104" customFormat="1"/>
    <row r="10002" spans="7:14" s="104" customFormat="1"/>
    <row r="10003" spans="7:14" s="104" customFormat="1"/>
    <row r="10004" spans="7:14" s="104" customFormat="1">
      <c r="G10004"/>
      <c r="H10004"/>
      <c r="N10004"/>
    </row>
    <row r="10005" spans="7:14" s="104" customFormat="1">
      <c r="G10005"/>
      <c r="H10005"/>
      <c r="N10005"/>
    </row>
    <row r="10006" spans="7:14" s="104" customFormat="1">
      <c r="G10006"/>
      <c r="H10006"/>
      <c r="N10006"/>
    </row>
    <row r="10007" spans="7:14" s="104" customFormat="1">
      <c r="G10007"/>
      <c r="H10007"/>
      <c r="N10007"/>
    </row>
    <row r="10008" spans="7:14" s="104" customFormat="1">
      <c r="G10008"/>
      <c r="H10008"/>
      <c r="N10008"/>
    </row>
    <row r="10009" spans="7:14" s="104" customFormat="1">
      <c r="G10009"/>
      <c r="H10009"/>
      <c r="N10009"/>
    </row>
    <row r="10010" spans="7:14" s="104" customFormat="1">
      <c r="G10010"/>
      <c r="H10010"/>
      <c r="N10010"/>
    </row>
    <row r="10011" spans="7:14" s="104" customFormat="1">
      <c r="G10011"/>
      <c r="H10011"/>
      <c r="N10011"/>
    </row>
    <row r="10012" spans="7:14" s="104" customFormat="1">
      <c r="G10012"/>
      <c r="H10012"/>
      <c r="N10012"/>
    </row>
    <row r="10013" spans="7:14" s="104" customFormat="1">
      <c r="G10013"/>
      <c r="H10013"/>
      <c r="N10013"/>
    </row>
    <row r="10014" spans="7:14" s="104" customFormat="1">
      <c r="G10014"/>
      <c r="H10014"/>
      <c r="N10014"/>
    </row>
    <row r="10015" spans="7:14" s="104" customFormat="1">
      <c r="G10015"/>
      <c r="H10015"/>
      <c r="N10015"/>
    </row>
    <row r="10016" spans="7:14" s="104" customFormat="1">
      <c r="G10016"/>
      <c r="H10016"/>
      <c r="N10016"/>
    </row>
    <row r="10017" spans="7:14" s="104" customFormat="1">
      <c r="G10017"/>
      <c r="H10017"/>
      <c r="N10017"/>
    </row>
    <row r="10018" spans="7:14" s="104" customFormat="1">
      <c r="G10018"/>
      <c r="H10018"/>
      <c r="N10018"/>
    </row>
    <row r="10019" spans="7:14" s="104" customFormat="1">
      <c r="G10019"/>
      <c r="H10019"/>
      <c r="N10019"/>
    </row>
    <row r="10020" spans="7:14" s="104" customFormat="1">
      <c r="G10020"/>
      <c r="H10020"/>
      <c r="N10020"/>
    </row>
    <row r="10021" spans="7:14" s="104" customFormat="1">
      <c r="G10021"/>
      <c r="H10021"/>
      <c r="N10021"/>
    </row>
    <row r="10022" spans="7:14" s="104" customFormat="1">
      <c r="G10022"/>
      <c r="H10022"/>
      <c r="N10022"/>
    </row>
    <row r="10023" spans="7:14" s="104" customFormat="1">
      <c r="G10023"/>
      <c r="H10023"/>
      <c r="N10023"/>
    </row>
    <row r="10024" spans="7:14" s="104" customFormat="1">
      <c r="G10024"/>
      <c r="H10024"/>
      <c r="N10024"/>
    </row>
    <row r="10025" spans="7:14" s="104" customFormat="1">
      <c r="G10025"/>
      <c r="H10025"/>
      <c r="N10025"/>
    </row>
    <row r="10026" spans="7:14" s="104" customFormat="1">
      <c r="G10026"/>
      <c r="H10026"/>
      <c r="N10026"/>
    </row>
    <row r="10027" spans="7:14" s="104" customFormat="1">
      <c r="G10027"/>
      <c r="H10027"/>
      <c r="N10027"/>
    </row>
    <row r="10028" spans="7:14" s="104" customFormat="1">
      <c r="G10028"/>
      <c r="H10028"/>
      <c r="N10028"/>
    </row>
    <row r="10029" spans="7:14" s="104" customFormat="1">
      <c r="G10029"/>
      <c r="H10029"/>
      <c r="N10029"/>
    </row>
    <row r="10030" spans="7:14" s="104" customFormat="1">
      <c r="G10030"/>
      <c r="H10030"/>
      <c r="N10030"/>
    </row>
    <row r="10031" spans="7:14" s="104" customFormat="1">
      <c r="G10031"/>
      <c r="H10031"/>
      <c r="N10031"/>
    </row>
    <row r="10032" spans="7:14" s="104" customFormat="1">
      <c r="G10032"/>
      <c r="H10032"/>
      <c r="N10032"/>
    </row>
    <row r="10033" spans="7:14" s="104" customFormat="1">
      <c r="G10033"/>
      <c r="H10033"/>
      <c r="N10033"/>
    </row>
    <row r="10034" spans="7:14" s="104" customFormat="1">
      <c r="G10034"/>
      <c r="H10034"/>
      <c r="N10034"/>
    </row>
    <row r="10035" spans="7:14" s="104" customFormat="1">
      <c r="G10035"/>
      <c r="H10035"/>
      <c r="N10035"/>
    </row>
    <row r="10036" spans="7:14" s="104" customFormat="1">
      <c r="G10036"/>
      <c r="H10036"/>
      <c r="N10036"/>
    </row>
    <row r="10037" spans="7:14" s="104" customFormat="1">
      <c r="G10037"/>
      <c r="H10037"/>
      <c r="N10037"/>
    </row>
    <row r="10038" spans="7:14" s="104" customFormat="1">
      <c r="G10038"/>
      <c r="H10038"/>
      <c r="N10038"/>
    </row>
    <row r="10039" spans="7:14" s="104" customFormat="1">
      <c r="G10039"/>
      <c r="H10039"/>
      <c r="N10039"/>
    </row>
    <row r="10040" spans="7:14" s="104" customFormat="1">
      <c r="G10040"/>
      <c r="H10040"/>
      <c r="N10040"/>
    </row>
    <row r="10041" spans="7:14" s="104" customFormat="1">
      <c r="G10041"/>
      <c r="H10041"/>
      <c r="N10041"/>
    </row>
    <row r="10042" spans="7:14" s="104" customFormat="1">
      <c r="G10042"/>
      <c r="H10042"/>
      <c r="N10042"/>
    </row>
    <row r="10043" spans="7:14" s="104" customFormat="1">
      <c r="G10043"/>
      <c r="H10043"/>
      <c r="N10043"/>
    </row>
    <row r="10044" spans="7:14" s="104" customFormat="1">
      <c r="G10044"/>
      <c r="H10044"/>
      <c r="N10044"/>
    </row>
    <row r="10045" spans="7:14" s="104" customFormat="1">
      <c r="G10045"/>
      <c r="H10045"/>
      <c r="N10045"/>
    </row>
    <row r="10046" spans="7:14" s="104" customFormat="1">
      <c r="G10046"/>
      <c r="H10046"/>
      <c r="N10046"/>
    </row>
    <row r="10047" spans="7:14" s="104" customFormat="1">
      <c r="G10047"/>
      <c r="H10047"/>
      <c r="N10047"/>
    </row>
    <row r="10048" spans="7:14" s="104" customFormat="1">
      <c r="G10048"/>
      <c r="H10048"/>
      <c r="N10048"/>
    </row>
    <row r="10049" spans="7:14" s="104" customFormat="1">
      <c r="G10049"/>
      <c r="H10049"/>
      <c r="N10049"/>
    </row>
    <row r="10050" spans="7:14" s="104" customFormat="1">
      <c r="G10050"/>
      <c r="H10050"/>
      <c r="N10050"/>
    </row>
    <row r="10051" spans="7:14" s="104" customFormat="1">
      <c r="G10051"/>
      <c r="H10051"/>
      <c r="N10051"/>
    </row>
    <row r="10052" spans="7:14" s="104" customFormat="1">
      <c r="G10052"/>
      <c r="H10052"/>
      <c r="N10052"/>
    </row>
    <row r="10053" spans="7:14" s="104" customFormat="1">
      <c r="G10053"/>
      <c r="H10053"/>
      <c r="N10053"/>
    </row>
    <row r="10054" spans="7:14" s="104" customFormat="1">
      <c r="G10054"/>
      <c r="H10054"/>
      <c r="N10054"/>
    </row>
    <row r="10055" spans="7:14" s="104" customFormat="1">
      <c r="G10055"/>
      <c r="H10055"/>
      <c r="N10055"/>
    </row>
    <row r="10056" spans="7:14" s="104" customFormat="1">
      <c r="G10056"/>
      <c r="H10056"/>
      <c r="N10056"/>
    </row>
    <row r="10057" spans="7:14" s="104" customFormat="1">
      <c r="G10057"/>
      <c r="H10057"/>
      <c r="N10057"/>
    </row>
    <row r="10058" spans="7:14" s="104" customFormat="1">
      <c r="G10058"/>
      <c r="H10058"/>
      <c r="N10058"/>
    </row>
    <row r="10059" spans="7:14" s="104" customFormat="1">
      <c r="G10059"/>
      <c r="H10059"/>
      <c r="N10059"/>
    </row>
    <row r="10060" spans="7:14" s="104" customFormat="1">
      <c r="G10060"/>
      <c r="H10060"/>
      <c r="N10060"/>
    </row>
    <row r="10061" spans="7:14" s="104" customFormat="1">
      <c r="G10061"/>
      <c r="H10061"/>
      <c r="N10061"/>
    </row>
    <row r="10062" spans="7:14" s="104" customFormat="1">
      <c r="G10062"/>
      <c r="H10062"/>
      <c r="N10062"/>
    </row>
    <row r="10063" spans="7:14" s="104" customFormat="1">
      <c r="G10063"/>
      <c r="H10063"/>
      <c r="N10063"/>
    </row>
    <row r="10064" spans="7:14" s="104" customFormat="1">
      <c r="G10064"/>
      <c r="H10064"/>
      <c r="N10064"/>
    </row>
    <row r="10065" spans="7:14" s="104" customFormat="1">
      <c r="G10065"/>
      <c r="H10065"/>
      <c r="N10065"/>
    </row>
    <row r="10066" spans="7:14" s="104" customFormat="1">
      <c r="G10066"/>
      <c r="H10066"/>
      <c r="N10066"/>
    </row>
    <row r="10067" spans="7:14" s="104" customFormat="1">
      <c r="G10067"/>
      <c r="H10067"/>
      <c r="N10067"/>
    </row>
    <row r="10068" spans="7:14" s="104" customFormat="1">
      <c r="G10068"/>
      <c r="H10068"/>
      <c r="N10068"/>
    </row>
    <row r="10069" spans="7:14" s="104" customFormat="1">
      <c r="G10069"/>
      <c r="H10069"/>
      <c r="N10069"/>
    </row>
    <row r="10070" spans="7:14" s="104" customFormat="1">
      <c r="G10070"/>
      <c r="H10070"/>
      <c r="N10070"/>
    </row>
    <row r="10071" spans="7:14" s="104" customFormat="1">
      <c r="G10071"/>
      <c r="H10071"/>
      <c r="N10071"/>
    </row>
    <row r="10072" spans="7:14" s="104" customFormat="1">
      <c r="G10072"/>
      <c r="H10072"/>
      <c r="N10072"/>
    </row>
    <row r="10073" spans="7:14" s="104" customFormat="1">
      <c r="G10073"/>
      <c r="H10073"/>
      <c r="N10073"/>
    </row>
    <row r="10074" spans="7:14" s="104" customFormat="1">
      <c r="G10074"/>
      <c r="H10074"/>
      <c r="N10074"/>
    </row>
    <row r="10075" spans="7:14" s="104" customFormat="1">
      <c r="G10075"/>
      <c r="H10075"/>
      <c r="N10075"/>
    </row>
    <row r="10076" spans="7:14" s="104" customFormat="1">
      <c r="G10076"/>
      <c r="H10076"/>
      <c r="N10076"/>
    </row>
    <row r="10077" spans="7:14" s="104" customFormat="1">
      <c r="G10077"/>
      <c r="H10077"/>
      <c r="N10077"/>
    </row>
    <row r="10078" spans="7:14" s="104" customFormat="1">
      <c r="G10078"/>
      <c r="H10078"/>
      <c r="N10078"/>
    </row>
    <row r="10079" spans="7:14" s="104" customFormat="1">
      <c r="G10079"/>
      <c r="H10079"/>
      <c r="N10079"/>
    </row>
    <row r="10080" spans="7:14" s="104" customFormat="1">
      <c r="G10080"/>
      <c r="H10080"/>
      <c r="N10080"/>
    </row>
    <row r="10081" spans="7:14" s="104" customFormat="1">
      <c r="G10081"/>
      <c r="H10081"/>
      <c r="N10081"/>
    </row>
    <row r="10082" spans="7:14" s="104" customFormat="1">
      <c r="G10082"/>
      <c r="H10082"/>
      <c r="N10082"/>
    </row>
    <row r="10083" spans="7:14" s="104" customFormat="1">
      <c r="G10083"/>
      <c r="H10083"/>
      <c r="N10083"/>
    </row>
    <row r="10084" spans="7:14" s="104" customFormat="1">
      <c r="G10084"/>
      <c r="H10084"/>
      <c r="N10084"/>
    </row>
    <row r="10085" spans="7:14" s="104" customFormat="1">
      <c r="G10085"/>
      <c r="H10085"/>
      <c r="N10085"/>
    </row>
    <row r="10086" spans="7:14" s="104" customFormat="1">
      <c r="G10086"/>
      <c r="H10086"/>
      <c r="N10086"/>
    </row>
    <row r="10087" spans="7:14" s="104" customFormat="1">
      <c r="G10087"/>
      <c r="H10087"/>
      <c r="N10087"/>
    </row>
    <row r="10088" spans="7:14" s="104" customFormat="1">
      <c r="G10088"/>
      <c r="H10088"/>
      <c r="N10088"/>
    </row>
    <row r="10089" spans="7:14" s="104" customFormat="1">
      <c r="G10089"/>
      <c r="H10089"/>
      <c r="N10089"/>
    </row>
    <row r="10090" spans="7:14" s="104" customFormat="1">
      <c r="G10090"/>
      <c r="H10090"/>
      <c r="N10090"/>
    </row>
    <row r="10091" spans="7:14" s="104" customFormat="1">
      <c r="G10091"/>
      <c r="H10091"/>
      <c r="N10091"/>
    </row>
    <row r="10092" spans="7:14" s="104" customFormat="1">
      <c r="G10092"/>
      <c r="H10092"/>
      <c r="N10092"/>
    </row>
    <row r="10093" spans="7:14" s="104" customFormat="1">
      <c r="G10093"/>
      <c r="H10093"/>
      <c r="N10093"/>
    </row>
    <row r="10094" spans="7:14" s="104" customFormat="1">
      <c r="G10094"/>
      <c r="H10094"/>
      <c r="N10094"/>
    </row>
    <row r="10095" spans="7:14" s="104" customFormat="1">
      <c r="G10095"/>
      <c r="H10095"/>
      <c r="N10095"/>
    </row>
    <row r="10096" spans="7:14" s="104" customFormat="1">
      <c r="G10096"/>
      <c r="H10096"/>
      <c r="N10096"/>
    </row>
    <row r="10097" spans="7:14" s="104" customFormat="1">
      <c r="G10097"/>
      <c r="H10097"/>
      <c r="N10097"/>
    </row>
    <row r="10098" spans="7:14" s="104" customFormat="1">
      <c r="G10098"/>
      <c r="H10098"/>
      <c r="N10098"/>
    </row>
    <row r="10099" spans="7:14" s="104" customFormat="1">
      <c r="G10099"/>
      <c r="H10099"/>
      <c r="N10099"/>
    </row>
    <row r="10100" spans="7:14" s="104" customFormat="1">
      <c r="G10100"/>
      <c r="H10100"/>
      <c r="N10100"/>
    </row>
    <row r="10101" spans="7:14" s="104" customFormat="1">
      <c r="G10101"/>
      <c r="H10101"/>
      <c r="N10101"/>
    </row>
    <row r="10102" spans="7:14" s="104" customFormat="1">
      <c r="G10102"/>
      <c r="H10102"/>
      <c r="N10102"/>
    </row>
    <row r="10103" spans="7:14" s="104" customFormat="1">
      <c r="G10103"/>
      <c r="H10103"/>
      <c r="N10103"/>
    </row>
    <row r="10104" spans="7:14" s="104" customFormat="1">
      <c r="G10104"/>
      <c r="H10104"/>
      <c r="N10104"/>
    </row>
    <row r="10105" spans="7:14" s="104" customFormat="1">
      <c r="G10105"/>
      <c r="H10105"/>
      <c r="N10105"/>
    </row>
    <row r="10106" spans="7:14" s="104" customFormat="1">
      <c r="G10106"/>
      <c r="H10106"/>
      <c r="N10106"/>
    </row>
    <row r="10107" spans="7:14" s="104" customFormat="1">
      <c r="G10107"/>
      <c r="H10107"/>
      <c r="N10107"/>
    </row>
    <row r="10108" spans="7:14" s="104" customFormat="1">
      <c r="G10108"/>
      <c r="H10108"/>
      <c r="N10108"/>
    </row>
    <row r="10109" spans="7:14" s="104" customFormat="1">
      <c r="G10109"/>
      <c r="H10109"/>
      <c r="N10109"/>
    </row>
    <row r="10110" spans="7:14" s="104" customFormat="1">
      <c r="G10110"/>
      <c r="H10110"/>
      <c r="N10110"/>
    </row>
    <row r="10111" spans="7:14" s="104" customFormat="1">
      <c r="G10111"/>
      <c r="H10111"/>
      <c r="N10111"/>
    </row>
    <row r="10112" spans="7:14" s="104" customFormat="1">
      <c r="G10112"/>
      <c r="H10112"/>
      <c r="N10112"/>
    </row>
    <row r="10113" spans="7:14" s="104" customFormat="1">
      <c r="G10113"/>
      <c r="H10113"/>
      <c r="N10113"/>
    </row>
    <row r="10114" spans="7:14" s="104" customFormat="1">
      <c r="G10114"/>
      <c r="H10114"/>
      <c r="N10114"/>
    </row>
    <row r="10115" spans="7:14" s="104" customFormat="1">
      <c r="G10115"/>
      <c r="H10115"/>
      <c r="N10115"/>
    </row>
    <row r="10116" spans="7:14" s="104" customFormat="1">
      <c r="G10116"/>
      <c r="H10116"/>
      <c r="N10116"/>
    </row>
    <row r="10117" spans="7:14" s="104" customFormat="1">
      <c r="G10117"/>
      <c r="H10117"/>
      <c r="N10117"/>
    </row>
    <row r="10118" spans="7:14" s="104" customFormat="1">
      <c r="G10118"/>
      <c r="H10118"/>
      <c r="N10118"/>
    </row>
    <row r="10119" spans="7:14" s="104" customFormat="1">
      <c r="G10119"/>
      <c r="H10119"/>
      <c r="N10119"/>
    </row>
    <row r="10120" spans="7:14" s="104" customFormat="1">
      <c r="G10120"/>
      <c r="H10120"/>
      <c r="N10120"/>
    </row>
    <row r="10121" spans="7:14" s="104" customFormat="1">
      <c r="G10121"/>
      <c r="H10121"/>
      <c r="N10121"/>
    </row>
    <row r="10122" spans="7:14" s="104" customFormat="1">
      <c r="G10122"/>
      <c r="H10122"/>
      <c r="N10122"/>
    </row>
    <row r="10123" spans="7:14" s="104" customFormat="1">
      <c r="G10123"/>
      <c r="H10123"/>
      <c r="N10123"/>
    </row>
    <row r="10124" spans="7:14" s="104" customFormat="1">
      <c r="G10124"/>
      <c r="H10124"/>
      <c r="N10124"/>
    </row>
    <row r="10125" spans="7:14" s="104" customFormat="1">
      <c r="G10125"/>
      <c r="H10125"/>
      <c r="N10125"/>
    </row>
    <row r="10126" spans="7:14" s="104" customFormat="1">
      <c r="G10126"/>
      <c r="H10126"/>
      <c r="N10126"/>
    </row>
    <row r="10127" spans="7:14" s="104" customFormat="1">
      <c r="G10127"/>
      <c r="H10127"/>
      <c r="N10127"/>
    </row>
    <row r="10128" spans="7:14" s="104" customFormat="1">
      <c r="G10128"/>
      <c r="H10128"/>
      <c r="N10128"/>
    </row>
    <row r="10129" spans="7:14" s="104" customFormat="1">
      <c r="G10129"/>
      <c r="H10129"/>
      <c r="N10129"/>
    </row>
    <row r="10130" spans="7:14" s="104" customFormat="1">
      <c r="G10130"/>
      <c r="H10130"/>
      <c r="N10130"/>
    </row>
    <row r="10131" spans="7:14" s="104" customFormat="1">
      <c r="G10131"/>
      <c r="H10131"/>
      <c r="N10131"/>
    </row>
    <row r="10132" spans="7:14" s="104" customFormat="1">
      <c r="G10132"/>
      <c r="H10132"/>
      <c r="N10132"/>
    </row>
    <row r="10133" spans="7:14" s="104" customFormat="1">
      <c r="G10133"/>
      <c r="H10133"/>
      <c r="N10133"/>
    </row>
    <row r="10134" spans="7:14" s="104" customFormat="1">
      <c r="G10134"/>
      <c r="H10134"/>
      <c r="N10134"/>
    </row>
    <row r="10135" spans="7:14" s="104" customFormat="1">
      <c r="G10135"/>
      <c r="H10135"/>
      <c r="N10135"/>
    </row>
    <row r="10136" spans="7:14" s="104" customFormat="1">
      <c r="G10136"/>
      <c r="H10136"/>
      <c r="N10136"/>
    </row>
    <row r="10137" spans="7:14" s="104" customFormat="1">
      <c r="G10137"/>
      <c r="H10137"/>
      <c r="N10137"/>
    </row>
    <row r="10138" spans="7:14" s="104" customFormat="1">
      <c r="G10138"/>
      <c r="H10138"/>
      <c r="N10138"/>
    </row>
    <row r="10139" spans="7:14" s="104" customFormat="1">
      <c r="G10139"/>
      <c r="H10139"/>
      <c r="N10139"/>
    </row>
    <row r="10140" spans="7:14" s="104" customFormat="1">
      <c r="G10140"/>
      <c r="H10140"/>
      <c r="N10140"/>
    </row>
    <row r="10141" spans="7:14" s="104" customFormat="1">
      <c r="G10141"/>
      <c r="H10141"/>
      <c r="N10141"/>
    </row>
    <row r="10142" spans="7:14" s="104" customFormat="1">
      <c r="G10142"/>
      <c r="H10142"/>
      <c r="N10142"/>
    </row>
    <row r="10143" spans="7:14" s="104" customFormat="1">
      <c r="G10143"/>
      <c r="H10143"/>
      <c r="N10143"/>
    </row>
    <row r="10144" spans="7:14" s="104" customFormat="1">
      <c r="G10144"/>
      <c r="H10144"/>
      <c r="N10144"/>
    </row>
    <row r="10145" spans="7:14" s="104" customFormat="1">
      <c r="G10145"/>
      <c r="H10145"/>
      <c r="N10145"/>
    </row>
    <row r="10146" spans="7:14" s="104" customFormat="1">
      <c r="G10146"/>
      <c r="H10146"/>
      <c r="N10146"/>
    </row>
    <row r="10147" spans="7:14" s="104" customFormat="1">
      <c r="G10147"/>
      <c r="H10147"/>
      <c r="N10147"/>
    </row>
    <row r="10148" spans="7:14" s="104" customFormat="1">
      <c r="G10148"/>
      <c r="H10148"/>
      <c r="N10148"/>
    </row>
    <row r="10149" spans="7:14" s="104" customFormat="1">
      <c r="G10149"/>
      <c r="H10149"/>
      <c r="N10149"/>
    </row>
    <row r="10150" spans="7:14" s="104" customFormat="1">
      <c r="G10150"/>
      <c r="H10150"/>
      <c r="N10150"/>
    </row>
    <row r="10151" spans="7:14" s="104" customFormat="1">
      <c r="G10151"/>
      <c r="H10151"/>
      <c r="N10151"/>
    </row>
    <row r="10152" spans="7:14" s="104" customFormat="1">
      <c r="G10152"/>
      <c r="H10152"/>
      <c r="N10152"/>
    </row>
    <row r="10153" spans="7:14" s="104" customFormat="1">
      <c r="G10153"/>
      <c r="H10153"/>
      <c r="N10153"/>
    </row>
    <row r="10154" spans="7:14" s="104" customFormat="1">
      <c r="G10154"/>
      <c r="H10154"/>
      <c r="N10154"/>
    </row>
    <row r="10155" spans="7:14" s="104" customFormat="1">
      <c r="G10155"/>
      <c r="H10155"/>
      <c r="N10155"/>
    </row>
    <row r="10156" spans="7:14" s="104" customFormat="1">
      <c r="G10156"/>
      <c r="H10156"/>
      <c r="N10156"/>
    </row>
    <row r="10157" spans="7:14" s="104" customFormat="1">
      <c r="G10157"/>
      <c r="H10157"/>
      <c r="N10157"/>
    </row>
    <row r="10158" spans="7:14" s="104" customFormat="1">
      <c r="G10158"/>
      <c r="H10158"/>
      <c r="N10158"/>
    </row>
    <row r="10159" spans="7:14" s="104" customFormat="1">
      <c r="G10159"/>
      <c r="H10159"/>
      <c r="N10159"/>
    </row>
    <row r="10160" spans="7:14" s="104" customFormat="1">
      <c r="G10160"/>
      <c r="H10160"/>
      <c r="N10160"/>
    </row>
    <row r="10161" spans="7:14" s="104" customFormat="1">
      <c r="G10161"/>
      <c r="H10161"/>
      <c r="N10161"/>
    </row>
    <row r="10162" spans="7:14" s="104" customFormat="1">
      <c r="G10162"/>
      <c r="H10162"/>
      <c r="N10162"/>
    </row>
    <row r="10163" spans="7:14" s="104" customFormat="1">
      <c r="G10163"/>
      <c r="H10163"/>
      <c r="N10163"/>
    </row>
    <row r="10164" spans="7:14" s="104" customFormat="1">
      <c r="G10164"/>
      <c r="H10164"/>
      <c r="N10164"/>
    </row>
    <row r="10165" spans="7:14" s="104" customFormat="1">
      <c r="G10165"/>
      <c r="H10165"/>
      <c r="N10165"/>
    </row>
    <row r="10166" spans="7:14" s="104" customFormat="1">
      <c r="G10166"/>
      <c r="H10166"/>
      <c r="N10166"/>
    </row>
    <row r="10167" spans="7:14" s="104" customFormat="1">
      <c r="G10167"/>
      <c r="H10167"/>
      <c r="N10167"/>
    </row>
    <row r="10168" spans="7:14" s="104" customFormat="1">
      <c r="G10168"/>
      <c r="H10168"/>
      <c r="N10168"/>
    </row>
    <row r="10169" spans="7:14" s="104" customFormat="1">
      <c r="G10169"/>
      <c r="H10169"/>
      <c r="N10169"/>
    </row>
    <row r="10170" spans="7:14" s="104" customFormat="1">
      <c r="G10170"/>
      <c r="H10170"/>
      <c r="N10170"/>
    </row>
    <row r="10171" spans="7:14" s="104" customFormat="1">
      <c r="G10171"/>
      <c r="H10171"/>
      <c r="N10171"/>
    </row>
    <row r="10172" spans="7:14" s="104" customFormat="1">
      <c r="G10172"/>
      <c r="H10172"/>
      <c r="N10172"/>
    </row>
    <row r="10173" spans="7:14" s="104" customFormat="1">
      <c r="G10173"/>
      <c r="H10173"/>
      <c r="N10173"/>
    </row>
    <row r="10174" spans="7:14" s="104" customFormat="1">
      <c r="G10174"/>
      <c r="H10174"/>
      <c r="N10174"/>
    </row>
    <row r="10175" spans="7:14" s="104" customFormat="1">
      <c r="G10175"/>
      <c r="H10175"/>
      <c r="N10175"/>
    </row>
    <row r="10176" spans="7:14" s="104" customFormat="1">
      <c r="G10176"/>
      <c r="H10176"/>
      <c r="N10176"/>
    </row>
    <row r="10177" spans="7:14" s="104" customFormat="1">
      <c r="G10177"/>
      <c r="H10177"/>
      <c r="N10177"/>
    </row>
    <row r="10178" spans="7:14" s="104" customFormat="1">
      <c r="G10178"/>
      <c r="H10178"/>
      <c r="N10178"/>
    </row>
    <row r="10179" spans="7:14" s="104" customFormat="1">
      <c r="G10179"/>
      <c r="H10179"/>
      <c r="N10179"/>
    </row>
    <row r="10180" spans="7:14" s="104" customFormat="1">
      <c r="G10180"/>
      <c r="H10180"/>
      <c r="N10180"/>
    </row>
    <row r="10181" spans="7:14" s="104" customFormat="1">
      <c r="G10181"/>
      <c r="H10181"/>
      <c r="N10181"/>
    </row>
    <row r="10182" spans="7:14" s="104" customFormat="1">
      <c r="G10182"/>
      <c r="H10182"/>
      <c r="N10182"/>
    </row>
    <row r="10183" spans="7:14" s="104" customFormat="1">
      <c r="G10183"/>
      <c r="H10183"/>
      <c r="N10183"/>
    </row>
    <row r="10184" spans="7:14" s="104" customFormat="1">
      <c r="G10184"/>
      <c r="H10184"/>
      <c r="N10184"/>
    </row>
    <row r="10185" spans="7:14" s="104" customFormat="1">
      <c r="G10185"/>
      <c r="H10185"/>
      <c r="N10185"/>
    </row>
    <row r="10186" spans="7:14" s="104" customFormat="1">
      <c r="G10186"/>
      <c r="H10186"/>
      <c r="N10186"/>
    </row>
    <row r="10187" spans="7:14" s="104" customFormat="1">
      <c r="G10187"/>
      <c r="H10187"/>
      <c r="N10187"/>
    </row>
    <row r="10188" spans="7:14" s="104" customFormat="1">
      <c r="G10188"/>
      <c r="H10188"/>
      <c r="N10188"/>
    </row>
    <row r="10189" spans="7:14" s="104" customFormat="1">
      <c r="G10189"/>
      <c r="H10189"/>
      <c r="N10189"/>
    </row>
    <row r="10190" spans="7:14" s="104" customFormat="1">
      <c r="G10190"/>
      <c r="H10190"/>
      <c r="N10190"/>
    </row>
    <row r="10191" spans="7:14" s="104" customFormat="1">
      <c r="G10191"/>
      <c r="H10191"/>
      <c r="N10191"/>
    </row>
    <row r="10192" spans="7:14" s="104" customFormat="1">
      <c r="G10192"/>
      <c r="H10192"/>
      <c r="N10192"/>
    </row>
    <row r="10193" spans="7:14" s="104" customFormat="1">
      <c r="G10193"/>
      <c r="H10193"/>
      <c r="N10193"/>
    </row>
    <row r="10194" spans="7:14" s="104" customFormat="1">
      <c r="G10194"/>
      <c r="H10194"/>
      <c r="N10194"/>
    </row>
    <row r="10195" spans="7:14" s="104" customFormat="1">
      <c r="G10195"/>
      <c r="H10195"/>
      <c r="N10195"/>
    </row>
    <row r="10196" spans="7:14" s="104" customFormat="1">
      <c r="G10196"/>
      <c r="H10196"/>
      <c r="N10196"/>
    </row>
    <row r="10197" spans="7:14" s="104" customFormat="1">
      <c r="G10197"/>
      <c r="H10197"/>
      <c r="N10197"/>
    </row>
    <row r="10198" spans="7:14" s="104" customFormat="1">
      <c r="G10198"/>
      <c r="H10198"/>
      <c r="N10198"/>
    </row>
    <row r="10199" spans="7:14" s="104" customFormat="1">
      <c r="G10199"/>
      <c r="H10199"/>
      <c r="N10199"/>
    </row>
    <row r="10200" spans="7:14" s="104" customFormat="1">
      <c r="G10200"/>
      <c r="H10200"/>
      <c r="N10200"/>
    </row>
    <row r="10201" spans="7:14" s="104" customFormat="1">
      <c r="G10201"/>
      <c r="H10201"/>
      <c r="N10201"/>
    </row>
    <row r="10202" spans="7:14" s="104" customFormat="1">
      <c r="G10202"/>
      <c r="H10202"/>
      <c r="N10202"/>
    </row>
    <row r="10203" spans="7:14" s="104" customFormat="1">
      <c r="G10203"/>
      <c r="H10203"/>
      <c r="N10203"/>
    </row>
    <row r="10204" spans="7:14" s="104" customFormat="1">
      <c r="G10204"/>
      <c r="H10204"/>
      <c r="N10204"/>
    </row>
    <row r="10205" spans="7:14" s="104" customFormat="1">
      <c r="G10205"/>
      <c r="H10205"/>
      <c r="N10205"/>
    </row>
    <row r="10206" spans="7:14" s="104" customFormat="1">
      <c r="G10206"/>
      <c r="H10206"/>
      <c r="N10206"/>
    </row>
    <row r="10207" spans="7:14" s="104" customFormat="1">
      <c r="G10207"/>
      <c r="H10207"/>
      <c r="N10207"/>
    </row>
    <row r="10208" spans="7:14" s="104" customFormat="1">
      <c r="G10208"/>
      <c r="H10208"/>
      <c r="N10208"/>
    </row>
    <row r="10209" spans="7:14" s="104" customFormat="1">
      <c r="G10209"/>
      <c r="H10209"/>
      <c r="N10209"/>
    </row>
    <row r="10210" spans="7:14" s="104" customFormat="1">
      <c r="G10210"/>
      <c r="H10210"/>
      <c r="N10210"/>
    </row>
    <row r="10211" spans="7:14" s="104" customFormat="1">
      <c r="G10211"/>
      <c r="H10211"/>
      <c r="N10211"/>
    </row>
    <row r="10212" spans="7:14" s="104" customFormat="1">
      <c r="G10212"/>
      <c r="H10212"/>
      <c r="N10212"/>
    </row>
    <row r="10213" spans="7:14" s="104" customFormat="1">
      <c r="G10213"/>
      <c r="H10213"/>
      <c r="N10213"/>
    </row>
    <row r="10214" spans="7:14" s="104" customFormat="1">
      <c r="G10214"/>
      <c r="H10214"/>
      <c r="N10214"/>
    </row>
    <row r="10215" spans="7:14" s="104" customFormat="1">
      <c r="G10215"/>
      <c r="H10215"/>
      <c r="N10215"/>
    </row>
    <row r="10216" spans="7:14" s="104" customFormat="1">
      <c r="G10216"/>
      <c r="H10216"/>
      <c r="N10216"/>
    </row>
    <row r="10217" spans="7:14" s="104" customFormat="1">
      <c r="G10217"/>
      <c r="H10217"/>
      <c r="N10217"/>
    </row>
    <row r="10218" spans="7:14" s="104" customFormat="1">
      <c r="G10218"/>
      <c r="H10218"/>
      <c r="N10218"/>
    </row>
    <row r="10219" spans="7:14" s="104" customFormat="1">
      <c r="G10219"/>
      <c r="H10219"/>
      <c r="N10219"/>
    </row>
    <row r="10220" spans="7:14" s="104" customFormat="1">
      <c r="G10220"/>
      <c r="H10220"/>
      <c r="N10220"/>
    </row>
    <row r="10221" spans="7:14" s="104" customFormat="1">
      <c r="G10221"/>
      <c r="H10221"/>
      <c r="N10221"/>
    </row>
    <row r="10222" spans="7:14" s="104" customFormat="1">
      <c r="G10222"/>
      <c r="H10222"/>
      <c r="N10222"/>
    </row>
    <row r="10223" spans="7:14" s="104" customFormat="1">
      <c r="G10223"/>
      <c r="H10223"/>
      <c r="N10223"/>
    </row>
    <row r="10224" spans="7:14" s="104" customFormat="1">
      <c r="G10224"/>
      <c r="H10224"/>
      <c r="N10224"/>
    </row>
    <row r="10225" spans="7:14" s="104" customFormat="1">
      <c r="G10225"/>
      <c r="H10225"/>
      <c r="N10225"/>
    </row>
    <row r="10226" spans="7:14" s="104" customFormat="1">
      <c r="G10226"/>
      <c r="H10226"/>
      <c r="N10226"/>
    </row>
    <row r="10227" spans="7:14" s="104" customFormat="1">
      <c r="G10227"/>
      <c r="H10227"/>
      <c r="N10227"/>
    </row>
    <row r="10228" spans="7:14" s="104" customFormat="1">
      <c r="G10228"/>
      <c r="H10228"/>
      <c r="N10228"/>
    </row>
    <row r="10229" spans="7:14" s="104" customFormat="1">
      <c r="G10229"/>
      <c r="H10229"/>
      <c r="N10229"/>
    </row>
    <row r="10230" spans="7:14" s="104" customFormat="1">
      <c r="G10230"/>
      <c r="H10230"/>
      <c r="N10230"/>
    </row>
    <row r="10231" spans="7:14" s="104" customFormat="1">
      <c r="G10231"/>
      <c r="H10231"/>
      <c r="N10231"/>
    </row>
    <row r="10232" spans="7:14" s="104" customFormat="1">
      <c r="G10232"/>
      <c r="H10232"/>
      <c r="N10232"/>
    </row>
    <row r="10233" spans="7:14" s="104" customFormat="1">
      <c r="G10233"/>
      <c r="H10233"/>
      <c r="N10233"/>
    </row>
    <row r="10234" spans="7:14" s="104" customFormat="1">
      <c r="G10234"/>
      <c r="H10234"/>
      <c r="N10234"/>
    </row>
    <row r="10235" spans="7:14" s="104" customFormat="1">
      <c r="G10235"/>
      <c r="H10235"/>
      <c r="N10235"/>
    </row>
    <row r="10236" spans="7:14" s="104" customFormat="1">
      <c r="G10236"/>
      <c r="H10236"/>
      <c r="N10236"/>
    </row>
    <row r="10237" spans="7:14" s="104" customFormat="1">
      <c r="G10237"/>
      <c r="H10237"/>
      <c r="N10237"/>
    </row>
    <row r="10238" spans="7:14" s="104" customFormat="1">
      <c r="G10238"/>
      <c r="H10238"/>
      <c r="N10238"/>
    </row>
    <row r="10239" spans="7:14" s="104" customFormat="1">
      <c r="G10239"/>
      <c r="H10239"/>
      <c r="N10239"/>
    </row>
    <row r="10240" spans="7:14" s="104" customFormat="1">
      <c r="G10240"/>
      <c r="H10240"/>
      <c r="N10240"/>
    </row>
    <row r="10241" spans="7:14" s="104" customFormat="1">
      <c r="G10241"/>
      <c r="H10241"/>
      <c r="N10241"/>
    </row>
    <row r="10242" spans="7:14" s="104" customFormat="1">
      <c r="G10242"/>
      <c r="H10242"/>
      <c r="N10242"/>
    </row>
    <row r="10243" spans="7:14" s="104" customFormat="1">
      <c r="G10243"/>
      <c r="H10243"/>
      <c r="N10243"/>
    </row>
    <row r="10244" spans="7:14" s="104" customFormat="1">
      <c r="G10244"/>
      <c r="H10244"/>
      <c r="N10244"/>
    </row>
    <row r="10245" spans="7:14" s="104" customFormat="1">
      <c r="G10245"/>
      <c r="H10245"/>
      <c r="N10245"/>
    </row>
    <row r="10246" spans="7:14" s="104" customFormat="1">
      <c r="G10246"/>
      <c r="H10246"/>
      <c r="N10246"/>
    </row>
    <row r="10247" spans="7:14" s="104" customFormat="1">
      <c r="G10247"/>
      <c r="H10247"/>
      <c r="N10247"/>
    </row>
    <row r="10248" spans="7:14" s="104" customFormat="1">
      <c r="G10248"/>
      <c r="H10248"/>
      <c r="N10248"/>
    </row>
    <row r="10249" spans="7:14" s="104" customFormat="1">
      <c r="G10249"/>
      <c r="H10249"/>
      <c r="N10249"/>
    </row>
    <row r="10250" spans="7:14" s="104" customFormat="1">
      <c r="G10250"/>
      <c r="H10250"/>
      <c r="N10250"/>
    </row>
    <row r="10251" spans="7:14" s="104" customFormat="1">
      <c r="G10251"/>
      <c r="H10251"/>
      <c r="N10251"/>
    </row>
    <row r="10252" spans="7:14" s="104" customFormat="1">
      <c r="G10252"/>
      <c r="H10252"/>
      <c r="N10252"/>
    </row>
    <row r="10253" spans="7:14" s="104" customFormat="1">
      <c r="G10253"/>
      <c r="H10253"/>
      <c r="N10253"/>
    </row>
    <row r="10254" spans="7:14" s="104" customFormat="1">
      <c r="G10254"/>
      <c r="H10254"/>
      <c r="N10254"/>
    </row>
    <row r="10255" spans="7:14" s="104" customFormat="1">
      <c r="G10255"/>
      <c r="H10255"/>
      <c r="N10255"/>
    </row>
    <row r="10256" spans="7:14" s="104" customFormat="1">
      <c r="G10256"/>
      <c r="H10256"/>
      <c r="N10256"/>
    </row>
    <row r="10257" spans="7:14" s="104" customFormat="1">
      <c r="G10257"/>
      <c r="H10257"/>
      <c r="N10257"/>
    </row>
    <row r="10258" spans="7:14" s="104" customFormat="1">
      <c r="G10258"/>
      <c r="H10258"/>
      <c r="N10258"/>
    </row>
    <row r="10259" spans="7:14" s="104" customFormat="1">
      <c r="G10259"/>
      <c r="H10259"/>
      <c r="N10259"/>
    </row>
    <row r="10260" spans="7:14" s="104" customFormat="1">
      <c r="G10260"/>
      <c r="H10260"/>
      <c r="N10260"/>
    </row>
    <row r="10261" spans="7:14" s="104" customFormat="1">
      <c r="G10261"/>
      <c r="H10261"/>
      <c r="N10261"/>
    </row>
    <row r="10262" spans="7:14" s="104" customFormat="1">
      <c r="G10262"/>
      <c r="H10262"/>
      <c r="N10262"/>
    </row>
    <row r="10263" spans="7:14" s="104" customFormat="1">
      <c r="G10263"/>
      <c r="H10263"/>
      <c r="N10263"/>
    </row>
    <row r="10264" spans="7:14" s="104" customFormat="1">
      <c r="G10264"/>
      <c r="H10264"/>
      <c r="N10264"/>
    </row>
    <row r="10265" spans="7:14" s="104" customFormat="1">
      <c r="G10265"/>
      <c r="H10265"/>
      <c r="N10265"/>
    </row>
    <row r="10266" spans="7:14" s="104" customFormat="1">
      <c r="G10266"/>
      <c r="H10266"/>
      <c r="N10266"/>
    </row>
    <row r="10267" spans="7:14" s="104" customFormat="1">
      <c r="G10267"/>
      <c r="H10267"/>
      <c r="N10267"/>
    </row>
    <row r="10268" spans="7:14" s="104" customFormat="1">
      <c r="G10268"/>
      <c r="H10268"/>
      <c r="N10268"/>
    </row>
    <row r="10269" spans="7:14" s="104" customFormat="1">
      <c r="G10269"/>
      <c r="H10269"/>
      <c r="N10269"/>
    </row>
    <row r="10270" spans="7:14" s="104" customFormat="1">
      <c r="G10270"/>
      <c r="H10270"/>
      <c r="N10270"/>
    </row>
    <row r="10271" spans="7:14" s="104" customFormat="1">
      <c r="G10271"/>
      <c r="H10271"/>
      <c r="N10271"/>
    </row>
    <row r="10272" spans="7:14" s="104" customFormat="1">
      <c r="G10272"/>
      <c r="H10272"/>
      <c r="N10272"/>
    </row>
    <row r="10273" spans="7:14" s="104" customFormat="1">
      <c r="G10273"/>
      <c r="H10273"/>
      <c r="N10273"/>
    </row>
    <row r="10274" spans="7:14" s="104" customFormat="1">
      <c r="G10274"/>
      <c r="H10274"/>
      <c r="N10274"/>
    </row>
    <row r="10275" spans="7:14" s="104" customFormat="1">
      <c r="G10275"/>
      <c r="H10275"/>
      <c r="N10275"/>
    </row>
    <row r="10276" spans="7:14" s="104" customFormat="1">
      <c r="G10276"/>
      <c r="H10276"/>
      <c r="N10276"/>
    </row>
    <row r="10277" spans="7:14" s="104" customFormat="1">
      <c r="G10277"/>
      <c r="H10277"/>
      <c r="N10277"/>
    </row>
    <row r="10278" spans="7:14" s="104" customFormat="1">
      <c r="G10278"/>
      <c r="H10278"/>
      <c r="N10278"/>
    </row>
    <row r="10279" spans="7:14" s="104" customFormat="1">
      <c r="G10279"/>
      <c r="H10279"/>
      <c r="N10279"/>
    </row>
    <row r="10280" spans="7:14" s="104" customFormat="1">
      <c r="G10280"/>
      <c r="H10280"/>
      <c r="N10280"/>
    </row>
    <row r="10281" spans="7:14" s="104" customFormat="1">
      <c r="G10281"/>
      <c r="H10281"/>
      <c r="N10281"/>
    </row>
    <row r="10282" spans="7:14" s="104" customFormat="1">
      <c r="G10282"/>
      <c r="H10282"/>
      <c r="N10282"/>
    </row>
    <row r="10283" spans="7:14" s="104" customFormat="1">
      <c r="G10283"/>
      <c r="H10283"/>
      <c r="N10283"/>
    </row>
    <row r="10284" spans="7:14" s="104" customFormat="1">
      <c r="G10284"/>
      <c r="H10284"/>
      <c r="N10284"/>
    </row>
    <row r="10285" spans="7:14" s="104" customFormat="1">
      <c r="G10285"/>
      <c r="H10285"/>
      <c r="N10285"/>
    </row>
    <row r="10286" spans="7:14" s="104" customFormat="1">
      <c r="G10286"/>
      <c r="H10286"/>
      <c r="N10286"/>
    </row>
    <row r="10287" spans="7:14" s="104" customFormat="1">
      <c r="G10287"/>
      <c r="H10287"/>
      <c r="N10287"/>
    </row>
    <row r="10288" spans="7:14" s="104" customFormat="1">
      <c r="G10288"/>
      <c r="H10288"/>
      <c r="N10288"/>
    </row>
    <row r="10289" spans="7:14" s="104" customFormat="1">
      <c r="G10289"/>
      <c r="H10289"/>
      <c r="N10289"/>
    </row>
    <row r="10290" spans="7:14" s="104" customFormat="1">
      <c r="G10290"/>
      <c r="H10290"/>
      <c r="N10290"/>
    </row>
    <row r="10291" spans="7:14" s="104" customFormat="1">
      <c r="G10291"/>
      <c r="H10291"/>
      <c r="N10291"/>
    </row>
    <row r="10292" spans="7:14" s="104" customFormat="1">
      <c r="G10292"/>
      <c r="H10292"/>
      <c r="N10292"/>
    </row>
    <row r="10293" spans="7:14" s="104" customFormat="1">
      <c r="G10293"/>
      <c r="H10293"/>
      <c r="N10293"/>
    </row>
    <row r="10294" spans="7:14" s="104" customFormat="1">
      <c r="G10294"/>
      <c r="H10294"/>
      <c r="N10294"/>
    </row>
    <row r="10295" spans="7:14" s="104" customFormat="1">
      <c r="G10295"/>
      <c r="H10295"/>
      <c r="N10295"/>
    </row>
    <row r="10296" spans="7:14" s="104" customFormat="1">
      <c r="G10296"/>
      <c r="H10296"/>
      <c r="N10296"/>
    </row>
    <row r="10297" spans="7:14" s="104" customFormat="1">
      <c r="G10297"/>
      <c r="H10297"/>
      <c r="N10297"/>
    </row>
    <row r="10298" spans="7:14" s="104" customFormat="1">
      <c r="G10298"/>
      <c r="H10298"/>
      <c r="N10298"/>
    </row>
    <row r="10299" spans="7:14" s="104" customFormat="1">
      <c r="G10299"/>
      <c r="H10299"/>
      <c r="N10299"/>
    </row>
    <row r="10300" spans="7:14" s="104" customFormat="1">
      <c r="G10300"/>
      <c r="H10300"/>
      <c r="N10300"/>
    </row>
    <row r="10301" spans="7:14" s="104" customFormat="1">
      <c r="G10301"/>
      <c r="H10301"/>
      <c r="N10301"/>
    </row>
    <row r="10302" spans="7:14" s="104" customFormat="1">
      <c r="G10302"/>
      <c r="H10302"/>
      <c r="N10302"/>
    </row>
    <row r="10303" spans="7:14" s="104" customFormat="1">
      <c r="G10303"/>
      <c r="H10303"/>
      <c r="N10303"/>
    </row>
    <row r="10304" spans="7:14" s="104" customFormat="1">
      <c r="G10304"/>
      <c r="H10304"/>
      <c r="N10304"/>
    </row>
    <row r="10305" spans="7:14" s="104" customFormat="1">
      <c r="G10305"/>
      <c r="H10305"/>
      <c r="N10305"/>
    </row>
    <row r="10306" spans="7:14" s="104" customFormat="1">
      <c r="G10306"/>
      <c r="H10306"/>
      <c r="N10306"/>
    </row>
    <row r="10307" spans="7:14" s="104" customFormat="1">
      <c r="G10307"/>
      <c r="H10307"/>
      <c r="N10307"/>
    </row>
    <row r="10308" spans="7:14" s="104" customFormat="1">
      <c r="G10308"/>
      <c r="H10308"/>
      <c r="N10308"/>
    </row>
    <row r="10309" spans="7:14" s="104" customFormat="1">
      <c r="G10309"/>
      <c r="H10309"/>
      <c r="N10309"/>
    </row>
    <row r="10310" spans="7:14" s="104" customFormat="1">
      <c r="G10310"/>
      <c r="H10310"/>
      <c r="N10310"/>
    </row>
    <row r="10311" spans="7:14" s="104" customFormat="1">
      <c r="G10311"/>
      <c r="H10311"/>
      <c r="N10311"/>
    </row>
    <row r="10312" spans="7:14" s="104" customFormat="1">
      <c r="G10312"/>
      <c r="H10312"/>
      <c r="N10312"/>
    </row>
    <row r="10313" spans="7:14" s="104" customFormat="1">
      <c r="G10313"/>
      <c r="H10313"/>
      <c r="N10313"/>
    </row>
    <row r="10314" spans="7:14" s="104" customFormat="1">
      <c r="G10314"/>
      <c r="H10314"/>
      <c r="N10314"/>
    </row>
    <row r="10315" spans="7:14" s="104" customFormat="1">
      <c r="G10315"/>
      <c r="H10315"/>
      <c r="N10315"/>
    </row>
    <row r="10316" spans="7:14" s="104" customFormat="1">
      <c r="G10316"/>
      <c r="H10316"/>
      <c r="N10316"/>
    </row>
    <row r="10317" spans="7:14" s="104" customFormat="1">
      <c r="G10317"/>
      <c r="H10317"/>
      <c r="N10317"/>
    </row>
    <row r="10318" spans="7:14" s="104" customFormat="1">
      <c r="G10318"/>
      <c r="H10318"/>
      <c r="N10318"/>
    </row>
    <row r="10319" spans="7:14" s="104" customFormat="1">
      <c r="G10319"/>
      <c r="H10319"/>
      <c r="N10319"/>
    </row>
    <row r="10320" spans="7:14" s="104" customFormat="1">
      <c r="G10320"/>
      <c r="H10320"/>
      <c r="N10320"/>
    </row>
    <row r="10321" spans="7:14" s="104" customFormat="1">
      <c r="G10321"/>
      <c r="H10321"/>
      <c r="N10321"/>
    </row>
    <row r="10322" spans="7:14" s="104" customFormat="1">
      <c r="G10322"/>
      <c r="H10322"/>
      <c r="N10322"/>
    </row>
    <row r="10323" spans="7:14" s="104" customFormat="1">
      <c r="G10323"/>
      <c r="H10323"/>
      <c r="N10323"/>
    </row>
    <row r="10324" spans="7:14" s="104" customFormat="1">
      <c r="G10324"/>
      <c r="H10324"/>
      <c r="N10324"/>
    </row>
    <row r="10325" spans="7:14" s="104" customFormat="1">
      <c r="G10325"/>
      <c r="H10325"/>
      <c r="N10325"/>
    </row>
    <row r="10326" spans="7:14" s="104" customFormat="1">
      <c r="G10326"/>
      <c r="H10326"/>
      <c r="N10326"/>
    </row>
    <row r="10327" spans="7:14" s="104" customFormat="1">
      <c r="G10327"/>
      <c r="H10327"/>
      <c r="N10327"/>
    </row>
    <row r="10328" spans="7:14" s="104" customFormat="1">
      <c r="G10328"/>
      <c r="H10328"/>
      <c r="N10328"/>
    </row>
    <row r="10329" spans="7:14" s="104" customFormat="1">
      <c r="G10329"/>
      <c r="H10329"/>
      <c r="N10329"/>
    </row>
    <row r="10330" spans="7:14" s="104" customFormat="1">
      <c r="G10330"/>
      <c r="H10330"/>
      <c r="N10330"/>
    </row>
    <row r="10331" spans="7:14" s="104" customFormat="1">
      <c r="G10331"/>
      <c r="H10331"/>
      <c r="N10331"/>
    </row>
    <row r="10332" spans="7:14" s="104" customFormat="1">
      <c r="G10332"/>
      <c r="H10332"/>
      <c r="N10332"/>
    </row>
    <row r="10333" spans="7:14" s="104" customFormat="1">
      <c r="G10333"/>
      <c r="H10333"/>
      <c r="N10333"/>
    </row>
    <row r="10334" spans="7:14" s="104" customFormat="1">
      <c r="G10334"/>
      <c r="H10334"/>
      <c r="N10334"/>
    </row>
    <row r="10335" spans="7:14" s="104" customFormat="1">
      <c r="G10335"/>
      <c r="H10335"/>
      <c r="N10335"/>
    </row>
    <row r="10336" spans="7:14" s="104" customFormat="1">
      <c r="G10336"/>
      <c r="H10336"/>
      <c r="N10336"/>
    </row>
    <row r="10337" spans="7:14" s="104" customFormat="1">
      <c r="G10337"/>
      <c r="H10337"/>
      <c r="N10337"/>
    </row>
    <row r="10338" spans="7:14" s="104" customFormat="1">
      <c r="G10338"/>
      <c r="H10338"/>
      <c r="N10338"/>
    </row>
    <row r="10339" spans="7:14" s="104" customFormat="1">
      <c r="G10339"/>
      <c r="H10339"/>
      <c r="N10339"/>
    </row>
    <row r="10340" spans="7:14" s="104" customFormat="1">
      <c r="G10340"/>
      <c r="H10340"/>
      <c r="N10340"/>
    </row>
    <row r="10341" spans="7:14" s="104" customFormat="1">
      <c r="G10341"/>
      <c r="H10341"/>
      <c r="N10341"/>
    </row>
    <row r="10342" spans="7:14" s="104" customFormat="1">
      <c r="G10342"/>
      <c r="H10342"/>
      <c r="N10342"/>
    </row>
    <row r="10343" spans="7:14" s="104" customFormat="1">
      <c r="G10343"/>
      <c r="H10343"/>
      <c r="N10343"/>
    </row>
    <row r="10344" spans="7:14" s="104" customFormat="1">
      <c r="G10344"/>
      <c r="H10344"/>
      <c r="N10344"/>
    </row>
    <row r="10345" spans="7:14" s="104" customFormat="1">
      <c r="G10345"/>
      <c r="H10345"/>
      <c r="N10345"/>
    </row>
    <row r="10346" spans="7:14" s="104" customFormat="1">
      <c r="G10346"/>
      <c r="H10346"/>
      <c r="N10346"/>
    </row>
    <row r="10347" spans="7:14" s="104" customFormat="1">
      <c r="G10347"/>
      <c r="H10347"/>
      <c r="N10347"/>
    </row>
    <row r="10348" spans="7:14" s="104" customFormat="1">
      <c r="G10348"/>
      <c r="H10348"/>
      <c r="N10348"/>
    </row>
    <row r="10349" spans="7:14" s="104" customFormat="1">
      <c r="G10349"/>
      <c r="H10349"/>
      <c r="N10349"/>
    </row>
    <row r="10350" spans="7:14" s="104" customFormat="1">
      <c r="G10350"/>
      <c r="H10350"/>
      <c r="N10350"/>
    </row>
    <row r="10351" spans="7:14" s="104" customFormat="1">
      <c r="G10351"/>
      <c r="H10351"/>
      <c r="N10351"/>
    </row>
    <row r="10352" spans="7:14" s="104" customFormat="1">
      <c r="G10352"/>
      <c r="H10352"/>
      <c r="N10352"/>
    </row>
    <row r="10353" spans="7:14" s="104" customFormat="1">
      <c r="G10353"/>
      <c r="H10353"/>
      <c r="N10353"/>
    </row>
    <row r="10354" spans="7:14" s="104" customFormat="1">
      <c r="G10354"/>
      <c r="H10354"/>
      <c r="N10354"/>
    </row>
    <row r="10355" spans="7:14" s="104" customFormat="1">
      <c r="G10355"/>
      <c r="H10355"/>
      <c r="N10355"/>
    </row>
    <row r="10356" spans="7:14" s="104" customFormat="1">
      <c r="G10356"/>
      <c r="H10356"/>
      <c r="N10356"/>
    </row>
    <row r="10357" spans="7:14" s="104" customFormat="1">
      <c r="G10357"/>
      <c r="H10357"/>
      <c r="N10357"/>
    </row>
    <row r="10358" spans="7:14" s="104" customFormat="1">
      <c r="G10358"/>
      <c r="H10358"/>
      <c r="N10358"/>
    </row>
    <row r="10359" spans="7:14" s="104" customFormat="1">
      <c r="G10359"/>
      <c r="H10359"/>
      <c r="N10359"/>
    </row>
    <row r="10360" spans="7:14" s="104" customFormat="1">
      <c r="G10360"/>
      <c r="H10360"/>
      <c r="N10360"/>
    </row>
    <row r="10361" spans="7:14" s="104" customFormat="1">
      <c r="G10361"/>
      <c r="H10361"/>
      <c r="N10361"/>
    </row>
    <row r="10362" spans="7:14" s="104" customFormat="1">
      <c r="G10362"/>
      <c r="H10362"/>
      <c r="N10362"/>
    </row>
    <row r="10363" spans="7:14" s="104" customFormat="1">
      <c r="G10363"/>
      <c r="H10363"/>
      <c r="N10363"/>
    </row>
    <row r="10364" spans="7:14" s="104" customFormat="1">
      <c r="G10364"/>
      <c r="H10364"/>
      <c r="N10364"/>
    </row>
    <row r="10365" spans="7:14" s="104" customFormat="1">
      <c r="G10365"/>
      <c r="H10365"/>
      <c r="N10365"/>
    </row>
    <row r="10366" spans="7:14" s="104" customFormat="1">
      <c r="G10366"/>
      <c r="H10366"/>
      <c r="N10366"/>
    </row>
    <row r="10367" spans="7:14" s="104" customFormat="1">
      <c r="G10367"/>
      <c r="H10367"/>
      <c r="N10367"/>
    </row>
    <row r="10368" spans="7:14" s="104" customFormat="1">
      <c r="G10368"/>
      <c r="H10368"/>
      <c r="N10368"/>
    </row>
    <row r="10369" spans="7:14" s="104" customFormat="1">
      <c r="G10369"/>
      <c r="H10369"/>
      <c r="N10369"/>
    </row>
    <row r="10370" spans="7:14" s="104" customFormat="1">
      <c r="G10370"/>
      <c r="H10370"/>
      <c r="N10370"/>
    </row>
    <row r="10371" spans="7:14" s="104" customFormat="1">
      <c r="G10371"/>
      <c r="H10371"/>
      <c r="N10371"/>
    </row>
    <row r="10372" spans="7:14" s="104" customFormat="1">
      <c r="G10372"/>
      <c r="H10372"/>
      <c r="N10372"/>
    </row>
    <row r="10373" spans="7:14" s="104" customFormat="1">
      <c r="G10373"/>
      <c r="H10373"/>
      <c r="N10373"/>
    </row>
    <row r="10374" spans="7:14" s="104" customFormat="1">
      <c r="G10374"/>
      <c r="H10374"/>
      <c r="N10374"/>
    </row>
    <row r="10375" spans="7:14" s="104" customFormat="1">
      <c r="G10375"/>
      <c r="H10375"/>
      <c r="N10375"/>
    </row>
    <row r="10376" spans="7:14" s="104" customFormat="1">
      <c r="G10376"/>
      <c r="H10376"/>
      <c r="N10376"/>
    </row>
    <row r="10377" spans="7:14" s="104" customFormat="1">
      <c r="G10377"/>
      <c r="H10377"/>
      <c r="N10377"/>
    </row>
    <row r="10378" spans="7:14" s="104" customFormat="1">
      <c r="G10378"/>
      <c r="H10378"/>
      <c r="N10378"/>
    </row>
    <row r="10379" spans="7:14" s="104" customFormat="1">
      <c r="G10379"/>
      <c r="H10379"/>
      <c r="N10379"/>
    </row>
    <row r="10380" spans="7:14" s="104" customFormat="1">
      <c r="G10380"/>
      <c r="H10380"/>
      <c r="N10380"/>
    </row>
    <row r="10381" spans="7:14" s="104" customFormat="1">
      <c r="G10381"/>
      <c r="H10381"/>
      <c r="N10381"/>
    </row>
    <row r="10382" spans="7:14" s="104" customFormat="1">
      <c r="G10382"/>
      <c r="H10382"/>
      <c r="N10382"/>
    </row>
    <row r="10383" spans="7:14" s="104" customFormat="1">
      <c r="G10383"/>
      <c r="H10383"/>
      <c r="N10383"/>
    </row>
    <row r="10384" spans="7:14" s="104" customFormat="1">
      <c r="G10384"/>
      <c r="H10384"/>
      <c r="N10384"/>
    </row>
    <row r="10385" spans="7:14" s="104" customFormat="1">
      <c r="G10385"/>
      <c r="H10385"/>
      <c r="N10385"/>
    </row>
    <row r="10386" spans="7:14" s="104" customFormat="1">
      <c r="G10386"/>
      <c r="H10386"/>
      <c r="N10386"/>
    </row>
    <row r="10387" spans="7:14" s="104" customFormat="1">
      <c r="G10387"/>
      <c r="H10387"/>
      <c r="N10387"/>
    </row>
    <row r="10388" spans="7:14" s="104" customFormat="1">
      <c r="G10388"/>
      <c r="H10388"/>
      <c r="N10388"/>
    </row>
    <row r="10389" spans="7:14" s="104" customFormat="1">
      <c r="G10389"/>
      <c r="H10389"/>
      <c r="N10389"/>
    </row>
    <row r="10390" spans="7:14" s="104" customFormat="1">
      <c r="G10390"/>
      <c r="H10390"/>
      <c r="N10390"/>
    </row>
    <row r="10391" spans="7:14" s="104" customFormat="1">
      <c r="G10391"/>
      <c r="H10391"/>
      <c r="N10391"/>
    </row>
    <row r="10392" spans="7:14" s="104" customFormat="1">
      <c r="G10392"/>
      <c r="H10392"/>
      <c r="N10392"/>
    </row>
    <row r="10393" spans="7:14" s="104" customFormat="1">
      <c r="G10393"/>
      <c r="H10393"/>
      <c r="N10393"/>
    </row>
    <row r="10394" spans="7:14" s="104" customFormat="1">
      <c r="G10394"/>
      <c r="H10394"/>
      <c r="N10394"/>
    </row>
    <row r="10395" spans="7:14" s="104" customFormat="1">
      <c r="G10395"/>
      <c r="H10395"/>
      <c r="N10395"/>
    </row>
    <row r="10396" spans="7:14" s="104" customFormat="1">
      <c r="G10396"/>
      <c r="H10396"/>
      <c r="N10396"/>
    </row>
    <row r="10397" spans="7:14" s="104" customFormat="1">
      <c r="G10397"/>
      <c r="H10397"/>
      <c r="N10397"/>
    </row>
    <row r="10398" spans="7:14" s="104" customFormat="1">
      <c r="G10398"/>
      <c r="H10398"/>
      <c r="N10398"/>
    </row>
    <row r="10399" spans="7:14" s="104" customFormat="1">
      <c r="G10399"/>
      <c r="H10399"/>
      <c r="N10399"/>
    </row>
    <row r="10400" spans="7:14" s="104" customFormat="1">
      <c r="G10400"/>
      <c r="H10400"/>
      <c r="N10400"/>
    </row>
    <row r="10401" spans="7:14" s="104" customFormat="1">
      <c r="G10401"/>
      <c r="H10401"/>
      <c r="N10401"/>
    </row>
    <row r="10402" spans="7:14" s="104" customFormat="1">
      <c r="G10402"/>
      <c r="H10402"/>
      <c r="N10402"/>
    </row>
    <row r="10403" spans="7:14" s="104" customFormat="1">
      <c r="G10403"/>
      <c r="H10403"/>
      <c r="N10403"/>
    </row>
    <row r="10404" spans="7:14" s="104" customFormat="1">
      <c r="G10404"/>
      <c r="H10404"/>
      <c r="N10404"/>
    </row>
    <row r="10405" spans="7:14" s="104" customFormat="1">
      <c r="G10405"/>
      <c r="H10405"/>
      <c r="N10405"/>
    </row>
    <row r="10406" spans="7:14" s="104" customFormat="1">
      <c r="G10406"/>
      <c r="H10406"/>
      <c r="N10406"/>
    </row>
    <row r="10407" spans="7:14" s="104" customFormat="1">
      <c r="G10407"/>
      <c r="H10407"/>
      <c r="N10407"/>
    </row>
    <row r="10408" spans="7:14" s="104" customFormat="1">
      <c r="G10408"/>
      <c r="H10408"/>
      <c r="N10408"/>
    </row>
    <row r="10409" spans="7:14" s="104" customFormat="1">
      <c r="G10409"/>
      <c r="H10409"/>
      <c r="N10409"/>
    </row>
    <row r="10410" spans="7:14" s="104" customFormat="1">
      <c r="G10410"/>
      <c r="H10410"/>
      <c r="N10410"/>
    </row>
    <row r="10411" spans="7:14" s="104" customFormat="1">
      <c r="G10411"/>
      <c r="H10411"/>
      <c r="N10411"/>
    </row>
    <row r="10412" spans="7:14" s="104" customFormat="1">
      <c r="G10412"/>
      <c r="H10412"/>
      <c r="N10412"/>
    </row>
    <row r="10413" spans="7:14" s="104" customFormat="1">
      <c r="G10413"/>
      <c r="H10413"/>
      <c r="N10413"/>
    </row>
    <row r="10414" spans="7:14" s="104" customFormat="1">
      <c r="G10414"/>
      <c r="H10414"/>
      <c r="N10414"/>
    </row>
    <row r="10415" spans="7:14" s="104" customFormat="1">
      <c r="G10415"/>
      <c r="H10415"/>
      <c r="N10415"/>
    </row>
    <row r="10416" spans="7:14" s="104" customFormat="1">
      <c r="G10416"/>
      <c r="H10416"/>
      <c r="N10416"/>
    </row>
    <row r="10417" spans="7:14" s="104" customFormat="1">
      <c r="G10417"/>
      <c r="H10417"/>
      <c r="N10417"/>
    </row>
    <row r="10418" spans="7:14" s="104" customFormat="1">
      <c r="G10418"/>
      <c r="H10418"/>
      <c r="N10418"/>
    </row>
    <row r="10419" spans="7:14" s="104" customFormat="1">
      <c r="G10419"/>
      <c r="H10419"/>
      <c r="N10419"/>
    </row>
    <row r="10420" spans="7:14" s="104" customFormat="1">
      <c r="G10420"/>
      <c r="H10420"/>
      <c r="N10420"/>
    </row>
    <row r="10421" spans="7:14" s="104" customFormat="1">
      <c r="G10421"/>
      <c r="H10421"/>
      <c r="N10421"/>
    </row>
    <row r="10422" spans="7:14" s="104" customFormat="1">
      <c r="G10422"/>
      <c r="H10422"/>
      <c r="N10422"/>
    </row>
    <row r="10423" spans="7:14" s="104" customFormat="1">
      <c r="G10423"/>
      <c r="H10423"/>
      <c r="N10423"/>
    </row>
    <row r="10424" spans="7:14" s="104" customFormat="1">
      <c r="G10424"/>
      <c r="H10424"/>
      <c r="N10424"/>
    </row>
    <row r="10425" spans="7:14" s="104" customFormat="1">
      <c r="G10425"/>
      <c r="H10425"/>
      <c r="N10425"/>
    </row>
    <row r="10426" spans="7:14" s="104" customFormat="1">
      <c r="G10426"/>
      <c r="H10426"/>
      <c r="N10426"/>
    </row>
    <row r="10427" spans="7:14" s="104" customFormat="1">
      <c r="G10427"/>
      <c r="H10427"/>
      <c r="N10427"/>
    </row>
    <row r="10428" spans="7:14" s="104" customFormat="1">
      <c r="G10428"/>
      <c r="H10428"/>
      <c r="N10428"/>
    </row>
    <row r="10429" spans="7:14" s="104" customFormat="1">
      <c r="G10429"/>
      <c r="H10429"/>
      <c r="N10429"/>
    </row>
    <row r="10430" spans="7:14" s="104" customFormat="1">
      <c r="G10430"/>
      <c r="H10430"/>
      <c r="N10430"/>
    </row>
    <row r="10431" spans="7:14" s="104" customFormat="1">
      <c r="G10431"/>
      <c r="H10431"/>
      <c r="N10431"/>
    </row>
    <row r="10432" spans="7:14" s="104" customFormat="1">
      <c r="G10432"/>
      <c r="H10432"/>
      <c r="N10432"/>
    </row>
    <row r="10433" spans="7:14" s="104" customFormat="1">
      <c r="G10433"/>
      <c r="H10433"/>
      <c r="N10433"/>
    </row>
    <row r="10434" spans="7:14" s="104" customFormat="1">
      <c r="G10434"/>
      <c r="H10434"/>
      <c r="N10434"/>
    </row>
    <row r="10435" spans="7:14" s="104" customFormat="1">
      <c r="G10435"/>
      <c r="H10435"/>
      <c r="N10435"/>
    </row>
    <row r="10436" spans="7:14" s="104" customFormat="1">
      <c r="G10436"/>
      <c r="H10436"/>
      <c r="N10436"/>
    </row>
    <row r="10437" spans="7:14" s="104" customFormat="1">
      <c r="G10437"/>
      <c r="H10437"/>
      <c r="N10437"/>
    </row>
    <row r="10438" spans="7:14" s="104" customFormat="1">
      <c r="G10438"/>
      <c r="H10438"/>
      <c r="N10438"/>
    </row>
    <row r="10439" spans="7:14" s="104" customFormat="1">
      <c r="G10439"/>
      <c r="H10439"/>
      <c r="N10439"/>
    </row>
    <row r="10440" spans="7:14" s="104" customFormat="1">
      <c r="G10440"/>
      <c r="H10440"/>
      <c r="N10440"/>
    </row>
    <row r="10441" spans="7:14" s="104" customFormat="1">
      <c r="G10441"/>
      <c r="H10441"/>
      <c r="N10441"/>
    </row>
    <row r="10442" spans="7:14" s="104" customFormat="1">
      <c r="G10442"/>
      <c r="H10442"/>
      <c r="N10442"/>
    </row>
    <row r="10443" spans="7:14" s="104" customFormat="1">
      <c r="G10443"/>
      <c r="H10443"/>
      <c r="N10443"/>
    </row>
    <row r="10444" spans="7:14" s="104" customFormat="1">
      <c r="G10444"/>
      <c r="H10444"/>
      <c r="N10444"/>
    </row>
    <row r="10445" spans="7:14" s="104" customFormat="1">
      <c r="G10445"/>
      <c r="H10445"/>
      <c r="N10445"/>
    </row>
    <row r="10446" spans="7:14" s="104" customFormat="1">
      <c r="G10446"/>
      <c r="H10446"/>
      <c r="N10446"/>
    </row>
    <row r="10447" spans="7:14" s="104" customFormat="1">
      <c r="G10447"/>
      <c r="H10447"/>
      <c r="N10447"/>
    </row>
    <row r="10448" spans="7:14" s="104" customFormat="1">
      <c r="G10448"/>
      <c r="H10448"/>
      <c r="N10448"/>
    </row>
    <row r="10449" spans="7:14" s="104" customFormat="1">
      <c r="G10449"/>
      <c r="H10449"/>
      <c r="N10449"/>
    </row>
    <row r="10450" spans="7:14" s="104" customFormat="1">
      <c r="G10450"/>
      <c r="H10450"/>
      <c r="N10450"/>
    </row>
    <row r="10451" spans="7:14" s="104" customFormat="1">
      <c r="G10451"/>
      <c r="H10451"/>
      <c r="N10451"/>
    </row>
    <row r="10452" spans="7:14" s="104" customFormat="1">
      <c r="G10452"/>
      <c r="H10452"/>
      <c r="N10452"/>
    </row>
    <row r="10453" spans="7:14" s="104" customFormat="1">
      <c r="G10453"/>
      <c r="H10453"/>
      <c r="N10453"/>
    </row>
    <row r="10454" spans="7:14" s="104" customFormat="1">
      <c r="G10454"/>
      <c r="H10454"/>
      <c r="N10454"/>
    </row>
    <row r="10455" spans="7:14" s="104" customFormat="1">
      <c r="G10455"/>
      <c r="H10455"/>
      <c r="N10455"/>
    </row>
    <row r="10456" spans="7:14" s="104" customFormat="1">
      <c r="G10456"/>
      <c r="H10456"/>
      <c r="N10456"/>
    </row>
    <row r="10457" spans="7:14" s="104" customFormat="1">
      <c r="G10457"/>
      <c r="H10457"/>
      <c r="N10457"/>
    </row>
    <row r="10458" spans="7:14" s="104" customFormat="1">
      <c r="G10458"/>
      <c r="H10458"/>
      <c r="N10458"/>
    </row>
    <row r="10459" spans="7:14" s="104" customFormat="1">
      <c r="G10459"/>
      <c r="H10459"/>
      <c r="N10459"/>
    </row>
    <row r="10460" spans="7:14" s="104" customFormat="1">
      <c r="G10460"/>
      <c r="H10460"/>
      <c r="N10460"/>
    </row>
    <row r="10461" spans="7:14" s="104" customFormat="1">
      <c r="G10461"/>
      <c r="H10461"/>
      <c r="N10461"/>
    </row>
    <row r="10462" spans="7:14" s="104" customFormat="1">
      <c r="G10462"/>
      <c r="H10462"/>
      <c r="N10462"/>
    </row>
    <row r="10463" spans="7:14" s="104" customFormat="1">
      <c r="G10463"/>
      <c r="H10463"/>
      <c r="N10463"/>
    </row>
    <row r="10464" spans="7:14" s="104" customFormat="1">
      <c r="G10464"/>
      <c r="H10464"/>
      <c r="N10464"/>
    </row>
    <row r="10465" spans="7:14" s="104" customFormat="1">
      <c r="G10465"/>
      <c r="H10465"/>
      <c r="N10465"/>
    </row>
    <row r="10466" spans="7:14" s="104" customFormat="1">
      <c r="G10466"/>
      <c r="H10466"/>
      <c r="N10466"/>
    </row>
    <row r="10467" spans="7:14" s="104" customFormat="1">
      <c r="G10467"/>
      <c r="H10467"/>
      <c r="N10467"/>
    </row>
    <row r="10468" spans="7:14" s="104" customFormat="1">
      <c r="G10468"/>
      <c r="H10468"/>
      <c r="N10468"/>
    </row>
    <row r="10469" spans="7:14" s="104" customFormat="1">
      <c r="G10469"/>
      <c r="H10469"/>
      <c r="N10469"/>
    </row>
    <row r="10470" spans="7:14" s="104" customFormat="1">
      <c r="G10470"/>
      <c r="H10470"/>
      <c r="N10470"/>
    </row>
    <row r="10471" spans="7:14" s="104" customFormat="1">
      <c r="G10471"/>
      <c r="H10471"/>
      <c r="N10471"/>
    </row>
    <row r="10472" spans="7:14" s="104" customFormat="1">
      <c r="G10472"/>
      <c r="H10472"/>
      <c r="N10472"/>
    </row>
    <row r="10473" spans="7:14" s="104" customFormat="1">
      <c r="G10473"/>
      <c r="H10473"/>
      <c r="N10473"/>
    </row>
    <row r="10474" spans="7:14" s="104" customFormat="1">
      <c r="G10474"/>
      <c r="H10474"/>
      <c r="N10474"/>
    </row>
    <row r="10475" spans="7:14" s="104" customFormat="1">
      <c r="G10475"/>
      <c r="H10475"/>
      <c r="N10475"/>
    </row>
    <row r="10476" spans="7:14" s="104" customFormat="1">
      <c r="G10476"/>
      <c r="H10476"/>
      <c r="N10476"/>
    </row>
    <row r="10477" spans="7:14" s="104" customFormat="1">
      <c r="G10477"/>
      <c r="H10477"/>
      <c r="N10477"/>
    </row>
    <row r="10478" spans="7:14" s="104" customFormat="1">
      <c r="G10478"/>
      <c r="H10478"/>
      <c r="N10478"/>
    </row>
    <row r="10479" spans="7:14" s="104" customFormat="1">
      <c r="G10479"/>
      <c r="H10479"/>
      <c r="N10479"/>
    </row>
    <row r="10480" spans="7:14" s="104" customFormat="1">
      <c r="G10480"/>
      <c r="H10480"/>
      <c r="N10480"/>
    </row>
    <row r="10481" spans="7:14" s="104" customFormat="1">
      <c r="G10481"/>
      <c r="H10481"/>
      <c r="N10481"/>
    </row>
    <row r="10482" spans="7:14" s="104" customFormat="1">
      <c r="G10482"/>
      <c r="H10482"/>
      <c r="N10482"/>
    </row>
    <row r="10483" spans="7:14" s="104" customFormat="1">
      <c r="G10483"/>
      <c r="H10483"/>
      <c r="N10483"/>
    </row>
    <row r="10484" spans="7:14" s="104" customFormat="1">
      <c r="G10484"/>
      <c r="H10484"/>
      <c r="N10484"/>
    </row>
    <row r="10485" spans="7:14" s="104" customFormat="1">
      <c r="G10485"/>
      <c r="H10485"/>
      <c r="N10485"/>
    </row>
    <row r="10486" spans="7:14" s="104" customFormat="1">
      <c r="G10486"/>
      <c r="H10486"/>
      <c r="N10486"/>
    </row>
    <row r="10487" spans="7:14" s="104" customFormat="1">
      <c r="G10487"/>
      <c r="H10487"/>
      <c r="N10487"/>
    </row>
    <row r="10488" spans="7:14" s="104" customFormat="1">
      <c r="G10488"/>
      <c r="H10488"/>
      <c r="N10488"/>
    </row>
    <row r="10489" spans="7:14" s="104" customFormat="1">
      <c r="G10489"/>
      <c r="H10489"/>
      <c r="N10489"/>
    </row>
    <row r="10490" spans="7:14" s="104" customFormat="1">
      <c r="G10490"/>
      <c r="H10490"/>
      <c r="N10490"/>
    </row>
    <row r="10491" spans="7:14" s="104" customFormat="1">
      <c r="G10491"/>
      <c r="H10491"/>
      <c r="N10491"/>
    </row>
    <row r="10492" spans="7:14" s="104" customFormat="1">
      <c r="G10492"/>
      <c r="H10492"/>
      <c r="N10492"/>
    </row>
    <row r="10493" spans="7:14" s="104" customFormat="1">
      <c r="G10493"/>
      <c r="H10493"/>
      <c r="N10493"/>
    </row>
    <row r="10494" spans="7:14" s="104" customFormat="1">
      <c r="G10494"/>
      <c r="H10494"/>
      <c r="N10494"/>
    </row>
    <row r="10495" spans="7:14" s="104" customFormat="1">
      <c r="G10495"/>
      <c r="H10495"/>
      <c r="N10495"/>
    </row>
    <row r="10496" spans="7:14" s="104" customFormat="1">
      <c r="G10496"/>
      <c r="H10496"/>
      <c r="N10496"/>
    </row>
    <row r="10497" spans="7:14" s="104" customFormat="1">
      <c r="G10497"/>
      <c r="H10497"/>
      <c r="N10497"/>
    </row>
    <row r="10498" spans="7:14" s="104" customFormat="1">
      <c r="G10498"/>
      <c r="H10498"/>
      <c r="N10498"/>
    </row>
    <row r="10499" spans="7:14" s="104" customFormat="1">
      <c r="G10499"/>
      <c r="H10499"/>
      <c r="N10499"/>
    </row>
    <row r="10500" spans="7:14" s="104" customFormat="1">
      <c r="G10500"/>
      <c r="H10500"/>
      <c r="N10500"/>
    </row>
    <row r="10501" spans="7:14" s="104" customFormat="1">
      <c r="G10501"/>
      <c r="H10501"/>
      <c r="N10501"/>
    </row>
    <row r="10502" spans="7:14" s="104" customFormat="1">
      <c r="G10502"/>
      <c r="H10502"/>
      <c r="N10502"/>
    </row>
    <row r="10503" spans="7:14" s="104" customFormat="1">
      <c r="G10503"/>
      <c r="H10503"/>
      <c r="N10503"/>
    </row>
    <row r="10504" spans="7:14" s="104" customFormat="1">
      <c r="G10504"/>
      <c r="H10504"/>
      <c r="N10504"/>
    </row>
    <row r="10505" spans="7:14" s="104" customFormat="1">
      <c r="G10505"/>
      <c r="H10505"/>
      <c r="N10505"/>
    </row>
    <row r="10506" spans="7:14" s="104" customFormat="1">
      <c r="G10506"/>
      <c r="H10506"/>
      <c r="N10506"/>
    </row>
    <row r="10507" spans="7:14" s="104" customFormat="1">
      <c r="G10507"/>
      <c r="H10507"/>
      <c r="N10507"/>
    </row>
    <row r="10508" spans="7:14" s="104" customFormat="1">
      <c r="G10508"/>
      <c r="H10508"/>
      <c r="N10508"/>
    </row>
    <row r="10509" spans="7:14" s="104" customFormat="1">
      <c r="G10509"/>
      <c r="H10509"/>
      <c r="N10509"/>
    </row>
    <row r="10510" spans="7:14" s="104" customFormat="1">
      <c r="G10510"/>
      <c r="H10510"/>
      <c r="N10510"/>
    </row>
    <row r="10511" spans="7:14" s="104" customFormat="1">
      <c r="G10511"/>
      <c r="H10511"/>
      <c r="N10511"/>
    </row>
    <row r="10512" spans="7:14" s="104" customFormat="1">
      <c r="G10512"/>
      <c r="H10512"/>
      <c r="N10512"/>
    </row>
    <row r="10513" spans="7:14" s="104" customFormat="1">
      <c r="G10513"/>
      <c r="H10513"/>
      <c r="N10513"/>
    </row>
    <row r="10514" spans="7:14" s="104" customFormat="1">
      <c r="G10514"/>
      <c r="H10514"/>
      <c r="N10514"/>
    </row>
    <row r="10515" spans="7:14" s="104" customFormat="1">
      <c r="G10515"/>
      <c r="H10515"/>
      <c r="N10515"/>
    </row>
    <row r="10516" spans="7:14" s="104" customFormat="1">
      <c r="G10516"/>
      <c r="H10516"/>
      <c r="N10516"/>
    </row>
    <row r="10517" spans="7:14" s="104" customFormat="1">
      <c r="G10517"/>
      <c r="H10517"/>
      <c r="N10517"/>
    </row>
    <row r="10518" spans="7:14" s="104" customFormat="1">
      <c r="G10518"/>
      <c r="H10518"/>
      <c r="N10518"/>
    </row>
    <row r="10519" spans="7:14" s="104" customFormat="1">
      <c r="G10519"/>
      <c r="H10519"/>
      <c r="N10519"/>
    </row>
    <row r="10520" spans="7:14" s="104" customFormat="1">
      <c r="G10520"/>
      <c r="H10520"/>
      <c r="N10520"/>
    </row>
    <row r="10521" spans="7:14" s="104" customFormat="1">
      <c r="G10521"/>
      <c r="H10521"/>
      <c r="N10521"/>
    </row>
    <row r="10522" spans="7:14" s="104" customFormat="1">
      <c r="G10522"/>
      <c r="H10522"/>
      <c r="N10522"/>
    </row>
    <row r="10523" spans="7:14" s="104" customFormat="1">
      <c r="G10523"/>
      <c r="H10523"/>
      <c r="N10523"/>
    </row>
    <row r="10524" spans="7:14" s="104" customFormat="1">
      <c r="G10524"/>
      <c r="H10524"/>
      <c r="N10524"/>
    </row>
    <row r="10525" spans="7:14" s="104" customFormat="1">
      <c r="G10525"/>
      <c r="H10525"/>
      <c r="N10525"/>
    </row>
    <row r="10526" spans="7:14" s="104" customFormat="1">
      <c r="G10526"/>
      <c r="H10526"/>
      <c r="N10526"/>
    </row>
    <row r="10527" spans="7:14" s="104" customFormat="1">
      <c r="G10527"/>
      <c r="H10527"/>
      <c r="N10527"/>
    </row>
    <row r="10528" spans="7:14" s="104" customFormat="1">
      <c r="G10528"/>
      <c r="H10528"/>
      <c r="N10528"/>
    </row>
    <row r="10529" spans="7:14" s="104" customFormat="1">
      <c r="G10529"/>
      <c r="H10529"/>
      <c r="N10529"/>
    </row>
    <row r="10530" spans="7:14" s="104" customFormat="1">
      <c r="G10530"/>
      <c r="H10530"/>
      <c r="N10530"/>
    </row>
    <row r="10531" spans="7:14" s="104" customFormat="1">
      <c r="G10531"/>
      <c r="H10531"/>
      <c r="N10531"/>
    </row>
    <row r="10532" spans="7:14" s="104" customFormat="1">
      <c r="G10532"/>
      <c r="H10532"/>
      <c r="N10532"/>
    </row>
    <row r="10533" spans="7:14" s="104" customFormat="1">
      <c r="G10533"/>
      <c r="H10533"/>
      <c r="N10533"/>
    </row>
    <row r="10534" spans="7:14" s="104" customFormat="1">
      <c r="G10534"/>
      <c r="H10534"/>
      <c r="N10534"/>
    </row>
    <row r="10535" spans="7:14" s="104" customFormat="1">
      <c r="G10535"/>
      <c r="H10535"/>
      <c r="N10535"/>
    </row>
    <row r="10536" spans="7:14" s="104" customFormat="1">
      <c r="G10536"/>
      <c r="H10536"/>
      <c r="N10536"/>
    </row>
    <row r="10537" spans="7:14" s="104" customFormat="1">
      <c r="G10537"/>
      <c r="H10537"/>
      <c r="N10537"/>
    </row>
    <row r="10538" spans="7:14" s="104" customFormat="1">
      <c r="G10538"/>
      <c r="H10538"/>
      <c r="N10538"/>
    </row>
    <row r="10539" spans="7:14" s="104" customFormat="1">
      <c r="G10539"/>
      <c r="H10539"/>
      <c r="N10539"/>
    </row>
    <row r="10540" spans="7:14" s="104" customFormat="1">
      <c r="G10540"/>
      <c r="H10540"/>
      <c r="N10540"/>
    </row>
    <row r="10541" spans="7:14" s="104" customFormat="1">
      <c r="G10541"/>
      <c r="H10541"/>
      <c r="N10541"/>
    </row>
    <row r="10542" spans="7:14" s="104" customFormat="1">
      <c r="G10542"/>
      <c r="H10542"/>
      <c r="N10542"/>
    </row>
    <row r="10543" spans="7:14" s="104" customFormat="1">
      <c r="G10543"/>
      <c r="H10543"/>
      <c r="N10543"/>
    </row>
    <row r="10544" spans="7:14" s="104" customFormat="1">
      <c r="G10544"/>
      <c r="H10544"/>
      <c r="N10544"/>
    </row>
    <row r="10545" spans="7:14" s="104" customFormat="1">
      <c r="G10545"/>
      <c r="H10545"/>
      <c r="N10545"/>
    </row>
    <row r="10546" spans="7:14" s="104" customFormat="1">
      <c r="G10546"/>
      <c r="H10546"/>
      <c r="N10546"/>
    </row>
    <row r="10547" spans="7:14" s="104" customFormat="1">
      <c r="G10547"/>
      <c r="H10547"/>
      <c r="N10547"/>
    </row>
    <row r="10548" spans="7:14" s="104" customFormat="1">
      <c r="G10548"/>
      <c r="H10548"/>
      <c r="N10548"/>
    </row>
    <row r="10549" spans="7:14" s="104" customFormat="1">
      <c r="G10549"/>
      <c r="H10549"/>
      <c r="N10549"/>
    </row>
    <row r="10550" spans="7:14" s="104" customFormat="1">
      <c r="G10550"/>
      <c r="H10550"/>
      <c r="N10550"/>
    </row>
    <row r="10551" spans="7:14" s="104" customFormat="1">
      <c r="G10551"/>
      <c r="H10551"/>
      <c r="N10551"/>
    </row>
    <row r="10552" spans="7:14" s="104" customFormat="1">
      <c r="G10552"/>
      <c r="H10552"/>
      <c r="N10552"/>
    </row>
    <row r="10553" spans="7:14" s="104" customFormat="1">
      <c r="G10553"/>
      <c r="H10553"/>
      <c r="N10553"/>
    </row>
    <row r="10554" spans="7:14" s="104" customFormat="1">
      <c r="G10554"/>
      <c r="H10554"/>
      <c r="N10554"/>
    </row>
    <row r="10555" spans="7:14" s="104" customFormat="1">
      <c r="G10555"/>
      <c r="H10555"/>
      <c r="N10555"/>
    </row>
    <row r="10556" spans="7:14" s="104" customFormat="1">
      <c r="G10556"/>
      <c r="H10556"/>
      <c r="N10556"/>
    </row>
    <row r="10557" spans="7:14" s="104" customFormat="1">
      <c r="G10557"/>
      <c r="H10557"/>
      <c r="N10557"/>
    </row>
    <row r="10558" spans="7:14" s="104" customFormat="1">
      <c r="G10558"/>
      <c r="H10558"/>
      <c r="N10558"/>
    </row>
    <row r="10559" spans="7:14" s="104" customFormat="1">
      <c r="G10559"/>
      <c r="H10559"/>
      <c r="N10559"/>
    </row>
    <row r="10560" spans="7:14" s="104" customFormat="1">
      <c r="G10560"/>
      <c r="H10560"/>
      <c r="N10560"/>
    </row>
    <row r="10561" spans="7:14" s="104" customFormat="1">
      <c r="G10561"/>
      <c r="H10561"/>
      <c r="N10561"/>
    </row>
    <row r="10562" spans="7:14" s="104" customFormat="1">
      <c r="G10562"/>
      <c r="H10562"/>
      <c r="N10562"/>
    </row>
    <row r="10563" spans="7:14" s="104" customFormat="1">
      <c r="G10563"/>
      <c r="H10563"/>
      <c r="N10563"/>
    </row>
    <row r="10564" spans="7:14" s="104" customFormat="1">
      <c r="G10564"/>
      <c r="H10564"/>
      <c r="N10564"/>
    </row>
    <row r="10565" spans="7:14" s="104" customFormat="1">
      <c r="G10565"/>
      <c r="H10565"/>
      <c r="N10565"/>
    </row>
    <row r="10566" spans="7:14" s="104" customFormat="1">
      <c r="G10566"/>
      <c r="H10566"/>
      <c r="N10566"/>
    </row>
    <row r="10567" spans="7:14" s="104" customFormat="1">
      <c r="G10567"/>
      <c r="H10567"/>
      <c r="N10567"/>
    </row>
    <row r="10568" spans="7:14" s="104" customFormat="1">
      <c r="G10568"/>
      <c r="H10568"/>
      <c r="N10568"/>
    </row>
    <row r="10569" spans="7:14" s="104" customFormat="1">
      <c r="G10569"/>
      <c r="H10569"/>
      <c r="N10569"/>
    </row>
    <row r="10570" spans="7:14" s="104" customFormat="1">
      <c r="G10570"/>
      <c r="H10570"/>
      <c r="N10570"/>
    </row>
    <row r="10571" spans="7:14" s="104" customFormat="1">
      <c r="G10571"/>
      <c r="H10571"/>
      <c r="N10571"/>
    </row>
    <row r="10572" spans="7:14" s="104" customFormat="1">
      <c r="G10572"/>
      <c r="H10572"/>
      <c r="N10572"/>
    </row>
    <row r="10573" spans="7:14" s="104" customFormat="1">
      <c r="G10573"/>
      <c r="H10573"/>
      <c r="N10573"/>
    </row>
    <row r="10574" spans="7:14" s="104" customFormat="1">
      <c r="G10574"/>
      <c r="H10574"/>
      <c r="N10574"/>
    </row>
    <row r="10575" spans="7:14" s="104" customFormat="1">
      <c r="G10575"/>
      <c r="H10575"/>
      <c r="N10575"/>
    </row>
    <row r="10576" spans="7:14" s="104" customFormat="1">
      <c r="G10576"/>
      <c r="H10576"/>
      <c r="N10576"/>
    </row>
    <row r="10577" spans="7:14" s="104" customFormat="1">
      <c r="G10577"/>
      <c r="H10577"/>
      <c r="N10577"/>
    </row>
    <row r="10578" spans="7:14" s="104" customFormat="1">
      <c r="G10578"/>
      <c r="H10578"/>
      <c r="N10578"/>
    </row>
    <row r="10579" spans="7:14" s="104" customFormat="1">
      <c r="G10579"/>
      <c r="H10579"/>
      <c r="N10579"/>
    </row>
    <row r="10580" spans="7:14" s="104" customFormat="1">
      <c r="G10580"/>
      <c r="H10580"/>
      <c r="N10580"/>
    </row>
    <row r="10581" spans="7:14" s="104" customFormat="1">
      <c r="G10581"/>
      <c r="H10581"/>
      <c r="N10581"/>
    </row>
    <row r="10582" spans="7:14" s="104" customFormat="1">
      <c r="G10582"/>
      <c r="H10582"/>
      <c r="N10582"/>
    </row>
    <row r="10583" spans="7:14" s="104" customFormat="1">
      <c r="G10583"/>
      <c r="H10583"/>
      <c r="N10583"/>
    </row>
    <row r="10584" spans="7:14" s="104" customFormat="1">
      <c r="G10584"/>
      <c r="H10584"/>
      <c r="N10584"/>
    </row>
    <row r="10585" spans="7:14" s="104" customFormat="1">
      <c r="G10585"/>
      <c r="H10585"/>
      <c r="N10585"/>
    </row>
    <row r="10586" spans="7:14" s="104" customFormat="1">
      <c r="G10586"/>
      <c r="H10586"/>
      <c r="N10586"/>
    </row>
    <row r="10587" spans="7:14" s="104" customFormat="1">
      <c r="G10587"/>
      <c r="H10587"/>
      <c r="N10587"/>
    </row>
    <row r="10588" spans="7:14" s="104" customFormat="1">
      <c r="G10588"/>
      <c r="H10588"/>
      <c r="N10588"/>
    </row>
    <row r="10589" spans="7:14" s="104" customFormat="1">
      <c r="G10589"/>
      <c r="H10589"/>
      <c r="N10589"/>
    </row>
    <row r="10590" spans="7:14" s="104" customFormat="1">
      <c r="G10590"/>
      <c r="H10590"/>
      <c r="N10590"/>
    </row>
    <row r="10591" spans="7:14" s="104" customFormat="1">
      <c r="G10591"/>
      <c r="H10591"/>
      <c r="N10591"/>
    </row>
    <row r="10592" spans="7:14" s="104" customFormat="1">
      <c r="G10592"/>
      <c r="H10592"/>
      <c r="N10592"/>
    </row>
    <row r="10593" spans="7:14" s="104" customFormat="1">
      <c r="G10593"/>
      <c r="H10593"/>
      <c r="N10593"/>
    </row>
    <row r="10594" spans="7:14" s="104" customFormat="1">
      <c r="G10594"/>
      <c r="H10594"/>
      <c r="N10594"/>
    </row>
    <row r="10595" spans="7:14" s="104" customFormat="1">
      <c r="G10595"/>
      <c r="H10595"/>
      <c r="N10595"/>
    </row>
    <row r="10596" spans="7:14" s="104" customFormat="1">
      <c r="G10596"/>
      <c r="H10596"/>
      <c r="N10596"/>
    </row>
    <row r="10597" spans="7:14" s="104" customFormat="1">
      <c r="G10597"/>
      <c r="H10597"/>
      <c r="N10597"/>
    </row>
    <row r="10598" spans="7:14" s="104" customFormat="1">
      <c r="G10598"/>
      <c r="H10598"/>
      <c r="N10598"/>
    </row>
    <row r="10599" spans="7:14" s="104" customFormat="1">
      <c r="G10599"/>
      <c r="H10599"/>
      <c r="N10599"/>
    </row>
    <row r="10600" spans="7:14" s="104" customFormat="1">
      <c r="G10600"/>
      <c r="H10600"/>
      <c r="N10600"/>
    </row>
    <row r="10601" spans="7:14" s="104" customFormat="1">
      <c r="G10601"/>
      <c r="H10601"/>
      <c r="N10601"/>
    </row>
    <row r="10602" spans="7:14" s="104" customFormat="1">
      <c r="G10602"/>
      <c r="H10602"/>
      <c r="N10602"/>
    </row>
    <row r="10603" spans="7:14" s="104" customFormat="1">
      <c r="G10603"/>
      <c r="H10603"/>
      <c r="N10603"/>
    </row>
    <row r="10604" spans="7:14" s="104" customFormat="1">
      <c r="G10604"/>
      <c r="H10604"/>
      <c r="N10604"/>
    </row>
    <row r="10605" spans="7:14" s="104" customFormat="1">
      <c r="G10605"/>
      <c r="H10605"/>
      <c r="N10605"/>
    </row>
    <row r="10606" spans="7:14" s="104" customFormat="1">
      <c r="G10606"/>
      <c r="H10606"/>
      <c r="N10606"/>
    </row>
    <row r="10607" spans="7:14" s="104" customFormat="1">
      <c r="G10607"/>
      <c r="H10607"/>
      <c r="N10607"/>
    </row>
    <row r="10608" spans="7:14" s="104" customFormat="1">
      <c r="G10608"/>
      <c r="H10608"/>
      <c r="N10608"/>
    </row>
    <row r="10609" spans="7:14" s="104" customFormat="1">
      <c r="G10609"/>
      <c r="H10609"/>
      <c r="N10609"/>
    </row>
    <row r="10610" spans="7:14" s="104" customFormat="1">
      <c r="G10610"/>
      <c r="H10610"/>
      <c r="N10610"/>
    </row>
    <row r="10611" spans="7:14" s="104" customFormat="1">
      <c r="G10611"/>
      <c r="H10611"/>
      <c r="N10611"/>
    </row>
    <row r="10612" spans="7:14" s="104" customFormat="1">
      <c r="G10612"/>
      <c r="H10612"/>
      <c r="N10612"/>
    </row>
    <row r="10613" spans="7:14" s="104" customFormat="1">
      <c r="G10613"/>
      <c r="H10613"/>
      <c r="N10613"/>
    </row>
    <row r="10614" spans="7:14" s="104" customFormat="1">
      <c r="G10614"/>
      <c r="H10614"/>
      <c r="N10614"/>
    </row>
    <row r="10615" spans="7:14" s="104" customFormat="1">
      <c r="G10615"/>
      <c r="H10615"/>
      <c r="N10615"/>
    </row>
    <row r="10616" spans="7:14" s="104" customFormat="1">
      <c r="G10616"/>
      <c r="H10616"/>
      <c r="N10616"/>
    </row>
    <row r="10617" spans="7:14" s="104" customFormat="1">
      <c r="G10617"/>
      <c r="H10617"/>
      <c r="N10617"/>
    </row>
    <row r="10618" spans="7:14" s="104" customFormat="1">
      <c r="G10618"/>
      <c r="H10618"/>
      <c r="N10618"/>
    </row>
    <row r="10619" spans="7:14" s="104" customFormat="1">
      <c r="G10619"/>
      <c r="H10619"/>
      <c r="N10619"/>
    </row>
    <row r="10620" spans="7:14" s="104" customFormat="1">
      <c r="G10620"/>
      <c r="H10620"/>
      <c r="N10620"/>
    </row>
    <row r="10621" spans="7:14" s="104" customFormat="1">
      <c r="G10621"/>
      <c r="H10621"/>
      <c r="N10621"/>
    </row>
    <row r="10622" spans="7:14" s="104" customFormat="1">
      <c r="G10622"/>
      <c r="H10622"/>
      <c r="N10622"/>
    </row>
    <row r="10623" spans="7:14" s="104" customFormat="1">
      <c r="G10623"/>
      <c r="H10623"/>
      <c r="N10623"/>
    </row>
    <row r="10624" spans="7:14" s="104" customFormat="1">
      <c r="G10624"/>
      <c r="H10624"/>
      <c r="N10624"/>
    </row>
    <row r="10625" spans="7:14" s="104" customFormat="1">
      <c r="G10625"/>
      <c r="H10625"/>
      <c r="N10625"/>
    </row>
    <row r="10626" spans="7:14" s="104" customFormat="1">
      <c r="G10626"/>
      <c r="H10626"/>
      <c r="N10626"/>
    </row>
    <row r="10627" spans="7:14" s="104" customFormat="1">
      <c r="G10627"/>
      <c r="H10627"/>
      <c r="N10627"/>
    </row>
    <row r="10628" spans="7:14" s="104" customFormat="1">
      <c r="G10628"/>
      <c r="H10628"/>
      <c r="N10628"/>
    </row>
    <row r="10629" spans="7:14" s="104" customFormat="1">
      <c r="G10629"/>
      <c r="H10629"/>
      <c r="N10629"/>
    </row>
    <row r="10630" spans="7:14" s="104" customFormat="1">
      <c r="G10630"/>
      <c r="H10630"/>
      <c r="N10630"/>
    </row>
    <row r="10631" spans="7:14" s="104" customFormat="1">
      <c r="G10631"/>
      <c r="H10631"/>
      <c r="N10631"/>
    </row>
    <row r="10632" spans="7:14" s="104" customFormat="1">
      <c r="G10632"/>
      <c r="H10632"/>
      <c r="N10632"/>
    </row>
    <row r="10633" spans="7:14" s="104" customFormat="1">
      <c r="G10633"/>
      <c r="H10633"/>
      <c r="N10633"/>
    </row>
    <row r="10634" spans="7:14" s="104" customFormat="1">
      <c r="G10634"/>
      <c r="H10634"/>
      <c r="N10634"/>
    </row>
    <row r="10635" spans="7:14" s="104" customFormat="1">
      <c r="G10635"/>
      <c r="H10635"/>
      <c r="N10635"/>
    </row>
    <row r="10636" spans="7:14" s="104" customFormat="1">
      <c r="G10636"/>
      <c r="H10636"/>
      <c r="N10636"/>
    </row>
    <row r="10637" spans="7:14" s="104" customFormat="1">
      <c r="G10637"/>
      <c r="H10637"/>
      <c r="N10637"/>
    </row>
    <row r="10638" spans="7:14" s="104" customFormat="1">
      <c r="G10638"/>
      <c r="H10638"/>
      <c r="N10638"/>
    </row>
    <row r="10639" spans="7:14" s="104" customFormat="1">
      <c r="G10639"/>
      <c r="H10639"/>
      <c r="N10639"/>
    </row>
    <row r="10640" spans="7:14" s="104" customFormat="1">
      <c r="G10640"/>
      <c r="H10640"/>
      <c r="N10640"/>
    </row>
    <row r="10641" spans="7:14" s="104" customFormat="1">
      <c r="G10641"/>
      <c r="H10641"/>
      <c r="N10641"/>
    </row>
    <row r="10642" spans="7:14" s="104" customFormat="1">
      <c r="G10642"/>
      <c r="H10642"/>
      <c r="N10642"/>
    </row>
    <row r="10643" spans="7:14" s="104" customFormat="1">
      <c r="G10643"/>
      <c r="H10643"/>
      <c r="N10643"/>
    </row>
    <row r="10644" spans="7:14" s="104" customFormat="1">
      <c r="G10644"/>
      <c r="H10644"/>
      <c r="N10644"/>
    </row>
    <row r="10645" spans="7:14" s="104" customFormat="1">
      <c r="G10645"/>
      <c r="H10645"/>
      <c r="N10645"/>
    </row>
    <row r="10646" spans="7:14" s="104" customFormat="1">
      <c r="G10646"/>
      <c r="H10646"/>
      <c r="N10646"/>
    </row>
    <row r="10647" spans="7:14" s="104" customFormat="1">
      <c r="G10647"/>
      <c r="H10647"/>
      <c r="N10647"/>
    </row>
    <row r="10648" spans="7:14" s="104" customFormat="1">
      <c r="G10648"/>
      <c r="H10648"/>
      <c r="N10648"/>
    </row>
    <row r="10649" spans="7:14" s="104" customFormat="1">
      <c r="G10649"/>
      <c r="H10649"/>
      <c r="N10649"/>
    </row>
    <row r="10650" spans="7:14" s="104" customFormat="1">
      <c r="G10650"/>
      <c r="H10650"/>
      <c r="N10650"/>
    </row>
    <row r="10651" spans="7:14" s="104" customFormat="1">
      <c r="G10651"/>
      <c r="H10651"/>
      <c r="N10651"/>
    </row>
    <row r="10652" spans="7:14" s="104" customFormat="1">
      <c r="G10652"/>
      <c r="H10652"/>
      <c r="N10652"/>
    </row>
    <row r="10653" spans="7:14" s="104" customFormat="1">
      <c r="G10653"/>
      <c r="H10653"/>
      <c r="N10653"/>
    </row>
    <row r="10654" spans="7:14" s="104" customFormat="1">
      <c r="G10654"/>
      <c r="H10654"/>
      <c r="N10654"/>
    </row>
    <row r="10655" spans="7:14" s="104" customFormat="1">
      <c r="G10655"/>
      <c r="H10655"/>
      <c r="N10655"/>
    </row>
    <row r="10656" spans="7:14" s="104" customFormat="1">
      <c r="G10656"/>
      <c r="H10656"/>
      <c r="N10656"/>
    </row>
    <row r="10657" spans="7:14" s="104" customFormat="1">
      <c r="G10657"/>
      <c r="H10657"/>
      <c r="N10657"/>
    </row>
    <row r="10658" spans="7:14" s="104" customFormat="1">
      <c r="G10658"/>
      <c r="H10658"/>
      <c r="N10658"/>
    </row>
    <row r="10659" spans="7:14" s="104" customFormat="1">
      <c r="G10659"/>
      <c r="H10659"/>
      <c r="N10659"/>
    </row>
    <row r="10660" spans="7:14" s="104" customFormat="1">
      <c r="G10660"/>
      <c r="H10660"/>
      <c r="N10660"/>
    </row>
    <row r="10661" spans="7:14" s="104" customFormat="1">
      <c r="G10661"/>
      <c r="H10661"/>
      <c r="N10661"/>
    </row>
    <row r="10662" spans="7:14" s="104" customFormat="1">
      <c r="G10662"/>
      <c r="H10662"/>
      <c r="N10662"/>
    </row>
    <row r="10663" spans="7:14" s="104" customFormat="1">
      <c r="G10663"/>
      <c r="H10663"/>
      <c r="N10663"/>
    </row>
    <row r="10664" spans="7:14" s="104" customFormat="1">
      <c r="G10664"/>
      <c r="H10664"/>
      <c r="N10664"/>
    </row>
    <row r="10665" spans="7:14" s="104" customFormat="1">
      <c r="G10665"/>
      <c r="H10665"/>
      <c r="N10665"/>
    </row>
    <row r="10666" spans="7:14" s="104" customFormat="1">
      <c r="G10666"/>
      <c r="H10666"/>
      <c r="N10666"/>
    </row>
    <row r="10667" spans="7:14" s="104" customFormat="1">
      <c r="G10667"/>
      <c r="H10667"/>
      <c r="N10667"/>
    </row>
    <row r="10668" spans="7:14" s="104" customFormat="1">
      <c r="G10668"/>
      <c r="H10668"/>
      <c r="N10668"/>
    </row>
    <row r="10669" spans="7:14" s="104" customFormat="1">
      <c r="G10669"/>
      <c r="H10669"/>
      <c r="N10669"/>
    </row>
    <row r="10670" spans="7:14" s="104" customFormat="1">
      <c r="G10670"/>
      <c r="H10670"/>
      <c r="N10670"/>
    </row>
    <row r="10671" spans="7:14" s="104" customFormat="1">
      <c r="G10671"/>
      <c r="H10671"/>
      <c r="N10671"/>
    </row>
    <row r="10672" spans="7:14" s="104" customFormat="1">
      <c r="G10672"/>
      <c r="H10672"/>
      <c r="N10672"/>
    </row>
    <row r="10673" spans="7:14" s="104" customFormat="1">
      <c r="G10673"/>
      <c r="H10673"/>
      <c r="N10673"/>
    </row>
    <row r="10674" spans="7:14" s="104" customFormat="1">
      <c r="G10674"/>
      <c r="H10674"/>
      <c r="N10674"/>
    </row>
    <row r="10675" spans="7:14" s="104" customFormat="1">
      <c r="G10675"/>
      <c r="H10675"/>
      <c r="N10675"/>
    </row>
    <row r="10676" spans="7:14" s="104" customFormat="1">
      <c r="G10676"/>
      <c r="H10676"/>
      <c r="N10676"/>
    </row>
    <row r="10677" spans="7:14" s="104" customFormat="1">
      <c r="G10677"/>
      <c r="H10677"/>
      <c r="N10677"/>
    </row>
    <row r="10678" spans="7:14" s="104" customFormat="1">
      <c r="G10678"/>
      <c r="H10678"/>
      <c r="N10678"/>
    </row>
    <row r="10679" spans="7:14" s="104" customFormat="1">
      <c r="G10679"/>
      <c r="H10679"/>
      <c r="N10679"/>
    </row>
    <row r="10680" spans="7:14" s="104" customFormat="1">
      <c r="G10680"/>
      <c r="H10680"/>
      <c r="N10680"/>
    </row>
    <row r="10681" spans="7:14" s="104" customFormat="1">
      <c r="G10681"/>
      <c r="H10681"/>
      <c r="N10681"/>
    </row>
    <row r="10682" spans="7:14" s="104" customFormat="1">
      <c r="G10682"/>
      <c r="H10682"/>
      <c r="N10682"/>
    </row>
    <row r="10683" spans="7:14" s="104" customFormat="1">
      <c r="G10683"/>
      <c r="H10683"/>
      <c r="N10683"/>
    </row>
    <row r="10684" spans="7:14" s="104" customFormat="1">
      <c r="G10684"/>
      <c r="H10684"/>
      <c r="N10684"/>
    </row>
    <row r="10685" spans="7:14" s="104" customFormat="1">
      <c r="G10685"/>
      <c r="H10685"/>
      <c r="N10685"/>
    </row>
    <row r="10686" spans="7:14" s="104" customFormat="1">
      <c r="G10686"/>
      <c r="H10686"/>
      <c r="N10686"/>
    </row>
    <row r="10687" spans="7:14" s="104" customFormat="1">
      <c r="G10687"/>
      <c r="H10687"/>
      <c r="N10687"/>
    </row>
    <row r="10688" spans="7:14" s="104" customFormat="1">
      <c r="G10688"/>
      <c r="H10688"/>
      <c r="N10688"/>
    </row>
    <row r="10689" spans="7:14" s="104" customFormat="1">
      <c r="G10689"/>
      <c r="H10689"/>
      <c r="N10689"/>
    </row>
    <row r="10690" spans="7:14" s="104" customFormat="1">
      <c r="G10690"/>
      <c r="H10690"/>
      <c r="N10690"/>
    </row>
    <row r="10691" spans="7:14" s="104" customFormat="1">
      <c r="G10691"/>
      <c r="H10691"/>
      <c r="N10691"/>
    </row>
    <row r="10692" spans="7:14" s="104" customFormat="1">
      <c r="G10692"/>
      <c r="H10692"/>
      <c r="N10692"/>
    </row>
    <row r="10693" spans="7:14" s="104" customFormat="1">
      <c r="G10693"/>
      <c r="H10693"/>
      <c r="N10693"/>
    </row>
    <row r="10694" spans="7:14" s="104" customFormat="1">
      <c r="G10694"/>
      <c r="H10694"/>
      <c r="N10694"/>
    </row>
    <row r="10695" spans="7:14" s="104" customFormat="1">
      <c r="G10695"/>
      <c r="H10695"/>
      <c r="N10695"/>
    </row>
    <row r="10696" spans="7:14" s="104" customFormat="1">
      <c r="G10696"/>
      <c r="H10696"/>
      <c r="N10696"/>
    </row>
    <row r="10697" spans="7:14" s="104" customFormat="1">
      <c r="G10697"/>
      <c r="H10697"/>
      <c r="N10697"/>
    </row>
    <row r="10698" spans="7:14" s="104" customFormat="1">
      <c r="G10698"/>
      <c r="H10698"/>
      <c r="N10698"/>
    </row>
    <row r="10699" spans="7:14" s="104" customFormat="1">
      <c r="G10699"/>
      <c r="H10699"/>
      <c r="N10699"/>
    </row>
    <row r="10700" spans="7:14" s="104" customFormat="1">
      <c r="G10700"/>
      <c r="H10700"/>
      <c r="N10700"/>
    </row>
    <row r="10701" spans="7:14" s="104" customFormat="1">
      <c r="G10701"/>
      <c r="H10701"/>
      <c r="N10701"/>
    </row>
    <row r="10702" spans="7:14" s="104" customFormat="1">
      <c r="G10702"/>
      <c r="H10702"/>
      <c r="N10702"/>
    </row>
    <row r="10703" spans="7:14" s="104" customFormat="1">
      <c r="G10703"/>
      <c r="H10703"/>
      <c r="N10703"/>
    </row>
    <row r="10704" spans="7:14" s="104" customFormat="1">
      <c r="G10704"/>
      <c r="H10704"/>
      <c r="N10704"/>
    </row>
    <row r="10705" spans="7:14" s="104" customFormat="1">
      <c r="G10705"/>
      <c r="H10705"/>
      <c r="N10705"/>
    </row>
    <row r="10706" spans="7:14" s="104" customFormat="1">
      <c r="G10706"/>
      <c r="H10706"/>
      <c r="N10706"/>
    </row>
    <row r="10707" spans="7:14" s="104" customFormat="1">
      <c r="G10707"/>
      <c r="H10707"/>
      <c r="N10707"/>
    </row>
    <row r="10708" spans="7:14" s="104" customFormat="1">
      <c r="G10708"/>
      <c r="H10708"/>
      <c r="N10708"/>
    </row>
    <row r="10709" spans="7:14" s="104" customFormat="1">
      <c r="G10709"/>
      <c r="H10709"/>
      <c r="N10709"/>
    </row>
    <row r="10710" spans="7:14" s="104" customFormat="1">
      <c r="G10710"/>
      <c r="H10710"/>
      <c r="N10710"/>
    </row>
    <row r="10711" spans="7:14" s="104" customFormat="1">
      <c r="G10711"/>
      <c r="H10711"/>
      <c r="N10711"/>
    </row>
    <row r="10712" spans="7:14" s="104" customFormat="1">
      <c r="G10712"/>
      <c r="H10712"/>
      <c r="N10712"/>
    </row>
    <row r="10713" spans="7:14" s="104" customFormat="1">
      <c r="G10713"/>
      <c r="H10713"/>
      <c r="N10713"/>
    </row>
    <row r="10714" spans="7:14" s="104" customFormat="1">
      <c r="G10714"/>
      <c r="H10714"/>
      <c r="N10714"/>
    </row>
    <row r="10715" spans="7:14" s="104" customFormat="1">
      <c r="G10715"/>
      <c r="H10715"/>
      <c r="N10715"/>
    </row>
    <row r="10716" spans="7:14" s="104" customFormat="1">
      <c r="G10716"/>
      <c r="H10716"/>
      <c r="N10716"/>
    </row>
    <row r="10717" spans="7:14" s="104" customFormat="1">
      <c r="G10717"/>
      <c r="H10717"/>
      <c r="N10717"/>
    </row>
    <row r="10718" spans="7:14" s="104" customFormat="1">
      <c r="G10718"/>
      <c r="H10718"/>
      <c r="N10718"/>
    </row>
    <row r="10719" spans="7:14" s="104" customFormat="1">
      <c r="G10719"/>
      <c r="H10719"/>
      <c r="N10719"/>
    </row>
    <row r="10720" spans="7:14" s="104" customFormat="1">
      <c r="G10720"/>
      <c r="H10720"/>
      <c r="N10720"/>
    </row>
    <row r="10721" spans="7:14" s="104" customFormat="1">
      <c r="G10721"/>
      <c r="H10721"/>
      <c r="N10721"/>
    </row>
    <row r="10722" spans="7:14" s="104" customFormat="1">
      <c r="G10722"/>
      <c r="H10722"/>
      <c r="N10722"/>
    </row>
    <row r="10723" spans="7:14" s="104" customFormat="1">
      <c r="G10723"/>
      <c r="H10723"/>
      <c r="N10723"/>
    </row>
    <row r="10724" spans="7:14" s="104" customFormat="1">
      <c r="G10724"/>
      <c r="H10724"/>
      <c r="N10724"/>
    </row>
    <row r="10725" spans="7:14" s="104" customFormat="1">
      <c r="G10725"/>
      <c r="H10725"/>
      <c r="N10725"/>
    </row>
    <row r="10726" spans="7:14" s="104" customFormat="1">
      <c r="G10726"/>
      <c r="H10726"/>
      <c r="N10726"/>
    </row>
    <row r="10727" spans="7:14" s="104" customFormat="1">
      <c r="G10727"/>
      <c r="H10727"/>
      <c r="N10727"/>
    </row>
    <row r="10728" spans="7:14" s="104" customFormat="1">
      <c r="G10728"/>
      <c r="H10728"/>
      <c r="N10728"/>
    </row>
    <row r="10729" spans="7:14" s="104" customFormat="1">
      <c r="G10729"/>
      <c r="H10729"/>
      <c r="N10729"/>
    </row>
    <row r="10730" spans="7:14" s="104" customFormat="1">
      <c r="G10730"/>
      <c r="H10730"/>
      <c r="N10730"/>
    </row>
    <row r="10731" spans="7:14" s="104" customFormat="1">
      <c r="G10731"/>
      <c r="H10731"/>
      <c r="N10731"/>
    </row>
    <row r="10732" spans="7:14" s="104" customFormat="1">
      <c r="G10732"/>
      <c r="H10732"/>
      <c r="N10732"/>
    </row>
    <row r="10733" spans="7:14" s="104" customFormat="1">
      <c r="G10733"/>
      <c r="H10733"/>
      <c r="N10733"/>
    </row>
    <row r="10734" spans="7:14" s="104" customFormat="1">
      <c r="G10734"/>
      <c r="H10734"/>
      <c r="N10734"/>
    </row>
    <row r="10735" spans="7:14" s="104" customFormat="1">
      <c r="G10735"/>
      <c r="H10735"/>
      <c r="N10735"/>
    </row>
    <row r="10736" spans="7:14" s="104" customFormat="1">
      <c r="G10736"/>
      <c r="H10736"/>
      <c r="N10736"/>
    </row>
    <row r="10737" spans="7:14" s="104" customFormat="1">
      <c r="G10737"/>
      <c r="H10737"/>
      <c r="N10737"/>
    </row>
    <row r="10738" spans="7:14" s="104" customFormat="1">
      <c r="G10738"/>
      <c r="H10738"/>
      <c r="N10738"/>
    </row>
    <row r="10739" spans="7:14" s="104" customFormat="1">
      <c r="G10739"/>
      <c r="H10739"/>
      <c r="N10739"/>
    </row>
    <row r="10740" spans="7:14" s="104" customFormat="1">
      <c r="G10740"/>
      <c r="H10740"/>
      <c r="N10740"/>
    </row>
    <row r="10741" spans="7:14" s="104" customFormat="1">
      <c r="G10741"/>
      <c r="H10741"/>
      <c r="N10741"/>
    </row>
    <row r="10742" spans="7:14" s="104" customFormat="1">
      <c r="G10742"/>
      <c r="H10742"/>
      <c r="N10742"/>
    </row>
    <row r="10743" spans="7:14" s="104" customFormat="1">
      <c r="G10743"/>
      <c r="H10743"/>
      <c r="N10743"/>
    </row>
    <row r="10744" spans="7:14" s="104" customFormat="1">
      <c r="G10744"/>
      <c r="H10744"/>
      <c r="N10744"/>
    </row>
    <row r="10745" spans="7:14" s="104" customFormat="1">
      <c r="G10745"/>
      <c r="H10745"/>
      <c r="N10745"/>
    </row>
    <row r="10746" spans="7:14" s="104" customFormat="1">
      <c r="G10746"/>
      <c r="H10746"/>
      <c r="N10746"/>
    </row>
    <row r="10747" spans="7:14" s="104" customFormat="1">
      <c r="G10747"/>
      <c r="H10747"/>
      <c r="N10747"/>
    </row>
    <row r="10748" spans="7:14" s="104" customFormat="1">
      <c r="G10748"/>
      <c r="H10748"/>
      <c r="N10748"/>
    </row>
    <row r="10749" spans="7:14" s="104" customFormat="1">
      <c r="G10749"/>
      <c r="H10749"/>
      <c r="N10749"/>
    </row>
    <row r="10750" spans="7:14" s="104" customFormat="1">
      <c r="G10750"/>
      <c r="H10750"/>
      <c r="N10750"/>
    </row>
    <row r="10751" spans="7:14" s="104" customFormat="1">
      <c r="G10751"/>
      <c r="H10751"/>
      <c r="N10751"/>
    </row>
    <row r="10752" spans="7:14" s="104" customFormat="1">
      <c r="G10752"/>
      <c r="H10752"/>
      <c r="N10752"/>
    </row>
    <row r="10753" spans="7:14" s="104" customFormat="1">
      <c r="G10753"/>
      <c r="H10753"/>
      <c r="N10753"/>
    </row>
    <row r="10754" spans="7:14" s="104" customFormat="1">
      <c r="G10754"/>
      <c r="H10754"/>
      <c r="N10754"/>
    </row>
    <row r="10755" spans="7:14" s="104" customFormat="1">
      <c r="G10755"/>
      <c r="H10755"/>
      <c r="N10755"/>
    </row>
    <row r="10756" spans="7:14" s="104" customFormat="1">
      <c r="G10756"/>
      <c r="H10756"/>
      <c r="N10756"/>
    </row>
    <row r="10757" spans="7:14" s="104" customFormat="1">
      <c r="G10757"/>
      <c r="H10757"/>
      <c r="N10757"/>
    </row>
    <row r="10758" spans="7:14" s="104" customFormat="1">
      <c r="G10758"/>
      <c r="H10758"/>
      <c r="N10758"/>
    </row>
    <row r="10759" spans="7:14" s="104" customFormat="1">
      <c r="G10759"/>
      <c r="H10759"/>
      <c r="N10759"/>
    </row>
    <row r="10760" spans="7:14" s="104" customFormat="1">
      <c r="G10760"/>
      <c r="H10760"/>
      <c r="N10760"/>
    </row>
    <row r="10761" spans="7:14" s="104" customFormat="1">
      <c r="G10761"/>
      <c r="H10761"/>
      <c r="N10761"/>
    </row>
    <row r="10762" spans="7:14" s="104" customFormat="1">
      <c r="G10762"/>
      <c r="H10762"/>
      <c r="N10762"/>
    </row>
    <row r="10763" spans="7:14" s="104" customFormat="1">
      <c r="G10763"/>
      <c r="H10763"/>
      <c r="N10763"/>
    </row>
    <row r="10764" spans="7:14" s="104" customFormat="1">
      <c r="G10764"/>
      <c r="H10764"/>
      <c r="N10764"/>
    </row>
    <row r="10765" spans="7:14" s="104" customFormat="1">
      <c r="G10765"/>
      <c r="H10765"/>
      <c r="N10765"/>
    </row>
    <row r="10766" spans="7:14" s="104" customFormat="1">
      <c r="G10766"/>
      <c r="H10766"/>
      <c r="N10766"/>
    </row>
    <row r="10767" spans="7:14" s="104" customFormat="1">
      <c r="G10767"/>
      <c r="H10767"/>
      <c r="N10767"/>
    </row>
    <row r="10768" spans="7:14" s="104" customFormat="1">
      <c r="G10768"/>
      <c r="H10768"/>
      <c r="N10768"/>
    </row>
    <row r="10769" spans="7:14" s="104" customFormat="1">
      <c r="G10769"/>
      <c r="H10769"/>
      <c r="N10769"/>
    </row>
    <row r="10770" spans="7:14" s="104" customFormat="1">
      <c r="G10770"/>
      <c r="H10770"/>
      <c r="N10770"/>
    </row>
    <row r="10771" spans="7:14" s="104" customFormat="1">
      <c r="G10771"/>
      <c r="H10771"/>
      <c r="N10771"/>
    </row>
    <row r="10772" spans="7:14" s="104" customFormat="1">
      <c r="G10772"/>
      <c r="H10772"/>
      <c r="N10772"/>
    </row>
    <row r="10773" spans="7:14" s="104" customFormat="1">
      <c r="G10773"/>
      <c r="H10773"/>
      <c r="N10773"/>
    </row>
    <row r="10774" spans="7:14" s="104" customFormat="1">
      <c r="G10774"/>
      <c r="H10774"/>
      <c r="N10774"/>
    </row>
    <row r="10775" spans="7:14" s="104" customFormat="1">
      <c r="G10775"/>
      <c r="H10775"/>
      <c r="N10775"/>
    </row>
    <row r="10776" spans="7:14" s="104" customFormat="1">
      <c r="G10776"/>
      <c r="H10776"/>
      <c r="N10776"/>
    </row>
    <row r="10777" spans="7:14" s="104" customFormat="1">
      <c r="G10777"/>
      <c r="H10777"/>
      <c r="N10777"/>
    </row>
    <row r="10778" spans="7:14" s="104" customFormat="1">
      <c r="G10778"/>
      <c r="H10778"/>
      <c r="N10778"/>
    </row>
    <row r="10779" spans="7:14" s="104" customFormat="1">
      <c r="G10779"/>
      <c r="H10779"/>
      <c r="N10779"/>
    </row>
    <row r="10780" spans="7:14" s="104" customFormat="1">
      <c r="G10780"/>
      <c r="H10780"/>
      <c r="N10780"/>
    </row>
    <row r="10781" spans="7:14" s="104" customFormat="1">
      <c r="G10781"/>
      <c r="H10781"/>
      <c r="N10781"/>
    </row>
    <row r="10782" spans="7:14" s="104" customFormat="1">
      <c r="G10782"/>
      <c r="H10782"/>
      <c r="N10782"/>
    </row>
    <row r="10783" spans="7:14" s="104" customFormat="1">
      <c r="G10783"/>
      <c r="H10783"/>
      <c r="N10783"/>
    </row>
    <row r="10784" spans="7:14" s="104" customFormat="1">
      <c r="G10784"/>
      <c r="H10784"/>
      <c r="N10784"/>
    </row>
    <row r="10785" spans="7:14" s="104" customFormat="1">
      <c r="G10785"/>
      <c r="H10785"/>
      <c r="N10785"/>
    </row>
    <row r="10786" spans="7:14" s="104" customFormat="1">
      <c r="G10786"/>
      <c r="H10786"/>
      <c r="N10786"/>
    </row>
    <row r="10787" spans="7:14" s="104" customFormat="1">
      <c r="G10787"/>
      <c r="H10787"/>
      <c r="N10787"/>
    </row>
    <row r="10788" spans="7:14" s="104" customFormat="1">
      <c r="G10788"/>
      <c r="H10788"/>
      <c r="N10788"/>
    </row>
    <row r="10789" spans="7:14" s="104" customFormat="1">
      <c r="G10789"/>
      <c r="H10789"/>
      <c r="N10789"/>
    </row>
    <row r="10790" spans="7:14" s="104" customFormat="1">
      <c r="G10790"/>
      <c r="H10790"/>
      <c r="N10790"/>
    </row>
    <row r="10791" spans="7:14" s="104" customFormat="1">
      <c r="G10791"/>
      <c r="H10791"/>
      <c r="N10791"/>
    </row>
    <row r="10792" spans="7:14" s="104" customFormat="1">
      <c r="G10792"/>
      <c r="H10792"/>
      <c r="N10792"/>
    </row>
    <row r="10793" spans="7:14" s="104" customFormat="1">
      <c r="G10793"/>
      <c r="H10793"/>
      <c r="N10793"/>
    </row>
    <row r="10794" spans="7:14" s="104" customFormat="1">
      <c r="G10794"/>
      <c r="H10794"/>
      <c r="N10794"/>
    </row>
    <row r="10795" spans="7:14" s="104" customFormat="1">
      <c r="G10795"/>
      <c r="H10795"/>
      <c r="N10795"/>
    </row>
    <row r="10796" spans="7:14" s="104" customFormat="1">
      <c r="G10796"/>
      <c r="H10796"/>
      <c r="N10796"/>
    </row>
    <row r="10797" spans="7:14" s="104" customFormat="1">
      <c r="G10797"/>
      <c r="H10797"/>
      <c r="N10797"/>
    </row>
    <row r="10798" spans="7:14" s="104" customFormat="1">
      <c r="G10798"/>
      <c r="H10798"/>
      <c r="N10798"/>
    </row>
    <row r="10799" spans="7:14" s="104" customFormat="1">
      <c r="G10799"/>
      <c r="H10799"/>
      <c r="N10799"/>
    </row>
    <row r="10800" spans="7:14" s="104" customFormat="1">
      <c r="G10800"/>
      <c r="H10800"/>
      <c r="N10800"/>
    </row>
    <row r="10801" spans="7:14" s="104" customFormat="1">
      <c r="G10801"/>
      <c r="H10801"/>
      <c r="N10801"/>
    </row>
    <row r="10802" spans="7:14" s="104" customFormat="1">
      <c r="G10802"/>
      <c r="H10802"/>
      <c r="N10802"/>
    </row>
    <row r="10803" spans="7:14" s="104" customFormat="1">
      <c r="G10803"/>
      <c r="H10803"/>
      <c r="N10803"/>
    </row>
    <row r="10804" spans="7:14" s="104" customFormat="1">
      <c r="G10804"/>
      <c r="H10804"/>
      <c r="N10804"/>
    </row>
    <row r="10805" spans="7:14" s="104" customFormat="1">
      <c r="G10805"/>
      <c r="H10805"/>
      <c r="N10805"/>
    </row>
    <row r="10806" spans="7:14" s="104" customFormat="1">
      <c r="G10806"/>
      <c r="H10806"/>
      <c r="N10806"/>
    </row>
    <row r="10807" spans="7:14" s="104" customFormat="1">
      <c r="G10807"/>
      <c r="H10807"/>
      <c r="N10807"/>
    </row>
    <row r="10808" spans="7:14" s="104" customFormat="1">
      <c r="G10808"/>
      <c r="H10808"/>
      <c r="N10808"/>
    </row>
    <row r="10809" spans="7:14" s="104" customFormat="1">
      <c r="G10809"/>
      <c r="H10809"/>
      <c r="N10809"/>
    </row>
    <row r="10810" spans="7:14" s="104" customFormat="1">
      <c r="G10810"/>
      <c r="H10810"/>
      <c r="N10810"/>
    </row>
    <row r="10811" spans="7:14" s="104" customFormat="1">
      <c r="G10811"/>
      <c r="H10811"/>
      <c r="N10811"/>
    </row>
    <row r="10812" spans="7:14" s="104" customFormat="1">
      <c r="G10812"/>
      <c r="H10812"/>
      <c r="N10812"/>
    </row>
    <row r="10813" spans="7:14" s="104" customFormat="1">
      <c r="G10813"/>
      <c r="H10813"/>
      <c r="N10813"/>
    </row>
    <row r="10814" spans="7:14" s="104" customFormat="1">
      <c r="G10814"/>
      <c r="H10814"/>
      <c r="N10814"/>
    </row>
    <row r="10815" spans="7:14" s="104" customFormat="1">
      <c r="G10815"/>
      <c r="H10815"/>
      <c r="N10815"/>
    </row>
    <row r="10816" spans="7:14" s="104" customFormat="1">
      <c r="G10816"/>
      <c r="H10816"/>
      <c r="N10816"/>
    </row>
    <row r="10817" spans="7:14" s="104" customFormat="1">
      <c r="G10817"/>
      <c r="H10817"/>
      <c r="N10817"/>
    </row>
    <row r="10818" spans="7:14" s="104" customFormat="1">
      <c r="G10818"/>
      <c r="H10818"/>
      <c r="N10818"/>
    </row>
    <row r="10819" spans="7:14" s="104" customFormat="1">
      <c r="G10819"/>
      <c r="H10819"/>
      <c r="N10819"/>
    </row>
    <row r="10820" spans="7:14" s="104" customFormat="1">
      <c r="G10820"/>
      <c r="H10820"/>
      <c r="N10820"/>
    </row>
    <row r="10821" spans="7:14" s="104" customFormat="1">
      <c r="G10821"/>
      <c r="H10821"/>
      <c r="N10821"/>
    </row>
    <row r="10822" spans="7:14" s="104" customFormat="1">
      <c r="G10822"/>
      <c r="H10822"/>
      <c r="N10822"/>
    </row>
    <row r="10823" spans="7:14" s="104" customFormat="1">
      <c r="G10823"/>
      <c r="H10823"/>
      <c r="N10823"/>
    </row>
    <row r="10824" spans="7:14" s="104" customFormat="1">
      <c r="G10824"/>
      <c r="H10824"/>
      <c r="N10824"/>
    </row>
    <row r="10825" spans="7:14" s="104" customFormat="1">
      <c r="G10825"/>
      <c r="H10825"/>
      <c r="N10825"/>
    </row>
    <row r="10826" spans="7:14" s="104" customFormat="1">
      <c r="G10826"/>
      <c r="H10826"/>
      <c r="N10826"/>
    </row>
    <row r="10827" spans="7:14" s="104" customFormat="1">
      <c r="G10827"/>
      <c r="H10827"/>
      <c r="N10827"/>
    </row>
    <row r="10828" spans="7:14" s="104" customFormat="1">
      <c r="G10828"/>
      <c r="H10828"/>
      <c r="N10828"/>
    </row>
    <row r="10829" spans="7:14" s="104" customFormat="1">
      <c r="G10829"/>
      <c r="H10829"/>
      <c r="N10829"/>
    </row>
    <row r="10830" spans="7:14" s="104" customFormat="1">
      <c r="G10830"/>
      <c r="H10830"/>
      <c r="N10830"/>
    </row>
    <row r="10831" spans="7:14" s="104" customFormat="1">
      <c r="G10831"/>
      <c r="H10831"/>
      <c r="N10831"/>
    </row>
    <row r="10832" spans="7:14" s="104" customFormat="1">
      <c r="G10832"/>
      <c r="H10832"/>
      <c r="N10832"/>
    </row>
    <row r="10833" spans="7:14" s="104" customFormat="1">
      <c r="G10833"/>
      <c r="H10833"/>
      <c r="N10833"/>
    </row>
    <row r="10834" spans="7:14" s="104" customFormat="1">
      <c r="G10834"/>
      <c r="H10834"/>
      <c r="N10834"/>
    </row>
    <row r="10835" spans="7:14" s="104" customFormat="1">
      <c r="G10835"/>
      <c r="H10835"/>
      <c r="N10835"/>
    </row>
    <row r="10836" spans="7:14" s="104" customFormat="1">
      <c r="G10836"/>
      <c r="H10836"/>
      <c r="N10836"/>
    </row>
    <row r="10837" spans="7:14" s="104" customFormat="1">
      <c r="G10837"/>
      <c r="H10837"/>
      <c r="N10837"/>
    </row>
    <row r="10838" spans="7:14" s="104" customFormat="1">
      <c r="G10838"/>
      <c r="H10838"/>
      <c r="N10838"/>
    </row>
    <row r="10839" spans="7:14" s="104" customFormat="1">
      <c r="G10839"/>
      <c r="H10839"/>
      <c r="N10839"/>
    </row>
    <row r="10840" spans="7:14" s="104" customFormat="1">
      <c r="G10840"/>
      <c r="H10840"/>
      <c r="N10840"/>
    </row>
    <row r="10841" spans="7:14" s="104" customFormat="1">
      <c r="G10841"/>
      <c r="H10841"/>
      <c r="N10841"/>
    </row>
    <row r="10842" spans="7:14" s="104" customFormat="1">
      <c r="G10842"/>
      <c r="H10842"/>
      <c r="N10842"/>
    </row>
    <row r="10843" spans="7:14" s="104" customFormat="1">
      <c r="G10843"/>
      <c r="H10843"/>
      <c r="N10843"/>
    </row>
    <row r="10844" spans="7:14" s="104" customFormat="1">
      <c r="G10844"/>
      <c r="H10844"/>
      <c r="N10844"/>
    </row>
    <row r="10845" spans="7:14" s="104" customFormat="1">
      <c r="G10845"/>
      <c r="H10845"/>
      <c r="N10845"/>
    </row>
    <row r="10846" spans="7:14" s="104" customFormat="1">
      <c r="G10846"/>
      <c r="H10846"/>
      <c r="N10846"/>
    </row>
    <row r="10847" spans="7:14" s="104" customFormat="1">
      <c r="G10847"/>
      <c r="H10847"/>
      <c r="N10847"/>
    </row>
    <row r="10848" spans="7:14" s="104" customFormat="1">
      <c r="G10848"/>
      <c r="H10848"/>
      <c r="N10848"/>
    </row>
    <row r="10849" spans="7:14" s="104" customFormat="1">
      <c r="G10849"/>
      <c r="H10849"/>
      <c r="N10849"/>
    </row>
    <row r="10850" spans="7:14" s="104" customFormat="1">
      <c r="G10850"/>
      <c r="H10850"/>
      <c r="N10850"/>
    </row>
    <row r="10851" spans="7:14" s="104" customFormat="1">
      <c r="G10851"/>
      <c r="H10851"/>
      <c r="N10851"/>
    </row>
    <row r="10852" spans="7:14" s="104" customFormat="1">
      <c r="G10852"/>
      <c r="H10852"/>
      <c r="N10852"/>
    </row>
    <row r="10853" spans="7:14" s="104" customFormat="1">
      <c r="G10853"/>
      <c r="H10853"/>
      <c r="N10853"/>
    </row>
    <row r="10854" spans="7:14" s="104" customFormat="1">
      <c r="G10854"/>
      <c r="H10854"/>
      <c r="N10854"/>
    </row>
    <row r="10855" spans="7:14" s="104" customFormat="1">
      <c r="G10855"/>
      <c r="H10855"/>
      <c r="N10855"/>
    </row>
    <row r="10856" spans="7:14" s="104" customFormat="1">
      <c r="G10856"/>
      <c r="H10856"/>
      <c r="N10856"/>
    </row>
    <row r="10857" spans="7:14" s="104" customFormat="1">
      <c r="G10857"/>
      <c r="H10857"/>
      <c r="N10857"/>
    </row>
    <row r="10858" spans="7:14" s="104" customFormat="1">
      <c r="G10858"/>
      <c r="H10858"/>
      <c r="N10858"/>
    </row>
    <row r="10859" spans="7:14" s="104" customFormat="1">
      <c r="G10859"/>
      <c r="H10859"/>
      <c r="N10859"/>
    </row>
    <row r="10860" spans="7:14" s="104" customFormat="1">
      <c r="G10860"/>
      <c r="H10860"/>
      <c r="N10860"/>
    </row>
    <row r="10861" spans="7:14" s="104" customFormat="1">
      <c r="G10861"/>
      <c r="H10861"/>
      <c r="N10861"/>
    </row>
    <row r="10862" spans="7:14" s="104" customFormat="1">
      <c r="G10862"/>
      <c r="H10862"/>
      <c r="N10862"/>
    </row>
    <row r="10863" spans="7:14" s="104" customFormat="1">
      <c r="G10863"/>
      <c r="H10863"/>
      <c r="N10863"/>
    </row>
    <row r="10864" spans="7:14" s="104" customFormat="1">
      <c r="G10864"/>
      <c r="H10864"/>
      <c r="N10864"/>
    </row>
    <row r="10865" spans="7:14" s="104" customFormat="1">
      <c r="G10865"/>
      <c r="H10865"/>
      <c r="N10865"/>
    </row>
    <row r="10866" spans="7:14" s="104" customFormat="1">
      <c r="G10866"/>
      <c r="H10866"/>
      <c r="N10866"/>
    </row>
    <row r="10867" spans="7:14" s="104" customFormat="1">
      <c r="G10867"/>
      <c r="H10867"/>
      <c r="N10867"/>
    </row>
    <row r="10868" spans="7:14" s="104" customFormat="1">
      <c r="G10868"/>
      <c r="H10868"/>
      <c r="N10868"/>
    </row>
    <row r="10869" spans="7:14" s="104" customFormat="1">
      <c r="G10869"/>
      <c r="H10869"/>
      <c r="N10869"/>
    </row>
    <row r="10870" spans="7:14" s="104" customFormat="1">
      <c r="G10870"/>
      <c r="H10870"/>
      <c r="N10870"/>
    </row>
    <row r="10871" spans="7:14" s="104" customFormat="1">
      <c r="G10871"/>
      <c r="H10871"/>
      <c r="N10871"/>
    </row>
    <row r="10872" spans="7:14" s="104" customFormat="1">
      <c r="G10872"/>
      <c r="H10872"/>
      <c r="N10872"/>
    </row>
    <row r="10873" spans="7:14" s="104" customFormat="1">
      <c r="G10873"/>
      <c r="H10873"/>
      <c r="N10873"/>
    </row>
    <row r="10874" spans="7:14" s="104" customFormat="1">
      <c r="G10874"/>
      <c r="H10874"/>
      <c r="N10874"/>
    </row>
    <row r="10875" spans="7:14" s="104" customFormat="1">
      <c r="G10875"/>
      <c r="H10875"/>
      <c r="N10875"/>
    </row>
    <row r="10876" spans="7:14" s="104" customFormat="1">
      <c r="G10876"/>
      <c r="H10876"/>
      <c r="N10876"/>
    </row>
    <row r="10877" spans="7:14" s="104" customFormat="1">
      <c r="G10877"/>
      <c r="H10877"/>
      <c r="N10877"/>
    </row>
    <row r="10878" spans="7:14" s="104" customFormat="1">
      <c r="G10878"/>
      <c r="H10878"/>
      <c r="N10878"/>
    </row>
    <row r="10879" spans="7:14" s="104" customFormat="1">
      <c r="G10879"/>
      <c r="H10879"/>
      <c r="N10879"/>
    </row>
    <row r="10880" spans="7:14" s="104" customFormat="1">
      <c r="G10880"/>
      <c r="H10880"/>
      <c r="N10880"/>
    </row>
    <row r="10881" spans="7:14" s="104" customFormat="1">
      <c r="G10881"/>
      <c r="H10881"/>
      <c r="N10881"/>
    </row>
    <row r="10882" spans="7:14" s="104" customFormat="1">
      <c r="G10882"/>
      <c r="H10882"/>
      <c r="N10882"/>
    </row>
    <row r="10883" spans="7:14" s="104" customFormat="1">
      <c r="G10883"/>
      <c r="H10883"/>
      <c r="N10883"/>
    </row>
    <row r="10884" spans="7:14" s="104" customFormat="1">
      <c r="G10884"/>
      <c r="H10884"/>
      <c r="N10884"/>
    </row>
    <row r="10885" spans="7:14" s="104" customFormat="1">
      <c r="G10885"/>
      <c r="H10885"/>
      <c r="N10885"/>
    </row>
    <row r="10886" spans="7:14" s="104" customFormat="1">
      <c r="G10886"/>
      <c r="H10886"/>
      <c r="N10886"/>
    </row>
    <row r="10887" spans="7:14" s="104" customFormat="1">
      <c r="G10887"/>
      <c r="H10887"/>
      <c r="N10887"/>
    </row>
    <row r="10888" spans="7:14" s="104" customFormat="1">
      <c r="G10888"/>
      <c r="H10888"/>
      <c r="N10888"/>
    </row>
    <row r="10889" spans="7:14" s="104" customFormat="1">
      <c r="G10889"/>
      <c r="H10889"/>
      <c r="N10889"/>
    </row>
    <row r="10890" spans="7:14" s="104" customFormat="1">
      <c r="G10890"/>
      <c r="H10890"/>
      <c r="N10890"/>
    </row>
    <row r="10891" spans="7:14" s="104" customFormat="1">
      <c r="G10891"/>
      <c r="H10891"/>
      <c r="N10891"/>
    </row>
    <row r="10892" spans="7:14" s="104" customFormat="1">
      <c r="G10892"/>
      <c r="H10892"/>
      <c r="N10892"/>
    </row>
    <row r="10893" spans="7:14" s="104" customFormat="1">
      <c r="G10893"/>
      <c r="H10893"/>
      <c r="N10893"/>
    </row>
    <row r="10894" spans="7:14" s="104" customFormat="1">
      <c r="G10894"/>
      <c r="H10894"/>
      <c r="N10894"/>
    </row>
    <row r="10895" spans="7:14" s="104" customFormat="1">
      <c r="G10895"/>
      <c r="H10895"/>
      <c r="N10895"/>
    </row>
    <row r="10896" spans="7:14" s="104" customFormat="1">
      <c r="G10896"/>
      <c r="H10896"/>
      <c r="N10896"/>
    </row>
    <row r="10897" spans="7:14" s="104" customFormat="1">
      <c r="G10897"/>
      <c r="H10897"/>
      <c r="N10897"/>
    </row>
    <row r="10898" spans="7:14" s="104" customFormat="1">
      <c r="G10898"/>
      <c r="H10898"/>
      <c r="N10898"/>
    </row>
    <row r="10899" spans="7:14" s="104" customFormat="1">
      <c r="G10899"/>
      <c r="H10899"/>
      <c r="N10899"/>
    </row>
    <row r="10900" spans="7:14" s="104" customFormat="1">
      <c r="G10900"/>
      <c r="H10900"/>
      <c r="N10900"/>
    </row>
    <row r="10901" spans="7:14" s="104" customFormat="1">
      <c r="G10901"/>
      <c r="H10901"/>
      <c r="N10901"/>
    </row>
    <row r="10902" spans="7:14" s="104" customFormat="1">
      <c r="G10902"/>
      <c r="H10902"/>
      <c r="N10902"/>
    </row>
    <row r="10903" spans="7:14" s="104" customFormat="1">
      <c r="G10903"/>
      <c r="H10903"/>
      <c r="N10903"/>
    </row>
    <row r="10904" spans="7:14" s="104" customFormat="1">
      <c r="G10904"/>
      <c r="H10904"/>
      <c r="N10904"/>
    </row>
    <row r="10905" spans="7:14" s="104" customFormat="1">
      <c r="G10905"/>
      <c r="H10905"/>
      <c r="N10905"/>
    </row>
    <row r="10906" spans="7:14" s="104" customFormat="1">
      <c r="G10906"/>
      <c r="H10906"/>
      <c r="N10906"/>
    </row>
    <row r="10907" spans="7:14" s="104" customFormat="1">
      <c r="G10907"/>
      <c r="H10907"/>
      <c r="N10907"/>
    </row>
    <row r="10908" spans="7:14" s="104" customFormat="1">
      <c r="G10908"/>
      <c r="H10908"/>
      <c r="N10908"/>
    </row>
    <row r="10909" spans="7:14" s="104" customFormat="1">
      <c r="G10909"/>
      <c r="H10909"/>
      <c r="N10909"/>
    </row>
    <row r="10910" spans="7:14" s="104" customFormat="1">
      <c r="G10910"/>
      <c r="H10910"/>
      <c r="N10910"/>
    </row>
    <row r="10911" spans="7:14" s="104" customFormat="1">
      <c r="G10911"/>
      <c r="H10911"/>
      <c r="N10911"/>
    </row>
    <row r="10912" spans="7:14" s="104" customFormat="1">
      <c r="G10912"/>
      <c r="H10912"/>
      <c r="N10912"/>
    </row>
    <row r="10913" spans="7:14" s="104" customFormat="1">
      <c r="G10913"/>
      <c r="H10913"/>
      <c r="N10913"/>
    </row>
    <row r="10914" spans="7:14" s="104" customFormat="1">
      <c r="G10914"/>
      <c r="H10914"/>
      <c r="N10914"/>
    </row>
    <row r="10915" spans="7:14" s="104" customFormat="1">
      <c r="G10915"/>
      <c r="H10915"/>
      <c r="N10915"/>
    </row>
    <row r="10916" spans="7:14" s="104" customFormat="1">
      <c r="G10916"/>
      <c r="H10916"/>
      <c r="N10916"/>
    </row>
    <row r="10917" spans="7:14" s="104" customFormat="1">
      <c r="G10917"/>
      <c r="H10917"/>
      <c r="N10917"/>
    </row>
    <row r="10918" spans="7:14" s="104" customFormat="1">
      <c r="G10918"/>
      <c r="H10918"/>
      <c r="N10918"/>
    </row>
    <row r="10919" spans="7:14" s="104" customFormat="1">
      <c r="G10919"/>
      <c r="H10919"/>
      <c r="N10919"/>
    </row>
    <row r="10920" spans="7:14" s="104" customFormat="1">
      <c r="G10920"/>
      <c r="H10920"/>
      <c r="N10920"/>
    </row>
    <row r="10921" spans="7:14" s="104" customFormat="1">
      <c r="G10921"/>
      <c r="H10921"/>
      <c r="N10921"/>
    </row>
    <row r="10922" spans="7:14" s="104" customFormat="1">
      <c r="G10922"/>
      <c r="H10922"/>
      <c r="N10922"/>
    </row>
    <row r="10923" spans="7:14" s="104" customFormat="1">
      <c r="G10923"/>
      <c r="H10923"/>
      <c r="N10923"/>
    </row>
    <row r="10924" spans="7:14" s="104" customFormat="1">
      <c r="G10924"/>
      <c r="H10924"/>
      <c r="N10924"/>
    </row>
    <row r="10925" spans="7:14" s="104" customFormat="1">
      <c r="G10925"/>
      <c r="H10925"/>
      <c r="N10925"/>
    </row>
    <row r="10926" spans="7:14" s="104" customFormat="1">
      <c r="G10926"/>
      <c r="H10926"/>
      <c r="N10926"/>
    </row>
    <row r="10927" spans="7:14" s="104" customFormat="1">
      <c r="G10927"/>
      <c r="H10927"/>
      <c r="N10927"/>
    </row>
    <row r="10928" spans="7:14" s="104" customFormat="1">
      <c r="G10928"/>
      <c r="H10928"/>
      <c r="N10928"/>
    </row>
    <row r="10929" spans="7:14" s="104" customFormat="1">
      <c r="G10929"/>
      <c r="H10929"/>
      <c r="N10929"/>
    </row>
    <row r="10930" spans="7:14" s="104" customFormat="1">
      <c r="G10930"/>
      <c r="H10930"/>
      <c r="N10930"/>
    </row>
    <row r="10931" spans="7:14" s="104" customFormat="1">
      <c r="G10931"/>
      <c r="H10931"/>
      <c r="N10931"/>
    </row>
    <row r="10932" spans="7:14" s="104" customFormat="1">
      <c r="G10932"/>
      <c r="H10932"/>
      <c r="N10932"/>
    </row>
    <row r="10933" spans="7:14" s="104" customFormat="1">
      <c r="G10933"/>
      <c r="H10933"/>
      <c r="N10933"/>
    </row>
    <row r="10934" spans="7:14" s="104" customFormat="1">
      <c r="G10934"/>
      <c r="H10934"/>
      <c r="N10934"/>
    </row>
    <row r="10935" spans="7:14" s="104" customFormat="1">
      <c r="G10935"/>
      <c r="H10935"/>
      <c r="N10935"/>
    </row>
    <row r="10936" spans="7:14" s="104" customFormat="1">
      <c r="G10936"/>
      <c r="H10936"/>
      <c r="N10936"/>
    </row>
    <row r="10937" spans="7:14" s="104" customFormat="1">
      <c r="G10937"/>
      <c r="H10937"/>
      <c r="N10937"/>
    </row>
    <row r="10938" spans="7:14" s="104" customFormat="1">
      <c r="G10938"/>
      <c r="H10938"/>
      <c r="N10938"/>
    </row>
    <row r="10939" spans="7:14" s="104" customFormat="1">
      <c r="G10939"/>
      <c r="H10939"/>
      <c r="N10939"/>
    </row>
    <row r="10940" spans="7:14" s="104" customFormat="1">
      <c r="G10940"/>
      <c r="H10940"/>
      <c r="N10940"/>
    </row>
    <row r="10941" spans="7:14" s="104" customFormat="1">
      <c r="G10941"/>
      <c r="H10941"/>
      <c r="N10941"/>
    </row>
    <row r="10942" spans="7:14" s="104" customFormat="1">
      <c r="G10942"/>
      <c r="H10942"/>
      <c r="N10942"/>
    </row>
    <row r="10943" spans="7:14" s="104" customFormat="1">
      <c r="G10943"/>
      <c r="H10943"/>
      <c r="N10943"/>
    </row>
    <row r="10944" spans="7:14" s="104" customFormat="1">
      <c r="G10944"/>
      <c r="H10944"/>
      <c r="N10944"/>
    </row>
    <row r="10945" spans="7:14" s="104" customFormat="1">
      <c r="G10945"/>
      <c r="H10945"/>
      <c r="N10945"/>
    </row>
    <row r="10946" spans="7:14" s="104" customFormat="1">
      <c r="G10946"/>
      <c r="H10946"/>
      <c r="N10946"/>
    </row>
    <row r="10947" spans="7:14" s="104" customFormat="1">
      <c r="G10947"/>
      <c r="H10947"/>
      <c r="N10947"/>
    </row>
    <row r="10948" spans="7:14" s="104" customFormat="1">
      <c r="G10948"/>
      <c r="H10948"/>
      <c r="N10948"/>
    </row>
    <row r="10949" spans="7:14" s="104" customFormat="1">
      <c r="G10949"/>
      <c r="H10949"/>
      <c r="N10949"/>
    </row>
    <row r="10950" spans="7:14" s="104" customFormat="1">
      <c r="G10950"/>
      <c r="H10950"/>
      <c r="N10950"/>
    </row>
    <row r="10951" spans="7:14" s="104" customFormat="1">
      <c r="G10951"/>
      <c r="H10951"/>
      <c r="N10951"/>
    </row>
    <row r="10952" spans="7:14" s="104" customFormat="1">
      <c r="G10952"/>
      <c r="H10952"/>
      <c r="N10952"/>
    </row>
    <row r="10953" spans="7:14" s="104" customFormat="1">
      <c r="G10953"/>
      <c r="H10953"/>
      <c r="N10953"/>
    </row>
    <row r="10954" spans="7:14" s="104" customFormat="1">
      <c r="G10954"/>
      <c r="H10954"/>
      <c r="N10954"/>
    </row>
    <row r="10955" spans="7:14" s="104" customFormat="1">
      <c r="G10955"/>
      <c r="H10955"/>
      <c r="N10955"/>
    </row>
    <row r="10956" spans="7:14" s="104" customFormat="1">
      <c r="G10956"/>
      <c r="H10956"/>
      <c r="N10956"/>
    </row>
    <row r="10957" spans="7:14" s="104" customFormat="1">
      <c r="G10957"/>
      <c r="H10957"/>
      <c r="N10957"/>
    </row>
    <row r="10958" spans="7:14" s="104" customFormat="1">
      <c r="G10958"/>
      <c r="H10958"/>
      <c r="N10958"/>
    </row>
    <row r="10959" spans="7:14" s="104" customFormat="1">
      <c r="G10959"/>
      <c r="H10959"/>
      <c r="N10959"/>
    </row>
    <row r="10960" spans="7:14" s="104" customFormat="1">
      <c r="G10960"/>
      <c r="H10960"/>
      <c r="N10960"/>
    </row>
    <row r="10961" spans="7:14" s="104" customFormat="1">
      <c r="G10961"/>
      <c r="H10961"/>
      <c r="N10961"/>
    </row>
    <row r="10962" spans="7:14" s="104" customFormat="1">
      <c r="G10962"/>
      <c r="H10962"/>
      <c r="N10962"/>
    </row>
    <row r="10963" spans="7:14" s="104" customFormat="1">
      <c r="G10963"/>
      <c r="H10963"/>
      <c r="N10963"/>
    </row>
    <row r="10964" spans="7:14" s="104" customFormat="1">
      <c r="G10964"/>
      <c r="H10964"/>
      <c r="N10964"/>
    </row>
    <row r="10965" spans="7:14" s="104" customFormat="1">
      <c r="G10965"/>
      <c r="H10965"/>
      <c r="N10965"/>
    </row>
    <row r="10966" spans="7:14" s="104" customFormat="1">
      <c r="G10966"/>
      <c r="H10966"/>
      <c r="N10966"/>
    </row>
    <row r="10967" spans="7:14" s="104" customFormat="1">
      <c r="G10967"/>
      <c r="H10967"/>
      <c r="N10967"/>
    </row>
    <row r="10968" spans="7:14" s="104" customFormat="1">
      <c r="G10968"/>
      <c r="H10968"/>
      <c r="N10968"/>
    </row>
    <row r="10969" spans="7:14" s="104" customFormat="1">
      <c r="G10969"/>
      <c r="H10969"/>
      <c r="N10969"/>
    </row>
    <row r="10970" spans="7:14" s="104" customFormat="1">
      <c r="G10970"/>
      <c r="H10970"/>
      <c r="N10970"/>
    </row>
    <row r="10971" spans="7:14" s="104" customFormat="1">
      <c r="G10971"/>
      <c r="H10971"/>
      <c r="N10971"/>
    </row>
    <row r="10972" spans="7:14" s="104" customFormat="1">
      <c r="G10972"/>
      <c r="H10972"/>
      <c r="N10972"/>
    </row>
    <row r="10973" spans="7:14" s="104" customFormat="1">
      <c r="G10973"/>
      <c r="H10973"/>
      <c r="N10973"/>
    </row>
    <row r="10974" spans="7:14" s="104" customFormat="1">
      <c r="G10974"/>
      <c r="H10974"/>
      <c r="N10974"/>
    </row>
    <row r="10975" spans="7:14" s="104" customFormat="1">
      <c r="G10975"/>
      <c r="H10975"/>
      <c r="N10975"/>
    </row>
    <row r="10976" spans="7:14" s="104" customFormat="1">
      <c r="G10976"/>
      <c r="H10976"/>
      <c r="N10976"/>
    </row>
    <row r="10977" spans="7:14" s="104" customFormat="1">
      <c r="G10977"/>
      <c r="H10977"/>
      <c r="N10977"/>
    </row>
    <row r="10978" spans="7:14" s="104" customFormat="1">
      <c r="G10978"/>
      <c r="H10978"/>
      <c r="N10978"/>
    </row>
    <row r="10979" spans="7:14" s="104" customFormat="1">
      <c r="G10979"/>
      <c r="H10979"/>
      <c r="N10979"/>
    </row>
    <row r="10980" spans="7:14" s="104" customFormat="1">
      <c r="G10980"/>
      <c r="H10980"/>
      <c r="N10980"/>
    </row>
    <row r="10981" spans="7:14" s="104" customFormat="1">
      <c r="G10981"/>
      <c r="H10981"/>
      <c r="N10981"/>
    </row>
    <row r="10982" spans="7:14" s="104" customFormat="1">
      <c r="G10982"/>
      <c r="H10982"/>
      <c r="N10982"/>
    </row>
    <row r="10983" spans="7:14" s="104" customFormat="1">
      <c r="G10983"/>
      <c r="H10983"/>
      <c r="N10983"/>
    </row>
    <row r="10984" spans="7:14" s="104" customFormat="1">
      <c r="G10984"/>
      <c r="H10984"/>
      <c r="N10984"/>
    </row>
    <row r="10985" spans="7:14" s="104" customFormat="1">
      <c r="G10985"/>
      <c r="H10985"/>
      <c r="N10985"/>
    </row>
    <row r="10986" spans="7:14" s="104" customFormat="1">
      <c r="G10986"/>
      <c r="H10986"/>
      <c r="N10986"/>
    </row>
    <row r="10987" spans="7:14" s="104" customFormat="1">
      <c r="G10987"/>
      <c r="H10987"/>
      <c r="N10987"/>
    </row>
    <row r="10988" spans="7:14" s="104" customFormat="1">
      <c r="G10988"/>
      <c r="H10988"/>
      <c r="N10988"/>
    </row>
    <row r="10989" spans="7:14" s="104" customFormat="1">
      <c r="G10989"/>
      <c r="H10989"/>
      <c r="N10989"/>
    </row>
    <row r="10990" spans="7:14" s="104" customFormat="1">
      <c r="G10990"/>
      <c r="H10990"/>
      <c r="N10990"/>
    </row>
    <row r="10991" spans="7:14" s="104" customFormat="1">
      <c r="G10991"/>
      <c r="H10991"/>
      <c r="N10991"/>
    </row>
    <row r="10992" spans="7:14" s="104" customFormat="1">
      <c r="G10992"/>
      <c r="H10992"/>
      <c r="N10992"/>
    </row>
    <row r="10993" spans="7:14" s="104" customFormat="1">
      <c r="G10993"/>
      <c r="H10993"/>
      <c r="N10993"/>
    </row>
    <row r="10994" spans="7:14" s="104" customFormat="1">
      <c r="G10994"/>
      <c r="H10994"/>
      <c r="N10994"/>
    </row>
    <row r="10995" spans="7:14" s="104" customFormat="1">
      <c r="G10995"/>
      <c r="H10995"/>
      <c r="N10995"/>
    </row>
    <row r="10996" spans="7:14" s="104" customFormat="1">
      <c r="G10996"/>
      <c r="H10996"/>
      <c r="N10996"/>
    </row>
    <row r="10997" spans="7:14" s="104" customFormat="1">
      <c r="G10997"/>
      <c r="H10997"/>
      <c r="N10997"/>
    </row>
    <row r="10998" spans="7:14" s="104" customFormat="1">
      <c r="G10998"/>
      <c r="H10998"/>
      <c r="N10998"/>
    </row>
    <row r="10999" spans="7:14" s="104" customFormat="1">
      <c r="G10999"/>
      <c r="H10999"/>
      <c r="N10999"/>
    </row>
    <row r="11000" spans="7:14" s="104" customFormat="1">
      <c r="G11000"/>
      <c r="H11000"/>
      <c r="N11000"/>
    </row>
    <row r="11001" spans="7:14" s="104" customFormat="1">
      <c r="G11001"/>
      <c r="H11001"/>
      <c r="N11001"/>
    </row>
    <row r="11002" spans="7:14" s="104" customFormat="1">
      <c r="G11002"/>
      <c r="H11002"/>
      <c r="N11002"/>
    </row>
    <row r="11003" spans="7:14" s="104" customFormat="1">
      <c r="G11003"/>
      <c r="H11003"/>
      <c r="N11003"/>
    </row>
    <row r="11004" spans="7:14" s="104" customFormat="1">
      <c r="G11004"/>
      <c r="H11004"/>
      <c r="N11004"/>
    </row>
    <row r="11005" spans="7:14" s="104" customFormat="1">
      <c r="G11005"/>
      <c r="H11005"/>
      <c r="N11005"/>
    </row>
    <row r="11006" spans="7:14" s="104" customFormat="1">
      <c r="G11006"/>
      <c r="H11006"/>
      <c r="N11006"/>
    </row>
    <row r="11007" spans="7:14" s="104" customFormat="1">
      <c r="G11007"/>
      <c r="H11007"/>
      <c r="N11007"/>
    </row>
    <row r="11008" spans="7:14" s="104" customFormat="1">
      <c r="G11008"/>
      <c r="H11008"/>
      <c r="N11008"/>
    </row>
    <row r="11009" spans="7:14" s="104" customFormat="1">
      <c r="G11009"/>
      <c r="H11009"/>
      <c r="N11009"/>
    </row>
    <row r="11010" spans="7:14" s="104" customFormat="1">
      <c r="G11010"/>
      <c r="H11010"/>
      <c r="N11010"/>
    </row>
    <row r="11011" spans="7:14" s="104" customFormat="1">
      <c r="G11011"/>
      <c r="H11011"/>
      <c r="N11011"/>
    </row>
    <row r="11012" spans="7:14" s="104" customFormat="1">
      <c r="G11012"/>
      <c r="H11012"/>
      <c r="N11012"/>
    </row>
    <row r="11013" spans="7:14" s="104" customFormat="1">
      <c r="G11013"/>
      <c r="H11013"/>
      <c r="N11013"/>
    </row>
    <row r="11014" spans="7:14" s="104" customFormat="1">
      <c r="G11014"/>
      <c r="H11014"/>
      <c r="N11014"/>
    </row>
    <row r="11015" spans="7:14" s="104" customFormat="1">
      <c r="G11015"/>
      <c r="H11015"/>
      <c r="N11015"/>
    </row>
    <row r="11016" spans="7:14" s="104" customFormat="1">
      <c r="G11016"/>
      <c r="H11016"/>
      <c r="N11016"/>
    </row>
    <row r="11017" spans="7:14" s="104" customFormat="1">
      <c r="G11017"/>
      <c r="H11017"/>
      <c r="N11017"/>
    </row>
    <row r="11018" spans="7:14" s="104" customFormat="1">
      <c r="G11018"/>
      <c r="H11018"/>
      <c r="N11018"/>
    </row>
    <row r="11019" spans="7:14" s="104" customFormat="1">
      <c r="G11019"/>
      <c r="H11019"/>
      <c r="N11019"/>
    </row>
    <row r="11020" spans="7:14" s="104" customFormat="1">
      <c r="G11020"/>
      <c r="H11020"/>
      <c r="N11020"/>
    </row>
    <row r="11021" spans="7:14" s="104" customFormat="1">
      <c r="G11021"/>
      <c r="H11021"/>
      <c r="N11021"/>
    </row>
    <row r="11022" spans="7:14" s="104" customFormat="1">
      <c r="G11022"/>
      <c r="H11022"/>
      <c r="N11022"/>
    </row>
    <row r="11023" spans="7:14" s="104" customFormat="1">
      <c r="G11023"/>
      <c r="H11023"/>
      <c r="N11023"/>
    </row>
    <row r="11024" spans="7:14" s="104" customFormat="1">
      <c r="G11024"/>
      <c r="H11024"/>
      <c r="N11024"/>
    </row>
    <row r="11025" spans="7:14" s="104" customFormat="1">
      <c r="G11025"/>
      <c r="H11025"/>
      <c r="N11025"/>
    </row>
    <row r="11026" spans="7:14" s="104" customFormat="1">
      <c r="G11026"/>
      <c r="H11026"/>
      <c r="N11026"/>
    </row>
    <row r="11027" spans="7:14" s="104" customFormat="1">
      <c r="G11027"/>
      <c r="H11027"/>
      <c r="N11027"/>
    </row>
    <row r="11028" spans="7:14" s="104" customFormat="1">
      <c r="G11028"/>
      <c r="H11028"/>
      <c r="N11028"/>
    </row>
    <row r="11029" spans="7:14" s="104" customFormat="1">
      <c r="G11029"/>
      <c r="H11029"/>
      <c r="N11029"/>
    </row>
    <row r="11030" spans="7:14" s="104" customFormat="1">
      <c r="G11030"/>
      <c r="H11030"/>
      <c r="N11030"/>
    </row>
    <row r="11031" spans="7:14" s="104" customFormat="1">
      <c r="G11031"/>
      <c r="H11031"/>
      <c r="N11031"/>
    </row>
    <row r="11032" spans="7:14" s="104" customFormat="1">
      <c r="G11032"/>
      <c r="H11032"/>
      <c r="N11032"/>
    </row>
    <row r="11033" spans="7:14" s="104" customFormat="1">
      <c r="G11033"/>
      <c r="H11033"/>
      <c r="N11033"/>
    </row>
    <row r="11034" spans="7:14" s="104" customFormat="1">
      <c r="G11034"/>
      <c r="H11034"/>
      <c r="N11034"/>
    </row>
    <row r="11035" spans="7:14" s="104" customFormat="1">
      <c r="G11035"/>
      <c r="H11035"/>
      <c r="N11035"/>
    </row>
    <row r="11036" spans="7:14" s="104" customFormat="1">
      <c r="G11036"/>
      <c r="H11036"/>
      <c r="N11036"/>
    </row>
    <row r="11037" spans="7:14" s="104" customFormat="1">
      <c r="G11037"/>
      <c r="H11037"/>
      <c r="N11037"/>
    </row>
    <row r="11038" spans="7:14" s="104" customFormat="1">
      <c r="G11038"/>
      <c r="H11038"/>
      <c r="N11038"/>
    </row>
    <row r="11039" spans="7:14" s="104" customFormat="1">
      <c r="G11039"/>
      <c r="H11039"/>
      <c r="N11039"/>
    </row>
    <row r="11040" spans="7:14" s="104" customFormat="1">
      <c r="G11040"/>
      <c r="H11040"/>
      <c r="N11040"/>
    </row>
    <row r="11041" spans="7:14" s="104" customFormat="1">
      <c r="G11041"/>
      <c r="H11041"/>
      <c r="N11041"/>
    </row>
    <row r="11042" spans="7:14" s="104" customFormat="1">
      <c r="G11042"/>
      <c r="H11042"/>
      <c r="N11042"/>
    </row>
    <row r="11043" spans="7:14" s="104" customFormat="1">
      <c r="G11043"/>
      <c r="H11043"/>
      <c r="N11043"/>
    </row>
    <row r="11044" spans="7:14" s="104" customFormat="1">
      <c r="G11044"/>
      <c r="H11044"/>
      <c r="N11044"/>
    </row>
    <row r="11045" spans="7:14" s="104" customFormat="1">
      <c r="G11045"/>
      <c r="H11045"/>
      <c r="N11045"/>
    </row>
    <row r="11046" spans="7:14" s="104" customFormat="1">
      <c r="G11046"/>
      <c r="H11046"/>
      <c r="N11046"/>
    </row>
    <row r="11047" spans="7:14" s="104" customFormat="1">
      <c r="G11047"/>
      <c r="H11047"/>
      <c r="N11047"/>
    </row>
    <row r="11048" spans="7:14" s="104" customFormat="1">
      <c r="G11048"/>
      <c r="H11048"/>
      <c r="N11048"/>
    </row>
    <row r="11049" spans="7:14" s="104" customFormat="1">
      <c r="G11049"/>
      <c r="H11049"/>
      <c r="N11049"/>
    </row>
    <row r="11050" spans="7:14" s="104" customFormat="1">
      <c r="G11050"/>
      <c r="H11050"/>
      <c r="N11050"/>
    </row>
    <row r="11051" spans="7:14" s="104" customFormat="1">
      <c r="G11051"/>
      <c r="H11051"/>
      <c r="N11051"/>
    </row>
    <row r="11052" spans="7:14" s="104" customFormat="1">
      <c r="G11052"/>
      <c r="H11052"/>
      <c r="N11052"/>
    </row>
    <row r="11053" spans="7:14" s="104" customFormat="1">
      <c r="G11053"/>
      <c r="H11053"/>
      <c r="N11053"/>
    </row>
    <row r="11054" spans="7:14" s="104" customFormat="1">
      <c r="G11054"/>
      <c r="H11054"/>
      <c r="N11054"/>
    </row>
    <row r="11055" spans="7:14" s="104" customFormat="1">
      <c r="G11055"/>
      <c r="H11055"/>
      <c r="N11055"/>
    </row>
    <row r="11056" spans="7:14" s="104" customFormat="1">
      <c r="G11056"/>
      <c r="H11056"/>
      <c r="N11056"/>
    </row>
    <row r="11057" spans="7:14" s="104" customFormat="1">
      <c r="G11057"/>
      <c r="H11057"/>
      <c r="N11057"/>
    </row>
    <row r="11058" spans="7:14" s="104" customFormat="1">
      <c r="G11058"/>
      <c r="H11058"/>
      <c r="N11058"/>
    </row>
    <row r="11059" spans="7:14" s="104" customFormat="1">
      <c r="G11059"/>
      <c r="H11059"/>
      <c r="N11059"/>
    </row>
    <row r="11060" spans="7:14" s="104" customFormat="1">
      <c r="G11060"/>
      <c r="H11060"/>
      <c r="N11060"/>
    </row>
    <row r="11061" spans="7:14" s="104" customFormat="1">
      <c r="G11061"/>
      <c r="H11061"/>
      <c r="N11061"/>
    </row>
    <row r="11062" spans="7:14" s="104" customFormat="1">
      <c r="G11062"/>
      <c r="H11062"/>
      <c r="N11062"/>
    </row>
    <row r="11063" spans="7:14" s="104" customFormat="1">
      <c r="G11063"/>
      <c r="H11063"/>
      <c r="N11063"/>
    </row>
    <row r="11064" spans="7:14" s="104" customFormat="1">
      <c r="G11064"/>
      <c r="H11064"/>
      <c r="N11064"/>
    </row>
    <row r="11065" spans="7:14" s="104" customFormat="1">
      <c r="G11065"/>
      <c r="H11065"/>
      <c r="N11065"/>
    </row>
    <row r="11066" spans="7:14" s="104" customFormat="1">
      <c r="G11066"/>
      <c r="H11066"/>
      <c r="N11066"/>
    </row>
    <row r="11067" spans="7:14" s="104" customFormat="1">
      <c r="G11067"/>
      <c r="H11067"/>
      <c r="N11067"/>
    </row>
    <row r="11068" spans="7:14" s="104" customFormat="1">
      <c r="G11068"/>
      <c r="H11068"/>
      <c r="N11068"/>
    </row>
    <row r="11069" spans="7:14" s="104" customFormat="1">
      <c r="G11069"/>
      <c r="H11069"/>
      <c r="N11069"/>
    </row>
    <row r="11070" spans="7:14" s="104" customFormat="1">
      <c r="G11070"/>
      <c r="H11070"/>
      <c r="N11070"/>
    </row>
    <row r="11071" spans="7:14" s="104" customFormat="1">
      <c r="G11071"/>
      <c r="H11071"/>
      <c r="N11071"/>
    </row>
    <row r="11072" spans="7:14" s="104" customFormat="1">
      <c r="G11072"/>
      <c r="H11072"/>
      <c r="N11072"/>
    </row>
    <row r="11073" spans="7:14" s="104" customFormat="1">
      <c r="G11073"/>
      <c r="H11073"/>
      <c r="N11073"/>
    </row>
    <row r="11074" spans="7:14" s="104" customFormat="1">
      <c r="G11074"/>
      <c r="H11074"/>
      <c r="N11074"/>
    </row>
    <row r="11075" spans="7:14" s="104" customFormat="1">
      <c r="G11075"/>
      <c r="H11075"/>
      <c r="N11075"/>
    </row>
    <row r="11076" spans="7:14" s="104" customFormat="1">
      <c r="G11076"/>
      <c r="H11076"/>
      <c r="N11076"/>
    </row>
    <row r="11077" spans="7:14" s="104" customFormat="1">
      <c r="G11077"/>
      <c r="H11077"/>
      <c r="N11077"/>
    </row>
    <row r="11078" spans="7:14" s="104" customFormat="1">
      <c r="G11078"/>
      <c r="H11078"/>
      <c r="N11078"/>
    </row>
    <row r="11079" spans="7:14" s="104" customFormat="1">
      <c r="G11079"/>
      <c r="H11079"/>
      <c r="N11079"/>
    </row>
    <row r="11080" spans="7:14" s="104" customFormat="1">
      <c r="G11080"/>
      <c r="H11080"/>
      <c r="N11080"/>
    </row>
    <row r="11081" spans="7:14" s="104" customFormat="1">
      <c r="G11081"/>
      <c r="H11081"/>
      <c r="N11081"/>
    </row>
    <row r="11082" spans="7:14" s="104" customFormat="1">
      <c r="G11082"/>
      <c r="H11082"/>
      <c r="N11082"/>
    </row>
    <row r="11083" spans="7:14" s="104" customFormat="1">
      <c r="G11083"/>
      <c r="H11083"/>
      <c r="N11083"/>
    </row>
    <row r="11084" spans="7:14" s="104" customFormat="1">
      <c r="G11084"/>
      <c r="H11084"/>
      <c r="N11084"/>
    </row>
    <row r="11085" spans="7:14" s="104" customFormat="1">
      <c r="G11085"/>
      <c r="H11085"/>
      <c r="N11085"/>
    </row>
    <row r="11086" spans="7:14" s="104" customFormat="1">
      <c r="G11086"/>
      <c r="H11086"/>
      <c r="N11086"/>
    </row>
    <row r="11087" spans="7:14" s="104" customFormat="1">
      <c r="G11087"/>
      <c r="H11087"/>
      <c r="N11087"/>
    </row>
    <row r="11088" spans="7:14" s="104" customFormat="1">
      <c r="G11088"/>
      <c r="H11088"/>
      <c r="N11088"/>
    </row>
    <row r="11089" spans="7:14" s="104" customFormat="1">
      <c r="G11089"/>
      <c r="H11089"/>
      <c r="N11089"/>
    </row>
    <row r="11090" spans="7:14" s="104" customFormat="1">
      <c r="G11090"/>
      <c r="H11090"/>
      <c r="N11090"/>
    </row>
    <row r="11091" spans="7:14" s="104" customFormat="1">
      <c r="G11091"/>
      <c r="H11091"/>
      <c r="N11091"/>
    </row>
    <row r="11092" spans="7:14" s="104" customFormat="1">
      <c r="G11092"/>
      <c r="H11092"/>
      <c r="N11092"/>
    </row>
    <row r="11093" spans="7:14" s="104" customFormat="1">
      <c r="G11093"/>
      <c r="H11093"/>
      <c r="N11093"/>
    </row>
    <row r="11094" spans="7:14" s="104" customFormat="1">
      <c r="G11094"/>
      <c r="H11094"/>
      <c r="N11094"/>
    </row>
    <row r="11095" spans="7:14" s="104" customFormat="1">
      <c r="G11095"/>
      <c r="H11095"/>
      <c r="N11095"/>
    </row>
    <row r="11096" spans="7:14" s="104" customFormat="1">
      <c r="G11096"/>
      <c r="H11096"/>
      <c r="N11096"/>
    </row>
    <row r="11097" spans="7:14" s="104" customFormat="1">
      <c r="G11097"/>
      <c r="H11097"/>
      <c r="N11097"/>
    </row>
    <row r="11098" spans="7:14" s="104" customFormat="1">
      <c r="G11098"/>
      <c r="H11098"/>
      <c r="N11098"/>
    </row>
    <row r="11099" spans="7:14" s="104" customFormat="1">
      <c r="G11099"/>
      <c r="H11099"/>
      <c r="N11099"/>
    </row>
    <row r="11100" spans="7:14" s="104" customFormat="1">
      <c r="G11100"/>
      <c r="H11100"/>
      <c r="N11100"/>
    </row>
    <row r="11101" spans="7:14" s="104" customFormat="1">
      <c r="G11101"/>
      <c r="H11101"/>
      <c r="N11101"/>
    </row>
    <row r="11102" spans="7:14" s="104" customFormat="1">
      <c r="G11102"/>
      <c r="H11102"/>
      <c r="N11102"/>
    </row>
    <row r="11103" spans="7:14" s="104" customFormat="1">
      <c r="G11103"/>
      <c r="H11103"/>
      <c r="N11103"/>
    </row>
    <row r="11104" spans="7:14" s="104" customFormat="1">
      <c r="G11104"/>
      <c r="H11104"/>
      <c r="N11104"/>
    </row>
    <row r="11105" spans="7:14" s="104" customFormat="1">
      <c r="G11105"/>
      <c r="H11105"/>
      <c r="N11105"/>
    </row>
    <row r="11106" spans="7:14" s="104" customFormat="1">
      <c r="G11106"/>
      <c r="H11106"/>
      <c r="N11106"/>
    </row>
    <row r="11107" spans="7:14" s="104" customFormat="1">
      <c r="G11107"/>
      <c r="H11107"/>
      <c r="N11107"/>
    </row>
    <row r="11108" spans="7:14" s="104" customFormat="1">
      <c r="G11108"/>
      <c r="H11108"/>
      <c r="N11108"/>
    </row>
    <row r="11109" spans="7:14" s="104" customFormat="1">
      <c r="G11109"/>
      <c r="H11109"/>
      <c r="N11109"/>
    </row>
    <row r="11110" spans="7:14" s="104" customFormat="1">
      <c r="G11110"/>
      <c r="H11110"/>
      <c r="N11110"/>
    </row>
    <row r="11111" spans="7:14" s="104" customFormat="1">
      <c r="G11111"/>
      <c r="H11111"/>
      <c r="N11111"/>
    </row>
    <row r="11112" spans="7:14" s="104" customFormat="1">
      <c r="G11112"/>
      <c r="H11112"/>
      <c r="N11112"/>
    </row>
    <row r="11113" spans="7:14" s="104" customFormat="1">
      <c r="G11113"/>
      <c r="H11113"/>
      <c r="N11113"/>
    </row>
    <row r="11114" spans="7:14" s="104" customFormat="1">
      <c r="G11114"/>
      <c r="H11114"/>
      <c r="N11114"/>
    </row>
    <row r="11115" spans="7:14" s="104" customFormat="1">
      <c r="G11115"/>
      <c r="H11115"/>
      <c r="N11115"/>
    </row>
    <row r="11116" spans="7:14" s="104" customFormat="1">
      <c r="G11116"/>
      <c r="H11116"/>
      <c r="N11116"/>
    </row>
    <row r="11117" spans="7:14" s="104" customFormat="1">
      <c r="G11117"/>
      <c r="H11117"/>
      <c r="N11117"/>
    </row>
    <row r="11118" spans="7:14" s="104" customFormat="1">
      <c r="G11118"/>
      <c r="H11118"/>
      <c r="N11118"/>
    </row>
    <row r="11119" spans="7:14" s="104" customFormat="1">
      <c r="G11119"/>
      <c r="H11119"/>
      <c r="N11119"/>
    </row>
    <row r="11120" spans="7:14" s="104" customFormat="1">
      <c r="G11120"/>
      <c r="H11120"/>
      <c r="N11120"/>
    </row>
    <row r="11121" spans="7:14" s="104" customFormat="1">
      <c r="G11121"/>
      <c r="H11121"/>
      <c r="N11121"/>
    </row>
    <row r="11122" spans="7:14" s="104" customFormat="1">
      <c r="G11122"/>
      <c r="H11122"/>
      <c r="N11122"/>
    </row>
    <row r="11123" spans="7:14" s="104" customFormat="1">
      <c r="G11123"/>
      <c r="H11123"/>
      <c r="N11123"/>
    </row>
    <row r="11124" spans="7:14" s="104" customFormat="1">
      <c r="G11124"/>
      <c r="H11124"/>
      <c r="N11124"/>
    </row>
    <row r="11125" spans="7:14" s="104" customFormat="1">
      <c r="G11125"/>
      <c r="H11125"/>
      <c r="N11125"/>
    </row>
    <row r="11126" spans="7:14" s="104" customFormat="1">
      <c r="G11126"/>
      <c r="H11126"/>
      <c r="N11126"/>
    </row>
    <row r="11127" spans="7:14" s="104" customFormat="1">
      <c r="G11127"/>
      <c r="H11127"/>
      <c r="N11127"/>
    </row>
    <row r="11128" spans="7:14" s="104" customFormat="1">
      <c r="G11128"/>
      <c r="H11128"/>
      <c r="N11128"/>
    </row>
    <row r="11129" spans="7:14" s="104" customFormat="1">
      <c r="G11129"/>
      <c r="H11129"/>
      <c r="N11129"/>
    </row>
    <row r="11130" spans="7:14" s="104" customFormat="1">
      <c r="G11130"/>
      <c r="H11130"/>
      <c r="N11130"/>
    </row>
    <row r="11131" spans="7:14" s="104" customFormat="1">
      <c r="G11131"/>
      <c r="H11131"/>
      <c r="N11131"/>
    </row>
    <row r="11132" spans="7:14" s="104" customFormat="1">
      <c r="G11132"/>
      <c r="H11132"/>
      <c r="N11132"/>
    </row>
    <row r="11133" spans="7:14" s="104" customFormat="1">
      <c r="G11133"/>
      <c r="H11133"/>
      <c r="N11133"/>
    </row>
    <row r="11134" spans="7:14" s="104" customFormat="1">
      <c r="G11134"/>
      <c r="H11134"/>
      <c r="N11134"/>
    </row>
    <row r="11135" spans="7:14" s="104" customFormat="1">
      <c r="G11135"/>
      <c r="H11135"/>
      <c r="N11135"/>
    </row>
    <row r="11136" spans="7:14" s="104" customFormat="1">
      <c r="G11136"/>
      <c r="H11136"/>
      <c r="N11136"/>
    </row>
    <row r="11137" spans="7:14" s="104" customFormat="1">
      <c r="G11137"/>
      <c r="H11137"/>
      <c r="N11137"/>
    </row>
    <row r="11138" spans="7:14" s="104" customFormat="1">
      <c r="G11138"/>
      <c r="H11138"/>
      <c r="N11138"/>
    </row>
    <row r="11139" spans="7:14" s="104" customFormat="1">
      <c r="G11139"/>
      <c r="H11139"/>
      <c r="N11139"/>
    </row>
    <row r="11140" spans="7:14" s="104" customFormat="1">
      <c r="G11140"/>
      <c r="H11140"/>
      <c r="N11140"/>
    </row>
    <row r="11141" spans="7:14" s="104" customFormat="1">
      <c r="G11141"/>
      <c r="H11141"/>
      <c r="N11141"/>
    </row>
    <row r="11142" spans="7:14" s="104" customFormat="1">
      <c r="G11142"/>
      <c r="H11142"/>
      <c r="N11142"/>
    </row>
    <row r="11143" spans="7:14" s="104" customFormat="1">
      <c r="G11143"/>
      <c r="H11143"/>
      <c r="N11143"/>
    </row>
    <row r="11144" spans="7:14" s="104" customFormat="1">
      <c r="G11144"/>
      <c r="H11144"/>
      <c r="N11144"/>
    </row>
    <row r="11145" spans="7:14" s="104" customFormat="1">
      <c r="G11145"/>
      <c r="H11145"/>
      <c r="N11145"/>
    </row>
    <row r="11146" spans="7:14" s="104" customFormat="1">
      <c r="G11146"/>
      <c r="H11146"/>
      <c r="N11146"/>
    </row>
    <row r="11147" spans="7:14" s="104" customFormat="1">
      <c r="G11147"/>
      <c r="H11147"/>
      <c r="N11147"/>
    </row>
    <row r="11148" spans="7:14" s="104" customFormat="1">
      <c r="G11148"/>
      <c r="H11148"/>
      <c r="N11148"/>
    </row>
    <row r="11149" spans="7:14" s="104" customFormat="1">
      <c r="G11149"/>
      <c r="H11149"/>
      <c r="N11149"/>
    </row>
    <row r="11150" spans="7:14" s="104" customFormat="1">
      <c r="G11150"/>
      <c r="H11150"/>
      <c r="N11150"/>
    </row>
    <row r="11151" spans="7:14" s="104" customFormat="1">
      <c r="G11151"/>
      <c r="H11151"/>
      <c r="N11151"/>
    </row>
    <row r="11152" spans="7:14" s="104" customFormat="1">
      <c r="G11152"/>
      <c r="H11152"/>
      <c r="N11152"/>
    </row>
    <row r="11153" spans="7:14" s="104" customFormat="1">
      <c r="G11153"/>
      <c r="H11153"/>
      <c r="N11153"/>
    </row>
    <row r="11154" spans="7:14" s="104" customFormat="1">
      <c r="G11154"/>
      <c r="H11154"/>
      <c r="N11154"/>
    </row>
    <row r="11155" spans="7:14" s="104" customFormat="1">
      <c r="G11155"/>
      <c r="H11155"/>
      <c r="N11155"/>
    </row>
    <row r="11156" spans="7:14" s="104" customFormat="1">
      <c r="G11156"/>
      <c r="H11156"/>
      <c r="N11156"/>
    </row>
    <row r="11157" spans="7:14" s="104" customFormat="1">
      <c r="G11157"/>
      <c r="H11157"/>
      <c r="N11157"/>
    </row>
    <row r="11158" spans="7:14" s="104" customFormat="1">
      <c r="G11158"/>
      <c r="H11158"/>
      <c r="N11158"/>
    </row>
    <row r="11159" spans="7:14" s="104" customFormat="1">
      <c r="G11159"/>
      <c r="H11159"/>
      <c r="N11159"/>
    </row>
    <row r="11160" spans="7:14" s="104" customFormat="1">
      <c r="G11160"/>
      <c r="H11160"/>
      <c r="N11160"/>
    </row>
    <row r="11161" spans="7:14" s="104" customFormat="1">
      <c r="G11161"/>
      <c r="H11161"/>
      <c r="N11161"/>
    </row>
    <row r="11162" spans="7:14" s="104" customFormat="1">
      <c r="G11162"/>
      <c r="H11162"/>
      <c r="N11162"/>
    </row>
    <row r="11163" spans="7:14" s="104" customFormat="1">
      <c r="G11163"/>
      <c r="H11163"/>
      <c r="N11163"/>
    </row>
    <row r="11164" spans="7:14" s="104" customFormat="1">
      <c r="G11164"/>
      <c r="H11164"/>
      <c r="N11164"/>
    </row>
    <row r="11165" spans="7:14" s="104" customFormat="1">
      <c r="G11165"/>
      <c r="H11165"/>
      <c r="N11165"/>
    </row>
    <row r="11166" spans="7:14" s="104" customFormat="1">
      <c r="G11166"/>
      <c r="H11166"/>
      <c r="N11166"/>
    </row>
    <row r="11167" spans="7:14" s="104" customFormat="1">
      <c r="G11167"/>
      <c r="H11167"/>
      <c r="N11167"/>
    </row>
    <row r="11168" spans="7:14" s="104" customFormat="1">
      <c r="G11168"/>
      <c r="H11168"/>
      <c r="N11168"/>
    </row>
    <row r="11169" spans="7:14" s="104" customFormat="1">
      <c r="G11169"/>
      <c r="H11169"/>
      <c r="N11169"/>
    </row>
    <row r="11170" spans="7:14" s="104" customFormat="1">
      <c r="G11170"/>
      <c r="H11170"/>
      <c r="N11170"/>
    </row>
    <row r="11171" spans="7:14" s="104" customFormat="1">
      <c r="G11171"/>
      <c r="H11171"/>
      <c r="N11171"/>
    </row>
    <row r="11172" spans="7:14" s="104" customFormat="1">
      <c r="G11172"/>
      <c r="H11172"/>
      <c r="N11172"/>
    </row>
    <row r="11173" spans="7:14" s="104" customFormat="1">
      <c r="G11173"/>
      <c r="H11173"/>
      <c r="N11173"/>
    </row>
    <row r="11174" spans="7:14" s="104" customFormat="1">
      <c r="G11174"/>
      <c r="H11174"/>
      <c r="N11174"/>
    </row>
    <row r="11175" spans="7:14" s="104" customFormat="1">
      <c r="G11175"/>
      <c r="H11175"/>
      <c r="N11175"/>
    </row>
    <row r="11176" spans="7:14" s="104" customFormat="1">
      <c r="G11176"/>
      <c r="H11176"/>
      <c r="N11176"/>
    </row>
    <row r="11177" spans="7:14" s="104" customFormat="1">
      <c r="G11177"/>
      <c r="H11177"/>
      <c r="N11177"/>
    </row>
    <row r="11178" spans="7:14" s="104" customFormat="1">
      <c r="G11178"/>
      <c r="H11178"/>
      <c r="N11178"/>
    </row>
    <row r="11179" spans="7:14" s="104" customFormat="1">
      <c r="G11179"/>
      <c r="H11179"/>
      <c r="N11179"/>
    </row>
    <row r="11180" spans="7:14" s="104" customFormat="1">
      <c r="G11180"/>
      <c r="H11180"/>
      <c r="N11180"/>
    </row>
    <row r="11181" spans="7:14" s="104" customFormat="1">
      <c r="G11181"/>
      <c r="H11181"/>
      <c r="N11181"/>
    </row>
    <row r="11182" spans="7:14" s="104" customFormat="1">
      <c r="G11182"/>
      <c r="H11182"/>
      <c r="N11182"/>
    </row>
    <row r="11183" spans="7:14" s="104" customFormat="1">
      <c r="G11183"/>
      <c r="H11183"/>
      <c r="N11183"/>
    </row>
    <row r="11184" spans="7:14" s="104" customFormat="1">
      <c r="G11184"/>
      <c r="H11184"/>
      <c r="N11184"/>
    </row>
    <row r="11185" spans="7:14" s="104" customFormat="1">
      <c r="G11185"/>
      <c r="H11185"/>
      <c r="N11185"/>
    </row>
    <row r="11186" spans="7:14" s="104" customFormat="1">
      <c r="G11186"/>
      <c r="H11186"/>
      <c r="N11186"/>
    </row>
    <row r="11187" spans="7:14" s="104" customFormat="1">
      <c r="G11187"/>
      <c r="H11187"/>
      <c r="N11187"/>
    </row>
    <row r="11188" spans="7:14" s="104" customFormat="1">
      <c r="G11188"/>
      <c r="H11188"/>
      <c r="N11188"/>
    </row>
    <row r="11189" spans="7:14" s="104" customFormat="1">
      <c r="G11189"/>
      <c r="H11189"/>
      <c r="N11189"/>
    </row>
    <row r="11190" spans="7:14" s="104" customFormat="1">
      <c r="G11190"/>
      <c r="H11190"/>
      <c r="N11190"/>
    </row>
    <row r="11191" spans="7:14" s="104" customFormat="1">
      <c r="G11191"/>
      <c r="H11191"/>
      <c r="N11191"/>
    </row>
    <row r="11192" spans="7:14" s="104" customFormat="1">
      <c r="G11192"/>
      <c r="H11192"/>
      <c r="N11192"/>
    </row>
    <row r="11193" spans="7:14" s="104" customFormat="1">
      <c r="G11193"/>
      <c r="H11193"/>
      <c r="N11193"/>
    </row>
    <row r="11194" spans="7:14" s="104" customFormat="1">
      <c r="G11194"/>
      <c r="H11194"/>
      <c r="N11194"/>
    </row>
    <row r="11195" spans="7:14" s="104" customFormat="1">
      <c r="G11195"/>
      <c r="H11195"/>
      <c r="N11195"/>
    </row>
    <row r="11196" spans="7:14" s="104" customFormat="1">
      <c r="G11196"/>
      <c r="H11196"/>
      <c r="N11196"/>
    </row>
    <row r="11197" spans="7:14" s="104" customFormat="1">
      <c r="G11197"/>
      <c r="H11197"/>
      <c r="N11197"/>
    </row>
    <row r="11198" spans="7:14" s="104" customFormat="1">
      <c r="G11198"/>
      <c r="H11198"/>
      <c r="N11198"/>
    </row>
    <row r="11199" spans="7:14" s="104" customFormat="1">
      <c r="G11199"/>
      <c r="H11199"/>
      <c r="N11199"/>
    </row>
    <row r="11200" spans="7:14" s="104" customFormat="1">
      <c r="G11200"/>
      <c r="H11200"/>
      <c r="N11200"/>
    </row>
    <row r="11201" spans="7:14" s="104" customFormat="1">
      <c r="G11201"/>
      <c r="H11201"/>
      <c r="N11201"/>
    </row>
    <row r="11202" spans="7:14" s="104" customFormat="1">
      <c r="G11202"/>
      <c r="H11202"/>
      <c r="N11202"/>
    </row>
    <row r="11203" spans="7:14" s="104" customFormat="1">
      <c r="G11203"/>
      <c r="H11203"/>
      <c r="N11203"/>
    </row>
    <row r="11204" spans="7:14" s="104" customFormat="1">
      <c r="G11204"/>
      <c r="H11204"/>
      <c r="N11204"/>
    </row>
    <row r="11205" spans="7:14" s="104" customFormat="1">
      <c r="G11205"/>
      <c r="H11205"/>
      <c r="N11205"/>
    </row>
    <row r="11206" spans="7:14" s="104" customFormat="1">
      <c r="G11206"/>
      <c r="H11206"/>
      <c r="N11206"/>
    </row>
    <row r="11207" spans="7:14" s="104" customFormat="1">
      <c r="G11207"/>
      <c r="H11207"/>
      <c r="N11207"/>
    </row>
    <row r="11208" spans="7:14" s="104" customFormat="1">
      <c r="G11208"/>
      <c r="H11208"/>
      <c r="N11208"/>
    </row>
    <row r="11209" spans="7:14" s="104" customFormat="1">
      <c r="G11209"/>
      <c r="H11209"/>
      <c r="N11209"/>
    </row>
    <row r="11210" spans="7:14" s="104" customFormat="1">
      <c r="G11210"/>
      <c r="H11210"/>
      <c r="N11210"/>
    </row>
    <row r="11211" spans="7:14" s="104" customFormat="1">
      <c r="G11211"/>
      <c r="H11211"/>
      <c r="N11211"/>
    </row>
    <row r="11212" spans="7:14" s="104" customFormat="1">
      <c r="G11212"/>
      <c r="H11212"/>
      <c r="N11212"/>
    </row>
    <row r="11213" spans="7:14" s="104" customFormat="1">
      <c r="G11213"/>
      <c r="H11213"/>
      <c r="N11213"/>
    </row>
    <row r="11214" spans="7:14" s="104" customFormat="1">
      <c r="G11214"/>
      <c r="H11214"/>
      <c r="N11214"/>
    </row>
    <row r="11215" spans="7:14" s="104" customFormat="1">
      <c r="G11215"/>
      <c r="H11215"/>
      <c r="N11215"/>
    </row>
    <row r="11216" spans="7:14" s="104" customFormat="1">
      <c r="G11216"/>
      <c r="H11216"/>
      <c r="N11216"/>
    </row>
    <row r="11217" spans="7:14" s="104" customFormat="1">
      <c r="G11217"/>
      <c r="H11217"/>
      <c r="N11217"/>
    </row>
    <row r="11218" spans="7:14" s="104" customFormat="1">
      <c r="G11218"/>
      <c r="H11218"/>
      <c r="N11218"/>
    </row>
    <row r="11219" spans="7:14" s="104" customFormat="1">
      <c r="G11219"/>
      <c r="H11219"/>
      <c r="N11219"/>
    </row>
    <row r="11220" spans="7:14" s="104" customFormat="1">
      <c r="G11220"/>
      <c r="H11220"/>
      <c r="N11220"/>
    </row>
    <row r="11221" spans="7:14" s="104" customFormat="1">
      <c r="G11221"/>
      <c r="H11221"/>
      <c r="N11221"/>
    </row>
    <row r="11222" spans="7:14" s="104" customFormat="1">
      <c r="G11222"/>
      <c r="H11222"/>
      <c r="N11222"/>
    </row>
    <row r="11223" spans="7:14" s="104" customFormat="1">
      <c r="G11223"/>
      <c r="H11223"/>
      <c r="N11223"/>
    </row>
    <row r="11224" spans="7:14" s="104" customFormat="1">
      <c r="G11224"/>
      <c r="H11224"/>
      <c r="N11224"/>
    </row>
    <row r="11225" spans="7:14" s="104" customFormat="1">
      <c r="G11225"/>
      <c r="H11225"/>
      <c r="N11225"/>
    </row>
    <row r="11226" spans="7:14" s="104" customFormat="1">
      <c r="G11226"/>
      <c r="H11226"/>
      <c r="N11226"/>
    </row>
    <row r="11227" spans="7:14" s="104" customFormat="1">
      <c r="G11227"/>
      <c r="H11227"/>
      <c r="N11227"/>
    </row>
    <row r="11228" spans="7:14" s="104" customFormat="1">
      <c r="G11228"/>
      <c r="H11228"/>
      <c r="N11228"/>
    </row>
    <row r="11229" spans="7:14" s="104" customFormat="1">
      <c r="G11229"/>
      <c r="H11229"/>
      <c r="N11229"/>
    </row>
    <row r="11230" spans="7:14" s="104" customFormat="1">
      <c r="G11230"/>
      <c r="H11230"/>
      <c r="N11230"/>
    </row>
    <row r="11231" spans="7:14" s="104" customFormat="1">
      <c r="G11231"/>
      <c r="H11231"/>
      <c r="N11231"/>
    </row>
    <row r="11232" spans="7:14" s="104" customFormat="1">
      <c r="G11232"/>
      <c r="H11232"/>
      <c r="N11232"/>
    </row>
    <row r="11233" spans="7:14" s="104" customFormat="1">
      <c r="G11233"/>
      <c r="H11233"/>
      <c r="N11233"/>
    </row>
    <row r="11234" spans="7:14" s="104" customFormat="1">
      <c r="G11234"/>
      <c r="H11234"/>
      <c r="N11234"/>
    </row>
    <row r="11235" spans="7:14" s="104" customFormat="1">
      <c r="G11235"/>
      <c r="H11235"/>
      <c r="N11235"/>
    </row>
    <row r="11236" spans="7:14" s="104" customFormat="1">
      <c r="G11236"/>
      <c r="H11236"/>
      <c r="N11236"/>
    </row>
    <row r="11237" spans="7:14" s="104" customFormat="1">
      <c r="G11237"/>
      <c r="H11237"/>
      <c r="N11237"/>
    </row>
    <row r="11238" spans="7:14" s="104" customFormat="1">
      <c r="G11238"/>
      <c r="H11238"/>
      <c r="N11238"/>
    </row>
    <row r="11239" spans="7:14" s="104" customFormat="1">
      <c r="G11239"/>
      <c r="H11239"/>
      <c r="N11239"/>
    </row>
    <row r="11240" spans="7:14" s="104" customFormat="1">
      <c r="G11240"/>
      <c r="H11240"/>
      <c r="N11240"/>
    </row>
    <row r="11241" spans="7:14" s="104" customFormat="1">
      <c r="G11241"/>
      <c r="H11241"/>
      <c r="N11241"/>
    </row>
    <row r="11242" spans="7:14" s="104" customFormat="1">
      <c r="G11242"/>
      <c r="H11242"/>
      <c r="N11242"/>
    </row>
    <row r="11243" spans="7:14" s="104" customFormat="1">
      <c r="G11243"/>
      <c r="H11243"/>
      <c r="N11243"/>
    </row>
    <row r="11244" spans="7:14" s="104" customFormat="1">
      <c r="G11244"/>
      <c r="H11244"/>
      <c r="N11244"/>
    </row>
    <row r="11245" spans="7:14" s="104" customFormat="1">
      <c r="G11245"/>
      <c r="H11245"/>
      <c r="N11245"/>
    </row>
    <row r="11246" spans="7:14" s="104" customFormat="1">
      <c r="G11246"/>
      <c r="H11246"/>
      <c r="N11246"/>
    </row>
    <row r="11247" spans="7:14" s="104" customFormat="1">
      <c r="G11247"/>
      <c r="H11247"/>
      <c r="N11247"/>
    </row>
    <row r="11248" spans="7:14" s="104" customFormat="1">
      <c r="G11248"/>
      <c r="H11248"/>
      <c r="N11248"/>
    </row>
    <row r="11249" spans="7:14" s="104" customFormat="1">
      <c r="G11249"/>
      <c r="H11249"/>
      <c r="N11249"/>
    </row>
    <row r="11250" spans="7:14" s="104" customFormat="1">
      <c r="G11250"/>
      <c r="H11250"/>
      <c r="N11250"/>
    </row>
    <row r="11251" spans="7:14" s="104" customFormat="1">
      <c r="G11251"/>
      <c r="H11251"/>
      <c r="N11251"/>
    </row>
    <row r="11252" spans="7:14" s="104" customFormat="1">
      <c r="G11252"/>
      <c r="H11252"/>
      <c r="N11252"/>
    </row>
    <row r="11253" spans="7:14" s="104" customFormat="1">
      <c r="G11253"/>
      <c r="H11253"/>
      <c r="N11253"/>
    </row>
    <row r="11254" spans="7:14" s="104" customFormat="1">
      <c r="G11254"/>
      <c r="H11254"/>
      <c r="N11254"/>
    </row>
    <row r="11255" spans="7:14" s="104" customFormat="1">
      <c r="G11255"/>
      <c r="H11255"/>
      <c r="N11255"/>
    </row>
    <row r="11256" spans="7:14" s="104" customFormat="1">
      <c r="G11256"/>
      <c r="H11256"/>
      <c r="N11256"/>
    </row>
    <row r="11257" spans="7:14" s="104" customFormat="1">
      <c r="G11257"/>
      <c r="H11257"/>
      <c r="N11257"/>
    </row>
    <row r="11258" spans="7:14" s="104" customFormat="1">
      <c r="G11258"/>
      <c r="H11258"/>
      <c r="N11258"/>
    </row>
    <row r="11259" spans="7:14" s="104" customFormat="1">
      <c r="G11259"/>
      <c r="H11259"/>
      <c r="N11259"/>
    </row>
    <row r="11260" spans="7:14" s="104" customFormat="1">
      <c r="G11260"/>
      <c r="H11260"/>
      <c r="N11260"/>
    </row>
    <row r="11261" spans="7:14" s="104" customFormat="1">
      <c r="G11261"/>
      <c r="H11261"/>
      <c r="N11261"/>
    </row>
    <row r="11262" spans="7:14" s="104" customFormat="1">
      <c r="G11262"/>
      <c r="H11262"/>
      <c r="N11262"/>
    </row>
    <row r="11263" spans="7:14" s="104" customFormat="1">
      <c r="G11263"/>
      <c r="H11263"/>
      <c r="N11263"/>
    </row>
    <row r="11264" spans="7:14" s="104" customFormat="1">
      <c r="G11264"/>
      <c r="H11264"/>
      <c r="N11264"/>
    </row>
    <row r="11265" spans="7:14" s="104" customFormat="1">
      <c r="G11265"/>
      <c r="H11265"/>
      <c r="N11265"/>
    </row>
    <row r="11266" spans="7:14" s="104" customFormat="1">
      <c r="G11266"/>
      <c r="H11266"/>
      <c r="N11266"/>
    </row>
    <row r="11267" spans="7:14" s="104" customFormat="1">
      <c r="G11267"/>
      <c r="H11267"/>
      <c r="N11267"/>
    </row>
    <row r="11268" spans="7:14" s="104" customFormat="1">
      <c r="G11268"/>
      <c r="H11268"/>
      <c r="N11268"/>
    </row>
    <row r="11269" spans="7:14" s="104" customFormat="1">
      <c r="G11269"/>
      <c r="H11269"/>
      <c r="N11269"/>
    </row>
    <row r="11270" spans="7:14" s="104" customFormat="1">
      <c r="G11270"/>
      <c r="H11270"/>
      <c r="N11270"/>
    </row>
    <row r="11271" spans="7:14" s="104" customFormat="1">
      <c r="G11271"/>
      <c r="H11271"/>
      <c r="N11271"/>
    </row>
    <row r="11272" spans="7:14" s="104" customFormat="1">
      <c r="G11272"/>
      <c r="H11272"/>
      <c r="N11272"/>
    </row>
    <row r="11273" spans="7:14" s="104" customFormat="1">
      <c r="G11273"/>
      <c r="H11273"/>
      <c r="N11273"/>
    </row>
    <row r="11274" spans="7:14" s="104" customFormat="1">
      <c r="G11274"/>
      <c r="H11274"/>
      <c r="N11274"/>
    </row>
    <row r="11275" spans="7:14" s="104" customFormat="1">
      <c r="G11275"/>
      <c r="H11275"/>
      <c r="N11275"/>
    </row>
    <row r="11276" spans="7:14" s="104" customFormat="1">
      <c r="G11276"/>
      <c r="H11276"/>
      <c r="N11276"/>
    </row>
    <row r="11277" spans="7:14" s="104" customFormat="1">
      <c r="G11277"/>
      <c r="H11277"/>
      <c r="N11277"/>
    </row>
    <row r="11278" spans="7:14" s="104" customFormat="1">
      <c r="G11278"/>
      <c r="H11278"/>
      <c r="N11278"/>
    </row>
    <row r="11279" spans="7:14" s="104" customFormat="1">
      <c r="G11279"/>
      <c r="H11279"/>
      <c r="N11279"/>
    </row>
    <row r="11280" spans="7:14" s="104" customFormat="1">
      <c r="G11280"/>
      <c r="H11280"/>
      <c r="N11280"/>
    </row>
    <row r="11281" spans="7:14" s="104" customFormat="1">
      <c r="G11281"/>
      <c r="H11281"/>
      <c r="N11281"/>
    </row>
    <row r="11282" spans="7:14" s="104" customFormat="1">
      <c r="G11282"/>
      <c r="H11282"/>
      <c r="N11282"/>
    </row>
    <row r="11283" spans="7:14" s="104" customFormat="1">
      <c r="G11283"/>
      <c r="H11283"/>
      <c r="N11283"/>
    </row>
    <row r="11284" spans="7:14" s="104" customFormat="1">
      <c r="G11284"/>
      <c r="H11284"/>
      <c r="N11284"/>
    </row>
    <row r="11285" spans="7:14" s="104" customFormat="1">
      <c r="G11285"/>
      <c r="H11285"/>
      <c r="N11285"/>
    </row>
    <row r="11286" spans="7:14" s="104" customFormat="1">
      <c r="G11286"/>
      <c r="H11286"/>
      <c r="N11286"/>
    </row>
    <row r="11287" spans="7:14" s="104" customFormat="1">
      <c r="G11287"/>
      <c r="H11287"/>
      <c r="N11287"/>
    </row>
    <row r="11288" spans="7:14" s="104" customFormat="1">
      <c r="G11288"/>
      <c r="H11288"/>
      <c r="N11288"/>
    </row>
    <row r="11289" spans="7:14" s="104" customFormat="1">
      <c r="G11289"/>
      <c r="H11289"/>
      <c r="N11289"/>
    </row>
    <row r="11290" spans="7:14" s="104" customFormat="1">
      <c r="G11290"/>
      <c r="H11290"/>
      <c r="N11290"/>
    </row>
    <row r="11291" spans="7:14" s="104" customFormat="1">
      <c r="G11291"/>
      <c r="H11291"/>
      <c r="N11291"/>
    </row>
    <row r="11292" spans="7:14" s="104" customFormat="1">
      <c r="G11292"/>
      <c r="H11292"/>
      <c r="N11292"/>
    </row>
    <row r="11293" spans="7:14" s="104" customFormat="1">
      <c r="G11293"/>
      <c r="H11293"/>
      <c r="N11293"/>
    </row>
    <row r="11294" spans="7:14" s="104" customFormat="1">
      <c r="G11294"/>
      <c r="H11294"/>
      <c r="N11294"/>
    </row>
    <row r="11295" spans="7:14" s="104" customFormat="1">
      <c r="G11295"/>
      <c r="H11295"/>
      <c r="N11295"/>
    </row>
    <row r="11296" spans="7:14" s="104" customFormat="1">
      <c r="G11296"/>
      <c r="H11296"/>
      <c r="N11296"/>
    </row>
    <row r="11297" spans="7:14" s="104" customFormat="1">
      <c r="G11297"/>
      <c r="H11297"/>
      <c r="N11297"/>
    </row>
    <row r="11298" spans="7:14" s="104" customFormat="1">
      <c r="G11298"/>
      <c r="H11298"/>
      <c r="N11298"/>
    </row>
    <row r="11299" spans="7:14" s="104" customFormat="1">
      <c r="G11299"/>
      <c r="H11299"/>
      <c r="N11299"/>
    </row>
    <row r="11300" spans="7:14" s="104" customFormat="1">
      <c r="G11300"/>
      <c r="H11300"/>
      <c r="N11300"/>
    </row>
    <row r="11301" spans="7:14" s="104" customFormat="1">
      <c r="G11301"/>
      <c r="H11301"/>
      <c r="N11301"/>
    </row>
    <row r="11302" spans="7:14" s="104" customFormat="1">
      <c r="G11302"/>
      <c r="H11302"/>
      <c r="N11302"/>
    </row>
    <row r="11303" spans="7:14" s="104" customFormat="1">
      <c r="G11303"/>
      <c r="H11303"/>
      <c r="N11303"/>
    </row>
    <row r="11304" spans="7:14" s="104" customFormat="1">
      <c r="G11304"/>
      <c r="H11304"/>
      <c r="N11304"/>
    </row>
    <row r="11305" spans="7:14" s="104" customFormat="1">
      <c r="G11305"/>
      <c r="H11305"/>
      <c r="N11305"/>
    </row>
    <row r="11306" spans="7:14" s="104" customFormat="1">
      <c r="G11306"/>
      <c r="H11306"/>
      <c r="N11306"/>
    </row>
    <row r="11307" spans="7:14" s="104" customFormat="1">
      <c r="G11307"/>
      <c r="H11307"/>
      <c r="N11307"/>
    </row>
    <row r="11308" spans="7:14" s="104" customFormat="1">
      <c r="G11308"/>
      <c r="H11308"/>
      <c r="N11308"/>
    </row>
    <row r="11309" spans="7:14" s="104" customFormat="1">
      <c r="G11309"/>
      <c r="H11309"/>
      <c r="N11309"/>
    </row>
    <row r="11310" spans="7:14" s="104" customFormat="1">
      <c r="G11310"/>
      <c r="H11310"/>
      <c r="N11310"/>
    </row>
    <row r="11311" spans="7:14" s="104" customFormat="1">
      <c r="G11311"/>
      <c r="H11311"/>
      <c r="N11311"/>
    </row>
    <row r="11312" spans="7:14" s="104" customFormat="1">
      <c r="G11312"/>
      <c r="H11312"/>
      <c r="N11312"/>
    </row>
    <row r="11313" spans="7:14" s="104" customFormat="1">
      <c r="G11313"/>
      <c r="H11313"/>
      <c r="N11313"/>
    </row>
    <row r="11314" spans="7:14" s="104" customFormat="1">
      <c r="G11314"/>
      <c r="H11314"/>
      <c r="N11314"/>
    </row>
    <row r="11315" spans="7:14" s="104" customFormat="1">
      <c r="G11315"/>
      <c r="H11315"/>
      <c r="N11315"/>
    </row>
    <row r="11316" spans="7:14" s="104" customFormat="1">
      <c r="G11316"/>
      <c r="H11316"/>
      <c r="N11316"/>
    </row>
    <row r="11317" spans="7:14" s="104" customFormat="1">
      <c r="G11317"/>
      <c r="H11317"/>
      <c r="N11317"/>
    </row>
    <row r="11318" spans="7:14" s="104" customFormat="1">
      <c r="G11318"/>
      <c r="H11318"/>
      <c r="N11318"/>
    </row>
    <row r="11319" spans="7:14" s="104" customFormat="1">
      <c r="G11319"/>
      <c r="H11319"/>
      <c r="N11319"/>
    </row>
    <row r="11320" spans="7:14" s="104" customFormat="1">
      <c r="G11320"/>
      <c r="H11320"/>
      <c r="N11320"/>
    </row>
    <row r="11321" spans="7:14" s="104" customFormat="1">
      <c r="G11321"/>
      <c r="H11321"/>
      <c r="N11321"/>
    </row>
    <row r="11322" spans="7:14" s="104" customFormat="1">
      <c r="G11322"/>
      <c r="H11322"/>
      <c r="N11322"/>
    </row>
    <row r="11323" spans="7:14" s="104" customFormat="1">
      <c r="G11323"/>
      <c r="H11323"/>
      <c r="N11323"/>
    </row>
    <row r="11324" spans="7:14" s="104" customFormat="1">
      <c r="G11324"/>
      <c r="H11324"/>
      <c r="N11324"/>
    </row>
    <row r="11325" spans="7:14" s="104" customFormat="1">
      <c r="G11325"/>
      <c r="H11325"/>
      <c r="N11325"/>
    </row>
    <row r="11326" spans="7:14" s="104" customFormat="1">
      <c r="G11326"/>
      <c r="H11326"/>
      <c r="N11326"/>
    </row>
    <row r="11327" spans="7:14" s="104" customFormat="1">
      <c r="G11327"/>
      <c r="H11327"/>
      <c r="N11327"/>
    </row>
    <row r="11328" spans="7:14" s="104" customFormat="1">
      <c r="G11328"/>
      <c r="H11328"/>
      <c r="N11328"/>
    </row>
    <row r="11329" spans="7:14" s="104" customFormat="1">
      <c r="G11329"/>
      <c r="H11329"/>
      <c r="N11329"/>
    </row>
    <row r="11330" spans="7:14" s="104" customFormat="1">
      <c r="G11330"/>
      <c r="H11330"/>
      <c r="N11330"/>
    </row>
    <row r="11331" spans="7:14" s="104" customFormat="1">
      <c r="G11331"/>
      <c r="H11331"/>
      <c r="N11331"/>
    </row>
    <row r="11332" spans="7:14" s="104" customFormat="1">
      <c r="G11332"/>
      <c r="H11332"/>
      <c r="N11332"/>
    </row>
    <row r="11333" spans="7:14" s="104" customFormat="1">
      <c r="G11333"/>
      <c r="H11333"/>
      <c r="N11333"/>
    </row>
    <row r="11334" spans="7:14" s="104" customFormat="1">
      <c r="G11334"/>
      <c r="H11334"/>
      <c r="N11334"/>
    </row>
    <row r="11335" spans="7:14" s="104" customFormat="1">
      <c r="G11335"/>
      <c r="H11335"/>
      <c r="N11335"/>
    </row>
    <row r="11336" spans="7:14" s="104" customFormat="1">
      <c r="G11336"/>
      <c r="H11336"/>
      <c r="N11336"/>
    </row>
    <row r="11337" spans="7:14" s="104" customFormat="1">
      <c r="G11337"/>
      <c r="H11337"/>
      <c r="N11337"/>
    </row>
    <row r="11338" spans="7:14" s="104" customFormat="1">
      <c r="G11338"/>
      <c r="H11338"/>
      <c r="N11338"/>
    </row>
    <row r="11339" spans="7:14" s="104" customFormat="1">
      <c r="G11339"/>
      <c r="H11339"/>
      <c r="N11339"/>
    </row>
    <row r="11340" spans="7:14" s="104" customFormat="1">
      <c r="G11340"/>
      <c r="H11340"/>
      <c r="N11340"/>
    </row>
    <row r="11341" spans="7:14" s="104" customFormat="1">
      <c r="G11341"/>
      <c r="H11341"/>
      <c r="N11341"/>
    </row>
    <row r="11342" spans="7:14" s="104" customFormat="1">
      <c r="G11342"/>
      <c r="H11342"/>
      <c r="N11342"/>
    </row>
    <row r="11343" spans="7:14" s="104" customFormat="1">
      <c r="G11343"/>
      <c r="H11343"/>
      <c r="N11343"/>
    </row>
    <row r="11344" spans="7:14" s="104" customFormat="1">
      <c r="G11344"/>
      <c r="H11344"/>
      <c r="N11344"/>
    </row>
    <row r="11345" spans="7:14" s="104" customFormat="1">
      <c r="G11345"/>
      <c r="H11345"/>
      <c r="N11345"/>
    </row>
    <row r="11346" spans="7:14" s="104" customFormat="1">
      <c r="G11346"/>
      <c r="H11346"/>
      <c r="N11346"/>
    </row>
    <row r="11347" spans="7:14" s="104" customFormat="1">
      <c r="G11347"/>
      <c r="H11347"/>
      <c r="N11347"/>
    </row>
    <row r="11348" spans="7:14" s="104" customFormat="1">
      <c r="G11348"/>
      <c r="H11348"/>
      <c r="N11348"/>
    </row>
    <row r="11349" spans="7:14" s="104" customFormat="1">
      <c r="G11349"/>
      <c r="H11349"/>
      <c r="N11349"/>
    </row>
    <row r="11350" spans="7:14" s="104" customFormat="1">
      <c r="G11350"/>
      <c r="H11350"/>
      <c r="N11350"/>
    </row>
    <row r="11351" spans="7:14" s="104" customFormat="1">
      <c r="G11351"/>
      <c r="H11351"/>
      <c r="N11351"/>
    </row>
    <row r="11352" spans="7:14" s="104" customFormat="1">
      <c r="G11352"/>
      <c r="H11352"/>
      <c r="N11352"/>
    </row>
    <row r="11353" spans="7:14" s="104" customFormat="1">
      <c r="G11353"/>
      <c r="H11353"/>
      <c r="N11353"/>
    </row>
    <row r="11354" spans="7:14" s="104" customFormat="1">
      <c r="G11354"/>
      <c r="H11354"/>
      <c r="N11354"/>
    </row>
    <row r="11355" spans="7:14" s="104" customFormat="1">
      <c r="G11355"/>
      <c r="H11355"/>
      <c r="N11355"/>
    </row>
    <row r="11356" spans="7:14" s="104" customFormat="1">
      <c r="G11356"/>
      <c r="H11356"/>
      <c r="N11356"/>
    </row>
    <row r="11357" spans="7:14" s="104" customFormat="1">
      <c r="G11357"/>
      <c r="H11357"/>
      <c r="N11357"/>
    </row>
    <row r="11358" spans="7:14" s="104" customFormat="1">
      <c r="G11358"/>
      <c r="H11358"/>
      <c r="N11358"/>
    </row>
    <row r="11359" spans="7:14" s="104" customFormat="1">
      <c r="G11359"/>
      <c r="H11359"/>
      <c r="N11359"/>
    </row>
    <row r="11360" spans="7:14" s="104" customFormat="1">
      <c r="G11360"/>
      <c r="H11360"/>
      <c r="N11360"/>
    </row>
    <row r="11361" spans="7:14" s="104" customFormat="1">
      <c r="G11361"/>
      <c r="H11361"/>
      <c r="N11361"/>
    </row>
    <row r="11362" spans="7:14" s="104" customFormat="1">
      <c r="G11362"/>
      <c r="H11362"/>
      <c r="N11362"/>
    </row>
    <row r="11363" spans="7:14" s="104" customFormat="1">
      <c r="G11363"/>
      <c r="H11363"/>
      <c r="N11363"/>
    </row>
    <row r="11364" spans="7:14" s="104" customFormat="1">
      <c r="G11364"/>
      <c r="H11364"/>
      <c r="N11364"/>
    </row>
    <row r="11365" spans="7:14" s="104" customFormat="1">
      <c r="G11365"/>
      <c r="H11365"/>
      <c r="N11365"/>
    </row>
    <row r="11366" spans="7:14" s="104" customFormat="1">
      <c r="G11366"/>
      <c r="H11366"/>
      <c r="N11366"/>
    </row>
    <row r="11367" spans="7:14" s="104" customFormat="1">
      <c r="G11367"/>
      <c r="H11367"/>
      <c r="N11367"/>
    </row>
    <row r="11368" spans="7:14" s="104" customFormat="1">
      <c r="G11368"/>
      <c r="H11368"/>
      <c r="N11368"/>
    </row>
    <row r="11369" spans="7:14" s="104" customFormat="1">
      <c r="G11369"/>
      <c r="H11369"/>
      <c r="N11369"/>
    </row>
    <row r="11370" spans="7:14" s="104" customFormat="1">
      <c r="G11370"/>
      <c r="H11370"/>
      <c r="N11370"/>
    </row>
    <row r="11371" spans="7:14" s="104" customFormat="1">
      <c r="G11371"/>
      <c r="H11371"/>
      <c r="N11371"/>
    </row>
    <row r="11372" spans="7:14" s="104" customFormat="1">
      <c r="G11372"/>
      <c r="H11372"/>
      <c r="N11372"/>
    </row>
    <row r="11373" spans="7:14" s="104" customFormat="1">
      <c r="G11373"/>
      <c r="H11373"/>
      <c r="N11373"/>
    </row>
    <row r="11374" spans="7:14" s="104" customFormat="1">
      <c r="G11374"/>
      <c r="H11374"/>
      <c r="N11374"/>
    </row>
    <row r="11375" spans="7:14" s="104" customFormat="1">
      <c r="G11375"/>
      <c r="H11375"/>
      <c r="N11375"/>
    </row>
    <row r="11376" spans="7:14" s="104" customFormat="1">
      <c r="G11376"/>
      <c r="H11376"/>
      <c r="N11376"/>
    </row>
    <row r="11377" spans="7:14" s="104" customFormat="1">
      <c r="G11377"/>
      <c r="H11377"/>
      <c r="N11377"/>
    </row>
    <row r="11378" spans="7:14" s="104" customFormat="1">
      <c r="G11378"/>
      <c r="H11378"/>
      <c r="N11378"/>
    </row>
    <row r="11379" spans="7:14" s="104" customFormat="1">
      <c r="G11379"/>
      <c r="H11379"/>
      <c r="N11379"/>
    </row>
    <row r="11380" spans="7:14" s="104" customFormat="1">
      <c r="G11380"/>
      <c r="H11380"/>
      <c r="N11380"/>
    </row>
    <row r="11381" spans="7:14" s="104" customFormat="1">
      <c r="G11381"/>
      <c r="H11381"/>
      <c r="N11381"/>
    </row>
    <row r="11382" spans="7:14" s="104" customFormat="1">
      <c r="G11382"/>
      <c r="H11382"/>
      <c r="N11382"/>
    </row>
    <row r="11383" spans="7:14" s="104" customFormat="1">
      <c r="G11383"/>
      <c r="H11383"/>
      <c r="N11383"/>
    </row>
    <row r="11384" spans="7:14" s="104" customFormat="1">
      <c r="G11384"/>
      <c r="H11384"/>
      <c r="N11384"/>
    </row>
    <row r="11385" spans="7:14" s="104" customFormat="1">
      <c r="G11385"/>
      <c r="H11385"/>
      <c r="N11385"/>
    </row>
    <row r="11386" spans="7:14" s="104" customFormat="1">
      <c r="G11386"/>
      <c r="H11386"/>
      <c r="N11386"/>
    </row>
    <row r="11387" spans="7:14" s="104" customFormat="1">
      <c r="G11387"/>
      <c r="H11387"/>
      <c r="N11387"/>
    </row>
    <row r="11388" spans="7:14" s="104" customFormat="1">
      <c r="G11388"/>
      <c r="H11388"/>
      <c r="N11388"/>
    </row>
    <row r="11389" spans="7:14" s="104" customFormat="1">
      <c r="G11389"/>
      <c r="H11389"/>
      <c r="N11389"/>
    </row>
    <row r="11390" spans="7:14" s="104" customFormat="1">
      <c r="G11390"/>
      <c r="H11390"/>
      <c r="N11390"/>
    </row>
    <row r="11391" spans="7:14" s="104" customFormat="1">
      <c r="G11391"/>
      <c r="H11391"/>
      <c r="N11391"/>
    </row>
    <row r="11392" spans="7:14" s="104" customFormat="1">
      <c r="G11392"/>
      <c r="H11392"/>
      <c r="N11392"/>
    </row>
    <row r="11393" spans="7:14" s="104" customFormat="1">
      <c r="G11393"/>
      <c r="H11393"/>
      <c r="N11393"/>
    </row>
    <row r="11394" spans="7:14" s="104" customFormat="1">
      <c r="G11394"/>
      <c r="H11394"/>
      <c r="N11394"/>
    </row>
    <row r="11395" spans="7:14" s="104" customFormat="1">
      <c r="G11395"/>
      <c r="H11395"/>
      <c r="N11395"/>
    </row>
    <row r="11396" spans="7:14" s="104" customFormat="1">
      <c r="G11396"/>
      <c r="H11396"/>
      <c r="N11396"/>
    </row>
    <row r="11397" spans="7:14" s="104" customFormat="1">
      <c r="G11397"/>
      <c r="H11397"/>
      <c r="N11397"/>
    </row>
    <row r="11398" spans="7:14" s="104" customFormat="1">
      <c r="G11398"/>
      <c r="H11398"/>
      <c r="N11398"/>
    </row>
    <row r="11399" spans="7:14" s="104" customFormat="1">
      <c r="G11399"/>
      <c r="H11399"/>
      <c r="N11399"/>
    </row>
    <row r="11400" spans="7:14" s="104" customFormat="1">
      <c r="G11400"/>
      <c r="H11400"/>
      <c r="N11400"/>
    </row>
    <row r="11401" spans="7:14" s="104" customFormat="1">
      <c r="G11401"/>
      <c r="H11401"/>
      <c r="N11401"/>
    </row>
    <row r="11402" spans="7:14" s="104" customFormat="1">
      <c r="G11402"/>
      <c r="H11402"/>
      <c r="N11402"/>
    </row>
    <row r="11403" spans="7:14" s="104" customFormat="1">
      <c r="G11403"/>
      <c r="H11403"/>
      <c r="N11403"/>
    </row>
    <row r="11404" spans="7:14" s="104" customFormat="1">
      <c r="G11404"/>
      <c r="H11404"/>
      <c r="N11404"/>
    </row>
    <row r="11405" spans="7:14" s="104" customFormat="1">
      <c r="G11405"/>
      <c r="H11405"/>
      <c r="N11405"/>
    </row>
    <row r="11406" spans="7:14" s="104" customFormat="1">
      <c r="G11406"/>
      <c r="H11406"/>
      <c r="N11406"/>
    </row>
    <row r="11407" spans="7:14" s="104" customFormat="1">
      <c r="G11407"/>
      <c r="H11407"/>
      <c r="N11407"/>
    </row>
    <row r="11408" spans="7:14" s="104" customFormat="1">
      <c r="G11408"/>
      <c r="H11408"/>
      <c r="N11408"/>
    </row>
    <row r="11409" spans="7:14" s="104" customFormat="1">
      <c r="G11409"/>
      <c r="H11409"/>
      <c r="N11409"/>
    </row>
    <row r="11410" spans="7:14" s="104" customFormat="1">
      <c r="G11410"/>
      <c r="H11410"/>
      <c r="N11410"/>
    </row>
    <row r="11411" spans="7:14" s="104" customFormat="1">
      <c r="G11411"/>
      <c r="H11411"/>
      <c r="N11411"/>
    </row>
    <row r="11412" spans="7:14" s="104" customFormat="1">
      <c r="G11412"/>
      <c r="H11412"/>
      <c r="N11412"/>
    </row>
    <row r="11413" spans="7:14" s="104" customFormat="1">
      <c r="G11413"/>
      <c r="H11413"/>
      <c r="N11413"/>
    </row>
    <row r="11414" spans="7:14" s="104" customFormat="1">
      <c r="G11414"/>
      <c r="H11414"/>
      <c r="N11414"/>
    </row>
    <row r="11415" spans="7:14" s="104" customFormat="1">
      <c r="G11415"/>
      <c r="H11415"/>
      <c r="N11415"/>
    </row>
    <row r="11416" spans="7:14" s="104" customFormat="1">
      <c r="G11416"/>
      <c r="H11416"/>
      <c r="N11416"/>
    </row>
    <row r="11417" spans="7:14" s="104" customFormat="1">
      <c r="G11417"/>
      <c r="H11417"/>
      <c r="N11417"/>
    </row>
    <row r="11418" spans="7:14" s="104" customFormat="1">
      <c r="G11418"/>
      <c r="H11418"/>
      <c r="N11418"/>
    </row>
    <row r="11419" spans="7:14" s="104" customFormat="1">
      <c r="G11419"/>
      <c r="H11419"/>
      <c r="N11419"/>
    </row>
    <row r="11420" spans="7:14" s="104" customFormat="1">
      <c r="G11420"/>
      <c r="H11420"/>
      <c r="N11420"/>
    </row>
    <row r="11421" spans="7:14" s="104" customFormat="1">
      <c r="G11421"/>
      <c r="H11421"/>
      <c r="N11421"/>
    </row>
    <row r="11422" spans="7:14" s="104" customFormat="1">
      <c r="G11422"/>
      <c r="H11422"/>
      <c r="N11422"/>
    </row>
    <row r="11423" spans="7:14" s="104" customFormat="1">
      <c r="G11423"/>
      <c r="H11423"/>
      <c r="N11423"/>
    </row>
    <row r="11424" spans="7:14" s="104" customFormat="1">
      <c r="G11424"/>
      <c r="H11424"/>
      <c r="N11424"/>
    </row>
    <row r="11425" spans="7:14" s="104" customFormat="1">
      <c r="G11425"/>
      <c r="H11425"/>
      <c r="N11425"/>
    </row>
    <row r="11426" spans="7:14" s="104" customFormat="1">
      <c r="G11426"/>
      <c r="H11426"/>
      <c r="N11426"/>
    </row>
    <row r="11427" spans="7:14" s="104" customFormat="1">
      <c r="G11427"/>
      <c r="H11427"/>
      <c r="N11427"/>
    </row>
    <row r="11428" spans="7:14" s="104" customFormat="1">
      <c r="G11428"/>
      <c r="H11428"/>
      <c r="N11428"/>
    </row>
    <row r="11429" spans="7:14" s="104" customFormat="1">
      <c r="G11429"/>
      <c r="H11429"/>
      <c r="N11429"/>
    </row>
    <row r="11430" spans="7:14" s="104" customFormat="1">
      <c r="G11430"/>
      <c r="H11430"/>
      <c r="N11430"/>
    </row>
    <row r="11431" spans="7:14" s="104" customFormat="1">
      <c r="G11431"/>
      <c r="H11431"/>
      <c r="N11431"/>
    </row>
    <row r="11432" spans="7:14" s="104" customFormat="1">
      <c r="G11432"/>
      <c r="H11432"/>
      <c r="N11432"/>
    </row>
    <row r="11433" spans="7:14" s="104" customFormat="1">
      <c r="G11433"/>
      <c r="H11433"/>
      <c r="N11433"/>
    </row>
    <row r="11434" spans="7:14" s="104" customFormat="1">
      <c r="G11434"/>
      <c r="H11434"/>
      <c r="N11434"/>
    </row>
    <row r="11435" spans="7:14" s="104" customFormat="1">
      <c r="G11435"/>
      <c r="H11435"/>
      <c r="N11435"/>
    </row>
    <row r="11436" spans="7:14" s="104" customFormat="1">
      <c r="G11436"/>
      <c r="H11436"/>
      <c r="N11436"/>
    </row>
    <row r="11437" spans="7:14" s="104" customFormat="1">
      <c r="G11437"/>
      <c r="H11437"/>
      <c r="N11437"/>
    </row>
    <row r="11438" spans="7:14" s="104" customFormat="1">
      <c r="G11438"/>
      <c r="H11438"/>
      <c r="N11438"/>
    </row>
    <row r="11439" spans="7:14" s="104" customFormat="1">
      <c r="G11439"/>
      <c r="H11439"/>
      <c r="N11439"/>
    </row>
    <row r="11440" spans="7:14" s="104" customFormat="1">
      <c r="G11440"/>
      <c r="H11440"/>
      <c r="N11440"/>
    </row>
    <row r="11441" spans="7:14" s="104" customFormat="1">
      <c r="G11441"/>
      <c r="H11441"/>
      <c r="N11441"/>
    </row>
    <row r="11442" spans="7:14" s="104" customFormat="1">
      <c r="G11442"/>
      <c r="H11442"/>
      <c r="N11442"/>
    </row>
    <row r="11443" spans="7:14" s="104" customFormat="1">
      <c r="G11443"/>
      <c r="H11443"/>
      <c r="N11443"/>
    </row>
    <row r="11444" spans="7:14" s="104" customFormat="1">
      <c r="G11444"/>
      <c r="H11444"/>
      <c r="N11444"/>
    </row>
    <row r="11445" spans="7:14" s="104" customFormat="1">
      <c r="G11445"/>
      <c r="H11445"/>
      <c r="N11445"/>
    </row>
    <row r="11446" spans="7:14" s="104" customFormat="1">
      <c r="G11446"/>
      <c r="H11446"/>
      <c r="N11446"/>
    </row>
    <row r="11447" spans="7:14" s="104" customFormat="1">
      <c r="G11447"/>
      <c r="H11447"/>
      <c r="N11447"/>
    </row>
    <row r="11448" spans="7:14" s="104" customFormat="1">
      <c r="G11448"/>
      <c r="H11448"/>
      <c r="N11448"/>
    </row>
    <row r="11449" spans="7:14" s="104" customFormat="1">
      <c r="G11449"/>
      <c r="H11449"/>
      <c r="N11449"/>
    </row>
    <row r="11450" spans="7:14" s="104" customFormat="1">
      <c r="G11450"/>
      <c r="H11450"/>
      <c r="N11450"/>
    </row>
    <row r="11451" spans="7:14" s="104" customFormat="1">
      <c r="G11451"/>
      <c r="H11451"/>
      <c r="N11451"/>
    </row>
    <row r="11452" spans="7:14" s="104" customFormat="1">
      <c r="G11452"/>
      <c r="H11452"/>
      <c r="N11452"/>
    </row>
    <row r="11453" spans="7:14" s="104" customFormat="1">
      <c r="G11453"/>
      <c r="H11453"/>
      <c r="N11453"/>
    </row>
    <row r="11454" spans="7:14" s="104" customFormat="1">
      <c r="G11454"/>
      <c r="H11454"/>
      <c r="N11454"/>
    </row>
    <row r="11455" spans="7:14" s="104" customFormat="1">
      <c r="G11455"/>
      <c r="H11455"/>
      <c r="N11455"/>
    </row>
    <row r="11456" spans="7:14" s="104" customFormat="1">
      <c r="G11456"/>
      <c r="H11456"/>
      <c r="N11456"/>
    </row>
    <row r="11457" spans="7:14" s="104" customFormat="1">
      <c r="G11457"/>
      <c r="H11457"/>
      <c r="N11457"/>
    </row>
    <row r="11458" spans="7:14" s="104" customFormat="1">
      <c r="G11458"/>
      <c r="H11458"/>
      <c r="N11458"/>
    </row>
    <row r="11459" spans="7:14" s="104" customFormat="1">
      <c r="G11459"/>
      <c r="H11459"/>
      <c r="N11459"/>
    </row>
    <row r="11460" spans="7:14" s="104" customFormat="1">
      <c r="G11460"/>
      <c r="H11460"/>
      <c r="N11460"/>
    </row>
    <row r="11461" spans="7:14" s="104" customFormat="1">
      <c r="G11461"/>
      <c r="H11461"/>
      <c r="N11461"/>
    </row>
    <row r="11462" spans="7:14" s="104" customFormat="1">
      <c r="G11462"/>
      <c r="H11462"/>
      <c r="N11462"/>
    </row>
    <row r="11463" spans="7:14" s="104" customFormat="1">
      <c r="G11463"/>
      <c r="H11463"/>
      <c r="N11463"/>
    </row>
    <row r="11464" spans="7:14" s="104" customFormat="1">
      <c r="G11464"/>
      <c r="H11464"/>
      <c r="N11464"/>
    </row>
    <row r="11465" spans="7:14" s="104" customFormat="1">
      <c r="G11465"/>
      <c r="H11465"/>
      <c r="N11465"/>
    </row>
    <row r="11466" spans="7:14" s="104" customFormat="1">
      <c r="G11466"/>
      <c r="H11466"/>
      <c r="N11466"/>
    </row>
    <row r="11467" spans="7:14" s="104" customFormat="1">
      <c r="G11467"/>
      <c r="H11467"/>
      <c r="N11467"/>
    </row>
    <row r="11468" spans="7:14" s="104" customFormat="1">
      <c r="G11468"/>
      <c r="H11468"/>
      <c r="N11468"/>
    </row>
    <row r="11469" spans="7:14" s="104" customFormat="1">
      <c r="G11469"/>
      <c r="H11469"/>
      <c r="N11469"/>
    </row>
    <row r="11470" spans="7:14" s="104" customFormat="1">
      <c r="G11470"/>
      <c r="H11470"/>
      <c r="N11470"/>
    </row>
    <row r="11471" spans="7:14" s="104" customFormat="1">
      <c r="G11471"/>
      <c r="H11471"/>
      <c r="N11471"/>
    </row>
    <row r="11472" spans="7:14" s="104" customFormat="1">
      <c r="G11472"/>
      <c r="H11472"/>
      <c r="N11472"/>
    </row>
    <row r="11473" spans="7:14" s="104" customFormat="1">
      <c r="G11473"/>
      <c r="H11473"/>
      <c r="N11473"/>
    </row>
    <row r="11474" spans="7:14" s="104" customFormat="1">
      <c r="G11474"/>
      <c r="H11474"/>
      <c r="N11474"/>
    </row>
    <row r="11475" spans="7:14" s="104" customFormat="1">
      <c r="G11475"/>
      <c r="H11475"/>
      <c r="N11475"/>
    </row>
    <row r="11476" spans="7:14" s="104" customFormat="1">
      <c r="G11476"/>
      <c r="H11476"/>
      <c r="N11476"/>
    </row>
    <row r="11477" spans="7:14" s="104" customFormat="1">
      <c r="G11477"/>
      <c r="H11477"/>
      <c r="N11477"/>
    </row>
    <row r="11478" spans="7:14" s="104" customFormat="1">
      <c r="G11478"/>
      <c r="H11478"/>
      <c r="N11478"/>
    </row>
    <row r="11479" spans="7:14" s="104" customFormat="1">
      <c r="G11479"/>
      <c r="H11479"/>
      <c r="N11479"/>
    </row>
    <row r="11480" spans="7:14" s="104" customFormat="1">
      <c r="G11480"/>
      <c r="H11480"/>
      <c r="N11480"/>
    </row>
    <row r="11481" spans="7:14" s="104" customFormat="1">
      <c r="G11481"/>
      <c r="H11481"/>
      <c r="N11481"/>
    </row>
    <row r="11482" spans="7:14" s="104" customFormat="1">
      <c r="G11482"/>
      <c r="H11482"/>
      <c r="N11482"/>
    </row>
    <row r="11483" spans="7:14" s="104" customFormat="1">
      <c r="G11483"/>
      <c r="H11483"/>
      <c r="N11483"/>
    </row>
    <row r="11484" spans="7:14" s="104" customFormat="1">
      <c r="G11484"/>
      <c r="H11484"/>
      <c r="N11484"/>
    </row>
    <row r="11485" spans="7:14" s="104" customFormat="1">
      <c r="G11485"/>
      <c r="H11485"/>
      <c r="N11485"/>
    </row>
    <row r="11486" spans="7:14" s="104" customFormat="1">
      <c r="G11486"/>
      <c r="H11486"/>
      <c r="N11486"/>
    </row>
    <row r="11487" spans="7:14" s="104" customFormat="1">
      <c r="G11487"/>
      <c r="H11487"/>
      <c r="N11487"/>
    </row>
    <row r="11488" spans="7:14" s="104" customFormat="1">
      <c r="G11488"/>
      <c r="H11488"/>
      <c r="N11488"/>
    </row>
    <row r="11489" spans="7:14" s="104" customFormat="1">
      <c r="G11489"/>
      <c r="H11489"/>
      <c r="N11489"/>
    </row>
    <row r="11490" spans="7:14" s="104" customFormat="1">
      <c r="G11490"/>
      <c r="H11490"/>
      <c r="N11490"/>
    </row>
    <row r="11491" spans="7:14" s="104" customFormat="1">
      <c r="G11491"/>
      <c r="H11491"/>
      <c r="N11491"/>
    </row>
    <row r="11492" spans="7:14" s="104" customFormat="1">
      <c r="G11492"/>
      <c r="H11492"/>
      <c r="N11492"/>
    </row>
    <row r="11493" spans="7:14" s="104" customFormat="1">
      <c r="G11493"/>
      <c r="H11493"/>
      <c r="N11493"/>
    </row>
    <row r="11494" spans="7:14" s="104" customFormat="1">
      <c r="G11494"/>
      <c r="H11494"/>
      <c r="N11494"/>
    </row>
    <row r="11495" spans="7:14" s="104" customFormat="1">
      <c r="G11495"/>
      <c r="H11495"/>
      <c r="N11495"/>
    </row>
    <row r="11496" spans="7:14" s="104" customFormat="1">
      <c r="G11496"/>
      <c r="H11496"/>
      <c r="N11496"/>
    </row>
    <row r="11497" spans="7:14" s="104" customFormat="1">
      <c r="G11497"/>
      <c r="H11497"/>
      <c r="N11497"/>
    </row>
    <row r="11498" spans="7:14" s="104" customFormat="1">
      <c r="G11498"/>
      <c r="H11498"/>
      <c r="N11498"/>
    </row>
    <row r="11499" spans="7:14" s="104" customFormat="1">
      <c r="G11499"/>
      <c r="H11499"/>
      <c r="N11499"/>
    </row>
    <row r="11500" spans="7:14" s="104" customFormat="1">
      <c r="G11500"/>
      <c r="H11500"/>
      <c r="N11500"/>
    </row>
    <row r="11501" spans="7:14" s="104" customFormat="1">
      <c r="G11501"/>
      <c r="H11501"/>
      <c r="N11501"/>
    </row>
    <row r="11502" spans="7:14" s="104" customFormat="1">
      <c r="G11502"/>
      <c r="H11502"/>
      <c r="N11502"/>
    </row>
    <row r="11503" spans="7:14" s="104" customFormat="1">
      <c r="G11503"/>
      <c r="H11503"/>
      <c r="N11503"/>
    </row>
    <row r="11504" spans="7:14" s="104" customFormat="1">
      <c r="G11504"/>
      <c r="H11504"/>
      <c r="N11504"/>
    </row>
    <row r="11505" spans="7:14" s="104" customFormat="1">
      <c r="G11505"/>
      <c r="H11505"/>
      <c r="N11505"/>
    </row>
    <row r="11506" spans="7:14" s="104" customFormat="1">
      <c r="G11506"/>
      <c r="H11506"/>
      <c r="N11506"/>
    </row>
    <row r="11507" spans="7:14" s="104" customFormat="1">
      <c r="G11507"/>
      <c r="H11507"/>
      <c r="N11507"/>
    </row>
    <row r="11508" spans="7:14" s="104" customFormat="1">
      <c r="G11508"/>
      <c r="H11508"/>
      <c r="N11508"/>
    </row>
    <row r="11509" spans="7:14" s="104" customFormat="1">
      <c r="G11509"/>
      <c r="H11509"/>
      <c r="N11509"/>
    </row>
    <row r="11510" spans="7:14" s="104" customFormat="1">
      <c r="G11510"/>
      <c r="H11510"/>
      <c r="N11510"/>
    </row>
    <row r="11511" spans="7:14" s="104" customFormat="1">
      <c r="G11511"/>
      <c r="H11511"/>
      <c r="N11511"/>
    </row>
    <row r="11512" spans="7:14" s="104" customFormat="1">
      <c r="G11512"/>
      <c r="H11512"/>
      <c r="N11512"/>
    </row>
    <row r="11513" spans="7:14" s="104" customFormat="1">
      <c r="G11513"/>
      <c r="H11513"/>
      <c r="N11513"/>
    </row>
    <row r="11514" spans="7:14" s="104" customFormat="1">
      <c r="G11514"/>
      <c r="H11514"/>
      <c r="N11514"/>
    </row>
    <row r="11515" spans="7:14" s="104" customFormat="1">
      <c r="G11515"/>
      <c r="H11515"/>
      <c r="N11515"/>
    </row>
    <row r="11516" spans="7:14" s="104" customFormat="1">
      <c r="G11516"/>
      <c r="H11516"/>
      <c r="N11516"/>
    </row>
    <row r="11517" spans="7:14" s="104" customFormat="1">
      <c r="G11517"/>
      <c r="H11517"/>
      <c r="N11517"/>
    </row>
    <row r="11518" spans="7:14" s="104" customFormat="1">
      <c r="G11518"/>
      <c r="H11518"/>
      <c r="N11518"/>
    </row>
    <row r="11519" spans="7:14" s="104" customFormat="1">
      <c r="G11519"/>
      <c r="H11519"/>
      <c r="N11519"/>
    </row>
    <row r="11520" spans="7:14" s="104" customFormat="1">
      <c r="G11520"/>
      <c r="H11520"/>
      <c r="N11520"/>
    </row>
    <row r="11521" spans="7:14" s="104" customFormat="1">
      <c r="G11521"/>
      <c r="H11521"/>
      <c r="N11521"/>
    </row>
    <row r="11522" spans="7:14" s="104" customFormat="1">
      <c r="G11522"/>
      <c r="H11522"/>
      <c r="N11522"/>
    </row>
    <row r="11523" spans="7:14" s="104" customFormat="1">
      <c r="G11523"/>
      <c r="H11523"/>
      <c r="N11523"/>
    </row>
    <row r="11524" spans="7:14" s="104" customFormat="1">
      <c r="G11524"/>
      <c r="H11524"/>
      <c r="N11524"/>
    </row>
    <row r="11525" spans="7:14" s="104" customFormat="1">
      <c r="G11525"/>
      <c r="H11525"/>
      <c r="N11525"/>
    </row>
    <row r="11526" spans="7:14" s="104" customFormat="1">
      <c r="G11526"/>
      <c r="H11526"/>
      <c r="N11526"/>
    </row>
    <row r="11527" spans="7:14" s="104" customFormat="1">
      <c r="G11527"/>
      <c r="H11527"/>
      <c r="N11527"/>
    </row>
    <row r="11528" spans="7:14" s="104" customFormat="1">
      <c r="G11528"/>
      <c r="H11528"/>
      <c r="N11528"/>
    </row>
    <row r="11529" spans="7:14" s="104" customFormat="1">
      <c r="G11529"/>
      <c r="H11529"/>
      <c r="N11529"/>
    </row>
    <row r="11530" spans="7:14" s="104" customFormat="1">
      <c r="G11530"/>
      <c r="H11530"/>
      <c r="N11530"/>
    </row>
    <row r="11531" spans="7:14" s="104" customFormat="1">
      <c r="G11531"/>
      <c r="H11531"/>
      <c r="N11531"/>
    </row>
    <row r="11532" spans="7:14" s="104" customFormat="1">
      <c r="G11532"/>
      <c r="H11532"/>
      <c r="N11532"/>
    </row>
    <row r="11533" spans="7:14" s="104" customFormat="1">
      <c r="G11533"/>
      <c r="H11533"/>
      <c r="N11533"/>
    </row>
    <row r="11534" spans="7:14" s="104" customFormat="1">
      <c r="G11534"/>
      <c r="H11534"/>
      <c r="N11534"/>
    </row>
    <row r="11535" spans="7:14" s="104" customFormat="1">
      <c r="G11535"/>
      <c r="H11535"/>
      <c r="N11535"/>
    </row>
    <row r="11536" spans="7:14" s="104" customFormat="1">
      <c r="G11536"/>
      <c r="H11536"/>
      <c r="N11536"/>
    </row>
    <row r="11537" spans="7:14" s="104" customFormat="1">
      <c r="G11537"/>
      <c r="H11537"/>
      <c r="N11537"/>
    </row>
    <row r="11538" spans="7:14" s="104" customFormat="1">
      <c r="G11538"/>
      <c r="H11538"/>
      <c r="N11538"/>
    </row>
    <row r="11539" spans="7:14" s="104" customFormat="1">
      <c r="G11539"/>
      <c r="H11539"/>
      <c r="N11539"/>
    </row>
    <row r="11540" spans="7:14" s="104" customFormat="1">
      <c r="G11540"/>
      <c r="H11540"/>
      <c r="N11540"/>
    </row>
    <row r="11541" spans="7:14" s="104" customFormat="1">
      <c r="G11541"/>
      <c r="H11541"/>
      <c r="N11541"/>
    </row>
    <row r="11542" spans="7:14" s="104" customFormat="1">
      <c r="G11542"/>
      <c r="H11542"/>
      <c r="N11542"/>
    </row>
    <row r="11543" spans="7:14" s="104" customFormat="1">
      <c r="G11543"/>
      <c r="H11543"/>
      <c r="N11543"/>
    </row>
    <row r="11544" spans="7:14" s="104" customFormat="1">
      <c r="G11544"/>
      <c r="H11544"/>
      <c r="N11544"/>
    </row>
    <row r="11545" spans="7:14" s="104" customFormat="1">
      <c r="G11545"/>
      <c r="H11545"/>
      <c r="N11545"/>
    </row>
    <row r="11546" spans="7:14" s="104" customFormat="1">
      <c r="G11546"/>
      <c r="H11546"/>
      <c r="N11546"/>
    </row>
    <row r="11547" spans="7:14" s="104" customFormat="1">
      <c r="G11547"/>
      <c r="H11547"/>
      <c r="N11547"/>
    </row>
    <row r="11548" spans="7:14" s="104" customFormat="1">
      <c r="G11548"/>
      <c r="H11548"/>
      <c r="N11548"/>
    </row>
    <row r="11549" spans="7:14" s="104" customFormat="1">
      <c r="G11549"/>
      <c r="H11549"/>
      <c r="N11549"/>
    </row>
    <row r="11550" spans="7:14" s="104" customFormat="1">
      <c r="G11550"/>
      <c r="H11550"/>
      <c r="N11550"/>
    </row>
    <row r="11551" spans="7:14" s="104" customFormat="1">
      <c r="G11551"/>
      <c r="H11551"/>
      <c r="N11551"/>
    </row>
    <row r="11552" spans="7:14" s="104" customFormat="1">
      <c r="G11552"/>
      <c r="H11552"/>
      <c r="N11552"/>
    </row>
    <row r="11553" spans="7:14" s="104" customFormat="1">
      <c r="G11553"/>
      <c r="H11553"/>
      <c r="N11553"/>
    </row>
    <row r="11554" spans="7:14" s="104" customFormat="1">
      <c r="G11554"/>
      <c r="H11554"/>
      <c r="N11554"/>
    </row>
    <row r="11555" spans="7:14" s="104" customFormat="1">
      <c r="G11555"/>
      <c r="H11555"/>
      <c r="N11555"/>
    </row>
    <row r="11556" spans="7:14" s="104" customFormat="1">
      <c r="G11556"/>
      <c r="H11556"/>
      <c r="N11556"/>
    </row>
    <row r="11557" spans="7:14" s="104" customFormat="1">
      <c r="G11557"/>
      <c r="H11557"/>
      <c r="N11557"/>
    </row>
    <row r="11558" spans="7:14" s="104" customFormat="1">
      <c r="G11558"/>
      <c r="H11558"/>
      <c r="N11558"/>
    </row>
    <row r="11559" spans="7:14" s="104" customFormat="1">
      <c r="G11559"/>
      <c r="H11559"/>
      <c r="N11559"/>
    </row>
    <row r="11560" spans="7:14" s="104" customFormat="1">
      <c r="G11560"/>
      <c r="H11560"/>
      <c r="N11560"/>
    </row>
    <row r="11561" spans="7:14" s="104" customFormat="1">
      <c r="G11561"/>
      <c r="H11561"/>
      <c r="N11561"/>
    </row>
    <row r="11562" spans="7:14" s="104" customFormat="1">
      <c r="G11562"/>
      <c r="H11562"/>
      <c r="N11562"/>
    </row>
    <row r="11563" spans="7:14" s="104" customFormat="1">
      <c r="G11563"/>
      <c r="H11563"/>
      <c r="N11563"/>
    </row>
    <row r="11564" spans="7:14" s="104" customFormat="1">
      <c r="G11564"/>
      <c r="H11564"/>
      <c r="N11564"/>
    </row>
    <row r="11565" spans="7:14" s="104" customFormat="1">
      <c r="G11565"/>
      <c r="H11565"/>
      <c r="N11565"/>
    </row>
    <row r="11566" spans="7:14" s="104" customFormat="1">
      <c r="G11566"/>
      <c r="H11566"/>
      <c r="N11566"/>
    </row>
    <row r="11567" spans="7:14" s="104" customFormat="1">
      <c r="G11567"/>
      <c r="H11567"/>
      <c r="N11567"/>
    </row>
    <row r="11568" spans="7:14" s="104" customFormat="1">
      <c r="G11568"/>
      <c r="H11568"/>
      <c r="N11568"/>
    </row>
    <row r="11569" spans="7:14" s="104" customFormat="1">
      <c r="G11569"/>
      <c r="H11569"/>
      <c r="N11569"/>
    </row>
    <row r="11570" spans="7:14" s="104" customFormat="1">
      <c r="G11570"/>
      <c r="H11570"/>
      <c r="N11570"/>
    </row>
    <row r="11571" spans="7:14" s="104" customFormat="1">
      <c r="G11571"/>
      <c r="H11571"/>
      <c r="N11571"/>
    </row>
    <row r="11572" spans="7:14" s="104" customFormat="1">
      <c r="G11572"/>
      <c r="H11572"/>
      <c r="N11572"/>
    </row>
    <row r="11573" spans="7:14" s="104" customFormat="1">
      <c r="G11573"/>
      <c r="H11573"/>
      <c r="N11573"/>
    </row>
    <row r="11574" spans="7:14" s="104" customFormat="1">
      <c r="G11574"/>
      <c r="H11574"/>
      <c r="N11574"/>
    </row>
    <row r="11575" spans="7:14" s="104" customFormat="1">
      <c r="G11575"/>
      <c r="H11575"/>
      <c r="N11575"/>
    </row>
    <row r="11576" spans="7:14" s="104" customFormat="1">
      <c r="G11576"/>
      <c r="H11576"/>
      <c r="N11576"/>
    </row>
    <row r="11577" spans="7:14" s="104" customFormat="1">
      <c r="G11577"/>
      <c r="H11577"/>
      <c r="N11577"/>
    </row>
    <row r="11578" spans="7:14" s="104" customFormat="1">
      <c r="G11578"/>
      <c r="H11578"/>
      <c r="N11578"/>
    </row>
    <row r="11579" spans="7:14" s="104" customFormat="1">
      <c r="G11579"/>
      <c r="H11579"/>
      <c r="N11579"/>
    </row>
    <row r="11580" spans="7:14" s="104" customFormat="1">
      <c r="G11580"/>
      <c r="H11580"/>
      <c r="N11580"/>
    </row>
    <row r="11581" spans="7:14" s="104" customFormat="1">
      <c r="G11581"/>
      <c r="H11581"/>
      <c r="N11581"/>
    </row>
    <row r="11582" spans="7:14" s="104" customFormat="1">
      <c r="G11582"/>
      <c r="H11582"/>
      <c r="N11582"/>
    </row>
    <row r="11583" spans="7:14" s="104" customFormat="1">
      <c r="G11583"/>
      <c r="H11583"/>
      <c r="N11583"/>
    </row>
    <row r="11584" spans="7:14" s="104" customFormat="1">
      <c r="G11584"/>
      <c r="H11584"/>
      <c r="N11584"/>
    </row>
    <row r="11585" spans="7:14" s="104" customFormat="1">
      <c r="G11585"/>
      <c r="H11585"/>
      <c r="N11585"/>
    </row>
    <row r="11586" spans="7:14" s="104" customFormat="1">
      <c r="G11586"/>
      <c r="H11586"/>
      <c r="N11586"/>
    </row>
    <row r="11587" spans="7:14" s="104" customFormat="1">
      <c r="G11587"/>
      <c r="H11587"/>
      <c r="N11587"/>
    </row>
    <row r="11588" spans="7:14" s="104" customFormat="1">
      <c r="G11588"/>
      <c r="H11588"/>
      <c r="N11588"/>
    </row>
    <row r="11589" spans="7:14" s="104" customFormat="1">
      <c r="G11589"/>
      <c r="H11589"/>
      <c r="N11589"/>
    </row>
    <row r="11590" spans="7:14" s="104" customFormat="1">
      <c r="G11590"/>
      <c r="H11590"/>
      <c r="N11590"/>
    </row>
    <row r="11591" spans="7:14" s="104" customFormat="1">
      <c r="G11591"/>
      <c r="H11591"/>
      <c r="N11591"/>
    </row>
    <row r="11592" spans="7:14" s="104" customFormat="1">
      <c r="G11592"/>
      <c r="H11592"/>
      <c r="N11592"/>
    </row>
    <row r="11593" spans="7:14" s="104" customFormat="1">
      <c r="G11593"/>
      <c r="H11593"/>
      <c r="N11593"/>
    </row>
    <row r="11594" spans="7:14" s="104" customFormat="1">
      <c r="G11594"/>
      <c r="H11594"/>
      <c r="N11594"/>
    </row>
    <row r="11595" spans="7:14" s="104" customFormat="1">
      <c r="G11595"/>
      <c r="H11595"/>
      <c r="N11595"/>
    </row>
    <row r="11596" spans="7:14" s="104" customFormat="1">
      <c r="G11596"/>
      <c r="H11596"/>
      <c r="N11596"/>
    </row>
    <row r="11597" spans="7:14" s="104" customFormat="1">
      <c r="G11597"/>
      <c r="H11597"/>
      <c r="N11597"/>
    </row>
    <row r="11598" spans="7:14" s="104" customFormat="1">
      <c r="G11598"/>
      <c r="H11598"/>
      <c r="N11598"/>
    </row>
    <row r="11599" spans="7:14" s="104" customFormat="1">
      <c r="G11599"/>
      <c r="H11599"/>
      <c r="N11599"/>
    </row>
    <row r="11600" spans="7:14" s="104" customFormat="1">
      <c r="G11600"/>
      <c r="H11600"/>
      <c r="N11600"/>
    </row>
    <row r="11601" spans="7:14" s="104" customFormat="1">
      <c r="G11601"/>
      <c r="H11601"/>
      <c r="N11601"/>
    </row>
    <row r="11602" spans="7:14" s="104" customFormat="1">
      <c r="G11602"/>
      <c r="H11602"/>
      <c r="N11602"/>
    </row>
    <row r="11603" spans="7:14" s="104" customFormat="1">
      <c r="G11603"/>
      <c r="H11603"/>
      <c r="N11603"/>
    </row>
    <row r="11604" spans="7:14" s="104" customFormat="1">
      <c r="G11604"/>
      <c r="H11604"/>
      <c r="N11604"/>
    </row>
    <row r="11605" spans="7:14" s="104" customFormat="1">
      <c r="G11605"/>
      <c r="H11605"/>
      <c r="N11605"/>
    </row>
    <row r="11606" spans="7:14" s="104" customFormat="1">
      <c r="G11606"/>
      <c r="H11606"/>
      <c r="N11606"/>
    </row>
    <row r="11607" spans="7:14" s="104" customFormat="1">
      <c r="G11607"/>
      <c r="H11607"/>
      <c r="N11607"/>
    </row>
    <row r="11608" spans="7:14" s="104" customFormat="1">
      <c r="G11608"/>
      <c r="H11608"/>
      <c r="N11608"/>
    </row>
    <row r="11609" spans="7:14" s="104" customFormat="1">
      <c r="G11609"/>
      <c r="H11609"/>
      <c r="N11609"/>
    </row>
    <row r="11610" spans="7:14" s="104" customFormat="1">
      <c r="G11610"/>
      <c r="H11610"/>
      <c r="N11610"/>
    </row>
    <row r="11611" spans="7:14" s="104" customFormat="1">
      <c r="G11611"/>
      <c r="H11611"/>
      <c r="N11611"/>
    </row>
    <row r="11612" spans="7:14" s="104" customFormat="1">
      <c r="G11612"/>
      <c r="H11612"/>
      <c r="N11612"/>
    </row>
    <row r="11613" spans="7:14" s="104" customFormat="1">
      <c r="G11613"/>
      <c r="H11613"/>
      <c r="N11613"/>
    </row>
    <row r="11614" spans="7:14" s="104" customFormat="1">
      <c r="G11614"/>
      <c r="H11614"/>
      <c r="N11614"/>
    </row>
    <row r="11615" spans="7:14" s="104" customFormat="1">
      <c r="G11615"/>
      <c r="H11615"/>
      <c r="N11615"/>
    </row>
    <row r="11616" spans="7:14" s="104" customFormat="1">
      <c r="G11616"/>
      <c r="H11616"/>
      <c r="N11616"/>
    </row>
    <row r="11617" spans="7:14" s="104" customFormat="1">
      <c r="G11617"/>
      <c r="H11617"/>
      <c r="N11617"/>
    </row>
    <row r="11618" spans="7:14" s="104" customFormat="1">
      <c r="G11618"/>
      <c r="H11618"/>
      <c r="N11618"/>
    </row>
    <row r="11619" spans="7:14" s="104" customFormat="1">
      <c r="G11619"/>
      <c r="H11619"/>
      <c r="N11619"/>
    </row>
    <row r="11620" spans="7:14" s="104" customFormat="1">
      <c r="G11620"/>
      <c r="H11620"/>
      <c r="N11620"/>
    </row>
    <row r="11621" spans="7:14" s="104" customFormat="1">
      <c r="G11621"/>
      <c r="H11621"/>
      <c r="N11621"/>
    </row>
    <row r="11622" spans="7:14" s="104" customFormat="1">
      <c r="G11622"/>
      <c r="H11622"/>
      <c r="N11622"/>
    </row>
    <row r="11623" spans="7:14" s="104" customFormat="1">
      <c r="G11623"/>
      <c r="H11623"/>
      <c r="N11623"/>
    </row>
    <row r="11624" spans="7:14" s="104" customFormat="1">
      <c r="G11624"/>
      <c r="H11624"/>
      <c r="N11624"/>
    </row>
    <row r="11625" spans="7:14" s="104" customFormat="1">
      <c r="G11625"/>
      <c r="H11625"/>
      <c r="N11625"/>
    </row>
    <row r="11626" spans="7:14" s="104" customFormat="1">
      <c r="G11626"/>
      <c r="H11626"/>
      <c r="N11626"/>
    </row>
    <row r="11627" spans="7:14" s="104" customFormat="1">
      <c r="G11627"/>
      <c r="H11627"/>
      <c r="N11627"/>
    </row>
    <row r="11628" spans="7:14" s="104" customFormat="1">
      <c r="G11628"/>
      <c r="H11628"/>
      <c r="N11628"/>
    </row>
    <row r="11629" spans="7:14" s="104" customFormat="1">
      <c r="G11629"/>
      <c r="H11629"/>
      <c r="N11629"/>
    </row>
    <row r="11630" spans="7:14" s="104" customFormat="1">
      <c r="G11630"/>
      <c r="H11630"/>
      <c r="N11630"/>
    </row>
    <row r="11631" spans="7:14" s="104" customFormat="1">
      <c r="G11631"/>
      <c r="H11631"/>
      <c r="N11631"/>
    </row>
    <row r="11632" spans="7:14" s="104" customFormat="1">
      <c r="G11632"/>
      <c r="H11632"/>
      <c r="N11632"/>
    </row>
    <row r="11633" spans="7:14" s="104" customFormat="1">
      <c r="G11633"/>
      <c r="H11633"/>
      <c r="N11633"/>
    </row>
    <row r="11634" spans="7:14" s="104" customFormat="1">
      <c r="G11634"/>
      <c r="H11634"/>
      <c r="N11634"/>
    </row>
    <row r="11635" spans="7:14" s="104" customFormat="1">
      <c r="G11635"/>
      <c r="H11635"/>
      <c r="N11635"/>
    </row>
    <row r="11636" spans="7:14" s="104" customFormat="1">
      <c r="G11636"/>
      <c r="H11636"/>
      <c r="N11636"/>
    </row>
    <row r="11637" spans="7:14" s="104" customFormat="1">
      <c r="G11637"/>
      <c r="H11637"/>
      <c r="N11637"/>
    </row>
    <row r="11638" spans="7:14" s="104" customFormat="1">
      <c r="G11638"/>
      <c r="H11638"/>
      <c r="N11638"/>
    </row>
    <row r="11639" spans="7:14" s="104" customFormat="1">
      <c r="G11639"/>
      <c r="H11639"/>
      <c r="N11639"/>
    </row>
    <row r="11640" spans="7:14" s="104" customFormat="1">
      <c r="G11640"/>
      <c r="H11640"/>
      <c r="N11640"/>
    </row>
    <row r="11641" spans="7:14" s="104" customFormat="1">
      <c r="G11641"/>
      <c r="H11641"/>
      <c r="N11641"/>
    </row>
    <row r="11642" spans="7:14" s="104" customFormat="1">
      <c r="G11642"/>
      <c r="H11642"/>
      <c r="N11642"/>
    </row>
    <row r="11643" spans="7:14" s="104" customFormat="1">
      <c r="G11643"/>
      <c r="H11643"/>
      <c r="N11643"/>
    </row>
    <row r="11644" spans="7:14" s="104" customFormat="1">
      <c r="G11644"/>
      <c r="H11644"/>
      <c r="N11644"/>
    </row>
    <row r="11645" spans="7:14" s="104" customFormat="1">
      <c r="G11645"/>
      <c r="H11645"/>
      <c r="N11645"/>
    </row>
    <row r="11646" spans="7:14" s="104" customFormat="1">
      <c r="G11646"/>
      <c r="H11646"/>
      <c r="N11646"/>
    </row>
    <row r="11647" spans="7:14" s="104" customFormat="1">
      <c r="G11647"/>
      <c r="H11647"/>
      <c r="N11647"/>
    </row>
    <row r="11648" spans="7:14" s="104" customFormat="1">
      <c r="G11648"/>
      <c r="H11648"/>
      <c r="N11648"/>
    </row>
    <row r="11649" spans="7:14" s="104" customFormat="1">
      <c r="G11649"/>
      <c r="H11649"/>
      <c r="N11649"/>
    </row>
    <row r="11650" spans="7:14" s="104" customFormat="1">
      <c r="G11650"/>
      <c r="H11650"/>
      <c r="N11650"/>
    </row>
    <row r="11651" spans="7:14" s="104" customFormat="1">
      <c r="G11651"/>
      <c r="H11651"/>
      <c r="N11651"/>
    </row>
    <row r="11652" spans="7:14" s="104" customFormat="1">
      <c r="G11652"/>
      <c r="H11652"/>
      <c r="N11652"/>
    </row>
    <row r="11653" spans="7:14" s="104" customFormat="1">
      <c r="G11653"/>
      <c r="H11653"/>
      <c r="N11653"/>
    </row>
    <row r="11654" spans="7:14" s="104" customFormat="1">
      <c r="G11654"/>
      <c r="H11654"/>
      <c r="N11654"/>
    </row>
    <row r="11655" spans="7:14" s="104" customFormat="1">
      <c r="G11655"/>
      <c r="H11655"/>
      <c r="N11655"/>
    </row>
    <row r="11656" spans="7:14" s="104" customFormat="1">
      <c r="G11656"/>
      <c r="H11656"/>
      <c r="N11656"/>
    </row>
    <row r="11657" spans="7:14" s="104" customFormat="1">
      <c r="G11657"/>
      <c r="H11657"/>
      <c r="N11657"/>
    </row>
    <row r="11658" spans="7:14" s="104" customFormat="1">
      <c r="G11658"/>
      <c r="H11658"/>
      <c r="N11658"/>
    </row>
    <row r="11659" spans="7:14" s="104" customFormat="1">
      <c r="G11659"/>
      <c r="H11659"/>
      <c r="N11659"/>
    </row>
    <row r="11660" spans="7:14" s="104" customFormat="1">
      <c r="G11660"/>
      <c r="H11660"/>
      <c r="N11660"/>
    </row>
    <row r="11661" spans="7:14" s="104" customFormat="1">
      <c r="G11661"/>
      <c r="H11661"/>
      <c r="N11661"/>
    </row>
    <row r="11662" spans="7:14" s="104" customFormat="1">
      <c r="G11662"/>
      <c r="H11662"/>
      <c r="N11662"/>
    </row>
    <row r="11663" spans="7:14" s="104" customFormat="1">
      <c r="G11663"/>
      <c r="H11663"/>
      <c r="N11663"/>
    </row>
    <row r="11664" spans="7:14" s="104" customFormat="1">
      <c r="G11664"/>
      <c r="H11664"/>
      <c r="N11664"/>
    </row>
    <row r="11665" spans="7:14" s="104" customFormat="1">
      <c r="G11665"/>
      <c r="H11665"/>
      <c r="N11665"/>
    </row>
    <row r="11666" spans="7:14" s="104" customFormat="1">
      <c r="G11666"/>
      <c r="H11666"/>
      <c r="N11666"/>
    </row>
    <row r="11667" spans="7:14" s="104" customFormat="1">
      <c r="G11667"/>
      <c r="H11667"/>
      <c r="N11667"/>
    </row>
    <row r="11668" spans="7:14" s="104" customFormat="1">
      <c r="G11668"/>
      <c r="H11668"/>
      <c r="N11668"/>
    </row>
    <row r="11669" spans="7:14" s="104" customFormat="1">
      <c r="G11669"/>
      <c r="H11669"/>
      <c r="N11669"/>
    </row>
    <row r="11670" spans="7:14" s="104" customFormat="1">
      <c r="G11670"/>
      <c r="H11670"/>
      <c r="N11670"/>
    </row>
    <row r="11671" spans="7:14" s="104" customFormat="1">
      <c r="G11671"/>
      <c r="H11671"/>
      <c r="N11671"/>
    </row>
    <row r="11672" spans="7:14" s="104" customFormat="1">
      <c r="G11672"/>
      <c r="H11672"/>
      <c r="N11672"/>
    </row>
    <row r="11673" spans="7:14" s="104" customFormat="1">
      <c r="G11673"/>
      <c r="H11673"/>
      <c r="N11673"/>
    </row>
    <row r="11674" spans="7:14" s="104" customFormat="1">
      <c r="G11674"/>
      <c r="H11674"/>
      <c r="N11674"/>
    </row>
    <row r="11675" spans="7:14" s="104" customFormat="1">
      <c r="G11675"/>
      <c r="H11675"/>
      <c r="N11675"/>
    </row>
    <row r="11676" spans="7:14" s="104" customFormat="1">
      <c r="G11676"/>
      <c r="H11676"/>
      <c r="N11676"/>
    </row>
    <row r="11677" spans="7:14" s="104" customFormat="1">
      <c r="G11677"/>
      <c r="H11677"/>
      <c r="N11677"/>
    </row>
    <row r="11678" spans="7:14" s="104" customFormat="1">
      <c r="G11678"/>
      <c r="H11678"/>
      <c r="N11678"/>
    </row>
    <row r="11679" spans="7:14" s="104" customFormat="1">
      <c r="G11679"/>
      <c r="H11679"/>
      <c r="N11679"/>
    </row>
    <row r="11680" spans="7:14" s="104" customFormat="1">
      <c r="G11680"/>
      <c r="H11680"/>
      <c r="N11680"/>
    </row>
    <row r="11681" spans="7:14" s="104" customFormat="1">
      <c r="G11681"/>
      <c r="H11681"/>
      <c r="N11681"/>
    </row>
    <row r="11682" spans="7:14" s="104" customFormat="1">
      <c r="G11682"/>
      <c r="H11682"/>
      <c r="N11682"/>
    </row>
    <row r="11683" spans="7:14" s="104" customFormat="1">
      <c r="G11683"/>
      <c r="H11683"/>
      <c r="N11683"/>
    </row>
    <row r="11684" spans="7:14" s="104" customFormat="1">
      <c r="G11684"/>
      <c r="H11684"/>
      <c r="N11684"/>
    </row>
    <row r="11685" spans="7:14" s="104" customFormat="1">
      <c r="G11685"/>
      <c r="H11685"/>
      <c r="N11685"/>
    </row>
    <row r="11686" spans="7:14" s="104" customFormat="1">
      <c r="G11686"/>
      <c r="H11686"/>
      <c r="N11686"/>
    </row>
    <row r="11687" spans="7:14" s="104" customFormat="1">
      <c r="G11687"/>
      <c r="H11687"/>
      <c r="N11687"/>
    </row>
    <row r="11688" spans="7:14" s="104" customFormat="1">
      <c r="G11688"/>
      <c r="H11688"/>
      <c r="N11688"/>
    </row>
    <row r="11689" spans="7:14" s="104" customFormat="1">
      <c r="G11689"/>
      <c r="H11689"/>
      <c r="N11689"/>
    </row>
    <row r="11690" spans="7:14" s="104" customFormat="1">
      <c r="G11690"/>
      <c r="H11690"/>
      <c r="N11690"/>
    </row>
    <row r="11691" spans="7:14" s="104" customFormat="1">
      <c r="G11691"/>
      <c r="H11691"/>
      <c r="N11691"/>
    </row>
    <row r="11692" spans="7:14" s="104" customFormat="1">
      <c r="G11692"/>
      <c r="H11692"/>
      <c r="N11692"/>
    </row>
    <row r="11693" spans="7:14" s="104" customFormat="1">
      <c r="G11693"/>
      <c r="H11693"/>
      <c r="N11693"/>
    </row>
    <row r="11694" spans="7:14" s="104" customFormat="1">
      <c r="G11694"/>
      <c r="H11694"/>
      <c r="N11694"/>
    </row>
    <row r="11695" spans="7:14" s="104" customFormat="1">
      <c r="G11695"/>
      <c r="H11695"/>
      <c r="N11695"/>
    </row>
    <row r="11696" spans="7:14" s="104" customFormat="1">
      <c r="G11696"/>
      <c r="H11696"/>
      <c r="N11696"/>
    </row>
    <row r="11697" spans="7:14" s="104" customFormat="1">
      <c r="G11697"/>
      <c r="H11697"/>
      <c r="N11697"/>
    </row>
    <row r="11698" spans="7:14" s="104" customFormat="1">
      <c r="G11698"/>
      <c r="H11698"/>
      <c r="N11698"/>
    </row>
    <row r="11699" spans="7:14" s="104" customFormat="1">
      <c r="G11699"/>
      <c r="H11699"/>
      <c r="N11699"/>
    </row>
    <row r="11700" spans="7:14" s="104" customFormat="1">
      <c r="G11700"/>
      <c r="H11700"/>
      <c r="N11700"/>
    </row>
    <row r="11701" spans="7:14" s="104" customFormat="1">
      <c r="G11701"/>
      <c r="H11701"/>
      <c r="N11701"/>
    </row>
    <row r="11702" spans="7:14" s="104" customFormat="1">
      <c r="G11702"/>
      <c r="H11702"/>
      <c r="N11702"/>
    </row>
    <row r="11703" spans="7:14" s="104" customFormat="1">
      <c r="G11703"/>
      <c r="H11703"/>
      <c r="N11703"/>
    </row>
    <row r="11704" spans="7:14" s="104" customFormat="1">
      <c r="G11704"/>
      <c r="H11704"/>
      <c r="N11704"/>
    </row>
    <row r="11705" spans="7:14" s="104" customFormat="1">
      <c r="G11705"/>
      <c r="H11705"/>
      <c r="N11705"/>
    </row>
    <row r="11706" spans="7:14" s="104" customFormat="1">
      <c r="G11706"/>
      <c r="H11706"/>
      <c r="N11706"/>
    </row>
    <row r="11707" spans="7:14" s="104" customFormat="1">
      <c r="G11707"/>
      <c r="H11707"/>
      <c r="N11707"/>
    </row>
    <row r="11708" spans="7:14" s="104" customFormat="1">
      <c r="G11708"/>
      <c r="H11708"/>
      <c r="N11708"/>
    </row>
    <row r="11709" spans="7:14" s="104" customFormat="1">
      <c r="G11709"/>
      <c r="H11709"/>
      <c r="N11709"/>
    </row>
    <row r="11710" spans="7:14" s="104" customFormat="1">
      <c r="G11710"/>
      <c r="H11710"/>
      <c r="N11710"/>
    </row>
    <row r="11711" spans="7:14" s="104" customFormat="1">
      <c r="G11711"/>
      <c r="H11711"/>
      <c r="N11711"/>
    </row>
    <row r="11712" spans="7:14" s="104" customFormat="1">
      <c r="G11712"/>
      <c r="H11712"/>
      <c r="N11712"/>
    </row>
    <row r="11713" spans="7:14" s="104" customFormat="1">
      <c r="G11713"/>
      <c r="H11713"/>
      <c r="N11713"/>
    </row>
    <row r="11714" spans="7:14" s="104" customFormat="1">
      <c r="G11714"/>
      <c r="H11714"/>
      <c r="N11714"/>
    </row>
    <row r="11715" spans="7:14" s="104" customFormat="1">
      <c r="G11715"/>
      <c r="H11715"/>
      <c r="N11715"/>
    </row>
    <row r="11716" spans="7:14" s="104" customFormat="1">
      <c r="G11716"/>
      <c r="H11716"/>
      <c r="N11716"/>
    </row>
    <row r="11717" spans="7:14" s="104" customFormat="1">
      <c r="G11717"/>
      <c r="H11717"/>
      <c r="N11717"/>
    </row>
    <row r="11718" spans="7:14" s="104" customFormat="1">
      <c r="G11718"/>
      <c r="H11718"/>
      <c r="N11718"/>
    </row>
    <row r="11719" spans="7:14" s="104" customFormat="1">
      <c r="G11719"/>
      <c r="H11719"/>
      <c r="N11719"/>
    </row>
    <row r="11720" spans="7:14" s="104" customFormat="1">
      <c r="G11720"/>
      <c r="H11720"/>
      <c r="N11720"/>
    </row>
    <row r="11721" spans="7:14" s="104" customFormat="1">
      <c r="G11721"/>
      <c r="H11721"/>
      <c r="N11721"/>
    </row>
    <row r="11722" spans="7:14" s="104" customFormat="1">
      <c r="G11722"/>
      <c r="H11722"/>
      <c r="N11722"/>
    </row>
    <row r="11723" spans="7:14" s="104" customFormat="1">
      <c r="G11723"/>
      <c r="H11723"/>
      <c r="N11723"/>
    </row>
    <row r="11724" spans="7:14" s="104" customFormat="1">
      <c r="G11724"/>
      <c r="H11724"/>
      <c r="N11724"/>
    </row>
    <row r="11725" spans="7:14" s="104" customFormat="1">
      <c r="G11725"/>
      <c r="H11725"/>
      <c r="N11725"/>
    </row>
    <row r="11726" spans="7:14" s="104" customFormat="1">
      <c r="G11726"/>
      <c r="H11726"/>
      <c r="N11726"/>
    </row>
    <row r="11727" spans="7:14" s="104" customFormat="1">
      <c r="G11727"/>
      <c r="H11727"/>
      <c r="N11727"/>
    </row>
    <row r="11728" spans="7:14" s="104" customFormat="1">
      <c r="G11728"/>
      <c r="H11728"/>
      <c r="N11728"/>
    </row>
    <row r="11729" spans="7:14" s="104" customFormat="1">
      <c r="G11729"/>
      <c r="H11729"/>
      <c r="N11729"/>
    </row>
    <row r="11730" spans="7:14" s="104" customFormat="1">
      <c r="G11730"/>
      <c r="H11730"/>
      <c r="N11730"/>
    </row>
    <row r="11731" spans="7:14" s="104" customFormat="1">
      <c r="G11731"/>
      <c r="H11731"/>
      <c r="N11731"/>
    </row>
    <row r="11732" spans="7:14" s="104" customFormat="1">
      <c r="G11732"/>
      <c r="H11732"/>
      <c r="N11732"/>
    </row>
    <row r="11733" spans="7:14" s="104" customFormat="1">
      <c r="G11733"/>
      <c r="H11733"/>
      <c r="N11733"/>
    </row>
    <row r="11734" spans="7:14" s="104" customFormat="1">
      <c r="G11734"/>
      <c r="H11734"/>
      <c r="N11734"/>
    </row>
    <row r="11735" spans="7:14" s="104" customFormat="1">
      <c r="G11735"/>
      <c r="H11735"/>
      <c r="N11735"/>
    </row>
    <row r="11736" spans="7:14" s="104" customFormat="1">
      <c r="G11736"/>
      <c r="H11736"/>
      <c r="N11736"/>
    </row>
    <row r="11737" spans="7:14" s="104" customFormat="1">
      <c r="G11737"/>
      <c r="H11737"/>
      <c r="N11737"/>
    </row>
    <row r="11738" spans="7:14" s="104" customFormat="1">
      <c r="G11738"/>
      <c r="H11738"/>
      <c r="N11738"/>
    </row>
    <row r="11739" spans="7:14" s="104" customFormat="1">
      <c r="G11739"/>
      <c r="H11739"/>
      <c r="N11739"/>
    </row>
    <row r="11740" spans="7:14" s="104" customFormat="1">
      <c r="G11740"/>
      <c r="H11740"/>
      <c r="N11740"/>
    </row>
    <row r="11741" spans="7:14" s="104" customFormat="1">
      <c r="G11741"/>
      <c r="H11741"/>
      <c r="N11741"/>
    </row>
    <row r="11742" spans="7:14" s="104" customFormat="1">
      <c r="G11742"/>
      <c r="H11742"/>
      <c r="N11742"/>
    </row>
    <row r="11743" spans="7:14" s="104" customFormat="1">
      <c r="G11743"/>
      <c r="H11743"/>
      <c r="N11743"/>
    </row>
    <row r="11744" spans="7:14" s="104" customFormat="1">
      <c r="G11744"/>
      <c r="H11744"/>
      <c r="N11744"/>
    </row>
    <row r="11745" spans="7:14" s="104" customFormat="1">
      <c r="G11745"/>
      <c r="H11745"/>
      <c r="N11745"/>
    </row>
    <row r="11746" spans="7:14" s="104" customFormat="1">
      <c r="G11746"/>
      <c r="H11746"/>
      <c r="N11746"/>
    </row>
    <row r="11747" spans="7:14" s="104" customFormat="1">
      <c r="G11747"/>
      <c r="H11747"/>
      <c r="N11747"/>
    </row>
    <row r="11748" spans="7:14" s="104" customFormat="1">
      <c r="G11748"/>
      <c r="H11748"/>
      <c r="N11748"/>
    </row>
    <row r="11749" spans="7:14" s="104" customFormat="1">
      <c r="G11749"/>
      <c r="H11749"/>
      <c r="N11749"/>
    </row>
    <row r="11750" spans="7:14" s="104" customFormat="1">
      <c r="G11750"/>
      <c r="H11750"/>
      <c r="N11750"/>
    </row>
    <row r="11751" spans="7:14" s="104" customFormat="1">
      <c r="G11751"/>
      <c r="H11751"/>
      <c r="N11751"/>
    </row>
    <row r="11752" spans="7:14" s="104" customFormat="1">
      <c r="G11752"/>
      <c r="H11752"/>
      <c r="N11752"/>
    </row>
    <row r="11753" spans="7:14" s="104" customFormat="1">
      <c r="G11753"/>
      <c r="H11753"/>
      <c r="N11753"/>
    </row>
    <row r="11754" spans="7:14" s="104" customFormat="1">
      <c r="G11754"/>
      <c r="H11754"/>
      <c r="N11754"/>
    </row>
    <row r="11755" spans="7:14" s="104" customFormat="1">
      <c r="G11755"/>
      <c r="H11755"/>
      <c r="N11755"/>
    </row>
    <row r="11756" spans="7:14" s="104" customFormat="1">
      <c r="G11756"/>
      <c r="H11756"/>
      <c r="N11756"/>
    </row>
    <row r="11757" spans="7:14" s="104" customFormat="1">
      <c r="G11757"/>
      <c r="H11757"/>
      <c r="N11757"/>
    </row>
    <row r="11758" spans="7:14" s="104" customFormat="1">
      <c r="G11758"/>
      <c r="H11758"/>
      <c r="N11758"/>
    </row>
    <row r="11759" spans="7:14" s="104" customFormat="1">
      <c r="G11759"/>
      <c r="H11759"/>
      <c r="N11759"/>
    </row>
    <row r="11760" spans="7:14" s="104" customFormat="1">
      <c r="G11760"/>
      <c r="H11760"/>
      <c r="N11760"/>
    </row>
    <row r="11761" spans="7:14" s="104" customFormat="1">
      <c r="G11761"/>
      <c r="H11761"/>
      <c r="N11761"/>
    </row>
    <row r="11762" spans="7:14" s="104" customFormat="1">
      <c r="G11762"/>
      <c r="H11762"/>
      <c r="N11762"/>
    </row>
    <row r="11763" spans="7:14" s="104" customFormat="1">
      <c r="G11763"/>
      <c r="H11763"/>
      <c r="N11763"/>
    </row>
    <row r="11764" spans="7:14" s="104" customFormat="1">
      <c r="G11764"/>
      <c r="H11764"/>
      <c r="N11764"/>
    </row>
    <row r="11765" spans="7:14" s="104" customFormat="1">
      <c r="G11765"/>
      <c r="H11765"/>
      <c r="N11765"/>
    </row>
    <row r="11766" spans="7:14" s="104" customFormat="1">
      <c r="G11766"/>
      <c r="H11766"/>
      <c r="N11766"/>
    </row>
    <row r="11767" spans="7:14" s="104" customFormat="1">
      <c r="G11767"/>
      <c r="H11767"/>
      <c r="N11767"/>
    </row>
    <row r="11768" spans="7:14" s="104" customFormat="1">
      <c r="G11768"/>
      <c r="H11768"/>
      <c r="N11768"/>
    </row>
    <row r="11769" spans="7:14" s="104" customFormat="1">
      <c r="G11769"/>
      <c r="H11769"/>
      <c r="N11769"/>
    </row>
    <row r="11770" spans="7:14" s="104" customFormat="1">
      <c r="G11770"/>
      <c r="H11770"/>
      <c r="N11770"/>
    </row>
    <row r="11771" spans="7:14" s="104" customFormat="1">
      <c r="G11771"/>
      <c r="H11771"/>
      <c r="N11771"/>
    </row>
    <row r="11772" spans="7:14" s="104" customFormat="1">
      <c r="G11772"/>
      <c r="H11772"/>
      <c r="N11772"/>
    </row>
    <row r="11773" spans="7:14" s="104" customFormat="1">
      <c r="G11773"/>
      <c r="H11773"/>
      <c r="N11773"/>
    </row>
    <row r="11774" spans="7:14" s="104" customFormat="1">
      <c r="G11774"/>
      <c r="H11774"/>
      <c r="N11774"/>
    </row>
    <row r="11775" spans="7:14" s="104" customFormat="1">
      <c r="G11775"/>
      <c r="H11775"/>
      <c r="N11775"/>
    </row>
    <row r="11776" spans="7:14" s="104" customFormat="1">
      <c r="G11776"/>
      <c r="H11776"/>
      <c r="N11776"/>
    </row>
    <row r="11777" spans="7:14" s="104" customFormat="1">
      <c r="G11777"/>
      <c r="H11777"/>
      <c r="N11777"/>
    </row>
    <row r="11778" spans="7:14" s="104" customFormat="1">
      <c r="G11778"/>
      <c r="H11778"/>
      <c r="N11778"/>
    </row>
    <row r="11779" spans="7:14" s="104" customFormat="1">
      <c r="G11779"/>
      <c r="H11779"/>
      <c r="N11779"/>
    </row>
    <row r="11780" spans="7:14" s="104" customFormat="1">
      <c r="G11780"/>
      <c r="H11780"/>
      <c r="N11780"/>
    </row>
    <row r="11781" spans="7:14" s="104" customFormat="1">
      <c r="G11781"/>
      <c r="H11781"/>
      <c r="N11781"/>
    </row>
    <row r="11782" spans="7:14" s="104" customFormat="1">
      <c r="G11782"/>
      <c r="H11782"/>
      <c r="N11782"/>
    </row>
    <row r="11783" spans="7:14" s="104" customFormat="1">
      <c r="G11783"/>
      <c r="H11783"/>
      <c r="N11783"/>
    </row>
    <row r="11784" spans="7:14" s="104" customFormat="1">
      <c r="G11784"/>
      <c r="H11784"/>
      <c r="N11784"/>
    </row>
    <row r="11785" spans="7:14" s="104" customFormat="1">
      <c r="G11785"/>
      <c r="H11785"/>
      <c r="N11785"/>
    </row>
    <row r="11786" spans="7:14" s="104" customFormat="1">
      <c r="G11786"/>
      <c r="H11786"/>
      <c r="N11786"/>
    </row>
    <row r="11787" spans="7:14" s="104" customFormat="1">
      <c r="G11787"/>
      <c r="H11787"/>
      <c r="N11787"/>
    </row>
    <row r="11788" spans="7:14" s="104" customFormat="1">
      <c r="G11788"/>
      <c r="H11788"/>
      <c r="N11788"/>
    </row>
    <row r="11789" spans="7:14" s="104" customFormat="1">
      <c r="G11789"/>
      <c r="H11789"/>
      <c r="N11789"/>
    </row>
    <row r="11790" spans="7:14" s="104" customFormat="1">
      <c r="G11790"/>
      <c r="H11790"/>
      <c r="N11790"/>
    </row>
    <row r="11791" spans="7:14" s="104" customFormat="1">
      <c r="G11791"/>
      <c r="H11791"/>
      <c r="N11791"/>
    </row>
    <row r="11792" spans="7:14" s="104" customFormat="1">
      <c r="G11792"/>
      <c r="H11792"/>
      <c r="N11792"/>
    </row>
    <row r="11793" spans="7:14" s="104" customFormat="1">
      <c r="G11793"/>
      <c r="H11793"/>
      <c r="N11793"/>
    </row>
    <row r="11794" spans="7:14" s="104" customFormat="1">
      <c r="G11794"/>
      <c r="H11794"/>
      <c r="N11794"/>
    </row>
    <row r="11795" spans="7:14" s="104" customFormat="1">
      <c r="G11795"/>
      <c r="H11795"/>
      <c r="N11795"/>
    </row>
    <row r="11796" spans="7:14" s="104" customFormat="1">
      <c r="G11796"/>
      <c r="H11796"/>
      <c r="N11796"/>
    </row>
    <row r="11797" spans="7:14" s="104" customFormat="1">
      <c r="G11797"/>
      <c r="H11797"/>
      <c r="N11797"/>
    </row>
    <row r="11798" spans="7:14" s="104" customFormat="1">
      <c r="G11798"/>
      <c r="H11798"/>
      <c r="N11798"/>
    </row>
    <row r="11799" spans="7:14" s="104" customFormat="1">
      <c r="G11799"/>
      <c r="H11799"/>
      <c r="N11799"/>
    </row>
    <row r="11800" spans="7:14" s="104" customFormat="1">
      <c r="G11800"/>
      <c r="H11800"/>
      <c r="N11800"/>
    </row>
    <row r="11801" spans="7:14" s="104" customFormat="1">
      <c r="G11801"/>
      <c r="H11801"/>
      <c r="N11801"/>
    </row>
    <row r="11802" spans="7:14" s="104" customFormat="1">
      <c r="G11802"/>
      <c r="H11802"/>
      <c r="N11802"/>
    </row>
    <row r="11803" spans="7:14" s="104" customFormat="1">
      <c r="G11803"/>
      <c r="H11803"/>
      <c r="N11803"/>
    </row>
    <row r="11804" spans="7:14" s="104" customFormat="1">
      <c r="G11804"/>
      <c r="H11804"/>
      <c r="N11804"/>
    </row>
    <row r="11805" spans="7:14" s="104" customFormat="1">
      <c r="G11805"/>
      <c r="H11805"/>
      <c r="N11805"/>
    </row>
    <row r="11806" spans="7:14" s="104" customFormat="1">
      <c r="G11806"/>
      <c r="H11806"/>
      <c r="N11806"/>
    </row>
    <row r="11807" spans="7:14" s="104" customFormat="1">
      <c r="G11807"/>
      <c r="H11807"/>
      <c r="N11807"/>
    </row>
    <row r="11808" spans="7:14" s="104" customFormat="1">
      <c r="G11808"/>
      <c r="H11808"/>
      <c r="N11808"/>
    </row>
    <row r="11809" spans="7:14" s="104" customFormat="1">
      <c r="G11809"/>
      <c r="H11809"/>
      <c r="N11809"/>
    </row>
    <row r="11810" spans="7:14" s="104" customFormat="1">
      <c r="G11810"/>
      <c r="H11810"/>
      <c r="N11810"/>
    </row>
    <row r="11811" spans="7:14" s="104" customFormat="1">
      <c r="G11811"/>
      <c r="H11811"/>
      <c r="N11811"/>
    </row>
    <row r="11812" spans="7:14" s="104" customFormat="1">
      <c r="G11812"/>
      <c r="H11812"/>
      <c r="N11812"/>
    </row>
    <row r="11813" spans="7:14" s="104" customFormat="1">
      <c r="G11813"/>
      <c r="H11813"/>
      <c r="N11813"/>
    </row>
    <row r="11814" spans="7:14" s="104" customFormat="1">
      <c r="G11814"/>
      <c r="H11814"/>
      <c r="N11814"/>
    </row>
    <row r="11815" spans="7:14" s="104" customFormat="1">
      <c r="G11815"/>
      <c r="H11815"/>
      <c r="N11815"/>
    </row>
    <row r="11816" spans="7:14" s="104" customFormat="1">
      <c r="G11816"/>
      <c r="H11816"/>
      <c r="N11816"/>
    </row>
    <row r="11817" spans="7:14" s="104" customFormat="1">
      <c r="G11817"/>
      <c r="H11817"/>
      <c r="N11817"/>
    </row>
    <row r="11818" spans="7:14" s="104" customFormat="1">
      <c r="G11818"/>
      <c r="H11818"/>
      <c r="N11818"/>
    </row>
    <row r="11819" spans="7:14" s="104" customFormat="1">
      <c r="G11819"/>
      <c r="H11819"/>
      <c r="N11819"/>
    </row>
    <row r="11820" spans="7:14" s="104" customFormat="1">
      <c r="G11820"/>
      <c r="H11820"/>
      <c r="N11820"/>
    </row>
    <row r="11821" spans="7:14" s="104" customFormat="1">
      <c r="G11821"/>
      <c r="H11821"/>
      <c r="N11821"/>
    </row>
    <row r="11822" spans="7:14" s="104" customFormat="1">
      <c r="G11822"/>
      <c r="H11822"/>
      <c r="N11822"/>
    </row>
    <row r="11823" spans="7:14" s="104" customFormat="1">
      <c r="G11823"/>
      <c r="H11823"/>
      <c r="N11823"/>
    </row>
    <row r="11824" spans="7:14" s="104" customFormat="1">
      <c r="G11824"/>
      <c r="H11824"/>
      <c r="N11824"/>
    </row>
    <row r="11825" spans="7:14" s="104" customFormat="1">
      <c r="G11825"/>
      <c r="H11825"/>
      <c r="N11825"/>
    </row>
    <row r="11826" spans="7:14" s="104" customFormat="1">
      <c r="G11826"/>
      <c r="H11826"/>
      <c r="N11826"/>
    </row>
    <row r="11827" spans="7:14" s="104" customFormat="1">
      <c r="G11827"/>
      <c r="H11827"/>
      <c r="N11827"/>
    </row>
    <row r="11828" spans="7:14" s="104" customFormat="1">
      <c r="G11828"/>
      <c r="H11828"/>
      <c r="N11828"/>
    </row>
    <row r="11829" spans="7:14" s="104" customFormat="1">
      <c r="G11829"/>
      <c r="H11829"/>
      <c r="N11829"/>
    </row>
    <row r="11830" spans="7:14" s="104" customFormat="1">
      <c r="G11830"/>
      <c r="H11830"/>
      <c r="N11830"/>
    </row>
    <row r="11831" spans="7:14" s="104" customFormat="1">
      <c r="G11831"/>
      <c r="H11831"/>
      <c r="N11831"/>
    </row>
    <row r="11832" spans="7:14" s="104" customFormat="1">
      <c r="G11832"/>
      <c r="H11832"/>
      <c r="N11832"/>
    </row>
    <row r="11833" spans="7:14" s="104" customFormat="1">
      <c r="G11833"/>
      <c r="H11833"/>
      <c r="N11833"/>
    </row>
    <row r="11834" spans="7:14" s="104" customFormat="1">
      <c r="G11834"/>
      <c r="H11834"/>
      <c r="N11834"/>
    </row>
    <row r="11835" spans="7:14" s="104" customFormat="1">
      <c r="G11835"/>
      <c r="H11835"/>
      <c r="N11835"/>
    </row>
    <row r="11836" spans="7:14" s="104" customFormat="1">
      <c r="G11836"/>
      <c r="H11836"/>
      <c r="N11836"/>
    </row>
    <row r="11837" spans="7:14" s="104" customFormat="1">
      <c r="G11837"/>
      <c r="H11837"/>
      <c r="N11837"/>
    </row>
    <row r="11838" spans="7:14" s="104" customFormat="1">
      <c r="G11838"/>
      <c r="H11838"/>
      <c r="N11838"/>
    </row>
    <row r="11839" spans="7:14" s="104" customFormat="1">
      <c r="G11839"/>
      <c r="H11839"/>
      <c r="N11839"/>
    </row>
    <row r="11840" spans="7:14" s="104" customFormat="1">
      <c r="G11840"/>
      <c r="H11840"/>
      <c r="N11840"/>
    </row>
    <row r="11841" spans="7:14" s="104" customFormat="1">
      <c r="G11841"/>
      <c r="H11841"/>
      <c r="N11841"/>
    </row>
    <row r="11842" spans="7:14" s="104" customFormat="1">
      <c r="G11842"/>
      <c r="H11842"/>
      <c r="N11842"/>
    </row>
    <row r="11843" spans="7:14" s="104" customFormat="1">
      <c r="G11843"/>
      <c r="H11843"/>
      <c r="N11843"/>
    </row>
    <row r="11844" spans="7:14" s="104" customFormat="1">
      <c r="G11844"/>
      <c r="H11844"/>
      <c r="N11844"/>
    </row>
    <row r="11845" spans="7:14" s="104" customFormat="1">
      <c r="G11845"/>
      <c r="H11845"/>
      <c r="N11845"/>
    </row>
    <row r="11846" spans="7:14" s="104" customFormat="1">
      <c r="G11846"/>
      <c r="H11846"/>
      <c r="N11846"/>
    </row>
    <row r="11847" spans="7:14" s="104" customFormat="1">
      <c r="G11847"/>
      <c r="H11847"/>
      <c r="N11847"/>
    </row>
    <row r="11848" spans="7:14" s="104" customFormat="1">
      <c r="G11848"/>
      <c r="H11848"/>
      <c r="N11848"/>
    </row>
    <row r="11849" spans="7:14" s="104" customFormat="1">
      <c r="G11849"/>
      <c r="H11849"/>
      <c r="N11849"/>
    </row>
    <row r="11850" spans="7:14" s="104" customFormat="1">
      <c r="G11850"/>
      <c r="H11850"/>
      <c r="N11850"/>
    </row>
    <row r="11851" spans="7:14" s="104" customFormat="1">
      <c r="G11851"/>
      <c r="H11851"/>
      <c r="N11851"/>
    </row>
    <row r="11852" spans="7:14" s="104" customFormat="1">
      <c r="G11852"/>
      <c r="H11852"/>
      <c r="N11852"/>
    </row>
    <row r="11853" spans="7:14" s="104" customFormat="1">
      <c r="G11853"/>
      <c r="H11853"/>
      <c r="N11853"/>
    </row>
    <row r="11854" spans="7:14" s="104" customFormat="1">
      <c r="G11854"/>
      <c r="H11854"/>
      <c r="N11854"/>
    </row>
    <row r="11855" spans="7:14" s="104" customFormat="1">
      <c r="G11855"/>
      <c r="H11855"/>
      <c r="N11855"/>
    </row>
    <row r="11856" spans="7:14" s="104" customFormat="1">
      <c r="G11856"/>
      <c r="H11856"/>
      <c r="N11856"/>
    </row>
    <row r="11857" spans="7:14" s="104" customFormat="1">
      <c r="G11857"/>
      <c r="H11857"/>
      <c r="N11857"/>
    </row>
    <row r="11858" spans="7:14" s="104" customFormat="1">
      <c r="G11858"/>
      <c r="H11858"/>
      <c r="N11858"/>
    </row>
    <row r="11859" spans="7:14" s="104" customFormat="1">
      <c r="G11859"/>
      <c r="H11859"/>
      <c r="N11859"/>
    </row>
    <row r="11860" spans="7:14" s="104" customFormat="1">
      <c r="G11860"/>
      <c r="H11860"/>
      <c r="N11860"/>
    </row>
    <row r="11861" spans="7:14" s="104" customFormat="1">
      <c r="G11861"/>
      <c r="H11861"/>
      <c r="N11861"/>
    </row>
    <row r="11862" spans="7:14" s="104" customFormat="1">
      <c r="G11862"/>
      <c r="H11862"/>
      <c r="N11862"/>
    </row>
    <row r="11863" spans="7:14" s="104" customFormat="1">
      <c r="G11863"/>
      <c r="H11863"/>
      <c r="N11863"/>
    </row>
    <row r="11864" spans="7:14" s="104" customFormat="1">
      <c r="G11864"/>
      <c r="H11864"/>
      <c r="N11864"/>
    </row>
    <row r="11865" spans="7:14" s="104" customFormat="1">
      <c r="G11865"/>
      <c r="H11865"/>
      <c r="N11865"/>
    </row>
    <row r="11866" spans="7:14" s="104" customFormat="1">
      <c r="G11866"/>
      <c r="H11866"/>
      <c r="N11866"/>
    </row>
    <row r="11867" spans="7:14" s="104" customFormat="1">
      <c r="G11867"/>
      <c r="H11867"/>
      <c r="N11867"/>
    </row>
    <row r="11868" spans="7:14" s="104" customFormat="1">
      <c r="G11868"/>
      <c r="H11868"/>
      <c r="N11868"/>
    </row>
    <row r="11869" spans="7:14" s="104" customFormat="1">
      <c r="G11869"/>
      <c r="H11869"/>
      <c r="N11869"/>
    </row>
    <row r="11870" spans="7:14" s="104" customFormat="1">
      <c r="G11870"/>
      <c r="H11870"/>
      <c r="N11870"/>
    </row>
    <row r="11871" spans="7:14" s="104" customFormat="1">
      <c r="G11871"/>
      <c r="H11871"/>
      <c r="N11871"/>
    </row>
    <row r="11872" spans="7:14" s="104" customFormat="1">
      <c r="G11872"/>
      <c r="H11872"/>
      <c r="N11872"/>
    </row>
    <row r="11873" spans="7:14" s="104" customFormat="1">
      <c r="G11873"/>
      <c r="H11873"/>
      <c r="N11873"/>
    </row>
    <row r="11874" spans="7:14" s="104" customFormat="1">
      <c r="G11874"/>
      <c r="H11874"/>
      <c r="N11874"/>
    </row>
    <row r="11875" spans="7:14" s="104" customFormat="1">
      <c r="G11875"/>
      <c r="H11875"/>
      <c r="N11875"/>
    </row>
    <row r="11876" spans="7:14" s="104" customFormat="1">
      <c r="G11876"/>
      <c r="H11876"/>
      <c r="N11876"/>
    </row>
    <row r="11877" spans="7:14" s="104" customFormat="1">
      <c r="G11877"/>
      <c r="H11877"/>
      <c r="N11877"/>
    </row>
    <row r="11878" spans="7:14" s="104" customFormat="1">
      <c r="G11878"/>
      <c r="H11878"/>
      <c r="N11878"/>
    </row>
    <row r="11879" spans="7:14" s="104" customFormat="1">
      <c r="G11879"/>
      <c r="H11879"/>
      <c r="N11879"/>
    </row>
    <row r="11880" spans="7:14" s="104" customFormat="1">
      <c r="G11880"/>
      <c r="H11880"/>
      <c r="N11880"/>
    </row>
    <row r="11881" spans="7:14" s="104" customFormat="1">
      <c r="G11881"/>
      <c r="H11881"/>
      <c r="N11881"/>
    </row>
    <row r="11882" spans="7:14" s="104" customFormat="1">
      <c r="G11882"/>
      <c r="H11882"/>
      <c r="N11882"/>
    </row>
    <row r="11883" spans="7:14" s="104" customFormat="1">
      <c r="G11883"/>
      <c r="H11883"/>
      <c r="N11883"/>
    </row>
    <row r="11884" spans="7:14" s="104" customFormat="1">
      <c r="G11884"/>
      <c r="H11884"/>
      <c r="N11884"/>
    </row>
    <row r="11885" spans="7:14" s="104" customFormat="1">
      <c r="G11885"/>
      <c r="H11885"/>
      <c r="N11885"/>
    </row>
    <row r="11886" spans="7:14" s="104" customFormat="1">
      <c r="G11886"/>
      <c r="H11886"/>
      <c r="N11886"/>
    </row>
    <row r="11887" spans="7:14" s="104" customFormat="1">
      <c r="G11887"/>
      <c r="H11887"/>
      <c r="N11887"/>
    </row>
    <row r="11888" spans="7:14" s="104" customFormat="1">
      <c r="G11888"/>
      <c r="H11888"/>
      <c r="N11888"/>
    </row>
    <row r="11889" spans="7:14" s="104" customFormat="1">
      <c r="G11889"/>
      <c r="H11889"/>
      <c r="N11889"/>
    </row>
    <row r="11890" spans="7:14" s="104" customFormat="1">
      <c r="G11890"/>
      <c r="H11890"/>
      <c r="N11890"/>
    </row>
    <row r="11891" spans="7:14" s="104" customFormat="1">
      <c r="G11891"/>
      <c r="H11891"/>
      <c r="N11891"/>
    </row>
    <row r="11892" spans="7:14" s="104" customFormat="1">
      <c r="G11892"/>
      <c r="H11892"/>
      <c r="N11892"/>
    </row>
    <row r="11893" spans="7:14" s="104" customFormat="1">
      <c r="G11893"/>
      <c r="H11893"/>
      <c r="N11893"/>
    </row>
    <row r="11894" spans="7:14" s="104" customFormat="1">
      <c r="G11894"/>
      <c r="H11894"/>
      <c r="N11894"/>
    </row>
    <row r="11895" spans="7:14" s="104" customFormat="1">
      <c r="G11895"/>
      <c r="H11895"/>
      <c r="N11895"/>
    </row>
    <row r="11896" spans="7:14" s="104" customFormat="1">
      <c r="G11896"/>
      <c r="H11896"/>
      <c r="N11896"/>
    </row>
    <row r="11897" spans="7:14" s="104" customFormat="1">
      <c r="G11897"/>
      <c r="H11897"/>
      <c r="N11897"/>
    </row>
    <row r="11898" spans="7:14" s="104" customFormat="1">
      <c r="G11898"/>
      <c r="H11898"/>
      <c r="N11898"/>
    </row>
    <row r="11899" spans="7:14" s="104" customFormat="1">
      <c r="G11899"/>
      <c r="H11899"/>
      <c r="N11899"/>
    </row>
    <row r="11900" spans="7:14" s="104" customFormat="1">
      <c r="G11900"/>
      <c r="H11900"/>
      <c r="N11900"/>
    </row>
    <row r="11901" spans="7:14" s="104" customFormat="1">
      <c r="G11901"/>
      <c r="H11901"/>
      <c r="N11901"/>
    </row>
    <row r="11902" spans="7:14" s="104" customFormat="1">
      <c r="G11902"/>
      <c r="H11902"/>
      <c r="N11902"/>
    </row>
    <row r="11903" spans="7:14" s="104" customFormat="1">
      <c r="G11903"/>
      <c r="H11903"/>
      <c r="N11903"/>
    </row>
    <row r="11904" spans="7:14" s="104" customFormat="1">
      <c r="G11904"/>
      <c r="H11904"/>
      <c r="N11904"/>
    </row>
    <row r="11905" spans="7:14" s="104" customFormat="1">
      <c r="G11905"/>
      <c r="H11905"/>
      <c r="N11905"/>
    </row>
    <row r="11906" spans="7:14" s="104" customFormat="1">
      <c r="G11906"/>
      <c r="H11906"/>
      <c r="N11906"/>
    </row>
    <row r="11907" spans="7:14" s="104" customFormat="1">
      <c r="G11907"/>
      <c r="H11907"/>
      <c r="N11907"/>
    </row>
    <row r="11908" spans="7:14" s="104" customFormat="1">
      <c r="G11908"/>
      <c r="H11908"/>
      <c r="N11908"/>
    </row>
    <row r="11909" spans="7:14" s="104" customFormat="1">
      <c r="G11909"/>
      <c r="H11909"/>
      <c r="N11909"/>
    </row>
    <row r="11910" spans="7:14" s="104" customFormat="1">
      <c r="G11910"/>
      <c r="H11910"/>
      <c r="N11910"/>
    </row>
    <row r="11911" spans="7:14" s="104" customFormat="1">
      <c r="G11911"/>
      <c r="H11911"/>
      <c r="N11911"/>
    </row>
    <row r="11912" spans="7:14" s="104" customFormat="1">
      <c r="G11912"/>
      <c r="H11912"/>
      <c r="N11912"/>
    </row>
    <row r="11913" spans="7:14" s="104" customFormat="1">
      <c r="G11913"/>
      <c r="H11913"/>
      <c r="N11913"/>
    </row>
    <row r="11914" spans="7:14" s="104" customFormat="1">
      <c r="G11914"/>
      <c r="H11914"/>
      <c r="N11914"/>
    </row>
    <row r="11915" spans="7:14" s="104" customFormat="1">
      <c r="G11915"/>
      <c r="H11915"/>
      <c r="N11915"/>
    </row>
    <row r="11916" spans="7:14" s="104" customFormat="1">
      <c r="G11916"/>
      <c r="H11916"/>
      <c r="N11916"/>
    </row>
    <row r="11917" spans="7:14" s="104" customFormat="1">
      <c r="G11917"/>
      <c r="H11917"/>
      <c r="N11917"/>
    </row>
    <row r="11918" spans="7:14" s="104" customFormat="1">
      <c r="G11918"/>
      <c r="H11918"/>
      <c r="N11918"/>
    </row>
    <row r="11919" spans="7:14" s="104" customFormat="1">
      <c r="G11919"/>
      <c r="H11919"/>
      <c r="N11919"/>
    </row>
    <row r="11920" spans="7:14" s="104" customFormat="1">
      <c r="G11920"/>
      <c r="H11920"/>
      <c r="N11920"/>
    </row>
    <row r="11921" spans="7:14" s="104" customFormat="1">
      <c r="G11921"/>
      <c r="H11921"/>
      <c r="N11921"/>
    </row>
    <row r="11922" spans="7:14" s="104" customFormat="1">
      <c r="G11922"/>
      <c r="H11922"/>
      <c r="N11922"/>
    </row>
    <row r="11923" spans="7:14" s="104" customFormat="1">
      <c r="G11923"/>
      <c r="H11923"/>
      <c r="N11923"/>
    </row>
    <row r="11924" spans="7:14" s="104" customFormat="1">
      <c r="G11924"/>
      <c r="H11924"/>
      <c r="N11924"/>
    </row>
    <row r="11925" spans="7:14" s="104" customFormat="1">
      <c r="G11925"/>
      <c r="H11925"/>
      <c r="N11925"/>
    </row>
    <row r="11926" spans="7:14" s="104" customFormat="1">
      <c r="G11926"/>
      <c r="H11926"/>
      <c r="N11926"/>
    </row>
    <row r="11927" spans="7:14" s="104" customFormat="1">
      <c r="G11927"/>
      <c r="H11927"/>
      <c r="N11927"/>
    </row>
    <row r="11928" spans="7:14" s="104" customFormat="1">
      <c r="G11928"/>
      <c r="H11928"/>
      <c r="N11928"/>
    </row>
    <row r="11929" spans="7:14" s="104" customFormat="1">
      <c r="G11929"/>
      <c r="H11929"/>
      <c r="N11929"/>
    </row>
    <row r="11930" spans="7:14" s="104" customFormat="1">
      <c r="G11930"/>
      <c r="H11930"/>
      <c r="N11930"/>
    </row>
    <row r="11931" spans="7:14" s="104" customFormat="1">
      <c r="G11931"/>
      <c r="H11931"/>
      <c r="N11931"/>
    </row>
    <row r="11932" spans="7:14" s="104" customFormat="1">
      <c r="G11932"/>
      <c r="H11932"/>
      <c r="N11932"/>
    </row>
    <row r="11933" spans="7:14" s="104" customFormat="1">
      <c r="G11933"/>
      <c r="H11933"/>
      <c r="N11933"/>
    </row>
    <row r="11934" spans="7:14" s="104" customFormat="1">
      <c r="G11934"/>
      <c r="H11934"/>
      <c r="N11934"/>
    </row>
    <row r="11935" spans="7:14" s="104" customFormat="1">
      <c r="G11935"/>
      <c r="H11935"/>
      <c r="N11935"/>
    </row>
    <row r="11936" spans="7:14" s="104" customFormat="1">
      <c r="G11936"/>
      <c r="H11936"/>
      <c r="N11936"/>
    </row>
    <row r="11937" spans="7:14" s="104" customFormat="1">
      <c r="G11937"/>
      <c r="H11937"/>
      <c r="N11937"/>
    </row>
    <row r="11938" spans="7:14" s="104" customFormat="1">
      <c r="G11938"/>
      <c r="H11938"/>
      <c r="N11938"/>
    </row>
    <row r="11939" spans="7:14" s="104" customFormat="1">
      <c r="G11939"/>
      <c r="H11939"/>
      <c r="N11939"/>
    </row>
    <row r="11940" spans="7:14" s="104" customFormat="1">
      <c r="G11940"/>
      <c r="H11940"/>
      <c r="N11940"/>
    </row>
    <row r="11941" spans="7:14" s="104" customFormat="1">
      <c r="G11941"/>
      <c r="H11941"/>
      <c r="N11941"/>
    </row>
    <row r="11942" spans="7:14" s="104" customFormat="1">
      <c r="G11942"/>
      <c r="H11942"/>
      <c r="N11942"/>
    </row>
    <row r="11943" spans="7:14" s="104" customFormat="1">
      <c r="G11943"/>
      <c r="H11943"/>
      <c r="N11943"/>
    </row>
    <row r="11944" spans="7:14" s="104" customFormat="1">
      <c r="G11944"/>
      <c r="H11944"/>
      <c r="N11944"/>
    </row>
    <row r="11945" spans="7:14" s="104" customFormat="1">
      <c r="G11945"/>
      <c r="H11945"/>
      <c r="N11945"/>
    </row>
    <row r="11946" spans="7:14" s="104" customFormat="1">
      <c r="G11946"/>
      <c r="H11946"/>
      <c r="N11946"/>
    </row>
    <row r="11947" spans="7:14" s="104" customFormat="1">
      <c r="G11947"/>
      <c r="H11947"/>
      <c r="N11947"/>
    </row>
    <row r="11948" spans="7:14" s="104" customFormat="1">
      <c r="G11948"/>
      <c r="H11948"/>
      <c r="N11948"/>
    </row>
    <row r="11949" spans="7:14" s="104" customFormat="1">
      <c r="G11949"/>
      <c r="H11949"/>
      <c r="N11949"/>
    </row>
    <row r="11950" spans="7:14" s="104" customFormat="1">
      <c r="G11950"/>
      <c r="H11950"/>
      <c r="N11950"/>
    </row>
    <row r="11951" spans="7:14" s="104" customFormat="1">
      <c r="G11951"/>
      <c r="H11951"/>
      <c r="N11951"/>
    </row>
    <row r="11952" spans="7:14" s="104" customFormat="1">
      <c r="G11952"/>
      <c r="H11952"/>
      <c r="N11952"/>
    </row>
    <row r="11953" spans="7:14" s="104" customFormat="1">
      <c r="G11953"/>
      <c r="H11953"/>
      <c r="N11953"/>
    </row>
    <row r="11954" spans="7:14" s="104" customFormat="1">
      <c r="G11954"/>
      <c r="H11954"/>
      <c r="N11954"/>
    </row>
    <row r="11955" spans="7:14" s="104" customFormat="1">
      <c r="G11955"/>
      <c r="H11955"/>
      <c r="N11955"/>
    </row>
    <row r="11956" spans="7:14" s="104" customFormat="1">
      <c r="G11956"/>
      <c r="H11956"/>
      <c r="N11956"/>
    </row>
    <row r="11957" spans="7:14" s="104" customFormat="1">
      <c r="G11957"/>
      <c r="H11957"/>
      <c r="N11957"/>
    </row>
    <row r="11958" spans="7:14" s="104" customFormat="1">
      <c r="G11958"/>
      <c r="H11958"/>
      <c r="N11958"/>
    </row>
    <row r="11959" spans="7:14" s="104" customFormat="1">
      <c r="G11959"/>
      <c r="H11959"/>
      <c r="N11959"/>
    </row>
    <row r="11960" spans="7:14" s="104" customFormat="1">
      <c r="G11960"/>
      <c r="H11960"/>
      <c r="N11960"/>
    </row>
    <row r="11961" spans="7:14" s="104" customFormat="1">
      <c r="G11961"/>
      <c r="H11961"/>
      <c r="N11961"/>
    </row>
    <row r="11962" spans="7:14" s="104" customFormat="1">
      <c r="G11962"/>
      <c r="H11962"/>
      <c r="N11962"/>
    </row>
    <row r="11963" spans="7:14" s="104" customFormat="1">
      <c r="G11963"/>
      <c r="H11963"/>
      <c r="N11963"/>
    </row>
    <row r="11964" spans="7:14" s="104" customFormat="1">
      <c r="G11964"/>
      <c r="H11964"/>
      <c r="N11964"/>
    </row>
    <row r="11965" spans="7:14" s="104" customFormat="1">
      <c r="G11965"/>
      <c r="H11965"/>
      <c r="N11965"/>
    </row>
    <row r="11966" spans="7:14" s="104" customFormat="1">
      <c r="G11966"/>
      <c r="H11966"/>
      <c r="N11966"/>
    </row>
    <row r="11967" spans="7:14" s="104" customFormat="1">
      <c r="G11967"/>
      <c r="H11967"/>
      <c r="N11967"/>
    </row>
    <row r="11968" spans="7:14" s="104" customFormat="1">
      <c r="G11968"/>
      <c r="H11968"/>
      <c r="N11968"/>
    </row>
    <row r="11969" spans="7:14" s="104" customFormat="1">
      <c r="G11969"/>
      <c r="H11969"/>
      <c r="N11969"/>
    </row>
    <row r="11970" spans="7:14" s="104" customFormat="1">
      <c r="G11970"/>
      <c r="H11970"/>
      <c r="N11970"/>
    </row>
    <row r="11971" spans="7:14" s="104" customFormat="1">
      <c r="G11971"/>
      <c r="H11971"/>
      <c r="N11971"/>
    </row>
    <row r="11972" spans="7:14" s="104" customFormat="1">
      <c r="G11972"/>
      <c r="H11972"/>
      <c r="N11972"/>
    </row>
    <row r="11973" spans="7:14" s="104" customFormat="1">
      <c r="G11973"/>
      <c r="H11973"/>
      <c r="N11973"/>
    </row>
    <row r="11974" spans="7:14" s="104" customFormat="1">
      <c r="G11974"/>
      <c r="H11974"/>
      <c r="N11974"/>
    </row>
    <row r="11975" spans="7:14" s="104" customFormat="1">
      <c r="G11975"/>
      <c r="H11975"/>
      <c r="N11975"/>
    </row>
    <row r="11976" spans="7:14" s="104" customFormat="1">
      <c r="G11976"/>
      <c r="H11976"/>
      <c r="N11976"/>
    </row>
    <row r="11977" spans="7:14" s="104" customFormat="1">
      <c r="G11977"/>
      <c r="H11977"/>
      <c r="N11977"/>
    </row>
    <row r="11978" spans="7:14" s="104" customFormat="1">
      <c r="G11978"/>
      <c r="H11978"/>
      <c r="N11978"/>
    </row>
    <row r="11979" spans="7:14" s="104" customFormat="1">
      <c r="G11979"/>
      <c r="H11979"/>
      <c r="N11979"/>
    </row>
    <row r="11980" spans="7:14" s="104" customFormat="1">
      <c r="G11980"/>
      <c r="H11980"/>
      <c r="N11980"/>
    </row>
    <row r="11981" spans="7:14" s="104" customFormat="1">
      <c r="G11981"/>
      <c r="H11981"/>
      <c r="N11981"/>
    </row>
    <row r="11982" spans="7:14" s="104" customFormat="1">
      <c r="G11982"/>
      <c r="H11982"/>
      <c r="N11982"/>
    </row>
    <row r="11983" spans="7:14" s="104" customFormat="1">
      <c r="G11983"/>
      <c r="H11983"/>
      <c r="N11983"/>
    </row>
    <row r="11984" spans="7:14" s="104" customFormat="1">
      <c r="G11984"/>
      <c r="H11984"/>
      <c r="N11984"/>
    </row>
    <row r="11985" spans="7:14" s="104" customFormat="1">
      <c r="G11985"/>
      <c r="H11985"/>
      <c r="N11985"/>
    </row>
    <row r="11986" spans="7:14" s="104" customFormat="1">
      <c r="G11986"/>
      <c r="H11986"/>
      <c r="N11986"/>
    </row>
    <row r="11987" spans="7:14" s="104" customFormat="1">
      <c r="G11987"/>
      <c r="H11987"/>
      <c r="N11987"/>
    </row>
    <row r="11988" spans="7:14" s="104" customFormat="1">
      <c r="G11988"/>
      <c r="H11988"/>
      <c r="N11988"/>
    </row>
    <row r="11989" spans="7:14" s="104" customFormat="1">
      <c r="G11989"/>
      <c r="H11989"/>
      <c r="N11989"/>
    </row>
    <row r="11990" spans="7:14" s="104" customFormat="1">
      <c r="G11990"/>
      <c r="H11990"/>
      <c r="N11990"/>
    </row>
    <row r="11991" spans="7:14" s="104" customFormat="1">
      <c r="G11991"/>
      <c r="H11991"/>
      <c r="N11991"/>
    </row>
    <row r="11992" spans="7:14" s="104" customFormat="1">
      <c r="G11992"/>
      <c r="H11992"/>
      <c r="N11992"/>
    </row>
    <row r="11993" spans="7:14" s="104" customFormat="1">
      <c r="G11993"/>
      <c r="H11993"/>
      <c r="N11993"/>
    </row>
    <row r="11994" spans="7:14" s="104" customFormat="1">
      <c r="G11994"/>
      <c r="H11994"/>
      <c r="N11994"/>
    </row>
    <row r="11995" spans="7:14" s="104" customFormat="1">
      <c r="G11995"/>
      <c r="H11995"/>
      <c r="N11995"/>
    </row>
    <row r="11996" spans="7:14" s="104" customFormat="1">
      <c r="G11996"/>
      <c r="H11996"/>
      <c r="N11996"/>
    </row>
    <row r="11997" spans="7:14" s="104" customFormat="1">
      <c r="G11997"/>
      <c r="H11997"/>
      <c r="N11997"/>
    </row>
    <row r="11998" spans="7:14" s="104" customFormat="1">
      <c r="G11998"/>
      <c r="H11998"/>
      <c r="N11998"/>
    </row>
    <row r="11999" spans="7:14" s="104" customFormat="1">
      <c r="G11999"/>
      <c r="H11999"/>
      <c r="N11999"/>
    </row>
    <row r="12000" spans="7:14" s="104" customFormat="1">
      <c r="G12000"/>
      <c r="H12000"/>
      <c r="N12000"/>
    </row>
    <row r="12001" spans="7:14" s="104" customFormat="1">
      <c r="G12001"/>
      <c r="H12001"/>
      <c r="N12001"/>
    </row>
    <row r="12002" spans="7:14" s="104" customFormat="1">
      <c r="G12002"/>
      <c r="H12002"/>
      <c r="N12002"/>
    </row>
    <row r="12003" spans="7:14" s="104" customFormat="1">
      <c r="G12003"/>
      <c r="H12003"/>
      <c r="N12003"/>
    </row>
    <row r="12004" spans="7:14" s="104" customFormat="1">
      <c r="G12004"/>
      <c r="H12004"/>
      <c r="N12004"/>
    </row>
    <row r="12005" spans="7:14" s="104" customFormat="1">
      <c r="G12005"/>
      <c r="H12005"/>
      <c r="N12005"/>
    </row>
    <row r="12006" spans="7:14" s="104" customFormat="1">
      <c r="G12006"/>
      <c r="H12006"/>
      <c r="N12006"/>
    </row>
    <row r="12007" spans="7:14" s="104" customFormat="1">
      <c r="G12007"/>
      <c r="H12007"/>
      <c r="N12007"/>
    </row>
    <row r="12008" spans="7:14" s="104" customFormat="1">
      <c r="G12008"/>
      <c r="H12008"/>
      <c r="N12008"/>
    </row>
    <row r="12009" spans="7:14" s="104" customFormat="1">
      <c r="G12009"/>
      <c r="H12009"/>
      <c r="N12009"/>
    </row>
    <row r="12010" spans="7:14" s="104" customFormat="1">
      <c r="G12010"/>
      <c r="H12010"/>
      <c r="N12010"/>
    </row>
    <row r="12011" spans="7:14" s="104" customFormat="1">
      <c r="G12011"/>
      <c r="H12011"/>
      <c r="N12011"/>
    </row>
    <row r="12012" spans="7:14" s="104" customFormat="1">
      <c r="G12012"/>
      <c r="H12012"/>
      <c r="N12012"/>
    </row>
    <row r="12013" spans="7:14" s="104" customFormat="1">
      <c r="G12013"/>
      <c r="H12013"/>
      <c r="N12013"/>
    </row>
    <row r="12014" spans="7:14" s="104" customFormat="1">
      <c r="G12014"/>
      <c r="H12014"/>
      <c r="N12014"/>
    </row>
    <row r="12015" spans="7:14" s="104" customFormat="1">
      <c r="G12015"/>
      <c r="H12015"/>
      <c r="N12015"/>
    </row>
    <row r="12016" spans="7:14" s="104" customFormat="1">
      <c r="G12016"/>
      <c r="H12016"/>
      <c r="N12016"/>
    </row>
    <row r="12017" spans="7:14" s="104" customFormat="1">
      <c r="G12017"/>
      <c r="H12017"/>
      <c r="N12017"/>
    </row>
    <row r="12018" spans="7:14" s="104" customFormat="1">
      <c r="G12018"/>
      <c r="H12018"/>
      <c r="N12018"/>
    </row>
    <row r="12019" spans="7:14" s="104" customFormat="1">
      <c r="G12019"/>
      <c r="H12019"/>
      <c r="N12019"/>
    </row>
    <row r="12020" spans="7:14" s="104" customFormat="1">
      <c r="G12020"/>
      <c r="H12020"/>
      <c r="N12020"/>
    </row>
    <row r="12021" spans="7:14" s="104" customFormat="1">
      <c r="G12021"/>
      <c r="H12021"/>
      <c r="N12021"/>
    </row>
    <row r="12022" spans="7:14" s="104" customFormat="1">
      <c r="G12022"/>
      <c r="H12022"/>
      <c r="N12022"/>
    </row>
    <row r="12023" spans="7:14" s="104" customFormat="1">
      <c r="G12023"/>
      <c r="H12023"/>
      <c r="N12023"/>
    </row>
    <row r="12024" spans="7:14" s="104" customFormat="1">
      <c r="G12024"/>
      <c r="H12024"/>
      <c r="N12024"/>
    </row>
    <row r="12025" spans="7:14" s="104" customFormat="1">
      <c r="G12025"/>
      <c r="H12025"/>
      <c r="N12025"/>
    </row>
    <row r="12026" spans="7:14" s="104" customFormat="1">
      <c r="G12026"/>
      <c r="H12026"/>
      <c r="N12026"/>
    </row>
    <row r="12027" spans="7:14" s="104" customFormat="1">
      <c r="G12027"/>
      <c r="H12027"/>
      <c r="N12027"/>
    </row>
    <row r="12028" spans="7:14" s="104" customFormat="1">
      <c r="G12028"/>
      <c r="H12028"/>
      <c r="N12028"/>
    </row>
    <row r="12029" spans="7:14" s="104" customFormat="1">
      <c r="G12029"/>
      <c r="H12029"/>
      <c r="N12029"/>
    </row>
    <row r="12030" spans="7:14" s="104" customFormat="1">
      <c r="G12030"/>
      <c r="H12030"/>
      <c r="N12030"/>
    </row>
    <row r="12031" spans="7:14" s="104" customFormat="1">
      <c r="G12031"/>
      <c r="H12031"/>
      <c r="N12031"/>
    </row>
    <row r="12032" spans="7:14" s="104" customFormat="1">
      <c r="G12032"/>
      <c r="H12032"/>
      <c r="N12032"/>
    </row>
    <row r="12033" spans="7:14" s="104" customFormat="1">
      <c r="G12033"/>
      <c r="H12033"/>
      <c r="N12033"/>
    </row>
    <row r="12034" spans="7:14" s="104" customFormat="1">
      <c r="G12034"/>
      <c r="H12034"/>
      <c r="N12034"/>
    </row>
    <row r="12035" spans="7:14" s="104" customFormat="1">
      <c r="G12035"/>
      <c r="H12035"/>
      <c r="N12035"/>
    </row>
    <row r="12036" spans="7:14" s="104" customFormat="1">
      <c r="G12036"/>
      <c r="H12036"/>
      <c r="N12036"/>
    </row>
    <row r="12037" spans="7:14" s="104" customFormat="1">
      <c r="G12037"/>
      <c r="H12037"/>
      <c r="N12037"/>
    </row>
    <row r="12038" spans="7:14" s="104" customFormat="1">
      <c r="G12038"/>
      <c r="H12038"/>
      <c r="N12038"/>
    </row>
    <row r="12039" spans="7:14" s="104" customFormat="1">
      <c r="G12039"/>
      <c r="H12039"/>
      <c r="N12039"/>
    </row>
    <row r="12040" spans="7:14" s="104" customFormat="1">
      <c r="G12040"/>
      <c r="H12040"/>
      <c r="N12040"/>
    </row>
    <row r="12041" spans="7:14" s="104" customFormat="1">
      <c r="G12041"/>
      <c r="H12041"/>
      <c r="N12041"/>
    </row>
    <row r="12042" spans="7:14" s="104" customFormat="1">
      <c r="G12042"/>
      <c r="H12042"/>
      <c r="N12042"/>
    </row>
    <row r="12043" spans="7:14" s="104" customFormat="1">
      <c r="G12043"/>
      <c r="H12043"/>
      <c r="N12043"/>
    </row>
    <row r="12044" spans="7:14" s="104" customFormat="1">
      <c r="G12044"/>
      <c r="H12044"/>
      <c r="N12044"/>
    </row>
    <row r="12045" spans="7:14" s="104" customFormat="1">
      <c r="G12045"/>
      <c r="H12045"/>
      <c r="N12045"/>
    </row>
    <row r="12046" spans="7:14" s="104" customFormat="1">
      <c r="G12046"/>
      <c r="H12046"/>
      <c r="N12046"/>
    </row>
    <row r="12047" spans="7:14" s="104" customFormat="1">
      <c r="G12047"/>
      <c r="H12047"/>
      <c r="N12047"/>
    </row>
    <row r="12048" spans="7:14" s="104" customFormat="1">
      <c r="G12048"/>
      <c r="H12048"/>
      <c r="N12048"/>
    </row>
    <row r="12049" spans="7:14" s="104" customFormat="1">
      <c r="G12049"/>
      <c r="H12049"/>
      <c r="N12049"/>
    </row>
    <row r="12050" spans="7:14" s="104" customFormat="1">
      <c r="G12050"/>
      <c r="H12050"/>
      <c r="N12050"/>
    </row>
    <row r="12051" spans="7:14" s="104" customFormat="1">
      <c r="G12051"/>
      <c r="H12051"/>
      <c r="N12051"/>
    </row>
    <row r="12052" spans="7:14" s="104" customFormat="1">
      <c r="G12052"/>
      <c r="H12052"/>
      <c r="N12052"/>
    </row>
    <row r="12053" spans="7:14" s="104" customFormat="1">
      <c r="G12053"/>
      <c r="H12053"/>
      <c r="N12053"/>
    </row>
    <row r="12054" spans="7:14" s="104" customFormat="1">
      <c r="G12054"/>
      <c r="H12054"/>
      <c r="N12054"/>
    </row>
    <row r="12055" spans="7:14" s="104" customFormat="1">
      <c r="G12055"/>
      <c r="H12055"/>
      <c r="N12055"/>
    </row>
    <row r="12056" spans="7:14" s="104" customFormat="1">
      <c r="G12056"/>
      <c r="H12056"/>
      <c r="N12056"/>
    </row>
    <row r="12057" spans="7:14" s="104" customFormat="1">
      <c r="G12057"/>
      <c r="H12057"/>
      <c r="N12057"/>
    </row>
    <row r="12058" spans="7:14" s="104" customFormat="1">
      <c r="G12058"/>
      <c r="H12058"/>
      <c r="N12058"/>
    </row>
    <row r="12059" spans="7:14" s="104" customFormat="1">
      <c r="G12059"/>
      <c r="H12059"/>
      <c r="N12059"/>
    </row>
    <row r="12060" spans="7:14" s="104" customFormat="1">
      <c r="G12060"/>
      <c r="H12060"/>
      <c r="N12060"/>
    </row>
    <row r="12061" spans="7:14" s="104" customFormat="1">
      <c r="G12061"/>
      <c r="H12061"/>
      <c r="N12061"/>
    </row>
    <row r="12062" spans="7:14" s="104" customFormat="1">
      <c r="G12062"/>
      <c r="H12062"/>
      <c r="N12062"/>
    </row>
    <row r="12063" spans="7:14" s="104" customFormat="1">
      <c r="G12063"/>
      <c r="H12063"/>
      <c r="N12063"/>
    </row>
    <row r="12064" spans="7:14" s="104" customFormat="1">
      <c r="G12064"/>
      <c r="H12064"/>
      <c r="N12064"/>
    </row>
    <row r="12065" spans="7:14" s="104" customFormat="1">
      <c r="G12065"/>
      <c r="H12065"/>
      <c r="N12065"/>
    </row>
    <row r="12066" spans="7:14" s="104" customFormat="1">
      <c r="G12066"/>
      <c r="H12066"/>
      <c r="N12066"/>
    </row>
    <row r="12067" spans="7:14" s="104" customFormat="1">
      <c r="G12067"/>
      <c r="H12067"/>
      <c r="N12067"/>
    </row>
    <row r="12068" spans="7:14" s="104" customFormat="1">
      <c r="G12068"/>
      <c r="H12068"/>
      <c r="N12068"/>
    </row>
    <row r="12069" spans="7:14" s="104" customFormat="1">
      <c r="G12069"/>
      <c r="H12069"/>
      <c r="N12069"/>
    </row>
    <row r="12070" spans="7:14" s="104" customFormat="1">
      <c r="G12070"/>
      <c r="H12070"/>
      <c r="N12070"/>
    </row>
    <row r="12071" spans="7:14" s="104" customFormat="1">
      <c r="G12071"/>
      <c r="H12071"/>
      <c r="N12071"/>
    </row>
    <row r="12072" spans="7:14" s="104" customFormat="1">
      <c r="G12072"/>
      <c r="H12072"/>
      <c r="N12072"/>
    </row>
    <row r="12073" spans="7:14" s="104" customFormat="1">
      <c r="G12073"/>
      <c r="H12073"/>
      <c r="N12073"/>
    </row>
    <row r="12074" spans="7:14" s="104" customFormat="1">
      <c r="G12074"/>
      <c r="H12074"/>
      <c r="N12074"/>
    </row>
    <row r="12075" spans="7:14" s="104" customFormat="1">
      <c r="G12075"/>
      <c r="H12075"/>
      <c r="N12075"/>
    </row>
    <row r="12076" spans="7:14" s="104" customFormat="1">
      <c r="G12076"/>
      <c r="H12076"/>
      <c r="N12076"/>
    </row>
    <row r="12077" spans="7:14" s="104" customFormat="1">
      <c r="G12077"/>
      <c r="H12077"/>
      <c r="N12077"/>
    </row>
    <row r="12078" spans="7:14" s="104" customFormat="1">
      <c r="G12078"/>
      <c r="H12078"/>
      <c r="N12078"/>
    </row>
    <row r="12079" spans="7:14" s="104" customFormat="1">
      <c r="G12079"/>
      <c r="H12079"/>
      <c r="N12079"/>
    </row>
    <row r="12080" spans="7:14" s="104" customFormat="1">
      <c r="G12080"/>
      <c r="H12080"/>
      <c r="N12080"/>
    </row>
    <row r="12081" spans="7:14" s="104" customFormat="1">
      <c r="G12081"/>
      <c r="H12081"/>
      <c r="N12081"/>
    </row>
    <row r="12082" spans="7:14" s="104" customFormat="1">
      <c r="G12082"/>
      <c r="H12082"/>
      <c r="N12082"/>
    </row>
    <row r="12083" spans="7:14" s="104" customFormat="1">
      <c r="G12083"/>
      <c r="H12083"/>
      <c r="N12083"/>
    </row>
    <row r="12084" spans="7:14" s="104" customFormat="1">
      <c r="G12084"/>
      <c r="H12084"/>
      <c r="N12084"/>
    </row>
    <row r="12085" spans="7:14" s="104" customFormat="1">
      <c r="G12085"/>
      <c r="H12085"/>
      <c r="N12085"/>
    </row>
    <row r="12086" spans="7:14" s="104" customFormat="1">
      <c r="G12086"/>
      <c r="H12086"/>
      <c r="N12086"/>
    </row>
    <row r="12087" spans="7:14" s="104" customFormat="1">
      <c r="G12087"/>
      <c r="H12087"/>
      <c r="N12087"/>
    </row>
    <row r="12088" spans="7:14" s="104" customFormat="1">
      <c r="G12088"/>
      <c r="H12088"/>
      <c r="N12088"/>
    </row>
    <row r="12089" spans="7:14" s="104" customFormat="1">
      <c r="G12089"/>
      <c r="H12089"/>
      <c r="N12089"/>
    </row>
    <row r="12090" spans="7:14" s="104" customFormat="1">
      <c r="G12090"/>
      <c r="H12090"/>
      <c r="N12090"/>
    </row>
    <row r="12091" spans="7:14" s="104" customFormat="1">
      <c r="G12091"/>
      <c r="H12091"/>
      <c r="N12091"/>
    </row>
    <row r="12092" spans="7:14" s="104" customFormat="1">
      <c r="G12092"/>
      <c r="H12092"/>
      <c r="N12092"/>
    </row>
    <row r="12093" spans="7:14" s="104" customFormat="1">
      <c r="G12093"/>
      <c r="H12093"/>
      <c r="N12093"/>
    </row>
    <row r="12094" spans="7:14" s="104" customFormat="1">
      <c r="G12094"/>
      <c r="H12094"/>
      <c r="N12094"/>
    </row>
    <row r="12095" spans="7:14" s="104" customFormat="1">
      <c r="G12095"/>
      <c r="H12095"/>
      <c r="N12095"/>
    </row>
    <row r="12096" spans="7:14" s="104" customFormat="1">
      <c r="G12096"/>
      <c r="H12096"/>
      <c r="N12096"/>
    </row>
    <row r="12097" spans="7:14" s="104" customFormat="1">
      <c r="G12097"/>
      <c r="H12097"/>
      <c r="N12097"/>
    </row>
    <row r="12098" spans="7:14" s="104" customFormat="1">
      <c r="G12098"/>
      <c r="H12098"/>
      <c r="N12098"/>
    </row>
    <row r="12099" spans="7:14" s="104" customFormat="1">
      <c r="G12099"/>
      <c r="H12099"/>
      <c r="N12099"/>
    </row>
    <row r="12100" spans="7:14" s="104" customFormat="1">
      <c r="G12100"/>
      <c r="H12100"/>
      <c r="N12100"/>
    </row>
    <row r="12101" spans="7:14" s="104" customFormat="1">
      <c r="G12101"/>
      <c r="H12101"/>
      <c r="N12101"/>
    </row>
    <row r="12102" spans="7:14" s="104" customFormat="1">
      <c r="G12102"/>
      <c r="H12102"/>
      <c r="N12102"/>
    </row>
    <row r="12103" spans="7:14" s="104" customFormat="1">
      <c r="G12103"/>
      <c r="H12103"/>
      <c r="N12103"/>
    </row>
    <row r="12104" spans="7:14" s="104" customFormat="1">
      <c r="G12104"/>
      <c r="H12104"/>
      <c r="N12104"/>
    </row>
    <row r="12105" spans="7:14" s="104" customFormat="1">
      <c r="G12105"/>
      <c r="H12105"/>
      <c r="N12105"/>
    </row>
    <row r="12106" spans="7:14" s="104" customFormat="1">
      <c r="G12106"/>
      <c r="H12106"/>
      <c r="N12106"/>
    </row>
    <row r="12107" spans="7:14" s="104" customFormat="1">
      <c r="G12107"/>
      <c r="H12107"/>
      <c r="N12107"/>
    </row>
    <row r="12108" spans="7:14" s="104" customFormat="1">
      <c r="G12108"/>
      <c r="H12108"/>
      <c r="N12108"/>
    </row>
    <row r="12109" spans="7:14" s="104" customFormat="1">
      <c r="G12109"/>
      <c r="H12109"/>
      <c r="N12109"/>
    </row>
    <row r="12110" spans="7:14" s="104" customFormat="1">
      <c r="G12110"/>
      <c r="H12110"/>
      <c r="N12110"/>
    </row>
    <row r="12111" spans="7:14" s="104" customFormat="1">
      <c r="G12111"/>
      <c r="H12111"/>
      <c r="N12111"/>
    </row>
    <row r="12112" spans="7:14" s="104" customFormat="1">
      <c r="G12112"/>
      <c r="H12112"/>
      <c r="N12112"/>
    </row>
    <row r="12113" spans="7:14" s="104" customFormat="1">
      <c r="G12113"/>
      <c r="H12113"/>
      <c r="N12113"/>
    </row>
    <row r="12114" spans="7:14" s="104" customFormat="1">
      <c r="G12114"/>
      <c r="H12114"/>
      <c r="N12114"/>
    </row>
    <row r="12115" spans="7:14" s="104" customFormat="1">
      <c r="G12115"/>
      <c r="H12115"/>
      <c r="N12115"/>
    </row>
    <row r="12116" spans="7:14" s="104" customFormat="1">
      <c r="G12116"/>
      <c r="H12116"/>
      <c r="N12116"/>
    </row>
    <row r="12117" spans="7:14" s="104" customFormat="1">
      <c r="G12117"/>
      <c r="H12117"/>
      <c r="N12117"/>
    </row>
    <row r="12118" spans="7:14" s="104" customFormat="1">
      <c r="G12118"/>
      <c r="H12118"/>
      <c r="N12118"/>
    </row>
    <row r="12119" spans="7:14" s="104" customFormat="1">
      <c r="G12119"/>
      <c r="H12119"/>
      <c r="N12119"/>
    </row>
    <row r="12120" spans="7:14" s="104" customFormat="1">
      <c r="G12120"/>
      <c r="H12120"/>
      <c r="N12120"/>
    </row>
    <row r="12121" spans="7:14" s="104" customFormat="1">
      <c r="G12121"/>
      <c r="H12121"/>
      <c r="N12121"/>
    </row>
    <row r="12122" spans="7:14" s="104" customFormat="1">
      <c r="G12122"/>
      <c r="H12122"/>
      <c r="N12122"/>
    </row>
    <row r="12123" spans="7:14" s="104" customFormat="1">
      <c r="G12123"/>
      <c r="H12123"/>
      <c r="N12123"/>
    </row>
    <row r="12124" spans="7:14" s="104" customFormat="1">
      <c r="G12124"/>
      <c r="H12124"/>
      <c r="N12124"/>
    </row>
    <row r="12125" spans="7:14" s="104" customFormat="1">
      <c r="G12125"/>
      <c r="H12125"/>
      <c r="N12125"/>
    </row>
    <row r="12126" spans="7:14" s="104" customFormat="1">
      <c r="G12126"/>
      <c r="H12126"/>
      <c r="N12126"/>
    </row>
    <row r="12127" spans="7:14" s="104" customFormat="1">
      <c r="G12127"/>
      <c r="H12127"/>
      <c r="N12127"/>
    </row>
    <row r="12128" spans="7:14" s="104" customFormat="1">
      <c r="G12128"/>
      <c r="H12128"/>
      <c r="N12128"/>
    </row>
    <row r="12129" spans="7:14" s="104" customFormat="1">
      <c r="G12129"/>
      <c r="H12129"/>
      <c r="N12129"/>
    </row>
    <row r="12130" spans="7:14" s="104" customFormat="1">
      <c r="G12130"/>
      <c r="H12130"/>
      <c r="N12130"/>
    </row>
    <row r="12131" spans="7:14" s="104" customFormat="1">
      <c r="G12131"/>
      <c r="H12131"/>
      <c r="N12131"/>
    </row>
    <row r="12132" spans="7:14" s="104" customFormat="1">
      <c r="G12132"/>
      <c r="H12132"/>
      <c r="N12132"/>
    </row>
    <row r="12133" spans="7:14" s="104" customFormat="1">
      <c r="G12133"/>
      <c r="H12133"/>
      <c r="N12133"/>
    </row>
    <row r="12134" spans="7:14" s="104" customFormat="1">
      <c r="G12134"/>
      <c r="H12134"/>
      <c r="N12134"/>
    </row>
    <row r="12135" spans="7:14" s="104" customFormat="1">
      <c r="G12135"/>
      <c r="H12135"/>
      <c r="N12135"/>
    </row>
    <row r="12136" spans="7:14" s="104" customFormat="1">
      <c r="G12136"/>
      <c r="H12136"/>
      <c r="N12136"/>
    </row>
    <row r="12137" spans="7:14" s="104" customFormat="1">
      <c r="G12137"/>
      <c r="H12137"/>
      <c r="N12137"/>
    </row>
    <row r="12138" spans="7:14" s="104" customFormat="1">
      <c r="G12138"/>
      <c r="H12138"/>
      <c r="N12138"/>
    </row>
    <row r="12139" spans="7:14" s="104" customFormat="1">
      <c r="G12139"/>
      <c r="H12139"/>
      <c r="N12139"/>
    </row>
    <row r="12140" spans="7:14" s="104" customFormat="1">
      <c r="G12140"/>
      <c r="H12140"/>
      <c r="N12140"/>
    </row>
    <row r="12141" spans="7:14" s="104" customFormat="1">
      <c r="G12141"/>
      <c r="H12141"/>
      <c r="N12141"/>
    </row>
    <row r="12142" spans="7:14" s="104" customFormat="1">
      <c r="G12142"/>
      <c r="H12142"/>
      <c r="N12142"/>
    </row>
    <row r="12143" spans="7:14" s="104" customFormat="1">
      <c r="G12143"/>
      <c r="H12143"/>
      <c r="N12143"/>
    </row>
    <row r="12144" spans="7:14" s="104" customFormat="1">
      <c r="G12144"/>
      <c r="H12144"/>
      <c r="N12144"/>
    </row>
    <row r="12145" spans="7:14" s="104" customFormat="1">
      <c r="G12145"/>
      <c r="H12145"/>
      <c r="N12145"/>
    </row>
    <row r="12146" spans="7:14" s="104" customFormat="1">
      <c r="G12146"/>
      <c r="H12146"/>
      <c r="N12146"/>
    </row>
    <row r="12147" spans="7:14" s="104" customFormat="1">
      <c r="G12147"/>
      <c r="H12147"/>
      <c r="N12147"/>
    </row>
    <row r="12148" spans="7:14" s="104" customFormat="1">
      <c r="G12148"/>
      <c r="H12148"/>
      <c r="N12148"/>
    </row>
    <row r="12149" spans="7:14" s="104" customFormat="1">
      <c r="G12149"/>
      <c r="H12149"/>
      <c r="N12149"/>
    </row>
    <row r="12150" spans="7:14" s="104" customFormat="1">
      <c r="G12150"/>
      <c r="H12150"/>
      <c r="N12150"/>
    </row>
    <row r="12151" spans="7:14" s="104" customFormat="1">
      <c r="G12151"/>
      <c r="H12151"/>
      <c r="N12151"/>
    </row>
    <row r="12152" spans="7:14" s="104" customFormat="1">
      <c r="G12152"/>
      <c r="H12152"/>
      <c r="N12152"/>
    </row>
    <row r="12153" spans="7:14" s="104" customFormat="1">
      <c r="G12153"/>
      <c r="H12153"/>
      <c r="N12153"/>
    </row>
    <row r="12154" spans="7:14" s="104" customFormat="1">
      <c r="G12154"/>
      <c r="H12154"/>
      <c r="N12154"/>
    </row>
    <row r="12155" spans="7:14" s="104" customFormat="1">
      <c r="G12155"/>
      <c r="H12155"/>
      <c r="N12155"/>
    </row>
    <row r="12156" spans="7:14" s="104" customFormat="1">
      <c r="G12156"/>
      <c r="H12156"/>
      <c r="N12156"/>
    </row>
    <row r="12157" spans="7:14" s="104" customFormat="1">
      <c r="G12157"/>
      <c r="H12157"/>
      <c r="N12157"/>
    </row>
    <row r="12158" spans="7:14" s="104" customFormat="1">
      <c r="G12158"/>
      <c r="H12158"/>
      <c r="N12158"/>
    </row>
    <row r="12159" spans="7:14" s="104" customFormat="1">
      <c r="G12159"/>
      <c r="H12159"/>
      <c r="N12159"/>
    </row>
    <row r="12160" spans="7:14" s="104" customFormat="1">
      <c r="G12160"/>
      <c r="H12160"/>
      <c r="N12160"/>
    </row>
    <row r="12161" spans="7:14" s="104" customFormat="1">
      <c r="G12161"/>
      <c r="H12161"/>
      <c r="N12161"/>
    </row>
    <row r="12162" spans="7:14" s="104" customFormat="1">
      <c r="G12162"/>
      <c r="H12162"/>
      <c r="N12162"/>
    </row>
    <row r="12163" spans="7:14" s="104" customFormat="1">
      <c r="G12163"/>
      <c r="H12163"/>
      <c r="N12163"/>
    </row>
    <row r="12164" spans="7:14" s="104" customFormat="1">
      <c r="G12164"/>
      <c r="H12164"/>
      <c r="N12164"/>
    </row>
    <row r="12165" spans="7:14" s="104" customFormat="1">
      <c r="G12165"/>
      <c r="H12165"/>
      <c r="N12165"/>
    </row>
    <row r="12166" spans="7:14" s="104" customFormat="1">
      <c r="G12166"/>
      <c r="H12166"/>
      <c r="N12166"/>
    </row>
    <row r="12167" spans="7:14" s="104" customFormat="1">
      <c r="G12167"/>
      <c r="H12167"/>
      <c r="N12167"/>
    </row>
    <row r="12168" spans="7:14" s="104" customFormat="1">
      <c r="G12168"/>
      <c r="H12168"/>
      <c r="N12168"/>
    </row>
    <row r="12169" spans="7:14" s="104" customFormat="1">
      <c r="G12169"/>
      <c r="H12169"/>
      <c r="N12169"/>
    </row>
    <row r="12170" spans="7:14" s="104" customFormat="1">
      <c r="G12170"/>
      <c r="H12170"/>
      <c r="N12170"/>
    </row>
    <row r="12171" spans="7:14" s="104" customFormat="1">
      <c r="G12171"/>
      <c r="H12171"/>
      <c r="N12171"/>
    </row>
    <row r="12172" spans="7:14" s="104" customFormat="1">
      <c r="G12172"/>
      <c r="H12172"/>
      <c r="N12172"/>
    </row>
    <row r="12173" spans="7:14" s="104" customFormat="1">
      <c r="G12173"/>
      <c r="H12173"/>
      <c r="N12173"/>
    </row>
    <row r="12174" spans="7:14" s="104" customFormat="1">
      <c r="G12174"/>
      <c r="H12174"/>
      <c r="N12174"/>
    </row>
    <row r="12175" spans="7:14" s="104" customFormat="1">
      <c r="G12175"/>
      <c r="H12175"/>
      <c r="N12175"/>
    </row>
    <row r="12176" spans="7:14" s="104" customFormat="1">
      <c r="G12176"/>
      <c r="H12176"/>
      <c r="N12176"/>
    </row>
    <row r="12177" spans="7:14" s="104" customFormat="1">
      <c r="G12177"/>
      <c r="H12177"/>
      <c r="N12177"/>
    </row>
    <row r="12178" spans="7:14" s="104" customFormat="1">
      <c r="G12178"/>
      <c r="H12178"/>
      <c r="N12178"/>
    </row>
    <row r="12179" spans="7:14" s="104" customFormat="1">
      <c r="G12179"/>
      <c r="H12179"/>
      <c r="N12179"/>
    </row>
    <row r="12180" spans="7:14" s="104" customFormat="1">
      <c r="G12180"/>
      <c r="H12180"/>
      <c r="N12180"/>
    </row>
    <row r="12181" spans="7:14" s="104" customFormat="1">
      <c r="G12181"/>
      <c r="H12181"/>
      <c r="N12181"/>
    </row>
    <row r="12182" spans="7:14" s="104" customFormat="1">
      <c r="G12182"/>
      <c r="H12182"/>
      <c r="N12182"/>
    </row>
    <row r="12183" spans="7:14" s="104" customFormat="1">
      <c r="G12183"/>
      <c r="H12183"/>
      <c r="N12183"/>
    </row>
    <row r="12184" spans="7:14" s="104" customFormat="1">
      <c r="G12184"/>
      <c r="H12184"/>
      <c r="N12184"/>
    </row>
    <row r="12185" spans="7:14" s="104" customFormat="1">
      <c r="G12185"/>
      <c r="H12185"/>
      <c r="N12185"/>
    </row>
    <row r="12186" spans="7:14" s="104" customFormat="1">
      <c r="G12186"/>
      <c r="H12186"/>
      <c r="N12186"/>
    </row>
    <row r="12187" spans="7:14" s="104" customFormat="1">
      <c r="G12187"/>
      <c r="H12187"/>
      <c r="N12187"/>
    </row>
    <row r="12188" spans="7:14" s="104" customFormat="1">
      <c r="G12188"/>
      <c r="H12188"/>
      <c r="N12188"/>
    </row>
    <row r="12189" spans="7:14" s="104" customFormat="1">
      <c r="G12189"/>
      <c r="H12189"/>
      <c r="N12189"/>
    </row>
    <row r="12190" spans="7:14" s="104" customFormat="1">
      <c r="G12190"/>
      <c r="H12190"/>
      <c r="N12190"/>
    </row>
    <row r="12191" spans="7:14" s="104" customFormat="1">
      <c r="G12191"/>
      <c r="H12191"/>
      <c r="N12191"/>
    </row>
    <row r="12192" spans="7:14" s="104" customFormat="1">
      <c r="G12192"/>
      <c r="H12192"/>
      <c r="N12192"/>
    </row>
    <row r="12193" spans="7:14" s="104" customFormat="1">
      <c r="G12193"/>
      <c r="H12193"/>
      <c r="N12193"/>
    </row>
    <row r="12194" spans="7:14" s="104" customFormat="1">
      <c r="G12194"/>
      <c r="H12194"/>
      <c r="N12194"/>
    </row>
    <row r="12195" spans="7:14" s="104" customFormat="1">
      <c r="G12195"/>
      <c r="H12195"/>
      <c r="N12195"/>
    </row>
    <row r="12196" spans="7:14" s="104" customFormat="1">
      <c r="G12196"/>
      <c r="H12196"/>
      <c r="N12196"/>
    </row>
    <row r="12197" spans="7:14" s="104" customFormat="1">
      <c r="G12197"/>
      <c r="H12197"/>
      <c r="N12197"/>
    </row>
    <row r="12198" spans="7:14" s="104" customFormat="1">
      <c r="G12198"/>
      <c r="H12198"/>
      <c r="N12198"/>
    </row>
    <row r="12199" spans="7:14" s="104" customFormat="1">
      <c r="G12199"/>
      <c r="H12199"/>
      <c r="N12199"/>
    </row>
    <row r="12200" spans="7:14" s="104" customFormat="1">
      <c r="G12200"/>
      <c r="H12200"/>
      <c r="N12200"/>
    </row>
    <row r="12201" spans="7:14" s="104" customFormat="1">
      <c r="G12201"/>
      <c r="H12201"/>
      <c r="N12201"/>
    </row>
    <row r="12202" spans="7:14" s="104" customFormat="1">
      <c r="G12202"/>
      <c r="H12202"/>
      <c r="N12202"/>
    </row>
    <row r="12203" spans="7:14" s="104" customFormat="1">
      <c r="G12203"/>
      <c r="H12203"/>
      <c r="N12203"/>
    </row>
    <row r="12204" spans="7:14" s="104" customFormat="1">
      <c r="G12204"/>
      <c r="H12204"/>
      <c r="N12204"/>
    </row>
    <row r="12205" spans="7:14" s="104" customFormat="1">
      <c r="G12205"/>
      <c r="H12205"/>
      <c r="N12205"/>
    </row>
    <row r="12206" spans="7:14" s="104" customFormat="1">
      <c r="G12206"/>
      <c r="H12206"/>
      <c r="N12206"/>
    </row>
    <row r="12207" spans="7:14" s="104" customFormat="1">
      <c r="G12207"/>
      <c r="H12207"/>
      <c r="N12207"/>
    </row>
    <row r="12208" spans="7:14" s="104" customFormat="1">
      <c r="G12208"/>
      <c r="H12208"/>
      <c r="N12208"/>
    </row>
    <row r="12209" spans="7:14" s="104" customFormat="1">
      <c r="G12209"/>
      <c r="H12209"/>
      <c r="N12209"/>
    </row>
    <row r="12210" spans="7:14" s="104" customFormat="1">
      <c r="G12210"/>
      <c r="H12210"/>
      <c r="N12210"/>
    </row>
    <row r="12211" spans="7:14" s="104" customFormat="1">
      <c r="G12211"/>
      <c r="H12211"/>
      <c r="N12211"/>
    </row>
    <row r="12212" spans="7:14" s="104" customFormat="1">
      <c r="G12212"/>
      <c r="H12212"/>
      <c r="N12212"/>
    </row>
    <row r="12213" spans="7:14" s="104" customFormat="1">
      <c r="G12213"/>
      <c r="H12213"/>
      <c r="N12213"/>
    </row>
    <row r="12214" spans="7:14" s="104" customFormat="1">
      <c r="G12214"/>
      <c r="H12214"/>
      <c r="N12214"/>
    </row>
    <row r="12215" spans="7:14" s="104" customFormat="1">
      <c r="G12215"/>
      <c r="H12215"/>
      <c r="N12215"/>
    </row>
    <row r="12216" spans="7:14" s="104" customFormat="1">
      <c r="G12216"/>
      <c r="H12216"/>
      <c r="N12216"/>
    </row>
    <row r="12217" spans="7:14" s="104" customFormat="1">
      <c r="G12217"/>
      <c r="H12217"/>
      <c r="N12217"/>
    </row>
    <row r="12218" spans="7:14" s="104" customFormat="1">
      <c r="G12218"/>
      <c r="H12218"/>
      <c r="N12218"/>
    </row>
    <row r="12219" spans="7:14" s="104" customFormat="1">
      <c r="G12219"/>
      <c r="H12219"/>
      <c r="N12219"/>
    </row>
    <row r="12220" spans="7:14" s="104" customFormat="1">
      <c r="G12220"/>
      <c r="H12220"/>
      <c r="N12220"/>
    </row>
    <row r="12221" spans="7:14" s="104" customFormat="1">
      <c r="G12221"/>
      <c r="H12221"/>
      <c r="N12221"/>
    </row>
    <row r="12222" spans="7:14" s="104" customFormat="1">
      <c r="G12222"/>
      <c r="H12222"/>
      <c r="N12222"/>
    </row>
    <row r="12223" spans="7:14" s="104" customFormat="1">
      <c r="G12223"/>
      <c r="H12223"/>
      <c r="N12223"/>
    </row>
    <row r="12224" spans="7:14" s="104" customFormat="1">
      <c r="G12224"/>
      <c r="H12224"/>
      <c r="N12224"/>
    </row>
    <row r="12225" spans="7:14" s="104" customFormat="1">
      <c r="G12225"/>
      <c r="H12225"/>
      <c r="N12225"/>
    </row>
    <row r="12226" spans="7:14" s="104" customFormat="1">
      <c r="G12226"/>
      <c r="H12226"/>
      <c r="N12226"/>
    </row>
    <row r="12227" spans="7:14" s="104" customFormat="1">
      <c r="G12227"/>
      <c r="H12227"/>
      <c r="N12227"/>
    </row>
    <row r="12228" spans="7:14" s="104" customFormat="1">
      <c r="G12228"/>
      <c r="H12228"/>
      <c r="N12228"/>
    </row>
    <row r="12229" spans="7:14" s="104" customFormat="1">
      <c r="G12229"/>
      <c r="H12229"/>
      <c r="N12229"/>
    </row>
    <row r="12230" spans="7:14" s="104" customFormat="1">
      <c r="G12230"/>
      <c r="H12230"/>
      <c r="N12230"/>
    </row>
    <row r="12231" spans="7:14" s="104" customFormat="1">
      <c r="G12231"/>
      <c r="H12231"/>
      <c r="N12231"/>
    </row>
    <row r="12232" spans="7:14" s="104" customFormat="1">
      <c r="G12232"/>
      <c r="H12232"/>
      <c r="N12232"/>
    </row>
    <row r="12233" spans="7:14" s="104" customFormat="1">
      <c r="G12233"/>
      <c r="H12233"/>
      <c r="N12233"/>
    </row>
    <row r="12234" spans="7:14" s="104" customFormat="1">
      <c r="G12234"/>
      <c r="H12234"/>
      <c r="N12234"/>
    </row>
    <row r="12235" spans="7:14" s="104" customFormat="1">
      <c r="G12235"/>
      <c r="H12235"/>
      <c r="N12235"/>
    </row>
    <row r="12236" spans="7:14" s="104" customFormat="1">
      <c r="G12236"/>
      <c r="H12236"/>
      <c r="N12236"/>
    </row>
    <row r="12237" spans="7:14" s="104" customFormat="1">
      <c r="G12237"/>
      <c r="H12237"/>
      <c r="N12237"/>
    </row>
    <row r="12238" spans="7:14" s="104" customFormat="1">
      <c r="G12238"/>
      <c r="H12238"/>
      <c r="N12238"/>
    </row>
    <row r="12239" spans="7:14" s="104" customFormat="1">
      <c r="G12239"/>
      <c r="H12239"/>
      <c r="N12239"/>
    </row>
    <row r="12240" spans="7:14" s="104" customFormat="1">
      <c r="G12240"/>
      <c r="H12240"/>
      <c r="N12240"/>
    </row>
    <row r="12241" spans="7:14" s="104" customFormat="1">
      <c r="G12241"/>
      <c r="H12241"/>
      <c r="N12241"/>
    </row>
    <row r="12242" spans="7:14" s="104" customFormat="1">
      <c r="G12242"/>
      <c r="H12242"/>
      <c r="N12242"/>
    </row>
    <row r="12243" spans="7:14" s="104" customFormat="1">
      <c r="G12243"/>
      <c r="H12243"/>
      <c r="N12243"/>
    </row>
    <row r="12244" spans="7:14" s="104" customFormat="1">
      <c r="G12244"/>
      <c r="H12244"/>
      <c r="N12244"/>
    </row>
    <row r="12245" spans="7:14" s="104" customFormat="1">
      <c r="G12245"/>
      <c r="H12245"/>
      <c r="N12245"/>
    </row>
    <row r="12246" spans="7:14" s="104" customFormat="1">
      <c r="G12246"/>
      <c r="H12246"/>
      <c r="N12246"/>
    </row>
    <row r="12247" spans="7:14" s="104" customFormat="1">
      <c r="G12247"/>
      <c r="H12247"/>
      <c r="N12247"/>
    </row>
    <row r="12248" spans="7:14" s="104" customFormat="1">
      <c r="G12248"/>
      <c r="H12248"/>
      <c r="N12248"/>
    </row>
    <row r="12249" spans="7:14" s="104" customFormat="1">
      <c r="G12249"/>
      <c r="H12249"/>
      <c r="N12249"/>
    </row>
    <row r="12250" spans="7:14" s="104" customFormat="1">
      <c r="G12250"/>
      <c r="H12250"/>
      <c r="N12250"/>
    </row>
    <row r="12251" spans="7:14" s="104" customFormat="1">
      <c r="G12251"/>
      <c r="H12251"/>
      <c r="N12251"/>
    </row>
    <row r="12252" spans="7:14" s="104" customFormat="1">
      <c r="G12252"/>
      <c r="H12252"/>
      <c r="N12252"/>
    </row>
    <row r="12253" spans="7:14" s="104" customFormat="1">
      <c r="G12253"/>
      <c r="H12253"/>
      <c r="N12253"/>
    </row>
    <row r="12254" spans="7:14" s="104" customFormat="1">
      <c r="G12254"/>
      <c r="H12254"/>
      <c r="N12254"/>
    </row>
    <row r="12255" spans="7:14" s="104" customFormat="1">
      <c r="G12255"/>
      <c r="H12255"/>
      <c r="N12255"/>
    </row>
    <row r="12256" spans="7:14" s="104" customFormat="1">
      <c r="G12256"/>
      <c r="H12256"/>
      <c r="N12256"/>
    </row>
    <row r="12257" spans="7:14" s="104" customFormat="1">
      <c r="G12257"/>
      <c r="H12257"/>
      <c r="N12257"/>
    </row>
    <row r="12258" spans="7:14" s="104" customFormat="1">
      <c r="G12258"/>
      <c r="H12258"/>
      <c r="N12258"/>
    </row>
    <row r="12259" spans="7:14" s="104" customFormat="1">
      <c r="G12259"/>
      <c r="H12259"/>
      <c r="N12259"/>
    </row>
    <row r="12260" spans="7:14" s="104" customFormat="1">
      <c r="G12260"/>
      <c r="H12260"/>
      <c r="N12260"/>
    </row>
    <row r="12261" spans="7:14" s="104" customFormat="1">
      <c r="G12261"/>
      <c r="H12261"/>
      <c r="N12261"/>
    </row>
    <row r="12262" spans="7:14" s="104" customFormat="1">
      <c r="G12262"/>
      <c r="H12262"/>
      <c r="N12262"/>
    </row>
    <row r="12263" spans="7:14" s="104" customFormat="1">
      <c r="G12263"/>
      <c r="H12263"/>
      <c r="N12263"/>
    </row>
    <row r="12264" spans="7:14" s="104" customFormat="1">
      <c r="G12264"/>
      <c r="H12264"/>
      <c r="N12264"/>
    </row>
    <row r="12265" spans="7:14" s="104" customFormat="1">
      <c r="G12265"/>
      <c r="H12265"/>
      <c r="N12265"/>
    </row>
    <row r="12266" spans="7:14" s="104" customFormat="1">
      <c r="G12266"/>
      <c r="H12266"/>
      <c r="N12266"/>
    </row>
    <row r="12267" spans="7:14" s="104" customFormat="1">
      <c r="G12267"/>
      <c r="H12267"/>
      <c r="N12267"/>
    </row>
    <row r="12268" spans="7:14" s="104" customFormat="1">
      <c r="G12268"/>
      <c r="H12268"/>
      <c r="N12268"/>
    </row>
    <row r="12269" spans="7:14" s="104" customFormat="1">
      <c r="G12269"/>
      <c r="H12269"/>
      <c r="N12269"/>
    </row>
    <row r="12270" spans="7:14" s="104" customFormat="1">
      <c r="G12270"/>
      <c r="H12270"/>
      <c r="N12270"/>
    </row>
    <row r="12271" spans="7:14" s="104" customFormat="1">
      <c r="G12271"/>
      <c r="H12271"/>
      <c r="N12271"/>
    </row>
    <row r="12272" spans="7:14" s="104" customFormat="1">
      <c r="G12272"/>
      <c r="H12272"/>
      <c r="N12272"/>
    </row>
    <row r="12273" spans="7:14" s="104" customFormat="1">
      <c r="G12273"/>
      <c r="H12273"/>
      <c r="N12273"/>
    </row>
    <row r="12274" spans="7:14" s="104" customFormat="1">
      <c r="G12274"/>
      <c r="H12274"/>
      <c r="N12274"/>
    </row>
    <row r="12275" spans="7:14" s="104" customFormat="1">
      <c r="G12275"/>
      <c r="H12275"/>
      <c r="N12275"/>
    </row>
    <row r="12276" spans="7:14" s="104" customFormat="1">
      <c r="G12276"/>
      <c r="H12276"/>
      <c r="N12276"/>
    </row>
    <row r="12277" spans="7:14" s="104" customFormat="1">
      <c r="G12277"/>
      <c r="H12277"/>
      <c r="N12277"/>
    </row>
    <row r="12278" spans="7:14" s="104" customFormat="1">
      <c r="G12278"/>
      <c r="H12278"/>
      <c r="N12278"/>
    </row>
    <row r="12279" spans="7:14" s="104" customFormat="1">
      <c r="G12279"/>
      <c r="H12279"/>
      <c r="N12279"/>
    </row>
    <row r="12280" spans="7:14" s="104" customFormat="1">
      <c r="G12280"/>
      <c r="H12280"/>
      <c r="N12280"/>
    </row>
    <row r="12281" spans="7:14" s="104" customFormat="1">
      <c r="G12281"/>
      <c r="H12281"/>
      <c r="N12281"/>
    </row>
    <row r="12282" spans="7:14" s="104" customFormat="1">
      <c r="G12282"/>
      <c r="H12282"/>
      <c r="N12282"/>
    </row>
    <row r="12283" spans="7:14" s="104" customFormat="1">
      <c r="G12283"/>
      <c r="H12283"/>
      <c r="N12283"/>
    </row>
    <row r="12284" spans="7:14" s="104" customFormat="1">
      <c r="G12284"/>
      <c r="H12284"/>
      <c r="N12284"/>
    </row>
    <row r="12285" spans="7:14" s="104" customFormat="1">
      <c r="G12285"/>
      <c r="H12285"/>
      <c r="N12285"/>
    </row>
    <row r="12286" spans="7:14" s="104" customFormat="1">
      <c r="G12286"/>
      <c r="H12286"/>
      <c r="N12286"/>
    </row>
    <row r="12287" spans="7:14" s="104" customFormat="1">
      <c r="G12287"/>
      <c r="H12287"/>
      <c r="N12287"/>
    </row>
    <row r="12288" spans="7:14" s="104" customFormat="1">
      <c r="G12288"/>
      <c r="H12288"/>
      <c r="N12288"/>
    </row>
    <row r="12289" spans="7:14" s="104" customFormat="1">
      <c r="G12289"/>
      <c r="H12289"/>
      <c r="N12289"/>
    </row>
    <row r="12290" spans="7:14" s="104" customFormat="1">
      <c r="G12290"/>
      <c r="H12290"/>
      <c r="N12290"/>
    </row>
    <row r="12291" spans="7:14" s="104" customFormat="1">
      <c r="G12291"/>
      <c r="H12291"/>
      <c r="N12291"/>
    </row>
    <row r="12292" spans="7:14" s="104" customFormat="1">
      <c r="G12292"/>
      <c r="H12292"/>
      <c r="N12292"/>
    </row>
    <row r="12293" spans="7:14" s="104" customFormat="1">
      <c r="G12293"/>
      <c r="H12293"/>
      <c r="N12293"/>
    </row>
    <row r="12294" spans="7:14" s="104" customFormat="1">
      <c r="G12294"/>
      <c r="H12294"/>
      <c r="N12294"/>
    </row>
    <row r="12295" spans="7:14" s="104" customFormat="1">
      <c r="G12295"/>
      <c r="H12295"/>
      <c r="N12295"/>
    </row>
    <row r="12296" spans="7:14" s="104" customFormat="1">
      <c r="G12296"/>
      <c r="H12296"/>
      <c r="N12296"/>
    </row>
    <row r="12297" spans="7:14" s="104" customFormat="1">
      <c r="G12297"/>
      <c r="H12297"/>
      <c r="N12297"/>
    </row>
    <row r="12298" spans="7:14" s="104" customFormat="1">
      <c r="G12298"/>
      <c r="H12298"/>
      <c r="N12298"/>
    </row>
    <row r="12299" spans="7:14" s="104" customFormat="1">
      <c r="G12299"/>
      <c r="H12299"/>
      <c r="N12299"/>
    </row>
    <row r="12300" spans="7:14" s="104" customFormat="1">
      <c r="G12300"/>
      <c r="H12300"/>
      <c r="N12300"/>
    </row>
    <row r="12301" spans="7:14" s="104" customFormat="1">
      <c r="G12301"/>
      <c r="H12301"/>
      <c r="N12301"/>
    </row>
    <row r="12302" spans="7:14" s="104" customFormat="1">
      <c r="G12302"/>
      <c r="H12302"/>
      <c r="N12302"/>
    </row>
    <row r="12303" spans="7:14" s="104" customFormat="1">
      <c r="G12303"/>
      <c r="H12303"/>
      <c r="N12303"/>
    </row>
    <row r="12304" spans="7:14" s="104" customFormat="1">
      <c r="G12304"/>
      <c r="H12304"/>
      <c r="N12304"/>
    </row>
    <row r="12305" spans="7:14" s="104" customFormat="1">
      <c r="G12305"/>
      <c r="H12305"/>
      <c r="N12305"/>
    </row>
    <row r="12306" spans="7:14" s="104" customFormat="1">
      <c r="G12306"/>
      <c r="H12306"/>
      <c r="N12306"/>
    </row>
    <row r="12307" spans="7:14" s="104" customFormat="1">
      <c r="G12307"/>
      <c r="H12307"/>
      <c r="N12307"/>
    </row>
    <row r="12308" spans="7:14" s="104" customFormat="1">
      <c r="G12308"/>
      <c r="H12308"/>
      <c r="N12308"/>
    </row>
    <row r="12309" spans="7:14" s="104" customFormat="1">
      <c r="G12309"/>
      <c r="H12309"/>
      <c r="N12309"/>
    </row>
    <row r="12310" spans="7:14" s="104" customFormat="1">
      <c r="G12310"/>
      <c r="H12310"/>
      <c r="N12310"/>
    </row>
    <row r="12311" spans="7:14" s="104" customFormat="1">
      <c r="G12311"/>
      <c r="H12311"/>
      <c r="N12311"/>
    </row>
    <row r="12312" spans="7:14" s="104" customFormat="1">
      <c r="G12312"/>
      <c r="H12312"/>
      <c r="N12312"/>
    </row>
    <row r="12313" spans="7:14" s="104" customFormat="1">
      <c r="G12313"/>
      <c r="H12313"/>
      <c r="N12313"/>
    </row>
    <row r="12314" spans="7:14" s="104" customFormat="1">
      <c r="G12314"/>
      <c r="H12314"/>
      <c r="N12314"/>
    </row>
    <row r="12315" spans="7:14" s="104" customFormat="1">
      <c r="G12315"/>
      <c r="H12315"/>
      <c r="N12315"/>
    </row>
    <row r="12316" spans="7:14" s="104" customFormat="1">
      <c r="G12316"/>
      <c r="H12316"/>
      <c r="N12316"/>
    </row>
    <row r="12317" spans="7:14" s="104" customFormat="1">
      <c r="G12317"/>
      <c r="H12317"/>
      <c r="N12317"/>
    </row>
    <row r="12318" spans="7:14" s="104" customFormat="1">
      <c r="G12318"/>
      <c r="H12318"/>
      <c r="N12318"/>
    </row>
    <row r="12319" spans="7:14" s="104" customFormat="1">
      <c r="G12319"/>
      <c r="H12319"/>
      <c r="N12319"/>
    </row>
    <row r="12320" spans="7:14" s="104" customFormat="1">
      <c r="G12320"/>
      <c r="H12320"/>
      <c r="N12320"/>
    </row>
    <row r="12321" spans="7:14" s="104" customFormat="1">
      <c r="G12321"/>
      <c r="H12321"/>
      <c r="N12321"/>
    </row>
    <row r="12322" spans="7:14" s="104" customFormat="1">
      <c r="G12322"/>
      <c r="H12322"/>
      <c r="N12322"/>
    </row>
    <row r="12323" spans="7:14" s="104" customFormat="1">
      <c r="G12323"/>
      <c r="H12323"/>
      <c r="N12323"/>
    </row>
    <row r="12324" spans="7:14" s="104" customFormat="1">
      <c r="G12324"/>
      <c r="H12324"/>
      <c r="N12324"/>
    </row>
    <row r="12325" spans="7:14" s="104" customFormat="1">
      <c r="G12325"/>
      <c r="H12325"/>
      <c r="N12325"/>
    </row>
    <row r="12326" spans="7:14" s="104" customFormat="1">
      <c r="G12326"/>
      <c r="H12326"/>
      <c r="N12326"/>
    </row>
    <row r="12327" spans="7:14" s="104" customFormat="1">
      <c r="G12327"/>
      <c r="H12327"/>
      <c r="N12327"/>
    </row>
    <row r="12328" spans="7:14" s="104" customFormat="1">
      <c r="G12328"/>
      <c r="H12328"/>
      <c r="N12328"/>
    </row>
    <row r="12329" spans="7:14" s="104" customFormat="1">
      <c r="G12329"/>
      <c r="H12329"/>
      <c r="N12329"/>
    </row>
    <row r="12330" spans="7:14" s="104" customFormat="1">
      <c r="G12330"/>
      <c r="H12330"/>
      <c r="N12330"/>
    </row>
    <row r="12331" spans="7:14" s="104" customFormat="1">
      <c r="G12331"/>
      <c r="H12331"/>
      <c r="N12331"/>
    </row>
    <row r="12332" spans="7:14" s="104" customFormat="1">
      <c r="G12332"/>
      <c r="H12332"/>
      <c r="N12332"/>
    </row>
    <row r="12333" spans="7:14" s="104" customFormat="1">
      <c r="G12333"/>
      <c r="H12333"/>
      <c r="N12333"/>
    </row>
    <row r="12334" spans="7:14" s="104" customFormat="1">
      <c r="G12334"/>
      <c r="H12334"/>
      <c r="N12334"/>
    </row>
    <row r="12335" spans="7:14" s="104" customFormat="1">
      <c r="G12335"/>
      <c r="H12335"/>
      <c r="N12335"/>
    </row>
    <row r="12336" spans="7:14" s="104" customFormat="1">
      <c r="G12336"/>
      <c r="H12336"/>
      <c r="N12336"/>
    </row>
    <row r="12337" spans="7:14" s="104" customFormat="1">
      <c r="G12337"/>
      <c r="H12337"/>
      <c r="N12337"/>
    </row>
    <row r="12338" spans="7:14" s="104" customFormat="1">
      <c r="G12338"/>
      <c r="H12338"/>
      <c r="N12338"/>
    </row>
    <row r="12339" spans="7:14" s="104" customFormat="1">
      <c r="G12339"/>
      <c r="H12339"/>
      <c r="N12339"/>
    </row>
    <row r="12340" spans="7:14" s="104" customFormat="1">
      <c r="G12340"/>
      <c r="H12340"/>
      <c r="N12340"/>
    </row>
    <row r="12341" spans="7:14" s="104" customFormat="1">
      <c r="G12341"/>
      <c r="H12341"/>
      <c r="N12341"/>
    </row>
    <row r="12342" spans="7:14" s="104" customFormat="1">
      <c r="G12342"/>
      <c r="H12342"/>
      <c r="N12342"/>
    </row>
    <row r="12343" spans="7:14" s="104" customFormat="1">
      <c r="G12343"/>
      <c r="H12343"/>
      <c r="N12343"/>
    </row>
    <row r="12344" spans="7:14" s="104" customFormat="1">
      <c r="G12344"/>
      <c r="H12344"/>
      <c r="N12344"/>
    </row>
    <row r="12345" spans="7:14" s="104" customFormat="1">
      <c r="G12345"/>
      <c r="H12345"/>
      <c r="N12345"/>
    </row>
    <row r="12346" spans="7:14" s="104" customFormat="1">
      <c r="G12346"/>
      <c r="H12346"/>
      <c r="N12346"/>
    </row>
    <row r="12347" spans="7:14" s="104" customFormat="1">
      <c r="G12347"/>
      <c r="H12347"/>
      <c r="N12347"/>
    </row>
    <row r="12348" spans="7:14" s="104" customFormat="1">
      <c r="G12348"/>
      <c r="H12348"/>
      <c r="N12348"/>
    </row>
    <row r="12349" spans="7:14" s="104" customFormat="1">
      <c r="G12349"/>
      <c r="H12349"/>
      <c r="N12349"/>
    </row>
    <row r="12350" spans="7:14" s="104" customFormat="1">
      <c r="G12350"/>
      <c r="H12350"/>
      <c r="N12350"/>
    </row>
    <row r="12351" spans="7:14" s="104" customFormat="1">
      <c r="G12351"/>
      <c r="H12351"/>
      <c r="N12351"/>
    </row>
    <row r="12352" spans="7:14" s="104" customFormat="1">
      <c r="G12352"/>
      <c r="H12352"/>
      <c r="N12352"/>
    </row>
    <row r="12353" spans="7:14" s="104" customFormat="1">
      <c r="G12353"/>
      <c r="H12353"/>
      <c r="N12353"/>
    </row>
    <row r="12354" spans="7:14" s="104" customFormat="1">
      <c r="G12354"/>
      <c r="H12354"/>
      <c r="N12354"/>
    </row>
    <row r="12355" spans="7:14" s="104" customFormat="1">
      <c r="G12355"/>
      <c r="H12355"/>
      <c r="N12355"/>
    </row>
    <row r="12356" spans="7:14" s="104" customFormat="1">
      <c r="G12356"/>
      <c r="H12356"/>
      <c r="N12356"/>
    </row>
    <row r="12357" spans="7:14" s="104" customFormat="1">
      <c r="G12357"/>
      <c r="H12357"/>
      <c r="N12357"/>
    </row>
    <row r="12358" spans="7:14" s="104" customFormat="1">
      <c r="G12358"/>
      <c r="H12358"/>
      <c r="N12358"/>
    </row>
    <row r="12359" spans="7:14" s="104" customFormat="1">
      <c r="G12359"/>
      <c r="H12359"/>
      <c r="N12359"/>
    </row>
    <row r="12360" spans="7:14" s="104" customFormat="1">
      <c r="G12360"/>
      <c r="H12360"/>
      <c r="N12360"/>
    </row>
    <row r="12361" spans="7:14" s="104" customFormat="1">
      <c r="G12361"/>
      <c r="H12361"/>
      <c r="N12361"/>
    </row>
    <row r="12362" spans="7:14" s="104" customFormat="1">
      <c r="G12362"/>
      <c r="H12362"/>
      <c r="N12362"/>
    </row>
    <row r="12363" spans="7:14" s="104" customFormat="1">
      <c r="G12363"/>
      <c r="H12363"/>
      <c r="N12363"/>
    </row>
    <row r="12364" spans="7:14" s="104" customFormat="1">
      <c r="G12364"/>
      <c r="H12364"/>
      <c r="N12364"/>
    </row>
    <row r="12365" spans="7:14" s="104" customFormat="1">
      <c r="G12365"/>
      <c r="H12365"/>
      <c r="N12365"/>
    </row>
    <row r="12366" spans="7:14" s="104" customFormat="1">
      <c r="G12366"/>
      <c r="H12366"/>
      <c r="N12366"/>
    </row>
    <row r="12367" spans="7:14" s="104" customFormat="1">
      <c r="G12367"/>
      <c r="H12367"/>
      <c r="N12367"/>
    </row>
    <row r="12368" spans="7:14" s="104" customFormat="1">
      <c r="G12368"/>
      <c r="H12368"/>
      <c r="N12368"/>
    </row>
    <row r="12369" spans="7:14" s="104" customFormat="1">
      <c r="G12369"/>
      <c r="H12369"/>
      <c r="N12369"/>
    </row>
    <row r="12370" spans="7:14" s="104" customFormat="1">
      <c r="G12370"/>
      <c r="H12370"/>
      <c r="N12370"/>
    </row>
    <row r="12371" spans="7:14" s="104" customFormat="1">
      <c r="G12371"/>
      <c r="H12371"/>
      <c r="N12371"/>
    </row>
    <row r="12372" spans="7:14" s="104" customFormat="1">
      <c r="G12372"/>
      <c r="H12372"/>
      <c r="N12372"/>
    </row>
    <row r="12373" spans="7:14" s="104" customFormat="1">
      <c r="G12373"/>
      <c r="H12373"/>
      <c r="N12373"/>
    </row>
    <row r="12374" spans="7:14" s="104" customFormat="1">
      <c r="G12374"/>
      <c r="H12374"/>
      <c r="N12374"/>
    </row>
    <row r="12375" spans="7:14" s="104" customFormat="1">
      <c r="G12375"/>
      <c r="H12375"/>
      <c r="N12375"/>
    </row>
    <row r="12376" spans="7:14" s="104" customFormat="1">
      <c r="G12376"/>
      <c r="H12376"/>
      <c r="N12376"/>
    </row>
    <row r="12377" spans="7:14" s="104" customFormat="1">
      <c r="G12377"/>
      <c r="H12377"/>
      <c r="N12377"/>
    </row>
    <row r="12378" spans="7:14" s="104" customFormat="1">
      <c r="G12378"/>
      <c r="H12378"/>
      <c r="N12378"/>
    </row>
    <row r="12379" spans="7:14" s="104" customFormat="1">
      <c r="G12379"/>
      <c r="H12379"/>
      <c r="N12379"/>
    </row>
    <row r="12380" spans="7:14" s="104" customFormat="1">
      <c r="G12380"/>
      <c r="H12380"/>
      <c r="N12380"/>
    </row>
    <row r="12381" spans="7:14" s="104" customFormat="1">
      <c r="G12381"/>
      <c r="H12381"/>
      <c r="N12381"/>
    </row>
    <row r="12382" spans="7:14" s="104" customFormat="1">
      <c r="G12382"/>
      <c r="H12382"/>
      <c r="N12382"/>
    </row>
    <row r="12383" spans="7:14" s="104" customFormat="1">
      <c r="G12383"/>
      <c r="H12383"/>
      <c r="N12383"/>
    </row>
    <row r="12384" spans="7:14" s="104" customFormat="1">
      <c r="G12384"/>
      <c r="H12384"/>
      <c r="N12384"/>
    </row>
    <row r="12385" spans="7:14" s="104" customFormat="1">
      <c r="G12385"/>
      <c r="H12385"/>
      <c r="N12385"/>
    </row>
    <row r="12386" spans="7:14" s="104" customFormat="1">
      <c r="G12386"/>
      <c r="H12386"/>
      <c r="N12386"/>
    </row>
    <row r="12387" spans="7:14" s="104" customFormat="1">
      <c r="G12387"/>
      <c r="H12387"/>
      <c r="N12387"/>
    </row>
    <row r="12388" spans="7:14" s="104" customFormat="1">
      <c r="G12388"/>
      <c r="H12388"/>
      <c r="N12388"/>
    </row>
    <row r="12389" spans="7:14" s="104" customFormat="1">
      <c r="G12389"/>
      <c r="H12389"/>
      <c r="N12389"/>
    </row>
    <row r="12390" spans="7:14" s="104" customFormat="1">
      <c r="G12390"/>
      <c r="H12390"/>
      <c r="N12390"/>
    </row>
    <row r="12391" spans="7:14" s="104" customFormat="1">
      <c r="G12391"/>
      <c r="H12391"/>
      <c r="N12391"/>
    </row>
    <row r="12392" spans="7:14" s="104" customFormat="1">
      <c r="G12392"/>
      <c r="H12392"/>
      <c r="N12392"/>
    </row>
    <row r="12393" spans="7:14" s="104" customFormat="1">
      <c r="G12393"/>
      <c r="H12393"/>
      <c r="N12393"/>
    </row>
    <row r="12394" spans="7:14" s="104" customFormat="1">
      <c r="G12394"/>
      <c r="H12394"/>
      <c r="N12394"/>
    </row>
    <row r="12395" spans="7:14" s="104" customFormat="1">
      <c r="G12395"/>
      <c r="H12395"/>
      <c r="N12395"/>
    </row>
    <row r="12396" spans="7:14" s="104" customFormat="1">
      <c r="G12396"/>
      <c r="H12396"/>
      <c r="N12396"/>
    </row>
    <row r="12397" spans="7:14" s="104" customFormat="1">
      <c r="G12397"/>
      <c r="H12397"/>
      <c r="N12397"/>
    </row>
    <row r="12398" spans="7:14" s="104" customFormat="1">
      <c r="G12398"/>
      <c r="H12398"/>
      <c r="N12398"/>
    </row>
    <row r="12399" spans="7:14" s="104" customFormat="1">
      <c r="G12399"/>
      <c r="H12399"/>
      <c r="N12399"/>
    </row>
    <row r="12400" spans="7:14" s="104" customFormat="1">
      <c r="G12400"/>
      <c r="H12400"/>
      <c r="N12400"/>
    </row>
    <row r="12401" spans="7:14" s="104" customFormat="1">
      <c r="G12401"/>
      <c r="H12401"/>
      <c r="N12401"/>
    </row>
    <row r="12402" spans="7:14" s="104" customFormat="1">
      <c r="G12402"/>
      <c r="H12402"/>
      <c r="N12402"/>
    </row>
    <row r="12403" spans="7:14" s="104" customFormat="1">
      <c r="G12403"/>
      <c r="H12403"/>
      <c r="N12403"/>
    </row>
    <row r="12404" spans="7:14" s="104" customFormat="1">
      <c r="G12404"/>
      <c r="H12404"/>
      <c r="N12404"/>
    </row>
    <row r="12405" spans="7:14" s="104" customFormat="1">
      <c r="G12405"/>
      <c r="H12405"/>
      <c r="N12405"/>
    </row>
    <row r="12406" spans="7:14" s="104" customFormat="1">
      <c r="G12406"/>
      <c r="H12406"/>
      <c r="N12406"/>
    </row>
    <row r="12407" spans="7:14" s="104" customFormat="1">
      <c r="G12407"/>
      <c r="H12407"/>
      <c r="N12407"/>
    </row>
    <row r="12408" spans="7:14" s="104" customFormat="1">
      <c r="G12408"/>
      <c r="H12408"/>
      <c r="N12408"/>
    </row>
    <row r="12409" spans="7:14" s="104" customFormat="1">
      <c r="G12409"/>
      <c r="H12409"/>
      <c r="N12409"/>
    </row>
    <row r="12410" spans="7:14" s="104" customFormat="1">
      <c r="G12410"/>
      <c r="H12410"/>
      <c r="N12410"/>
    </row>
    <row r="12411" spans="7:14" s="104" customFormat="1">
      <c r="G12411"/>
      <c r="H12411"/>
      <c r="N12411"/>
    </row>
    <row r="12412" spans="7:14" s="104" customFormat="1">
      <c r="G12412"/>
      <c r="H12412"/>
      <c r="N12412"/>
    </row>
    <row r="12413" spans="7:14" s="104" customFormat="1">
      <c r="G12413"/>
      <c r="H12413"/>
      <c r="N12413"/>
    </row>
    <row r="12414" spans="7:14" s="104" customFormat="1">
      <c r="G12414"/>
      <c r="H12414"/>
      <c r="N12414"/>
    </row>
    <row r="12415" spans="7:14" s="104" customFormat="1">
      <c r="G12415"/>
      <c r="H12415"/>
      <c r="N12415"/>
    </row>
    <row r="12416" spans="7:14" s="104" customFormat="1">
      <c r="G12416"/>
      <c r="H12416"/>
      <c r="N12416"/>
    </row>
    <row r="12417" spans="7:14" s="104" customFormat="1">
      <c r="G12417"/>
      <c r="H12417"/>
      <c r="N12417"/>
    </row>
    <row r="12418" spans="7:14" s="104" customFormat="1">
      <c r="G12418"/>
      <c r="H12418"/>
      <c r="N12418"/>
    </row>
    <row r="12419" spans="7:14" s="104" customFormat="1">
      <c r="G12419"/>
      <c r="H12419"/>
      <c r="N12419"/>
    </row>
    <row r="12420" spans="7:14" s="104" customFormat="1">
      <c r="G12420"/>
      <c r="H12420"/>
      <c r="N12420"/>
    </row>
    <row r="12421" spans="7:14" s="104" customFormat="1">
      <c r="G12421"/>
      <c r="H12421"/>
      <c r="N12421"/>
    </row>
    <row r="12422" spans="7:14" s="104" customFormat="1">
      <c r="G12422"/>
      <c r="H12422"/>
      <c r="N12422"/>
    </row>
    <row r="12423" spans="7:14" s="104" customFormat="1">
      <c r="G12423"/>
      <c r="H12423"/>
      <c r="N12423"/>
    </row>
    <row r="12424" spans="7:14" s="104" customFormat="1">
      <c r="G12424"/>
      <c r="H12424"/>
      <c r="N12424"/>
    </row>
    <row r="12425" spans="7:14" s="104" customFormat="1">
      <c r="G12425"/>
      <c r="H12425"/>
      <c r="N12425"/>
    </row>
    <row r="12426" spans="7:14" s="104" customFormat="1">
      <c r="G12426"/>
      <c r="H12426"/>
      <c r="N12426"/>
    </row>
    <row r="12427" spans="7:14" s="104" customFormat="1">
      <c r="G12427"/>
      <c r="H12427"/>
      <c r="N12427"/>
    </row>
    <row r="12428" spans="7:14" s="104" customFormat="1">
      <c r="G12428"/>
      <c r="H12428"/>
      <c r="N12428"/>
    </row>
    <row r="12429" spans="7:14" s="104" customFormat="1">
      <c r="G12429"/>
      <c r="H12429"/>
      <c r="N12429"/>
    </row>
    <row r="12430" spans="7:14" s="104" customFormat="1">
      <c r="G12430"/>
      <c r="H12430"/>
      <c r="N12430"/>
    </row>
    <row r="12431" spans="7:14" s="104" customFormat="1">
      <c r="G12431"/>
      <c r="H12431"/>
      <c r="N12431"/>
    </row>
    <row r="12432" spans="7:14" s="104" customFormat="1">
      <c r="G12432"/>
      <c r="H12432"/>
      <c r="N12432"/>
    </row>
    <row r="12433" spans="7:14" s="104" customFormat="1">
      <c r="G12433"/>
      <c r="H12433"/>
      <c r="N12433"/>
    </row>
    <row r="12434" spans="7:14" s="104" customFormat="1">
      <c r="G12434"/>
      <c r="H12434"/>
      <c r="N12434"/>
    </row>
    <row r="12435" spans="7:14" s="104" customFormat="1">
      <c r="G12435"/>
      <c r="H12435"/>
      <c r="N12435"/>
    </row>
    <row r="12436" spans="7:14" s="104" customFormat="1">
      <c r="G12436"/>
      <c r="H12436"/>
      <c r="N12436"/>
    </row>
    <row r="12437" spans="7:14" s="104" customFormat="1">
      <c r="G12437"/>
      <c r="H12437"/>
      <c r="N12437"/>
    </row>
    <row r="12438" spans="7:14" s="104" customFormat="1">
      <c r="G12438"/>
      <c r="H12438"/>
      <c r="N12438"/>
    </row>
    <row r="12439" spans="7:14" s="104" customFormat="1">
      <c r="G12439"/>
      <c r="H12439"/>
      <c r="N12439"/>
    </row>
    <row r="12440" spans="7:14" s="104" customFormat="1">
      <c r="G12440"/>
      <c r="H12440"/>
      <c r="N12440"/>
    </row>
    <row r="12441" spans="7:14" s="104" customFormat="1">
      <c r="G12441"/>
      <c r="H12441"/>
      <c r="N12441"/>
    </row>
    <row r="12442" spans="7:14" s="104" customFormat="1">
      <c r="G12442"/>
      <c r="H12442"/>
      <c r="N12442"/>
    </row>
    <row r="12443" spans="7:14" s="104" customFormat="1">
      <c r="G12443"/>
      <c r="H12443"/>
      <c r="N12443"/>
    </row>
    <row r="12444" spans="7:14" s="104" customFormat="1">
      <c r="G12444"/>
      <c r="H12444"/>
      <c r="N12444"/>
    </row>
    <row r="12445" spans="7:14" s="104" customFormat="1">
      <c r="G12445"/>
      <c r="H12445"/>
      <c r="N12445"/>
    </row>
    <row r="12446" spans="7:14" s="104" customFormat="1">
      <c r="G12446"/>
      <c r="H12446"/>
      <c r="N12446"/>
    </row>
    <row r="12447" spans="7:14" s="104" customFormat="1">
      <c r="G12447"/>
      <c r="H12447"/>
      <c r="N12447"/>
    </row>
    <row r="12448" spans="7:14" s="104" customFormat="1">
      <c r="G12448"/>
      <c r="H12448"/>
      <c r="N12448"/>
    </row>
    <row r="12449" spans="7:14" s="104" customFormat="1">
      <c r="G12449"/>
      <c r="H12449"/>
      <c r="N12449"/>
    </row>
    <row r="12450" spans="7:14" s="104" customFormat="1">
      <c r="G12450"/>
      <c r="H12450"/>
      <c r="N12450"/>
    </row>
    <row r="12451" spans="7:14" s="104" customFormat="1">
      <c r="G12451"/>
      <c r="H12451"/>
      <c r="N12451"/>
    </row>
    <row r="12452" spans="7:14" s="104" customFormat="1">
      <c r="G12452"/>
      <c r="H12452"/>
      <c r="N12452"/>
    </row>
    <row r="12453" spans="7:14" s="104" customFormat="1">
      <c r="G12453"/>
      <c r="H12453"/>
      <c r="N12453"/>
    </row>
    <row r="12454" spans="7:14" s="104" customFormat="1">
      <c r="G12454"/>
      <c r="H12454"/>
      <c r="N12454"/>
    </row>
    <row r="12455" spans="7:14" s="104" customFormat="1">
      <c r="G12455"/>
      <c r="H12455"/>
      <c r="N12455"/>
    </row>
    <row r="12456" spans="7:14" s="104" customFormat="1">
      <c r="G12456"/>
      <c r="H12456"/>
      <c r="N12456"/>
    </row>
    <row r="12457" spans="7:14" s="104" customFormat="1">
      <c r="G12457"/>
      <c r="H12457"/>
      <c r="N12457"/>
    </row>
    <row r="12458" spans="7:14" s="104" customFormat="1">
      <c r="G12458"/>
      <c r="H12458"/>
      <c r="N12458"/>
    </row>
    <row r="12459" spans="7:14" s="104" customFormat="1">
      <c r="G12459"/>
      <c r="H12459"/>
      <c r="N12459"/>
    </row>
    <row r="12460" spans="7:14" s="104" customFormat="1">
      <c r="G12460"/>
      <c r="H12460"/>
      <c r="N12460"/>
    </row>
    <row r="12461" spans="7:14" s="104" customFormat="1">
      <c r="G12461"/>
      <c r="H12461"/>
      <c r="N12461"/>
    </row>
    <row r="12462" spans="7:14" s="104" customFormat="1">
      <c r="G12462"/>
      <c r="H12462"/>
      <c r="N12462"/>
    </row>
    <row r="12463" spans="7:14" s="104" customFormat="1">
      <c r="G12463"/>
      <c r="H12463"/>
      <c r="N12463"/>
    </row>
    <row r="12464" spans="7:14" s="104" customFormat="1">
      <c r="G12464"/>
      <c r="H12464"/>
      <c r="N12464"/>
    </row>
    <row r="12465" spans="7:14" s="104" customFormat="1">
      <c r="G12465"/>
      <c r="H12465"/>
      <c r="N12465"/>
    </row>
    <row r="12466" spans="7:14" s="104" customFormat="1">
      <c r="G12466"/>
      <c r="H12466"/>
      <c r="N12466"/>
    </row>
    <row r="12467" spans="7:14" s="104" customFormat="1">
      <c r="G12467"/>
      <c r="H12467"/>
      <c r="N12467"/>
    </row>
    <row r="12468" spans="7:14" s="104" customFormat="1">
      <c r="G12468"/>
      <c r="H12468"/>
      <c r="N12468"/>
    </row>
    <row r="12469" spans="7:14" s="104" customFormat="1">
      <c r="G12469"/>
      <c r="H12469"/>
      <c r="N12469"/>
    </row>
    <row r="12470" spans="7:14" s="104" customFormat="1">
      <c r="G12470"/>
      <c r="H12470"/>
      <c r="N12470"/>
    </row>
    <row r="12471" spans="7:14" s="104" customFormat="1">
      <c r="G12471"/>
      <c r="H12471"/>
      <c r="N12471"/>
    </row>
    <row r="12472" spans="7:14" s="104" customFormat="1">
      <c r="G12472"/>
      <c r="H12472"/>
      <c r="N12472"/>
    </row>
    <row r="12473" spans="7:14" s="104" customFormat="1">
      <c r="G12473"/>
      <c r="H12473"/>
      <c r="N12473"/>
    </row>
    <row r="12474" spans="7:14" s="104" customFormat="1">
      <c r="G12474"/>
      <c r="H12474"/>
      <c r="N12474"/>
    </row>
    <row r="12475" spans="7:14" s="104" customFormat="1">
      <c r="G12475"/>
      <c r="H12475"/>
      <c r="N12475"/>
    </row>
    <row r="12476" spans="7:14" s="104" customFormat="1">
      <c r="G12476"/>
      <c r="H12476"/>
      <c r="N12476"/>
    </row>
    <row r="12477" spans="7:14" s="104" customFormat="1">
      <c r="G12477"/>
      <c r="H12477"/>
      <c r="N12477"/>
    </row>
    <row r="12478" spans="7:14" s="104" customFormat="1">
      <c r="G12478"/>
      <c r="H12478"/>
      <c r="N12478"/>
    </row>
    <row r="12479" spans="7:14" s="104" customFormat="1">
      <c r="G12479"/>
      <c r="H12479"/>
      <c r="N12479"/>
    </row>
    <row r="12480" spans="7:14" s="104" customFormat="1">
      <c r="G12480"/>
      <c r="H12480"/>
      <c r="N12480"/>
    </row>
    <row r="12481" spans="7:14" s="104" customFormat="1">
      <c r="G12481"/>
      <c r="H12481"/>
      <c r="N12481"/>
    </row>
    <row r="12482" spans="7:14" s="104" customFormat="1">
      <c r="G12482"/>
      <c r="H12482"/>
      <c r="N12482"/>
    </row>
    <row r="12483" spans="7:14" s="104" customFormat="1">
      <c r="G12483"/>
      <c r="H12483"/>
      <c r="N12483"/>
    </row>
    <row r="12484" spans="7:14" s="104" customFormat="1">
      <c r="G12484"/>
      <c r="H12484"/>
      <c r="N12484"/>
    </row>
    <row r="12485" spans="7:14" s="104" customFormat="1">
      <c r="G12485"/>
      <c r="H12485"/>
      <c r="N12485"/>
    </row>
    <row r="12486" spans="7:14" s="104" customFormat="1">
      <c r="G12486"/>
      <c r="H12486"/>
      <c r="N12486"/>
    </row>
    <row r="12487" spans="7:14" s="104" customFormat="1">
      <c r="G12487"/>
      <c r="H12487"/>
      <c r="N12487"/>
    </row>
    <row r="12488" spans="7:14" s="104" customFormat="1">
      <c r="G12488"/>
      <c r="H12488"/>
      <c r="N12488"/>
    </row>
    <row r="12489" spans="7:14" s="104" customFormat="1">
      <c r="G12489"/>
      <c r="H12489"/>
      <c r="N12489"/>
    </row>
    <row r="12490" spans="7:14" s="104" customFormat="1">
      <c r="G12490"/>
      <c r="H12490"/>
      <c r="N12490"/>
    </row>
    <row r="12491" spans="7:14" s="104" customFormat="1">
      <c r="G12491"/>
      <c r="H12491"/>
      <c r="N12491"/>
    </row>
    <row r="12492" spans="7:14" s="104" customFormat="1">
      <c r="G12492"/>
      <c r="H12492"/>
      <c r="N12492"/>
    </row>
    <row r="12493" spans="7:14" s="104" customFormat="1">
      <c r="G12493"/>
      <c r="H12493"/>
      <c r="N12493"/>
    </row>
    <row r="12494" spans="7:14" s="104" customFormat="1">
      <c r="G12494"/>
      <c r="H12494"/>
      <c r="N12494"/>
    </row>
    <row r="12495" spans="7:14" s="104" customFormat="1">
      <c r="G12495"/>
      <c r="H12495"/>
      <c r="N12495"/>
    </row>
    <row r="12496" spans="7:14" s="104" customFormat="1">
      <c r="G12496"/>
      <c r="H12496"/>
      <c r="N12496"/>
    </row>
    <row r="12497" spans="7:14" s="104" customFormat="1">
      <c r="G12497"/>
      <c r="H12497"/>
      <c r="N12497"/>
    </row>
    <row r="12498" spans="7:14" s="104" customFormat="1">
      <c r="G12498"/>
      <c r="H12498"/>
      <c r="N12498"/>
    </row>
    <row r="12499" spans="7:14" s="104" customFormat="1">
      <c r="G12499"/>
      <c r="H12499"/>
      <c r="N12499"/>
    </row>
    <row r="12500" spans="7:14" s="104" customFormat="1">
      <c r="G12500"/>
      <c r="H12500"/>
      <c r="N12500"/>
    </row>
    <row r="12501" spans="7:14" s="104" customFormat="1">
      <c r="G12501"/>
      <c r="H12501"/>
      <c r="N12501"/>
    </row>
    <row r="12502" spans="7:14" s="104" customFormat="1">
      <c r="G12502"/>
      <c r="H12502"/>
      <c r="N12502"/>
    </row>
    <row r="12503" spans="7:14" s="104" customFormat="1">
      <c r="G12503"/>
      <c r="H12503"/>
      <c r="N12503"/>
    </row>
    <row r="12504" spans="7:14" s="104" customFormat="1">
      <c r="G12504"/>
      <c r="H12504"/>
      <c r="N12504"/>
    </row>
    <row r="12505" spans="7:14" s="104" customFormat="1">
      <c r="G12505"/>
      <c r="H12505"/>
      <c r="N12505"/>
    </row>
    <row r="12506" spans="7:14" s="104" customFormat="1">
      <c r="G12506"/>
      <c r="H12506"/>
      <c r="N12506"/>
    </row>
    <row r="12507" spans="7:14" s="104" customFormat="1">
      <c r="G12507"/>
      <c r="H12507"/>
      <c r="N12507"/>
    </row>
    <row r="12508" spans="7:14" s="104" customFormat="1">
      <c r="G12508"/>
      <c r="H12508"/>
      <c r="N12508"/>
    </row>
    <row r="12509" spans="7:14" s="104" customFormat="1">
      <c r="G12509"/>
      <c r="H12509"/>
      <c r="N12509"/>
    </row>
    <row r="12510" spans="7:14" s="104" customFormat="1">
      <c r="G12510"/>
      <c r="H12510"/>
      <c r="N12510"/>
    </row>
    <row r="12511" spans="7:14" s="104" customFormat="1">
      <c r="G12511"/>
      <c r="H12511"/>
      <c r="N12511"/>
    </row>
    <row r="12512" spans="7:14" s="104" customFormat="1">
      <c r="G12512"/>
      <c r="H12512"/>
      <c r="N12512"/>
    </row>
    <row r="12513" spans="7:14" s="104" customFormat="1">
      <c r="G12513"/>
      <c r="H12513"/>
      <c r="N12513"/>
    </row>
    <row r="12514" spans="7:14" s="104" customFormat="1">
      <c r="G12514"/>
      <c r="H12514"/>
      <c r="N12514"/>
    </row>
    <row r="12515" spans="7:14" s="104" customFormat="1">
      <c r="G12515"/>
      <c r="H12515"/>
      <c r="N12515"/>
    </row>
    <row r="12516" spans="7:14" s="104" customFormat="1">
      <c r="G12516"/>
      <c r="H12516"/>
      <c r="N12516"/>
    </row>
    <row r="12517" spans="7:14" s="104" customFormat="1">
      <c r="G12517"/>
      <c r="H12517"/>
      <c r="N12517"/>
    </row>
    <row r="12518" spans="7:14" s="104" customFormat="1">
      <c r="G12518"/>
      <c r="H12518"/>
      <c r="N12518"/>
    </row>
    <row r="12519" spans="7:14" s="104" customFormat="1">
      <c r="G12519"/>
      <c r="H12519"/>
      <c r="N12519"/>
    </row>
    <row r="12520" spans="7:14" s="104" customFormat="1">
      <c r="G12520"/>
      <c r="H12520"/>
      <c r="N12520"/>
    </row>
    <row r="12521" spans="7:14" s="104" customFormat="1">
      <c r="G12521"/>
      <c r="H12521"/>
      <c r="N12521"/>
    </row>
    <row r="12522" spans="7:14" s="104" customFormat="1">
      <c r="G12522"/>
      <c r="H12522"/>
      <c r="N12522"/>
    </row>
    <row r="12523" spans="7:14" s="104" customFormat="1">
      <c r="G12523"/>
      <c r="H12523"/>
      <c r="N12523"/>
    </row>
    <row r="12524" spans="7:14" s="104" customFormat="1">
      <c r="G12524"/>
      <c r="H12524"/>
      <c r="N12524"/>
    </row>
    <row r="12525" spans="7:14" s="104" customFormat="1">
      <c r="G12525"/>
      <c r="H12525"/>
      <c r="N12525"/>
    </row>
    <row r="12526" spans="7:14" s="104" customFormat="1">
      <c r="G12526"/>
      <c r="H12526"/>
      <c r="N12526"/>
    </row>
    <row r="12527" spans="7:14" s="104" customFormat="1">
      <c r="G12527"/>
      <c r="H12527"/>
      <c r="N12527"/>
    </row>
    <row r="12528" spans="7:14" s="104" customFormat="1">
      <c r="G12528"/>
      <c r="H12528"/>
      <c r="N12528"/>
    </row>
    <row r="12529" spans="7:14" s="104" customFormat="1">
      <c r="G12529"/>
      <c r="H12529"/>
      <c r="N12529"/>
    </row>
    <row r="12530" spans="7:14" s="104" customFormat="1">
      <c r="G12530"/>
      <c r="H12530"/>
      <c r="N12530"/>
    </row>
    <row r="12531" spans="7:14" s="104" customFormat="1">
      <c r="G12531"/>
      <c r="H12531"/>
      <c r="N12531"/>
    </row>
    <row r="12532" spans="7:14" s="104" customFormat="1">
      <c r="G12532"/>
      <c r="H12532"/>
      <c r="N12532"/>
    </row>
    <row r="12533" spans="7:14" s="104" customFormat="1">
      <c r="G12533"/>
      <c r="H12533"/>
      <c r="N12533"/>
    </row>
    <row r="12534" spans="7:14" s="104" customFormat="1">
      <c r="G12534"/>
      <c r="H12534"/>
      <c r="N12534"/>
    </row>
    <row r="12535" spans="7:14" s="104" customFormat="1">
      <c r="G12535"/>
      <c r="H12535"/>
      <c r="N12535"/>
    </row>
    <row r="12536" spans="7:14" s="104" customFormat="1">
      <c r="G12536"/>
      <c r="H12536"/>
      <c r="N12536"/>
    </row>
    <row r="12537" spans="7:14" s="104" customFormat="1">
      <c r="G12537"/>
      <c r="H12537"/>
      <c r="N12537"/>
    </row>
    <row r="12538" spans="7:14" s="104" customFormat="1">
      <c r="G12538"/>
      <c r="H12538"/>
      <c r="N12538"/>
    </row>
    <row r="12539" spans="7:14" s="104" customFormat="1">
      <c r="G12539"/>
      <c r="H12539"/>
      <c r="N12539"/>
    </row>
    <row r="12540" spans="7:14" s="104" customFormat="1">
      <c r="G12540"/>
      <c r="H12540"/>
      <c r="N12540"/>
    </row>
    <row r="12541" spans="7:14" s="104" customFormat="1">
      <c r="G12541"/>
      <c r="H12541"/>
      <c r="N12541"/>
    </row>
    <row r="12542" spans="7:14" s="104" customFormat="1">
      <c r="G12542"/>
      <c r="H12542"/>
      <c r="N12542"/>
    </row>
    <row r="12543" spans="7:14" s="104" customFormat="1">
      <c r="G12543"/>
      <c r="H12543"/>
      <c r="N12543"/>
    </row>
    <row r="12544" spans="7:14" s="104" customFormat="1">
      <c r="G12544"/>
      <c r="H12544"/>
      <c r="N12544"/>
    </row>
    <row r="12545" spans="7:14" s="104" customFormat="1">
      <c r="G12545"/>
      <c r="H12545"/>
      <c r="N12545"/>
    </row>
    <row r="12546" spans="7:14" s="104" customFormat="1">
      <c r="G12546"/>
      <c r="H12546"/>
      <c r="N12546"/>
    </row>
    <row r="12547" spans="7:14" s="104" customFormat="1">
      <c r="G12547"/>
      <c r="H12547"/>
      <c r="N12547"/>
    </row>
    <row r="12548" spans="7:14" s="104" customFormat="1">
      <c r="G12548"/>
      <c r="H12548"/>
      <c r="N12548"/>
    </row>
    <row r="12549" spans="7:14" s="104" customFormat="1">
      <c r="G12549"/>
      <c r="H12549"/>
      <c r="N12549"/>
    </row>
    <row r="12550" spans="7:14" s="104" customFormat="1">
      <c r="G12550"/>
      <c r="H12550"/>
      <c r="N12550"/>
    </row>
    <row r="12551" spans="7:14" s="104" customFormat="1">
      <c r="G12551"/>
      <c r="H12551"/>
      <c r="N12551"/>
    </row>
    <row r="12552" spans="7:14" s="104" customFormat="1">
      <c r="G12552"/>
      <c r="H12552"/>
      <c r="N12552"/>
    </row>
    <row r="12553" spans="7:14" s="104" customFormat="1">
      <c r="G12553"/>
      <c r="H12553"/>
      <c r="N12553"/>
    </row>
    <row r="12554" spans="7:14" s="104" customFormat="1">
      <c r="G12554"/>
      <c r="H12554"/>
      <c r="N12554"/>
    </row>
    <row r="12555" spans="7:14" s="104" customFormat="1">
      <c r="G12555"/>
      <c r="H12555"/>
      <c r="N12555"/>
    </row>
    <row r="12556" spans="7:14" s="104" customFormat="1">
      <c r="G12556"/>
      <c r="H12556"/>
      <c r="N12556"/>
    </row>
    <row r="12557" spans="7:14" s="104" customFormat="1">
      <c r="G12557"/>
      <c r="H12557"/>
      <c r="N12557"/>
    </row>
    <row r="12558" spans="7:14" s="104" customFormat="1">
      <c r="G12558"/>
      <c r="H12558"/>
      <c r="N12558"/>
    </row>
    <row r="12559" spans="7:14" s="104" customFormat="1">
      <c r="G12559"/>
      <c r="H12559"/>
      <c r="N12559"/>
    </row>
    <row r="12560" spans="7:14" s="104" customFormat="1">
      <c r="G12560"/>
      <c r="H12560"/>
      <c r="N12560"/>
    </row>
    <row r="12561" spans="7:14" s="104" customFormat="1">
      <c r="G12561"/>
      <c r="H12561"/>
      <c r="N12561"/>
    </row>
    <row r="12562" spans="7:14" s="104" customFormat="1">
      <c r="G12562"/>
      <c r="H12562"/>
      <c r="N12562"/>
    </row>
    <row r="12563" spans="7:14" s="104" customFormat="1">
      <c r="G12563"/>
      <c r="H12563"/>
      <c r="N12563"/>
    </row>
    <row r="12564" spans="7:14" s="104" customFormat="1">
      <c r="G12564"/>
      <c r="H12564"/>
      <c r="N12564"/>
    </row>
    <row r="12565" spans="7:14" s="104" customFormat="1">
      <c r="G12565"/>
      <c r="H12565"/>
      <c r="N12565"/>
    </row>
    <row r="12566" spans="7:14" s="104" customFormat="1">
      <c r="G12566"/>
      <c r="H12566"/>
      <c r="N12566"/>
    </row>
    <row r="12567" spans="7:14" s="104" customFormat="1">
      <c r="G12567"/>
      <c r="H12567"/>
      <c r="N12567"/>
    </row>
    <row r="12568" spans="7:14" s="104" customFormat="1">
      <c r="G12568"/>
      <c r="H12568"/>
      <c r="N12568"/>
    </row>
    <row r="12569" spans="7:14" s="104" customFormat="1">
      <c r="G12569"/>
      <c r="H12569"/>
      <c r="N12569"/>
    </row>
    <row r="12570" spans="7:14" s="104" customFormat="1">
      <c r="G12570"/>
      <c r="H12570"/>
      <c r="N12570"/>
    </row>
    <row r="12571" spans="7:14" s="104" customFormat="1">
      <c r="G12571"/>
      <c r="H12571"/>
      <c r="N12571"/>
    </row>
    <row r="12572" spans="7:14" s="104" customFormat="1">
      <c r="G12572"/>
      <c r="H12572"/>
      <c r="N12572"/>
    </row>
    <row r="12573" spans="7:14" s="104" customFormat="1">
      <c r="G12573"/>
      <c r="H12573"/>
      <c r="N12573"/>
    </row>
    <row r="12574" spans="7:14" s="104" customFormat="1">
      <c r="G12574"/>
      <c r="H12574"/>
      <c r="N12574"/>
    </row>
    <row r="12575" spans="7:14" s="104" customFormat="1">
      <c r="G12575"/>
      <c r="H12575"/>
      <c r="N12575"/>
    </row>
    <row r="12576" spans="7:14" s="104" customFormat="1">
      <c r="G12576"/>
      <c r="H12576"/>
      <c r="N12576"/>
    </row>
    <row r="12577" spans="7:14" s="104" customFormat="1">
      <c r="G12577"/>
      <c r="H12577"/>
      <c r="N12577"/>
    </row>
    <row r="12578" spans="7:14" s="104" customFormat="1">
      <c r="G12578"/>
      <c r="H12578"/>
      <c r="N12578"/>
    </row>
    <row r="12579" spans="7:14" s="104" customFormat="1">
      <c r="G12579"/>
      <c r="H12579"/>
      <c r="N12579"/>
    </row>
    <row r="12580" spans="7:14" s="104" customFormat="1">
      <c r="G12580"/>
      <c r="H12580"/>
      <c r="N12580"/>
    </row>
    <row r="12581" spans="7:14" s="104" customFormat="1">
      <c r="G12581"/>
      <c r="H12581"/>
      <c r="N12581"/>
    </row>
    <row r="12582" spans="7:14" s="104" customFormat="1">
      <c r="G12582"/>
      <c r="H12582"/>
      <c r="N12582"/>
    </row>
    <row r="12583" spans="7:14" s="104" customFormat="1">
      <c r="G12583"/>
      <c r="H12583"/>
      <c r="N12583"/>
    </row>
    <row r="12584" spans="7:14" s="104" customFormat="1">
      <c r="G12584"/>
      <c r="H12584"/>
      <c r="N12584"/>
    </row>
    <row r="12585" spans="7:14" s="104" customFormat="1">
      <c r="G12585"/>
      <c r="H12585"/>
      <c r="N12585"/>
    </row>
    <row r="12586" spans="7:14" s="104" customFormat="1">
      <c r="G12586"/>
      <c r="H12586"/>
      <c r="N12586"/>
    </row>
    <row r="12587" spans="7:14" s="104" customFormat="1">
      <c r="G12587"/>
      <c r="H12587"/>
      <c r="N12587"/>
    </row>
    <row r="12588" spans="7:14" s="104" customFormat="1">
      <c r="G12588"/>
      <c r="H12588"/>
      <c r="N12588"/>
    </row>
    <row r="12589" spans="7:14" s="104" customFormat="1">
      <c r="G12589"/>
      <c r="H12589"/>
      <c r="N12589"/>
    </row>
    <row r="12590" spans="7:14" s="104" customFormat="1">
      <c r="G12590"/>
      <c r="H12590"/>
      <c r="N12590"/>
    </row>
    <row r="12591" spans="7:14" s="104" customFormat="1">
      <c r="G12591"/>
      <c r="H12591"/>
      <c r="N12591"/>
    </row>
    <row r="12592" spans="7:14" s="104" customFormat="1">
      <c r="G12592"/>
      <c r="H12592"/>
      <c r="N12592"/>
    </row>
    <row r="12593" spans="7:14" s="104" customFormat="1">
      <c r="G12593"/>
      <c r="H12593"/>
      <c r="N12593"/>
    </row>
    <row r="12594" spans="7:14" s="104" customFormat="1">
      <c r="G12594"/>
      <c r="H12594"/>
      <c r="N12594"/>
    </row>
    <row r="12595" spans="7:14" s="104" customFormat="1">
      <c r="G12595"/>
      <c r="H12595"/>
      <c r="N12595"/>
    </row>
    <row r="12596" spans="7:14" s="104" customFormat="1">
      <c r="G12596"/>
      <c r="H12596"/>
      <c r="N12596"/>
    </row>
    <row r="12597" spans="7:14" s="104" customFormat="1">
      <c r="G12597"/>
      <c r="H12597"/>
      <c r="N12597"/>
    </row>
    <row r="12598" spans="7:14" s="104" customFormat="1">
      <c r="G12598"/>
      <c r="H12598"/>
      <c r="N12598"/>
    </row>
    <row r="12599" spans="7:14" s="104" customFormat="1">
      <c r="G12599"/>
      <c r="H12599"/>
      <c r="N12599"/>
    </row>
    <row r="12600" spans="7:14" s="104" customFormat="1">
      <c r="G12600"/>
      <c r="H12600"/>
      <c r="N12600"/>
    </row>
    <row r="12601" spans="7:14" s="104" customFormat="1">
      <c r="G12601"/>
      <c r="H12601"/>
      <c r="N12601"/>
    </row>
    <row r="12602" spans="7:14" s="104" customFormat="1">
      <c r="G12602"/>
      <c r="H12602"/>
      <c r="N12602"/>
    </row>
    <row r="12603" spans="7:14" s="104" customFormat="1">
      <c r="G12603"/>
      <c r="H12603"/>
      <c r="N12603"/>
    </row>
    <row r="12604" spans="7:14" s="104" customFormat="1">
      <c r="G12604"/>
      <c r="H12604"/>
      <c r="N12604"/>
    </row>
    <row r="12605" spans="7:14" s="104" customFormat="1">
      <c r="G12605"/>
      <c r="H12605"/>
      <c r="N12605"/>
    </row>
    <row r="12606" spans="7:14" s="104" customFormat="1">
      <c r="G12606"/>
      <c r="H12606"/>
      <c r="N12606"/>
    </row>
    <row r="12607" spans="7:14" s="104" customFormat="1">
      <c r="G12607"/>
      <c r="H12607"/>
      <c r="N12607"/>
    </row>
    <row r="12608" spans="7:14" s="104" customFormat="1">
      <c r="G12608"/>
      <c r="H12608"/>
      <c r="N12608"/>
    </row>
    <row r="12609" spans="7:14" s="104" customFormat="1">
      <c r="G12609"/>
      <c r="H12609"/>
      <c r="N12609"/>
    </row>
    <row r="12610" spans="7:14" s="104" customFormat="1">
      <c r="G12610"/>
      <c r="H12610"/>
      <c r="N12610"/>
    </row>
    <row r="12611" spans="7:14" s="104" customFormat="1">
      <c r="G12611"/>
      <c r="H12611"/>
      <c r="N12611"/>
    </row>
    <row r="12612" spans="7:14" s="104" customFormat="1">
      <c r="G12612"/>
      <c r="H12612"/>
      <c r="N12612"/>
    </row>
    <row r="12613" spans="7:14" s="104" customFormat="1">
      <c r="G12613"/>
      <c r="H12613"/>
      <c r="N12613"/>
    </row>
    <row r="12614" spans="7:14" s="104" customFormat="1">
      <c r="G12614"/>
      <c r="H12614"/>
      <c r="N12614"/>
    </row>
    <row r="12615" spans="7:14" s="104" customFormat="1">
      <c r="G12615"/>
      <c r="H12615"/>
      <c r="N12615"/>
    </row>
    <row r="12616" spans="7:14" s="104" customFormat="1">
      <c r="G12616"/>
      <c r="H12616"/>
      <c r="N12616"/>
    </row>
    <row r="12617" spans="7:14" s="104" customFormat="1">
      <c r="G12617"/>
      <c r="H12617"/>
      <c r="N12617"/>
    </row>
    <row r="12618" spans="7:14" s="104" customFormat="1">
      <c r="G12618"/>
      <c r="H12618"/>
      <c r="N12618"/>
    </row>
    <row r="12619" spans="7:14" s="104" customFormat="1">
      <c r="G12619"/>
      <c r="H12619"/>
      <c r="N12619"/>
    </row>
    <row r="12620" spans="7:14" s="104" customFormat="1">
      <c r="G12620"/>
      <c r="H12620"/>
      <c r="N12620"/>
    </row>
    <row r="12621" spans="7:14" s="104" customFormat="1">
      <c r="G12621"/>
      <c r="H12621"/>
      <c r="N12621"/>
    </row>
    <row r="12622" spans="7:14" s="104" customFormat="1">
      <c r="G12622"/>
      <c r="H12622"/>
      <c r="N12622"/>
    </row>
    <row r="12623" spans="7:14" s="104" customFormat="1">
      <c r="G12623"/>
      <c r="H12623"/>
      <c r="N12623"/>
    </row>
    <row r="12624" spans="7:14" s="104" customFormat="1">
      <c r="G12624"/>
      <c r="H12624"/>
      <c r="N12624"/>
    </row>
    <row r="12625" spans="7:14" s="104" customFormat="1">
      <c r="G12625"/>
      <c r="H12625"/>
      <c r="N12625"/>
    </row>
    <row r="12626" spans="7:14" s="104" customFormat="1">
      <c r="G12626"/>
      <c r="H12626"/>
      <c r="N12626"/>
    </row>
    <row r="12627" spans="7:14" s="104" customFormat="1">
      <c r="G12627"/>
      <c r="H12627"/>
      <c r="N12627"/>
    </row>
    <row r="12628" spans="7:14" s="104" customFormat="1">
      <c r="G12628"/>
      <c r="H12628"/>
      <c r="N12628"/>
    </row>
    <row r="12629" spans="7:14" s="104" customFormat="1">
      <c r="G12629"/>
      <c r="H12629"/>
      <c r="N12629"/>
    </row>
    <row r="12630" spans="7:14" s="104" customFormat="1">
      <c r="G12630"/>
      <c r="H12630"/>
      <c r="N12630"/>
    </row>
    <row r="12631" spans="7:14" s="104" customFormat="1">
      <c r="G12631"/>
      <c r="H12631"/>
      <c r="N12631"/>
    </row>
    <row r="12632" spans="7:14" s="104" customFormat="1">
      <c r="G12632"/>
      <c r="H12632"/>
      <c r="N12632"/>
    </row>
    <row r="12633" spans="7:14" s="104" customFormat="1">
      <c r="G12633"/>
      <c r="H12633"/>
      <c r="N12633"/>
    </row>
    <row r="12634" spans="7:14" s="104" customFormat="1">
      <c r="G12634"/>
      <c r="H12634"/>
      <c r="N12634"/>
    </row>
    <row r="12635" spans="7:14" s="104" customFormat="1">
      <c r="G12635"/>
      <c r="H12635"/>
      <c r="N12635"/>
    </row>
    <row r="12636" spans="7:14" s="104" customFormat="1">
      <c r="G12636"/>
      <c r="H12636"/>
      <c r="N12636"/>
    </row>
    <row r="12637" spans="7:14" s="104" customFormat="1">
      <c r="G12637"/>
      <c r="H12637"/>
      <c r="N12637"/>
    </row>
    <row r="12638" spans="7:14" s="104" customFormat="1">
      <c r="G12638"/>
      <c r="H12638"/>
      <c r="N12638"/>
    </row>
    <row r="12639" spans="7:14" s="104" customFormat="1">
      <c r="G12639"/>
      <c r="H12639"/>
      <c r="N12639"/>
    </row>
    <row r="12640" spans="7:14" s="104" customFormat="1">
      <c r="G12640"/>
      <c r="H12640"/>
      <c r="N12640"/>
    </row>
    <row r="12641" spans="7:14" s="104" customFormat="1">
      <c r="G12641"/>
      <c r="H12641"/>
      <c r="N12641"/>
    </row>
    <row r="12642" spans="7:14" s="104" customFormat="1">
      <c r="G12642"/>
      <c r="H12642"/>
      <c r="N12642"/>
    </row>
    <row r="12643" spans="7:14" s="104" customFormat="1">
      <c r="G12643"/>
      <c r="H12643"/>
      <c r="N12643"/>
    </row>
    <row r="12644" spans="7:14" s="104" customFormat="1">
      <c r="G12644"/>
      <c r="H12644"/>
      <c r="N12644"/>
    </row>
    <row r="12645" spans="7:14" s="104" customFormat="1">
      <c r="G12645"/>
      <c r="H12645"/>
      <c r="N12645"/>
    </row>
    <row r="12646" spans="7:14" s="104" customFormat="1">
      <c r="G12646"/>
      <c r="H12646"/>
      <c r="N12646"/>
    </row>
    <row r="12647" spans="7:14" s="104" customFormat="1">
      <c r="G12647"/>
      <c r="H12647"/>
      <c r="N12647"/>
    </row>
    <row r="12648" spans="7:14" s="104" customFormat="1">
      <c r="G12648"/>
      <c r="H12648"/>
      <c r="N12648"/>
    </row>
    <row r="12649" spans="7:14" s="104" customFormat="1">
      <c r="G12649"/>
      <c r="H12649"/>
      <c r="N12649"/>
    </row>
    <row r="12650" spans="7:14" s="104" customFormat="1">
      <c r="G12650"/>
      <c r="H12650"/>
      <c r="N12650"/>
    </row>
    <row r="12651" spans="7:14" s="104" customFormat="1">
      <c r="G12651"/>
      <c r="H12651"/>
      <c r="N12651"/>
    </row>
    <row r="12652" spans="7:14" s="104" customFormat="1">
      <c r="G12652"/>
      <c r="H12652"/>
      <c r="N12652"/>
    </row>
    <row r="12653" spans="7:14" s="104" customFormat="1">
      <c r="G12653"/>
      <c r="H12653"/>
      <c r="N12653"/>
    </row>
    <row r="12654" spans="7:14" s="104" customFormat="1">
      <c r="G12654"/>
      <c r="H12654"/>
      <c r="N12654"/>
    </row>
    <row r="12655" spans="7:14" s="104" customFormat="1">
      <c r="G12655"/>
      <c r="H12655"/>
      <c r="N12655"/>
    </row>
    <row r="12656" spans="7:14" s="104" customFormat="1">
      <c r="G12656"/>
      <c r="H12656"/>
      <c r="N12656"/>
    </row>
    <row r="12657" spans="7:14" s="104" customFormat="1">
      <c r="G12657"/>
      <c r="H12657"/>
      <c r="N12657"/>
    </row>
    <row r="12658" spans="7:14" s="104" customFormat="1">
      <c r="G12658"/>
      <c r="H12658"/>
      <c r="N12658"/>
    </row>
    <row r="12659" spans="7:14" s="104" customFormat="1">
      <c r="G12659"/>
      <c r="H12659"/>
      <c r="N12659"/>
    </row>
    <row r="12660" spans="7:14" s="104" customFormat="1">
      <c r="G12660"/>
      <c r="H12660"/>
      <c r="N12660"/>
    </row>
    <row r="12661" spans="7:14" s="104" customFormat="1">
      <c r="G12661"/>
      <c r="H12661"/>
      <c r="N12661"/>
    </row>
    <row r="12662" spans="7:14" s="104" customFormat="1">
      <c r="G12662"/>
      <c r="H12662"/>
      <c r="N12662"/>
    </row>
    <row r="12663" spans="7:14" s="104" customFormat="1">
      <c r="G12663"/>
      <c r="H12663"/>
      <c r="N12663"/>
    </row>
    <row r="12664" spans="7:14" s="104" customFormat="1">
      <c r="G12664"/>
      <c r="H12664"/>
      <c r="N12664"/>
    </row>
    <row r="12665" spans="7:14" s="104" customFormat="1">
      <c r="G12665"/>
      <c r="H12665"/>
      <c r="N12665"/>
    </row>
    <row r="12666" spans="7:14" s="104" customFormat="1">
      <c r="G12666"/>
      <c r="H12666"/>
      <c r="N12666"/>
    </row>
    <row r="12667" spans="7:14" s="104" customFormat="1">
      <c r="G12667"/>
      <c r="H12667"/>
      <c r="N12667"/>
    </row>
    <row r="12668" spans="7:14" s="104" customFormat="1">
      <c r="G12668"/>
      <c r="H12668"/>
      <c r="N12668"/>
    </row>
    <row r="12669" spans="7:14" s="104" customFormat="1">
      <c r="G12669"/>
      <c r="H12669"/>
      <c r="N12669"/>
    </row>
    <row r="12670" spans="7:14" s="104" customFormat="1">
      <c r="G12670"/>
      <c r="H12670"/>
      <c r="N12670"/>
    </row>
    <row r="12671" spans="7:14" s="104" customFormat="1">
      <c r="G12671"/>
      <c r="H12671"/>
      <c r="N12671"/>
    </row>
    <row r="12672" spans="7:14" s="104" customFormat="1">
      <c r="G12672"/>
      <c r="H12672"/>
      <c r="N12672"/>
    </row>
    <row r="12673" spans="7:14" s="104" customFormat="1">
      <c r="G12673"/>
      <c r="H12673"/>
      <c r="N12673"/>
    </row>
    <row r="12674" spans="7:14" s="104" customFormat="1">
      <c r="G12674"/>
      <c r="H12674"/>
      <c r="N12674"/>
    </row>
    <row r="12675" spans="7:14" s="104" customFormat="1">
      <c r="G12675"/>
      <c r="H12675"/>
      <c r="N12675"/>
    </row>
    <row r="12676" spans="7:14" s="104" customFormat="1">
      <c r="G12676"/>
      <c r="H12676"/>
      <c r="N12676"/>
    </row>
    <row r="12677" spans="7:14" s="104" customFormat="1">
      <c r="G12677"/>
      <c r="H12677"/>
      <c r="N12677"/>
    </row>
    <row r="12678" spans="7:14" s="104" customFormat="1">
      <c r="G12678"/>
      <c r="H12678"/>
      <c r="N12678"/>
    </row>
    <row r="12679" spans="7:14" s="104" customFormat="1">
      <c r="G12679"/>
      <c r="H12679"/>
      <c r="N12679"/>
    </row>
    <row r="12680" spans="7:14" s="104" customFormat="1">
      <c r="G12680"/>
      <c r="H12680"/>
      <c r="N12680"/>
    </row>
    <row r="12681" spans="7:14" s="104" customFormat="1">
      <c r="G12681"/>
      <c r="H12681"/>
      <c r="N12681"/>
    </row>
    <row r="12682" spans="7:14" s="104" customFormat="1">
      <c r="G12682"/>
      <c r="H12682"/>
      <c r="N12682"/>
    </row>
    <row r="12683" spans="7:14" s="104" customFormat="1">
      <c r="G12683"/>
      <c r="H12683"/>
      <c r="N12683"/>
    </row>
    <row r="12684" spans="7:14" s="104" customFormat="1">
      <c r="G12684"/>
      <c r="H12684"/>
      <c r="N12684"/>
    </row>
    <row r="12685" spans="7:14" s="104" customFormat="1">
      <c r="G12685"/>
      <c r="H12685"/>
      <c r="N12685"/>
    </row>
    <row r="12686" spans="7:14" s="104" customFormat="1">
      <c r="G12686"/>
      <c r="H12686"/>
      <c r="N12686"/>
    </row>
    <row r="12687" spans="7:14" s="104" customFormat="1">
      <c r="G12687"/>
      <c r="H12687"/>
      <c r="N12687"/>
    </row>
    <row r="12688" spans="7:14" s="104" customFormat="1">
      <c r="G12688"/>
      <c r="H12688"/>
      <c r="N12688"/>
    </row>
    <row r="12689" spans="7:14" s="104" customFormat="1">
      <c r="G12689"/>
      <c r="H12689"/>
      <c r="N12689"/>
    </row>
    <row r="12690" spans="7:14" s="104" customFormat="1">
      <c r="G12690"/>
      <c r="H12690"/>
      <c r="N12690"/>
    </row>
    <row r="12691" spans="7:14" s="104" customFormat="1">
      <c r="G12691"/>
      <c r="H12691"/>
      <c r="N12691"/>
    </row>
    <row r="12692" spans="7:14" s="104" customFormat="1">
      <c r="G12692"/>
      <c r="H12692"/>
      <c r="N12692"/>
    </row>
    <row r="12693" spans="7:14" s="104" customFormat="1">
      <c r="G12693"/>
      <c r="H12693"/>
      <c r="N12693"/>
    </row>
    <row r="12694" spans="7:14" s="104" customFormat="1">
      <c r="G12694"/>
      <c r="H12694"/>
      <c r="N12694"/>
    </row>
    <row r="12695" spans="7:14" s="104" customFormat="1">
      <c r="G12695"/>
      <c r="H12695"/>
      <c r="N12695"/>
    </row>
    <row r="12696" spans="7:14" s="104" customFormat="1">
      <c r="G12696"/>
      <c r="H12696"/>
      <c r="N12696"/>
    </row>
    <row r="12697" spans="7:14" s="104" customFormat="1">
      <c r="G12697"/>
      <c r="H12697"/>
      <c r="N12697"/>
    </row>
    <row r="12698" spans="7:14" s="104" customFormat="1">
      <c r="G12698"/>
      <c r="H12698"/>
      <c r="N12698"/>
    </row>
    <row r="12699" spans="7:14" s="104" customFormat="1">
      <c r="G12699"/>
      <c r="H12699"/>
      <c r="N12699"/>
    </row>
    <row r="12700" spans="7:14" s="104" customFormat="1">
      <c r="G12700"/>
      <c r="H12700"/>
      <c r="N12700"/>
    </row>
    <row r="12701" spans="7:14" s="104" customFormat="1">
      <c r="G12701"/>
      <c r="H12701"/>
      <c r="N12701"/>
    </row>
    <row r="12702" spans="7:14" s="104" customFormat="1">
      <c r="G12702"/>
      <c r="H12702"/>
      <c r="N12702"/>
    </row>
    <row r="12703" spans="7:14" s="104" customFormat="1">
      <c r="G12703"/>
      <c r="H12703"/>
      <c r="N12703"/>
    </row>
    <row r="12704" spans="7:14" s="104" customFormat="1">
      <c r="G12704"/>
      <c r="H12704"/>
      <c r="N12704"/>
    </row>
    <row r="12705" spans="7:14" s="104" customFormat="1">
      <c r="G12705"/>
      <c r="H12705"/>
      <c r="N12705"/>
    </row>
    <row r="12706" spans="7:14" s="104" customFormat="1">
      <c r="G12706"/>
      <c r="H12706"/>
      <c r="N12706"/>
    </row>
    <row r="12707" spans="7:14" s="104" customFormat="1">
      <c r="G12707"/>
      <c r="H12707"/>
      <c r="N12707"/>
    </row>
    <row r="12708" spans="7:14" s="104" customFormat="1">
      <c r="G12708"/>
      <c r="H12708"/>
      <c r="N12708"/>
    </row>
    <row r="12709" spans="7:14" s="104" customFormat="1">
      <c r="G12709"/>
      <c r="H12709"/>
      <c r="N12709"/>
    </row>
    <row r="12710" spans="7:14" s="104" customFormat="1">
      <c r="G12710"/>
      <c r="H12710"/>
      <c r="N12710"/>
    </row>
    <row r="12711" spans="7:14" s="104" customFormat="1">
      <c r="G12711"/>
      <c r="H12711"/>
      <c r="N12711"/>
    </row>
    <row r="12712" spans="7:14" s="104" customFormat="1">
      <c r="G12712"/>
      <c r="H12712"/>
      <c r="N12712"/>
    </row>
    <row r="12713" spans="7:14" s="104" customFormat="1">
      <c r="G12713"/>
      <c r="H12713"/>
      <c r="N12713"/>
    </row>
    <row r="12714" spans="7:14" s="104" customFormat="1">
      <c r="G12714"/>
      <c r="H12714"/>
      <c r="N12714"/>
    </row>
    <row r="12715" spans="7:14" s="104" customFormat="1">
      <c r="G12715"/>
      <c r="H12715"/>
      <c r="N12715"/>
    </row>
    <row r="12716" spans="7:14" s="104" customFormat="1">
      <c r="G12716"/>
      <c r="H12716"/>
      <c r="N12716"/>
    </row>
    <row r="12717" spans="7:14" s="104" customFormat="1">
      <c r="G12717"/>
      <c r="H12717"/>
      <c r="N12717"/>
    </row>
    <row r="12718" spans="7:14" s="104" customFormat="1">
      <c r="G12718"/>
      <c r="H12718"/>
      <c r="N12718"/>
    </row>
    <row r="12719" spans="7:14" s="104" customFormat="1">
      <c r="G12719"/>
      <c r="H12719"/>
      <c r="N12719"/>
    </row>
    <row r="12720" spans="7:14" s="104" customFormat="1">
      <c r="G12720"/>
      <c r="H12720"/>
      <c r="N12720"/>
    </row>
    <row r="12721" spans="7:14" s="104" customFormat="1">
      <c r="G12721"/>
      <c r="H12721"/>
      <c r="N12721"/>
    </row>
    <row r="12722" spans="7:14" s="104" customFormat="1">
      <c r="G12722"/>
      <c r="H12722"/>
      <c r="N12722"/>
    </row>
    <row r="12723" spans="7:14" s="104" customFormat="1">
      <c r="G12723"/>
      <c r="H12723"/>
      <c r="N12723"/>
    </row>
    <row r="12724" spans="7:14" s="104" customFormat="1">
      <c r="G12724"/>
      <c r="H12724"/>
      <c r="N12724"/>
    </row>
    <row r="12725" spans="7:14" s="104" customFormat="1">
      <c r="G12725"/>
      <c r="H12725"/>
      <c r="N12725"/>
    </row>
    <row r="12726" spans="7:14" s="104" customFormat="1">
      <c r="G12726"/>
      <c r="H12726"/>
      <c r="N12726"/>
    </row>
    <row r="12727" spans="7:14" s="104" customFormat="1">
      <c r="G12727"/>
      <c r="H12727"/>
      <c r="N12727"/>
    </row>
    <row r="12728" spans="7:14" s="104" customFormat="1">
      <c r="G12728"/>
      <c r="H12728"/>
      <c r="N12728"/>
    </row>
    <row r="12729" spans="7:14" s="104" customFormat="1">
      <c r="G12729"/>
      <c r="H12729"/>
      <c r="N12729"/>
    </row>
    <row r="12730" spans="7:14" s="104" customFormat="1">
      <c r="G12730"/>
      <c r="H12730"/>
      <c r="N12730"/>
    </row>
    <row r="12731" spans="7:14" s="104" customFormat="1">
      <c r="G12731"/>
      <c r="H12731"/>
      <c r="N12731"/>
    </row>
    <row r="12732" spans="7:14" s="104" customFormat="1">
      <c r="G12732"/>
      <c r="H12732"/>
      <c r="N12732"/>
    </row>
    <row r="12733" spans="7:14" s="104" customFormat="1">
      <c r="G12733"/>
      <c r="H12733"/>
      <c r="N12733"/>
    </row>
    <row r="12734" spans="7:14" s="104" customFormat="1">
      <c r="G12734"/>
      <c r="H12734"/>
      <c r="N12734"/>
    </row>
    <row r="12735" spans="7:14" s="104" customFormat="1">
      <c r="G12735"/>
      <c r="H12735"/>
      <c r="N12735"/>
    </row>
    <row r="12736" spans="7:14" s="104" customFormat="1">
      <c r="G12736"/>
      <c r="H12736"/>
      <c r="N12736"/>
    </row>
    <row r="12737" spans="7:14" s="104" customFormat="1">
      <c r="G12737"/>
      <c r="H12737"/>
      <c r="N12737"/>
    </row>
    <row r="12738" spans="7:14" s="104" customFormat="1">
      <c r="G12738"/>
      <c r="H12738"/>
      <c r="N12738"/>
    </row>
    <row r="12739" spans="7:14" s="104" customFormat="1">
      <c r="G12739"/>
      <c r="H12739"/>
      <c r="N12739"/>
    </row>
    <row r="12740" spans="7:14" s="104" customFormat="1">
      <c r="G12740"/>
      <c r="H12740"/>
      <c r="N12740"/>
    </row>
    <row r="12741" spans="7:14" s="104" customFormat="1">
      <c r="G12741"/>
      <c r="H12741"/>
      <c r="N12741"/>
    </row>
    <row r="12742" spans="7:14" s="104" customFormat="1">
      <c r="G12742"/>
      <c r="H12742"/>
      <c r="N12742"/>
    </row>
    <row r="12743" spans="7:14" s="104" customFormat="1">
      <c r="G12743"/>
      <c r="H12743"/>
      <c r="N12743"/>
    </row>
    <row r="12744" spans="7:14" s="104" customFormat="1">
      <c r="G12744"/>
      <c r="H12744"/>
      <c r="N12744"/>
    </row>
    <row r="12745" spans="7:14" s="104" customFormat="1">
      <c r="G12745"/>
      <c r="H12745"/>
      <c r="N12745"/>
    </row>
    <row r="12746" spans="7:14" s="104" customFormat="1">
      <c r="G12746"/>
      <c r="H12746"/>
      <c r="N12746"/>
    </row>
    <row r="12747" spans="7:14" s="104" customFormat="1">
      <c r="G12747"/>
      <c r="H12747"/>
      <c r="N12747"/>
    </row>
    <row r="12748" spans="7:14" s="104" customFormat="1">
      <c r="G12748"/>
      <c r="H12748"/>
      <c r="N12748"/>
    </row>
    <row r="12749" spans="7:14" s="104" customFormat="1">
      <c r="G12749"/>
      <c r="H12749"/>
      <c r="N12749"/>
    </row>
    <row r="12750" spans="7:14" s="104" customFormat="1">
      <c r="G12750"/>
      <c r="H12750"/>
      <c r="N12750"/>
    </row>
    <row r="12751" spans="7:14" s="104" customFormat="1">
      <c r="G12751"/>
      <c r="H12751"/>
      <c r="N12751"/>
    </row>
    <row r="12752" spans="7:14" s="104" customFormat="1">
      <c r="G12752"/>
      <c r="H12752"/>
      <c r="N12752"/>
    </row>
    <row r="12753" spans="7:14" s="104" customFormat="1">
      <c r="G12753"/>
      <c r="H12753"/>
      <c r="N12753"/>
    </row>
    <row r="12754" spans="7:14" s="104" customFormat="1">
      <c r="G12754"/>
      <c r="H12754"/>
      <c r="N12754"/>
    </row>
    <row r="12755" spans="7:14" s="104" customFormat="1">
      <c r="G12755"/>
      <c r="H12755"/>
      <c r="N12755"/>
    </row>
    <row r="12756" spans="7:14" s="104" customFormat="1">
      <c r="G12756"/>
      <c r="H12756"/>
      <c r="N12756"/>
    </row>
    <row r="12757" spans="7:14" s="104" customFormat="1">
      <c r="G12757"/>
      <c r="H12757"/>
      <c r="N12757"/>
    </row>
    <row r="12758" spans="7:14" s="104" customFormat="1">
      <c r="G12758"/>
      <c r="H12758"/>
      <c r="N12758"/>
    </row>
    <row r="12759" spans="7:14" s="104" customFormat="1">
      <c r="G12759"/>
      <c r="H12759"/>
      <c r="N12759"/>
    </row>
    <row r="12760" spans="7:14" s="104" customFormat="1">
      <c r="G12760"/>
      <c r="H12760"/>
      <c r="N12760"/>
    </row>
    <row r="12761" spans="7:14" s="104" customFormat="1">
      <c r="G12761"/>
      <c r="H12761"/>
      <c r="N12761"/>
    </row>
    <row r="12762" spans="7:14" s="104" customFormat="1">
      <c r="G12762"/>
      <c r="H12762"/>
      <c r="N12762"/>
    </row>
    <row r="12763" spans="7:14" s="104" customFormat="1">
      <c r="G12763"/>
      <c r="H12763"/>
      <c r="N12763"/>
    </row>
    <row r="12764" spans="7:14" s="104" customFormat="1">
      <c r="G12764"/>
      <c r="H12764"/>
      <c r="N12764"/>
    </row>
    <row r="12765" spans="7:14" s="104" customFormat="1">
      <c r="G12765"/>
      <c r="H12765"/>
      <c r="N12765"/>
    </row>
    <row r="12766" spans="7:14" s="104" customFormat="1">
      <c r="G12766"/>
      <c r="H12766"/>
      <c r="N12766"/>
    </row>
    <row r="12767" spans="7:14" s="104" customFormat="1">
      <c r="G12767"/>
      <c r="H12767"/>
      <c r="N12767"/>
    </row>
    <row r="12768" spans="7:14" s="104" customFormat="1">
      <c r="G12768"/>
      <c r="H12768"/>
      <c r="N12768"/>
    </row>
    <row r="12769" spans="7:14" s="104" customFormat="1">
      <c r="G12769"/>
      <c r="H12769"/>
      <c r="N12769"/>
    </row>
    <row r="12770" spans="7:14" s="104" customFormat="1">
      <c r="G12770"/>
      <c r="H12770"/>
      <c r="N12770"/>
    </row>
    <row r="12771" spans="7:14" s="104" customFormat="1">
      <c r="G12771"/>
      <c r="H12771"/>
      <c r="N12771"/>
    </row>
    <row r="12772" spans="7:14" s="104" customFormat="1">
      <c r="G12772"/>
      <c r="H12772"/>
      <c r="N12772"/>
    </row>
    <row r="12773" spans="7:14" s="104" customFormat="1">
      <c r="G12773"/>
      <c r="H12773"/>
      <c r="N12773"/>
    </row>
    <row r="12774" spans="7:14" s="104" customFormat="1">
      <c r="G12774"/>
      <c r="H12774"/>
      <c r="N12774"/>
    </row>
    <row r="12775" spans="7:14" s="104" customFormat="1">
      <c r="G12775"/>
      <c r="H12775"/>
      <c r="N12775"/>
    </row>
    <row r="12776" spans="7:14" s="104" customFormat="1">
      <c r="G12776"/>
      <c r="H12776"/>
      <c r="N12776"/>
    </row>
    <row r="12777" spans="7:14" s="104" customFormat="1">
      <c r="G12777"/>
      <c r="H12777"/>
      <c r="N12777"/>
    </row>
    <row r="12778" spans="7:14" s="104" customFormat="1">
      <c r="G12778"/>
      <c r="H12778"/>
      <c r="N12778"/>
    </row>
    <row r="12779" spans="7:14" s="104" customFormat="1">
      <c r="G12779"/>
      <c r="H12779"/>
      <c r="N12779"/>
    </row>
    <row r="12780" spans="7:14" s="104" customFormat="1">
      <c r="G12780"/>
      <c r="H12780"/>
      <c r="N12780"/>
    </row>
    <row r="12781" spans="7:14" s="104" customFormat="1">
      <c r="G12781"/>
      <c r="H12781"/>
      <c r="N12781"/>
    </row>
    <row r="12782" spans="7:14" s="104" customFormat="1">
      <c r="G12782"/>
      <c r="H12782"/>
      <c r="N12782"/>
    </row>
    <row r="12783" spans="7:14" s="104" customFormat="1">
      <c r="G12783"/>
      <c r="H12783"/>
      <c r="N12783"/>
    </row>
    <row r="12784" spans="7:14" s="104" customFormat="1">
      <c r="G12784"/>
      <c r="H12784"/>
      <c r="N12784"/>
    </row>
    <row r="12785" spans="7:14" s="104" customFormat="1">
      <c r="G12785"/>
      <c r="H12785"/>
      <c r="N12785"/>
    </row>
    <row r="12786" spans="7:14" s="104" customFormat="1">
      <c r="G12786"/>
      <c r="H12786"/>
      <c r="N12786"/>
    </row>
    <row r="12787" spans="7:14" s="104" customFormat="1">
      <c r="G12787"/>
      <c r="H12787"/>
      <c r="N12787"/>
    </row>
    <row r="12788" spans="7:14" s="104" customFormat="1">
      <c r="G12788"/>
      <c r="H12788"/>
      <c r="N12788"/>
    </row>
    <row r="12789" spans="7:14" s="104" customFormat="1">
      <c r="G12789"/>
      <c r="H12789"/>
      <c r="N12789"/>
    </row>
    <row r="12790" spans="7:14" s="104" customFormat="1">
      <c r="G12790"/>
      <c r="H12790"/>
      <c r="N12790"/>
    </row>
    <row r="12791" spans="7:14" s="104" customFormat="1">
      <c r="G12791"/>
      <c r="H12791"/>
      <c r="N12791"/>
    </row>
    <row r="12792" spans="7:14" s="104" customFormat="1">
      <c r="G12792"/>
      <c r="H12792"/>
      <c r="N12792"/>
    </row>
    <row r="12793" spans="7:14" s="104" customFormat="1">
      <c r="G12793"/>
      <c r="H12793"/>
      <c r="N12793"/>
    </row>
    <row r="12794" spans="7:14" s="104" customFormat="1">
      <c r="G12794"/>
      <c r="H12794"/>
      <c r="N12794"/>
    </row>
    <row r="12795" spans="7:14" s="104" customFormat="1">
      <c r="G12795"/>
      <c r="H12795"/>
      <c r="N12795"/>
    </row>
    <row r="12796" spans="7:14" s="104" customFormat="1">
      <c r="G12796"/>
      <c r="H12796"/>
      <c r="N12796"/>
    </row>
    <row r="12797" spans="7:14" s="104" customFormat="1">
      <c r="G12797"/>
      <c r="H12797"/>
      <c r="N12797"/>
    </row>
    <row r="12798" spans="7:14" s="104" customFormat="1">
      <c r="G12798"/>
      <c r="H12798"/>
      <c r="N12798"/>
    </row>
    <row r="12799" spans="7:14" s="104" customFormat="1">
      <c r="G12799"/>
      <c r="H12799"/>
      <c r="N12799"/>
    </row>
    <row r="12800" spans="7:14" s="104" customFormat="1">
      <c r="G12800"/>
      <c r="H12800"/>
      <c r="N12800"/>
    </row>
    <row r="12801" spans="7:14" s="104" customFormat="1">
      <c r="G12801"/>
      <c r="H12801"/>
      <c r="N12801"/>
    </row>
    <row r="12802" spans="7:14" s="104" customFormat="1">
      <c r="G12802"/>
      <c r="H12802"/>
      <c r="N12802"/>
    </row>
    <row r="12803" spans="7:14" s="104" customFormat="1">
      <c r="G12803"/>
      <c r="H12803"/>
      <c r="N12803"/>
    </row>
    <row r="12804" spans="7:14" s="104" customFormat="1">
      <c r="G12804"/>
      <c r="H12804"/>
      <c r="N12804"/>
    </row>
    <row r="12805" spans="7:14" s="104" customFormat="1">
      <c r="G12805"/>
      <c r="H12805"/>
      <c r="N12805"/>
    </row>
    <row r="12806" spans="7:14" s="104" customFormat="1">
      <c r="G12806"/>
      <c r="H12806"/>
      <c r="N12806"/>
    </row>
    <row r="12807" spans="7:14" s="104" customFormat="1">
      <c r="G12807"/>
      <c r="H12807"/>
      <c r="N12807"/>
    </row>
    <row r="12808" spans="7:14" s="104" customFormat="1">
      <c r="G12808"/>
      <c r="H12808"/>
      <c r="N12808"/>
    </row>
    <row r="12809" spans="7:14" s="104" customFormat="1">
      <c r="G12809"/>
      <c r="H12809"/>
      <c r="N12809"/>
    </row>
    <row r="12810" spans="7:14" s="104" customFormat="1">
      <c r="G12810"/>
      <c r="H12810"/>
      <c r="N12810"/>
    </row>
    <row r="12811" spans="7:14" s="104" customFormat="1">
      <c r="G12811"/>
      <c r="H12811"/>
      <c r="N12811"/>
    </row>
    <row r="12812" spans="7:14" s="104" customFormat="1">
      <c r="G12812"/>
      <c r="H12812"/>
      <c r="N12812"/>
    </row>
    <row r="12813" spans="7:14" s="104" customFormat="1">
      <c r="G12813"/>
      <c r="H12813"/>
      <c r="N12813"/>
    </row>
    <row r="12814" spans="7:14" s="104" customFormat="1">
      <c r="G12814"/>
      <c r="H12814"/>
      <c r="N12814"/>
    </row>
    <row r="12815" spans="7:14" s="104" customFormat="1">
      <c r="G12815"/>
      <c r="H12815"/>
      <c r="N12815"/>
    </row>
    <row r="12816" spans="7:14" s="104" customFormat="1">
      <c r="G12816"/>
      <c r="H12816"/>
      <c r="N12816"/>
    </row>
    <row r="12817" spans="7:14" s="104" customFormat="1">
      <c r="G12817"/>
      <c r="H12817"/>
      <c r="N12817"/>
    </row>
    <row r="12818" spans="7:14" s="104" customFormat="1">
      <c r="G12818"/>
      <c r="H12818"/>
      <c r="N12818"/>
    </row>
    <row r="12819" spans="7:14" s="104" customFormat="1">
      <c r="G12819"/>
      <c r="H12819"/>
      <c r="N12819"/>
    </row>
    <row r="12820" spans="7:14" s="104" customFormat="1">
      <c r="G12820"/>
      <c r="H12820"/>
      <c r="N12820"/>
    </row>
    <row r="12821" spans="7:14" s="104" customFormat="1">
      <c r="G12821"/>
      <c r="H12821"/>
      <c r="N12821"/>
    </row>
    <row r="12822" spans="7:14" s="104" customFormat="1">
      <c r="G12822"/>
      <c r="H12822"/>
      <c r="N12822"/>
    </row>
    <row r="12823" spans="7:14" s="104" customFormat="1">
      <c r="G12823"/>
      <c r="H12823"/>
      <c r="N12823"/>
    </row>
    <row r="12824" spans="7:14" s="104" customFormat="1">
      <c r="G12824"/>
      <c r="H12824"/>
      <c r="N12824"/>
    </row>
    <row r="12825" spans="7:14" s="104" customFormat="1">
      <c r="G12825"/>
      <c r="H12825"/>
      <c r="N12825"/>
    </row>
    <row r="12826" spans="7:14" s="104" customFormat="1">
      <c r="G12826"/>
      <c r="H12826"/>
      <c r="N12826"/>
    </row>
    <row r="12827" spans="7:14" s="104" customFormat="1">
      <c r="G12827"/>
      <c r="H12827"/>
      <c r="N12827"/>
    </row>
    <row r="12828" spans="7:14" s="104" customFormat="1">
      <c r="G12828"/>
      <c r="H12828"/>
      <c r="N12828"/>
    </row>
    <row r="12829" spans="7:14" s="104" customFormat="1">
      <c r="G12829"/>
      <c r="H12829"/>
      <c r="N12829"/>
    </row>
    <row r="12830" spans="7:14" s="104" customFormat="1">
      <c r="G12830"/>
      <c r="H12830"/>
      <c r="N12830"/>
    </row>
    <row r="12831" spans="7:14" s="104" customFormat="1">
      <c r="G12831"/>
      <c r="H12831"/>
      <c r="N12831"/>
    </row>
    <row r="12832" spans="7:14" s="104" customFormat="1">
      <c r="G12832"/>
      <c r="H12832"/>
      <c r="N12832"/>
    </row>
    <row r="12833" spans="7:14" s="104" customFormat="1">
      <c r="G12833"/>
      <c r="H12833"/>
      <c r="N12833"/>
    </row>
    <row r="12834" spans="7:14" s="104" customFormat="1">
      <c r="G12834"/>
      <c r="H12834"/>
      <c r="N12834"/>
    </row>
    <row r="12835" spans="7:14" s="104" customFormat="1">
      <c r="G12835"/>
      <c r="H12835"/>
      <c r="N12835"/>
    </row>
    <row r="12836" spans="7:14" s="104" customFormat="1">
      <c r="G12836"/>
      <c r="H12836"/>
      <c r="N12836"/>
    </row>
    <row r="12837" spans="7:14" s="104" customFormat="1">
      <c r="G12837"/>
      <c r="H12837"/>
      <c r="N12837"/>
    </row>
    <row r="12838" spans="7:14" s="104" customFormat="1">
      <c r="G12838"/>
      <c r="H12838"/>
      <c r="N12838"/>
    </row>
    <row r="12839" spans="7:14" s="104" customFormat="1">
      <c r="G12839"/>
      <c r="H12839"/>
      <c r="N12839"/>
    </row>
    <row r="12840" spans="7:14" s="104" customFormat="1">
      <c r="G12840"/>
      <c r="H12840"/>
      <c r="N12840"/>
    </row>
    <row r="12841" spans="7:14" s="104" customFormat="1">
      <c r="G12841"/>
      <c r="H12841"/>
      <c r="N12841"/>
    </row>
    <row r="12842" spans="7:14" s="104" customFormat="1">
      <c r="G12842"/>
      <c r="H12842"/>
      <c r="N12842"/>
    </row>
    <row r="12843" spans="7:14" s="104" customFormat="1">
      <c r="G12843"/>
      <c r="H12843"/>
      <c r="N12843"/>
    </row>
    <row r="12844" spans="7:14" s="104" customFormat="1">
      <c r="G12844"/>
      <c r="H12844"/>
      <c r="N12844"/>
    </row>
    <row r="12845" spans="7:14" s="104" customFormat="1">
      <c r="G12845"/>
      <c r="H12845"/>
      <c r="N12845"/>
    </row>
    <row r="12846" spans="7:14" s="104" customFormat="1">
      <c r="G12846"/>
      <c r="H12846"/>
      <c r="N12846"/>
    </row>
    <row r="12847" spans="7:14" s="104" customFormat="1">
      <c r="G12847"/>
      <c r="H12847"/>
      <c r="N12847"/>
    </row>
    <row r="12848" spans="7:14" s="104" customFormat="1">
      <c r="G12848"/>
      <c r="H12848"/>
      <c r="N12848"/>
    </row>
    <row r="12849" spans="7:14" s="104" customFormat="1">
      <c r="G12849"/>
      <c r="H12849"/>
      <c r="N12849"/>
    </row>
    <row r="12850" spans="7:14" s="104" customFormat="1">
      <c r="G12850"/>
      <c r="H12850"/>
      <c r="N12850"/>
    </row>
    <row r="12851" spans="7:14" s="104" customFormat="1">
      <c r="G12851"/>
      <c r="H12851"/>
      <c r="N12851"/>
    </row>
    <row r="12852" spans="7:14" s="104" customFormat="1">
      <c r="G12852"/>
      <c r="H12852"/>
      <c r="N12852"/>
    </row>
    <row r="12853" spans="7:14" s="104" customFormat="1">
      <c r="G12853"/>
      <c r="H12853"/>
      <c r="N12853"/>
    </row>
    <row r="12854" spans="7:14" s="104" customFormat="1">
      <c r="G12854"/>
      <c r="H12854"/>
      <c r="N12854"/>
    </row>
    <row r="12855" spans="7:14" s="104" customFormat="1">
      <c r="G12855"/>
      <c r="H12855"/>
      <c r="N12855"/>
    </row>
    <row r="12856" spans="7:14" s="104" customFormat="1">
      <c r="G12856"/>
      <c r="H12856"/>
      <c r="N12856"/>
    </row>
    <row r="12857" spans="7:14" s="104" customFormat="1">
      <c r="G12857"/>
      <c r="H12857"/>
      <c r="N12857"/>
    </row>
    <row r="12858" spans="7:14" s="104" customFormat="1">
      <c r="G12858"/>
      <c r="H12858"/>
      <c r="N12858"/>
    </row>
    <row r="12859" spans="7:14" s="104" customFormat="1">
      <c r="G12859"/>
      <c r="H12859"/>
      <c r="N12859"/>
    </row>
    <row r="12860" spans="7:14" s="104" customFormat="1">
      <c r="G12860"/>
      <c r="H12860"/>
      <c r="N12860"/>
    </row>
    <row r="12861" spans="7:14" s="104" customFormat="1">
      <c r="G12861"/>
      <c r="H12861"/>
      <c r="N12861"/>
    </row>
    <row r="12862" spans="7:14" s="104" customFormat="1">
      <c r="G12862"/>
      <c r="H12862"/>
      <c r="N12862"/>
    </row>
    <row r="12863" spans="7:14" s="104" customFormat="1">
      <c r="G12863"/>
      <c r="H12863"/>
      <c r="N12863"/>
    </row>
    <row r="12864" spans="7:14" s="104" customFormat="1">
      <c r="G12864"/>
      <c r="H12864"/>
      <c r="N12864"/>
    </row>
    <row r="12865" spans="7:14" s="104" customFormat="1">
      <c r="G12865"/>
      <c r="H12865"/>
      <c r="N12865"/>
    </row>
    <row r="12866" spans="7:14" s="104" customFormat="1">
      <c r="G12866"/>
      <c r="H12866"/>
      <c r="N12866"/>
    </row>
    <row r="12867" spans="7:14" s="104" customFormat="1">
      <c r="G12867"/>
      <c r="H12867"/>
      <c r="N12867"/>
    </row>
    <row r="12868" spans="7:14" s="104" customFormat="1">
      <c r="G12868"/>
      <c r="H12868"/>
      <c r="N12868"/>
    </row>
    <row r="12869" spans="7:14" s="104" customFormat="1">
      <c r="G12869"/>
      <c r="H12869"/>
      <c r="N12869"/>
    </row>
    <row r="12870" spans="7:14" s="104" customFormat="1">
      <c r="G12870"/>
      <c r="H12870"/>
      <c r="N12870"/>
    </row>
    <row r="12871" spans="7:14" s="104" customFormat="1">
      <c r="G12871"/>
      <c r="H12871"/>
      <c r="N12871"/>
    </row>
    <row r="12872" spans="7:14" s="104" customFormat="1">
      <c r="G12872"/>
      <c r="H12872"/>
      <c r="N12872"/>
    </row>
    <row r="12873" spans="7:14" s="104" customFormat="1">
      <c r="G12873"/>
      <c r="H12873"/>
      <c r="N12873"/>
    </row>
    <row r="12874" spans="7:14" s="104" customFormat="1">
      <c r="G12874"/>
      <c r="H12874"/>
      <c r="N12874"/>
    </row>
    <row r="12875" spans="7:14" s="104" customFormat="1">
      <c r="G12875"/>
      <c r="H12875"/>
      <c r="N12875"/>
    </row>
    <row r="12876" spans="7:14" s="104" customFormat="1">
      <c r="G12876"/>
      <c r="H12876"/>
      <c r="N12876"/>
    </row>
    <row r="12877" spans="7:14" s="104" customFormat="1">
      <c r="G12877"/>
      <c r="H12877"/>
      <c r="N12877"/>
    </row>
    <row r="12878" spans="7:14" s="104" customFormat="1">
      <c r="G12878"/>
      <c r="H12878"/>
      <c r="N12878"/>
    </row>
    <row r="12879" spans="7:14" s="104" customFormat="1">
      <c r="G12879"/>
      <c r="H12879"/>
      <c r="N12879"/>
    </row>
    <row r="12880" spans="7:14" s="104" customFormat="1">
      <c r="G12880"/>
      <c r="H12880"/>
      <c r="N12880"/>
    </row>
    <row r="12881" spans="7:14" s="104" customFormat="1">
      <c r="G12881"/>
      <c r="H12881"/>
      <c r="N12881"/>
    </row>
    <row r="12882" spans="7:14" s="104" customFormat="1">
      <c r="G12882"/>
      <c r="H12882"/>
      <c r="N12882"/>
    </row>
    <row r="12883" spans="7:14" s="104" customFormat="1">
      <c r="G12883"/>
      <c r="H12883"/>
      <c r="N12883"/>
    </row>
    <row r="12884" spans="7:14" s="104" customFormat="1">
      <c r="G12884"/>
      <c r="H12884"/>
      <c r="N12884"/>
    </row>
    <row r="12885" spans="7:14" s="104" customFormat="1">
      <c r="G12885"/>
      <c r="H12885"/>
      <c r="N12885"/>
    </row>
    <row r="12886" spans="7:14" s="104" customFormat="1">
      <c r="G12886"/>
      <c r="H12886"/>
      <c r="N12886"/>
    </row>
    <row r="12887" spans="7:14" s="104" customFormat="1">
      <c r="G12887"/>
      <c r="H12887"/>
      <c r="N12887"/>
    </row>
    <row r="12888" spans="7:14" s="104" customFormat="1">
      <c r="G12888"/>
      <c r="H12888"/>
      <c r="N12888"/>
    </row>
    <row r="12889" spans="7:14" s="104" customFormat="1">
      <c r="G12889"/>
      <c r="H12889"/>
      <c r="N12889"/>
    </row>
    <row r="12890" spans="7:14" s="104" customFormat="1">
      <c r="G12890"/>
      <c r="H12890"/>
      <c r="N12890"/>
    </row>
    <row r="12891" spans="7:14" s="104" customFormat="1">
      <c r="G12891"/>
      <c r="H12891"/>
      <c r="N12891"/>
    </row>
    <row r="12892" spans="7:14" s="104" customFormat="1">
      <c r="G12892"/>
      <c r="H12892"/>
      <c r="N12892"/>
    </row>
    <row r="12893" spans="7:14" s="104" customFormat="1">
      <c r="G12893"/>
      <c r="H12893"/>
      <c r="N12893"/>
    </row>
    <row r="12894" spans="7:14" s="104" customFormat="1">
      <c r="G12894"/>
      <c r="H12894"/>
      <c r="N12894"/>
    </row>
    <row r="12895" spans="7:14" s="104" customFormat="1">
      <c r="G12895"/>
      <c r="H12895"/>
      <c r="N12895"/>
    </row>
    <row r="12896" spans="7:14" s="104" customFormat="1">
      <c r="G12896"/>
      <c r="H12896"/>
      <c r="N12896"/>
    </row>
    <row r="12897" spans="7:14" s="104" customFormat="1">
      <c r="G12897"/>
      <c r="H12897"/>
      <c r="N12897"/>
    </row>
    <row r="12898" spans="7:14" s="104" customFormat="1">
      <c r="G12898"/>
      <c r="H12898"/>
      <c r="N12898"/>
    </row>
    <row r="12899" spans="7:14" s="104" customFormat="1">
      <c r="G12899"/>
      <c r="H12899"/>
      <c r="N12899"/>
    </row>
    <row r="12900" spans="7:14" s="104" customFormat="1">
      <c r="G12900"/>
      <c r="H12900"/>
      <c r="N12900"/>
    </row>
    <row r="12901" spans="7:14" s="104" customFormat="1">
      <c r="G12901"/>
      <c r="H12901"/>
      <c r="N12901"/>
    </row>
    <row r="12902" spans="7:14" s="104" customFormat="1">
      <c r="G12902"/>
      <c r="H12902"/>
      <c r="N12902"/>
    </row>
    <row r="12903" spans="7:14" s="104" customFormat="1">
      <c r="G12903"/>
      <c r="H12903"/>
      <c r="N12903"/>
    </row>
    <row r="12904" spans="7:14" s="104" customFormat="1">
      <c r="G12904"/>
      <c r="H12904"/>
      <c r="N12904"/>
    </row>
    <row r="12905" spans="7:14" s="104" customFormat="1">
      <c r="G12905"/>
      <c r="H12905"/>
      <c r="N12905"/>
    </row>
    <row r="12906" spans="7:14" s="104" customFormat="1">
      <c r="G12906"/>
      <c r="H12906"/>
      <c r="N12906"/>
    </row>
    <row r="12907" spans="7:14" s="104" customFormat="1">
      <c r="G12907"/>
      <c r="H12907"/>
      <c r="N12907"/>
    </row>
    <row r="12908" spans="7:14" s="104" customFormat="1">
      <c r="G12908"/>
      <c r="H12908"/>
      <c r="N12908"/>
    </row>
    <row r="12909" spans="7:14" s="104" customFormat="1">
      <c r="G12909"/>
      <c r="H12909"/>
      <c r="N12909"/>
    </row>
    <row r="12910" spans="7:14" s="104" customFormat="1">
      <c r="G12910"/>
      <c r="H12910"/>
      <c r="N12910"/>
    </row>
    <row r="12911" spans="7:14" s="104" customFormat="1">
      <c r="G12911"/>
      <c r="H12911"/>
      <c r="N12911"/>
    </row>
    <row r="12912" spans="7:14" s="104" customFormat="1">
      <c r="G12912"/>
      <c r="H12912"/>
      <c r="N12912"/>
    </row>
    <row r="12913" spans="7:14" s="104" customFormat="1">
      <c r="G12913"/>
      <c r="H12913"/>
      <c r="N12913"/>
    </row>
    <row r="12914" spans="7:14" s="104" customFormat="1">
      <c r="G12914"/>
      <c r="H12914"/>
      <c r="N12914"/>
    </row>
    <row r="12915" spans="7:14" s="104" customFormat="1">
      <c r="G12915"/>
      <c r="H12915"/>
      <c r="N12915"/>
    </row>
    <row r="12916" spans="7:14" s="104" customFormat="1">
      <c r="G12916"/>
      <c r="H12916"/>
      <c r="N12916"/>
    </row>
    <row r="12917" spans="7:14" s="104" customFormat="1">
      <c r="G12917"/>
      <c r="H12917"/>
      <c r="N12917"/>
    </row>
    <row r="12918" spans="7:14" s="104" customFormat="1">
      <c r="G12918"/>
      <c r="H12918"/>
      <c r="N12918"/>
    </row>
    <row r="12919" spans="7:14" s="104" customFormat="1">
      <c r="G12919"/>
      <c r="H12919"/>
      <c r="N12919"/>
    </row>
    <row r="12920" spans="7:14" s="104" customFormat="1">
      <c r="G12920"/>
      <c r="H12920"/>
      <c r="N12920"/>
    </row>
    <row r="12921" spans="7:14" s="104" customFormat="1">
      <c r="G12921"/>
      <c r="H12921"/>
      <c r="N12921"/>
    </row>
    <row r="12922" spans="7:14" s="104" customFormat="1">
      <c r="G12922"/>
      <c r="H12922"/>
      <c r="N12922"/>
    </row>
    <row r="12923" spans="7:14" s="104" customFormat="1">
      <c r="G12923"/>
      <c r="H12923"/>
      <c r="N12923"/>
    </row>
    <row r="12924" spans="7:14" s="104" customFormat="1">
      <c r="G12924"/>
      <c r="H12924"/>
      <c r="N12924"/>
    </row>
    <row r="12925" spans="7:14" s="104" customFormat="1">
      <c r="G12925"/>
      <c r="H12925"/>
      <c r="N12925"/>
    </row>
    <row r="12926" spans="7:14" s="104" customFormat="1">
      <c r="G12926"/>
      <c r="H12926"/>
      <c r="N12926"/>
    </row>
    <row r="12927" spans="7:14" s="104" customFormat="1">
      <c r="G12927"/>
      <c r="H12927"/>
      <c r="N12927"/>
    </row>
    <row r="12928" spans="7:14" s="104" customFormat="1">
      <c r="G12928"/>
      <c r="H12928"/>
      <c r="N12928"/>
    </row>
    <row r="12929" spans="7:14" s="104" customFormat="1">
      <c r="G12929"/>
      <c r="H12929"/>
      <c r="N12929"/>
    </row>
    <row r="12930" spans="7:14" s="104" customFormat="1">
      <c r="G12930"/>
      <c r="H12930"/>
      <c r="N12930"/>
    </row>
    <row r="12931" spans="7:14" s="104" customFormat="1">
      <c r="G12931"/>
      <c r="H12931"/>
      <c r="N12931"/>
    </row>
    <row r="12932" spans="7:14" s="104" customFormat="1">
      <c r="G12932"/>
      <c r="H12932"/>
      <c r="N12932"/>
    </row>
    <row r="12933" spans="7:14" s="104" customFormat="1">
      <c r="G12933"/>
      <c r="H12933"/>
      <c r="N12933"/>
    </row>
    <row r="12934" spans="7:14" s="104" customFormat="1">
      <c r="G12934"/>
      <c r="H12934"/>
      <c r="N12934"/>
    </row>
    <row r="12935" spans="7:14" s="104" customFormat="1">
      <c r="G12935"/>
      <c r="H12935"/>
      <c r="N12935"/>
    </row>
    <row r="12936" spans="7:14" s="104" customFormat="1">
      <c r="G12936"/>
      <c r="H12936"/>
      <c r="N12936"/>
    </row>
    <row r="12937" spans="7:14" s="104" customFormat="1">
      <c r="G12937"/>
      <c r="H12937"/>
      <c r="N12937"/>
    </row>
    <row r="12938" spans="7:14" s="104" customFormat="1">
      <c r="G12938"/>
      <c r="H12938"/>
      <c r="N12938"/>
    </row>
    <row r="12939" spans="7:14" s="104" customFormat="1">
      <c r="G12939"/>
      <c r="H12939"/>
      <c r="N12939"/>
    </row>
    <row r="12940" spans="7:14" s="104" customFormat="1">
      <c r="G12940"/>
      <c r="H12940"/>
      <c r="N12940"/>
    </row>
    <row r="12941" spans="7:14" s="104" customFormat="1">
      <c r="G12941"/>
      <c r="H12941"/>
      <c r="N12941"/>
    </row>
    <row r="12942" spans="7:14" s="104" customFormat="1">
      <c r="G12942"/>
      <c r="H12942"/>
      <c r="N12942"/>
    </row>
    <row r="12943" spans="7:14" s="104" customFormat="1">
      <c r="G12943"/>
      <c r="H12943"/>
      <c r="N12943"/>
    </row>
    <row r="12944" spans="7:14" s="104" customFormat="1">
      <c r="G12944"/>
      <c r="H12944"/>
      <c r="N12944"/>
    </row>
    <row r="12945" spans="7:14" s="104" customFormat="1">
      <c r="G12945"/>
      <c r="H12945"/>
      <c r="N12945"/>
    </row>
    <row r="12946" spans="7:14" s="104" customFormat="1">
      <c r="G12946"/>
      <c r="H12946"/>
      <c r="N12946"/>
    </row>
    <row r="12947" spans="7:14" s="104" customFormat="1">
      <c r="G12947"/>
      <c r="H12947"/>
      <c r="N12947"/>
    </row>
    <row r="12948" spans="7:14" s="104" customFormat="1">
      <c r="G12948"/>
      <c r="H12948"/>
      <c r="N12948"/>
    </row>
    <row r="12949" spans="7:14" s="104" customFormat="1">
      <c r="G12949"/>
      <c r="H12949"/>
      <c r="N12949"/>
    </row>
    <row r="12950" spans="7:14" s="104" customFormat="1">
      <c r="G12950"/>
      <c r="H12950"/>
      <c r="N12950"/>
    </row>
    <row r="12951" spans="7:14" s="104" customFormat="1">
      <c r="G12951"/>
      <c r="H12951"/>
      <c r="N12951"/>
    </row>
    <row r="12952" spans="7:14" s="104" customFormat="1">
      <c r="G12952"/>
      <c r="H12952"/>
      <c r="N12952"/>
    </row>
    <row r="12953" spans="7:14" s="104" customFormat="1">
      <c r="G12953"/>
      <c r="H12953"/>
      <c r="N12953"/>
    </row>
    <row r="12954" spans="7:14" s="104" customFormat="1">
      <c r="G12954"/>
      <c r="H12954"/>
      <c r="N12954"/>
    </row>
    <row r="12955" spans="7:14" s="104" customFormat="1">
      <c r="G12955"/>
      <c r="H12955"/>
      <c r="N12955"/>
    </row>
    <row r="12956" spans="7:14" s="104" customFormat="1">
      <c r="G12956"/>
      <c r="H12956"/>
      <c r="N12956"/>
    </row>
    <row r="12957" spans="7:14" s="104" customFormat="1">
      <c r="G12957"/>
      <c r="H12957"/>
      <c r="N12957"/>
    </row>
    <row r="12958" spans="7:14" s="104" customFormat="1">
      <c r="G12958"/>
      <c r="H12958"/>
      <c r="N12958"/>
    </row>
    <row r="12959" spans="7:14" s="104" customFormat="1">
      <c r="G12959"/>
      <c r="H12959"/>
      <c r="N12959"/>
    </row>
    <row r="12960" spans="7:14" s="104" customFormat="1">
      <c r="G12960"/>
      <c r="H12960"/>
      <c r="N12960"/>
    </row>
    <row r="12961" spans="7:14" s="104" customFormat="1">
      <c r="G12961"/>
      <c r="H12961"/>
      <c r="N12961"/>
    </row>
    <row r="12962" spans="7:14" s="104" customFormat="1">
      <c r="G12962"/>
      <c r="H12962"/>
      <c r="N12962"/>
    </row>
    <row r="12963" spans="7:14" s="104" customFormat="1">
      <c r="G12963"/>
      <c r="H12963"/>
      <c r="N12963"/>
    </row>
    <row r="12964" spans="7:14" s="104" customFormat="1">
      <c r="G12964"/>
      <c r="H12964"/>
      <c r="N12964"/>
    </row>
    <row r="12965" spans="7:14" s="104" customFormat="1">
      <c r="G12965"/>
      <c r="H12965"/>
      <c r="N12965"/>
    </row>
    <row r="12966" spans="7:14" s="104" customFormat="1">
      <c r="G12966"/>
      <c r="H12966"/>
      <c r="N12966"/>
    </row>
    <row r="12967" spans="7:14" s="104" customFormat="1">
      <c r="G12967"/>
      <c r="H12967"/>
      <c r="N12967"/>
    </row>
    <row r="12968" spans="7:14" s="104" customFormat="1">
      <c r="G12968"/>
      <c r="H12968"/>
      <c r="N12968"/>
    </row>
    <row r="12969" spans="7:14" s="104" customFormat="1">
      <c r="G12969"/>
      <c r="H12969"/>
      <c r="N12969"/>
    </row>
    <row r="12970" spans="7:14" s="104" customFormat="1">
      <c r="G12970"/>
      <c r="H12970"/>
      <c r="N12970"/>
    </row>
    <row r="12971" spans="7:14" s="104" customFormat="1">
      <c r="G12971"/>
      <c r="H12971"/>
      <c r="N12971"/>
    </row>
    <row r="12972" spans="7:14" s="104" customFormat="1">
      <c r="G12972"/>
      <c r="H12972"/>
      <c r="N12972"/>
    </row>
    <row r="12973" spans="7:14" s="104" customFormat="1">
      <c r="G12973"/>
      <c r="H12973"/>
      <c r="N12973"/>
    </row>
    <row r="12974" spans="7:14" s="104" customFormat="1">
      <c r="G12974"/>
      <c r="H12974"/>
      <c r="N12974"/>
    </row>
    <row r="12975" spans="7:14" s="104" customFormat="1">
      <c r="G12975"/>
      <c r="H12975"/>
      <c r="N12975"/>
    </row>
    <row r="12976" spans="7:14" s="104" customFormat="1">
      <c r="G12976"/>
      <c r="H12976"/>
      <c r="N12976"/>
    </row>
    <row r="12977" spans="7:14" s="104" customFormat="1">
      <c r="G12977"/>
      <c r="H12977"/>
      <c r="N12977"/>
    </row>
    <row r="12978" spans="7:14" s="104" customFormat="1">
      <c r="G12978"/>
      <c r="H12978"/>
      <c r="N12978"/>
    </row>
    <row r="12979" spans="7:14" s="104" customFormat="1">
      <c r="G12979"/>
      <c r="H12979"/>
      <c r="N12979"/>
    </row>
    <row r="12980" spans="7:14" s="104" customFormat="1">
      <c r="G12980"/>
      <c r="H12980"/>
      <c r="N12980"/>
    </row>
    <row r="12981" spans="7:14" s="104" customFormat="1">
      <c r="G12981"/>
      <c r="H12981"/>
      <c r="N12981"/>
    </row>
    <row r="12982" spans="7:14" s="104" customFormat="1">
      <c r="G12982"/>
      <c r="H12982"/>
      <c r="N12982"/>
    </row>
    <row r="12983" spans="7:14" s="104" customFormat="1">
      <c r="G12983"/>
      <c r="H12983"/>
      <c r="N12983"/>
    </row>
    <row r="12984" spans="7:14" s="104" customFormat="1">
      <c r="G12984"/>
      <c r="H12984"/>
      <c r="N12984"/>
    </row>
    <row r="12985" spans="7:14" s="104" customFormat="1">
      <c r="G12985"/>
      <c r="H12985"/>
      <c r="N12985"/>
    </row>
    <row r="12986" spans="7:14" s="104" customFormat="1">
      <c r="G12986"/>
      <c r="H12986"/>
      <c r="N12986"/>
    </row>
    <row r="12987" spans="7:14" s="104" customFormat="1">
      <c r="G12987"/>
      <c r="H12987"/>
      <c r="N12987"/>
    </row>
    <row r="12988" spans="7:14" s="104" customFormat="1">
      <c r="G12988"/>
      <c r="H12988"/>
      <c r="N12988"/>
    </row>
    <row r="12989" spans="7:14" s="104" customFormat="1">
      <c r="G12989"/>
      <c r="H12989"/>
      <c r="N12989"/>
    </row>
    <row r="12990" spans="7:14" s="104" customFormat="1">
      <c r="G12990"/>
      <c r="H12990"/>
      <c r="N12990"/>
    </row>
    <row r="12991" spans="7:14" s="104" customFormat="1">
      <c r="G12991"/>
      <c r="H12991"/>
      <c r="N12991"/>
    </row>
    <row r="12992" spans="7:14" s="104" customFormat="1">
      <c r="G12992"/>
      <c r="H12992"/>
      <c r="N12992"/>
    </row>
    <row r="12993" spans="7:14" s="104" customFormat="1">
      <c r="G12993"/>
      <c r="H12993"/>
      <c r="N12993"/>
    </row>
    <row r="12994" spans="7:14" s="104" customFormat="1">
      <c r="G12994"/>
      <c r="H12994"/>
      <c r="N12994"/>
    </row>
    <row r="12995" spans="7:14" s="104" customFormat="1">
      <c r="G12995"/>
      <c r="H12995"/>
      <c r="N12995"/>
    </row>
    <row r="12996" spans="7:14" s="104" customFormat="1">
      <c r="G12996"/>
      <c r="H12996"/>
      <c r="N12996"/>
    </row>
    <row r="12997" spans="7:14" s="104" customFormat="1">
      <c r="G12997"/>
      <c r="H12997"/>
      <c r="N12997"/>
    </row>
    <row r="12998" spans="7:14" s="104" customFormat="1">
      <c r="G12998"/>
      <c r="H12998"/>
      <c r="N12998"/>
    </row>
    <row r="12999" spans="7:14" s="104" customFormat="1">
      <c r="G12999"/>
      <c r="H12999"/>
      <c r="N12999"/>
    </row>
    <row r="13000" spans="7:14" s="104" customFormat="1">
      <c r="G13000"/>
      <c r="H13000"/>
      <c r="N13000"/>
    </row>
    <row r="13001" spans="7:14" s="104" customFormat="1">
      <c r="G13001"/>
      <c r="H13001"/>
      <c r="N13001"/>
    </row>
    <row r="13002" spans="7:14" s="104" customFormat="1">
      <c r="G13002"/>
      <c r="H13002"/>
      <c r="N13002"/>
    </row>
    <row r="13003" spans="7:14" s="104" customFormat="1">
      <c r="G13003"/>
      <c r="H13003"/>
      <c r="N13003"/>
    </row>
    <row r="13004" spans="7:14" s="104" customFormat="1">
      <c r="G13004"/>
      <c r="H13004"/>
      <c r="N13004"/>
    </row>
    <row r="13005" spans="7:14" s="104" customFormat="1">
      <c r="G13005"/>
      <c r="H13005"/>
      <c r="N13005"/>
    </row>
    <row r="13006" spans="7:14" s="104" customFormat="1">
      <c r="G13006"/>
      <c r="H13006"/>
      <c r="N13006"/>
    </row>
    <row r="13007" spans="7:14" s="104" customFormat="1">
      <c r="G13007"/>
      <c r="H13007"/>
      <c r="N13007"/>
    </row>
    <row r="13008" spans="7:14" s="104" customFormat="1">
      <c r="G13008"/>
      <c r="H13008"/>
      <c r="N13008"/>
    </row>
    <row r="13009" spans="7:14" s="104" customFormat="1">
      <c r="G13009"/>
      <c r="H13009"/>
      <c r="N13009"/>
    </row>
    <row r="13010" spans="7:14" s="104" customFormat="1">
      <c r="G13010"/>
      <c r="H13010"/>
      <c r="N13010"/>
    </row>
    <row r="13011" spans="7:14" s="104" customFormat="1">
      <c r="G13011"/>
      <c r="H13011"/>
      <c r="N13011"/>
    </row>
    <row r="13012" spans="7:14" s="104" customFormat="1">
      <c r="G13012"/>
      <c r="H13012"/>
      <c r="N13012"/>
    </row>
    <row r="13013" spans="7:14" s="104" customFormat="1">
      <c r="G13013"/>
      <c r="H13013"/>
      <c r="N13013"/>
    </row>
    <row r="13014" spans="7:14" s="104" customFormat="1">
      <c r="G13014"/>
      <c r="H13014"/>
      <c r="N13014"/>
    </row>
    <row r="13015" spans="7:14" s="104" customFormat="1">
      <c r="G13015"/>
      <c r="H13015"/>
      <c r="N13015"/>
    </row>
    <row r="13016" spans="7:14" s="104" customFormat="1">
      <c r="G13016"/>
      <c r="H13016"/>
      <c r="N13016"/>
    </row>
    <row r="13017" spans="7:14" s="104" customFormat="1">
      <c r="G13017"/>
      <c r="H13017"/>
      <c r="N13017"/>
    </row>
    <row r="13018" spans="7:14" s="104" customFormat="1">
      <c r="G13018"/>
      <c r="H13018"/>
      <c r="N13018"/>
    </row>
    <row r="13019" spans="7:14" s="104" customFormat="1">
      <c r="G13019"/>
      <c r="H13019"/>
      <c r="N13019"/>
    </row>
    <row r="13020" spans="7:14" s="104" customFormat="1">
      <c r="G13020"/>
      <c r="H13020"/>
      <c r="N13020"/>
    </row>
    <row r="13021" spans="7:14" s="104" customFormat="1">
      <c r="G13021"/>
      <c r="H13021"/>
      <c r="N13021"/>
    </row>
    <row r="13022" spans="7:14" s="104" customFormat="1">
      <c r="G13022"/>
      <c r="H13022"/>
      <c r="N13022"/>
    </row>
    <row r="13023" spans="7:14" s="104" customFormat="1">
      <c r="G13023"/>
      <c r="H13023"/>
      <c r="N13023"/>
    </row>
    <row r="13024" spans="7:14" s="104" customFormat="1">
      <c r="G13024"/>
      <c r="H13024"/>
      <c r="N13024"/>
    </row>
    <row r="13025" spans="7:14" s="104" customFormat="1">
      <c r="G13025"/>
      <c r="H13025"/>
      <c r="N13025"/>
    </row>
    <row r="13026" spans="7:14" s="104" customFormat="1">
      <c r="G13026"/>
      <c r="H13026"/>
      <c r="N13026"/>
    </row>
    <row r="13027" spans="7:14" s="104" customFormat="1">
      <c r="G13027"/>
      <c r="H13027"/>
      <c r="N13027"/>
    </row>
    <row r="13028" spans="7:14" s="104" customFormat="1">
      <c r="G13028"/>
      <c r="H13028"/>
      <c r="N13028"/>
    </row>
    <row r="13029" spans="7:14" s="104" customFormat="1">
      <c r="G13029"/>
      <c r="H13029"/>
      <c r="N13029"/>
    </row>
    <row r="13030" spans="7:14" s="104" customFormat="1">
      <c r="G13030"/>
      <c r="H13030"/>
      <c r="N13030"/>
    </row>
    <row r="13031" spans="7:14" s="104" customFormat="1">
      <c r="G13031"/>
      <c r="H13031"/>
      <c r="N13031"/>
    </row>
    <row r="13032" spans="7:14" s="104" customFormat="1">
      <c r="G13032"/>
      <c r="H13032"/>
      <c r="N13032"/>
    </row>
    <row r="13033" spans="7:14" s="104" customFormat="1">
      <c r="G13033"/>
      <c r="H13033"/>
      <c r="N13033"/>
    </row>
    <row r="13034" spans="7:14" s="104" customFormat="1">
      <c r="G13034"/>
      <c r="H13034"/>
      <c r="N13034"/>
    </row>
    <row r="13035" spans="7:14" s="104" customFormat="1">
      <c r="G13035"/>
      <c r="H13035"/>
      <c r="N13035"/>
    </row>
    <row r="13036" spans="7:14" s="104" customFormat="1">
      <c r="G13036"/>
      <c r="H13036"/>
      <c r="N13036"/>
    </row>
    <row r="13037" spans="7:14" s="104" customFormat="1">
      <c r="G13037"/>
      <c r="H13037"/>
      <c r="N13037"/>
    </row>
    <row r="13038" spans="7:14" s="104" customFormat="1">
      <c r="G13038"/>
      <c r="H13038"/>
      <c r="N13038"/>
    </row>
    <row r="13039" spans="7:14" s="104" customFormat="1">
      <c r="G13039"/>
      <c r="H13039"/>
      <c r="N13039"/>
    </row>
    <row r="13040" spans="7:14" s="104" customFormat="1">
      <c r="G13040"/>
      <c r="H13040"/>
      <c r="N13040"/>
    </row>
    <row r="13041" spans="7:14" s="104" customFormat="1">
      <c r="G13041"/>
      <c r="H13041"/>
      <c r="N13041"/>
    </row>
    <row r="13042" spans="7:14" s="104" customFormat="1">
      <c r="G13042"/>
      <c r="H13042"/>
      <c r="N13042"/>
    </row>
    <row r="13043" spans="7:14" s="104" customFormat="1">
      <c r="G13043"/>
      <c r="H13043"/>
      <c r="N13043"/>
    </row>
    <row r="13044" spans="7:14" s="104" customFormat="1">
      <c r="G13044"/>
      <c r="H13044"/>
      <c r="N13044"/>
    </row>
    <row r="13045" spans="7:14" s="104" customFormat="1">
      <c r="G13045"/>
      <c r="H13045"/>
      <c r="N13045"/>
    </row>
    <row r="13046" spans="7:14" s="104" customFormat="1">
      <c r="G13046"/>
      <c r="H13046"/>
      <c r="N13046"/>
    </row>
    <row r="13047" spans="7:14" s="104" customFormat="1">
      <c r="G13047"/>
      <c r="H13047"/>
      <c r="N13047"/>
    </row>
    <row r="13048" spans="7:14" s="104" customFormat="1">
      <c r="G13048"/>
      <c r="H13048"/>
      <c r="N13048"/>
    </row>
    <row r="13049" spans="7:14" s="104" customFormat="1">
      <c r="G13049"/>
      <c r="H13049"/>
      <c r="N13049"/>
    </row>
    <row r="13050" spans="7:14" s="104" customFormat="1">
      <c r="G13050"/>
      <c r="H13050"/>
      <c r="N13050"/>
    </row>
    <row r="13051" spans="7:14" s="104" customFormat="1">
      <c r="G13051"/>
      <c r="H13051"/>
      <c r="N13051"/>
    </row>
    <row r="13052" spans="7:14" s="104" customFormat="1">
      <c r="G13052"/>
      <c r="H13052"/>
      <c r="N13052"/>
    </row>
    <row r="13053" spans="7:14" s="104" customFormat="1">
      <c r="G13053"/>
      <c r="H13053"/>
      <c r="N13053"/>
    </row>
    <row r="13054" spans="7:14" s="104" customFormat="1">
      <c r="G13054"/>
      <c r="H13054"/>
      <c r="N13054"/>
    </row>
    <row r="13055" spans="7:14" s="104" customFormat="1">
      <c r="G13055"/>
      <c r="H13055"/>
      <c r="N13055"/>
    </row>
    <row r="13056" spans="7:14" s="104" customFormat="1">
      <c r="G13056"/>
      <c r="H13056"/>
      <c r="N13056"/>
    </row>
    <row r="13057" spans="7:14" s="104" customFormat="1">
      <c r="G13057"/>
      <c r="H13057"/>
      <c r="N13057"/>
    </row>
    <row r="13058" spans="7:14" s="104" customFormat="1">
      <c r="G13058"/>
      <c r="H13058"/>
      <c r="N13058"/>
    </row>
    <row r="13059" spans="7:14" s="104" customFormat="1">
      <c r="G13059"/>
      <c r="H13059"/>
      <c r="N13059"/>
    </row>
    <row r="13060" spans="7:14" s="104" customFormat="1">
      <c r="G13060"/>
      <c r="H13060"/>
      <c r="N13060"/>
    </row>
    <row r="13061" spans="7:14" s="104" customFormat="1">
      <c r="G13061"/>
      <c r="H13061"/>
      <c r="N13061"/>
    </row>
    <row r="13062" spans="7:14" s="104" customFormat="1">
      <c r="G13062"/>
      <c r="H13062"/>
      <c r="N13062"/>
    </row>
    <row r="13063" spans="7:14" s="104" customFormat="1">
      <c r="G13063"/>
      <c r="H13063"/>
      <c r="N13063"/>
    </row>
    <row r="13064" spans="7:14" s="104" customFormat="1">
      <c r="G13064"/>
      <c r="H13064"/>
      <c r="N13064"/>
    </row>
    <row r="13065" spans="7:14" s="104" customFormat="1">
      <c r="G13065"/>
      <c r="H13065"/>
      <c r="N13065"/>
    </row>
    <row r="13066" spans="7:14" s="104" customFormat="1">
      <c r="G13066"/>
      <c r="H13066"/>
      <c r="N13066"/>
    </row>
    <row r="13067" spans="7:14" s="104" customFormat="1">
      <c r="G13067"/>
      <c r="H13067"/>
      <c r="N13067"/>
    </row>
    <row r="13068" spans="7:14" s="104" customFormat="1">
      <c r="G13068"/>
      <c r="H13068"/>
      <c r="N13068"/>
    </row>
    <row r="13069" spans="7:14" s="104" customFormat="1">
      <c r="G13069"/>
      <c r="H13069"/>
      <c r="N13069"/>
    </row>
    <row r="13070" spans="7:14" s="104" customFormat="1">
      <c r="G13070"/>
      <c r="H13070"/>
      <c r="N13070"/>
    </row>
    <row r="13071" spans="7:14" s="104" customFormat="1">
      <c r="G13071"/>
      <c r="H13071"/>
      <c r="N13071"/>
    </row>
    <row r="13072" spans="7:14" s="104" customFormat="1">
      <c r="G13072"/>
      <c r="H13072"/>
      <c r="N13072"/>
    </row>
    <row r="13073" spans="7:14" s="104" customFormat="1">
      <c r="G13073"/>
      <c r="H13073"/>
      <c r="N13073"/>
    </row>
    <row r="13074" spans="7:14" s="104" customFormat="1">
      <c r="G13074"/>
      <c r="H13074"/>
      <c r="N13074"/>
    </row>
    <row r="13075" spans="7:14" s="104" customFormat="1">
      <c r="G13075"/>
      <c r="H13075"/>
      <c r="N13075"/>
    </row>
    <row r="13076" spans="7:14" s="104" customFormat="1">
      <c r="G13076"/>
      <c r="H13076"/>
      <c r="N13076"/>
    </row>
    <row r="13077" spans="7:14" s="104" customFormat="1">
      <c r="G13077"/>
      <c r="H13077"/>
      <c r="N13077"/>
    </row>
    <row r="13078" spans="7:14" s="104" customFormat="1">
      <c r="G13078"/>
      <c r="H13078"/>
      <c r="N13078"/>
    </row>
    <row r="13079" spans="7:14" s="104" customFormat="1">
      <c r="G13079"/>
      <c r="H13079"/>
      <c r="N13079"/>
    </row>
    <row r="13080" spans="7:14" s="104" customFormat="1">
      <c r="G13080"/>
      <c r="H13080"/>
      <c r="N13080"/>
    </row>
    <row r="13081" spans="7:14" s="104" customFormat="1">
      <c r="G13081"/>
      <c r="H13081"/>
      <c r="N13081"/>
    </row>
    <row r="13082" spans="7:14" s="104" customFormat="1">
      <c r="G13082"/>
      <c r="H13082"/>
      <c r="N13082"/>
    </row>
    <row r="13083" spans="7:14" s="104" customFormat="1">
      <c r="G13083"/>
      <c r="H13083"/>
      <c r="N13083"/>
    </row>
    <row r="13084" spans="7:14" s="104" customFormat="1">
      <c r="G13084"/>
      <c r="H13084"/>
      <c r="N13084"/>
    </row>
    <row r="13085" spans="7:14" s="104" customFormat="1">
      <c r="G13085"/>
      <c r="H13085"/>
      <c r="N13085"/>
    </row>
    <row r="13086" spans="7:14" s="104" customFormat="1">
      <c r="G13086"/>
      <c r="H13086"/>
      <c r="N13086"/>
    </row>
    <row r="13087" spans="7:14" s="104" customFormat="1">
      <c r="G13087"/>
      <c r="H13087"/>
      <c r="N13087"/>
    </row>
    <row r="13088" spans="7:14" s="104" customFormat="1">
      <c r="G13088"/>
      <c r="H13088"/>
      <c r="N13088"/>
    </row>
    <row r="13089" spans="7:14" s="104" customFormat="1">
      <c r="G13089"/>
      <c r="H13089"/>
      <c r="N13089"/>
    </row>
    <row r="13090" spans="7:14" s="104" customFormat="1">
      <c r="G13090"/>
      <c r="H13090"/>
      <c r="N13090"/>
    </row>
    <row r="13091" spans="7:14" s="104" customFormat="1">
      <c r="G13091"/>
      <c r="H13091"/>
      <c r="N13091"/>
    </row>
    <row r="13092" spans="7:14" s="104" customFormat="1">
      <c r="G13092"/>
      <c r="H13092"/>
      <c r="N13092"/>
    </row>
    <row r="13093" spans="7:14" s="104" customFormat="1">
      <c r="G13093"/>
      <c r="H13093"/>
      <c r="N13093"/>
    </row>
    <row r="13094" spans="7:14" s="104" customFormat="1">
      <c r="G13094"/>
      <c r="H13094"/>
      <c r="N13094"/>
    </row>
    <row r="13095" spans="7:14" s="104" customFormat="1">
      <c r="G13095"/>
      <c r="H13095"/>
      <c r="N13095"/>
    </row>
    <row r="13096" spans="7:14" s="104" customFormat="1">
      <c r="G13096"/>
      <c r="H13096"/>
      <c r="N13096"/>
    </row>
    <row r="13097" spans="7:14" s="104" customFormat="1">
      <c r="G13097"/>
      <c r="H13097"/>
      <c r="N13097"/>
    </row>
    <row r="13098" spans="7:14" s="104" customFormat="1">
      <c r="G13098"/>
      <c r="H13098"/>
      <c r="N13098"/>
    </row>
    <row r="13099" spans="7:14" s="104" customFormat="1">
      <c r="G13099"/>
      <c r="H13099"/>
      <c r="N13099"/>
    </row>
    <row r="13100" spans="7:14" s="104" customFormat="1">
      <c r="G13100"/>
      <c r="H13100"/>
      <c r="N13100"/>
    </row>
    <row r="13101" spans="7:14" s="104" customFormat="1">
      <c r="G13101"/>
      <c r="H13101"/>
      <c r="N13101"/>
    </row>
    <row r="13102" spans="7:14" s="104" customFormat="1">
      <c r="G13102"/>
      <c r="H13102"/>
      <c r="N13102"/>
    </row>
    <row r="13103" spans="7:14" s="104" customFormat="1">
      <c r="G13103"/>
      <c r="H13103"/>
      <c r="N13103"/>
    </row>
    <row r="13104" spans="7:14" s="104" customFormat="1">
      <c r="G13104"/>
      <c r="H13104"/>
      <c r="N13104"/>
    </row>
    <row r="13105" spans="7:14" s="104" customFormat="1">
      <c r="G13105"/>
      <c r="H13105"/>
      <c r="N13105"/>
    </row>
    <row r="13106" spans="7:14" s="104" customFormat="1">
      <c r="G13106"/>
      <c r="H13106"/>
      <c r="N13106"/>
    </row>
    <row r="13107" spans="7:14" s="104" customFormat="1">
      <c r="G13107"/>
      <c r="H13107"/>
      <c r="N13107"/>
    </row>
    <row r="13108" spans="7:14" s="104" customFormat="1">
      <c r="G13108"/>
      <c r="H13108"/>
      <c r="N13108"/>
    </row>
    <row r="13109" spans="7:14" s="104" customFormat="1">
      <c r="G13109"/>
      <c r="H13109"/>
      <c r="N13109"/>
    </row>
    <row r="13110" spans="7:14" s="104" customFormat="1">
      <c r="G13110"/>
      <c r="H13110"/>
      <c r="N13110"/>
    </row>
    <row r="13111" spans="7:14" s="104" customFormat="1">
      <c r="G13111"/>
      <c r="H13111"/>
      <c r="N13111"/>
    </row>
    <row r="13112" spans="7:14" s="104" customFormat="1">
      <c r="G13112"/>
      <c r="H13112"/>
      <c r="N13112"/>
    </row>
    <row r="13113" spans="7:14" s="104" customFormat="1">
      <c r="G13113"/>
      <c r="H13113"/>
      <c r="N13113"/>
    </row>
    <row r="13114" spans="7:14" s="104" customFormat="1">
      <c r="G13114"/>
      <c r="H13114"/>
      <c r="N13114"/>
    </row>
    <row r="13115" spans="7:14" s="104" customFormat="1">
      <c r="G13115"/>
      <c r="H13115"/>
      <c r="N13115"/>
    </row>
    <row r="13116" spans="7:14" s="104" customFormat="1">
      <c r="G13116"/>
      <c r="H13116"/>
      <c r="N13116"/>
    </row>
    <row r="13117" spans="7:14" s="104" customFormat="1">
      <c r="G13117"/>
      <c r="H13117"/>
      <c r="N13117"/>
    </row>
    <row r="13118" spans="7:14" s="104" customFormat="1">
      <c r="G13118"/>
      <c r="H13118"/>
      <c r="N13118"/>
    </row>
    <row r="13119" spans="7:14" s="104" customFormat="1">
      <c r="G13119"/>
      <c r="H13119"/>
      <c r="N13119"/>
    </row>
    <row r="13120" spans="7:14" s="104" customFormat="1">
      <c r="G13120"/>
      <c r="H13120"/>
      <c r="N13120"/>
    </row>
    <row r="13121" spans="7:14" s="104" customFormat="1">
      <c r="G13121"/>
      <c r="H13121"/>
      <c r="N13121"/>
    </row>
    <row r="13122" spans="7:14" s="104" customFormat="1">
      <c r="G13122"/>
      <c r="H13122"/>
      <c r="N13122"/>
    </row>
    <row r="13123" spans="7:14" s="104" customFormat="1">
      <c r="G13123"/>
      <c r="H13123"/>
      <c r="N13123"/>
    </row>
    <row r="13124" spans="7:14" s="104" customFormat="1">
      <c r="G13124"/>
      <c r="H13124"/>
      <c r="N13124"/>
    </row>
    <row r="13125" spans="7:14" s="104" customFormat="1">
      <c r="G13125"/>
      <c r="H13125"/>
      <c r="N13125"/>
    </row>
    <row r="13126" spans="7:14" s="104" customFormat="1">
      <c r="G13126"/>
      <c r="H13126"/>
      <c r="N13126"/>
    </row>
    <row r="13127" spans="7:14" s="104" customFormat="1">
      <c r="G13127"/>
      <c r="H13127"/>
      <c r="N13127"/>
    </row>
    <row r="13128" spans="7:14" s="104" customFormat="1">
      <c r="G13128"/>
      <c r="H13128"/>
      <c r="N13128"/>
    </row>
    <row r="13129" spans="7:14" s="104" customFormat="1">
      <c r="G13129"/>
      <c r="H13129"/>
      <c r="N13129"/>
    </row>
    <row r="13130" spans="7:14" s="104" customFormat="1">
      <c r="G13130"/>
      <c r="H13130"/>
      <c r="N13130"/>
    </row>
    <row r="13131" spans="7:14" s="104" customFormat="1">
      <c r="G13131"/>
      <c r="H13131"/>
      <c r="N13131"/>
    </row>
    <row r="13132" spans="7:14" s="104" customFormat="1">
      <c r="G13132"/>
      <c r="H13132"/>
      <c r="N13132"/>
    </row>
    <row r="13133" spans="7:14" s="104" customFormat="1">
      <c r="G13133"/>
      <c r="H13133"/>
      <c r="N13133"/>
    </row>
    <row r="13134" spans="7:14" s="104" customFormat="1">
      <c r="G13134"/>
      <c r="H13134"/>
      <c r="N13134"/>
    </row>
    <row r="13135" spans="7:14" s="104" customFormat="1">
      <c r="G13135"/>
      <c r="H13135"/>
      <c r="N13135"/>
    </row>
    <row r="13136" spans="7:14" s="104" customFormat="1">
      <c r="G13136"/>
      <c r="H13136"/>
      <c r="N13136"/>
    </row>
    <row r="13137" spans="7:14" s="104" customFormat="1">
      <c r="G13137"/>
      <c r="H13137"/>
      <c r="N13137"/>
    </row>
    <row r="13138" spans="7:14" s="104" customFormat="1">
      <c r="G13138"/>
      <c r="H13138"/>
      <c r="N13138"/>
    </row>
    <row r="13139" spans="7:14" s="104" customFormat="1">
      <c r="G13139"/>
      <c r="H13139"/>
      <c r="N13139"/>
    </row>
    <row r="13140" spans="7:14" s="104" customFormat="1">
      <c r="G13140"/>
      <c r="H13140"/>
      <c r="N13140"/>
    </row>
    <row r="13141" spans="7:14" s="104" customFormat="1">
      <c r="G13141"/>
      <c r="H13141"/>
      <c r="N13141"/>
    </row>
    <row r="13142" spans="7:14" s="104" customFormat="1">
      <c r="G13142"/>
      <c r="H13142"/>
      <c r="N13142"/>
    </row>
    <row r="13143" spans="7:14" s="104" customFormat="1">
      <c r="G13143"/>
      <c r="H13143"/>
      <c r="N13143"/>
    </row>
    <row r="13144" spans="7:14" s="104" customFormat="1">
      <c r="G13144"/>
      <c r="H13144"/>
      <c r="N13144"/>
    </row>
    <row r="13145" spans="7:14" s="104" customFormat="1">
      <c r="G13145"/>
      <c r="H13145"/>
      <c r="N13145"/>
    </row>
    <row r="13146" spans="7:14" s="104" customFormat="1">
      <c r="G13146"/>
      <c r="H13146"/>
      <c r="N13146"/>
    </row>
    <row r="13147" spans="7:14" s="104" customFormat="1">
      <c r="G13147"/>
      <c r="H13147"/>
      <c r="N13147"/>
    </row>
    <row r="13148" spans="7:14" s="104" customFormat="1">
      <c r="G13148"/>
      <c r="H13148"/>
      <c r="N13148"/>
    </row>
    <row r="13149" spans="7:14" s="104" customFormat="1">
      <c r="G13149"/>
      <c r="H13149"/>
      <c r="N13149"/>
    </row>
    <row r="13150" spans="7:14" s="104" customFormat="1">
      <c r="G13150"/>
      <c r="H13150"/>
      <c r="N13150"/>
    </row>
    <row r="13151" spans="7:14" s="104" customFormat="1">
      <c r="G13151"/>
      <c r="H13151"/>
      <c r="N13151"/>
    </row>
    <row r="13152" spans="7:14" s="104" customFormat="1">
      <c r="G13152"/>
      <c r="H13152"/>
      <c r="N13152"/>
    </row>
    <row r="13153" spans="7:14" s="104" customFormat="1">
      <c r="G13153"/>
      <c r="H13153"/>
      <c r="N13153"/>
    </row>
    <row r="13154" spans="7:14" s="104" customFormat="1">
      <c r="G13154"/>
      <c r="H13154"/>
      <c r="N13154"/>
    </row>
    <row r="13155" spans="7:14" s="104" customFormat="1">
      <c r="G13155"/>
      <c r="H13155"/>
      <c r="N13155"/>
    </row>
    <row r="13156" spans="7:14" s="104" customFormat="1">
      <c r="G13156"/>
      <c r="H13156"/>
      <c r="N13156"/>
    </row>
    <row r="13157" spans="7:14" s="104" customFormat="1">
      <c r="G13157"/>
      <c r="H13157"/>
      <c r="N13157"/>
    </row>
    <row r="13158" spans="7:14" s="104" customFormat="1">
      <c r="G13158"/>
      <c r="H13158"/>
      <c r="N13158"/>
    </row>
    <row r="13159" spans="7:14" s="104" customFormat="1">
      <c r="G13159"/>
      <c r="H13159"/>
      <c r="N13159"/>
    </row>
    <row r="13160" spans="7:14" s="104" customFormat="1">
      <c r="G13160"/>
      <c r="H13160"/>
      <c r="N13160"/>
    </row>
    <row r="13161" spans="7:14" s="104" customFormat="1">
      <c r="G13161"/>
      <c r="H13161"/>
      <c r="N13161"/>
    </row>
    <row r="13162" spans="7:14" s="104" customFormat="1">
      <c r="G13162"/>
      <c r="H13162"/>
      <c r="N13162"/>
    </row>
    <row r="13163" spans="7:14" s="104" customFormat="1">
      <c r="G13163"/>
      <c r="H13163"/>
      <c r="N13163"/>
    </row>
    <row r="13164" spans="7:14" s="104" customFormat="1">
      <c r="G13164"/>
      <c r="H13164"/>
      <c r="N13164"/>
    </row>
    <row r="13165" spans="7:14" s="104" customFormat="1">
      <c r="G13165"/>
      <c r="H13165"/>
      <c r="N13165"/>
    </row>
    <row r="13166" spans="7:14" s="104" customFormat="1">
      <c r="G13166"/>
      <c r="H13166"/>
      <c r="N13166"/>
    </row>
    <row r="13167" spans="7:14" s="104" customFormat="1">
      <c r="G13167"/>
      <c r="H13167"/>
      <c r="N13167"/>
    </row>
    <row r="13168" spans="7:14" s="104" customFormat="1">
      <c r="G13168"/>
      <c r="H13168"/>
      <c r="N13168"/>
    </row>
    <row r="13169" spans="7:14" s="104" customFormat="1">
      <c r="G13169"/>
      <c r="H13169"/>
      <c r="N13169"/>
    </row>
    <row r="13170" spans="7:14" s="104" customFormat="1">
      <c r="G13170"/>
      <c r="H13170"/>
      <c r="N13170"/>
    </row>
    <row r="13171" spans="7:14" s="104" customFormat="1">
      <c r="G13171"/>
      <c r="H13171"/>
      <c r="N13171"/>
    </row>
    <row r="13172" spans="7:14" s="104" customFormat="1">
      <c r="G13172"/>
      <c r="H13172"/>
      <c r="N13172"/>
    </row>
    <row r="13173" spans="7:14" s="104" customFormat="1">
      <c r="G13173"/>
      <c r="H13173"/>
      <c r="N13173"/>
    </row>
    <row r="13174" spans="7:14" s="104" customFormat="1">
      <c r="G13174"/>
      <c r="H13174"/>
      <c r="N13174"/>
    </row>
    <row r="13175" spans="7:14" s="104" customFormat="1">
      <c r="G13175"/>
      <c r="H13175"/>
      <c r="N13175"/>
    </row>
    <row r="13176" spans="7:14" s="104" customFormat="1">
      <c r="G13176"/>
      <c r="H13176"/>
      <c r="N13176"/>
    </row>
    <row r="13177" spans="7:14" s="104" customFormat="1">
      <c r="G13177"/>
      <c r="H13177"/>
      <c r="N13177"/>
    </row>
    <row r="13178" spans="7:14" s="104" customFormat="1">
      <c r="G13178"/>
      <c r="H13178"/>
      <c r="N13178"/>
    </row>
    <row r="13179" spans="7:14" s="104" customFormat="1">
      <c r="G13179"/>
      <c r="H13179"/>
      <c r="N13179"/>
    </row>
    <row r="13180" spans="7:14" s="104" customFormat="1">
      <c r="G13180"/>
      <c r="H13180"/>
      <c r="N13180"/>
    </row>
    <row r="13181" spans="7:14" s="104" customFormat="1">
      <c r="G13181"/>
      <c r="H13181"/>
      <c r="N13181"/>
    </row>
    <row r="13182" spans="7:14" s="104" customFormat="1">
      <c r="G13182"/>
      <c r="H13182"/>
      <c r="N13182"/>
    </row>
    <row r="13183" spans="7:14" s="104" customFormat="1">
      <c r="G13183"/>
      <c r="H13183"/>
      <c r="N13183"/>
    </row>
    <row r="13184" spans="7:14" s="104" customFormat="1">
      <c r="G13184"/>
      <c r="H13184"/>
      <c r="N13184"/>
    </row>
    <row r="13185" spans="7:14" s="104" customFormat="1">
      <c r="G13185"/>
      <c r="H13185"/>
      <c r="N13185"/>
    </row>
    <row r="13186" spans="7:14" s="104" customFormat="1">
      <c r="G13186"/>
      <c r="H13186"/>
      <c r="N13186"/>
    </row>
    <row r="13187" spans="7:14" s="104" customFormat="1">
      <c r="G13187"/>
      <c r="H13187"/>
      <c r="N13187"/>
    </row>
    <row r="13188" spans="7:14" s="104" customFormat="1">
      <c r="G13188"/>
      <c r="H13188"/>
      <c r="N13188"/>
    </row>
    <row r="13189" spans="7:14" s="104" customFormat="1">
      <c r="G13189"/>
      <c r="H13189"/>
      <c r="N13189"/>
    </row>
    <row r="13190" spans="7:14" s="104" customFormat="1">
      <c r="G13190"/>
      <c r="H13190"/>
      <c r="N13190"/>
    </row>
    <row r="13191" spans="7:14" s="104" customFormat="1">
      <c r="G13191"/>
      <c r="H13191"/>
      <c r="N13191"/>
    </row>
    <row r="13192" spans="7:14" s="104" customFormat="1">
      <c r="G13192"/>
      <c r="H13192"/>
      <c r="N13192"/>
    </row>
    <row r="13193" spans="7:14" s="104" customFormat="1">
      <c r="G13193"/>
      <c r="H13193"/>
      <c r="N13193"/>
    </row>
    <row r="13194" spans="7:14" s="104" customFormat="1">
      <c r="G13194"/>
      <c r="H13194"/>
      <c r="N13194"/>
    </row>
    <row r="13195" spans="7:14" s="104" customFormat="1">
      <c r="G13195"/>
      <c r="H13195"/>
      <c r="N13195"/>
    </row>
    <row r="13196" spans="7:14" s="104" customFormat="1">
      <c r="G13196"/>
      <c r="H13196"/>
      <c r="N13196"/>
    </row>
    <row r="13197" spans="7:14" s="104" customFormat="1">
      <c r="G13197"/>
      <c r="H13197"/>
      <c r="N13197"/>
    </row>
    <row r="13198" spans="7:14" s="104" customFormat="1">
      <c r="G13198"/>
      <c r="H13198"/>
      <c r="N13198"/>
    </row>
    <row r="13199" spans="7:14" s="104" customFormat="1">
      <c r="G13199"/>
      <c r="H13199"/>
      <c r="N13199"/>
    </row>
    <row r="13200" spans="7:14" s="104" customFormat="1">
      <c r="G13200"/>
      <c r="H13200"/>
      <c r="N13200"/>
    </row>
    <row r="13201" spans="7:14" s="104" customFormat="1">
      <c r="G13201"/>
      <c r="H13201"/>
      <c r="N13201"/>
    </row>
    <row r="13202" spans="7:14" s="104" customFormat="1">
      <c r="G13202"/>
      <c r="H13202"/>
      <c r="N13202"/>
    </row>
    <row r="13203" spans="7:14" s="104" customFormat="1">
      <c r="G13203"/>
      <c r="H13203"/>
      <c r="N13203"/>
    </row>
    <row r="13204" spans="7:14" s="104" customFormat="1">
      <c r="G13204"/>
      <c r="H13204"/>
      <c r="N13204"/>
    </row>
    <row r="13205" spans="7:14" s="104" customFormat="1">
      <c r="G13205"/>
      <c r="H13205"/>
      <c r="N13205"/>
    </row>
    <row r="13206" spans="7:14" s="104" customFormat="1">
      <c r="G13206"/>
      <c r="H13206"/>
      <c r="N13206"/>
    </row>
    <row r="13207" spans="7:14" s="104" customFormat="1">
      <c r="G13207"/>
      <c r="H13207"/>
      <c r="N13207"/>
    </row>
    <row r="13208" spans="7:14" s="104" customFormat="1">
      <c r="G13208"/>
      <c r="H13208"/>
      <c r="N13208"/>
    </row>
    <row r="13209" spans="7:14" s="104" customFormat="1">
      <c r="G13209"/>
      <c r="H13209"/>
      <c r="N13209"/>
    </row>
    <row r="13210" spans="7:14" s="104" customFormat="1">
      <c r="G13210"/>
      <c r="H13210"/>
      <c r="N13210"/>
    </row>
    <row r="13211" spans="7:14" s="104" customFormat="1">
      <c r="G13211"/>
      <c r="H13211"/>
      <c r="N13211"/>
    </row>
    <row r="13212" spans="7:14" s="104" customFormat="1">
      <c r="G13212"/>
      <c r="H13212"/>
      <c r="N13212"/>
    </row>
    <row r="13213" spans="7:14" s="104" customFormat="1">
      <c r="G13213"/>
      <c r="H13213"/>
      <c r="N13213"/>
    </row>
    <row r="13214" spans="7:14" s="104" customFormat="1">
      <c r="G13214"/>
      <c r="H13214"/>
      <c r="N13214"/>
    </row>
    <row r="13215" spans="7:14" s="104" customFormat="1">
      <c r="G13215"/>
      <c r="H13215"/>
      <c r="N13215"/>
    </row>
    <row r="13216" spans="7:14" s="104" customFormat="1">
      <c r="G13216"/>
      <c r="H13216"/>
      <c r="N13216"/>
    </row>
    <row r="13217" spans="7:14" s="104" customFormat="1">
      <c r="G13217"/>
      <c r="H13217"/>
      <c r="N13217"/>
    </row>
    <row r="13218" spans="7:14" s="104" customFormat="1">
      <c r="G13218"/>
      <c r="H13218"/>
      <c r="N13218"/>
    </row>
    <row r="13219" spans="7:14" s="104" customFormat="1">
      <c r="G13219"/>
      <c r="H13219"/>
      <c r="N13219"/>
    </row>
    <row r="13220" spans="7:14" s="104" customFormat="1">
      <c r="G13220"/>
      <c r="H13220"/>
      <c r="N13220"/>
    </row>
    <row r="13221" spans="7:14" s="104" customFormat="1">
      <c r="G13221"/>
      <c r="H13221"/>
      <c r="N13221"/>
    </row>
    <row r="13222" spans="7:14" s="104" customFormat="1">
      <c r="G13222"/>
      <c r="H13222"/>
      <c r="N13222"/>
    </row>
    <row r="13223" spans="7:14" s="104" customFormat="1">
      <c r="G13223"/>
      <c r="H13223"/>
      <c r="N13223"/>
    </row>
    <row r="13224" spans="7:14" s="104" customFormat="1">
      <c r="G13224"/>
      <c r="H13224"/>
      <c r="N13224"/>
    </row>
    <row r="13225" spans="7:14" s="104" customFormat="1">
      <c r="G13225"/>
      <c r="H13225"/>
      <c r="N13225"/>
    </row>
    <row r="13226" spans="7:14" s="104" customFormat="1">
      <c r="G13226"/>
      <c r="H13226"/>
      <c r="N13226"/>
    </row>
    <row r="13227" spans="7:14" s="104" customFormat="1">
      <c r="G13227"/>
      <c r="H13227"/>
      <c r="N13227"/>
    </row>
    <row r="13228" spans="7:14" s="104" customFormat="1">
      <c r="G13228"/>
      <c r="H13228"/>
      <c r="N13228"/>
    </row>
    <row r="13229" spans="7:14" s="104" customFormat="1">
      <c r="G13229"/>
      <c r="H13229"/>
      <c r="N13229"/>
    </row>
    <row r="13230" spans="7:14" s="104" customFormat="1">
      <c r="G13230"/>
      <c r="H13230"/>
      <c r="N13230"/>
    </row>
    <row r="13231" spans="7:14" s="104" customFormat="1">
      <c r="G13231"/>
      <c r="H13231"/>
      <c r="N13231"/>
    </row>
    <row r="13232" spans="7:14" s="104" customFormat="1">
      <c r="G13232"/>
      <c r="H13232"/>
      <c r="N13232"/>
    </row>
    <row r="13233" spans="7:14" s="104" customFormat="1">
      <c r="G13233"/>
      <c r="H13233"/>
      <c r="N13233"/>
    </row>
    <row r="13234" spans="7:14" s="104" customFormat="1">
      <c r="G13234"/>
      <c r="H13234"/>
      <c r="N13234"/>
    </row>
    <row r="13235" spans="7:14" s="104" customFormat="1">
      <c r="G13235"/>
      <c r="H13235"/>
      <c r="N13235"/>
    </row>
    <row r="13236" spans="7:14" s="104" customFormat="1">
      <c r="G13236"/>
      <c r="H13236"/>
      <c r="N13236"/>
    </row>
    <row r="13237" spans="7:14" s="104" customFormat="1">
      <c r="G13237"/>
      <c r="H13237"/>
      <c r="N13237"/>
    </row>
    <row r="13238" spans="7:14" s="104" customFormat="1">
      <c r="G13238"/>
      <c r="H13238"/>
      <c r="N13238"/>
    </row>
    <row r="13239" spans="7:14" s="104" customFormat="1">
      <c r="G13239"/>
      <c r="H13239"/>
      <c r="N13239"/>
    </row>
    <row r="13240" spans="7:14" s="104" customFormat="1">
      <c r="G13240"/>
      <c r="H13240"/>
      <c r="N13240"/>
    </row>
    <row r="13241" spans="7:14" s="104" customFormat="1">
      <c r="G13241"/>
      <c r="H13241"/>
      <c r="N13241"/>
    </row>
    <row r="13242" spans="7:14" s="104" customFormat="1">
      <c r="G13242"/>
      <c r="H13242"/>
      <c r="N13242"/>
    </row>
    <row r="13243" spans="7:14" s="104" customFormat="1">
      <c r="G13243"/>
      <c r="H13243"/>
      <c r="N13243"/>
    </row>
    <row r="13244" spans="7:14" s="104" customFormat="1">
      <c r="G13244"/>
      <c r="H13244"/>
      <c r="N13244"/>
    </row>
    <row r="13245" spans="7:14" s="104" customFormat="1">
      <c r="G13245"/>
      <c r="H13245"/>
      <c r="N13245"/>
    </row>
    <row r="13246" spans="7:14" s="104" customFormat="1">
      <c r="G13246"/>
      <c r="H13246"/>
      <c r="N13246"/>
    </row>
    <row r="13247" spans="7:14" s="104" customFormat="1">
      <c r="G13247"/>
      <c r="H13247"/>
      <c r="N13247"/>
    </row>
    <row r="13248" spans="7:14" s="104" customFormat="1">
      <c r="G13248"/>
      <c r="H13248"/>
      <c r="N13248"/>
    </row>
    <row r="13249" spans="7:14" s="104" customFormat="1">
      <c r="G13249"/>
      <c r="H13249"/>
      <c r="N13249"/>
    </row>
    <row r="13250" spans="7:14" s="104" customFormat="1">
      <c r="G13250"/>
      <c r="H13250"/>
      <c r="N13250"/>
    </row>
    <row r="13251" spans="7:14" s="104" customFormat="1">
      <c r="G13251"/>
      <c r="H13251"/>
      <c r="N13251"/>
    </row>
    <row r="13252" spans="7:14" s="104" customFormat="1">
      <c r="G13252"/>
      <c r="H13252"/>
      <c r="N13252"/>
    </row>
    <row r="13253" spans="7:14" s="104" customFormat="1">
      <c r="G13253"/>
      <c r="H13253"/>
      <c r="N13253"/>
    </row>
    <row r="13254" spans="7:14" s="104" customFormat="1">
      <c r="G13254"/>
      <c r="H13254"/>
      <c r="N13254"/>
    </row>
    <row r="13255" spans="7:14" s="104" customFormat="1">
      <c r="G13255"/>
      <c r="H13255"/>
      <c r="N13255"/>
    </row>
    <row r="13256" spans="7:14" s="104" customFormat="1">
      <c r="G13256"/>
      <c r="H13256"/>
      <c r="N13256"/>
    </row>
    <row r="13257" spans="7:14" s="104" customFormat="1">
      <c r="G13257"/>
      <c r="H13257"/>
      <c r="N13257"/>
    </row>
    <row r="13258" spans="7:14" s="104" customFormat="1">
      <c r="G13258"/>
      <c r="H13258"/>
      <c r="N13258"/>
    </row>
    <row r="13259" spans="7:14" s="104" customFormat="1">
      <c r="G13259"/>
      <c r="H13259"/>
      <c r="N13259"/>
    </row>
    <row r="13260" spans="7:14" s="104" customFormat="1">
      <c r="G13260"/>
      <c r="H13260"/>
      <c r="N13260"/>
    </row>
    <row r="13261" spans="7:14" s="104" customFormat="1">
      <c r="G13261"/>
      <c r="H13261"/>
      <c r="N13261"/>
    </row>
    <row r="13262" spans="7:14" s="104" customFormat="1">
      <c r="G13262"/>
      <c r="H13262"/>
      <c r="N13262"/>
    </row>
    <row r="13263" spans="7:14" s="104" customFormat="1">
      <c r="G13263"/>
      <c r="H13263"/>
      <c r="N13263"/>
    </row>
    <row r="13264" spans="7:14" s="104" customFormat="1">
      <c r="G13264"/>
      <c r="H13264"/>
      <c r="N13264"/>
    </row>
    <row r="13265" spans="7:14" s="104" customFormat="1">
      <c r="G13265"/>
      <c r="H13265"/>
      <c r="N13265"/>
    </row>
    <row r="13266" spans="7:14" s="104" customFormat="1">
      <c r="G13266"/>
      <c r="H13266"/>
      <c r="N13266"/>
    </row>
    <row r="13267" spans="7:14" s="104" customFormat="1">
      <c r="G13267"/>
      <c r="H13267"/>
      <c r="N13267"/>
    </row>
    <row r="13268" spans="7:14" s="104" customFormat="1">
      <c r="G13268"/>
      <c r="H13268"/>
      <c r="N13268"/>
    </row>
    <row r="13269" spans="7:14" s="104" customFormat="1">
      <c r="G13269"/>
      <c r="H13269"/>
      <c r="N13269"/>
    </row>
    <row r="13270" spans="7:14" s="104" customFormat="1">
      <c r="G13270"/>
      <c r="H13270"/>
      <c r="N13270"/>
    </row>
    <row r="13271" spans="7:14" s="104" customFormat="1">
      <c r="G13271"/>
      <c r="H13271"/>
      <c r="N13271"/>
    </row>
    <row r="13272" spans="7:14" s="104" customFormat="1">
      <c r="G13272"/>
      <c r="H13272"/>
      <c r="N13272"/>
    </row>
    <row r="13273" spans="7:14" s="104" customFormat="1">
      <c r="G13273"/>
      <c r="H13273"/>
      <c r="N13273"/>
    </row>
    <row r="13274" spans="7:14" s="104" customFormat="1">
      <c r="G13274"/>
      <c r="H13274"/>
      <c r="N13274"/>
    </row>
    <row r="13275" spans="7:14" s="104" customFormat="1">
      <c r="G13275"/>
      <c r="H13275"/>
      <c r="N13275"/>
    </row>
    <row r="13276" spans="7:14" s="104" customFormat="1">
      <c r="G13276"/>
      <c r="H13276"/>
      <c r="N13276"/>
    </row>
    <row r="13277" spans="7:14" s="104" customFormat="1">
      <c r="G13277"/>
      <c r="H13277"/>
      <c r="N13277"/>
    </row>
    <row r="13278" spans="7:14" s="104" customFormat="1">
      <c r="G13278"/>
      <c r="H13278"/>
      <c r="N13278"/>
    </row>
    <row r="13279" spans="7:14" s="104" customFormat="1">
      <c r="G13279"/>
      <c r="H13279"/>
      <c r="N13279"/>
    </row>
    <row r="13280" spans="7:14" s="104" customFormat="1">
      <c r="G13280"/>
      <c r="H13280"/>
      <c r="N13280"/>
    </row>
    <row r="13281" spans="7:14" s="104" customFormat="1">
      <c r="G13281"/>
      <c r="H13281"/>
      <c r="N13281"/>
    </row>
    <row r="13282" spans="7:14" s="104" customFormat="1">
      <c r="G13282"/>
      <c r="H13282"/>
      <c r="N13282"/>
    </row>
    <row r="13283" spans="7:14" s="104" customFormat="1">
      <c r="G13283"/>
      <c r="H13283"/>
      <c r="N13283"/>
    </row>
    <row r="13284" spans="7:14" s="104" customFormat="1">
      <c r="G13284"/>
      <c r="H13284"/>
      <c r="N13284"/>
    </row>
    <row r="13285" spans="7:14" s="104" customFormat="1">
      <c r="G13285"/>
      <c r="H13285"/>
      <c r="N13285"/>
    </row>
    <row r="13286" spans="7:14" s="104" customFormat="1">
      <c r="G13286"/>
      <c r="H13286"/>
      <c r="N13286"/>
    </row>
    <row r="13287" spans="7:14" s="104" customFormat="1">
      <c r="G13287"/>
      <c r="H13287"/>
      <c r="N13287"/>
    </row>
    <row r="13288" spans="7:14" s="104" customFormat="1">
      <c r="G13288"/>
      <c r="H13288"/>
      <c r="N13288"/>
    </row>
    <row r="13289" spans="7:14" s="104" customFormat="1">
      <c r="G13289"/>
      <c r="H13289"/>
      <c r="N13289"/>
    </row>
    <row r="13290" spans="7:14" s="104" customFormat="1">
      <c r="G13290"/>
      <c r="H13290"/>
      <c r="N13290"/>
    </row>
    <row r="13291" spans="7:14" s="104" customFormat="1">
      <c r="G13291"/>
      <c r="H13291"/>
      <c r="N13291"/>
    </row>
    <row r="13292" spans="7:14" s="104" customFormat="1">
      <c r="G13292"/>
      <c r="H13292"/>
      <c r="N13292"/>
    </row>
    <row r="13293" spans="7:14" s="104" customFormat="1">
      <c r="G13293"/>
      <c r="H13293"/>
      <c r="N13293"/>
    </row>
    <row r="13294" spans="7:14" s="104" customFormat="1">
      <c r="G13294"/>
      <c r="H13294"/>
      <c r="N13294"/>
    </row>
    <row r="13295" spans="7:14" s="104" customFormat="1">
      <c r="G13295"/>
      <c r="H13295"/>
      <c r="N13295"/>
    </row>
    <row r="13296" spans="7:14" s="104" customFormat="1">
      <c r="G13296"/>
      <c r="H13296"/>
      <c r="N13296"/>
    </row>
    <row r="13297" spans="7:14" s="104" customFormat="1">
      <c r="G13297"/>
      <c r="H13297"/>
      <c r="N13297"/>
    </row>
    <row r="13298" spans="7:14" s="104" customFormat="1">
      <c r="G13298"/>
      <c r="H13298"/>
      <c r="N13298"/>
    </row>
    <row r="13299" spans="7:14" s="104" customFormat="1">
      <c r="G13299"/>
      <c r="H13299"/>
      <c r="N13299"/>
    </row>
    <row r="13300" spans="7:14" s="104" customFormat="1">
      <c r="G13300"/>
      <c r="H13300"/>
      <c r="N13300"/>
    </row>
    <row r="13301" spans="7:14" s="104" customFormat="1">
      <c r="G13301"/>
      <c r="H13301"/>
      <c r="N13301"/>
    </row>
    <row r="13302" spans="7:14" s="104" customFormat="1">
      <c r="G13302"/>
      <c r="H13302"/>
      <c r="N13302"/>
    </row>
    <row r="13303" spans="7:14" s="104" customFormat="1">
      <c r="G13303"/>
      <c r="H13303"/>
      <c r="N13303"/>
    </row>
    <row r="13304" spans="7:14" s="104" customFormat="1">
      <c r="G13304"/>
      <c r="H13304"/>
      <c r="N13304"/>
    </row>
    <row r="13305" spans="7:14" s="104" customFormat="1">
      <c r="G13305"/>
      <c r="H13305"/>
      <c r="N13305"/>
    </row>
    <row r="13306" spans="7:14" s="104" customFormat="1">
      <c r="G13306"/>
      <c r="H13306"/>
      <c r="N13306"/>
    </row>
    <row r="13307" spans="7:14" s="104" customFormat="1">
      <c r="G13307"/>
      <c r="H13307"/>
      <c r="N13307"/>
    </row>
    <row r="13308" spans="7:14" s="104" customFormat="1">
      <c r="G13308"/>
      <c r="H13308"/>
      <c r="N13308"/>
    </row>
    <row r="13309" spans="7:14" s="104" customFormat="1">
      <c r="G13309"/>
      <c r="H13309"/>
      <c r="N13309"/>
    </row>
    <row r="13310" spans="7:14" s="104" customFormat="1">
      <c r="G13310"/>
      <c r="H13310"/>
      <c r="N13310"/>
    </row>
    <row r="13311" spans="7:14" s="104" customFormat="1">
      <c r="G13311"/>
      <c r="H13311"/>
      <c r="N13311"/>
    </row>
    <row r="13312" spans="7:14" s="104" customFormat="1">
      <c r="G13312"/>
      <c r="H13312"/>
      <c r="N13312"/>
    </row>
    <row r="13313" spans="7:14" s="104" customFormat="1">
      <c r="G13313"/>
      <c r="H13313"/>
      <c r="N13313"/>
    </row>
    <row r="13314" spans="7:14" s="104" customFormat="1">
      <c r="G13314"/>
      <c r="H13314"/>
      <c r="N13314"/>
    </row>
    <row r="13315" spans="7:14" s="104" customFormat="1">
      <c r="G13315"/>
      <c r="H13315"/>
      <c r="N13315"/>
    </row>
    <row r="13316" spans="7:14" s="104" customFormat="1">
      <c r="G13316"/>
      <c r="H13316"/>
      <c r="N13316"/>
    </row>
    <row r="13317" spans="7:14" s="104" customFormat="1">
      <c r="G13317"/>
      <c r="H13317"/>
      <c r="N13317"/>
    </row>
    <row r="13318" spans="7:14" s="104" customFormat="1">
      <c r="G13318"/>
      <c r="H13318"/>
      <c r="N13318"/>
    </row>
    <row r="13319" spans="7:14" s="104" customFormat="1">
      <c r="G13319"/>
      <c r="H13319"/>
      <c r="N13319"/>
    </row>
    <row r="13320" spans="7:14" s="104" customFormat="1">
      <c r="G13320"/>
      <c r="H13320"/>
      <c r="N13320"/>
    </row>
    <row r="13321" spans="7:14" s="104" customFormat="1">
      <c r="G13321"/>
      <c r="H13321"/>
      <c r="N13321"/>
    </row>
    <row r="13322" spans="7:14" s="104" customFormat="1">
      <c r="G13322"/>
      <c r="H13322"/>
      <c r="N13322"/>
    </row>
    <row r="13323" spans="7:14" s="104" customFormat="1">
      <c r="G13323"/>
      <c r="H13323"/>
      <c r="N13323"/>
    </row>
    <row r="13324" spans="7:14" s="104" customFormat="1">
      <c r="G13324"/>
      <c r="H13324"/>
      <c r="N13324"/>
    </row>
    <row r="13325" spans="7:14" s="104" customFormat="1">
      <c r="G13325"/>
      <c r="H13325"/>
      <c r="N13325"/>
    </row>
    <row r="13326" spans="7:14" s="104" customFormat="1">
      <c r="G13326"/>
      <c r="H13326"/>
      <c r="N13326"/>
    </row>
    <row r="13327" spans="7:14" s="104" customFormat="1">
      <c r="G13327"/>
      <c r="H13327"/>
      <c r="N13327"/>
    </row>
    <row r="13328" spans="7:14" s="104" customFormat="1">
      <c r="G13328"/>
      <c r="H13328"/>
      <c r="N13328"/>
    </row>
    <row r="13329" spans="7:14" s="104" customFormat="1">
      <c r="G13329"/>
      <c r="H13329"/>
      <c r="N13329"/>
    </row>
    <row r="13330" spans="7:14" s="104" customFormat="1">
      <c r="G13330"/>
      <c r="H13330"/>
      <c r="N13330"/>
    </row>
    <row r="13331" spans="7:14" s="104" customFormat="1">
      <c r="G13331"/>
      <c r="H13331"/>
      <c r="N13331"/>
    </row>
    <row r="13332" spans="7:14" s="104" customFormat="1">
      <c r="G13332"/>
      <c r="H13332"/>
      <c r="N13332"/>
    </row>
    <row r="13333" spans="7:14" s="104" customFormat="1">
      <c r="G13333"/>
      <c r="H13333"/>
      <c r="N13333"/>
    </row>
    <row r="13334" spans="7:14" s="104" customFormat="1">
      <c r="G13334"/>
      <c r="H13334"/>
      <c r="N13334"/>
    </row>
    <row r="13335" spans="7:14" s="104" customFormat="1">
      <c r="G13335"/>
      <c r="H13335"/>
      <c r="N13335"/>
    </row>
    <row r="13336" spans="7:14" s="104" customFormat="1">
      <c r="G13336"/>
      <c r="H13336"/>
      <c r="N13336"/>
    </row>
    <row r="13337" spans="7:14" s="104" customFormat="1">
      <c r="G13337"/>
      <c r="H13337"/>
      <c r="N13337"/>
    </row>
    <row r="13338" spans="7:14" s="104" customFormat="1">
      <c r="G13338"/>
      <c r="H13338"/>
      <c r="N13338"/>
    </row>
    <row r="13339" spans="7:14" s="104" customFormat="1">
      <c r="G13339"/>
      <c r="H13339"/>
      <c r="N13339"/>
    </row>
    <row r="13340" spans="7:14" s="104" customFormat="1">
      <c r="G13340"/>
      <c r="H13340"/>
      <c r="N13340"/>
    </row>
    <row r="13341" spans="7:14" s="104" customFormat="1">
      <c r="G13341"/>
      <c r="H13341"/>
      <c r="N13341"/>
    </row>
    <row r="13342" spans="7:14" s="104" customFormat="1">
      <c r="G13342"/>
      <c r="H13342"/>
      <c r="N13342"/>
    </row>
    <row r="13343" spans="7:14" s="104" customFormat="1">
      <c r="G13343"/>
      <c r="H13343"/>
      <c r="N13343"/>
    </row>
    <row r="13344" spans="7:14" s="104" customFormat="1">
      <c r="G13344"/>
      <c r="H13344"/>
      <c r="N13344"/>
    </row>
    <row r="13345" spans="7:14" s="104" customFormat="1">
      <c r="G13345"/>
      <c r="H13345"/>
      <c r="N13345"/>
    </row>
    <row r="13346" spans="7:14" s="104" customFormat="1">
      <c r="G13346"/>
      <c r="H13346"/>
      <c r="N13346"/>
    </row>
    <row r="13347" spans="7:14" s="104" customFormat="1">
      <c r="G13347"/>
      <c r="H13347"/>
      <c r="N13347"/>
    </row>
    <row r="13348" spans="7:14" s="104" customFormat="1">
      <c r="G13348"/>
      <c r="H13348"/>
      <c r="N13348"/>
    </row>
    <row r="13349" spans="7:14" s="104" customFormat="1">
      <c r="G13349"/>
      <c r="H13349"/>
      <c r="N13349"/>
    </row>
    <row r="13350" spans="7:14" s="104" customFormat="1">
      <c r="G13350"/>
      <c r="H13350"/>
      <c r="N13350"/>
    </row>
    <row r="13351" spans="7:14" s="104" customFormat="1">
      <c r="G13351"/>
      <c r="H13351"/>
      <c r="N13351"/>
    </row>
    <row r="13352" spans="7:14" s="104" customFormat="1">
      <c r="G13352"/>
      <c r="H13352"/>
      <c r="N13352"/>
    </row>
    <row r="13353" spans="7:14" s="104" customFormat="1">
      <c r="G13353"/>
      <c r="H13353"/>
      <c r="N13353"/>
    </row>
    <row r="13354" spans="7:14" s="104" customFormat="1">
      <c r="G13354"/>
      <c r="H13354"/>
      <c r="N13354"/>
    </row>
    <row r="13355" spans="7:14" s="104" customFormat="1">
      <c r="G13355"/>
      <c r="H13355"/>
      <c r="N13355"/>
    </row>
    <row r="13356" spans="7:14" s="104" customFormat="1">
      <c r="G13356"/>
      <c r="H13356"/>
      <c r="N13356"/>
    </row>
    <row r="13357" spans="7:14" s="104" customFormat="1">
      <c r="G13357"/>
      <c r="H13357"/>
      <c r="N13357"/>
    </row>
    <row r="13358" spans="7:14" s="104" customFormat="1">
      <c r="G13358"/>
      <c r="H13358"/>
      <c r="N13358"/>
    </row>
    <row r="13359" spans="7:14" s="104" customFormat="1">
      <c r="G13359"/>
      <c r="H13359"/>
      <c r="N13359"/>
    </row>
    <row r="13360" spans="7:14" s="104" customFormat="1">
      <c r="G13360"/>
      <c r="H13360"/>
      <c r="N13360"/>
    </row>
    <row r="13361" spans="7:14" s="104" customFormat="1">
      <c r="G13361"/>
      <c r="H13361"/>
      <c r="N13361"/>
    </row>
    <row r="13362" spans="7:14" s="104" customFormat="1">
      <c r="G13362"/>
      <c r="H13362"/>
      <c r="N13362"/>
    </row>
    <row r="13363" spans="7:14" s="104" customFormat="1">
      <c r="G13363"/>
      <c r="H13363"/>
      <c r="N13363"/>
    </row>
    <row r="13364" spans="7:14" s="104" customFormat="1">
      <c r="G13364"/>
      <c r="H13364"/>
      <c r="N13364"/>
    </row>
    <row r="13365" spans="7:14" s="104" customFormat="1">
      <c r="G13365"/>
      <c r="H13365"/>
      <c r="N13365"/>
    </row>
    <row r="13366" spans="7:14" s="104" customFormat="1">
      <c r="G13366"/>
      <c r="H13366"/>
      <c r="N13366"/>
    </row>
    <row r="13367" spans="7:14" s="104" customFormat="1">
      <c r="G13367"/>
      <c r="H13367"/>
      <c r="N13367"/>
    </row>
    <row r="13368" spans="7:14" s="104" customFormat="1">
      <c r="G13368"/>
      <c r="H13368"/>
      <c r="N13368"/>
    </row>
    <row r="13369" spans="7:14" s="104" customFormat="1">
      <c r="G13369"/>
      <c r="H13369"/>
      <c r="N13369"/>
    </row>
    <row r="13370" spans="7:14" s="104" customFormat="1">
      <c r="G13370"/>
      <c r="H13370"/>
      <c r="N13370"/>
    </row>
    <row r="13371" spans="7:14" s="104" customFormat="1">
      <c r="G13371"/>
      <c r="H13371"/>
      <c r="N13371"/>
    </row>
    <row r="13372" spans="7:14" s="104" customFormat="1">
      <c r="G13372"/>
      <c r="H13372"/>
      <c r="N13372"/>
    </row>
    <row r="13373" spans="7:14" s="104" customFormat="1">
      <c r="G13373"/>
      <c r="H13373"/>
      <c r="N13373"/>
    </row>
    <row r="13374" spans="7:14" s="104" customFormat="1">
      <c r="G13374"/>
      <c r="H13374"/>
      <c r="N13374"/>
    </row>
    <row r="13375" spans="7:14" s="104" customFormat="1">
      <c r="G13375"/>
      <c r="H13375"/>
      <c r="N13375"/>
    </row>
    <row r="13376" spans="7:14" s="104" customFormat="1">
      <c r="G13376"/>
      <c r="H13376"/>
      <c r="N13376"/>
    </row>
    <row r="13377" spans="7:14" s="104" customFormat="1">
      <c r="G13377"/>
      <c r="H13377"/>
      <c r="N13377"/>
    </row>
    <row r="13378" spans="7:14" s="104" customFormat="1">
      <c r="G13378"/>
      <c r="H13378"/>
      <c r="N13378"/>
    </row>
    <row r="13379" spans="7:14" s="104" customFormat="1">
      <c r="G13379"/>
      <c r="H13379"/>
      <c r="N13379"/>
    </row>
    <row r="13380" spans="7:14" s="104" customFormat="1">
      <c r="G13380"/>
      <c r="H13380"/>
      <c r="N13380"/>
    </row>
    <row r="13381" spans="7:14" s="104" customFormat="1">
      <c r="G13381"/>
      <c r="H13381"/>
      <c r="N13381"/>
    </row>
    <row r="13382" spans="7:14" s="104" customFormat="1">
      <c r="G13382"/>
      <c r="H13382"/>
      <c r="N13382"/>
    </row>
    <row r="13383" spans="7:14" s="104" customFormat="1">
      <c r="G13383"/>
      <c r="H13383"/>
      <c r="N13383"/>
    </row>
    <row r="13384" spans="7:14" s="104" customFormat="1">
      <c r="G13384"/>
      <c r="H13384"/>
      <c r="N13384"/>
    </row>
    <row r="13385" spans="7:14" s="104" customFormat="1">
      <c r="G13385"/>
      <c r="H13385"/>
      <c r="N13385"/>
    </row>
    <row r="13386" spans="7:14" s="104" customFormat="1">
      <c r="G13386"/>
      <c r="H13386"/>
      <c r="N13386"/>
    </row>
    <row r="13387" spans="7:14" s="104" customFormat="1">
      <c r="G13387"/>
      <c r="H13387"/>
      <c r="N13387"/>
    </row>
    <row r="13388" spans="7:14" s="104" customFormat="1">
      <c r="G13388"/>
      <c r="H13388"/>
      <c r="N13388"/>
    </row>
    <row r="13389" spans="7:14" s="104" customFormat="1">
      <c r="G13389"/>
      <c r="H13389"/>
      <c r="N13389"/>
    </row>
    <row r="13390" spans="7:14" s="104" customFormat="1">
      <c r="G13390"/>
      <c r="H13390"/>
      <c r="N13390"/>
    </row>
    <row r="13391" spans="7:14" s="104" customFormat="1">
      <c r="G13391"/>
      <c r="H13391"/>
      <c r="N13391"/>
    </row>
    <row r="13392" spans="7:14" s="104" customFormat="1">
      <c r="G13392"/>
      <c r="H13392"/>
      <c r="N13392"/>
    </row>
    <row r="13393" spans="7:14" s="104" customFormat="1">
      <c r="G13393"/>
      <c r="H13393"/>
      <c r="N13393"/>
    </row>
    <row r="13394" spans="7:14" s="104" customFormat="1">
      <c r="G13394"/>
      <c r="H13394"/>
      <c r="N13394"/>
    </row>
    <row r="13395" spans="7:14" s="104" customFormat="1">
      <c r="G13395"/>
      <c r="H13395"/>
      <c r="N13395"/>
    </row>
    <row r="13396" spans="7:14" s="104" customFormat="1">
      <c r="G13396"/>
      <c r="H13396"/>
      <c r="N13396"/>
    </row>
    <row r="13397" spans="7:14" s="104" customFormat="1">
      <c r="G13397"/>
      <c r="H13397"/>
      <c r="N13397"/>
    </row>
    <row r="13398" spans="7:14" s="104" customFormat="1">
      <c r="G13398"/>
      <c r="H13398"/>
      <c r="N13398"/>
    </row>
    <row r="13399" spans="7:14" s="104" customFormat="1">
      <c r="G13399"/>
      <c r="H13399"/>
      <c r="N13399"/>
    </row>
    <row r="13400" spans="7:14" s="104" customFormat="1">
      <c r="G13400"/>
      <c r="H13400"/>
      <c r="N13400"/>
    </row>
    <row r="13401" spans="7:14" s="104" customFormat="1">
      <c r="G13401"/>
      <c r="H13401"/>
      <c r="N13401"/>
    </row>
    <row r="13402" spans="7:14" s="104" customFormat="1">
      <c r="G13402"/>
      <c r="H13402"/>
      <c r="N13402"/>
    </row>
    <row r="13403" spans="7:14" s="104" customFormat="1">
      <c r="G13403"/>
      <c r="H13403"/>
      <c r="N13403"/>
    </row>
    <row r="13404" spans="7:14" s="104" customFormat="1">
      <c r="G13404"/>
      <c r="H13404"/>
      <c r="N13404"/>
    </row>
    <row r="13405" spans="7:14" s="104" customFormat="1">
      <c r="G13405"/>
      <c r="H13405"/>
      <c r="N13405"/>
    </row>
    <row r="13406" spans="7:14" s="104" customFormat="1">
      <c r="G13406"/>
      <c r="H13406"/>
      <c r="N13406"/>
    </row>
    <row r="13407" spans="7:14" s="104" customFormat="1">
      <c r="G13407"/>
      <c r="H13407"/>
      <c r="N13407"/>
    </row>
    <row r="13408" spans="7:14" s="104" customFormat="1">
      <c r="G13408"/>
      <c r="H13408"/>
      <c r="N13408"/>
    </row>
    <row r="13409" spans="7:14" s="104" customFormat="1">
      <c r="G13409"/>
      <c r="H13409"/>
      <c r="N13409"/>
    </row>
    <row r="13410" spans="7:14" s="104" customFormat="1">
      <c r="G13410"/>
      <c r="H13410"/>
      <c r="N13410"/>
    </row>
    <row r="13411" spans="7:14" s="104" customFormat="1">
      <c r="G13411"/>
      <c r="H13411"/>
      <c r="N13411"/>
    </row>
    <row r="13412" spans="7:14" s="104" customFormat="1">
      <c r="G13412"/>
      <c r="H13412"/>
      <c r="N13412"/>
    </row>
    <row r="13413" spans="7:14" s="104" customFormat="1">
      <c r="G13413"/>
      <c r="H13413"/>
      <c r="N13413"/>
    </row>
    <row r="13414" spans="7:14" s="104" customFormat="1">
      <c r="G13414"/>
      <c r="H13414"/>
      <c r="N13414"/>
    </row>
    <row r="13415" spans="7:14" s="104" customFormat="1">
      <c r="G13415"/>
      <c r="H13415"/>
      <c r="N13415"/>
    </row>
    <row r="13416" spans="7:14" s="104" customFormat="1">
      <c r="G13416"/>
      <c r="H13416"/>
      <c r="N13416"/>
    </row>
    <row r="13417" spans="7:14" s="104" customFormat="1">
      <c r="G13417"/>
      <c r="H13417"/>
      <c r="N13417"/>
    </row>
    <row r="13418" spans="7:14" s="104" customFormat="1">
      <c r="G13418"/>
      <c r="H13418"/>
      <c r="N13418"/>
    </row>
    <row r="13419" spans="7:14" s="104" customFormat="1">
      <c r="G13419"/>
      <c r="H13419"/>
      <c r="N13419"/>
    </row>
    <row r="13420" spans="7:14" s="104" customFormat="1">
      <c r="G13420"/>
      <c r="H13420"/>
      <c r="N13420"/>
    </row>
    <row r="13421" spans="7:14" s="104" customFormat="1">
      <c r="G13421"/>
      <c r="H13421"/>
      <c r="N13421"/>
    </row>
    <row r="13422" spans="7:14" s="104" customFormat="1">
      <c r="G13422"/>
      <c r="H13422"/>
      <c r="N13422"/>
    </row>
    <row r="13423" spans="7:14" s="104" customFormat="1">
      <c r="G13423"/>
      <c r="H13423"/>
      <c r="N13423"/>
    </row>
    <row r="13424" spans="7:14" s="104" customFormat="1">
      <c r="G13424"/>
      <c r="H13424"/>
      <c r="N13424"/>
    </row>
    <row r="13425" spans="7:14" s="104" customFormat="1">
      <c r="G13425"/>
      <c r="H13425"/>
      <c r="N13425"/>
    </row>
    <row r="13426" spans="7:14" s="104" customFormat="1">
      <c r="G13426"/>
      <c r="H13426"/>
      <c r="N13426"/>
    </row>
    <row r="13427" spans="7:14" s="104" customFormat="1">
      <c r="G13427"/>
      <c r="H13427"/>
      <c r="N13427"/>
    </row>
    <row r="13428" spans="7:14" s="104" customFormat="1">
      <c r="G13428"/>
      <c r="H13428"/>
      <c r="N13428"/>
    </row>
    <row r="13429" spans="7:14" s="104" customFormat="1">
      <c r="G13429"/>
      <c r="H13429"/>
      <c r="N13429"/>
    </row>
    <row r="13430" spans="7:14" s="104" customFormat="1">
      <c r="G13430"/>
      <c r="H13430"/>
      <c r="N13430"/>
    </row>
    <row r="13431" spans="7:14" s="104" customFormat="1">
      <c r="G13431"/>
      <c r="H13431"/>
      <c r="N13431"/>
    </row>
    <row r="13432" spans="7:14" s="104" customFormat="1">
      <c r="G13432"/>
      <c r="H13432"/>
      <c r="N13432"/>
    </row>
    <row r="13433" spans="7:14" s="104" customFormat="1">
      <c r="G13433"/>
      <c r="H13433"/>
      <c r="N13433"/>
    </row>
    <row r="13434" spans="7:14" s="104" customFormat="1">
      <c r="G13434"/>
      <c r="H13434"/>
      <c r="N13434"/>
    </row>
    <row r="13435" spans="7:14" s="104" customFormat="1">
      <c r="G13435"/>
      <c r="H13435"/>
      <c r="N13435"/>
    </row>
    <row r="13436" spans="7:14" s="104" customFormat="1">
      <c r="G13436"/>
      <c r="H13436"/>
      <c r="N13436"/>
    </row>
    <row r="13437" spans="7:14" s="104" customFormat="1">
      <c r="G13437"/>
      <c r="H13437"/>
      <c r="N13437"/>
    </row>
    <row r="13438" spans="7:14" s="104" customFormat="1">
      <c r="G13438"/>
      <c r="H13438"/>
      <c r="N13438"/>
    </row>
    <row r="13439" spans="7:14" s="104" customFormat="1">
      <c r="G13439"/>
      <c r="H13439"/>
      <c r="N13439"/>
    </row>
    <row r="13440" spans="7:14" s="104" customFormat="1">
      <c r="G13440"/>
      <c r="H13440"/>
      <c r="N13440"/>
    </row>
    <row r="13441" spans="7:14" s="104" customFormat="1">
      <c r="G13441"/>
      <c r="H13441"/>
      <c r="N13441"/>
    </row>
    <row r="13442" spans="7:14" s="104" customFormat="1">
      <c r="G13442"/>
      <c r="H13442"/>
      <c r="N13442"/>
    </row>
    <row r="13443" spans="7:14" s="104" customFormat="1">
      <c r="G13443"/>
      <c r="H13443"/>
      <c r="N13443"/>
    </row>
    <row r="13444" spans="7:14" s="104" customFormat="1">
      <c r="G13444"/>
      <c r="H13444"/>
      <c r="N13444"/>
    </row>
    <row r="13445" spans="7:14" s="104" customFormat="1">
      <c r="G13445"/>
      <c r="H13445"/>
      <c r="N13445"/>
    </row>
    <row r="13446" spans="7:14" s="104" customFormat="1">
      <c r="G13446"/>
      <c r="H13446"/>
      <c r="N13446"/>
    </row>
    <row r="13447" spans="7:14" s="104" customFormat="1">
      <c r="G13447"/>
      <c r="H13447"/>
      <c r="N13447"/>
    </row>
    <row r="13448" spans="7:14" s="104" customFormat="1">
      <c r="G13448"/>
      <c r="H13448"/>
      <c r="N13448"/>
    </row>
    <row r="13449" spans="7:14" s="104" customFormat="1">
      <c r="G13449"/>
      <c r="H13449"/>
      <c r="N13449"/>
    </row>
    <row r="13450" spans="7:14" s="104" customFormat="1">
      <c r="G13450"/>
      <c r="H13450"/>
      <c r="N13450"/>
    </row>
    <row r="13451" spans="7:14" s="104" customFormat="1">
      <c r="G13451"/>
      <c r="H13451"/>
      <c r="N13451"/>
    </row>
    <row r="13452" spans="7:14" s="104" customFormat="1">
      <c r="G13452"/>
      <c r="H13452"/>
      <c r="N13452"/>
    </row>
    <row r="13453" spans="7:14" s="104" customFormat="1">
      <c r="G13453"/>
      <c r="H13453"/>
      <c r="N13453"/>
    </row>
    <row r="13454" spans="7:14" s="104" customFormat="1">
      <c r="G13454"/>
      <c r="H13454"/>
      <c r="N13454"/>
    </row>
    <row r="13455" spans="7:14" s="104" customFormat="1">
      <c r="G13455"/>
      <c r="H13455"/>
      <c r="N13455"/>
    </row>
    <row r="13456" spans="7:14" s="104" customFormat="1">
      <c r="G13456"/>
      <c r="H13456"/>
      <c r="N13456"/>
    </row>
    <row r="13457" spans="7:14" s="104" customFormat="1">
      <c r="G13457"/>
      <c r="H13457"/>
      <c r="N13457"/>
    </row>
    <row r="13458" spans="7:14" s="104" customFormat="1">
      <c r="G13458"/>
      <c r="H13458"/>
      <c r="N13458"/>
    </row>
    <row r="13459" spans="7:14" s="104" customFormat="1">
      <c r="G13459"/>
      <c r="H13459"/>
      <c r="N13459"/>
    </row>
    <row r="13460" spans="7:14" s="104" customFormat="1">
      <c r="G13460"/>
      <c r="H13460"/>
      <c r="N13460"/>
    </row>
    <row r="13461" spans="7:14" s="104" customFormat="1">
      <c r="G13461"/>
      <c r="H13461"/>
      <c r="N13461"/>
    </row>
    <row r="13462" spans="7:14" s="104" customFormat="1">
      <c r="G13462"/>
      <c r="H13462"/>
      <c r="N13462"/>
    </row>
    <row r="13463" spans="7:14" s="104" customFormat="1">
      <c r="G13463"/>
      <c r="H13463"/>
      <c r="N13463"/>
    </row>
    <row r="13464" spans="7:14" s="104" customFormat="1">
      <c r="G13464"/>
      <c r="H13464"/>
      <c r="N13464"/>
    </row>
    <row r="13465" spans="7:14" s="104" customFormat="1">
      <c r="G13465"/>
      <c r="H13465"/>
      <c r="N13465"/>
    </row>
    <row r="13466" spans="7:14" s="104" customFormat="1">
      <c r="G13466"/>
      <c r="H13466"/>
      <c r="N13466"/>
    </row>
    <row r="13467" spans="7:14" s="104" customFormat="1">
      <c r="G13467"/>
      <c r="H13467"/>
      <c r="N13467"/>
    </row>
    <row r="13468" spans="7:14" s="104" customFormat="1">
      <c r="G13468"/>
      <c r="H13468"/>
      <c r="N13468"/>
    </row>
    <row r="13469" spans="7:14" s="104" customFormat="1">
      <c r="G13469"/>
      <c r="H13469"/>
      <c r="N13469"/>
    </row>
    <row r="13470" spans="7:14" s="104" customFormat="1">
      <c r="G13470"/>
      <c r="H13470"/>
      <c r="N13470"/>
    </row>
    <row r="13471" spans="7:14" s="104" customFormat="1">
      <c r="G13471"/>
      <c r="H13471"/>
      <c r="N13471"/>
    </row>
    <row r="13472" spans="7:14" s="104" customFormat="1">
      <c r="G13472"/>
      <c r="H13472"/>
      <c r="N13472"/>
    </row>
    <row r="13473" spans="7:14" s="104" customFormat="1">
      <c r="G13473"/>
      <c r="H13473"/>
      <c r="N13473"/>
    </row>
    <row r="13474" spans="7:14" s="104" customFormat="1">
      <c r="G13474"/>
      <c r="H13474"/>
      <c r="N13474"/>
    </row>
    <row r="13475" spans="7:14" s="104" customFormat="1">
      <c r="G13475"/>
      <c r="H13475"/>
      <c r="N13475"/>
    </row>
    <row r="13476" spans="7:14" s="104" customFormat="1">
      <c r="G13476"/>
      <c r="H13476"/>
      <c r="N13476"/>
    </row>
    <row r="13477" spans="7:14" s="104" customFormat="1">
      <c r="G13477"/>
      <c r="H13477"/>
      <c r="N13477"/>
    </row>
    <row r="13478" spans="7:14" s="104" customFormat="1">
      <c r="G13478"/>
      <c r="H13478"/>
      <c r="N13478"/>
    </row>
    <row r="13479" spans="7:14" s="104" customFormat="1">
      <c r="G13479"/>
      <c r="H13479"/>
      <c r="N13479"/>
    </row>
    <row r="13480" spans="7:14" s="104" customFormat="1">
      <c r="G13480"/>
      <c r="H13480"/>
      <c r="N13480"/>
    </row>
    <row r="13481" spans="7:14" s="104" customFormat="1">
      <c r="G13481"/>
      <c r="H13481"/>
      <c r="N13481"/>
    </row>
    <row r="13482" spans="7:14" s="104" customFormat="1">
      <c r="G13482"/>
      <c r="H13482"/>
      <c r="N13482"/>
    </row>
    <row r="13483" spans="7:14" s="104" customFormat="1">
      <c r="G13483"/>
      <c r="H13483"/>
      <c r="N13483"/>
    </row>
    <row r="13484" spans="7:14" s="104" customFormat="1">
      <c r="G13484"/>
      <c r="H13484"/>
      <c r="N13484"/>
    </row>
    <row r="13485" spans="7:14" s="104" customFormat="1">
      <c r="G13485"/>
      <c r="H13485"/>
      <c r="N13485"/>
    </row>
    <row r="13486" spans="7:14" s="104" customFormat="1">
      <c r="G13486"/>
      <c r="H13486"/>
      <c r="N13486"/>
    </row>
    <row r="13487" spans="7:14" s="104" customFormat="1">
      <c r="G13487"/>
      <c r="H13487"/>
      <c r="N13487"/>
    </row>
    <row r="13488" spans="7:14" s="104" customFormat="1">
      <c r="G13488"/>
      <c r="H13488"/>
      <c r="N13488"/>
    </row>
    <row r="13489" spans="7:14" s="104" customFormat="1">
      <c r="G13489"/>
      <c r="H13489"/>
      <c r="N13489"/>
    </row>
    <row r="13490" spans="7:14" s="104" customFormat="1">
      <c r="G13490"/>
      <c r="H13490"/>
      <c r="N13490"/>
    </row>
    <row r="13491" spans="7:14" s="104" customFormat="1">
      <c r="G13491"/>
      <c r="H13491"/>
      <c r="N13491"/>
    </row>
    <row r="13492" spans="7:14" s="104" customFormat="1">
      <c r="G13492"/>
      <c r="H13492"/>
      <c r="N13492"/>
    </row>
    <row r="13493" spans="7:14" s="104" customFormat="1">
      <c r="G13493"/>
      <c r="H13493"/>
      <c r="N13493"/>
    </row>
    <row r="13494" spans="7:14" s="104" customFormat="1">
      <c r="G13494"/>
      <c r="H13494"/>
      <c r="N13494"/>
    </row>
    <row r="13495" spans="7:14" s="104" customFormat="1">
      <c r="G13495"/>
      <c r="H13495"/>
      <c r="N13495"/>
    </row>
    <row r="13496" spans="7:14" s="104" customFormat="1">
      <c r="G13496"/>
      <c r="H13496"/>
      <c r="N13496"/>
    </row>
    <row r="13497" spans="7:14" s="104" customFormat="1">
      <c r="G13497"/>
      <c r="H13497"/>
      <c r="N13497"/>
    </row>
    <row r="13498" spans="7:14" s="104" customFormat="1">
      <c r="G13498"/>
      <c r="H13498"/>
      <c r="N13498"/>
    </row>
    <row r="13499" spans="7:14" s="104" customFormat="1">
      <c r="G13499"/>
      <c r="H13499"/>
      <c r="N13499"/>
    </row>
    <row r="13500" spans="7:14" s="104" customFormat="1">
      <c r="G13500"/>
      <c r="H13500"/>
      <c r="N13500"/>
    </row>
    <row r="13501" spans="7:14" s="104" customFormat="1">
      <c r="G13501"/>
      <c r="H13501"/>
      <c r="N13501"/>
    </row>
    <row r="13502" spans="7:14" s="104" customFormat="1">
      <c r="G13502"/>
      <c r="H13502"/>
      <c r="N13502"/>
    </row>
    <row r="13503" spans="7:14" s="104" customFormat="1">
      <c r="G13503"/>
      <c r="H13503"/>
      <c r="N13503"/>
    </row>
    <row r="13504" spans="7:14" s="104" customFormat="1">
      <c r="G13504"/>
      <c r="H13504"/>
      <c r="N13504"/>
    </row>
    <row r="13505" spans="7:14" s="104" customFormat="1">
      <c r="G13505"/>
      <c r="H13505"/>
      <c r="N13505"/>
    </row>
    <row r="13506" spans="7:14" s="104" customFormat="1">
      <c r="G13506"/>
      <c r="H13506"/>
      <c r="N13506"/>
    </row>
    <row r="13507" spans="7:14" s="104" customFormat="1">
      <c r="G13507"/>
      <c r="H13507"/>
      <c r="N13507"/>
    </row>
    <row r="13508" spans="7:14" s="104" customFormat="1">
      <c r="G13508"/>
      <c r="H13508"/>
      <c r="N13508"/>
    </row>
    <row r="13509" spans="7:14" s="104" customFormat="1">
      <c r="G13509"/>
      <c r="H13509"/>
      <c r="N13509"/>
    </row>
    <row r="13510" spans="7:14" s="104" customFormat="1">
      <c r="G13510"/>
      <c r="H13510"/>
      <c r="N13510"/>
    </row>
    <row r="13511" spans="7:14" s="104" customFormat="1">
      <c r="G13511"/>
      <c r="H13511"/>
      <c r="N13511"/>
    </row>
    <row r="13512" spans="7:14" s="104" customFormat="1">
      <c r="G13512"/>
      <c r="H13512"/>
      <c r="N13512"/>
    </row>
    <row r="13513" spans="7:14" s="104" customFormat="1">
      <c r="G13513"/>
      <c r="H13513"/>
      <c r="N13513"/>
    </row>
    <row r="13514" spans="7:14" s="104" customFormat="1">
      <c r="G13514"/>
      <c r="H13514"/>
      <c r="N13514"/>
    </row>
    <row r="13515" spans="7:14" s="104" customFormat="1">
      <c r="G13515"/>
      <c r="H13515"/>
      <c r="N13515"/>
    </row>
    <row r="13516" spans="7:14" s="104" customFormat="1">
      <c r="G13516"/>
      <c r="H13516"/>
      <c r="N13516"/>
    </row>
    <row r="13517" spans="7:14" s="104" customFormat="1">
      <c r="G13517"/>
      <c r="H13517"/>
      <c r="N13517"/>
    </row>
    <row r="13518" spans="7:14" s="104" customFormat="1">
      <c r="G13518"/>
      <c r="H13518"/>
      <c r="N13518"/>
    </row>
    <row r="13519" spans="7:14" s="104" customFormat="1">
      <c r="G13519"/>
      <c r="H13519"/>
      <c r="N13519"/>
    </row>
    <row r="13520" spans="7:14" s="104" customFormat="1">
      <c r="G13520"/>
      <c r="H13520"/>
      <c r="N13520"/>
    </row>
    <row r="13521" spans="7:14" s="104" customFormat="1">
      <c r="G13521"/>
      <c r="H13521"/>
      <c r="N13521"/>
    </row>
    <row r="13522" spans="7:14" s="104" customFormat="1">
      <c r="G13522"/>
      <c r="H13522"/>
      <c r="N13522"/>
    </row>
    <row r="13523" spans="7:14" s="104" customFormat="1">
      <c r="G13523"/>
      <c r="H13523"/>
      <c r="N13523"/>
    </row>
    <row r="13524" spans="7:14" s="104" customFormat="1">
      <c r="G13524"/>
      <c r="H13524"/>
      <c r="N13524"/>
    </row>
    <row r="13525" spans="7:14" s="104" customFormat="1">
      <c r="G13525"/>
      <c r="H13525"/>
      <c r="N13525"/>
    </row>
    <row r="13526" spans="7:14" s="104" customFormat="1">
      <c r="G13526"/>
      <c r="H13526"/>
      <c r="N13526"/>
    </row>
    <row r="13527" spans="7:14" s="104" customFormat="1">
      <c r="G13527"/>
      <c r="H13527"/>
      <c r="N13527"/>
    </row>
    <row r="13528" spans="7:14" s="104" customFormat="1">
      <c r="G13528"/>
      <c r="H13528"/>
      <c r="N13528"/>
    </row>
    <row r="13529" spans="7:14" s="104" customFormat="1">
      <c r="G13529"/>
      <c r="H13529"/>
      <c r="N13529"/>
    </row>
    <row r="13530" spans="7:14" s="104" customFormat="1">
      <c r="G13530"/>
      <c r="H13530"/>
      <c r="N13530"/>
    </row>
    <row r="13531" spans="7:14" s="104" customFormat="1">
      <c r="G13531"/>
      <c r="H13531"/>
      <c r="N13531"/>
    </row>
    <row r="13532" spans="7:14" s="104" customFormat="1">
      <c r="G13532"/>
      <c r="H13532"/>
      <c r="N13532"/>
    </row>
    <row r="13533" spans="7:14" s="104" customFormat="1">
      <c r="G13533"/>
      <c r="H13533"/>
      <c r="N13533"/>
    </row>
    <row r="13534" spans="7:14" s="104" customFormat="1">
      <c r="G13534"/>
      <c r="H13534"/>
      <c r="N13534"/>
    </row>
    <row r="13535" spans="7:14" s="104" customFormat="1">
      <c r="G13535"/>
      <c r="H13535"/>
      <c r="N13535"/>
    </row>
    <row r="13536" spans="7:14" s="104" customFormat="1">
      <c r="G13536"/>
      <c r="H13536"/>
      <c r="N13536"/>
    </row>
    <row r="13537" spans="7:14" s="104" customFormat="1">
      <c r="G13537"/>
      <c r="H13537"/>
      <c r="N13537"/>
    </row>
    <row r="13538" spans="7:14" s="104" customFormat="1">
      <c r="G13538"/>
      <c r="H13538"/>
      <c r="N13538"/>
    </row>
    <row r="13539" spans="7:14" s="104" customFormat="1">
      <c r="G13539"/>
      <c r="H13539"/>
      <c r="N13539"/>
    </row>
    <row r="13540" spans="7:14" s="104" customFormat="1">
      <c r="G13540"/>
      <c r="H13540"/>
      <c r="N13540"/>
    </row>
    <row r="13541" spans="7:14" s="104" customFormat="1">
      <c r="G13541"/>
      <c r="H13541"/>
      <c r="N13541"/>
    </row>
    <row r="13542" spans="7:14" s="104" customFormat="1">
      <c r="G13542"/>
      <c r="H13542"/>
      <c r="N13542"/>
    </row>
    <row r="13543" spans="7:14" s="104" customFormat="1">
      <c r="G13543"/>
      <c r="H13543"/>
      <c r="N13543"/>
    </row>
    <row r="13544" spans="7:14" s="104" customFormat="1">
      <c r="G13544"/>
      <c r="H13544"/>
      <c r="N13544"/>
    </row>
    <row r="13545" spans="7:14" s="104" customFormat="1">
      <c r="G13545"/>
      <c r="H13545"/>
      <c r="N13545"/>
    </row>
    <row r="13546" spans="7:14" s="104" customFormat="1">
      <c r="G13546"/>
      <c r="H13546"/>
      <c r="N13546"/>
    </row>
    <row r="13547" spans="7:14" s="104" customFormat="1">
      <c r="G13547"/>
      <c r="H13547"/>
      <c r="N13547"/>
    </row>
    <row r="13548" spans="7:14" s="104" customFormat="1">
      <c r="G13548"/>
      <c r="H13548"/>
      <c r="N13548"/>
    </row>
    <row r="13549" spans="7:14" s="104" customFormat="1">
      <c r="G13549"/>
      <c r="H13549"/>
      <c r="N13549"/>
    </row>
    <row r="13550" spans="7:14" s="104" customFormat="1">
      <c r="G13550"/>
      <c r="H13550"/>
      <c r="N13550"/>
    </row>
    <row r="13551" spans="7:14" s="104" customFormat="1">
      <c r="G13551"/>
      <c r="H13551"/>
      <c r="N13551"/>
    </row>
    <row r="13552" spans="7:14" s="104" customFormat="1">
      <c r="G13552"/>
      <c r="H13552"/>
      <c r="N13552"/>
    </row>
    <row r="13553" spans="7:14" s="104" customFormat="1">
      <c r="G13553"/>
      <c r="H13553"/>
      <c r="N13553"/>
    </row>
    <row r="13554" spans="7:14" s="104" customFormat="1">
      <c r="G13554"/>
      <c r="H13554"/>
      <c r="N13554"/>
    </row>
    <row r="13555" spans="7:14" s="104" customFormat="1">
      <c r="G13555"/>
      <c r="H13555"/>
      <c r="N13555"/>
    </row>
    <row r="13556" spans="7:14" s="104" customFormat="1">
      <c r="G13556"/>
      <c r="H13556"/>
      <c r="N13556"/>
    </row>
    <row r="13557" spans="7:14" s="104" customFormat="1">
      <c r="G13557"/>
      <c r="H13557"/>
      <c r="N13557"/>
    </row>
    <row r="13558" spans="7:14" s="104" customFormat="1">
      <c r="G13558"/>
      <c r="H13558"/>
      <c r="N13558"/>
    </row>
    <row r="13559" spans="7:14" s="104" customFormat="1">
      <c r="G13559"/>
      <c r="H13559"/>
      <c r="N13559"/>
    </row>
    <row r="13560" spans="7:14" s="104" customFormat="1">
      <c r="G13560"/>
      <c r="H13560"/>
      <c r="N13560"/>
    </row>
    <row r="13561" spans="7:14" s="104" customFormat="1">
      <c r="G13561"/>
      <c r="H13561"/>
      <c r="N13561"/>
    </row>
    <row r="13562" spans="7:14" s="104" customFormat="1">
      <c r="G13562"/>
      <c r="H13562"/>
      <c r="N13562"/>
    </row>
    <row r="13563" spans="7:14" s="104" customFormat="1">
      <c r="G13563"/>
      <c r="H13563"/>
      <c r="N13563"/>
    </row>
    <row r="13564" spans="7:14" s="104" customFormat="1">
      <c r="G13564"/>
      <c r="H13564"/>
      <c r="N13564"/>
    </row>
    <row r="13565" spans="7:14" s="104" customFormat="1">
      <c r="G13565"/>
      <c r="H13565"/>
      <c r="N13565"/>
    </row>
    <row r="13566" spans="7:14" s="104" customFormat="1">
      <c r="G13566"/>
      <c r="H13566"/>
      <c r="N13566"/>
    </row>
    <row r="13567" spans="7:14" s="104" customFormat="1">
      <c r="G13567"/>
      <c r="H13567"/>
      <c r="N13567"/>
    </row>
    <row r="13568" spans="7:14" s="104" customFormat="1">
      <c r="G13568"/>
      <c r="H13568"/>
      <c r="N13568"/>
    </row>
    <row r="13569" spans="7:14" s="104" customFormat="1">
      <c r="G13569"/>
      <c r="H13569"/>
      <c r="N13569"/>
    </row>
    <row r="13570" spans="7:14" s="104" customFormat="1">
      <c r="G13570"/>
      <c r="H13570"/>
      <c r="N13570"/>
    </row>
    <row r="13571" spans="7:14" s="104" customFormat="1">
      <c r="G13571"/>
      <c r="H13571"/>
      <c r="N13571"/>
    </row>
    <row r="13572" spans="7:14" s="104" customFormat="1">
      <c r="G13572"/>
      <c r="H13572"/>
      <c r="N13572"/>
    </row>
    <row r="13573" spans="7:14" s="104" customFormat="1">
      <c r="G13573"/>
      <c r="H13573"/>
      <c r="N13573"/>
    </row>
    <row r="13574" spans="7:14" s="104" customFormat="1">
      <c r="G13574"/>
      <c r="H13574"/>
      <c r="N13574"/>
    </row>
    <row r="13575" spans="7:14" s="104" customFormat="1">
      <c r="G13575"/>
      <c r="H13575"/>
      <c r="N13575"/>
    </row>
    <row r="13576" spans="7:14" s="104" customFormat="1">
      <c r="G13576"/>
      <c r="H13576"/>
      <c r="N13576"/>
    </row>
    <row r="13577" spans="7:14" s="104" customFormat="1">
      <c r="G13577"/>
      <c r="H13577"/>
      <c r="N13577"/>
    </row>
    <row r="13578" spans="7:14" s="104" customFormat="1">
      <c r="G13578"/>
      <c r="H13578"/>
      <c r="N13578"/>
    </row>
    <row r="13579" spans="7:14" s="104" customFormat="1">
      <c r="G13579"/>
      <c r="H13579"/>
      <c r="N13579"/>
    </row>
    <row r="13580" spans="7:14" s="104" customFormat="1">
      <c r="G13580"/>
      <c r="H13580"/>
      <c r="N13580"/>
    </row>
    <row r="13581" spans="7:14" s="104" customFormat="1">
      <c r="G13581"/>
      <c r="H13581"/>
      <c r="N13581"/>
    </row>
    <row r="13582" spans="7:14" s="104" customFormat="1">
      <c r="G13582"/>
      <c r="H13582"/>
      <c r="N13582"/>
    </row>
    <row r="13583" spans="7:14" s="104" customFormat="1">
      <c r="G13583"/>
      <c r="H13583"/>
      <c r="N13583"/>
    </row>
    <row r="13584" spans="7:14" s="104" customFormat="1">
      <c r="G13584"/>
      <c r="H13584"/>
      <c r="N13584"/>
    </row>
    <row r="13585" spans="7:14" s="104" customFormat="1">
      <c r="G13585"/>
      <c r="H13585"/>
      <c r="N13585"/>
    </row>
    <row r="13586" spans="7:14" s="104" customFormat="1">
      <c r="G13586"/>
      <c r="H13586"/>
      <c r="N13586"/>
    </row>
    <row r="13587" spans="7:14" s="104" customFormat="1">
      <c r="G13587"/>
      <c r="H13587"/>
      <c r="N13587"/>
    </row>
    <row r="13588" spans="7:14" s="104" customFormat="1">
      <c r="G13588"/>
      <c r="H13588"/>
      <c r="N13588"/>
    </row>
    <row r="13589" spans="7:14" s="104" customFormat="1">
      <c r="G13589"/>
      <c r="H13589"/>
      <c r="N13589"/>
    </row>
    <row r="13590" spans="7:14" s="104" customFormat="1">
      <c r="G13590"/>
      <c r="H13590"/>
      <c r="N13590"/>
    </row>
    <row r="13591" spans="7:14" s="104" customFormat="1">
      <c r="G13591"/>
      <c r="H13591"/>
      <c r="N13591"/>
    </row>
    <row r="13592" spans="7:14" s="104" customFormat="1">
      <c r="G13592"/>
      <c r="H13592"/>
      <c r="N13592"/>
    </row>
    <row r="13593" spans="7:14" s="104" customFormat="1">
      <c r="G13593"/>
      <c r="H13593"/>
      <c r="N13593"/>
    </row>
    <row r="13594" spans="7:14" s="104" customFormat="1">
      <c r="G13594"/>
      <c r="H13594"/>
      <c r="N13594"/>
    </row>
    <row r="13595" spans="7:14" s="104" customFormat="1">
      <c r="G13595"/>
      <c r="H13595"/>
      <c r="N13595"/>
    </row>
    <row r="13596" spans="7:14" s="104" customFormat="1">
      <c r="G13596"/>
      <c r="H13596"/>
      <c r="N13596"/>
    </row>
    <row r="13597" spans="7:14" s="104" customFormat="1">
      <c r="G13597"/>
      <c r="H13597"/>
      <c r="N13597"/>
    </row>
    <row r="13598" spans="7:14" s="104" customFormat="1">
      <c r="G13598"/>
      <c r="H13598"/>
      <c r="N13598"/>
    </row>
    <row r="13599" spans="7:14" s="104" customFormat="1">
      <c r="G13599"/>
      <c r="H13599"/>
      <c r="N13599"/>
    </row>
    <row r="13600" spans="7:14" s="104" customFormat="1">
      <c r="G13600"/>
      <c r="H13600"/>
      <c r="N13600"/>
    </row>
    <row r="13601" spans="7:14" s="104" customFormat="1">
      <c r="G13601"/>
      <c r="H13601"/>
      <c r="N13601"/>
    </row>
    <row r="13602" spans="7:14" s="104" customFormat="1">
      <c r="G13602"/>
      <c r="H13602"/>
      <c r="N13602"/>
    </row>
    <row r="13603" spans="7:14" s="104" customFormat="1">
      <c r="G13603"/>
      <c r="H13603"/>
      <c r="N13603"/>
    </row>
    <row r="13604" spans="7:14" s="104" customFormat="1">
      <c r="G13604"/>
      <c r="H13604"/>
      <c r="N13604"/>
    </row>
    <row r="13605" spans="7:14" s="104" customFormat="1">
      <c r="G13605"/>
      <c r="H13605"/>
      <c r="N13605"/>
    </row>
    <row r="13606" spans="7:14" s="104" customFormat="1">
      <c r="G13606"/>
      <c r="H13606"/>
      <c r="N13606"/>
    </row>
    <row r="13607" spans="7:14" s="104" customFormat="1">
      <c r="G13607"/>
      <c r="H13607"/>
      <c r="N13607"/>
    </row>
    <row r="13608" spans="7:14" s="104" customFormat="1">
      <c r="G13608"/>
      <c r="H13608"/>
      <c r="N13608"/>
    </row>
    <row r="13609" spans="7:14" s="104" customFormat="1">
      <c r="G13609"/>
      <c r="H13609"/>
      <c r="N13609"/>
    </row>
    <row r="13610" spans="7:14" s="104" customFormat="1">
      <c r="G13610"/>
      <c r="H13610"/>
      <c r="N13610"/>
    </row>
    <row r="13611" spans="7:14" s="104" customFormat="1">
      <c r="G13611"/>
      <c r="H13611"/>
      <c r="N13611"/>
    </row>
    <row r="13612" spans="7:14" s="104" customFormat="1">
      <c r="G13612"/>
      <c r="H13612"/>
      <c r="N13612"/>
    </row>
    <row r="13613" spans="7:14" s="104" customFormat="1">
      <c r="G13613"/>
      <c r="H13613"/>
      <c r="N13613"/>
    </row>
    <row r="13614" spans="7:14" s="104" customFormat="1">
      <c r="G13614"/>
      <c r="H13614"/>
      <c r="N13614"/>
    </row>
    <row r="13615" spans="7:14" s="104" customFormat="1">
      <c r="G13615"/>
      <c r="H13615"/>
      <c r="N13615"/>
    </row>
    <row r="13616" spans="7:14" s="104" customFormat="1">
      <c r="G13616"/>
      <c r="H13616"/>
      <c r="N13616"/>
    </row>
    <row r="13617" spans="7:14" s="104" customFormat="1">
      <c r="G13617"/>
      <c r="H13617"/>
      <c r="N13617"/>
    </row>
    <row r="13618" spans="7:14" s="104" customFormat="1">
      <c r="G13618"/>
      <c r="H13618"/>
      <c r="N13618"/>
    </row>
    <row r="13619" spans="7:14" s="104" customFormat="1">
      <c r="G13619"/>
      <c r="H13619"/>
      <c r="N13619"/>
    </row>
    <row r="13620" spans="7:14" s="104" customFormat="1">
      <c r="G13620"/>
      <c r="H13620"/>
      <c r="N13620"/>
    </row>
    <row r="13621" spans="7:14" s="104" customFormat="1">
      <c r="G13621"/>
      <c r="H13621"/>
      <c r="N13621"/>
    </row>
    <row r="13622" spans="7:14" s="104" customFormat="1">
      <c r="G13622"/>
      <c r="H13622"/>
      <c r="N13622"/>
    </row>
    <row r="13623" spans="7:14" s="104" customFormat="1">
      <c r="G13623"/>
      <c r="H13623"/>
      <c r="N13623"/>
    </row>
    <row r="13624" spans="7:14" s="104" customFormat="1">
      <c r="G13624"/>
      <c r="H13624"/>
      <c r="N13624"/>
    </row>
    <row r="13625" spans="7:14" s="104" customFormat="1">
      <c r="G13625"/>
      <c r="H13625"/>
      <c r="N13625"/>
    </row>
    <row r="13626" spans="7:14" s="104" customFormat="1">
      <c r="G13626"/>
      <c r="H13626"/>
      <c r="N13626"/>
    </row>
    <row r="13627" spans="7:14" s="104" customFormat="1">
      <c r="G13627"/>
      <c r="H13627"/>
      <c r="N13627"/>
    </row>
    <row r="13628" spans="7:14" s="104" customFormat="1">
      <c r="G13628"/>
      <c r="H13628"/>
      <c r="N13628"/>
    </row>
    <row r="13629" spans="7:14" s="104" customFormat="1">
      <c r="G13629"/>
      <c r="H13629"/>
      <c r="N13629"/>
    </row>
    <row r="13630" spans="7:14" s="104" customFormat="1">
      <c r="G13630"/>
      <c r="H13630"/>
      <c r="N13630"/>
    </row>
    <row r="13631" spans="7:14" s="104" customFormat="1">
      <c r="G13631"/>
      <c r="H13631"/>
      <c r="N13631"/>
    </row>
    <row r="13632" spans="7:14" s="104" customFormat="1">
      <c r="G13632"/>
      <c r="H13632"/>
      <c r="N13632"/>
    </row>
    <row r="13633" spans="7:14" s="104" customFormat="1">
      <c r="G13633"/>
      <c r="H13633"/>
      <c r="N13633"/>
    </row>
    <row r="13634" spans="7:14" s="104" customFormat="1">
      <c r="G13634"/>
      <c r="H13634"/>
      <c r="N13634"/>
    </row>
    <row r="13635" spans="7:14" s="104" customFormat="1">
      <c r="G13635"/>
      <c r="H13635"/>
      <c r="N13635"/>
    </row>
    <row r="13636" spans="7:14" s="104" customFormat="1">
      <c r="G13636"/>
      <c r="H13636"/>
      <c r="N13636"/>
    </row>
    <row r="13637" spans="7:14" s="104" customFormat="1">
      <c r="G13637"/>
      <c r="H13637"/>
      <c r="N13637"/>
    </row>
    <row r="13638" spans="7:14" s="104" customFormat="1">
      <c r="G13638"/>
      <c r="H13638"/>
      <c r="N13638"/>
    </row>
    <row r="13639" spans="7:14" s="104" customFormat="1">
      <c r="G13639"/>
      <c r="H13639"/>
      <c r="N13639"/>
    </row>
    <row r="13640" spans="7:14" s="104" customFormat="1">
      <c r="G13640"/>
      <c r="H13640"/>
      <c r="N13640"/>
    </row>
    <row r="13641" spans="7:14" s="104" customFormat="1">
      <c r="G13641"/>
      <c r="H13641"/>
      <c r="N13641"/>
    </row>
    <row r="13642" spans="7:14" s="104" customFormat="1">
      <c r="G13642"/>
      <c r="H13642"/>
      <c r="N13642"/>
    </row>
    <row r="13643" spans="7:14" s="104" customFormat="1">
      <c r="G13643"/>
      <c r="H13643"/>
      <c r="N13643"/>
    </row>
    <row r="13644" spans="7:14" s="104" customFormat="1">
      <c r="G13644"/>
      <c r="H13644"/>
      <c r="N13644"/>
    </row>
    <row r="13645" spans="7:14" s="104" customFormat="1">
      <c r="G13645"/>
      <c r="H13645"/>
      <c r="N13645"/>
    </row>
    <row r="13646" spans="7:14" s="104" customFormat="1">
      <c r="G13646"/>
      <c r="H13646"/>
      <c r="N13646"/>
    </row>
    <row r="13647" spans="7:14" s="104" customFormat="1">
      <c r="G13647"/>
      <c r="H13647"/>
      <c r="N13647"/>
    </row>
    <row r="13648" spans="7:14" s="104" customFormat="1">
      <c r="G13648"/>
      <c r="H13648"/>
      <c r="N13648"/>
    </row>
    <row r="13649" spans="7:14" s="104" customFormat="1">
      <c r="G13649"/>
      <c r="H13649"/>
      <c r="N13649"/>
    </row>
    <row r="13650" spans="7:14" s="104" customFormat="1">
      <c r="G13650"/>
      <c r="H13650"/>
      <c r="N13650"/>
    </row>
    <row r="13651" spans="7:14" s="104" customFormat="1">
      <c r="G13651"/>
      <c r="H13651"/>
      <c r="N13651"/>
    </row>
    <row r="13652" spans="7:14" s="104" customFormat="1">
      <c r="G13652"/>
      <c r="H13652"/>
      <c r="N13652"/>
    </row>
    <row r="13653" spans="7:14" s="104" customFormat="1">
      <c r="G13653"/>
      <c r="H13653"/>
      <c r="N13653"/>
    </row>
    <row r="13654" spans="7:14" s="104" customFormat="1">
      <c r="G13654"/>
      <c r="H13654"/>
      <c r="N13654"/>
    </row>
    <row r="13655" spans="7:14" s="104" customFormat="1">
      <c r="G13655"/>
      <c r="H13655"/>
      <c r="N13655"/>
    </row>
    <row r="13656" spans="7:14" s="104" customFormat="1">
      <c r="G13656"/>
      <c r="H13656"/>
      <c r="N13656"/>
    </row>
    <row r="13657" spans="7:14" s="104" customFormat="1">
      <c r="G13657"/>
      <c r="H13657"/>
      <c r="N13657"/>
    </row>
    <row r="13658" spans="7:14" s="104" customFormat="1">
      <c r="G13658"/>
      <c r="H13658"/>
      <c r="N13658"/>
    </row>
    <row r="13659" spans="7:14" s="104" customFormat="1">
      <c r="G13659"/>
      <c r="H13659"/>
      <c r="N13659"/>
    </row>
    <row r="13660" spans="7:14" s="104" customFormat="1">
      <c r="G13660"/>
      <c r="H13660"/>
      <c r="N13660"/>
    </row>
    <row r="13661" spans="7:14" s="104" customFormat="1">
      <c r="G13661"/>
      <c r="H13661"/>
      <c r="N13661"/>
    </row>
    <row r="13662" spans="7:14" s="104" customFormat="1">
      <c r="G13662"/>
      <c r="H13662"/>
      <c r="N13662"/>
    </row>
    <row r="13663" spans="7:14" s="104" customFormat="1">
      <c r="G13663"/>
      <c r="H13663"/>
      <c r="N13663"/>
    </row>
    <row r="13664" spans="7:14" s="104" customFormat="1">
      <c r="G13664"/>
      <c r="H13664"/>
      <c r="N13664"/>
    </row>
    <row r="13665" spans="7:14" s="104" customFormat="1">
      <c r="G13665"/>
      <c r="H13665"/>
      <c r="N13665"/>
    </row>
    <row r="13666" spans="7:14" s="104" customFormat="1">
      <c r="G13666"/>
      <c r="H13666"/>
      <c r="N13666"/>
    </row>
    <row r="13667" spans="7:14" s="104" customFormat="1">
      <c r="G13667"/>
      <c r="H13667"/>
      <c r="N13667"/>
    </row>
    <row r="13668" spans="7:14" s="104" customFormat="1">
      <c r="G13668"/>
      <c r="H13668"/>
      <c r="N13668"/>
    </row>
    <row r="13669" spans="7:14" s="104" customFormat="1">
      <c r="G13669"/>
      <c r="H13669"/>
      <c r="N13669"/>
    </row>
    <row r="13670" spans="7:14" s="104" customFormat="1">
      <c r="G13670"/>
      <c r="H13670"/>
      <c r="N13670"/>
    </row>
    <row r="13671" spans="7:14" s="104" customFormat="1">
      <c r="G13671"/>
      <c r="H13671"/>
      <c r="N13671"/>
    </row>
    <row r="13672" spans="7:14" s="104" customFormat="1">
      <c r="G13672"/>
      <c r="H13672"/>
      <c r="N13672"/>
    </row>
    <row r="13673" spans="7:14" s="104" customFormat="1">
      <c r="G13673"/>
      <c r="H13673"/>
      <c r="N13673"/>
    </row>
    <row r="13674" spans="7:14" s="104" customFormat="1">
      <c r="G13674"/>
      <c r="H13674"/>
      <c r="N13674"/>
    </row>
    <row r="13675" spans="7:14" s="104" customFormat="1">
      <c r="G13675"/>
      <c r="H13675"/>
      <c r="N13675"/>
    </row>
    <row r="13676" spans="7:14" s="104" customFormat="1">
      <c r="G13676"/>
      <c r="H13676"/>
      <c r="N13676"/>
    </row>
    <row r="13677" spans="7:14" s="104" customFormat="1">
      <c r="G13677"/>
      <c r="H13677"/>
      <c r="N13677"/>
    </row>
    <row r="13678" spans="7:14" s="104" customFormat="1">
      <c r="G13678"/>
      <c r="H13678"/>
      <c r="N13678"/>
    </row>
    <row r="13679" spans="7:14" s="104" customFormat="1">
      <c r="G13679"/>
      <c r="H13679"/>
      <c r="N13679"/>
    </row>
    <row r="13680" spans="7:14" s="104" customFormat="1">
      <c r="G13680"/>
      <c r="H13680"/>
      <c r="N13680"/>
    </row>
    <row r="13681" spans="7:14" s="104" customFormat="1">
      <c r="G13681"/>
      <c r="H13681"/>
      <c r="N13681"/>
    </row>
    <row r="13682" spans="7:14" s="104" customFormat="1">
      <c r="G13682"/>
      <c r="H13682"/>
      <c r="N13682"/>
    </row>
    <row r="13683" spans="7:14" s="104" customFormat="1">
      <c r="G13683"/>
      <c r="H13683"/>
      <c r="N13683"/>
    </row>
    <row r="13684" spans="7:14" s="104" customFormat="1">
      <c r="G13684"/>
      <c r="H13684"/>
      <c r="N13684"/>
    </row>
    <row r="13685" spans="7:14" s="104" customFormat="1">
      <c r="G13685"/>
      <c r="H13685"/>
      <c r="N13685"/>
    </row>
    <row r="13686" spans="7:14" s="104" customFormat="1">
      <c r="G13686"/>
      <c r="H13686"/>
      <c r="N13686"/>
    </row>
    <row r="13687" spans="7:14" s="104" customFormat="1">
      <c r="G13687"/>
      <c r="H13687"/>
      <c r="N13687"/>
    </row>
    <row r="13688" spans="7:14" s="104" customFormat="1">
      <c r="G13688"/>
      <c r="H13688"/>
      <c r="N13688"/>
    </row>
    <row r="13689" spans="7:14" s="104" customFormat="1">
      <c r="G13689"/>
      <c r="H13689"/>
      <c r="N13689"/>
    </row>
    <row r="13690" spans="7:14" s="104" customFormat="1">
      <c r="G13690"/>
      <c r="H13690"/>
      <c r="N13690"/>
    </row>
    <row r="13691" spans="7:14" s="104" customFormat="1">
      <c r="G13691"/>
      <c r="H13691"/>
      <c r="N13691"/>
    </row>
    <row r="13692" spans="7:14" s="104" customFormat="1">
      <c r="G13692"/>
      <c r="H13692"/>
      <c r="N13692"/>
    </row>
    <row r="13693" spans="7:14" s="104" customFormat="1">
      <c r="G13693"/>
      <c r="H13693"/>
      <c r="N13693"/>
    </row>
    <row r="13694" spans="7:14" s="104" customFormat="1">
      <c r="G13694"/>
      <c r="H13694"/>
      <c r="N13694"/>
    </row>
    <row r="13695" spans="7:14" s="104" customFormat="1">
      <c r="G13695"/>
      <c r="H13695"/>
      <c r="N13695"/>
    </row>
    <row r="13696" spans="7:14" s="104" customFormat="1">
      <c r="G13696"/>
      <c r="H13696"/>
      <c r="N13696"/>
    </row>
    <row r="13697" spans="7:14" s="104" customFormat="1">
      <c r="G13697"/>
      <c r="H13697"/>
      <c r="N13697"/>
    </row>
    <row r="13698" spans="7:14" s="104" customFormat="1">
      <c r="G13698"/>
      <c r="H13698"/>
      <c r="N13698"/>
    </row>
    <row r="13699" spans="7:14" s="104" customFormat="1">
      <c r="G13699"/>
      <c r="H13699"/>
      <c r="N13699"/>
    </row>
    <row r="13700" spans="7:14" s="104" customFormat="1">
      <c r="G13700"/>
      <c r="H13700"/>
      <c r="N13700"/>
    </row>
    <row r="13701" spans="7:14" s="104" customFormat="1">
      <c r="G13701"/>
      <c r="H13701"/>
      <c r="N13701"/>
    </row>
    <row r="13702" spans="7:14" s="104" customFormat="1">
      <c r="G13702"/>
      <c r="H13702"/>
      <c r="N13702"/>
    </row>
    <row r="13703" spans="7:14" s="104" customFormat="1">
      <c r="G13703"/>
      <c r="H13703"/>
      <c r="N13703"/>
    </row>
    <row r="13704" spans="7:14" s="104" customFormat="1">
      <c r="G13704"/>
      <c r="H13704"/>
      <c r="N13704"/>
    </row>
    <row r="13705" spans="7:14" s="104" customFormat="1">
      <c r="G13705"/>
      <c r="H13705"/>
      <c r="N13705"/>
    </row>
    <row r="13706" spans="7:14" s="104" customFormat="1">
      <c r="G13706"/>
      <c r="H13706"/>
      <c r="N13706"/>
    </row>
    <row r="13707" spans="7:14" s="104" customFormat="1">
      <c r="G13707"/>
      <c r="H13707"/>
      <c r="N13707"/>
    </row>
    <row r="13708" spans="7:14" s="104" customFormat="1">
      <c r="G13708"/>
      <c r="H13708"/>
      <c r="N13708"/>
    </row>
    <row r="13709" spans="7:14" s="104" customFormat="1">
      <c r="G13709"/>
      <c r="H13709"/>
      <c r="N13709"/>
    </row>
    <row r="13710" spans="7:14" s="104" customFormat="1">
      <c r="G13710"/>
      <c r="H13710"/>
      <c r="N13710"/>
    </row>
    <row r="13711" spans="7:14" s="104" customFormat="1">
      <c r="G13711"/>
      <c r="H13711"/>
      <c r="N13711"/>
    </row>
    <row r="13712" spans="7:14" s="104" customFormat="1">
      <c r="G13712"/>
      <c r="H13712"/>
      <c r="N13712"/>
    </row>
    <row r="13713" spans="7:14" s="104" customFormat="1">
      <c r="G13713"/>
      <c r="H13713"/>
      <c r="N13713"/>
    </row>
    <row r="13714" spans="7:14" s="104" customFormat="1">
      <c r="G13714"/>
      <c r="H13714"/>
      <c r="N13714"/>
    </row>
    <row r="13715" spans="7:14" s="104" customFormat="1">
      <c r="G13715"/>
      <c r="H13715"/>
      <c r="N13715"/>
    </row>
    <row r="13716" spans="7:14" s="104" customFormat="1">
      <c r="G13716"/>
      <c r="H13716"/>
      <c r="N13716"/>
    </row>
    <row r="13717" spans="7:14" s="104" customFormat="1">
      <c r="G13717"/>
      <c r="H13717"/>
      <c r="N13717"/>
    </row>
    <row r="13718" spans="7:14" s="104" customFormat="1">
      <c r="G13718"/>
      <c r="H13718"/>
      <c r="N13718"/>
    </row>
    <row r="13719" spans="7:14" s="104" customFormat="1">
      <c r="G13719"/>
      <c r="H13719"/>
      <c r="N13719"/>
    </row>
    <row r="13720" spans="7:14" s="104" customFormat="1">
      <c r="G13720"/>
      <c r="H13720"/>
      <c r="N13720"/>
    </row>
    <row r="13721" spans="7:14" s="104" customFormat="1">
      <c r="G13721"/>
      <c r="H13721"/>
      <c r="N13721"/>
    </row>
    <row r="13722" spans="7:14" s="104" customFormat="1">
      <c r="G13722"/>
      <c r="H13722"/>
      <c r="N13722"/>
    </row>
    <row r="13723" spans="7:14" s="104" customFormat="1">
      <c r="G13723"/>
      <c r="H13723"/>
      <c r="N13723"/>
    </row>
    <row r="13724" spans="7:14" s="104" customFormat="1">
      <c r="G13724"/>
      <c r="H13724"/>
      <c r="N13724"/>
    </row>
    <row r="13725" spans="7:14" s="104" customFormat="1">
      <c r="G13725"/>
      <c r="H13725"/>
      <c r="N13725"/>
    </row>
    <row r="13726" spans="7:14" s="104" customFormat="1">
      <c r="G13726"/>
      <c r="H13726"/>
      <c r="N13726"/>
    </row>
    <row r="13727" spans="7:14" s="104" customFormat="1">
      <c r="G13727"/>
      <c r="H13727"/>
      <c r="N13727"/>
    </row>
    <row r="13728" spans="7:14" s="104" customFormat="1">
      <c r="G13728"/>
      <c r="H13728"/>
      <c r="N13728"/>
    </row>
    <row r="13729" spans="7:14" s="104" customFormat="1">
      <c r="G13729"/>
      <c r="H13729"/>
      <c r="N13729"/>
    </row>
    <row r="13730" spans="7:14" s="104" customFormat="1">
      <c r="G13730"/>
      <c r="H13730"/>
      <c r="N13730"/>
    </row>
    <row r="13731" spans="7:14" s="104" customFormat="1">
      <c r="G13731"/>
      <c r="H13731"/>
      <c r="N13731"/>
    </row>
    <row r="13732" spans="7:14" s="104" customFormat="1">
      <c r="G13732"/>
      <c r="H13732"/>
      <c r="N13732"/>
    </row>
    <row r="13733" spans="7:14" s="104" customFormat="1">
      <c r="G13733"/>
      <c r="H13733"/>
      <c r="N13733"/>
    </row>
    <row r="13734" spans="7:14" s="104" customFormat="1">
      <c r="G13734"/>
      <c r="H13734"/>
      <c r="N13734"/>
    </row>
    <row r="13735" spans="7:14" s="104" customFormat="1">
      <c r="G13735"/>
      <c r="H13735"/>
      <c r="N13735"/>
    </row>
    <row r="13736" spans="7:14" s="104" customFormat="1">
      <c r="G13736"/>
      <c r="H13736"/>
      <c r="N13736"/>
    </row>
    <row r="13737" spans="7:14" s="104" customFormat="1">
      <c r="G13737"/>
      <c r="H13737"/>
      <c r="N13737"/>
    </row>
    <row r="13738" spans="7:14" s="104" customFormat="1">
      <c r="G13738"/>
      <c r="H13738"/>
      <c r="N13738"/>
    </row>
    <row r="13739" spans="7:14" s="104" customFormat="1">
      <c r="G13739"/>
      <c r="H13739"/>
      <c r="N13739"/>
    </row>
    <row r="13740" spans="7:14" s="104" customFormat="1">
      <c r="G13740"/>
      <c r="H13740"/>
      <c r="N13740"/>
    </row>
    <row r="13741" spans="7:14" s="104" customFormat="1">
      <c r="G13741"/>
      <c r="H13741"/>
      <c r="N13741"/>
    </row>
    <row r="13742" spans="7:14" s="104" customFormat="1">
      <c r="G13742"/>
      <c r="H13742"/>
      <c r="N13742"/>
    </row>
    <row r="13743" spans="7:14" s="104" customFormat="1">
      <c r="G13743"/>
      <c r="H13743"/>
      <c r="N13743"/>
    </row>
    <row r="13744" spans="7:14" s="104" customFormat="1">
      <c r="G13744"/>
      <c r="H13744"/>
      <c r="N13744"/>
    </row>
    <row r="13745" spans="7:14" s="104" customFormat="1">
      <c r="G13745"/>
      <c r="H13745"/>
      <c r="N13745"/>
    </row>
    <row r="13746" spans="7:14" s="104" customFormat="1">
      <c r="G13746"/>
      <c r="H13746"/>
      <c r="N13746"/>
    </row>
    <row r="13747" spans="7:14" s="104" customFormat="1">
      <c r="G13747"/>
      <c r="H13747"/>
      <c r="N13747"/>
    </row>
    <row r="13748" spans="7:14" s="104" customFormat="1">
      <c r="G13748"/>
      <c r="H13748"/>
      <c r="N13748"/>
    </row>
    <row r="13749" spans="7:14" s="104" customFormat="1">
      <c r="G13749"/>
      <c r="H13749"/>
      <c r="N13749"/>
    </row>
    <row r="13750" spans="7:14" s="104" customFormat="1">
      <c r="G13750"/>
      <c r="H13750"/>
      <c r="N13750"/>
    </row>
    <row r="13751" spans="7:14" s="104" customFormat="1">
      <c r="G13751"/>
      <c r="H13751"/>
      <c r="N13751"/>
    </row>
    <row r="13752" spans="7:14" s="104" customFormat="1">
      <c r="G13752"/>
      <c r="H13752"/>
      <c r="N13752"/>
    </row>
    <row r="13753" spans="7:14" s="104" customFormat="1">
      <c r="G13753"/>
      <c r="H13753"/>
      <c r="N13753"/>
    </row>
    <row r="13754" spans="7:14" s="104" customFormat="1">
      <c r="G13754"/>
      <c r="H13754"/>
      <c r="N13754"/>
    </row>
    <row r="13755" spans="7:14" s="104" customFormat="1">
      <c r="G13755"/>
      <c r="H13755"/>
      <c r="N13755"/>
    </row>
    <row r="13756" spans="7:14" s="104" customFormat="1">
      <c r="G13756"/>
      <c r="H13756"/>
      <c r="N13756"/>
    </row>
    <row r="13757" spans="7:14" s="104" customFormat="1">
      <c r="G13757"/>
      <c r="H13757"/>
      <c r="N13757"/>
    </row>
    <row r="13758" spans="7:14" s="104" customFormat="1">
      <c r="G13758"/>
      <c r="H13758"/>
      <c r="N13758"/>
    </row>
    <row r="13759" spans="7:14" s="104" customFormat="1">
      <c r="G13759"/>
      <c r="H13759"/>
      <c r="N13759"/>
    </row>
    <row r="13760" spans="7:14" s="104" customFormat="1">
      <c r="G13760"/>
      <c r="H13760"/>
      <c r="N13760"/>
    </row>
    <row r="13761" spans="7:14" s="104" customFormat="1">
      <c r="G13761"/>
      <c r="H13761"/>
      <c r="N13761"/>
    </row>
    <row r="13762" spans="7:14" s="104" customFormat="1">
      <c r="G13762"/>
      <c r="H13762"/>
      <c r="N13762"/>
    </row>
    <row r="13763" spans="7:14" s="104" customFormat="1">
      <c r="G13763"/>
      <c r="H13763"/>
      <c r="N13763"/>
    </row>
    <row r="13764" spans="7:14" s="104" customFormat="1">
      <c r="G13764"/>
      <c r="H13764"/>
      <c r="N13764"/>
    </row>
    <row r="13765" spans="7:14" s="104" customFormat="1">
      <c r="G13765"/>
      <c r="H13765"/>
      <c r="N13765"/>
    </row>
    <row r="13766" spans="7:14" s="104" customFormat="1">
      <c r="G13766"/>
      <c r="H13766"/>
      <c r="N13766"/>
    </row>
    <row r="13767" spans="7:14" s="104" customFormat="1">
      <c r="G13767"/>
      <c r="H13767"/>
      <c r="N13767"/>
    </row>
    <row r="13768" spans="7:14" s="104" customFormat="1">
      <c r="G13768"/>
      <c r="H13768"/>
      <c r="N13768"/>
    </row>
    <row r="13769" spans="7:14" s="104" customFormat="1">
      <c r="G13769"/>
      <c r="H13769"/>
      <c r="N13769"/>
    </row>
    <row r="13770" spans="7:14" s="104" customFormat="1">
      <c r="G13770"/>
      <c r="H13770"/>
      <c r="N13770"/>
    </row>
    <row r="13771" spans="7:14" s="104" customFormat="1">
      <c r="G13771"/>
      <c r="H13771"/>
      <c r="N13771"/>
    </row>
    <row r="13772" spans="7:14" s="104" customFormat="1">
      <c r="G13772"/>
      <c r="H13772"/>
      <c r="N13772"/>
    </row>
    <row r="13773" spans="7:14" s="104" customFormat="1">
      <c r="G13773"/>
      <c r="H13773"/>
      <c r="N13773"/>
    </row>
    <row r="13774" spans="7:14" s="104" customFormat="1">
      <c r="G13774"/>
      <c r="H13774"/>
      <c r="N13774"/>
    </row>
    <row r="13775" spans="7:14" s="104" customFormat="1">
      <c r="G13775"/>
      <c r="H13775"/>
      <c r="N13775"/>
    </row>
    <row r="13776" spans="7:14" s="104" customFormat="1">
      <c r="G13776"/>
      <c r="H13776"/>
      <c r="N13776"/>
    </row>
    <row r="13777" spans="7:14" s="104" customFormat="1">
      <c r="G13777"/>
      <c r="H13777"/>
      <c r="N13777"/>
    </row>
    <row r="13778" spans="7:14" s="104" customFormat="1">
      <c r="G13778"/>
      <c r="H13778"/>
      <c r="N13778"/>
    </row>
    <row r="13779" spans="7:14" s="104" customFormat="1">
      <c r="G13779"/>
      <c r="H13779"/>
      <c r="N13779"/>
    </row>
    <row r="13780" spans="7:14" s="104" customFormat="1">
      <c r="G13780"/>
      <c r="H13780"/>
      <c r="N13780"/>
    </row>
    <row r="13781" spans="7:14" s="104" customFormat="1">
      <c r="G13781"/>
      <c r="H13781"/>
      <c r="N13781"/>
    </row>
    <row r="13782" spans="7:14" s="104" customFormat="1">
      <c r="G13782"/>
      <c r="H13782"/>
      <c r="N13782"/>
    </row>
    <row r="13783" spans="7:14" s="104" customFormat="1">
      <c r="G13783"/>
      <c r="H13783"/>
      <c r="N13783"/>
    </row>
    <row r="13784" spans="7:14" s="104" customFormat="1">
      <c r="G13784"/>
      <c r="H13784"/>
      <c r="N13784"/>
    </row>
    <row r="13785" spans="7:14" s="104" customFormat="1">
      <c r="G13785"/>
      <c r="H13785"/>
      <c r="N13785"/>
    </row>
    <row r="13786" spans="7:14" s="104" customFormat="1">
      <c r="G13786"/>
      <c r="H13786"/>
      <c r="N13786"/>
    </row>
    <row r="13787" spans="7:14" s="104" customFormat="1">
      <c r="G13787"/>
      <c r="H13787"/>
      <c r="N13787"/>
    </row>
    <row r="13788" spans="7:14" s="104" customFormat="1">
      <c r="G13788"/>
      <c r="H13788"/>
      <c r="N13788"/>
    </row>
    <row r="13789" spans="7:14" s="104" customFormat="1">
      <c r="G13789"/>
      <c r="H13789"/>
      <c r="N13789"/>
    </row>
    <row r="13790" spans="7:14" s="104" customFormat="1">
      <c r="G13790"/>
      <c r="H13790"/>
      <c r="N13790"/>
    </row>
    <row r="13791" spans="7:14" s="104" customFormat="1">
      <c r="G13791"/>
      <c r="H13791"/>
      <c r="N13791"/>
    </row>
    <row r="13792" spans="7:14" s="104" customFormat="1">
      <c r="G13792"/>
      <c r="H13792"/>
      <c r="N13792"/>
    </row>
    <row r="13793" spans="7:14" s="104" customFormat="1">
      <c r="G13793"/>
      <c r="H13793"/>
      <c r="N13793"/>
    </row>
    <row r="13794" spans="7:14" s="104" customFormat="1">
      <c r="G13794"/>
      <c r="H13794"/>
      <c r="N13794"/>
    </row>
    <row r="13795" spans="7:14" s="104" customFormat="1">
      <c r="G13795"/>
      <c r="H13795"/>
      <c r="N13795"/>
    </row>
    <row r="13796" spans="7:14" s="104" customFormat="1">
      <c r="G13796"/>
      <c r="H13796"/>
      <c r="N13796"/>
    </row>
    <row r="13797" spans="7:14" s="104" customFormat="1">
      <c r="G13797"/>
      <c r="H13797"/>
      <c r="N13797"/>
    </row>
    <row r="13798" spans="7:14" s="104" customFormat="1">
      <c r="G13798"/>
      <c r="H13798"/>
      <c r="N13798"/>
    </row>
    <row r="13799" spans="7:14" s="104" customFormat="1">
      <c r="G13799"/>
      <c r="H13799"/>
      <c r="N13799"/>
    </row>
    <row r="13800" spans="7:14" s="104" customFormat="1">
      <c r="G13800"/>
      <c r="H13800"/>
      <c r="N13800"/>
    </row>
    <row r="13801" spans="7:14" s="104" customFormat="1">
      <c r="G13801"/>
      <c r="H13801"/>
      <c r="N13801"/>
    </row>
    <row r="13802" spans="7:14" s="104" customFormat="1">
      <c r="G13802"/>
      <c r="H13802"/>
      <c r="N13802"/>
    </row>
    <row r="13803" spans="7:14" s="104" customFormat="1">
      <c r="G13803"/>
      <c r="H13803"/>
      <c r="N13803"/>
    </row>
    <row r="13804" spans="7:14" s="104" customFormat="1">
      <c r="G13804"/>
      <c r="H13804"/>
      <c r="N13804"/>
    </row>
    <row r="13805" spans="7:14" s="104" customFormat="1">
      <c r="G13805"/>
      <c r="H13805"/>
      <c r="N13805"/>
    </row>
    <row r="13806" spans="7:14" s="104" customFormat="1">
      <c r="G13806"/>
      <c r="H13806"/>
      <c r="N13806"/>
    </row>
    <row r="13807" spans="7:14" s="104" customFormat="1">
      <c r="G13807"/>
      <c r="H13807"/>
      <c r="N13807"/>
    </row>
    <row r="13808" spans="7:14" s="104" customFormat="1">
      <c r="G13808"/>
      <c r="H13808"/>
      <c r="N13808"/>
    </row>
    <row r="13809" spans="7:14" s="104" customFormat="1">
      <c r="G13809"/>
      <c r="H13809"/>
      <c r="N13809"/>
    </row>
    <row r="13810" spans="7:14" s="104" customFormat="1">
      <c r="G13810"/>
      <c r="H13810"/>
      <c r="N13810"/>
    </row>
    <row r="13811" spans="7:14" s="104" customFormat="1">
      <c r="G13811"/>
      <c r="H13811"/>
      <c r="N13811"/>
    </row>
    <row r="13812" spans="7:14" s="104" customFormat="1">
      <c r="G13812"/>
      <c r="H13812"/>
      <c r="N13812"/>
    </row>
    <row r="13813" spans="7:14" s="104" customFormat="1">
      <c r="G13813"/>
      <c r="H13813"/>
      <c r="N13813"/>
    </row>
    <row r="13814" spans="7:14" s="104" customFormat="1">
      <c r="G13814"/>
      <c r="H13814"/>
      <c r="N13814"/>
    </row>
    <row r="13815" spans="7:14" s="104" customFormat="1">
      <c r="G13815"/>
      <c r="H13815"/>
      <c r="N13815"/>
    </row>
    <row r="13816" spans="7:14" s="104" customFormat="1">
      <c r="G13816"/>
      <c r="H13816"/>
      <c r="N13816"/>
    </row>
    <row r="13817" spans="7:14" s="104" customFormat="1">
      <c r="G13817"/>
      <c r="H13817"/>
      <c r="N13817"/>
    </row>
    <row r="13818" spans="7:14" s="104" customFormat="1">
      <c r="G13818"/>
      <c r="H13818"/>
      <c r="N13818"/>
    </row>
    <row r="13819" spans="7:14" s="104" customFormat="1">
      <c r="G13819"/>
      <c r="H13819"/>
      <c r="N13819"/>
    </row>
    <row r="13820" spans="7:14" s="104" customFormat="1">
      <c r="G13820"/>
      <c r="H13820"/>
      <c r="N13820"/>
    </row>
    <row r="13821" spans="7:14" s="104" customFormat="1">
      <c r="G13821"/>
      <c r="H13821"/>
      <c r="N13821"/>
    </row>
    <row r="13822" spans="7:14" s="104" customFormat="1">
      <c r="G13822"/>
      <c r="H13822"/>
      <c r="N13822"/>
    </row>
    <row r="13823" spans="7:14" s="104" customFormat="1">
      <c r="G13823"/>
      <c r="H13823"/>
      <c r="N13823"/>
    </row>
    <row r="13824" spans="7:14" s="104" customFormat="1">
      <c r="G13824"/>
      <c r="H13824"/>
      <c r="N13824"/>
    </row>
    <row r="13825" spans="7:14" s="104" customFormat="1">
      <c r="G13825"/>
      <c r="H13825"/>
      <c r="N13825"/>
    </row>
    <row r="13826" spans="7:14" s="104" customFormat="1">
      <c r="G13826"/>
      <c r="H13826"/>
      <c r="N13826"/>
    </row>
    <row r="13827" spans="7:14" s="104" customFormat="1">
      <c r="G13827"/>
      <c r="H13827"/>
      <c r="N13827"/>
    </row>
    <row r="13828" spans="7:14" s="104" customFormat="1">
      <c r="G13828"/>
      <c r="H13828"/>
      <c r="N13828"/>
    </row>
    <row r="13829" spans="7:14" s="104" customFormat="1">
      <c r="G13829"/>
      <c r="H13829"/>
      <c r="N13829"/>
    </row>
    <row r="13830" spans="7:14" s="104" customFormat="1">
      <c r="G13830"/>
      <c r="H13830"/>
      <c r="N13830"/>
    </row>
    <row r="13831" spans="7:14" s="104" customFormat="1">
      <c r="G13831"/>
      <c r="H13831"/>
      <c r="N13831"/>
    </row>
    <row r="13832" spans="7:14" s="104" customFormat="1">
      <c r="G13832"/>
      <c r="H13832"/>
      <c r="N13832"/>
    </row>
    <row r="13833" spans="7:14" s="104" customFormat="1">
      <c r="G13833"/>
      <c r="H13833"/>
      <c r="N13833"/>
    </row>
    <row r="13834" spans="7:14" s="104" customFormat="1">
      <c r="G13834"/>
      <c r="H13834"/>
      <c r="N13834"/>
    </row>
    <row r="13835" spans="7:14" s="104" customFormat="1">
      <c r="G13835"/>
      <c r="H13835"/>
      <c r="N13835"/>
    </row>
    <row r="13836" spans="7:14" s="104" customFormat="1">
      <c r="G13836"/>
      <c r="H13836"/>
      <c r="N13836"/>
    </row>
    <row r="13837" spans="7:14" s="104" customFormat="1">
      <c r="G13837"/>
      <c r="H13837"/>
      <c r="N13837"/>
    </row>
    <row r="13838" spans="7:14" s="104" customFormat="1">
      <c r="G13838"/>
      <c r="H13838"/>
      <c r="N13838"/>
    </row>
    <row r="13839" spans="7:14" s="104" customFormat="1">
      <c r="G13839"/>
      <c r="H13839"/>
      <c r="N13839"/>
    </row>
    <row r="13840" spans="7:14" s="104" customFormat="1">
      <c r="G13840"/>
      <c r="H13840"/>
      <c r="N13840"/>
    </row>
    <row r="13841" spans="7:14" s="104" customFormat="1">
      <c r="G13841"/>
      <c r="H13841"/>
      <c r="N13841"/>
    </row>
    <row r="13842" spans="7:14" s="104" customFormat="1">
      <c r="G13842"/>
      <c r="H13842"/>
      <c r="N13842"/>
    </row>
    <row r="13843" spans="7:14" s="104" customFormat="1">
      <c r="G13843"/>
      <c r="H13843"/>
      <c r="N13843"/>
    </row>
    <row r="13844" spans="7:14" s="104" customFormat="1">
      <c r="G13844"/>
      <c r="H13844"/>
      <c r="N13844"/>
    </row>
    <row r="13845" spans="7:14" s="104" customFormat="1">
      <c r="G13845"/>
      <c r="H13845"/>
      <c r="N13845"/>
    </row>
    <row r="13846" spans="7:14" s="104" customFormat="1">
      <c r="G13846"/>
      <c r="H13846"/>
      <c r="N13846"/>
    </row>
    <row r="13847" spans="7:14" s="104" customFormat="1">
      <c r="G13847"/>
      <c r="H13847"/>
      <c r="N13847"/>
    </row>
    <row r="13848" spans="7:14" s="104" customFormat="1">
      <c r="G13848"/>
      <c r="H13848"/>
      <c r="N13848"/>
    </row>
    <row r="13849" spans="7:14" s="104" customFormat="1">
      <c r="G13849"/>
      <c r="H13849"/>
      <c r="N13849"/>
    </row>
    <row r="13850" spans="7:14" s="104" customFormat="1">
      <c r="G13850"/>
      <c r="H13850"/>
      <c r="N13850"/>
    </row>
    <row r="13851" spans="7:14" s="104" customFormat="1">
      <c r="G13851"/>
      <c r="H13851"/>
      <c r="N13851"/>
    </row>
    <row r="13852" spans="7:14" s="104" customFormat="1">
      <c r="G13852"/>
      <c r="H13852"/>
      <c r="N13852"/>
    </row>
    <row r="13853" spans="7:14" s="104" customFormat="1">
      <c r="G13853"/>
      <c r="H13853"/>
      <c r="N13853"/>
    </row>
    <row r="13854" spans="7:14" s="104" customFormat="1">
      <c r="G13854"/>
      <c r="H13854"/>
      <c r="N13854"/>
    </row>
    <row r="13855" spans="7:14" s="104" customFormat="1">
      <c r="G13855"/>
      <c r="H13855"/>
      <c r="N13855"/>
    </row>
    <row r="13856" spans="7:14" s="104" customFormat="1">
      <c r="G13856"/>
      <c r="H13856"/>
      <c r="N13856"/>
    </row>
    <row r="13857" spans="7:14" s="104" customFormat="1">
      <c r="G13857"/>
      <c r="H13857"/>
      <c r="N13857"/>
    </row>
    <row r="13858" spans="7:14" s="104" customFormat="1">
      <c r="G13858"/>
      <c r="H13858"/>
      <c r="N13858"/>
    </row>
    <row r="13859" spans="7:14" s="104" customFormat="1">
      <c r="G13859"/>
      <c r="H13859"/>
      <c r="N13859"/>
    </row>
    <row r="13860" spans="7:14" s="104" customFormat="1">
      <c r="G13860"/>
      <c r="H13860"/>
      <c r="N13860"/>
    </row>
    <row r="13861" spans="7:14" s="104" customFormat="1">
      <c r="G13861"/>
      <c r="H13861"/>
      <c r="N13861"/>
    </row>
    <row r="13862" spans="7:14" s="104" customFormat="1">
      <c r="G13862"/>
      <c r="H13862"/>
      <c r="N13862"/>
    </row>
    <row r="13863" spans="7:14" s="104" customFormat="1">
      <c r="G13863"/>
      <c r="H13863"/>
      <c r="N13863"/>
    </row>
    <row r="13864" spans="7:14" s="104" customFormat="1">
      <c r="G13864"/>
      <c r="H13864"/>
      <c r="N13864"/>
    </row>
    <row r="13865" spans="7:14" s="104" customFormat="1">
      <c r="G13865"/>
      <c r="H13865"/>
      <c r="N13865"/>
    </row>
    <row r="13866" spans="7:14" s="104" customFormat="1">
      <c r="G13866"/>
      <c r="H13866"/>
      <c r="N13866"/>
    </row>
    <row r="13867" spans="7:14" s="104" customFormat="1">
      <c r="G13867"/>
      <c r="H13867"/>
      <c r="N13867"/>
    </row>
    <row r="13868" spans="7:14" s="104" customFormat="1">
      <c r="G13868"/>
      <c r="H13868"/>
      <c r="N13868"/>
    </row>
    <row r="13869" spans="7:14" s="104" customFormat="1">
      <c r="G13869"/>
      <c r="H13869"/>
      <c r="N13869"/>
    </row>
    <row r="13870" spans="7:14" s="104" customFormat="1">
      <c r="G13870"/>
      <c r="H13870"/>
      <c r="N13870"/>
    </row>
    <row r="13871" spans="7:14" s="104" customFormat="1">
      <c r="G13871"/>
      <c r="H13871"/>
      <c r="N13871"/>
    </row>
    <row r="13872" spans="7:14" s="104" customFormat="1">
      <c r="G13872"/>
      <c r="H13872"/>
      <c r="N13872"/>
    </row>
    <row r="13873" spans="7:14" s="104" customFormat="1">
      <c r="G13873"/>
      <c r="H13873"/>
      <c r="N13873"/>
    </row>
    <row r="13874" spans="7:14" s="104" customFormat="1">
      <c r="G13874"/>
      <c r="H13874"/>
      <c r="N13874"/>
    </row>
    <row r="13875" spans="7:14" s="104" customFormat="1">
      <c r="G13875"/>
      <c r="H13875"/>
      <c r="N13875"/>
    </row>
    <row r="13876" spans="7:14" s="104" customFormat="1">
      <c r="G13876"/>
      <c r="H13876"/>
      <c r="N13876"/>
    </row>
    <row r="13877" spans="7:14" s="104" customFormat="1">
      <c r="G13877"/>
      <c r="H13877"/>
      <c r="N13877"/>
    </row>
    <row r="13878" spans="7:14" s="104" customFormat="1">
      <c r="G13878"/>
      <c r="H13878"/>
      <c r="N13878"/>
    </row>
    <row r="13879" spans="7:14" s="104" customFormat="1">
      <c r="G13879"/>
      <c r="H13879"/>
      <c r="N13879"/>
    </row>
    <row r="13880" spans="7:14" s="104" customFormat="1">
      <c r="G13880"/>
      <c r="H13880"/>
      <c r="N13880"/>
    </row>
    <row r="13881" spans="7:14" s="104" customFormat="1">
      <c r="G13881"/>
      <c r="H13881"/>
      <c r="N13881"/>
    </row>
    <row r="13882" spans="7:14" s="104" customFormat="1">
      <c r="G13882"/>
      <c r="H13882"/>
      <c r="N13882"/>
    </row>
    <row r="13883" spans="7:14" s="104" customFormat="1">
      <c r="G13883"/>
      <c r="H13883"/>
      <c r="N13883"/>
    </row>
    <row r="13884" spans="7:14" s="104" customFormat="1">
      <c r="G13884"/>
      <c r="H13884"/>
      <c r="N13884"/>
    </row>
    <row r="13885" spans="7:14" s="104" customFormat="1">
      <c r="G13885"/>
      <c r="H13885"/>
      <c r="N13885"/>
    </row>
    <row r="13886" spans="7:14" s="104" customFormat="1">
      <c r="G13886"/>
      <c r="H13886"/>
      <c r="N13886"/>
    </row>
    <row r="13887" spans="7:14" s="104" customFormat="1">
      <c r="G13887"/>
      <c r="H13887"/>
      <c r="N13887"/>
    </row>
    <row r="13888" spans="7:14" s="104" customFormat="1">
      <c r="G13888"/>
      <c r="H13888"/>
      <c r="N13888"/>
    </row>
    <row r="13889" spans="7:14" s="104" customFormat="1">
      <c r="G13889"/>
      <c r="H13889"/>
      <c r="N13889"/>
    </row>
    <row r="13890" spans="7:14" s="104" customFormat="1">
      <c r="G13890"/>
      <c r="H13890"/>
      <c r="N13890"/>
    </row>
    <row r="13891" spans="7:14" s="104" customFormat="1">
      <c r="G13891"/>
      <c r="H13891"/>
      <c r="N13891"/>
    </row>
    <row r="13892" spans="7:14" s="104" customFormat="1">
      <c r="G13892"/>
      <c r="H13892"/>
      <c r="N13892"/>
    </row>
    <row r="13893" spans="7:14" s="104" customFormat="1">
      <c r="G13893"/>
      <c r="H13893"/>
      <c r="N13893"/>
    </row>
    <row r="13894" spans="7:14" s="104" customFormat="1">
      <c r="G13894"/>
      <c r="H13894"/>
      <c r="N13894"/>
    </row>
    <row r="13895" spans="7:14" s="104" customFormat="1">
      <c r="G13895"/>
      <c r="H13895"/>
      <c r="N13895"/>
    </row>
    <row r="13896" spans="7:14" s="104" customFormat="1">
      <c r="G13896"/>
      <c r="H13896"/>
      <c r="N13896"/>
    </row>
    <row r="13897" spans="7:14" s="104" customFormat="1">
      <c r="G13897"/>
      <c r="H13897"/>
      <c r="N13897"/>
    </row>
    <row r="13898" spans="7:14" s="104" customFormat="1">
      <c r="G13898"/>
      <c r="H13898"/>
      <c r="N13898"/>
    </row>
    <row r="13899" spans="7:14" s="104" customFormat="1">
      <c r="G13899"/>
      <c r="H13899"/>
      <c r="N13899"/>
    </row>
    <row r="13900" spans="7:14" s="104" customFormat="1">
      <c r="G13900"/>
      <c r="H13900"/>
      <c r="N13900"/>
    </row>
    <row r="13901" spans="7:14" s="104" customFormat="1">
      <c r="G13901"/>
      <c r="H13901"/>
      <c r="N13901"/>
    </row>
    <row r="13902" spans="7:14" s="104" customFormat="1">
      <c r="G13902"/>
      <c r="H13902"/>
      <c r="N13902"/>
    </row>
    <row r="13903" spans="7:14" s="104" customFormat="1">
      <c r="G13903"/>
      <c r="H13903"/>
      <c r="N13903"/>
    </row>
    <row r="13904" spans="7:14" s="104" customFormat="1">
      <c r="G13904"/>
      <c r="H13904"/>
      <c r="N13904"/>
    </row>
    <row r="13905" spans="7:14" s="104" customFormat="1">
      <c r="G13905"/>
      <c r="H13905"/>
      <c r="N13905"/>
    </row>
    <row r="13906" spans="7:14" s="104" customFormat="1">
      <c r="G13906"/>
      <c r="H13906"/>
      <c r="N13906"/>
    </row>
    <row r="13907" spans="7:14" s="104" customFormat="1">
      <c r="G13907"/>
      <c r="H13907"/>
      <c r="N13907"/>
    </row>
    <row r="13908" spans="7:14" s="104" customFormat="1">
      <c r="G13908"/>
      <c r="H13908"/>
      <c r="N13908"/>
    </row>
    <row r="13909" spans="7:14" s="104" customFormat="1">
      <c r="G13909"/>
      <c r="H13909"/>
      <c r="N13909"/>
    </row>
    <row r="13910" spans="7:14" s="104" customFormat="1">
      <c r="G13910"/>
      <c r="H13910"/>
      <c r="N13910"/>
    </row>
    <row r="13911" spans="7:14" s="104" customFormat="1">
      <c r="G13911"/>
      <c r="H13911"/>
      <c r="N13911"/>
    </row>
    <row r="13912" spans="7:14" s="104" customFormat="1">
      <c r="G13912"/>
      <c r="H13912"/>
      <c r="N13912"/>
    </row>
    <row r="13913" spans="7:14" s="104" customFormat="1">
      <c r="G13913"/>
      <c r="H13913"/>
      <c r="N13913"/>
    </row>
    <row r="13914" spans="7:14" s="104" customFormat="1">
      <c r="G13914"/>
      <c r="H13914"/>
      <c r="N13914"/>
    </row>
    <row r="13915" spans="7:14" s="104" customFormat="1">
      <c r="G13915"/>
      <c r="H13915"/>
      <c r="N13915"/>
    </row>
    <row r="13916" spans="7:14" s="104" customFormat="1">
      <c r="G13916"/>
      <c r="H13916"/>
      <c r="N13916"/>
    </row>
    <row r="13917" spans="7:14" s="104" customFormat="1">
      <c r="G13917"/>
      <c r="H13917"/>
      <c r="N13917"/>
    </row>
    <row r="13918" spans="7:14" s="104" customFormat="1">
      <c r="G13918"/>
      <c r="H13918"/>
      <c r="N13918"/>
    </row>
    <row r="13919" spans="7:14" s="104" customFormat="1">
      <c r="G13919"/>
      <c r="H13919"/>
      <c r="N13919"/>
    </row>
    <row r="13920" spans="7:14" s="104" customFormat="1">
      <c r="G13920"/>
      <c r="H13920"/>
      <c r="N13920"/>
    </row>
    <row r="13921" spans="7:14" s="104" customFormat="1">
      <c r="G13921"/>
      <c r="H13921"/>
      <c r="N13921"/>
    </row>
    <row r="13922" spans="7:14" s="104" customFormat="1">
      <c r="G13922"/>
      <c r="H13922"/>
      <c r="N13922"/>
    </row>
    <row r="13923" spans="7:14" s="104" customFormat="1">
      <c r="G13923"/>
      <c r="H13923"/>
      <c r="N13923"/>
    </row>
    <row r="13924" spans="7:14" s="104" customFormat="1">
      <c r="G13924"/>
      <c r="H13924"/>
      <c r="N13924"/>
    </row>
    <row r="13925" spans="7:14" s="104" customFormat="1">
      <c r="G13925"/>
      <c r="H13925"/>
      <c r="N13925"/>
    </row>
    <row r="13926" spans="7:14" s="104" customFormat="1">
      <c r="G13926"/>
      <c r="H13926"/>
      <c r="N13926"/>
    </row>
    <row r="13927" spans="7:14" s="104" customFormat="1">
      <c r="G13927"/>
      <c r="H13927"/>
      <c r="N13927"/>
    </row>
    <row r="13928" spans="7:14" s="104" customFormat="1">
      <c r="G13928"/>
      <c r="H13928"/>
      <c r="N13928"/>
    </row>
    <row r="13929" spans="7:14" s="104" customFormat="1">
      <c r="G13929"/>
      <c r="H13929"/>
      <c r="N13929"/>
    </row>
    <row r="13930" spans="7:14" s="104" customFormat="1">
      <c r="G13930"/>
      <c r="H13930"/>
      <c r="N13930"/>
    </row>
    <row r="13931" spans="7:14" s="104" customFormat="1">
      <c r="G13931"/>
      <c r="H13931"/>
      <c r="N13931"/>
    </row>
    <row r="13932" spans="7:14" s="104" customFormat="1">
      <c r="G13932"/>
      <c r="H13932"/>
      <c r="N13932"/>
    </row>
    <row r="13933" spans="7:14" s="104" customFormat="1">
      <c r="G13933"/>
      <c r="H13933"/>
      <c r="N13933"/>
    </row>
    <row r="13934" spans="7:14" s="104" customFormat="1">
      <c r="G13934"/>
      <c r="H13934"/>
      <c r="N13934"/>
    </row>
    <row r="13935" spans="7:14" s="104" customFormat="1">
      <c r="G13935"/>
      <c r="H13935"/>
      <c r="N13935"/>
    </row>
    <row r="13936" spans="7:14" s="104" customFormat="1">
      <c r="G13936"/>
      <c r="H13936"/>
      <c r="N13936"/>
    </row>
    <row r="13937" spans="7:14" s="104" customFormat="1">
      <c r="G13937"/>
      <c r="H13937"/>
      <c r="N13937"/>
    </row>
    <row r="13938" spans="7:14" s="104" customFormat="1">
      <c r="G13938"/>
      <c r="H13938"/>
      <c r="N13938"/>
    </row>
    <row r="13939" spans="7:14" s="104" customFormat="1">
      <c r="G13939"/>
      <c r="H13939"/>
      <c r="N13939"/>
    </row>
    <row r="13940" spans="7:14" s="104" customFormat="1">
      <c r="G13940"/>
      <c r="H13940"/>
      <c r="N13940"/>
    </row>
    <row r="13941" spans="7:14" s="104" customFormat="1">
      <c r="G13941"/>
      <c r="H13941"/>
      <c r="N13941"/>
    </row>
    <row r="13942" spans="7:14" s="104" customFormat="1">
      <c r="G13942"/>
      <c r="H13942"/>
      <c r="N13942"/>
    </row>
    <row r="13943" spans="7:14" s="104" customFormat="1">
      <c r="G13943"/>
      <c r="H13943"/>
      <c r="N13943"/>
    </row>
    <row r="13944" spans="7:14" s="104" customFormat="1">
      <c r="G13944"/>
      <c r="H13944"/>
      <c r="N13944"/>
    </row>
    <row r="13945" spans="7:14" s="104" customFormat="1">
      <c r="G13945"/>
      <c r="H13945"/>
      <c r="N13945"/>
    </row>
    <row r="13946" spans="7:14" s="104" customFormat="1">
      <c r="G13946"/>
      <c r="H13946"/>
      <c r="N13946"/>
    </row>
    <row r="13947" spans="7:14" s="104" customFormat="1">
      <c r="G13947"/>
      <c r="H13947"/>
      <c r="N13947"/>
    </row>
    <row r="13948" spans="7:14" s="104" customFormat="1">
      <c r="G13948"/>
      <c r="H13948"/>
      <c r="N13948"/>
    </row>
    <row r="13949" spans="7:14" s="104" customFormat="1">
      <c r="G13949"/>
      <c r="H13949"/>
      <c r="N13949"/>
    </row>
    <row r="13950" spans="7:14" s="104" customFormat="1">
      <c r="G13950"/>
      <c r="H13950"/>
      <c r="N13950"/>
    </row>
    <row r="13951" spans="7:14" s="104" customFormat="1">
      <c r="G13951"/>
      <c r="H13951"/>
      <c r="N13951"/>
    </row>
    <row r="13952" spans="7:14" s="104" customFormat="1">
      <c r="G13952"/>
      <c r="H13952"/>
      <c r="N13952"/>
    </row>
    <row r="13953" spans="7:14" s="104" customFormat="1">
      <c r="G13953"/>
      <c r="H13953"/>
      <c r="N13953"/>
    </row>
    <row r="13954" spans="7:14" s="104" customFormat="1">
      <c r="G13954"/>
      <c r="H13954"/>
      <c r="N13954"/>
    </row>
    <row r="13955" spans="7:14" s="104" customFormat="1">
      <c r="G13955"/>
      <c r="H13955"/>
      <c r="N13955"/>
    </row>
    <row r="13956" spans="7:14" s="104" customFormat="1">
      <c r="G13956"/>
      <c r="H13956"/>
      <c r="N13956"/>
    </row>
    <row r="13957" spans="7:14" s="104" customFormat="1">
      <c r="G13957"/>
      <c r="H13957"/>
      <c r="N13957"/>
    </row>
    <row r="13958" spans="7:14" s="104" customFormat="1">
      <c r="G13958"/>
      <c r="H13958"/>
      <c r="N13958"/>
    </row>
    <row r="13959" spans="7:14" s="104" customFormat="1">
      <c r="G13959"/>
      <c r="H13959"/>
      <c r="N13959"/>
    </row>
    <row r="13960" spans="7:14" s="104" customFormat="1">
      <c r="G13960"/>
      <c r="H13960"/>
      <c r="N13960"/>
    </row>
    <row r="13961" spans="7:14" s="104" customFormat="1">
      <c r="G13961"/>
      <c r="H13961"/>
      <c r="N13961"/>
    </row>
    <row r="13962" spans="7:14" s="104" customFormat="1">
      <c r="G13962"/>
      <c r="H13962"/>
      <c r="N13962"/>
    </row>
    <row r="13963" spans="7:14" s="104" customFormat="1">
      <c r="G13963"/>
      <c r="H13963"/>
      <c r="N13963"/>
    </row>
    <row r="13964" spans="7:14" s="104" customFormat="1">
      <c r="G13964"/>
      <c r="H13964"/>
      <c r="N13964"/>
    </row>
    <row r="13965" spans="7:14" s="104" customFormat="1">
      <c r="G13965"/>
      <c r="H13965"/>
      <c r="N13965"/>
    </row>
    <row r="13966" spans="7:14" s="104" customFormat="1">
      <c r="G13966"/>
      <c r="H13966"/>
      <c r="N13966"/>
    </row>
    <row r="13967" spans="7:14" s="104" customFormat="1">
      <c r="G13967"/>
      <c r="H13967"/>
      <c r="N13967"/>
    </row>
    <row r="13968" spans="7:14" s="104" customFormat="1">
      <c r="G13968"/>
      <c r="H13968"/>
      <c r="N13968"/>
    </row>
    <row r="13969" spans="7:14" s="104" customFormat="1">
      <c r="G13969"/>
      <c r="H13969"/>
      <c r="N13969"/>
    </row>
    <row r="13970" spans="7:14" s="104" customFormat="1">
      <c r="G13970"/>
      <c r="H13970"/>
      <c r="N13970"/>
    </row>
    <row r="13971" spans="7:14" s="104" customFormat="1">
      <c r="G13971"/>
      <c r="H13971"/>
      <c r="N13971"/>
    </row>
    <row r="13972" spans="7:14" s="104" customFormat="1">
      <c r="G13972"/>
      <c r="H13972"/>
      <c r="N13972"/>
    </row>
    <row r="13973" spans="7:14" s="104" customFormat="1">
      <c r="G13973"/>
      <c r="H13973"/>
      <c r="N13973"/>
    </row>
    <row r="13974" spans="7:14" s="104" customFormat="1">
      <c r="G13974"/>
      <c r="H13974"/>
      <c r="N13974"/>
    </row>
    <row r="13975" spans="7:14" s="104" customFormat="1">
      <c r="G13975"/>
      <c r="H13975"/>
      <c r="N13975"/>
    </row>
    <row r="13976" spans="7:14" s="104" customFormat="1">
      <c r="G13976"/>
      <c r="H13976"/>
      <c r="N13976"/>
    </row>
    <row r="13977" spans="7:14" s="104" customFormat="1">
      <c r="G13977"/>
      <c r="H13977"/>
      <c r="N13977"/>
    </row>
    <row r="13978" spans="7:14" s="104" customFormat="1">
      <c r="G13978"/>
      <c r="H13978"/>
      <c r="N13978"/>
    </row>
    <row r="13979" spans="7:14" s="104" customFormat="1">
      <c r="G13979"/>
      <c r="H13979"/>
      <c r="N13979"/>
    </row>
    <row r="13980" spans="7:14" s="104" customFormat="1">
      <c r="G13980"/>
      <c r="H13980"/>
      <c r="N13980"/>
    </row>
    <row r="13981" spans="7:14" s="104" customFormat="1">
      <c r="G13981"/>
      <c r="H13981"/>
      <c r="N13981"/>
    </row>
    <row r="13982" spans="7:14" s="104" customFormat="1">
      <c r="G13982"/>
      <c r="H13982"/>
      <c r="N13982"/>
    </row>
    <row r="13983" spans="7:14" s="104" customFormat="1">
      <c r="G13983"/>
      <c r="H13983"/>
      <c r="N13983"/>
    </row>
    <row r="13984" spans="7:14" s="104" customFormat="1">
      <c r="G13984"/>
      <c r="H13984"/>
      <c r="N13984"/>
    </row>
    <row r="13985" spans="7:14" s="104" customFormat="1">
      <c r="G13985"/>
      <c r="H13985"/>
      <c r="N13985"/>
    </row>
    <row r="13986" spans="7:14" s="104" customFormat="1">
      <c r="G13986"/>
      <c r="H13986"/>
      <c r="N13986"/>
    </row>
    <row r="13987" spans="7:14" s="104" customFormat="1">
      <c r="G13987"/>
      <c r="H13987"/>
      <c r="N13987"/>
    </row>
    <row r="13988" spans="7:14" s="104" customFormat="1">
      <c r="G13988"/>
      <c r="H13988"/>
      <c r="N13988"/>
    </row>
    <row r="13989" spans="7:14" s="104" customFormat="1">
      <c r="G13989"/>
      <c r="H13989"/>
      <c r="N13989"/>
    </row>
    <row r="13990" spans="7:14" s="104" customFormat="1">
      <c r="G13990"/>
      <c r="H13990"/>
      <c r="N13990"/>
    </row>
    <row r="13991" spans="7:14" s="104" customFormat="1">
      <c r="G13991"/>
      <c r="H13991"/>
      <c r="N13991"/>
    </row>
    <row r="13992" spans="7:14" s="104" customFormat="1">
      <c r="G13992"/>
      <c r="H13992"/>
      <c r="N13992"/>
    </row>
    <row r="13993" spans="7:14" s="104" customFormat="1">
      <c r="G13993"/>
      <c r="H13993"/>
      <c r="N13993"/>
    </row>
    <row r="13994" spans="7:14" s="104" customFormat="1">
      <c r="G13994"/>
      <c r="H13994"/>
      <c r="N13994"/>
    </row>
    <row r="13995" spans="7:14" s="104" customFormat="1">
      <c r="G13995"/>
      <c r="H13995"/>
      <c r="N13995"/>
    </row>
    <row r="13996" spans="7:14" s="104" customFormat="1">
      <c r="G13996"/>
      <c r="H13996"/>
      <c r="N13996"/>
    </row>
    <row r="13997" spans="7:14" s="104" customFormat="1">
      <c r="G13997"/>
      <c r="H13997"/>
      <c r="N13997"/>
    </row>
    <row r="13998" spans="7:14" s="104" customFormat="1">
      <c r="G13998"/>
      <c r="H13998"/>
      <c r="N13998"/>
    </row>
    <row r="13999" spans="7:14" s="104" customFormat="1">
      <c r="G13999"/>
      <c r="H13999"/>
      <c r="N13999"/>
    </row>
    <row r="14000" spans="7:14" s="104" customFormat="1">
      <c r="G14000"/>
      <c r="H14000"/>
      <c r="N14000"/>
    </row>
    <row r="14001" spans="7:14" s="104" customFormat="1">
      <c r="G14001"/>
      <c r="H14001"/>
      <c r="N14001"/>
    </row>
    <row r="14002" spans="7:14" s="104" customFormat="1">
      <c r="G14002"/>
      <c r="H14002"/>
      <c r="N14002"/>
    </row>
    <row r="14003" spans="7:14" s="104" customFormat="1">
      <c r="G14003"/>
      <c r="H14003"/>
      <c r="N14003"/>
    </row>
    <row r="14004" spans="7:14" s="104" customFormat="1">
      <c r="G14004"/>
      <c r="H14004"/>
      <c r="N14004"/>
    </row>
    <row r="14005" spans="7:14" s="104" customFormat="1">
      <c r="G14005"/>
      <c r="H14005"/>
      <c r="N14005"/>
    </row>
    <row r="14006" spans="7:14" s="104" customFormat="1">
      <c r="G14006"/>
      <c r="H14006"/>
      <c r="N14006"/>
    </row>
    <row r="14007" spans="7:14" s="104" customFormat="1">
      <c r="G14007"/>
      <c r="H14007"/>
      <c r="N14007"/>
    </row>
    <row r="14008" spans="7:14" s="104" customFormat="1">
      <c r="G14008"/>
      <c r="H14008"/>
      <c r="N14008"/>
    </row>
    <row r="14009" spans="7:14" s="104" customFormat="1">
      <c r="G14009"/>
      <c r="H14009"/>
      <c r="N14009"/>
    </row>
    <row r="14010" spans="7:14" s="104" customFormat="1">
      <c r="G14010"/>
      <c r="H14010"/>
      <c r="N14010"/>
    </row>
    <row r="14011" spans="7:14" s="104" customFormat="1">
      <c r="G14011"/>
      <c r="H14011"/>
      <c r="N14011"/>
    </row>
    <row r="14012" spans="7:14" s="104" customFormat="1">
      <c r="G14012"/>
      <c r="H14012"/>
      <c r="N14012"/>
    </row>
    <row r="14013" spans="7:14" s="104" customFormat="1">
      <c r="G14013"/>
      <c r="H14013"/>
      <c r="N14013"/>
    </row>
    <row r="14014" spans="7:14" s="104" customFormat="1">
      <c r="G14014"/>
      <c r="H14014"/>
      <c r="N14014"/>
    </row>
    <row r="14015" spans="7:14" s="104" customFormat="1">
      <c r="G14015"/>
      <c r="H14015"/>
      <c r="N14015"/>
    </row>
    <row r="14016" spans="7:14" s="104" customFormat="1">
      <c r="G14016"/>
      <c r="H14016"/>
      <c r="N14016"/>
    </row>
    <row r="14017" spans="7:14" s="104" customFormat="1">
      <c r="G14017"/>
      <c r="H14017"/>
      <c r="N14017"/>
    </row>
    <row r="14018" spans="7:14" s="104" customFormat="1">
      <c r="G14018"/>
      <c r="H14018"/>
      <c r="N14018"/>
    </row>
    <row r="14019" spans="7:14" s="104" customFormat="1">
      <c r="G14019"/>
      <c r="H14019"/>
      <c r="N14019"/>
    </row>
    <row r="14020" spans="7:14" s="104" customFormat="1">
      <c r="G14020"/>
      <c r="H14020"/>
      <c r="N14020"/>
    </row>
    <row r="14021" spans="7:14" s="104" customFormat="1">
      <c r="G14021"/>
      <c r="H14021"/>
      <c r="N14021"/>
    </row>
    <row r="14022" spans="7:14" s="104" customFormat="1">
      <c r="G14022"/>
      <c r="H14022"/>
      <c r="N14022"/>
    </row>
    <row r="14023" spans="7:14" s="104" customFormat="1">
      <c r="G14023"/>
      <c r="H14023"/>
      <c r="N14023"/>
    </row>
    <row r="14024" spans="7:14" s="104" customFormat="1">
      <c r="G14024"/>
      <c r="H14024"/>
      <c r="N14024"/>
    </row>
    <row r="14025" spans="7:14" s="104" customFormat="1">
      <c r="G14025"/>
      <c r="H14025"/>
      <c r="N14025"/>
    </row>
    <row r="14026" spans="7:14" s="104" customFormat="1">
      <c r="G14026"/>
      <c r="H14026"/>
      <c r="N14026"/>
    </row>
    <row r="14027" spans="7:14" s="104" customFormat="1">
      <c r="G14027"/>
      <c r="H14027"/>
      <c r="N14027"/>
    </row>
    <row r="14028" spans="7:14" s="104" customFormat="1">
      <c r="G14028"/>
      <c r="H14028"/>
      <c r="N14028"/>
    </row>
    <row r="14029" spans="7:14" s="104" customFormat="1">
      <c r="G14029"/>
      <c r="H14029"/>
      <c r="N14029"/>
    </row>
    <row r="14030" spans="7:14" s="104" customFormat="1">
      <c r="G14030"/>
      <c r="H14030"/>
      <c r="N14030"/>
    </row>
    <row r="14031" spans="7:14" s="104" customFormat="1">
      <c r="G14031"/>
      <c r="H14031"/>
      <c r="N14031"/>
    </row>
    <row r="14032" spans="7:14" s="104" customFormat="1">
      <c r="G14032"/>
      <c r="H14032"/>
      <c r="N14032"/>
    </row>
    <row r="14033" spans="7:14" s="104" customFormat="1">
      <c r="G14033"/>
      <c r="H14033"/>
      <c r="N14033"/>
    </row>
    <row r="14034" spans="7:14" s="104" customFormat="1">
      <c r="G14034"/>
      <c r="H14034"/>
      <c r="N14034"/>
    </row>
    <row r="14035" spans="7:14" s="104" customFormat="1">
      <c r="G14035"/>
      <c r="H14035"/>
      <c r="N14035"/>
    </row>
    <row r="14036" spans="7:14" s="104" customFormat="1">
      <c r="G14036"/>
      <c r="H14036"/>
      <c r="N14036"/>
    </row>
    <row r="14037" spans="7:14" s="104" customFormat="1">
      <c r="G14037"/>
      <c r="H14037"/>
      <c r="N14037"/>
    </row>
    <row r="14038" spans="7:14" s="104" customFormat="1">
      <c r="G14038"/>
      <c r="H14038"/>
      <c r="N14038"/>
    </row>
    <row r="14039" spans="7:14" s="104" customFormat="1">
      <c r="G14039"/>
      <c r="H14039"/>
      <c r="N14039"/>
    </row>
    <row r="14040" spans="7:14" s="104" customFormat="1">
      <c r="G14040"/>
      <c r="H14040"/>
      <c r="N14040"/>
    </row>
    <row r="14041" spans="7:14" s="104" customFormat="1">
      <c r="G14041"/>
      <c r="H14041"/>
      <c r="N14041"/>
    </row>
    <row r="14042" spans="7:14" s="104" customFormat="1">
      <c r="G14042"/>
      <c r="H14042"/>
      <c r="N14042"/>
    </row>
    <row r="14043" spans="7:14" s="104" customFormat="1">
      <c r="G14043"/>
      <c r="H14043"/>
      <c r="N14043"/>
    </row>
    <row r="14044" spans="7:14" s="104" customFormat="1">
      <c r="G14044"/>
      <c r="H14044"/>
      <c r="N14044"/>
    </row>
    <row r="14045" spans="7:14" s="104" customFormat="1">
      <c r="G14045"/>
      <c r="H14045"/>
      <c r="N14045"/>
    </row>
    <row r="14046" spans="7:14" s="104" customFormat="1">
      <c r="G14046"/>
      <c r="H14046"/>
      <c r="N14046"/>
    </row>
    <row r="14047" spans="7:14" s="104" customFormat="1">
      <c r="G14047"/>
      <c r="H14047"/>
      <c r="N14047"/>
    </row>
    <row r="14048" spans="7:14" s="104" customFormat="1">
      <c r="G14048"/>
      <c r="H14048"/>
      <c r="N14048"/>
    </row>
    <row r="14049" spans="7:14" s="104" customFormat="1">
      <c r="G14049"/>
      <c r="H14049"/>
      <c r="N14049"/>
    </row>
    <row r="14050" spans="7:14" s="104" customFormat="1">
      <c r="G14050"/>
      <c r="H14050"/>
      <c r="N14050"/>
    </row>
    <row r="14051" spans="7:14" s="104" customFormat="1">
      <c r="G14051"/>
      <c r="H14051"/>
      <c r="N14051"/>
    </row>
    <row r="14052" spans="7:14" s="104" customFormat="1">
      <c r="G14052"/>
      <c r="H14052"/>
      <c r="N14052"/>
    </row>
    <row r="14053" spans="7:14" s="104" customFormat="1">
      <c r="G14053"/>
      <c r="H14053"/>
      <c r="N14053"/>
    </row>
    <row r="14054" spans="7:14" s="104" customFormat="1">
      <c r="G14054"/>
      <c r="H14054"/>
      <c r="N14054"/>
    </row>
    <row r="14055" spans="7:14" s="104" customFormat="1">
      <c r="G14055"/>
      <c r="H14055"/>
      <c r="N14055"/>
    </row>
    <row r="14056" spans="7:14" s="104" customFormat="1">
      <c r="G14056"/>
      <c r="H14056"/>
      <c r="N14056"/>
    </row>
    <row r="14057" spans="7:14" s="104" customFormat="1">
      <c r="G14057"/>
      <c r="H14057"/>
      <c r="N14057"/>
    </row>
    <row r="14058" spans="7:14" s="104" customFormat="1">
      <c r="G14058"/>
      <c r="H14058"/>
      <c r="N14058"/>
    </row>
    <row r="14059" spans="7:14" s="104" customFormat="1">
      <c r="G14059"/>
      <c r="H14059"/>
      <c r="N14059"/>
    </row>
    <row r="14060" spans="7:14" s="104" customFormat="1">
      <c r="G14060"/>
      <c r="H14060"/>
      <c r="N14060"/>
    </row>
    <row r="14061" spans="7:14" s="104" customFormat="1">
      <c r="G14061"/>
      <c r="H14061"/>
      <c r="N14061"/>
    </row>
    <row r="14062" spans="7:14" s="104" customFormat="1">
      <c r="G14062"/>
      <c r="H14062"/>
      <c r="N14062"/>
    </row>
    <row r="14063" spans="7:14" s="104" customFormat="1">
      <c r="G14063"/>
      <c r="H14063"/>
      <c r="N14063"/>
    </row>
    <row r="14064" spans="7:14" s="104" customFormat="1">
      <c r="G14064"/>
      <c r="H14064"/>
      <c r="N14064"/>
    </row>
    <row r="14065" spans="7:14" s="104" customFormat="1">
      <c r="G14065"/>
      <c r="H14065"/>
      <c r="N14065"/>
    </row>
    <row r="14066" spans="7:14" s="104" customFormat="1">
      <c r="G14066"/>
      <c r="H14066"/>
      <c r="N14066"/>
    </row>
    <row r="14067" spans="7:14" s="104" customFormat="1">
      <c r="G14067"/>
      <c r="H14067"/>
      <c r="N14067"/>
    </row>
    <row r="14068" spans="7:14" s="104" customFormat="1">
      <c r="G14068"/>
      <c r="H14068"/>
      <c r="N14068"/>
    </row>
    <row r="14069" spans="7:14" s="104" customFormat="1">
      <c r="G14069"/>
      <c r="H14069"/>
      <c r="N14069"/>
    </row>
    <row r="14070" spans="7:14" s="104" customFormat="1">
      <c r="G14070"/>
      <c r="H14070"/>
      <c r="N14070"/>
    </row>
    <row r="14071" spans="7:14" s="104" customFormat="1">
      <c r="G14071"/>
      <c r="H14071"/>
      <c r="N14071"/>
    </row>
    <row r="14072" spans="7:14" s="104" customFormat="1">
      <c r="G14072"/>
      <c r="H14072"/>
      <c r="N14072"/>
    </row>
    <row r="14073" spans="7:14" s="104" customFormat="1">
      <c r="G14073"/>
      <c r="H14073"/>
      <c r="N14073"/>
    </row>
    <row r="14074" spans="7:14" s="104" customFormat="1">
      <c r="G14074"/>
      <c r="H14074"/>
      <c r="N14074"/>
    </row>
    <row r="14075" spans="7:14" s="104" customFormat="1">
      <c r="G14075"/>
      <c r="H14075"/>
      <c r="N14075"/>
    </row>
    <row r="14076" spans="7:14" s="104" customFormat="1">
      <c r="G14076"/>
      <c r="H14076"/>
      <c r="N14076"/>
    </row>
    <row r="14077" spans="7:14" s="104" customFormat="1">
      <c r="G14077"/>
      <c r="H14077"/>
      <c r="N14077"/>
    </row>
    <row r="14078" spans="7:14" s="104" customFormat="1">
      <c r="G14078"/>
      <c r="H14078"/>
      <c r="N14078"/>
    </row>
    <row r="14079" spans="7:14" s="104" customFormat="1">
      <c r="G14079"/>
      <c r="H14079"/>
      <c r="N14079"/>
    </row>
    <row r="14080" spans="7:14" s="104" customFormat="1">
      <c r="G14080"/>
      <c r="H14080"/>
      <c r="N14080"/>
    </row>
    <row r="14081" spans="7:14" s="104" customFormat="1">
      <c r="G14081"/>
      <c r="H14081"/>
      <c r="N14081"/>
    </row>
    <row r="14082" spans="7:14" s="104" customFormat="1">
      <c r="G14082"/>
      <c r="H14082"/>
      <c r="N14082"/>
    </row>
    <row r="14083" spans="7:14" s="104" customFormat="1">
      <c r="G14083"/>
      <c r="H14083"/>
      <c r="N14083"/>
    </row>
    <row r="14084" spans="7:14" s="104" customFormat="1">
      <c r="G14084"/>
      <c r="H14084"/>
      <c r="N14084"/>
    </row>
    <row r="14085" spans="7:14" s="104" customFormat="1">
      <c r="G14085"/>
      <c r="H14085"/>
      <c r="N14085"/>
    </row>
    <row r="14086" spans="7:14" s="104" customFormat="1">
      <c r="G14086"/>
      <c r="H14086"/>
      <c r="N14086"/>
    </row>
    <row r="14087" spans="7:14" s="104" customFormat="1">
      <c r="G14087"/>
      <c r="H14087"/>
      <c r="N14087"/>
    </row>
    <row r="14088" spans="7:14" s="104" customFormat="1">
      <c r="G14088"/>
      <c r="H14088"/>
      <c r="N14088"/>
    </row>
    <row r="14089" spans="7:14" s="104" customFormat="1">
      <c r="G14089"/>
      <c r="H14089"/>
      <c r="N14089"/>
    </row>
    <row r="14090" spans="7:14" s="104" customFormat="1">
      <c r="G14090"/>
      <c r="H14090"/>
      <c r="N14090"/>
    </row>
    <row r="14091" spans="7:14" s="104" customFormat="1">
      <c r="G14091"/>
      <c r="H14091"/>
      <c r="N14091"/>
    </row>
    <row r="14092" spans="7:14" s="104" customFormat="1">
      <c r="G14092"/>
      <c r="H14092"/>
      <c r="N14092"/>
    </row>
    <row r="14093" spans="7:14" s="104" customFormat="1">
      <c r="G14093"/>
      <c r="H14093"/>
      <c r="N14093"/>
    </row>
    <row r="14094" spans="7:14" s="104" customFormat="1">
      <c r="G14094"/>
      <c r="H14094"/>
      <c r="N14094"/>
    </row>
    <row r="14095" spans="7:14" s="104" customFormat="1">
      <c r="G14095"/>
      <c r="H14095"/>
      <c r="N14095"/>
    </row>
    <row r="14096" spans="7:14" s="104" customFormat="1">
      <c r="G14096"/>
      <c r="H14096"/>
      <c r="N14096"/>
    </row>
    <row r="14097" spans="7:14" s="104" customFormat="1">
      <c r="G14097"/>
      <c r="H14097"/>
      <c r="N14097"/>
    </row>
    <row r="14098" spans="7:14" s="104" customFormat="1">
      <c r="G14098"/>
      <c r="H14098"/>
      <c r="N14098"/>
    </row>
    <row r="14099" spans="7:14" s="104" customFormat="1">
      <c r="G14099"/>
      <c r="H14099"/>
      <c r="N14099"/>
    </row>
    <row r="14100" spans="7:14" s="104" customFormat="1">
      <c r="G14100"/>
      <c r="H14100"/>
      <c r="N14100"/>
    </row>
    <row r="14101" spans="7:14" s="104" customFormat="1">
      <c r="G14101"/>
      <c r="H14101"/>
      <c r="N14101"/>
    </row>
    <row r="14102" spans="7:14" s="104" customFormat="1">
      <c r="G14102"/>
      <c r="H14102"/>
      <c r="N14102"/>
    </row>
    <row r="14103" spans="7:14" s="104" customFormat="1">
      <c r="G14103"/>
      <c r="H14103"/>
      <c r="N14103"/>
    </row>
    <row r="14104" spans="7:14" s="104" customFormat="1">
      <c r="G14104"/>
      <c r="H14104"/>
      <c r="N14104"/>
    </row>
    <row r="14105" spans="7:14" s="104" customFormat="1">
      <c r="G14105"/>
      <c r="H14105"/>
      <c r="N14105"/>
    </row>
    <row r="14106" spans="7:14" s="104" customFormat="1">
      <c r="G14106"/>
      <c r="H14106"/>
      <c r="N14106"/>
    </row>
    <row r="14107" spans="7:14" s="104" customFormat="1">
      <c r="G14107"/>
      <c r="H14107"/>
      <c r="N14107"/>
    </row>
    <row r="14108" spans="7:14" s="104" customFormat="1">
      <c r="G14108"/>
      <c r="H14108"/>
      <c r="N14108"/>
    </row>
    <row r="14109" spans="7:14" s="104" customFormat="1">
      <c r="G14109"/>
      <c r="H14109"/>
      <c r="N14109"/>
    </row>
    <row r="14110" spans="7:14" s="104" customFormat="1">
      <c r="G14110"/>
      <c r="H14110"/>
      <c r="N14110"/>
    </row>
    <row r="14111" spans="7:14" s="104" customFormat="1">
      <c r="G14111"/>
      <c r="H14111"/>
      <c r="N14111"/>
    </row>
    <row r="14112" spans="7:14" s="104" customFormat="1">
      <c r="G14112"/>
      <c r="H14112"/>
      <c r="N14112"/>
    </row>
    <row r="14113" spans="7:14" s="104" customFormat="1">
      <c r="G14113"/>
      <c r="H14113"/>
      <c r="N14113"/>
    </row>
    <row r="14114" spans="7:14" s="104" customFormat="1">
      <c r="G14114"/>
      <c r="H14114"/>
      <c r="N14114"/>
    </row>
    <row r="14115" spans="7:14" s="104" customFormat="1">
      <c r="G14115"/>
      <c r="H14115"/>
      <c r="N14115"/>
    </row>
    <row r="14116" spans="7:14" s="104" customFormat="1">
      <c r="G14116"/>
      <c r="H14116"/>
      <c r="N14116"/>
    </row>
    <row r="14117" spans="7:14" s="104" customFormat="1">
      <c r="G14117"/>
      <c r="H14117"/>
      <c r="N14117"/>
    </row>
    <row r="14118" spans="7:14" s="104" customFormat="1">
      <c r="G14118"/>
      <c r="H14118"/>
      <c r="N14118"/>
    </row>
    <row r="14119" spans="7:14" s="104" customFormat="1">
      <c r="G14119"/>
      <c r="H14119"/>
      <c r="N14119"/>
    </row>
    <row r="14120" spans="7:14" s="104" customFormat="1">
      <c r="G14120"/>
      <c r="H14120"/>
      <c r="N14120"/>
    </row>
    <row r="14121" spans="7:14" s="104" customFormat="1">
      <c r="G14121"/>
      <c r="H14121"/>
      <c r="N14121"/>
    </row>
    <row r="14122" spans="7:14" s="104" customFormat="1">
      <c r="G14122"/>
      <c r="H14122"/>
      <c r="N14122"/>
    </row>
    <row r="14123" spans="7:14" s="104" customFormat="1">
      <c r="G14123"/>
      <c r="H14123"/>
      <c r="N14123"/>
    </row>
    <row r="14124" spans="7:14" s="104" customFormat="1">
      <c r="G14124"/>
      <c r="H14124"/>
      <c r="N14124"/>
    </row>
    <row r="14125" spans="7:14" s="104" customFormat="1">
      <c r="G14125"/>
      <c r="H14125"/>
      <c r="N14125"/>
    </row>
    <row r="14126" spans="7:14" s="104" customFormat="1">
      <c r="G14126"/>
      <c r="H14126"/>
      <c r="N14126"/>
    </row>
    <row r="14127" spans="7:14" s="104" customFormat="1">
      <c r="G14127"/>
      <c r="H14127"/>
      <c r="N14127"/>
    </row>
    <row r="14128" spans="7:14" s="104" customFormat="1">
      <c r="G14128"/>
      <c r="H14128"/>
      <c r="N14128"/>
    </row>
    <row r="14129" spans="7:14" s="104" customFormat="1">
      <c r="G14129"/>
      <c r="H14129"/>
      <c r="N14129"/>
    </row>
    <row r="14130" spans="7:14" s="104" customFormat="1">
      <c r="G14130"/>
      <c r="H14130"/>
      <c r="N14130"/>
    </row>
    <row r="14131" spans="7:14" s="104" customFormat="1">
      <c r="G14131"/>
      <c r="H14131"/>
      <c r="N14131"/>
    </row>
    <row r="14132" spans="7:14" s="104" customFormat="1">
      <c r="G14132"/>
      <c r="H14132"/>
      <c r="N14132"/>
    </row>
    <row r="14133" spans="7:14" s="104" customFormat="1">
      <c r="G14133"/>
      <c r="H14133"/>
      <c r="N14133"/>
    </row>
    <row r="14134" spans="7:14" s="104" customFormat="1">
      <c r="G14134"/>
      <c r="H14134"/>
      <c r="N14134"/>
    </row>
    <row r="14135" spans="7:14" s="104" customFormat="1">
      <c r="G14135"/>
      <c r="H14135"/>
      <c r="N14135"/>
    </row>
    <row r="14136" spans="7:14" s="104" customFormat="1">
      <c r="G14136"/>
      <c r="H14136"/>
      <c r="N14136"/>
    </row>
    <row r="14137" spans="7:14" s="104" customFormat="1">
      <c r="G14137"/>
      <c r="H14137"/>
      <c r="N14137"/>
    </row>
    <row r="14138" spans="7:14" s="104" customFormat="1">
      <c r="G14138"/>
      <c r="H14138"/>
      <c r="N14138"/>
    </row>
    <row r="14139" spans="7:14" s="104" customFormat="1">
      <c r="G14139"/>
      <c r="H14139"/>
      <c r="N14139"/>
    </row>
    <row r="14140" spans="7:14" s="104" customFormat="1">
      <c r="G14140"/>
      <c r="H14140"/>
      <c r="N14140"/>
    </row>
    <row r="14141" spans="7:14" s="104" customFormat="1">
      <c r="G14141"/>
      <c r="H14141"/>
      <c r="N14141"/>
    </row>
    <row r="14142" spans="7:14" s="104" customFormat="1">
      <c r="G14142"/>
      <c r="H14142"/>
      <c r="N14142"/>
    </row>
    <row r="14143" spans="7:14" s="104" customFormat="1">
      <c r="G14143"/>
      <c r="H14143"/>
      <c r="N14143"/>
    </row>
    <row r="14144" spans="7:14" s="104" customFormat="1">
      <c r="G14144"/>
      <c r="H14144"/>
      <c r="N14144"/>
    </row>
    <row r="14145" spans="7:14" s="104" customFormat="1">
      <c r="G14145"/>
      <c r="H14145"/>
      <c r="N14145"/>
    </row>
    <row r="14146" spans="7:14" s="104" customFormat="1">
      <c r="G14146"/>
      <c r="H14146"/>
      <c r="N14146"/>
    </row>
    <row r="14147" spans="7:14" s="104" customFormat="1">
      <c r="G14147"/>
      <c r="H14147"/>
      <c r="N14147"/>
    </row>
    <row r="14148" spans="7:14" s="104" customFormat="1">
      <c r="G14148"/>
      <c r="H14148"/>
      <c r="N14148"/>
    </row>
    <row r="14149" spans="7:14" s="104" customFormat="1">
      <c r="G14149"/>
      <c r="H14149"/>
      <c r="N14149"/>
    </row>
    <row r="14150" spans="7:14" s="104" customFormat="1">
      <c r="G14150"/>
      <c r="H14150"/>
      <c r="N14150"/>
    </row>
    <row r="14151" spans="7:14" s="104" customFormat="1">
      <c r="G14151"/>
      <c r="H14151"/>
      <c r="N14151"/>
    </row>
    <row r="14152" spans="7:14" s="104" customFormat="1">
      <c r="G14152"/>
      <c r="H14152"/>
      <c r="N14152"/>
    </row>
    <row r="14153" spans="7:14" s="104" customFormat="1">
      <c r="G14153"/>
      <c r="H14153"/>
      <c r="N14153"/>
    </row>
    <row r="14154" spans="7:14" s="104" customFormat="1">
      <c r="G14154"/>
      <c r="H14154"/>
      <c r="N14154"/>
    </row>
    <row r="14155" spans="7:14" s="104" customFormat="1">
      <c r="G14155"/>
      <c r="H14155"/>
      <c r="N14155"/>
    </row>
    <row r="14156" spans="7:14" s="104" customFormat="1">
      <c r="G14156"/>
      <c r="H14156"/>
      <c r="N14156"/>
    </row>
    <row r="14157" spans="7:14" s="104" customFormat="1">
      <c r="G14157"/>
      <c r="H14157"/>
      <c r="N14157"/>
    </row>
    <row r="14158" spans="7:14" s="104" customFormat="1">
      <c r="G14158"/>
      <c r="H14158"/>
      <c r="N14158"/>
    </row>
    <row r="14159" spans="7:14" s="104" customFormat="1">
      <c r="G14159"/>
      <c r="H14159"/>
      <c r="N14159"/>
    </row>
    <row r="14160" spans="7:14" s="104" customFormat="1">
      <c r="G14160"/>
      <c r="H14160"/>
      <c r="N14160"/>
    </row>
    <row r="14161" spans="7:14" s="104" customFormat="1">
      <c r="G14161"/>
      <c r="H14161"/>
      <c r="N14161"/>
    </row>
    <row r="14162" spans="7:14" s="104" customFormat="1">
      <c r="G14162"/>
      <c r="H14162"/>
      <c r="N14162"/>
    </row>
    <row r="14163" spans="7:14" s="104" customFormat="1">
      <c r="G14163"/>
      <c r="H14163"/>
      <c r="N14163"/>
    </row>
    <row r="14164" spans="7:14" s="104" customFormat="1">
      <c r="G14164"/>
      <c r="H14164"/>
      <c r="N14164"/>
    </row>
    <row r="14165" spans="7:14" s="104" customFormat="1">
      <c r="G14165"/>
      <c r="H14165"/>
      <c r="N14165"/>
    </row>
    <row r="14166" spans="7:14" s="104" customFormat="1">
      <c r="G14166"/>
      <c r="H14166"/>
      <c r="N14166"/>
    </row>
    <row r="14167" spans="7:14" s="104" customFormat="1">
      <c r="G14167"/>
      <c r="H14167"/>
      <c r="N14167"/>
    </row>
    <row r="14168" spans="7:14" s="104" customFormat="1">
      <c r="G14168"/>
      <c r="H14168"/>
      <c r="N14168"/>
    </row>
    <row r="14169" spans="7:14" s="104" customFormat="1">
      <c r="G14169"/>
      <c r="H14169"/>
      <c r="N14169"/>
    </row>
    <row r="14170" spans="7:14" s="104" customFormat="1">
      <c r="G14170"/>
      <c r="H14170"/>
      <c r="N14170"/>
    </row>
    <row r="14171" spans="7:14" s="104" customFormat="1">
      <c r="G14171"/>
      <c r="H14171"/>
      <c r="N14171"/>
    </row>
    <row r="14172" spans="7:14" s="104" customFormat="1">
      <c r="G14172"/>
      <c r="H14172"/>
      <c r="N14172"/>
    </row>
    <row r="14173" spans="7:14" s="104" customFormat="1">
      <c r="G14173"/>
      <c r="H14173"/>
      <c r="N14173"/>
    </row>
    <row r="14174" spans="7:14" s="104" customFormat="1">
      <c r="G14174"/>
      <c r="H14174"/>
      <c r="N14174"/>
    </row>
    <row r="14175" spans="7:14" s="104" customFormat="1">
      <c r="G14175"/>
      <c r="H14175"/>
      <c r="N14175"/>
    </row>
    <row r="14176" spans="7:14" s="104" customFormat="1">
      <c r="G14176"/>
      <c r="H14176"/>
      <c r="N14176"/>
    </row>
    <row r="14177" spans="7:14" s="104" customFormat="1">
      <c r="G14177"/>
      <c r="H14177"/>
      <c r="N14177"/>
    </row>
    <row r="14178" spans="7:14" s="104" customFormat="1">
      <c r="G14178"/>
      <c r="H14178"/>
      <c r="N14178"/>
    </row>
    <row r="14179" spans="7:14" s="104" customFormat="1">
      <c r="G14179"/>
      <c r="H14179"/>
      <c r="N14179"/>
    </row>
    <row r="14180" spans="7:14" s="104" customFormat="1">
      <c r="G14180"/>
      <c r="H14180"/>
      <c r="N14180"/>
    </row>
    <row r="14181" spans="7:14" s="104" customFormat="1">
      <c r="G14181"/>
      <c r="H14181"/>
      <c r="N14181"/>
    </row>
    <row r="14182" spans="7:14" s="104" customFormat="1">
      <c r="G14182"/>
      <c r="H14182"/>
      <c r="N14182"/>
    </row>
    <row r="14183" spans="7:14" s="104" customFormat="1">
      <c r="G14183"/>
      <c r="H14183"/>
      <c r="N14183"/>
    </row>
    <row r="14184" spans="7:14" s="104" customFormat="1">
      <c r="G14184"/>
      <c r="H14184"/>
      <c r="N14184"/>
    </row>
    <row r="14185" spans="7:14" s="104" customFormat="1">
      <c r="G14185"/>
      <c r="H14185"/>
      <c r="N14185"/>
    </row>
    <row r="14186" spans="7:14" s="104" customFormat="1">
      <c r="G14186"/>
      <c r="H14186"/>
      <c r="N14186"/>
    </row>
    <row r="14187" spans="7:14" s="104" customFormat="1">
      <c r="G14187"/>
      <c r="H14187"/>
      <c r="N14187"/>
    </row>
    <row r="14188" spans="7:14" s="104" customFormat="1">
      <c r="G14188"/>
      <c r="H14188"/>
      <c r="N14188"/>
    </row>
    <row r="14189" spans="7:14" s="104" customFormat="1">
      <c r="G14189"/>
      <c r="H14189"/>
      <c r="N14189"/>
    </row>
    <row r="14190" spans="7:14" s="104" customFormat="1">
      <c r="G14190"/>
      <c r="H14190"/>
      <c r="N14190"/>
    </row>
    <row r="14191" spans="7:14" s="104" customFormat="1">
      <c r="G14191"/>
      <c r="H14191"/>
      <c r="N14191"/>
    </row>
    <row r="14192" spans="7:14" s="104" customFormat="1">
      <c r="G14192"/>
      <c r="H14192"/>
      <c r="N14192"/>
    </row>
    <row r="14193" spans="7:14" s="104" customFormat="1">
      <c r="G14193"/>
      <c r="H14193"/>
      <c r="N14193"/>
    </row>
    <row r="14194" spans="7:14" s="104" customFormat="1">
      <c r="G14194"/>
      <c r="H14194"/>
      <c r="N14194"/>
    </row>
    <row r="14195" spans="7:14" s="104" customFormat="1">
      <c r="G14195"/>
      <c r="H14195"/>
      <c r="N14195"/>
    </row>
    <row r="14196" spans="7:14" s="104" customFormat="1">
      <c r="G14196"/>
      <c r="H14196"/>
      <c r="N14196"/>
    </row>
    <row r="14197" spans="7:14" s="104" customFormat="1">
      <c r="G14197"/>
      <c r="H14197"/>
      <c r="N14197"/>
    </row>
    <row r="14198" spans="7:14" s="104" customFormat="1">
      <c r="G14198"/>
      <c r="H14198"/>
      <c r="N14198"/>
    </row>
    <row r="14199" spans="7:14" s="104" customFormat="1">
      <c r="G14199"/>
      <c r="H14199"/>
      <c r="N14199"/>
    </row>
    <row r="14200" spans="7:14" s="104" customFormat="1">
      <c r="G14200"/>
      <c r="H14200"/>
      <c r="N14200"/>
    </row>
    <row r="14201" spans="7:14" s="104" customFormat="1">
      <c r="G14201"/>
      <c r="H14201"/>
      <c r="N14201"/>
    </row>
    <row r="14202" spans="7:14" s="104" customFormat="1">
      <c r="G14202"/>
      <c r="H14202"/>
      <c r="N14202"/>
    </row>
    <row r="14203" spans="7:14" s="104" customFormat="1">
      <c r="G14203"/>
      <c r="H14203"/>
      <c r="N14203"/>
    </row>
    <row r="14204" spans="7:14" s="104" customFormat="1">
      <c r="G14204"/>
      <c r="H14204"/>
      <c r="N14204"/>
    </row>
    <row r="14205" spans="7:14" s="104" customFormat="1">
      <c r="G14205"/>
      <c r="H14205"/>
      <c r="N14205"/>
    </row>
    <row r="14206" spans="7:14" s="104" customFormat="1">
      <c r="G14206"/>
      <c r="H14206"/>
      <c r="N14206"/>
    </row>
    <row r="14207" spans="7:14" s="104" customFormat="1">
      <c r="G14207"/>
      <c r="H14207"/>
      <c r="N14207"/>
    </row>
    <row r="14208" spans="7:14" s="104" customFormat="1">
      <c r="G14208"/>
      <c r="H14208"/>
      <c r="N14208"/>
    </row>
    <row r="14209" spans="7:14" s="104" customFormat="1">
      <c r="G14209"/>
      <c r="H14209"/>
      <c r="N14209"/>
    </row>
    <row r="14210" spans="7:14" s="104" customFormat="1">
      <c r="G14210"/>
      <c r="H14210"/>
      <c r="N14210"/>
    </row>
    <row r="14211" spans="7:14" s="104" customFormat="1">
      <c r="G14211"/>
      <c r="H14211"/>
      <c r="N14211"/>
    </row>
    <row r="14212" spans="7:14" s="104" customFormat="1">
      <c r="G14212"/>
      <c r="H14212"/>
      <c r="N14212"/>
    </row>
    <row r="14213" spans="7:14" s="104" customFormat="1">
      <c r="G14213"/>
      <c r="H14213"/>
      <c r="N14213"/>
    </row>
    <row r="14214" spans="7:14" s="104" customFormat="1">
      <c r="G14214"/>
      <c r="H14214"/>
      <c r="N14214"/>
    </row>
    <row r="14215" spans="7:14" s="104" customFormat="1">
      <c r="G14215"/>
      <c r="H14215"/>
      <c r="N14215"/>
    </row>
    <row r="14216" spans="7:14" s="104" customFormat="1">
      <c r="G14216"/>
      <c r="H14216"/>
      <c r="N14216"/>
    </row>
    <row r="14217" spans="7:14" s="104" customFormat="1">
      <c r="G14217"/>
      <c r="H14217"/>
      <c r="N14217"/>
    </row>
    <row r="14218" spans="7:14" s="104" customFormat="1">
      <c r="G14218"/>
      <c r="H14218"/>
      <c r="N14218"/>
    </row>
    <row r="14219" spans="7:14" s="104" customFormat="1">
      <c r="G14219"/>
      <c r="H14219"/>
      <c r="N14219"/>
    </row>
    <row r="14220" spans="7:14" s="104" customFormat="1">
      <c r="G14220"/>
      <c r="H14220"/>
      <c r="N14220"/>
    </row>
    <row r="14221" spans="7:14" s="104" customFormat="1">
      <c r="G14221"/>
      <c r="H14221"/>
      <c r="N14221"/>
    </row>
    <row r="14222" spans="7:14" s="104" customFormat="1">
      <c r="G14222"/>
      <c r="H14222"/>
      <c r="N14222"/>
    </row>
    <row r="14223" spans="7:14" s="104" customFormat="1">
      <c r="G14223"/>
      <c r="H14223"/>
      <c r="N14223"/>
    </row>
    <row r="14224" spans="7:14" s="104" customFormat="1">
      <c r="G14224"/>
      <c r="H14224"/>
      <c r="N14224"/>
    </row>
    <row r="14225" spans="7:14" s="104" customFormat="1">
      <c r="G14225"/>
      <c r="H14225"/>
      <c r="N14225"/>
    </row>
    <row r="14226" spans="7:14" s="104" customFormat="1">
      <c r="G14226"/>
      <c r="H14226"/>
      <c r="N14226"/>
    </row>
    <row r="14227" spans="7:14" s="104" customFormat="1">
      <c r="G14227"/>
      <c r="H14227"/>
      <c r="N14227"/>
    </row>
    <row r="14228" spans="7:14" s="104" customFormat="1">
      <c r="G14228"/>
      <c r="H14228"/>
      <c r="N14228"/>
    </row>
    <row r="14229" spans="7:14" s="104" customFormat="1">
      <c r="G14229"/>
      <c r="H14229"/>
      <c r="N14229"/>
    </row>
    <row r="14230" spans="7:14" s="104" customFormat="1">
      <c r="G14230"/>
      <c r="H14230"/>
      <c r="N14230"/>
    </row>
    <row r="14231" spans="7:14" s="104" customFormat="1">
      <c r="G14231"/>
      <c r="H14231"/>
      <c r="N14231"/>
    </row>
    <row r="14232" spans="7:14" s="104" customFormat="1">
      <c r="G14232"/>
      <c r="H14232"/>
      <c r="N14232"/>
    </row>
    <row r="14233" spans="7:14" s="104" customFormat="1">
      <c r="G14233"/>
      <c r="H14233"/>
      <c r="N14233"/>
    </row>
    <row r="14234" spans="7:14" s="104" customFormat="1">
      <c r="G14234"/>
      <c r="H14234"/>
      <c r="N14234"/>
    </row>
    <row r="14235" spans="7:14" s="104" customFormat="1">
      <c r="G14235"/>
      <c r="H14235"/>
      <c r="N14235"/>
    </row>
    <row r="14236" spans="7:14" s="104" customFormat="1">
      <c r="G14236"/>
      <c r="H14236"/>
      <c r="N14236"/>
    </row>
    <row r="14237" spans="7:14" s="104" customFormat="1">
      <c r="G14237"/>
      <c r="H14237"/>
      <c r="N14237"/>
    </row>
    <row r="14238" spans="7:14" s="104" customFormat="1">
      <c r="G14238"/>
      <c r="H14238"/>
      <c r="N14238"/>
    </row>
    <row r="14239" spans="7:14" s="104" customFormat="1">
      <c r="G14239"/>
      <c r="H14239"/>
      <c r="N14239"/>
    </row>
    <row r="14240" spans="7:14" s="104" customFormat="1">
      <c r="G14240"/>
      <c r="H14240"/>
      <c r="N14240"/>
    </row>
    <row r="14241" spans="7:14" s="104" customFormat="1">
      <c r="G14241"/>
      <c r="H14241"/>
      <c r="N14241"/>
    </row>
    <row r="14242" spans="7:14" s="104" customFormat="1">
      <c r="G14242"/>
      <c r="H14242"/>
      <c r="N14242"/>
    </row>
    <row r="14243" spans="7:14" s="104" customFormat="1">
      <c r="G14243"/>
      <c r="H14243"/>
      <c r="N14243"/>
    </row>
    <row r="14244" spans="7:14" s="104" customFormat="1">
      <c r="G14244"/>
      <c r="H14244"/>
      <c r="N14244"/>
    </row>
    <row r="14245" spans="7:14" s="104" customFormat="1">
      <c r="G14245"/>
      <c r="H14245"/>
      <c r="N14245"/>
    </row>
    <row r="14246" spans="7:14" s="104" customFormat="1">
      <c r="G14246"/>
      <c r="H14246"/>
      <c r="N14246"/>
    </row>
    <row r="14247" spans="7:14" s="104" customFormat="1">
      <c r="G14247"/>
      <c r="H14247"/>
      <c r="N14247"/>
    </row>
    <row r="14248" spans="7:14" s="104" customFormat="1">
      <c r="G14248"/>
      <c r="H14248"/>
      <c r="N14248"/>
    </row>
    <row r="14249" spans="7:14" s="104" customFormat="1">
      <c r="G14249"/>
      <c r="H14249"/>
      <c r="N14249"/>
    </row>
    <row r="14250" spans="7:14" s="104" customFormat="1">
      <c r="G14250"/>
      <c r="H14250"/>
      <c r="N14250"/>
    </row>
    <row r="14251" spans="7:14" s="104" customFormat="1">
      <c r="G14251"/>
      <c r="H14251"/>
      <c r="N14251"/>
    </row>
    <row r="14252" spans="7:14" s="104" customFormat="1">
      <c r="G14252"/>
      <c r="H14252"/>
      <c r="N14252"/>
    </row>
    <row r="14253" spans="7:14" s="104" customFormat="1">
      <c r="G14253"/>
      <c r="H14253"/>
      <c r="N14253"/>
    </row>
    <row r="14254" spans="7:14" s="104" customFormat="1">
      <c r="G14254"/>
      <c r="H14254"/>
      <c r="N14254"/>
    </row>
    <row r="14255" spans="7:14" s="104" customFormat="1">
      <c r="G14255"/>
      <c r="H14255"/>
      <c r="N14255"/>
    </row>
    <row r="14256" spans="7:14" s="104" customFormat="1">
      <c r="G14256"/>
      <c r="H14256"/>
      <c r="N14256"/>
    </row>
    <row r="14257" spans="7:14" s="104" customFormat="1">
      <c r="G14257"/>
      <c r="H14257"/>
      <c r="N14257"/>
    </row>
    <row r="14258" spans="7:14" s="104" customFormat="1">
      <c r="G14258"/>
      <c r="H14258"/>
      <c r="N14258"/>
    </row>
    <row r="14259" spans="7:14" s="104" customFormat="1">
      <c r="G14259"/>
      <c r="H14259"/>
      <c r="N14259"/>
    </row>
    <row r="14260" spans="7:14" s="104" customFormat="1">
      <c r="G14260"/>
      <c r="H14260"/>
      <c r="N14260"/>
    </row>
    <row r="14261" spans="7:14" s="104" customFormat="1">
      <c r="G14261"/>
      <c r="H14261"/>
      <c r="N14261"/>
    </row>
    <row r="14262" spans="7:14" s="104" customFormat="1">
      <c r="G14262"/>
      <c r="H14262"/>
      <c r="N14262"/>
    </row>
    <row r="14263" spans="7:14" s="104" customFormat="1">
      <c r="G14263"/>
      <c r="H14263"/>
      <c r="N14263"/>
    </row>
    <row r="14264" spans="7:14" s="104" customFormat="1">
      <c r="G14264"/>
      <c r="H14264"/>
      <c r="N14264"/>
    </row>
    <row r="14265" spans="7:14" s="104" customFormat="1">
      <c r="G14265"/>
      <c r="H14265"/>
      <c r="N14265"/>
    </row>
    <row r="14266" spans="7:14" s="104" customFormat="1">
      <c r="G14266"/>
      <c r="H14266"/>
      <c r="N14266"/>
    </row>
    <row r="14267" spans="7:14" s="104" customFormat="1">
      <c r="G14267"/>
      <c r="H14267"/>
      <c r="N14267"/>
    </row>
    <row r="14268" spans="7:14" s="104" customFormat="1">
      <c r="G14268"/>
      <c r="H14268"/>
      <c r="N14268"/>
    </row>
    <row r="14269" spans="7:14" s="104" customFormat="1">
      <c r="G14269"/>
      <c r="H14269"/>
      <c r="N14269"/>
    </row>
    <row r="14270" spans="7:14" s="104" customFormat="1">
      <c r="G14270"/>
      <c r="H14270"/>
      <c r="N14270"/>
    </row>
    <row r="14271" spans="7:14" s="104" customFormat="1">
      <c r="G14271"/>
      <c r="H14271"/>
      <c r="N14271"/>
    </row>
    <row r="14272" spans="7:14" s="104" customFormat="1">
      <c r="G14272"/>
      <c r="H14272"/>
      <c r="N14272"/>
    </row>
    <row r="14273" spans="7:14" s="104" customFormat="1">
      <c r="G14273"/>
      <c r="H14273"/>
      <c r="N14273"/>
    </row>
    <row r="14274" spans="7:14" s="104" customFormat="1">
      <c r="G14274"/>
      <c r="H14274"/>
      <c r="N14274"/>
    </row>
    <row r="14275" spans="7:14" s="104" customFormat="1">
      <c r="G14275"/>
      <c r="H14275"/>
      <c r="N14275"/>
    </row>
    <row r="14276" spans="7:14" s="104" customFormat="1">
      <c r="G14276"/>
      <c r="H14276"/>
      <c r="N14276"/>
    </row>
    <row r="14277" spans="7:14" s="104" customFormat="1">
      <c r="G14277"/>
      <c r="H14277"/>
      <c r="N14277"/>
    </row>
    <row r="14278" spans="7:14" s="104" customFormat="1">
      <c r="G14278"/>
      <c r="H14278"/>
      <c r="N14278"/>
    </row>
    <row r="14279" spans="7:14" s="104" customFormat="1">
      <c r="G14279"/>
      <c r="H14279"/>
      <c r="N14279"/>
    </row>
    <row r="14280" spans="7:14" s="104" customFormat="1">
      <c r="G14280"/>
      <c r="H14280"/>
      <c r="N14280"/>
    </row>
    <row r="14281" spans="7:14" s="104" customFormat="1">
      <c r="G14281"/>
      <c r="H14281"/>
      <c r="N14281"/>
    </row>
    <row r="14282" spans="7:14" s="104" customFormat="1">
      <c r="G14282"/>
      <c r="H14282"/>
      <c r="N14282"/>
    </row>
    <row r="14283" spans="7:14" s="104" customFormat="1">
      <c r="G14283"/>
      <c r="H14283"/>
      <c r="N14283"/>
    </row>
    <row r="14284" spans="7:14" s="104" customFormat="1">
      <c r="G14284"/>
      <c r="H14284"/>
      <c r="N14284"/>
    </row>
    <row r="14285" spans="7:14" s="104" customFormat="1">
      <c r="G14285"/>
      <c r="H14285"/>
      <c r="N14285"/>
    </row>
    <row r="14286" spans="7:14" s="104" customFormat="1">
      <c r="G14286"/>
      <c r="H14286"/>
      <c r="N14286"/>
    </row>
    <row r="14287" spans="7:14" s="104" customFormat="1">
      <c r="G14287"/>
      <c r="H14287"/>
      <c r="N14287"/>
    </row>
    <row r="14288" spans="7:14" s="104" customFormat="1">
      <c r="G14288"/>
      <c r="H14288"/>
      <c r="N14288"/>
    </row>
    <row r="14289" spans="7:14" s="104" customFormat="1">
      <c r="G14289"/>
      <c r="H14289"/>
      <c r="N14289"/>
    </row>
    <row r="14290" spans="7:14" s="104" customFormat="1">
      <c r="G14290"/>
      <c r="H14290"/>
      <c r="N14290"/>
    </row>
    <row r="14291" spans="7:14" s="104" customFormat="1">
      <c r="G14291"/>
      <c r="H14291"/>
      <c r="N14291"/>
    </row>
    <row r="14292" spans="7:14" s="104" customFormat="1">
      <c r="G14292"/>
      <c r="H14292"/>
      <c r="N14292"/>
    </row>
    <row r="14293" spans="7:14" s="104" customFormat="1">
      <c r="G14293"/>
      <c r="H14293"/>
      <c r="N14293"/>
    </row>
    <row r="14294" spans="7:14" s="104" customFormat="1">
      <c r="G14294"/>
      <c r="H14294"/>
      <c r="N14294"/>
    </row>
    <row r="14295" spans="7:14" s="104" customFormat="1">
      <c r="G14295"/>
      <c r="H14295"/>
      <c r="N14295"/>
    </row>
    <row r="14296" spans="7:14" s="104" customFormat="1">
      <c r="G14296"/>
      <c r="H14296"/>
      <c r="N14296"/>
    </row>
    <row r="14297" spans="7:14" s="104" customFormat="1">
      <c r="G14297"/>
      <c r="H14297"/>
      <c r="N14297"/>
    </row>
    <row r="14298" spans="7:14" s="104" customFormat="1">
      <c r="G14298"/>
      <c r="H14298"/>
      <c r="N14298"/>
    </row>
    <row r="14299" spans="7:14" s="104" customFormat="1">
      <c r="G14299"/>
      <c r="H14299"/>
      <c r="N14299"/>
    </row>
    <row r="14300" spans="7:14" s="104" customFormat="1">
      <c r="G14300"/>
      <c r="H14300"/>
      <c r="N14300"/>
    </row>
    <row r="14301" spans="7:14" s="104" customFormat="1">
      <c r="G14301"/>
      <c r="H14301"/>
      <c r="N14301"/>
    </row>
    <row r="14302" spans="7:14" s="104" customFormat="1">
      <c r="G14302"/>
      <c r="H14302"/>
      <c r="N14302"/>
    </row>
    <row r="14303" spans="7:14" s="104" customFormat="1">
      <c r="G14303"/>
      <c r="H14303"/>
      <c r="N14303"/>
    </row>
    <row r="14304" spans="7:14" s="104" customFormat="1">
      <c r="G14304"/>
      <c r="H14304"/>
      <c r="N14304"/>
    </row>
    <row r="14305" spans="7:14" s="104" customFormat="1">
      <c r="G14305"/>
      <c r="H14305"/>
      <c r="N14305"/>
    </row>
    <row r="14306" spans="7:14" s="104" customFormat="1">
      <c r="G14306"/>
      <c r="H14306"/>
      <c r="N14306"/>
    </row>
    <row r="14307" spans="7:14" s="104" customFormat="1">
      <c r="G14307"/>
      <c r="H14307"/>
      <c r="N14307"/>
    </row>
    <row r="14308" spans="7:14" s="104" customFormat="1">
      <c r="G14308"/>
      <c r="H14308"/>
      <c r="N14308"/>
    </row>
    <row r="14309" spans="7:14" s="104" customFormat="1">
      <c r="G14309"/>
      <c r="H14309"/>
      <c r="N14309"/>
    </row>
    <row r="14310" spans="7:14" s="104" customFormat="1">
      <c r="G14310"/>
      <c r="H14310"/>
      <c r="N14310"/>
    </row>
    <row r="14311" spans="7:14" s="104" customFormat="1">
      <c r="G14311"/>
      <c r="H14311"/>
      <c r="N14311"/>
    </row>
    <row r="14312" spans="7:14" s="104" customFormat="1">
      <c r="G14312"/>
      <c r="H14312"/>
      <c r="N14312"/>
    </row>
    <row r="14313" spans="7:14" s="104" customFormat="1">
      <c r="G14313"/>
      <c r="H14313"/>
      <c r="N14313"/>
    </row>
    <row r="14314" spans="7:14" s="104" customFormat="1">
      <c r="G14314"/>
      <c r="H14314"/>
      <c r="N14314"/>
    </row>
    <row r="14315" spans="7:14" s="104" customFormat="1">
      <c r="G14315"/>
      <c r="H14315"/>
      <c r="N14315"/>
    </row>
    <row r="14316" spans="7:14" s="104" customFormat="1">
      <c r="G14316"/>
      <c r="H14316"/>
      <c r="N14316"/>
    </row>
    <row r="14317" spans="7:14" s="104" customFormat="1">
      <c r="G14317"/>
      <c r="H14317"/>
      <c r="N14317"/>
    </row>
    <row r="14318" spans="7:14" s="104" customFormat="1">
      <c r="G14318"/>
      <c r="H14318"/>
      <c r="N14318"/>
    </row>
    <row r="14319" spans="7:14" s="104" customFormat="1">
      <c r="G14319"/>
      <c r="H14319"/>
      <c r="N14319"/>
    </row>
    <row r="14320" spans="7:14" s="104" customFormat="1">
      <c r="G14320"/>
      <c r="H14320"/>
      <c r="N14320"/>
    </row>
    <row r="14321" spans="7:14" s="104" customFormat="1">
      <c r="G14321"/>
      <c r="H14321"/>
      <c r="N14321"/>
    </row>
    <row r="14322" spans="7:14" s="104" customFormat="1">
      <c r="G14322"/>
      <c r="H14322"/>
      <c r="N14322"/>
    </row>
    <row r="14323" spans="7:14" s="104" customFormat="1">
      <c r="G14323"/>
      <c r="H14323"/>
      <c r="N14323"/>
    </row>
    <row r="14324" spans="7:14" s="104" customFormat="1">
      <c r="G14324"/>
      <c r="H14324"/>
      <c r="N14324"/>
    </row>
    <row r="14325" spans="7:14" s="104" customFormat="1">
      <c r="G14325"/>
      <c r="H14325"/>
      <c r="N14325"/>
    </row>
    <row r="14326" spans="7:14" s="104" customFormat="1">
      <c r="G14326"/>
      <c r="H14326"/>
      <c r="N14326"/>
    </row>
    <row r="14327" spans="7:14" s="104" customFormat="1">
      <c r="G14327"/>
      <c r="H14327"/>
      <c r="N14327"/>
    </row>
    <row r="14328" spans="7:14" s="104" customFormat="1">
      <c r="G14328"/>
      <c r="H14328"/>
      <c r="N14328"/>
    </row>
    <row r="14329" spans="7:14" s="104" customFormat="1">
      <c r="G14329"/>
      <c r="H14329"/>
      <c r="N14329"/>
    </row>
    <row r="14330" spans="7:14" s="104" customFormat="1">
      <c r="G14330"/>
      <c r="H14330"/>
      <c r="N14330"/>
    </row>
    <row r="14331" spans="7:14" s="104" customFormat="1">
      <c r="G14331"/>
      <c r="H14331"/>
      <c r="N14331"/>
    </row>
    <row r="14332" spans="7:14" s="104" customFormat="1">
      <c r="G14332"/>
      <c r="H14332"/>
      <c r="N14332"/>
    </row>
    <row r="14333" spans="7:14" s="104" customFormat="1">
      <c r="G14333"/>
      <c r="H14333"/>
      <c r="N14333"/>
    </row>
    <row r="14334" spans="7:14" s="104" customFormat="1">
      <c r="G14334"/>
      <c r="H14334"/>
      <c r="N14334"/>
    </row>
    <row r="14335" spans="7:14" s="104" customFormat="1">
      <c r="G14335"/>
      <c r="H14335"/>
      <c r="N14335"/>
    </row>
    <row r="14336" spans="7:14" s="104" customFormat="1">
      <c r="G14336"/>
      <c r="H14336"/>
      <c r="N14336"/>
    </row>
    <row r="14337" spans="7:14" s="104" customFormat="1">
      <c r="G14337"/>
      <c r="H14337"/>
      <c r="N14337"/>
    </row>
    <row r="14338" spans="7:14" s="104" customFormat="1">
      <c r="G14338"/>
      <c r="H14338"/>
      <c r="N14338"/>
    </row>
    <row r="14339" spans="7:14" s="104" customFormat="1">
      <c r="G14339"/>
      <c r="H14339"/>
      <c r="N14339"/>
    </row>
    <row r="14340" spans="7:14" s="104" customFormat="1">
      <c r="G14340"/>
      <c r="H14340"/>
      <c r="N14340"/>
    </row>
    <row r="14341" spans="7:14" s="104" customFormat="1">
      <c r="G14341"/>
      <c r="H14341"/>
      <c r="N14341"/>
    </row>
    <row r="14342" spans="7:14" s="104" customFormat="1">
      <c r="G14342"/>
      <c r="H14342"/>
      <c r="N14342"/>
    </row>
    <row r="14343" spans="7:14" s="104" customFormat="1">
      <c r="G14343"/>
      <c r="H14343"/>
      <c r="N14343"/>
    </row>
    <row r="14344" spans="7:14" s="104" customFormat="1">
      <c r="G14344"/>
      <c r="H14344"/>
      <c r="N14344"/>
    </row>
    <row r="14345" spans="7:14" s="104" customFormat="1">
      <c r="G14345"/>
      <c r="H14345"/>
      <c r="N14345"/>
    </row>
    <row r="14346" spans="7:14" s="104" customFormat="1">
      <c r="G14346"/>
      <c r="H14346"/>
      <c r="N14346"/>
    </row>
    <row r="14347" spans="7:14" s="104" customFormat="1">
      <c r="G14347"/>
      <c r="H14347"/>
      <c r="N14347"/>
    </row>
    <row r="14348" spans="7:14" s="104" customFormat="1">
      <c r="G14348"/>
      <c r="H14348"/>
      <c r="N14348"/>
    </row>
    <row r="14349" spans="7:14" s="104" customFormat="1">
      <c r="G14349"/>
      <c r="H14349"/>
      <c r="N14349"/>
    </row>
    <row r="14350" spans="7:14" s="104" customFormat="1">
      <c r="G14350"/>
      <c r="H14350"/>
      <c r="N14350"/>
    </row>
    <row r="14351" spans="7:14" s="104" customFormat="1">
      <c r="G14351"/>
      <c r="H14351"/>
      <c r="N14351"/>
    </row>
    <row r="14352" spans="7:14" s="104" customFormat="1">
      <c r="G14352"/>
      <c r="H14352"/>
      <c r="N14352"/>
    </row>
    <row r="14353" spans="7:14" s="104" customFormat="1">
      <c r="G14353"/>
      <c r="H14353"/>
      <c r="N14353"/>
    </row>
    <row r="14354" spans="7:14" s="104" customFormat="1">
      <c r="G14354"/>
      <c r="H14354"/>
      <c r="N14354"/>
    </row>
    <row r="14355" spans="7:14" s="104" customFormat="1">
      <c r="G14355"/>
      <c r="H14355"/>
      <c r="N14355"/>
    </row>
    <row r="14356" spans="7:14" s="104" customFormat="1">
      <c r="G14356"/>
      <c r="H14356"/>
      <c r="N14356"/>
    </row>
    <row r="14357" spans="7:14" s="104" customFormat="1">
      <c r="G14357"/>
      <c r="H14357"/>
      <c r="N14357"/>
    </row>
    <row r="14358" spans="7:14" s="104" customFormat="1">
      <c r="G14358"/>
      <c r="H14358"/>
      <c r="N14358"/>
    </row>
    <row r="14359" spans="7:14" s="104" customFormat="1">
      <c r="G14359"/>
      <c r="H14359"/>
      <c r="N14359"/>
    </row>
    <row r="14360" spans="7:14" s="104" customFormat="1">
      <c r="G14360"/>
      <c r="H14360"/>
      <c r="N14360"/>
    </row>
    <row r="14361" spans="7:14" s="104" customFormat="1">
      <c r="G14361"/>
      <c r="H14361"/>
      <c r="N14361"/>
    </row>
    <row r="14362" spans="7:14" s="104" customFormat="1">
      <c r="G14362"/>
      <c r="H14362"/>
      <c r="N14362"/>
    </row>
    <row r="14363" spans="7:14" s="104" customFormat="1">
      <c r="G14363"/>
      <c r="H14363"/>
      <c r="N14363"/>
    </row>
    <row r="14364" spans="7:14" s="104" customFormat="1">
      <c r="G14364"/>
      <c r="H14364"/>
      <c r="N14364"/>
    </row>
    <row r="14365" spans="7:14" s="104" customFormat="1">
      <c r="G14365"/>
      <c r="H14365"/>
      <c r="N14365"/>
    </row>
    <row r="14366" spans="7:14" s="104" customFormat="1">
      <c r="G14366"/>
      <c r="H14366"/>
      <c r="N14366"/>
    </row>
    <row r="14367" spans="7:14" s="104" customFormat="1">
      <c r="G14367"/>
      <c r="H14367"/>
      <c r="N14367"/>
    </row>
    <row r="14368" spans="7:14" s="104" customFormat="1">
      <c r="G14368"/>
      <c r="H14368"/>
      <c r="N14368"/>
    </row>
    <row r="14369" spans="7:14" s="104" customFormat="1">
      <c r="G14369"/>
      <c r="H14369"/>
      <c r="N14369"/>
    </row>
    <row r="14370" spans="7:14" s="104" customFormat="1">
      <c r="G14370"/>
      <c r="H14370"/>
      <c r="N14370"/>
    </row>
    <row r="14371" spans="7:14" s="104" customFormat="1">
      <c r="G14371"/>
      <c r="H14371"/>
      <c r="N14371"/>
    </row>
    <row r="14372" spans="7:14" s="104" customFormat="1">
      <c r="G14372"/>
      <c r="H14372"/>
      <c r="N14372"/>
    </row>
    <row r="14373" spans="7:14" s="104" customFormat="1">
      <c r="G14373"/>
      <c r="H14373"/>
      <c r="N14373"/>
    </row>
    <row r="14374" spans="7:14" s="104" customFormat="1">
      <c r="G14374"/>
      <c r="H14374"/>
      <c r="N14374"/>
    </row>
    <row r="14375" spans="7:14" s="104" customFormat="1">
      <c r="G14375"/>
      <c r="H14375"/>
      <c r="N14375"/>
    </row>
    <row r="14376" spans="7:14" s="104" customFormat="1">
      <c r="G14376"/>
      <c r="H14376"/>
      <c r="N14376"/>
    </row>
    <row r="14377" spans="7:14" s="104" customFormat="1">
      <c r="G14377"/>
      <c r="H14377"/>
      <c r="N14377"/>
    </row>
    <row r="14378" spans="7:14" s="104" customFormat="1">
      <c r="G14378"/>
      <c r="H14378"/>
      <c r="N14378"/>
    </row>
    <row r="14379" spans="7:14" s="104" customFormat="1">
      <c r="G14379"/>
      <c r="H14379"/>
      <c r="N14379"/>
    </row>
    <row r="14380" spans="7:14" s="104" customFormat="1">
      <c r="G14380"/>
      <c r="H14380"/>
      <c r="N14380"/>
    </row>
    <row r="14381" spans="7:14" s="104" customFormat="1">
      <c r="G14381"/>
      <c r="H14381"/>
      <c r="N14381"/>
    </row>
    <row r="14382" spans="7:14" s="104" customFormat="1">
      <c r="G14382"/>
      <c r="H14382"/>
      <c r="N14382"/>
    </row>
    <row r="14383" spans="7:14" s="104" customFormat="1">
      <c r="G14383"/>
      <c r="H14383"/>
      <c r="N14383"/>
    </row>
    <row r="14384" spans="7:14" s="104" customFormat="1">
      <c r="G14384"/>
      <c r="H14384"/>
      <c r="N14384"/>
    </row>
    <row r="14385" spans="7:14" s="104" customFormat="1">
      <c r="G14385"/>
      <c r="H14385"/>
      <c r="N14385"/>
    </row>
    <row r="14386" spans="7:14" s="104" customFormat="1">
      <c r="G14386"/>
      <c r="H14386"/>
      <c r="N14386"/>
    </row>
    <row r="14387" spans="7:14" s="104" customFormat="1">
      <c r="G14387"/>
      <c r="H14387"/>
      <c r="N14387"/>
    </row>
    <row r="14388" spans="7:14" s="104" customFormat="1">
      <c r="G14388"/>
      <c r="H14388"/>
      <c r="N14388"/>
    </row>
    <row r="14389" spans="7:14" s="104" customFormat="1">
      <c r="G14389"/>
      <c r="H14389"/>
      <c r="N14389"/>
    </row>
    <row r="14390" spans="7:14" s="104" customFormat="1">
      <c r="G14390"/>
      <c r="H14390"/>
      <c r="N14390"/>
    </row>
    <row r="14391" spans="7:14" s="104" customFormat="1">
      <c r="G14391"/>
      <c r="H14391"/>
      <c r="N14391"/>
    </row>
    <row r="14392" spans="7:14" s="104" customFormat="1">
      <c r="G14392"/>
      <c r="H14392"/>
      <c r="N14392"/>
    </row>
    <row r="14393" spans="7:14" s="104" customFormat="1">
      <c r="G14393"/>
      <c r="H14393"/>
      <c r="N14393"/>
    </row>
    <row r="14394" spans="7:14" s="104" customFormat="1">
      <c r="G14394"/>
      <c r="H14394"/>
      <c r="N14394"/>
    </row>
    <row r="14395" spans="7:14" s="104" customFormat="1">
      <c r="G14395"/>
      <c r="H14395"/>
      <c r="N14395"/>
    </row>
    <row r="14396" spans="7:14" s="104" customFormat="1">
      <c r="G14396"/>
      <c r="H14396"/>
      <c r="N14396"/>
    </row>
    <row r="14397" spans="7:14" s="104" customFormat="1">
      <c r="G14397"/>
      <c r="H14397"/>
      <c r="N14397"/>
    </row>
    <row r="14398" spans="7:14" s="104" customFormat="1">
      <c r="G14398"/>
      <c r="H14398"/>
      <c r="N14398"/>
    </row>
    <row r="14399" spans="7:14" s="104" customFormat="1">
      <c r="G14399"/>
      <c r="H14399"/>
      <c r="N14399"/>
    </row>
    <row r="14400" spans="7:14" s="104" customFormat="1">
      <c r="G14400"/>
      <c r="H14400"/>
      <c r="N14400"/>
    </row>
    <row r="14401" spans="7:14" s="104" customFormat="1">
      <c r="G14401"/>
      <c r="H14401"/>
      <c r="N14401"/>
    </row>
    <row r="14402" spans="7:14" s="104" customFormat="1">
      <c r="G14402"/>
      <c r="H14402"/>
      <c r="N14402"/>
    </row>
    <row r="14403" spans="7:14" s="104" customFormat="1">
      <c r="G14403"/>
      <c r="H14403"/>
      <c r="N14403"/>
    </row>
    <row r="14404" spans="7:14" s="104" customFormat="1">
      <c r="G14404"/>
      <c r="H14404"/>
      <c r="N14404"/>
    </row>
    <row r="14405" spans="7:14" s="104" customFormat="1">
      <c r="G14405"/>
      <c r="H14405"/>
      <c r="N14405"/>
    </row>
    <row r="14406" spans="7:14" s="104" customFormat="1">
      <c r="G14406"/>
      <c r="H14406"/>
      <c r="N14406"/>
    </row>
    <row r="14407" spans="7:14" s="104" customFormat="1">
      <c r="G14407"/>
      <c r="H14407"/>
      <c r="N14407"/>
    </row>
    <row r="14408" spans="7:14" s="104" customFormat="1">
      <c r="G14408"/>
      <c r="H14408"/>
      <c r="N14408"/>
    </row>
    <row r="14409" spans="7:14" s="104" customFormat="1">
      <c r="G14409"/>
      <c r="H14409"/>
      <c r="N14409"/>
    </row>
    <row r="14410" spans="7:14" s="104" customFormat="1">
      <c r="G14410"/>
      <c r="H14410"/>
      <c r="N14410"/>
    </row>
    <row r="14411" spans="7:14" s="104" customFormat="1">
      <c r="G14411"/>
      <c r="H14411"/>
      <c r="N14411"/>
    </row>
    <row r="14412" spans="7:14" s="104" customFormat="1">
      <c r="G14412"/>
      <c r="H14412"/>
      <c r="N14412"/>
    </row>
    <row r="14413" spans="7:14" s="104" customFormat="1">
      <c r="G14413"/>
      <c r="H14413"/>
      <c r="N14413"/>
    </row>
    <row r="14414" spans="7:14" s="104" customFormat="1">
      <c r="G14414"/>
      <c r="H14414"/>
      <c r="N14414"/>
    </row>
    <row r="14415" spans="7:14" s="104" customFormat="1">
      <c r="G14415"/>
      <c r="H14415"/>
      <c r="N14415"/>
    </row>
    <row r="14416" spans="7:14" s="104" customFormat="1">
      <c r="G14416"/>
      <c r="H14416"/>
      <c r="N14416"/>
    </row>
    <row r="14417" spans="7:14" s="104" customFormat="1">
      <c r="G14417"/>
      <c r="H14417"/>
      <c r="N14417"/>
    </row>
    <row r="14418" spans="7:14" s="104" customFormat="1">
      <c r="G14418"/>
      <c r="H14418"/>
      <c r="N14418"/>
    </row>
    <row r="14419" spans="7:14" s="104" customFormat="1">
      <c r="G14419"/>
      <c r="H14419"/>
      <c r="N14419"/>
    </row>
    <row r="14420" spans="7:14" s="104" customFormat="1">
      <c r="G14420"/>
      <c r="H14420"/>
      <c r="N14420"/>
    </row>
    <row r="14421" spans="7:14" s="104" customFormat="1">
      <c r="G14421"/>
      <c r="H14421"/>
      <c r="N14421"/>
    </row>
    <row r="14422" spans="7:14" s="104" customFormat="1">
      <c r="G14422"/>
      <c r="H14422"/>
      <c r="N14422"/>
    </row>
    <row r="14423" spans="7:14" s="104" customFormat="1">
      <c r="G14423"/>
      <c r="H14423"/>
      <c r="N14423"/>
    </row>
    <row r="14424" spans="7:14" s="104" customFormat="1">
      <c r="G14424"/>
      <c r="H14424"/>
      <c r="N14424"/>
    </row>
    <row r="14425" spans="7:14" s="104" customFormat="1">
      <c r="G14425"/>
      <c r="H14425"/>
      <c r="N14425"/>
    </row>
    <row r="14426" spans="7:14" s="104" customFormat="1">
      <c r="G14426"/>
      <c r="H14426"/>
      <c r="N14426"/>
    </row>
    <row r="14427" spans="7:14" s="104" customFormat="1">
      <c r="G14427"/>
      <c r="H14427"/>
      <c r="N14427"/>
    </row>
    <row r="14428" spans="7:14" s="104" customFormat="1">
      <c r="G14428"/>
      <c r="H14428"/>
      <c r="N14428"/>
    </row>
    <row r="14429" spans="7:14" s="104" customFormat="1">
      <c r="G14429"/>
      <c r="H14429"/>
      <c r="N14429"/>
    </row>
    <row r="14430" spans="7:14" s="104" customFormat="1">
      <c r="G14430"/>
      <c r="H14430"/>
      <c r="N14430"/>
    </row>
    <row r="14431" spans="7:14" s="104" customFormat="1">
      <c r="G14431"/>
      <c r="H14431"/>
      <c r="N14431"/>
    </row>
    <row r="14432" spans="7:14" s="104" customFormat="1">
      <c r="G14432"/>
      <c r="H14432"/>
      <c r="N14432"/>
    </row>
    <row r="14433" spans="7:14" s="104" customFormat="1">
      <c r="G14433"/>
      <c r="H14433"/>
      <c r="N14433"/>
    </row>
    <row r="14434" spans="7:14" s="104" customFormat="1">
      <c r="G14434"/>
      <c r="H14434"/>
      <c r="N14434"/>
    </row>
    <row r="14435" spans="7:14" s="104" customFormat="1">
      <c r="G14435"/>
      <c r="H14435"/>
      <c r="N14435"/>
    </row>
    <row r="14436" spans="7:14" s="104" customFormat="1">
      <c r="G14436"/>
      <c r="H14436"/>
      <c r="N14436"/>
    </row>
    <row r="14437" spans="7:14" s="104" customFormat="1">
      <c r="G14437"/>
      <c r="H14437"/>
      <c r="N14437"/>
    </row>
    <row r="14438" spans="7:14" s="104" customFormat="1">
      <c r="G14438"/>
      <c r="H14438"/>
      <c r="N14438"/>
    </row>
    <row r="14439" spans="7:14" s="104" customFormat="1">
      <c r="G14439"/>
      <c r="H14439"/>
      <c r="N14439"/>
    </row>
    <row r="14440" spans="7:14" s="104" customFormat="1">
      <c r="G14440"/>
      <c r="H14440"/>
      <c r="N14440"/>
    </row>
    <row r="14441" spans="7:14" s="104" customFormat="1">
      <c r="G14441"/>
      <c r="H14441"/>
      <c r="N14441"/>
    </row>
    <row r="14442" spans="7:14" s="104" customFormat="1">
      <c r="G14442"/>
      <c r="H14442"/>
      <c r="N14442"/>
    </row>
    <row r="14443" spans="7:14" s="104" customFormat="1">
      <c r="G14443"/>
      <c r="H14443"/>
      <c r="N14443"/>
    </row>
    <row r="14444" spans="7:14" s="104" customFormat="1">
      <c r="G14444"/>
      <c r="H14444"/>
      <c r="N14444"/>
    </row>
    <row r="14445" spans="7:14" s="104" customFormat="1">
      <c r="G14445"/>
      <c r="H14445"/>
      <c r="N14445"/>
    </row>
    <row r="14446" spans="7:14" s="104" customFormat="1">
      <c r="G14446"/>
      <c r="H14446"/>
      <c r="N14446"/>
    </row>
    <row r="14447" spans="7:14" s="104" customFormat="1">
      <c r="G14447"/>
      <c r="H14447"/>
      <c r="N14447"/>
    </row>
    <row r="14448" spans="7:14" s="104" customFormat="1">
      <c r="G14448"/>
      <c r="H14448"/>
      <c r="N14448"/>
    </row>
    <row r="14449" spans="7:14" s="104" customFormat="1">
      <c r="G14449"/>
      <c r="H14449"/>
      <c r="N14449"/>
    </row>
    <row r="14450" spans="7:14" s="104" customFormat="1">
      <c r="G14450"/>
      <c r="H14450"/>
      <c r="N14450"/>
    </row>
    <row r="14451" spans="7:14" s="104" customFormat="1">
      <c r="G14451"/>
      <c r="H14451"/>
      <c r="N14451"/>
    </row>
    <row r="14452" spans="7:14" s="104" customFormat="1">
      <c r="G14452"/>
      <c r="H14452"/>
      <c r="N14452"/>
    </row>
    <row r="14453" spans="7:14" s="104" customFormat="1">
      <c r="G14453"/>
      <c r="H14453"/>
      <c r="N14453"/>
    </row>
    <row r="14454" spans="7:14" s="104" customFormat="1">
      <c r="G14454"/>
      <c r="H14454"/>
      <c r="N14454"/>
    </row>
    <row r="14455" spans="7:14" s="104" customFormat="1">
      <c r="G14455"/>
      <c r="H14455"/>
      <c r="N14455"/>
    </row>
    <row r="14456" spans="7:14" s="104" customFormat="1">
      <c r="G14456"/>
      <c r="H14456"/>
      <c r="N14456"/>
    </row>
    <row r="14457" spans="7:14" s="104" customFormat="1">
      <c r="G14457"/>
      <c r="H14457"/>
      <c r="N14457"/>
    </row>
    <row r="14458" spans="7:14" s="104" customFormat="1">
      <c r="G14458"/>
      <c r="H14458"/>
      <c r="N14458"/>
    </row>
    <row r="14459" spans="7:14" s="104" customFormat="1">
      <c r="G14459"/>
      <c r="H14459"/>
      <c r="N14459"/>
    </row>
    <row r="14460" spans="7:14" s="104" customFormat="1">
      <c r="G14460"/>
      <c r="H14460"/>
      <c r="N14460"/>
    </row>
    <row r="14461" spans="7:14" s="104" customFormat="1">
      <c r="G14461"/>
      <c r="H14461"/>
      <c r="N14461"/>
    </row>
    <row r="14462" spans="7:14" s="104" customFormat="1">
      <c r="G14462"/>
      <c r="H14462"/>
      <c r="N14462"/>
    </row>
    <row r="14463" spans="7:14" s="104" customFormat="1">
      <c r="G14463"/>
      <c r="H14463"/>
      <c r="N14463"/>
    </row>
    <row r="14464" spans="7:14" s="104" customFormat="1">
      <c r="G14464"/>
      <c r="H14464"/>
      <c r="N14464"/>
    </row>
    <row r="14465" spans="7:14" s="104" customFormat="1">
      <c r="G14465"/>
      <c r="H14465"/>
      <c r="N14465"/>
    </row>
    <row r="14466" spans="7:14" s="104" customFormat="1">
      <c r="G14466"/>
      <c r="H14466"/>
      <c r="N14466"/>
    </row>
    <row r="14467" spans="7:14" s="104" customFormat="1">
      <c r="G14467"/>
      <c r="H14467"/>
      <c r="N14467"/>
    </row>
    <row r="14468" spans="7:14" s="104" customFormat="1">
      <c r="G14468"/>
      <c r="H14468"/>
      <c r="N14468"/>
    </row>
    <row r="14469" spans="7:14" s="104" customFormat="1">
      <c r="G14469"/>
      <c r="H14469"/>
      <c r="N14469"/>
    </row>
    <row r="14470" spans="7:14" s="104" customFormat="1">
      <c r="G14470"/>
      <c r="H14470"/>
      <c r="N14470"/>
    </row>
    <row r="14471" spans="7:14" s="104" customFormat="1">
      <c r="G14471"/>
      <c r="H14471"/>
      <c r="N14471"/>
    </row>
    <row r="14472" spans="7:14" s="104" customFormat="1">
      <c r="G14472"/>
      <c r="H14472"/>
      <c r="N14472"/>
    </row>
    <row r="14473" spans="7:14" s="104" customFormat="1">
      <c r="G14473"/>
      <c r="H14473"/>
      <c r="N14473"/>
    </row>
    <row r="14474" spans="7:14" s="104" customFormat="1">
      <c r="G14474"/>
      <c r="H14474"/>
      <c r="N14474"/>
    </row>
    <row r="14475" spans="7:14" s="104" customFormat="1">
      <c r="G14475"/>
      <c r="H14475"/>
      <c r="N14475"/>
    </row>
    <row r="14476" spans="7:14" s="104" customFormat="1">
      <c r="G14476"/>
      <c r="H14476"/>
      <c r="N14476"/>
    </row>
    <row r="14477" spans="7:14" s="104" customFormat="1">
      <c r="G14477"/>
      <c r="H14477"/>
      <c r="N14477"/>
    </row>
    <row r="14478" spans="7:14" s="104" customFormat="1">
      <c r="G14478"/>
      <c r="H14478"/>
      <c r="N14478"/>
    </row>
    <row r="14479" spans="7:14" s="104" customFormat="1">
      <c r="G14479"/>
      <c r="H14479"/>
      <c r="N14479"/>
    </row>
    <row r="14480" spans="7:14" s="104" customFormat="1">
      <c r="G14480"/>
      <c r="H14480"/>
      <c r="N14480"/>
    </row>
    <row r="14481" spans="7:14" s="104" customFormat="1">
      <c r="G14481"/>
      <c r="H14481"/>
      <c r="N14481"/>
    </row>
    <row r="14482" spans="7:14" s="104" customFormat="1">
      <c r="G14482"/>
      <c r="H14482"/>
      <c r="N14482"/>
    </row>
    <row r="14483" spans="7:14" s="104" customFormat="1">
      <c r="G14483"/>
      <c r="H14483"/>
      <c r="N14483"/>
    </row>
    <row r="14484" spans="7:14" s="104" customFormat="1">
      <c r="G14484"/>
      <c r="H14484"/>
      <c r="N14484"/>
    </row>
    <row r="14485" spans="7:14" s="104" customFormat="1">
      <c r="G14485"/>
      <c r="H14485"/>
      <c r="N14485"/>
    </row>
    <row r="14486" spans="7:14" s="104" customFormat="1">
      <c r="G14486"/>
      <c r="H14486"/>
      <c r="N14486"/>
    </row>
    <row r="14487" spans="7:14" s="104" customFormat="1">
      <c r="G14487"/>
      <c r="H14487"/>
      <c r="N14487"/>
    </row>
    <row r="14488" spans="7:14" s="104" customFormat="1">
      <c r="G14488"/>
      <c r="H14488"/>
      <c r="N14488"/>
    </row>
    <row r="14489" spans="7:14" s="104" customFormat="1">
      <c r="G14489"/>
      <c r="H14489"/>
      <c r="N14489"/>
    </row>
    <row r="14490" spans="7:14" s="104" customFormat="1">
      <c r="G14490"/>
      <c r="H14490"/>
      <c r="N14490"/>
    </row>
    <row r="14491" spans="7:14" s="104" customFormat="1">
      <c r="G14491"/>
      <c r="H14491"/>
      <c r="N14491"/>
    </row>
    <row r="14492" spans="7:14" s="104" customFormat="1">
      <c r="G14492"/>
      <c r="H14492"/>
      <c r="N14492"/>
    </row>
    <row r="14493" spans="7:14" s="104" customFormat="1">
      <c r="G14493"/>
      <c r="H14493"/>
      <c r="N14493"/>
    </row>
    <row r="14494" spans="7:14" s="104" customFormat="1">
      <c r="G14494"/>
      <c r="H14494"/>
      <c r="N14494"/>
    </row>
    <row r="14495" spans="7:14" s="104" customFormat="1">
      <c r="G14495"/>
      <c r="H14495"/>
      <c r="N14495"/>
    </row>
    <row r="14496" spans="7:14" s="104" customFormat="1">
      <c r="G14496"/>
      <c r="H14496"/>
      <c r="N14496"/>
    </row>
    <row r="14497" spans="7:14" s="104" customFormat="1">
      <c r="G14497"/>
      <c r="H14497"/>
      <c r="N14497"/>
    </row>
    <row r="14498" spans="7:14" s="104" customFormat="1">
      <c r="G14498"/>
      <c r="H14498"/>
      <c r="N14498"/>
    </row>
    <row r="14499" spans="7:14" s="104" customFormat="1">
      <c r="G14499"/>
      <c r="H14499"/>
      <c r="N14499"/>
    </row>
    <row r="14500" spans="7:14" s="104" customFormat="1">
      <c r="G14500"/>
      <c r="H14500"/>
      <c r="N14500"/>
    </row>
    <row r="14501" spans="7:14" s="104" customFormat="1">
      <c r="G14501"/>
      <c r="H14501"/>
      <c r="N14501"/>
    </row>
    <row r="14502" spans="7:14" s="104" customFormat="1">
      <c r="G14502"/>
      <c r="H14502"/>
      <c r="N14502"/>
    </row>
    <row r="14503" spans="7:14" s="104" customFormat="1">
      <c r="G14503"/>
      <c r="H14503"/>
      <c r="N14503"/>
    </row>
    <row r="14504" spans="7:14" s="104" customFormat="1">
      <c r="G14504"/>
      <c r="H14504"/>
      <c r="N14504"/>
    </row>
    <row r="14505" spans="7:14" s="104" customFormat="1">
      <c r="G14505"/>
      <c r="H14505"/>
      <c r="N14505"/>
    </row>
    <row r="14506" spans="7:14" s="104" customFormat="1">
      <c r="G14506"/>
      <c r="H14506"/>
      <c r="N14506"/>
    </row>
    <row r="14507" spans="7:14" s="104" customFormat="1">
      <c r="G14507"/>
      <c r="H14507"/>
      <c r="N14507"/>
    </row>
    <row r="14508" spans="7:14" s="104" customFormat="1">
      <c r="G14508"/>
      <c r="H14508"/>
      <c r="N14508"/>
    </row>
    <row r="14509" spans="7:14" s="104" customFormat="1">
      <c r="G14509"/>
      <c r="H14509"/>
      <c r="N14509"/>
    </row>
    <row r="14510" spans="7:14" s="104" customFormat="1">
      <c r="G14510"/>
      <c r="H14510"/>
      <c r="N14510"/>
    </row>
    <row r="14511" spans="7:14" s="104" customFormat="1">
      <c r="G14511"/>
      <c r="H14511"/>
      <c r="N14511"/>
    </row>
    <row r="14512" spans="7:14" s="104" customFormat="1">
      <c r="G14512"/>
      <c r="H14512"/>
      <c r="N14512"/>
    </row>
    <row r="14513" spans="7:14" s="104" customFormat="1">
      <c r="G14513"/>
      <c r="H14513"/>
      <c r="N14513"/>
    </row>
    <row r="14514" spans="7:14" s="104" customFormat="1">
      <c r="G14514"/>
      <c r="H14514"/>
      <c r="N14514"/>
    </row>
    <row r="14515" spans="7:14" s="104" customFormat="1">
      <c r="G14515"/>
      <c r="H14515"/>
      <c r="N14515"/>
    </row>
    <row r="14516" spans="7:14" s="104" customFormat="1">
      <c r="G14516"/>
      <c r="H14516"/>
      <c r="N14516"/>
    </row>
    <row r="14517" spans="7:14" s="104" customFormat="1">
      <c r="G14517"/>
      <c r="H14517"/>
      <c r="N14517"/>
    </row>
    <row r="14518" spans="7:14" s="104" customFormat="1">
      <c r="G14518"/>
      <c r="H14518"/>
      <c r="N14518"/>
    </row>
    <row r="14519" spans="7:14" s="104" customFormat="1">
      <c r="G14519"/>
      <c r="H14519"/>
      <c r="N14519"/>
    </row>
    <row r="14520" spans="7:14" s="104" customFormat="1">
      <c r="G14520"/>
      <c r="H14520"/>
      <c r="N14520"/>
    </row>
    <row r="14521" spans="7:14" s="104" customFormat="1">
      <c r="G14521"/>
      <c r="H14521"/>
      <c r="N14521"/>
    </row>
    <row r="14522" spans="7:14" s="104" customFormat="1">
      <c r="G14522"/>
      <c r="H14522"/>
      <c r="N14522"/>
    </row>
    <row r="14523" spans="7:14" s="104" customFormat="1">
      <c r="G14523"/>
      <c r="H14523"/>
      <c r="N14523"/>
    </row>
    <row r="14524" spans="7:14" s="104" customFormat="1">
      <c r="G14524"/>
      <c r="H14524"/>
      <c r="N14524"/>
    </row>
    <row r="14525" spans="7:14" s="104" customFormat="1">
      <c r="G14525"/>
      <c r="H14525"/>
      <c r="N14525"/>
    </row>
    <row r="14526" spans="7:14" s="104" customFormat="1">
      <c r="G14526"/>
      <c r="H14526"/>
      <c r="N14526"/>
    </row>
    <row r="14527" spans="7:14" s="104" customFormat="1">
      <c r="G14527"/>
      <c r="H14527"/>
      <c r="N14527"/>
    </row>
    <row r="14528" spans="7:14" s="104" customFormat="1">
      <c r="G14528"/>
      <c r="H14528"/>
      <c r="N14528"/>
    </row>
    <row r="14529" spans="7:14" s="104" customFormat="1">
      <c r="G14529"/>
      <c r="H14529"/>
      <c r="N14529"/>
    </row>
    <row r="14530" spans="7:14" s="104" customFormat="1">
      <c r="G14530"/>
      <c r="H14530"/>
      <c r="N14530"/>
    </row>
    <row r="14531" spans="7:14" s="104" customFormat="1">
      <c r="G14531"/>
      <c r="H14531"/>
      <c r="N14531"/>
    </row>
    <row r="14532" spans="7:14" s="104" customFormat="1">
      <c r="G14532"/>
      <c r="H14532"/>
      <c r="N14532"/>
    </row>
    <row r="14533" spans="7:14" s="104" customFormat="1">
      <c r="G14533"/>
      <c r="H14533"/>
      <c r="N14533"/>
    </row>
    <row r="14534" spans="7:14" s="104" customFormat="1">
      <c r="G14534"/>
      <c r="H14534"/>
      <c r="N14534"/>
    </row>
    <row r="14535" spans="7:14" s="104" customFormat="1">
      <c r="G14535"/>
      <c r="H14535"/>
      <c r="N14535"/>
    </row>
    <row r="14536" spans="7:14" s="104" customFormat="1">
      <c r="G14536"/>
      <c r="H14536"/>
      <c r="N14536"/>
    </row>
    <row r="14537" spans="7:14" s="104" customFormat="1">
      <c r="G14537"/>
      <c r="H14537"/>
      <c r="N14537"/>
    </row>
    <row r="14538" spans="7:14" s="104" customFormat="1">
      <c r="G14538"/>
      <c r="H14538"/>
      <c r="N14538"/>
    </row>
    <row r="14539" spans="7:14" s="104" customFormat="1">
      <c r="G14539"/>
      <c r="H14539"/>
      <c r="N14539"/>
    </row>
    <row r="14540" spans="7:14" s="104" customFormat="1">
      <c r="G14540"/>
      <c r="H14540"/>
      <c r="N14540"/>
    </row>
    <row r="14541" spans="7:14" s="104" customFormat="1">
      <c r="G14541"/>
      <c r="H14541"/>
      <c r="N14541"/>
    </row>
    <row r="14542" spans="7:14" s="104" customFormat="1">
      <c r="G14542"/>
      <c r="H14542"/>
      <c r="N14542"/>
    </row>
    <row r="14543" spans="7:14" s="104" customFormat="1">
      <c r="G14543"/>
      <c r="H14543"/>
      <c r="N14543"/>
    </row>
    <row r="14544" spans="7:14" s="104" customFormat="1">
      <c r="G14544"/>
      <c r="H14544"/>
      <c r="N14544"/>
    </row>
    <row r="14545" spans="7:14" s="104" customFormat="1">
      <c r="G14545"/>
      <c r="H14545"/>
      <c r="N14545"/>
    </row>
    <row r="14546" spans="7:14" s="104" customFormat="1">
      <c r="G14546"/>
      <c r="H14546"/>
      <c r="N14546"/>
    </row>
    <row r="14547" spans="7:14" s="104" customFormat="1">
      <c r="G14547"/>
      <c r="H14547"/>
      <c r="N14547"/>
    </row>
    <row r="14548" spans="7:14" s="104" customFormat="1">
      <c r="G14548"/>
      <c r="H14548"/>
      <c r="N14548"/>
    </row>
    <row r="14549" spans="7:14" s="104" customFormat="1">
      <c r="G14549"/>
      <c r="H14549"/>
      <c r="N14549"/>
    </row>
    <row r="14550" spans="7:14" s="104" customFormat="1">
      <c r="G14550"/>
      <c r="H14550"/>
      <c r="N14550"/>
    </row>
    <row r="14551" spans="7:14" s="104" customFormat="1">
      <c r="G14551"/>
      <c r="H14551"/>
      <c r="N14551"/>
    </row>
    <row r="14552" spans="7:14" s="104" customFormat="1">
      <c r="G14552"/>
      <c r="H14552"/>
      <c r="N14552"/>
    </row>
    <row r="14553" spans="7:14" s="104" customFormat="1">
      <c r="G14553"/>
      <c r="H14553"/>
      <c r="N14553"/>
    </row>
    <row r="14554" spans="7:14" s="104" customFormat="1">
      <c r="G14554"/>
      <c r="H14554"/>
      <c r="N14554"/>
    </row>
    <row r="14555" spans="7:14" s="104" customFormat="1">
      <c r="G14555"/>
      <c r="H14555"/>
      <c r="N14555"/>
    </row>
    <row r="14556" spans="7:14" s="104" customFormat="1">
      <c r="G14556"/>
      <c r="H14556"/>
      <c r="N14556"/>
    </row>
    <row r="14557" spans="7:14" s="104" customFormat="1">
      <c r="G14557"/>
      <c r="H14557"/>
      <c r="N14557"/>
    </row>
    <row r="14558" spans="7:14" s="104" customFormat="1">
      <c r="G14558"/>
      <c r="H14558"/>
      <c r="N14558"/>
    </row>
    <row r="14559" spans="7:14" s="104" customFormat="1">
      <c r="G14559"/>
      <c r="H14559"/>
      <c r="N14559"/>
    </row>
    <row r="14560" spans="7:14" s="104" customFormat="1">
      <c r="G14560"/>
      <c r="H14560"/>
      <c r="N14560"/>
    </row>
    <row r="14561" spans="7:14" s="104" customFormat="1">
      <c r="G14561"/>
      <c r="H14561"/>
      <c r="N14561"/>
    </row>
    <row r="14562" spans="7:14" s="104" customFormat="1">
      <c r="G14562"/>
      <c r="H14562"/>
      <c r="N14562"/>
    </row>
    <row r="14563" spans="7:14" s="104" customFormat="1">
      <c r="G14563"/>
      <c r="H14563"/>
      <c r="N14563"/>
    </row>
    <row r="14564" spans="7:14" s="104" customFormat="1">
      <c r="G14564"/>
      <c r="H14564"/>
      <c r="N14564"/>
    </row>
    <row r="14565" spans="7:14" s="104" customFormat="1">
      <c r="G14565"/>
      <c r="H14565"/>
      <c r="N14565"/>
    </row>
    <row r="14566" spans="7:14" s="104" customFormat="1">
      <c r="G14566"/>
      <c r="H14566"/>
      <c r="N14566"/>
    </row>
    <row r="14567" spans="7:14" s="104" customFormat="1">
      <c r="G14567"/>
      <c r="H14567"/>
      <c r="N14567"/>
    </row>
    <row r="14568" spans="7:14" s="104" customFormat="1">
      <c r="G14568"/>
      <c r="H14568"/>
      <c r="N14568"/>
    </row>
    <row r="14569" spans="7:14" s="104" customFormat="1">
      <c r="G14569"/>
      <c r="H14569"/>
      <c r="N14569"/>
    </row>
    <row r="14570" spans="7:14" s="104" customFormat="1">
      <c r="G14570"/>
      <c r="H14570"/>
      <c r="N14570"/>
    </row>
    <row r="14571" spans="7:14" s="104" customFormat="1">
      <c r="G14571"/>
      <c r="H14571"/>
      <c r="N14571"/>
    </row>
    <row r="14572" spans="7:14" s="104" customFormat="1">
      <c r="G14572"/>
      <c r="H14572"/>
      <c r="N14572"/>
    </row>
    <row r="14573" spans="7:14" s="104" customFormat="1">
      <c r="G14573"/>
      <c r="H14573"/>
      <c r="N14573"/>
    </row>
    <row r="14574" spans="7:14" s="104" customFormat="1">
      <c r="G14574"/>
      <c r="H14574"/>
      <c r="N14574"/>
    </row>
    <row r="14575" spans="7:14" s="104" customFormat="1">
      <c r="G14575"/>
      <c r="H14575"/>
      <c r="N14575"/>
    </row>
    <row r="14576" spans="7:14" s="104" customFormat="1">
      <c r="G14576"/>
      <c r="H14576"/>
      <c r="N14576"/>
    </row>
    <row r="14577" spans="7:14" s="104" customFormat="1">
      <c r="G14577"/>
      <c r="H14577"/>
      <c r="N14577"/>
    </row>
    <row r="14578" spans="7:14" s="104" customFormat="1">
      <c r="G14578"/>
      <c r="H14578"/>
      <c r="N14578"/>
    </row>
    <row r="14579" spans="7:14" s="104" customFormat="1">
      <c r="G14579"/>
      <c r="H14579"/>
      <c r="N14579"/>
    </row>
    <row r="14580" spans="7:14" s="104" customFormat="1">
      <c r="G14580"/>
      <c r="H14580"/>
      <c r="N14580"/>
    </row>
    <row r="14581" spans="7:14" s="104" customFormat="1">
      <c r="G14581"/>
      <c r="H14581"/>
      <c r="N14581"/>
    </row>
    <row r="14582" spans="7:14" s="104" customFormat="1">
      <c r="G14582"/>
      <c r="H14582"/>
      <c r="N14582"/>
    </row>
    <row r="14583" spans="7:14" s="104" customFormat="1">
      <c r="G14583"/>
      <c r="H14583"/>
      <c r="N14583"/>
    </row>
    <row r="14584" spans="7:14" s="104" customFormat="1">
      <c r="G14584"/>
      <c r="H14584"/>
      <c r="N14584"/>
    </row>
    <row r="14585" spans="7:14" s="104" customFormat="1">
      <c r="G14585"/>
      <c r="H14585"/>
      <c r="N14585"/>
    </row>
    <row r="14586" spans="7:14" s="104" customFormat="1">
      <c r="G14586"/>
      <c r="H14586"/>
      <c r="N14586"/>
    </row>
    <row r="14587" spans="7:14" s="104" customFormat="1">
      <c r="G14587"/>
      <c r="H14587"/>
      <c r="N14587"/>
    </row>
    <row r="14588" spans="7:14" s="104" customFormat="1">
      <c r="G14588"/>
      <c r="H14588"/>
      <c r="N14588"/>
    </row>
    <row r="14589" spans="7:14" s="104" customFormat="1">
      <c r="G14589"/>
      <c r="H14589"/>
      <c r="N14589"/>
    </row>
    <row r="14590" spans="7:14" s="104" customFormat="1">
      <c r="G14590"/>
      <c r="H14590"/>
      <c r="N14590"/>
    </row>
    <row r="14591" spans="7:14" s="104" customFormat="1">
      <c r="G14591"/>
      <c r="H14591"/>
      <c r="N14591"/>
    </row>
    <row r="14592" spans="7:14" s="104" customFormat="1">
      <c r="G14592"/>
      <c r="H14592"/>
      <c r="N14592"/>
    </row>
    <row r="14593" spans="7:14" s="104" customFormat="1">
      <c r="G14593"/>
      <c r="H14593"/>
      <c r="N14593"/>
    </row>
    <row r="14594" spans="7:14" s="104" customFormat="1">
      <c r="G14594"/>
      <c r="H14594"/>
      <c r="N14594"/>
    </row>
    <row r="14595" spans="7:14" s="104" customFormat="1">
      <c r="G14595"/>
      <c r="H14595"/>
      <c r="N14595"/>
    </row>
    <row r="14596" spans="7:14" s="104" customFormat="1">
      <c r="G14596"/>
      <c r="H14596"/>
      <c r="N14596"/>
    </row>
    <row r="14597" spans="7:14" s="104" customFormat="1">
      <c r="G14597"/>
      <c r="H14597"/>
      <c r="N14597"/>
    </row>
    <row r="14598" spans="7:14" s="104" customFormat="1">
      <c r="G14598"/>
      <c r="H14598"/>
      <c r="N14598"/>
    </row>
    <row r="14599" spans="7:14" s="104" customFormat="1">
      <c r="G14599"/>
      <c r="H14599"/>
      <c r="N14599"/>
    </row>
    <row r="14600" spans="7:14" s="104" customFormat="1">
      <c r="G14600"/>
      <c r="H14600"/>
      <c r="N14600"/>
    </row>
    <row r="14601" spans="7:14" s="104" customFormat="1">
      <c r="G14601"/>
      <c r="H14601"/>
      <c r="N14601"/>
    </row>
    <row r="14602" spans="7:14" s="104" customFormat="1">
      <c r="G14602"/>
      <c r="H14602"/>
      <c r="N14602"/>
    </row>
    <row r="14603" spans="7:14" s="104" customFormat="1">
      <c r="G14603"/>
      <c r="H14603"/>
      <c r="N14603"/>
    </row>
    <row r="14604" spans="7:14" s="104" customFormat="1">
      <c r="G14604"/>
      <c r="H14604"/>
      <c r="N14604"/>
    </row>
    <row r="14605" spans="7:14" s="104" customFormat="1">
      <c r="G14605"/>
      <c r="H14605"/>
      <c r="N14605"/>
    </row>
    <row r="14606" spans="7:14" s="104" customFormat="1">
      <c r="G14606"/>
      <c r="H14606"/>
      <c r="N14606"/>
    </row>
    <row r="14607" spans="7:14" s="104" customFormat="1">
      <c r="G14607"/>
      <c r="H14607"/>
      <c r="N14607"/>
    </row>
    <row r="14608" spans="7:14" s="104" customFormat="1">
      <c r="G14608"/>
      <c r="H14608"/>
      <c r="N14608"/>
    </row>
    <row r="14609" spans="7:14" s="104" customFormat="1">
      <c r="G14609"/>
      <c r="H14609"/>
      <c r="N14609"/>
    </row>
    <row r="14610" spans="7:14" s="104" customFormat="1">
      <c r="G14610"/>
      <c r="H14610"/>
      <c r="N14610"/>
    </row>
    <row r="14611" spans="7:14" s="104" customFormat="1">
      <c r="G14611"/>
      <c r="H14611"/>
      <c r="N14611"/>
    </row>
    <row r="14612" spans="7:14" s="104" customFormat="1">
      <c r="G14612"/>
      <c r="H14612"/>
      <c r="N14612"/>
    </row>
    <row r="14613" spans="7:14" s="104" customFormat="1">
      <c r="G14613"/>
      <c r="H14613"/>
      <c r="N14613"/>
    </row>
    <row r="14614" spans="7:14" s="104" customFormat="1">
      <c r="G14614"/>
      <c r="H14614"/>
      <c r="N14614"/>
    </row>
    <row r="14615" spans="7:14" s="104" customFormat="1">
      <c r="G14615"/>
      <c r="H14615"/>
      <c r="N14615"/>
    </row>
    <row r="14616" spans="7:14" s="104" customFormat="1">
      <c r="G14616"/>
      <c r="H14616"/>
      <c r="N14616"/>
    </row>
    <row r="14617" spans="7:14" s="104" customFormat="1">
      <c r="G14617"/>
      <c r="H14617"/>
      <c r="N14617"/>
    </row>
    <row r="14618" spans="7:14" s="104" customFormat="1">
      <c r="G14618"/>
      <c r="H14618"/>
      <c r="N14618"/>
    </row>
    <row r="14619" spans="7:14" s="104" customFormat="1">
      <c r="G14619"/>
      <c r="H14619"/>
      <c r="N14619"/>
    </row>
    <row r="14620" spans="7:14" s="104" customFormat="1">
      <c r="G14620"/>
      <c r="H14620"/>
      <c r="N14620"/>
    </row>
    <row r="14621" spans="7:14" s="104" customFormat="1">
      <c r="G14621"/>
      <c r="H14621"/>
      <c r="N14621"/>
    </row>
    <row r="14622" spans="7:14" s="104" customFormat="1">
      <c r="G14622"/>
      <c r="H14622"/>
      <c r="N14622"/>
    </row>
    <row r="14623" spans="7:14" s="104" customFormat="1">
      <c r="G14623"/>
      <c r="H14623"/>
      <c r="N14623"/>
    </row>
    <row r="14624" spans="7:14" s="104" customFormat="1">
      <c r="G14624"/>
      <c r="H14624"/>
      <c r="N14624"/>
    </row>
    <row r="14625" spans="7:14" s="104" customFormat="1">
      <c r="G14625"/>
      <c r="H14625"/>
      <c r="N14625"/>
    </row>
    <row r="14626" spans="7:14" s="104" customFormat="1">
      <c r="G14626"/>
      <c r="H14626"/>
      <c r="N14626"/>
    </row>
    <row r="14627" spans="7:14" s="104" customFormat="1">
      <c r="G14627"/>
      <c r="H14627"/>
      <c r="N14627"/>
    </row>
    <row r="14628" spans="7:14" s="104" customFormat="1">
      <c r="G14628"/>
      <c r="H14628"/>
      <c r="N14628"/>
    </row>
    <row r="14629" spans="7:14" s="104" customFormat="1">
      <c r="G14629"/>
      <c r="H14629"/>
      <c r="N14629"/>
    </row>
    <row r="14630" spans="7:14" s="104" customFormat="1">
      <c r="G14630"/>
      <c r="H14630"/>
      <c r="N14630"/>
    </row>
    <row r="14631" spans="7:14" s="104" customFormat="1">
      <c r="G14631"/>
      <c r="H14631"/>
      <c r="N14631"/>
    </row>
    <row r="14632" spans="7:14" s="104" customFormat="1">
      <c r="G14632"/>
      <c r="H14632"/>
      <c r="N14632"/>
    </row>
    <row r="14633" spans="7:14" s="104" customFormat="1">
      <c r="G14633"/>
      <c r="H14633"/>
      <c r="N14633"/>
    </row>
    <row r="14634" spans="7:14" s="104" customFormat="1">
      <c r="G14634"/>
      <c r="H14634"/>
      <c r="N14634"/>
    </row>
    <row r="14635" spans="7:14" s="104" customFormat="1">
      <c r="G14635"/>
      <c r="H14635"/>
      <c r="N14635"/>
    </row>
    <row r="14636" spans="7:14" s="104" customFormat="1">
      <c r="G14636"/>
      <c r="H14636"/>
      <c r="N14636"/>
    </row>
    <row r="14637" spans="7:14" s="104" customFormat="1">
      <c r="G14637"/>
      <c r="H14637"/>
      <c r="N14637"/>
    </row>
    <row r="14638" spans="7:14" s="104" customFormat="1">
      <c r="G14638"/>
      <c r="H14638"/>
      <c r="N14638"/>
    </row>
    <row r="14639" spans="7:14" s="104" customFormat="1">
      <c r="G14639"/>
      <c r="H14639"/>
      <c r="N14639"/>
    </row>
    <row r="14640" spans="7:14" s="104" customFormat="1">
      <c r="G14640"/>
      <c r="H14640"/>
      <c r="N14640"/>
    </row>
    <row r="14641" spans="7:14" s="104" customFormat="1">
      <c r="G14641"/>
      <c r="H14641"/>
      <c r="N14641"/>
    </row>
    <row r="14642" spans="7:14" s="104" customFormat="1">
      <c r="G14642"/>
      <c r="H14642"/>
      <c r="N14642"/>
    </row>
    <row r="14643" spans="7:14" s="104" customFormat="1">
      <c r="G14643"/>
      <c r="H14643"/>
      <c r="N14643"/>
    </row>
    <row r="14644" spans="7:14" s="104" customFormat="1">
      <c r="G14644"/>
      <c r="H14644"/>
      <c r="N14644"/>
    </row>
    <row r="14645" spans="7:14" s="104" customFormat="1">
      <c r="G14645"/>
      <c r="H14645"/>
      <c r="N14645"/>
    </row>
    <row r="14646" spans="7:14" s="104" customFormat="1">
      <c r="G14646"/>
      <c r="H14646"/>
      <c r="N14646"/>
    </row>
    <row r="14647" spans="7:14" s="104" customFormat="1">
      <c r="G14647"/>
      <c r="H14647"/>
      <c r="N14647"/>
    </row>
    <row r="14648" spans="7:14" s="104" customFormat="1">
      <c r="G14648"/>
      <c r="H14648"/>
      <c r="N14648"/>
    </row>
    <row r="14649" spans="7:14" s="104" customFormat="1">
      <c r="G14649"/>
      <c r="H14649"/>
      <c r="N14649"/>
    </row>
    <row r="14650" spans="7:14" s="104" customFormat="1">
      <c r="G14650"/>
      <c r="H14650"/>
      <c r="N14650"/>
    </row>
    <row r="14651" spans="7:14" s="104" customFormat="1">
      <c r="G14651"/>
      <c r="H14651"/>
      <c r="N14651"/>
    </row>
    <row r="14652" spans="7:14" s="104" customFormat="1">
      <c r="G14652"/>
      <c r="H14652"/>
      <c r="N14652"/>
    </row>
    <row r="14653" spans="7:14" s="104" customFormat="1">
      <c r="G14653"/>
      <c r="H14653"/>
      <c r="N14653"/>
    </row>
    <row r="14654" spans="7:14" s="104" customFormat="1">
      <c r="G14654"/>
      <c r="H14654"/>
      <c r="N14654"/>
    </row>
    <row r="14655" spans="7:14" s="104" customFormat="1">
      <c r="G14655"/>
      <c r="H14655"/>
      <c r="N14655"/>
    </row>
    <row r="14656" spans="7:14" s="104" customFormat="1">
      <c r="G14656"/>
      <c r="H14656"/>
      <c r="N14656"/>
    </row>
    <row r="14657" spans="7:14" s="104" customFormat="1">
      <c r="G14657"/>
      <c r="H14657"/>
      <c r="N14657"/>
    </row>
    <row r="14658" spans="7:14" s="104" customFormat="1">
      <c r="G14658"/>
      <c r="H14658"/>
      <c r="N14658"/>
    </row>
    <row r="14659" spans="7:14" s="104" customFormat="1">
      <c r="G14659"/>
      <c r="H14659"/>
      <c r="N14659"/>
    </row>
    <row r="14660" spans="7:14" s="104" customFormat="1">
      <c r="G14660"/>
      <c r="H14660"/>
      <c r="N14660"/>
    </row>
    <row r="14661" spans="7:14" s="104" customFormat="1">
      <c r="G14661"/>
      <c r="H14661"/>
      <c r="N14661"/>
    </row>
    <row r="14662" spans="7:14" s="104" customFormat="1">
      <c r="G14662"/>
      <c r="H14662"/>
      <c r="N14662"/>
    </row>
    <row r="14663" spans="7:14" s="104" customFormat="1">
      <c r="G14663"/>
      <c r="H14663"/>
      <c r="N14663"/>
    </row>
    <row r="14664" spans="7:14" s="104" customFormat="1">
      <c r="G14664"/>
      <c r="H14664"/>
      <c r="N14664"/>
    </row>
    <row r="14665" spans="7:14" s="104" customFormat="1">
      <c r="G14665"/>
      <c r="H14665"/>
      <c r="N14665"/>
    </row>
    <row r="14666" spans="7:14" s="104" customFormat="1">
      <c r="G14666"/>
      <c r="H14666"/>
      <c r="N14666"/>
    </row>
    <row r="14667" spans="7:14" s="104" customFormat="1">
      <c r="G14667"/>
      <c r="H14667"/>
      <c r="N14667"/>
    </row>
    <row r="14668" spans="7:14" s="104" customFormat="1">
      <c r="G14668"/>
      <c r="H14668"/>
      <c r="N14668"/>
    </row>
    <row r="14669" spans="7:14" s="104" customFormat="1">
      <c r="G14669"/>
      <c r="H14669"/>
      <c r="N14669"/>
    </row>
    <row r="14670" spans="7:14" s="104" customFormat="1">
      <c r="G14670"/>
      <c r="H14670"/>
      <c r="N14670"/>
    </row>
    <row r="14671" spans="7:14" s="104" customFormat="1">
      <c r="G14671"/>
      <c r="H14671"/>
      <c r="N14671"/>
    </row>
    <row r="14672" spans="7:14" s="104" customFormat="1">
      <c r="G14672"/>
      <c r="H14672"/>
      <c r="N14672"/>
    </row>
    <row r="14673" spans="7:14" s="104" customFormat="1">
      <c r="G14673"/>
      <c r="H14673"/>
      <c r="N14673"/>
    </row>
    <row r="14674" spans="7:14" s="104" customFormat="1">
      <c r="G14674"/>
      <c r="H14674"/>
      <c r="N14674"/>
    </row>
    <row r="14675" spans="7:14" s="104" customFormat="1">
      <c r="G14675"/>
      <c r="H14675"/>
      <c r="N14675"/>
    </row>
    <row r="14676" spans="7:14" s="104" customFormat="1">
      <c r="G14676"/>
      <c r="H14676"/>
      <c r="N14676"/>
    </row>
    <row r="14677" spans="7:14" s="104" customFormat="1">
      <c r="G14677"/>
      <c r="H14677"/>
      <c r="N14677"/>
    </row>
    <row r="14678" spans="7:14" s="104" customFormat="1">
      <c r="G14678"/>
      <c r="H14678"/>
      <c r="N14678"/>
    </row>
    <row r="14679" spans="7:14" s="104" customFormat="1">
      <c r="G14679"/>
      <c r="H14679"/>
      <c r="N14679"/>
    </row>
    <row r="14680" spans="7:14" s="104" customFormat="1">
      <c r="G14680"/>
      <c r="H14680"/>
      <c r="N14680"/>
    </row>
    <row r="14681" spans="7:14" s="104" customFormat="1">
      <c r="G14681"/>
      <c r="H14681"/>
      <c r="N14681"/>
    </row>
    <row r="14682" spans="7:14" s="104" customFormat="1">
      <c r="G14682"/>
      <c r="H14682"/>
      <c r="N14682"/>
    </row>
    <row r="14683" spans="7:14" s="104" customFormat="1">
      <c r="G14683"/>
      <c r="H14683"/>
      <c r="N14683"/>
    </row>
    <row r="14684" spans="7:14" s="104" customFormat="1">
      <c r="G14684"/>
      <c r="H14684"/>
      <c r="N14684"/>
    </row>
    <row r="14685" spans="7:14" s="104" customFormat="1">
      <c r="G14685"/>
      <c r="H14685"/>
      <c r="N14685"/>
    </row>
    <row r="14686" spans="7:14" s="104" customFormat="1">
      <c r="G14686"/>
      <c r="H14686"/>
      <c r="N14686"/>
    </row>
    <row r="14687" spans="7:14" s="104" customFormat="1">
      <c r="G14687"/>
      <c r="H14687"/>
      <c r="N14687"/>
    </row>
    <row r="14688" spans="7:14" s="104" customFormat="1">
      <c r="G14688"/>
      <c r="H14688"/>
      <c r="N14688"/>
    </row>
    <row r="14689" spans="7:14" s="104" customFormat="1">
      <c r="G14689"/>
      <c r="H14689"/>
      <c r="N14689"/>
    </row>
    <row r="14690" spans="7:14" s="104" customFormat="1">
      <c r="G14690"/>
      <c r="H14690"/>
      <c r="N14690"/>
    </row>
    <row r="14691" spans="7:14" s="104" customFormat="1">
      <c r="G14691"/>
      <c r="H14691"/>
      <c r="N14691"/>
    </row>
    <row r="14692" spans="7:14" s="104" customFormat="1">
      <c r="G14692"/>
      <c r="H14692"/>
      <c r="N14692"/>
    </row>
    <row r="14693" spans="7:14" s="104" customFormat="1">
      <c r="G14693"/>
      <c r="H14693"/>
      <c r="N14693"/>
    </row>
    <row r="14694" spans="7:14" s="104" customFormat="1">
      <c r="G14694"/>
      <c r="H14694"/>
      <c r="N14694"/>
    </row>
    <row r="14695" spans="7:14" s="104" customFormat="1">
      <c r="G14695"/>
      <c r="H14695"/>
      <c r="N14695"/>
    </row>
    <row r="14696" spans="7:14" s="104" customFormat="1">
      <c r="G14696"/>
      <c r="H14696"/>
      <c r="N14696"/>
    </row>
    <row r="14697" spans="7:14" s="104" customFormat="1">
      <c r="G14697"/>
      <c r="H14697"/>
      <c r="N14697"/>
    </row>
    <row r="14698" spans="7:14" s="104" customFormat="1">
      <c r="G14698"/>
      <c r="H14698"/>
      <c r="N14698"/>
    </row>
    <row r="14699" spans="7:14" s="104" customFormat="1">
      <c r="G14699"/>
      <c r="H14699"/>
      <c r="N14699"/>
    </row>
    <row r="14700" spans="7:14" s="104" customFormat="1">
      <c r="G14700"/>
      <c r="H14700"/>
      <c r="N14700"/>
    </row>
    <row r="14701" spans="7:14" s="104" customFormat="1">
      <c r="G14701"/>
      <c r="H14701"/>
      <c r="N14701"/>
    </row>
    <row r="14702" spans="7:14" s="104" customFormat="1">
      <c r="G14702"/>
      <c r="H14702"/>
      <c r="N14702"/>
    </row>
    <row r="14703" spans="7:14" s="104" customFormat="1">
      <c r="G14703"/>
      <c r="H14703"/>
      <c r="N14703"/>
    </row>
    <row r="14704" spans="7:14" s="104" customFormat="1">
      <c r="G14704"/>
      <c r="H14704"/>
      <c r="N14704"/>
    </row>
    <row r="14705" spans="7:14" s="104" customFormat="1">
      <c r="G14705"/>
      <c r="H14705"/>
      <c r="N14705"/>
    </row>
    <row r="14706" spans="7:14" s="104" customFormat="1">
      <c r="G14706"/>
      <c r="H14706"/>
      <c r="N14706"/>
    </row>
    <row r="14707" spans="7:14" s="104" customFormat="1">
      <c r="G14707"/>
      <c r="H14707"/>
      <c r="N14707"/>
    </row>
    <row r="14708" spans="7:14" s="104" customFormat="1">
      <c r="G14708"/>
      <c r="H14708"/>
      <c r="N14708"/>
    </row>
    <row r="14709" spans="7:14" s="104" customFormat="1">
      <c r="G14709"/>
      <c r="H14709"/>
      <c r="N14709"/>
    </row>
    <row r="14710" spans="7:14" s="104" customFormat="1">
      <c r="G14710"/>
      <c r="H14710"/>
      <c r="N14710"/>
    </row>
    <row r="14711" spans="7:14" s="104" customFormat="1">
      <c r="G14711"/>
      <c r="H14711"/>
      <c r="N14711"/>
    </row>
    <row r="14712" spans="7:14" s="104" customFormat="1">
      <c r="G14712"/>
      <c r="H14712"/>
      <c r="N14712"/>
    </row>
    <row r="14713" spans="7:14" s="104" customFormat="1">
      <c r="G14713"/>
      <c r="H14713"/>
      <c r="N14713"/>
    </row>
    <row r="14714" spans="7:14" s="104" customFormat="1">
      <c r="G14714"/>
      <c r="H14714"/>
      <c r="N14714"/>
    </row>
    <row r="14715" spans="7:14" s="104" customFormat="1">
      <c r="G14715"/>
      <c r="H14715"/>
      <c r="N14715"/>
    </row>
    <row r="14716" spans="7:14" s="104" customFormat="1">
      <c r="G14716"/>
      <c r="H14716"/>
      <c r="N14716"/>
    </row>
    <row r="14717" spans="7:14" s="104" customFormat="1">
      <c r="G14717"/>
      <c r="H14717"/>
      <c r="N14717"/>
    </row>
    <row r="14718" spans="7:14" s="104" customFormat="1">
      <c r="G14718"/>
      <c r="H14718"/>
      <c r="N14718"/>
    </row>
    <row r="14719" spans="7:14" s="104" customFormat="1">
      <c r="G14719"/>
      <c r="H14719"/>
      <c r="N14719"/>
    </row>
    <row r="14720" spans="7:14" s="104" customFormat="1">
      <c r="G14720"/>
      <c r="H14720"/>
      <c r="N14720"/>
    </row>
    <row r="14721" spans="7:14" s="104" customFormat="1">
      <c r="G14721"/>
      <c r="H14721"/>
      <c r="N14721"/>
    </row>
    <row r="14722" spans="7:14" s="104" customFormat="1">
      <c r="G14722"/>
      <c r="H14722"/>
      <c r="N14722"/>
    </row>
    <row r="14723" spans="7:14" s="104" customFormat="1">
      <c r="G14723"/>
      <c r="H14723"/>
      <c r="N14723"/>
    </row>
    <row r="14724" spans="7:14" s="104" customFormat="1">
      <c r="G14724"/>
      <c r="H14724"/>
      <c r="N14724"/>
    </row>
    <row r="14725" spans="7:14" s="104" customFormat="1">
      <c r="G14725"/>
      <c r="H14725"/>
      <c r="N14725"/>
    </row>
    <row r="14726" spans="7:14" s="104" customFormat="1">
      <c r="G14726"/>
      <c r="H14726"/>
      <c r="N14726"/>
    </row>
    <row r="14727" spans="7:14" s="104" customFormat="1">
      <c r="G14727"/>
      <c r="H14727"/>
      <c r="N14727"/>
    </row>
    <row r="14728" spans="7:14" s="104" customFormat="1">
      <c r="G14728"/>
      <c r="H14728"/>
      <c r="N14728"/>
    </row>
    <row r="14729" spans="7:14" s="104" customFormat="1">
      <c r="G14729"/>
      <c r="H14729"/>
      <c r="N14729"/>
    </row>
    <row r="14730" spans="7:14" s="104" customFormat="1">
      <c r="G14730"/>
      <c r="H14730"/>
      <c r="N14730"/>
    </row>
    <row r="14731" spans="7:14" s="104" customFormat="1">
      <c r="G14731"/>
      <c r="H14731"/>
      <c r="N14731"/>
    </row>
    <row r="14732" spans="7:14" s="104" customFormat="1">
      <c r="G14732"/>
      <c r="H14732"/>
      <c r="N14732"/>
    </row>
    <row r="14733" spans="7:14" s="104" customFormat="1">
      <c r="G14733"/>
      <c r="H14733"/>
      <c r="N14733"/>
    </row>
    <row r="14734" spans="7:14" s="104" customFormat="1">
      <c r="G14734"/>
      <c r="H14734"/>
      <c r="N14734"/>
    </row>
    <row r="14735" spans="7:14" s="104" customFormat="1">
      <c r="G14735"/>
      <c r="H14735"/>
      <c r="N14735"/>
    </row>
    <row r="14736" spans="7:14" s="104" customFormat="1">
      <c r="G14736"/>
      <c r="H14736"/>
      <c r="N14736"/>
    </row>
    <row r="14737" spans="7:14" s="104" customFormat="1">
      <c r="G14737"/>
      <c r="H14737"/>
      <c r="N14737"/>
    </row>
    <row r="14738" spans="7:14" s="104" customFormat="1">
      <c r="G14738"/>
      <c r="H14738"/>
      <c r="N14738"/>
    </row>
    <row r="14739" spans="7:14" s="104" customFormat="1">
      <c r="G14739"/>
      <c r="H14739"/>
      <c r="N14739"/>
    </row>
    <row r="14740" spans="7:14" s="104" customFormat="1">
      <c r="G14740"/>
      <c r="H14740"/>
      <c r="N14740"/>
    </row>
    <row r="14741" spans="7:14" s="104" customFormat="1">
      <c r="G14741"/>
      <c r="H14741"/>
      <c r="N14741"/>
    </row>
    <row r="14742" spans="7:14" s="104" customFormat="1">
      <c r="G14742"/>
      <c r="H14742"/>
      <c r="N14742"/>
    </row>
    <row r="14743" spans="7:14" s="104" customFormat="1">
      <c r="G14743"/>
      <c r="H14743"/>
      <c r="N14743"/>
    </row>
    <row r="14744" spans="7:14" s="104" customFormat="1">
      <c r="G14744"/>
      <c r="H14744"/>
      <c r="N14744"/>
    </row>
    <row r="14745" spans="7:14" s="104" customFormat="1">
      <c r="G14745"/>
      <c r="H14745"/>
      <c r="N14745"/>
    </row>
    <row r="14746" spans="7:14" s="104" customFormat="1">
      <c r="G14746"/>
      <c r="H14746"/>
      <c r="N14746"/>
    </row>
    <row r="14747" spans="7:14" s="104" customFormat="1">
      <c r="G14747"/>
      <c r="H14747"/>
      <c r="N14747"/>
    </row>
    <row r="14748" spans="7:14" s="104" customFormat="1">
      <c r="G14748"/>
      <c r="H14748"/>
      <c r="N14748"/>
    </row>
    <row r="14749" spans="7:14" s="104" customFormat="1">
      <c r="G14749"/>
      <c r="H14749"/>
      <c r="N14749"/>
    </row>
    <row r="14750" spans="7:14" s="104" customFormat="1">
      <c r="G14750"/>
      <c r="H14750"/>
      <c r="N14750"/>
    </row>
    <row r="14751" spans="7:14" s="104" customFormat="1">
      <c r="G14751"/>
      <c r="H14751"/>
      <c r="N14751"/>
    </row>
    <row r="14752" spans="7:14" s="104" customFormat="1">
      <c r="G14752"/>
      <c r="H14752"/>
      <c r="N14752"/>
    </row>
    <row r="14753" spans="7:14" s="104" customFormat="1">
      <c r="G14753"/>
      <c r="H14753"/>
      <c r="N14753"/>
    </row>
    <row r="14754" spans="7:14" s="104" customFormat="1">
      <c r="G14754"/>
      <c r="H14754"/>
      <c r="N14754"/>
    </row>
    <row r="14755" spans="7:14" s="104" customFormat="1">
      <c r="G14755"/>
      <c r="H14755"/>
      <c r="N14755"/>
    </row>
    <row r="14756" spans="7:14" s="104" customFormat="1">
      <c r="G14756"/>
      <c r="H14756"/>
      <c r="N14756"/>
    </row>
    <row r="14757" spans="7:14" s="104" customFormat="1">
      <c r="G14757"/>
      <c r="H14757"/>
      <c r="N14757"/>
    </row>
    <row r="14758" spans="7:14" s="104" customFormat="1">
      <c r="G14758"/>
      <c r="H14758"/>
      <c r="N14758"/>
    </row>
    <row r="14759" spans="7:14" s="104" customFormat="1">
      <c r="G14759"/>
      <c r="H14759"/>
      <c r="N14759"/>
    </row>
    <row r="14760" spans="7:14" s="104" customFormat="1">
      <c r="G14760"/>
      <c r="H14760"/>
      <c r="N14760"/>
    </row>
    <row r="14761" spans="7:14" s="104" customFormat="1">
      <c r="G14761"/>
      <c r="H14761"/>
      <c r="N14761"/>
    </row>
    <row r="14762" spans="7:14" s="104" customFormat="1">
      <c r="G14762"/>
      <c r="H14762"/>
      <c r="N14762"/>
    </row>
    <row r="14763" spans="7:14" s="104" customFormat="1">
      <c r="G14763"/>
      <c r="H14763"/>
      <c r="N14763"/>
    </row>
    <row r="14764" spans="7:14" s="104" customFormat="1">
      <c r="G14764"/>
      <c r="H14764"/>
      <c r="N14764"/>
    </row>
    <row r="14765" spans="7:14" s="104" customFormat="1">
      <c r="G14765"/>
      <c r="H14765"/>
      <c r="N14765"/>
    </row>
    <row r="14766" spans="7:14" s="104" customFormat="1">
      <c r="G14766"/>
      <c r="H14766"/>
      <c r="N14766"/>
    </row>
    <row r="14767" spans="7:14" s="104" customFormat="1">
      <c r="G14767"/>
      <c r="H14767"/>
      <c r="N14767"/>
    </row>
    <row r="14768" spans="7:14" s="104" customFormat="1">
      <c r="G14768"/>
      <c r="H14768"/>
      <c r="N14768"/>
    </row>
    <row r="14769" spans="7:14" s="104" customFormat="1">
      <c r="G14769"/>
      <c r="H14769"/>
      <c r="N14769"/>
    </row>
    <row r="14770" spans="7:14" s="104" customFormat="1">
      <c r="G14770"/>
      <c r="H14770"/>
      <c r="N14770"/>
    </row>
    <row r="14771" spans="7:14" s="104" customFormat="1">
      <c r="G14771"/>
      <c r="H14771"/>
      <c r="N14771"/>
    </row>
    <row r="14772" spans="7:14" s="104" customFormat="1">
      <c r="G14772"/>
      <c r="H14772"/>
      <c r="N14772"/>
    </row>
    <row r="14773" spans="7:14" s="104" customFormat="1">
      <c r="G14773"/>
      <c r="H14773"/>
      <c r="N14773"/>
    </row>
    <row r="14774" spans="7:14" s="104" customFormat="1">
      <c r="G14774"/>
      <c r="H14774"/>
      <c r="N14774"/>
    </row>
    <row r="14775" spans="7:14" s="104" customFormat="1">
      <c r="G14775"/>
      <c r="H14775"/>
      <c r="N14775"/>
    </row>
    <row r="14776" spans="7:14" s="104" customFormat="1">
      <c r="G14776"/>
      <c r="H14776"/>
      <c r="N14776"/>
    </row>
    <row r="14777" spans="7:14" s="104" customFormat="1">
      <c r="G14777"/>
      <c r="H14777"/>
      <c r="N14777"/>
    </row>
    <row r="14778" spans="7:14" s="104" customFormat="1">
      <c r="G14778"/>
      <c r="H14778"/>
      <c r="N14778"/>
    </row>
    <row r="14779" spans="7:14" s="104" customFormat="1">
      <c r="G14779"/>
      <c r="H14779"/>
      <c r="N14779"/>
    </row>
    <row r="14780" spans="7:14" s="104" customFormat="1">
      <c r="G14780"/>
      <c r="H14780"/>
      <c r="N14780"/>
    </row>
    <row r="14781" spans="7:14" s="104" customFormat="1">
      <c r="G14781"/>
      <c r="H14781"/>
      <c r="N14781"/>
    </row>
    <row r="14782" spans="7:14" s="104" customFormat="1">
      <c r="G14782"/>
      <c r="H14782"/>
      <c r="N14782"/>
    </row>
    <row r="14783" spans="7:14" s="104" customFormat="1">
      <c r="G14783"/>
      <c r="H14783"/>
      <c r="N14783"/>
    </row>
    <row r="14784" spans="7:14" s="104" customFormat="1">
      <c r="G14784"/>
      <c r="H14784"/>
      <c r="N14784"/>
    </row>
    <row r="14785" spans="7:14" s="104" customFormat="1">
      <c r="G14785"/>
      <c r="H14785"/>
      <c r="N14785"/>
    </row>
    <row r="14786" spans="7:14" s="104" customFormat="1">
      <c r="G14786"/>
      <c r="H14786"/>
      <c r="N14786"/>
    </row>
    <row r="14787" spans="7:14" s="104" customFormat="1">
      <c r="G14787"/>
      <c r="H14787"/>
      <c r="N14787"/>
    </row>
    <row r="14788" spans="7:14" s="104" customFormat="1">
      <c r="G14788"/>
      <c r="H14788"/>
      <c r="N14788"/>
    </row>
    <row r="14789" spans="7:14" s="104" customFormat="1">
      <c r="G14789"/>
      <c r="H14789"/>
      <c r="N14789"/>
    </row>
    <row r="14790" spans="7:14" s="104" customFormat="1">
      <c r="G14790"/>
      <c r="H14790"/>
      <c r="N14790"/>
    </row>
    <row r="14791" spans="7:14" s="104" customFormat="1">
      <c r="G14791"/>
      <c r="H14791"/>
      <c r="N14791"/>
    </row>
    <row r="14792" spans="7:14" s="104" customFormat="1">
      <c r="G14792"/>
      <c r="H14792"/>
      <c r="N14792"/>
    </row>
    <row r="14793" spans="7:14" s="104" customFormat="1">
      <c r="G14793"/>
      <c r="H14793"/>
      <c r="N14793"/>
    </row>
    <row r="14794" spans="7:14" s="104" customFormat="1">
      <c r="G14794"/>
      <c r="H14794"/>
      <c r="N14794"/>
    </row>
    <row r="14795" spans="7:14" s="104" customFormat="1">
      <c r="G14795"/>
      <c r="H14795"/>
      <c r="N14795"/>
    </row>
    <row r="14796" spans="7:14" s="104" customFormat="1">
      <c r="G14796"/>
      <c r="H14796"/>
      <c r="N14796"/>
    </row>
    <row r="14797" spans="7:14" s="104" customFormat="1">
      <c r="G14797"/>
      <c r="H14797"/>
      <c r="N14797"/>
    </row>
    <row r="14798" spans="7:14" s="104" customFormat="1">
      <c r="G14798"/>
      <c r="H14798"/>
      <c r="N14798"/>
    </row>
    <row r="14799" spans="7:14" s="104" customFormat="1">
      <c r="G14799"/>
      <c r="H14799"/>
      <c r="N14799"/>
    </row>
    <row r="14800" spans="7:14" s="104" customFormat="1">
      <c r="G14800"/>
      <c r="H14800"/>
      <c r="N14800"/>
    </row>
    <row r="14801" spans="7:14" s="104" customFormat="1">
      <c r="G14801"/>
      <c r="H14801"/>
      <c r="N14801"/>
    </row>
    <row r="14802" spans="7:14" s="104" customFormat="1">
      <c r="G14802"/>
      <c r="H14802"/>
      <c r="N14802"/>
    </row>
    <row r="14803" spans="7:14" s="104" customFormat="1">
      <c r="G14803"/>
      <c r="H14803"/>
      <c r="N14803"/>
    </row>
    <row r="14804" spans="7:14" s="104" customFormat="1">
      <c r="G14804"/>
      <c r="H14804"/>
      <c r="N14804"/>
    </row>
    <row r="14805" spans="7:14" s="104" customFormat="1">
      <c r="G14805"/>
      <c r="H14805"/>
      <c r="N14805"/>
    </row>
    <row r="14806" spans="7:14" s="104" customFormat="1">
      <c r="G14806"/>
      <c r="H14806"/>
      <c r="N14806"/>
    </row>
    <row r="14807" spans="7:14" s="104" customFormat="1">
      <c r="G14807"/>
      <c r="H14807"/>
      <c r="N14807"/>
    </row>
    <row r="14808" spans="7:14" s="104" customFormat="1">
      <c r="G14808"/>
      <c r="H14808"/>
      <c r="N14808"/>
    </row>
    <row r="14809" spans="7:14" s="104" customFormat="1">
      <c r="G14809"/>
      <c r="H14809"/>
      <c r="N14809"/>
    </row>
    <row r="14810" spans="7:14" s="104" customFormat="1">
      <c r="G14810"/>
      <c r="H14810"/>
      <c r="N14810"/>
    </row>
    <row r="14811" spans="7:14" s="104" customFormat="1">
      <c r="G14811"/>
      <c r="H14811"/>
      <c r="N14811"/>
    </row>
    <row r="14812" spans="7:14" s="104" customFormat="1">
      <c r="G14812"/>
      <c r="H14812"/>
      <c r="N14812"/>
    </row>
    <row r="14813" spans="7:14" s="104" customFormat="1">
      <c r="G14813"/>
      <c r="H14813"/>
      <c r="N14813"/>
    </row>
    <row r="14814" spans="7:14" s="104" customFormat="1">
      <c r="G14814"/>
      <c r="H14814"/>
      <c r="N14814"/>
    </row>
    <row r="14815" spans="7:14" s="104" customFormat="1">
      <c r="G14815"/>
      <c r="H14815"/>
      <c r="N14815"/>
    </row>
    <row r="14816" spans="7:14" s="104" customFormat="1">
      <c r="G14816"/>
      <c r="H14816"/>
      <c r="N14816"/>
    </row>
    <row r="14817" spans="7:14" s="104" customFormat="1">
      <c r="G14817"/>
      <c r="H14817"/>
      <c r="N14817"/>
    </row>
    <row r="14818" spans="7:14" s="104" customFormat="1">
      <c r="G14818"/>
      <c r="H14818"/>
      <c r="N14818"/>
    </row>
    <row r="14819" spans="7:14" s="104" customFormat="1">
      <c r="G14819"/>
      <c r="H14819"/>
      <c r="N14819"/>
    </row>
    <row r="14820" spans="7:14" s="104" customFormat="1">
      <c r="G14820"/>
      <c r="H14820"/>
      <c r="N14820"/>
    </row>
    <row r="14821" spans="7:14" s="104" customFormat="1">
      <c r="G14821"/>
      <c r="H14821"/>
      <c r="N14821"/>
    </row>
    <row r="14822" spans="7:14" s="104" customFormat="1">
      <c r="G14822"/>
      <c r="H14822"/>
      <c r="N14822"/>
    </row>
    <row r="14823" spans="7:14" s="104" customFormat="1">
      <c r="G14823"/>
      <c r="H14823"/>
      <c r="N14823"/>
    </row>
    <row r="14824" spans="7:14" s="104" customFormat="1">
      <c r="G14824"/>
      <c r="H14824"/>
      <c r="N14824"/>
    </row>
    <row r="14825" spans="7:14" s="104" customFormat="1">
      <c r="G14825"/>
      <c r="H14825"/>
      <c r="N14825"/>
    </row>
    <row r="14826" spans="7:14" s="104" customFormat="1">
      <c r="G14826"/>
      <c r="H14826"/>
      <c r="N14826"/>
    </row>
    <row r="14827" spans="7:14" s="104" customFormat="1">
      <c r="G14827"/>
      <c r="H14827"/>
      <c r="N14827"/>
    </row>
    <row r="14828" spans="7:14" s="104" customFormat="1">
      <c r="G14828"/>
      <c r="H14828"/>
      <c r="N14828"/>
    </row>
    <row r="14829" spans="7:14" s="104" customFormat="1">
      <c r="G14829"/>
      <c r="H14829"/>
      <c r="N14829"/>
    </row>
    <row r="14830" spans="7:14" s="104" customFormat="1">
      <c r="G14830"/>
      <c r="H14830"/>
      <c r="N14830"/>
    </row>
    <row r="14831" spans="7:14" s="104" customFormat="1">
      <c r="G14831"/>
      <c r="H14831"/>
      <c r="N14831"/>
    </row>
    <row r="14832" spans="7:14" s="104" customFormat="1">
      <c r="G14832"/>
      <c r="H14832"/>
      <c r="N14832"/>
    </row>
    <row r="14833" spans="7:14" s="104" customFormat="1">
      <c r="G14833"/>
      <c r="H14833"/>
      <c r="N14833"/>
    </row>
    <row r="14834" spans="7:14" s="104" customFormat="1">
      <c r="G14834"/>
      <c r="H14834"/>
      <c r="N14834"/>
    </row>
    <row r="14835" spans="7:14" s="104" customFormat="1">
      <c r="G14835"/>
      <c r="H14835"/>
      <c r="N14835"/>
    </row>
    <row r="14836" spans="7:14" s="104" customFormat="1">
      <c r="G14836"/>
      <c r="H14836"/>
      <c r="N14836"/>
    </row>
    <row r="14837" spans="7:14" s="104" customFormat="1">
      <c r="G14837"/>
      <c r="H14837"/>
      <c r="N14837"/>
    </row>
    <row r="14838" spans="7:14" s="104" customFormat="1">
      <c r="G14838"/>
      <c r="H14838"/>
      <c r="N14838"/>
    </row>
    <row r="14839" spans="7:14" s="104" customFormat="1">
      <c r="G14839"/>
      <c r="H14839"/>
      <c r="N14839"/>
    </row>
    <row r="14840" spans="7:14" s="104" customFormat="1">
      <c r="G14840"/>
      <c r="H14840"/>
      <c r="N14840"/>
    </row>
    <row r="14841" spans="7:14" s="104" customFormat="1">
      <c r="G14841"/>
      <c r="H14841"/>
      <c r="N14841"/>
    </row>
    <row r="14842" spans="7:14" s="104" customFormat="1">
      <c r="G14842"/>
      <c r="H14842"/>
      <c r="N14842"/>
    </row>
    <row r="14843" spans="7:14" s="104" customFormat="1">
      <c r="G14843"/>
      <c r="H14843"/>
      <c r="N14843"/>
    </row>
    <row r="14844" spans="7:14" s="104" customFormat="1">
      <c r="G14844"/>
      <c r="H14844"/>
      <c r="N14844"/>
    </row>
    <row r="14845" spans="7:14" s="104" customFormat="1">
      <c r="G14845"/>
      <c r="H14845"/>
      <c r="N14845"/>
    </row>
    <row r="14846" spans="7:14" s="104" customFormat="1">
      <c r="G14846"/>
      <c r="H14846"/>
      <c r="N14846"/>
    </row>
    <row r="14847" spans="7:14" s="104" customFormat="1">
      <c r="G14847"/>
      <c r="H14847"/>
      <c r="N14847"/>
    </row>
    <row r="14848" spans="7:14" s="104" customFormat="1">
      <c r="G14848"/>
      <c r="H14848"/>
      <c r="N14848"/>
    </row>
    <row r="14849" spans="7:14" s="104" customFormat="1">
      <c r="G14849"/>
      <c r="H14849"/>
      <c r="N14849"/>
    </row>
    <row r="14850" spans="7:14" s="104" customFormat="1">
      <c r="G14850"/>
      <c r="H14850"/>
      <c r="N14850"/>
    </row>
    <row r="14851" spans="7:14" s="104" customFormat="1">
      <c r="G14851"/>
      <c r="H14851"/>
      <c r="N14851"/>
    </row>
    <row r="14852" spans="7:14" s="104" customFormat="1">
      <c r="G14852"/>
      <c r="H14852"/>
      <c r="N14852"/>
    </row>
    <row r="14853" spans="7:14" s="104" customFormat="1">
      <c r="G14853"/>
      <c r="H14853"/>
      <c r="N14853"/>
    </row>
    <row r="14854" spans="7:14" s="104" customFormat="1">
      <c r="G14854"/>
      <c r="H14854"/>
      <c r="N14854"/>
    </row>
    <row r="14855" spans="7:14" s="104" customFormat="1">
      <c r="G14855"/>
      <c r="H14855"/>
      <c r="N14855"/>
    </row>
    <row r="14856" spans="7:14" s="104" customFormat="1">
      <c r="G14856"/>
      <c r="H14856"/>
      <c r="N14856"/>
    </row>
    <row r="14857" spans="7:14" s="104" customFormat="1">
      <c r="G14857"/>
      <c r="H14857"/>
      <c r="N14857"/>
    </row>
    <row r="14858" spans="7:14" s="104" customFormat="1">
      <c r="G14858"/>
      <c r="H14858"/>
      <c r="N14858"/>
    </row>
    <row r="14859" spans="7:14" s="104" customFormat="1">
      <c r="G14859"/>
      <c r="H14859"/>
      <c r="N14859"/>
    </row>
    <row r="14860" spans="7:14" s="104" customFormat="1">
      <c r="G14860"/>
      <c r="H14860"/>
      <c r="N14860"/>
    </row>
    <row r="14861" spans="7:14" s="104" customFormat="1">
      <c r="G14861"/>
      <c r="H14861"/>
      <c r="N14861"/>
    </row>
    <row r="14862" spans="7:14" s="104" customFormat="1">
      <c r="G14862"/>
      <c r="H14862"/>
      <c r="N14862"/>
    </row>
    <row r="14863" spans="7:14" s="104" customFormat="1">
      <c r="G14863"/>
      <c r="H14863"/>
      <c r="N14863"/>
    </row>
    <row r="14864" spans="7:14" s="104" customFormat="1">
      <c r="G14864"/>
      <c r="H14864"/>
      <c r="N14864"/>
    </row>
    <row r="14865" spans="7:14" s="104" customFormat="1">
      <c r="G14865"/>
      <c r="H14865"/>
      <c r="N14865"/>
    </row>
    <row r="14866" spans="7:14" s="104" customFormat="1">
      <c r="G14866"/>
      <c r="H14866"/>
      <c r="N14866"/>
    </row>
    <row r="14867" spans="7:14" s="104" customFormat="1">
      <c r="G14867"/>
      <c r="H14867"/>
      <c r="N14867"/>
    </row>
    <row r="14868" spans="7:14" s="104" customFormat="1">
      <c r="G14868"/>
      <c r="H14868"/>
      <c r="N14868"/>
    </row>
    <row r="14869" spans="7:14" s="104" customFormat="1">
      <c r="G14869"/>
      <c r="H14869"/>
      <c r="N14869"/>
    </row>
    <row r="14870" spans="7:14" s="104" customFormat="1">
      <c r="G14870"/>
      <c r="H14870"/>
      <c r="N14870"/>
    </row>
    <row r="14871" spans="7:14" s="104" customFormat="1">
      <c r="G14871"/>
      <c r="H14871"/>
      <c r="N14871"/>
    </row>
    <row r="14872" spans="7:14" s="104" customFormat="1">
      <c r="G14872"/>
      <c r="H14872"/>
      <c r="N14872"/>
    </row>
    <row r="14873" spans="7:14" s="104" customFormat="1">
      <c r="G14873"/>
      <c r="H14873"/>
      <c r="N14873"/>
    </row>
    <row r="14874" spans="7:14" s="104" customFormat="1">
      <c r="G14874"/>
      <c r="H14874"/>
      <c r="N14874"/>
    </row>
    <row r="14875" spans="7:14" s="104" customFormat="1">
      <c r="G14875"/>
      <c r="H14875"/>
      <c r="N14875"/>
    </row>
    <row r="14876" spans="7:14" s="104" customFormat="1">
      <c r="G14876"/>
      <c r="H14876"/>
      <c r="N14876"/>
    </row>
    <row r="14877" spans="7:14" s="104" customFormat="1">
      <c r="G14877"/>
      <c r="H14877"/>
      <c r="N14877"/>
    </row>
    <row r="14878" spans="7:14" s="104" customFormat="1">
      <c r="G14878"/>
      <c r="H14878"/>
      <c r="N14878"/>
    </row>
    <row r="14879" spans="7:14" s="104" customFormat="1">
      <c r="G14879"/>
      <c r="H14879"/>
      <c r="N14879"/>
    </row>
    <row r="14880" spans="7:14" s="104" customFormat="1">
      <c r="G14880"/>
      <c r="H14880"/>
      <c r="N14880"/>
    </row>
    <row r="14881" spans="7:14" s="104" customFormat="1">
      <c r="G14881"/>
      <c r="H14881"/>
      <c r="N14881"/>
    </row>
    <row r="14882" spans="7:14" s="104" customFormat="1">
      <c r="G14882"/>
      <c r="H14882"/>
      <c r="N14882"/>
    </row>
    <row r="14883" spans="7:14" s="104" customFormat="1">
      <c r="G14883"/>
      <c r="H14883"/>
      <c r="N14883"/>
    </row>
    <row r="14884" spans="7:14" s="104" customFormat="1">
      <c r="G14884"/>
      <c r="H14884"/>
      <c r="N14884"/>
    </row>
    <row r="14885" spans="7:14" s="104" customFormat="1">
      <c r="G14885"/>
      <c r="H14885"/>
      <c r="N14885"/>
    </row>
    <row r="14886" spans="7:14" s="104" customFormat="1">
      <c r="G14886"/>
      <c r="H14886"/>
      <c r="N14886"/>
    </row>
    <row r="14887" spans="7:14" s="104" customFormat="1">
      <c r="G14887"/>
      <c r="H14887"/>
      <c r="N14887"/>
    </row>
    <row r="14888" spans="7:14" s="104" customFormat="1">
      <c r="G14888"/>
      <c r="H14888"/>
      <c r="N14888"/>
    </row>
    <row r="14889" spans="7:14" s="104" customFormat="1">
      <c r="G14889"/>
      <c r="H14889"/>
      <c r="N14889"/>
    </row>
    <row r="14890" spans="7:14" s="104" customFormat="1">
      <c r="G14890"/>
      <c r="H14890"/>
      <c r="N14890"/>
    </row>
    <row r="14891" spans="7:14" s="104" customFormat="1">
      <c r="G14891"/>
      <c r="H14891"/>
      <c r="N14891"/>
    </row>
    <row r="14892" spans="7:14" s="104" customFormat="1">
      <c r="G14892"/>
      <c r="H14892"/>
      <c r="N14892"/>
    </row>
    <row r="14893" spans="7:14" s="104" customFormat="1">
      <c r="G14893"/>
      <c r="H14893"/>
      <c r="N14893"/>
    </row>
    <row r="14894" spans="7:14" s="104" customFormat="1">
      <c r="G14894"/>
      <c r="H14894"/>
      <c r="N14894"/>
    </row>
    <row r="14895" spans="7:14" s="104" customFormat="1">
      <c r="G14895"/>
      <c r="H14895"/>
      <c r="N14895"/>
    </row>
    <row r="14896" spans="7:14" s="104" customFormat="1">
      <c r="G14896"/>
      <c r="H14896"/>
      <c r="N14896"/>
    </row>
    <row r="14897" spans="7:14" s="104" customFormat="1">
      <c r="G14897"/>
      <c r="H14897"/>
      <c r="N14897"/>
    </row>
    <row r="14898" spans="7:14" s="104" customFormat="1">
      <c r="G14898"/>
      <c r="H14898"/>
      <c r="N14898"/>
    </row>
    <row r="14899" spans="7:14" s="104" customFormat="1">
      <c r="G14899"/>
      <c r="H14899"/>
      <c r="N14899"/>
    </row>
    <row r="14900" spans="7:14" s="104" customFormat="1">
      <c r="G14900"/>
      <c r="H14900"/>
      <c r="N14900"/>
    </row>
    <row r="14901" spans="7:14" s="104" customFormat="1">
      <c r="G14901"/>
      <c r="H14901"/>
      <c r="N14901"/>
    </row>
    <row r="14902" spans="7:14" s="104" customFormat="1">
      <c r="G14902"/>
      <c r="H14902"/>
      <c r="N14902"/>
    </row>
    <row r="14903" spans="7:14" s="104" customFormat="1">
      <c r="G14903"/>
      <c r="H14903"/>
      <c r="N14903"/>
    </row>
    <row r="14904" spans="7:14" s="104" customFormat="1">
      <c r="G14904"/>
      <c r="H14904"/>
      <c r="N14904"/>
    </row>
    <row r="14905" spans="7:14" s="104" customFormat="1">
      <c r="G14905"/>
      <c r="H14905"/>
      <c r="N14905"/>
    </row>
    <row r="14906" spans="7:14" s="104" customFormat="1">
      <c r="G14906"/>
      <c r="H14906"/>
      <c r="N14906"/>
    </row>
    <row r="14907" spans="7:14" s="104" customFormat="1">
      <c r="G14907"/>
      <c r="H14907"/>
      <c r="N14907"/>
    </row>
    <row r="14908" spans="7:14" s="104" customFormat="1">
      <c r="G14908"/>
      <c r="H14908"/>
      <c r="N14908"/>
    </row>
    <row r="14909" spans="7:14" s="104" customFormat="1">
      <c r="G14909"/>
      <c r="H14909"/>
      <c r="N14909"/>
    </row>
    <row r="14910" spans="7:14" s="104" customFormat="1">
      <c r="G14910"/>
      <c r="H14910"/>
      <c r="N14910"/>
    </row>
    <row r="14911" spans="7:14" s="104" customFormat="1">
      <c r="G14911"/>
      <c r="H14911"/>
      <c r="N14911"/>
    </row>
    <row r="14912" spans="7:14" s="104" customFormat="1">
      <c r="G14912"/>
      <c r="H14912"/>
      <c r="N14912"/>
    </row>
    <row r="14913" spans="7:14" s="104" customFormat="1">
      <c r="G14913"/>
      <c r="H14913"/>
      <c r="N14913"/>
    </row>
    <row r="14914" spans="7:14" s="104" customFormat="1">
      <c r="G14914"/>
      <c r="H14914"/>
      <c r="N14914"/>
    </row>
    <row r="14915" spans="7:14" s="104" customFormat="1">
      <c r="G14915"/>
      <c r="H14915"/>
      <c r="N14915"/>
    </row>
    <row r="14916" spans="7:14" s="104" customFormat="1">
      <c r="G14916"/>
      <c r="H14916"/>
      <c r="N14916"/>
    </row>
    <row r="14917" spans="7:14" s="104" customFormat="1">
      <c r="G14917"/>
      <c r="H14917"/>
      <c r="N14917"/>
    </row>
    <row r="14918" spans="7:14" s="104" customFormat="1">
      <c r="G14918"/>
      <c r="H14918"/>
      <c r="N14918"/>
    </row>
    <row r="14919" spans="7:14" s="104" customFormat="1">
      <c r="G14919"/>
      <c r="H14919"/>
      <c r="N14919"/>
    </row>
    <row r="14920" spans="7:14" s="104" customFormat="1">
      <c r="G14920"/>
      <c r="H14920"/>
      <c r="N14920"/>
    </row>
    <row r="14921" spans="7:14" s="104" customFormat="1">
      <c r="G14921"/>
      <c r="H14921"/>
      <c r="N14921"/>
    </row>
    <row r="14922" spans="7:14" s="104" customFormat="1">
      <c r="G14922"/>
      <c r="H14922"/>
      <c r="N14922"/>
    </row>
    <row r="14923" spans="7:14" s="104" customFormat="1">
      <c r="G14923"/>
      <c r="H14923"/>
      <c r="N14923"/>
    </row>
    <row r="14924" spans="7:14" s="104" customFormat="1">
      <c r="G14924"/>
      <c r="H14924"/>
      <c r="N14924"/>
    </row>
    <row r="14925" spans="7:14" s="104" customFormat="1">
      <c r="G14925"/>
      <c r="H14925"/>
      <c r="N14925"/>
    </row>
    <row r="14926" spans="7:14" s="104" customFormat="1">
      <c r="G14926"/>
      <c r="H14926"/>
      <c r="N14926"/>
    </row>
    <row r="14927" spans="7:14" s="104" customFormat="1">
      <c r="G14927"/>
      <c r="H14927"/>
      <c r="N14927"/>
    </row>
    <row r="14928" spans="7:14" s="104" customFormat="1">
      <c r="G14928"/>
      <c r="H14928"/>
      <c r="N14928"/>
    </row>
    <row r="14929" spans="7:14" s="104" customFormat="1">
      <c r="G14929"/>
      <c r="H14929"/>
      <c r="N14929"/>
    </row>
    <row r="14930" spans="7:14" s="104" customFormat="1">
      <c r="G14930"/>
      <c r="H14930"/>
      <c r="N14930"/>
    </row>
    <row r="14931" spans="7:14" s="104" customFormat="1">
      <c r="G14931"/>
      <c r="H14931"/>
      <c r="N14931"/>
    </row>
    <row r="14932" spans="7:14" s="104" customFormat="1">
      <c r="G14932"/>
      <c r="H14932"/>
      <c r="N14932"/>
    </row>
    <row r="14933" spans="7:14" s="104" customFormat="1">
      <c r="G14933"/>
      <c r="H14933"/>
      <c r="N14933"/>
    </row>
    <row r="14934" spans="7:14" s="104" customFormat="1">
      <c r="G14934"/>
      <c r="H14934"/>
      <c r="N14934"/>
    </row>
    <row r="14935" spans="7:14" s="104" customFormat="1">
      <c r="G14935"/>
      <c r="H14935"/>
      <c r="N14935"/>
    </row>
    <row r="14936" spans="7:14" s="104" customFormat="1">
      <c r="G14936"/>
      <c r="H14936"/>
      <c r="N14936"/>
    </row>
    <row r="14937" spans="7:14" s="104" customFormat="1">
      <c r="G14937"/>
      <c r="H14937"/>
      <c r="N14937"/>
    </row>
    <row r="14938" spans="7:14" s="104" customFormat="1">
      <c r="G14938"/>
      <c r="H14938"/>
      <c r="N14938"/>
    </row>
    <row r="14939" spans="7:14" s="104" customFormat="1">
      <c r="G14939"/>
      <c r="H14939"/>
      <c r="N14939"/>
    </row>
    <row r="14940" spans="7:14" s="104" customFormat="1">
      <c r="G14940"/>
      <c r="H14940"/>
      <c r="N14940"/>
    </row>
    <row r="14941" spans="7:14" s="104" customFormat="1">
      <c r="G14941"/>
      <c r="H14941"/>
      <c r="N14941"/>
    </row>
    <row r="14942" spans="7:14" s="104" customFormat="1">
      <c r="G14942"/>
      <c r="H14942"/>
      <c r="N14942"/>
    </row>
    <row r="14943" spans="7:14" s="104" customFormat="1">
      <c r="G14943"/>
      <c r="H14943"/>
      <c r="N14943"/>
    </row>
    <row r="14944" spans="7:14" s="104" customFormat="1">
      <c r="G14944"/>
      <c r="H14944"/>
      <c r="N14944"/>
    </row>
    <row r="14945" spans="7:14" s="104" customFormat="1">
      <c r="G14945"/>
      <c r="H14945"/>
      <c r="N14945"/>
    </row>
    <row r="14946" spans="7:14" s="104" customFormat="1">
      <c r="G14946"/>
      <c r="H14946"/>
      <c r="N14946"/>
    </row>
    <row r="14947" spans="7:14" s="104" customFormat="1">
      <c r="G14947"/>
      <c r="H14947"/>
      <c r="N14947"/>
    </row>
    <row r="14948" spans="7:14" s="104" customFormat="1">
      <c r="G14948"/>
      <c r="H14948"/>
      <c r="N14948"/>
    </row>
    <row r="14949" spans="7:14" s="104" customFormat="1">
      <c r="G14949"/>
      <c r="H14949"/>
      <c r="N14949"/>
    </row>
    <row r="14950" spans="7:14" s="104" customFormat="1">
      <c r="G14950"/>
      <c r="H14950"/>
      <c r="N14950"/>
    </row>
    <row r="14951" spans="7:14" s="104" customFormat="1">
      <c r="G14951"/>
      <c r="H14951"/>
      <c r="N14951"/>
    </row>
    <row r="14952" spans="7:14" s="104" customFormat="1">
      <c r="G14952"/>
      <c r="H14952"/>
      <c r="N14952"/>
    </row>
    <row r="14953" spans="7:14" s="104" customFormat="1">
      <c r="G14953"/>
      <c r="H14953"/>
      <c r="N14953"/>
    </row>
    <row r="14954" spans="7:14" s="104" customFormat="1">
      <c r="G14954"/>
      <c r="H14954"/>
      <c r="N14954"/>
    </row>
    <row r="14955" spans="7:14" s="104" customFormat="1">
      <c r="G14955"/>
      <c r="H14955"/>
      <c r="N14955"/>
    </row>
    <row r="14956" spans="7:14" s="104" customFormat="1">
      <c r="G14956"/>
      <c r="H14956"/>
      <c r="N14956"/>
    </row>
    <row r="14957" spans="7:14" s="104" customFormat="1">
      <c r="G14957"/>
      <c r="H14957"/>
      <c r="N14957"/>
    </row>
    <row r="14958" spans="7:14" s="104" customFormat="1">
      <c r="G14958"/>
      <c r="H14958"/>
      <c r="N14958"/>
    </row>
    <row r="14959" spans="7:14" s="104" customFormat="1">
      <c r="G14959"/>
      <c r="H14959"/>
      <c r="N14959"/>
    </row>
    <row r="14960" spans="7:14" s="104" customFormat="1">
      <c r="G14960"/>
      <c r="H14960"/>
      <c r="N14960"/>
    </row>
    <row r="14961" spans="7:14" s="104" customFormat="1">
      <c r="G14961"/>
      <c r="H14961"/>
      <c r="N14961"/>
    </row>
    <row r="14962" spans="7:14" s="104" customFormat="1">
      <c r="G14962"/>
      <c r="H14962"/>
      <c r="N14962"/>
    </row>
    <row r="14963" spans="7:14" s="104" customFormat="1">
      <c r="G14963"/>
      <c r="H14963"/>
      <c r="N14963"/>
    </row>
    <row r="14964" spans="7:14" s="104" customFormat="1">
      <c r="G14964"/>
      <c r="H14964"/>
      <c r="N14964"/>
    </row>
    <row r="14965" spans="7:14" s="104" customFormat="1">
      <c r="G14965"/>
      <c r="H14965"/>
      <c r="N14965"/>
    </row>
    <row r="14966" spans="7:14" s="104" customFormat="1">
      <c r="G14966"/>
      <c r="H14966"/>
      <c r="N14966"/>
    </row>
    <row r="14967" spans="7:14" s="104" customFormat="1">
      <c r="G14967"/>
      <c r="H14967"/>
      <c r="N14967"/>
    </row>
    <row r="14968" spans="7:14" s="104" customFormat="1">
      <c r="G14968"/>
      <c r="H14968"/>
      <c r="N14968"/>
    </row>
    <row r="14969" spans="7:14" s="104" customFormat="1">
      <c r="G14969"/>
      <c r="H14969"/>
      <c r="N14969"/>
    </row>
    <row r="14970" spans="7:14" s="104" customFormat="1">
      <c r="G14970"/>
      <c r="H14970"/>
      <c r="N14970"/>
    </row>
    <row r="14971" spans="7:14" s="104" customFormat="1">
      <c r="G14971"/>
      <c r="H14971"/>
      <c r="N14971"/>
    </row>
    <row r="14972" spans="7:14" s="104" customFormat="1">
      <c r="G14972"/>
      <c r="H14972"/>
      <c r="N14972"/>
    </row>
    <row r="14973" spans="7:14" s="104" customFormat="1">
      <c r="G14973"/>
      <c r="H14973"/>
      <c r="N14973"/>
    </row>
    <row r="14974" spans="7:14" s="104" customFormat="1">
      <c r="G14974"/>
      <c r="H14974"/>
      <c r="N14974"/>
    </row>
    <row r="14975" spans="7:14" s="104" customFormat="1">
      <c r="G14975"/>
      <c r="H14975"/>
      <c r="N14975"/>
    </row>
    <row r="14976" spans="7:14" s="104" customFormat="1">
      <c r="G14976"/>
      <c r="H14976"/>
      <c r="N14976"/>
    </row>
    <row r="14977" spans="7:14" s="104" customFormat="1">
      <c r="G14977"/>
      <c r="H14977"/>
      <c r="N14977"/>
    </row>
    <row r="14978" spans="7:14" s="104" customFormat="1">
      <c r="G14978"/>
      <c r="H14978"/>
      <c r="N14978"/>
    </row>
    <row r="14979" spans="7:14" s="104" customFormat="1">
      <c r="G14979"/>
      <c r="H14979"/>
      <c r="N14979"/>
    </row>
    <row r="14980" spans="7:14" s="104" customFormat="1">
      <c r="G14980"/>
      <c r="H14980"/>
      <c r="N14980"/>
    </row>
    <row r="14981" spans="7:14" s="104" customFormat="1">
      <c r="G14981"/>
      <c r="H14981"/>
      <c r="N14981"/>
    </row>
    <row r="14982" spans="7:14" s="104" customFormat="1">
      <c r="G14982"/>
      <c r="H14982"/>
      <c r="N14982"/>
    </row>
    <row r="14983" spans="7:14" s="104" customFormat="1">
      <c r="G14983"/>
      <c r="H14983"/>
      <c r="N14983"/>
    </row>
    <row r="14984" spans="7:14" s="104" customFormat="1">
      <c r="G14984"/>
      <c r="H14984"/>
      <c r="N14984"/>
    </row>
    <row r="14985" spans="7:14" s="104" customFormat="1">
      <c r="G14985"/>
      <c r="H14985"/>
      <c r="N14985"/>
    </row>
    <row r="14986" spans="7:14" s="104" customFormat="1">
      <c r="G14986"/>
      <c r="H14986"/>
      <c r="N14986"/>
    </row>
    <row r="14987" spans="7:14" s="104" customFormat="1">
      <c r="G14987"/>
      <c r="H14987"/>
      <c r="N14987"/>
    </row>
    <row r="14988" spans="7:14" s="104" customFormat="1">
      <c r="G14988"/>
      <c r="H14988"/>
      <c r="N14988"/>
    </row>
    <row r="14989" spans="7:14" s="104" customFormat="1">
      <c r="G14989"/>
      <c r="H14989"/>
      <c r="N14989"/>
    </row>
    <row r="14990" spans="7:14" s="104" customFormat="1">
      <c r="G14990"/>
      <c r="H14990"/>
      <c r="N14990"/>
    </row>
    <row r="14991" spans="7:14" s="104" customFormat="1">
      <c r="G14991"/>
      <c r="H14991"/>
      <c r="N14991"/>
    </row>
    <row r="14992" spans="7:14" s="104" customFormat="1">
      <c r="G14992"/>
      <c r="H14992"/>
      <c r="N14992"/>
    </row>
    <row r="14993" spans="7:14" s="104" customFormat="1">
      <c r="G14993"/>
      <c r="H14993"/>
      <c r="N14993"/>
    </row>
    <row r="14994" spans="7:14" s="104" customFormat="1">
      <c r="G14994"/>
      <c r="H14994"/>
      <c r="N14994"/>
    </row>
    <row r="14995" spans="7:14" s="104" customFormat="1">
      <c r="G14995"/>
      <c r="H14995"/>
      <c r="N14995"/>
    </row>
    <row r="14996" spans="7:14" s="104" customFormat="1">
      <c r="G14996"/>
      <c r="H14996"/>
      <c r="N14996"/>
    </row>
    <row r="14997" spans="7:14" s="104" customFormat="1">
      <c r="G14997"/>
      <c r="H14997"/>
      <c r="N14997"/>
    </row>
    <row r="14998" spans="7:14" s="104" customFormat="1">
      <c r="G14998"/>
      <c r="H14998"/>
      <c r="N14998"/>
    </row>
    <row r="14999" spans="7:14" s="104" customFormat="1">
      <c r="G14999"/>
      <c r="H14999"/>
      <c r="N14999"/>
    </row>
    <row r="15000" spans="7:14" s="104" customFormat="1">
      <c r="G15000"/>
      <c r="H15000"/>
      <c r="N15000"/>
    </row>
    <row r="15001" spans="7:14" s="104" customFormat="1">
      <c r="G15001"/>
      <c r="H15001"/>
      <c r="N15001"/>
    </row>
    <row r="15002" spans="7:14" s="104" customFormat="1">
      <c r="G15002"/>
      <c r="H15002"/>
      <c r="N15002"/>
    </row>
    <row r="15003" spans="7:14" s="104" customFormat="1">
      <c r="G15003"/>
      <c r="H15003"/>
      <c r="N15003"/>
    </row>
    <row r="15004" spans="7:14" s="104" customFormat="1">
      <c r="G15004"/>
      <c r="H15004"/>
      <c r="N15004"/>
    </row>
    <row r="15005" spans="7:14" s="104" customFormat="1">
      <c r="G15005"/>
      <c r="H15005"/>
      <c r="N15005"/>
    </row>
    <row r="15006" spans="7:14" s="104" customFormat="1">
      <c r="G15006"/>
      <c r="H15006"/>
      <c r="N15006"/>
    </row>
    <row r="15007" spans="7:14" s="104" customFormat="1">
      <c r="G15007"/>
      <c r="H15007"/>
      <c r="N15007"/>
    </row>
    <row r="15008" spans="7:14" s="104" customFormat="1">
      <c r="G15008"/>
      <c r="H15008"/>
      <c r="N15008"/>
    </row>
    <row r="15009" spans="7:14" s="104" customFormat="1">
      <c r="G15009"/>
      <c r="H15009"/>
      <c r="N15009"/>
    </row>
    <row r="15010" spans="7:14" s="104" customFormat="1">
      <c r="G15010"/>
      <c r="H15010"/>
      <c r="N15010"/>
    </row>
    <row r="15011" spans="7:14" s="104" customFormat="1">
      <c r="G15011"/>
      <c r="H15011"/>
      <c r="N15011"/>
    </row>
    <row r="15012" spans="7:14" s="104" customFormat="1">
      <c r="G15012"/>
      <c r="H15012"/>
      <c r="N15012"/>
    </row>
    <row r="15013" spans="7:14" s="104" customFormat="1">
      <c r="G15013"/>
      <c r="H15013"/>
      <c r="N15013"/>
    </row>
    <row r="15014" spans="7:14" s="104" customFormat="1">
      <c r="G15014"/>
      <c r="H15014"/>
      <c r="N15014"/>
    </row>
    <row r="15015" spans="7:14" s="104" customFormat="1">
      <c r="G15015"/>
      <c r="H15015"/>
      <c r="N15015"/>
    </row>
    <row r="15016" spans="7:14" s="104" customFormat="1">
      <c r="G15016"/>
      <c r="H15016"/>
      <c r="N15016"/>
    </row>
    <row r="15017" spans="7:14" s="104" customFormat="1">
      <c r="G15017"/>
      <c r="H15017"/>
      <c r="N15017"/>
    </row>
    <row r="15018" spans="7:14" s="104" customFormat="1">
      <c r="G15018"/>
      <c r="H15018"/>
      <c r="N15018"/>
    </row>
    <row r="15019" spans="7:14" s="104" customFormat="1">
      <c r="G15019"/>
      <c r="H15019"/>
      <c r="N15019"/>
    </row>
    <row r="15020" spans="7:14" s="104" customFormat="1">
      <c r="G15020"/>
      <c r="H15020"/>
      <c r="N15020"/>
    </row>
    <row r="15021" spans="7:14" s="104" customFormat="1">
      <c r="G15021"/>
      <c r="H15021"/>
      <c r="N15021"/>
    </row>
    <row r="15022" spans="7:14" s="104" customFormat="1">
      <c r="G15022"/>
      <c r="H15022"/>
      <c r="N15022"/>
    </row>
    <row r="15023" spans="7:14" s="104" customFormat="1">
      <c r="G15023"/>
      <c r="H15023"/>
      <c r="N15023"/>
    </row>
    <row r="15024" spans="7:14" s="104" customFormat="1">
      <c r="G15024"/>
      <c r="H15024"/>
      <c r="N15024"/>
    </row>
    <row r="15025" spans="7:14" s="104" customFormat="1">
      <c r="G15025"/>
      <c r="H15025"/>
      <c r="N15025"/>
    </row>
    <row r="15026" spans="7:14" s="104" customFormat="1">
      <c r="G15026"/>
      <c r="H15026"/>
      <c r="N15026"/>
    </row>
    <row r="15027" spans="7:14" s="104" customFormat="1">
      <c r="G15027"/>
      <c r="H15027"/>
      <c r="N15027"/>
    </row>
    <row r="15028" spans="7:14" s="104" customFormat="1">
      <c r="G15028"/>
      <c r="H15028"/>
      <c r="N15028"/>
    </row>
    <row r="15029" spans="7:14" s="104" customFormat="1">
      <c r="G15029"/>
      <c r="H15029"/>
      <c r="N15029"/>
    </row>
    <row r="15030" spans="7:14" s="104" customFormat="1">
      <c r="G15030"/>
      <c r="H15030"/>
      <c r="N15030"/>
    </row>
    <row r="15031" spans="7:14" s="104" customFormat="1">
      <c r="G15031"/>
      <c r="H15031"/>
      <c r="N15031"/>
    </row>
    <row r="15032" spans="7:14" s="104" customFormat="1">
      <c r="G15032"/>
      <c r="H15032"/>
      <c r="N15032"/>
    </row>
    <row r="15033" spans="7:14" s="104" customFormat="1">
      <c r="G15033"/>
      <c r="H15033"/>
      <c r="N15033"/>
    </row>
    <row r="15034" spans="7:14" s="104" customFormat="1">
      <c r="G15034"/>
      <c r="H15034"/>
      <c r="N15034"/>
    </row>
    <row r="15035" spans="7:14" s="104" customFormat="1">
      <c r="G15035"/>
      <c r="H15035"/>
      <c r="N15035"/>
    </row>
    <row r="15036" spans="7:14" s="104" customFormat="1">
      <c r="G15036"/>
      <c r="H15036"/>
      <c r="N15036"/>
    </row>
    <row r="15037" spans="7:14" s="104" customFormat="1">
      <c r="G15037"/>
      <c r="H15037"/>
      <c r="N15037"/>
    </row>
    <row r="15038" spans="7:14" s="104" customFormat="1">
      <c r="G15038"/>
      <c r="H15038"/>
      <c r="N15038"/>
    </row>
    <row r="15039" spans="7:14" s="104" customFormat="1">
      <c r="G15039"/>
      <c r="H15039"/>
      <c r="N15039"/>
    </row>
    <row r="15040" spans="7:14" s="104" customFormat="1">
      <c r="G15040"/>
      <c r="H15040"/>
      <c r="N15040"/>
    </row>
    <row r="15041" spans="7:14" s="104" customFormat="1">
      <c r="G15041"/>
      <c r="H15041"/>
      <c r="N15041"/>
    </row>
    <row r="15042" spans="7:14" s="104" customFormat="1">
      <c r="G15042"/>
      <c r="H15042"/>
      <c r="N15042"/>
    </row>
    <row r="15043" spans="7:14" s="104" customFormat="1">
      <c r="G15043"/>
      <c r="H15043"/>
      <c r="N15043"/>
    </row>
    <row r="15044" spans="7:14" s="104" customFormat="1">
      <c r="G15044"/>
      <c r="H15044"/>
      <c r="N15044"/>
    </row>
    <row r="15045" spans="7:14" s="104" customFormat="1">
      <c r="G15045"/>
      <c r="H15045"/>
      <c r="N15045"/>
    </row>
    <row r="15046" spans="7:14" s="104" customFormat="1">
      <c r="G15046"/>
      <c r="H15046"/>
      <c r="N15046"/>
    </row>
    <row r="15047" spans="7:14" s="104" customFormat="1">
      <c r="G15047"/>
      <c r="H15047"/>
      <c r="N15047"/>
    </row>
    <row r="15048" spans="7:14" s="104" customFormat="1">
      <c r="G15048"/>
      <c r="H15048"/>
      <c r="N15048"/>
    </row>
    <row r="15049" spans="7:14" s="104" customFormat="1">
      <c r="G15049"/>
      <c r="H15049"/>
      <c r="N15049"/>
    </row>
    <row r="15050" spans="7:14" s="104" customFormat="1">
      <c r="G15050"/>
      <c r="H15050"/>
      <c r="N15050"/>
    </row>
    <row r="15051" spans="7:14" s="104" customFormat="1">
      <c r="G15051"/>
      <c r="H15051"/>
      <c r="N15051"/>
    </row>
    <row r="15052" spans="7:14" s="104" customFormat="1">
      <c r="G15052"/>
      <c r="H15052"/>
      <c r="N15052"/>
    </row>
    <row r="15053" spans="7:14" s="104" customFormat="1">
      <c r="G15053"/>
      <c r="H15053"/>
      <c r="N15053"/>
    </row>
    <row r="15054" spans="7:14" s="104" customFormat="1">
      <c r="G15054"/>
      <c r="H15054"/>
      <c r="N15054"/>
    </row>
    <row r="15055" spans="7:14" s="104" customFormat="1">
      <c r="G15055"/>
      <c r="H15055"/>
      <c r="N15055"/>
    </row>
    <row r="15056" spans="7:14" s="104" customFormat="1">
      <c r="G15056"/>
      <c r="H15056"/>
      <c r="N15056"/>
    </row>
    <row r="15057" spans="7:14" s="104" customFormat="1">
      <c r="G15057"/>
      <c r="H15057"/>
      <c r="N15057"/>
    </row>
    <row r="15058" spans="7:14" s="104" customFormat="1">
      <c r="G15058"/>
      <c r="H15058"/>
      <c r="N15058"/>
    </row>
    <row r="15059" spans="7:14" s="104" customFormat="1">
      <c r="G15059"/>
      <c r="H15059"/>
      <c r="N15059"/>
    </row>
    <row r="15060" spans="7:14" s="104" customFormat="1">
      <c r="G15060"/>
      <c r="H15060"/>
      <c r="N15060"/>
    </row>
    <row r="15061" spans="7:14" s="104" customFormat="1">
      <c r="G15061"/>
      <c r="H15061"/>
      <c r="N15061"/>
    </row>
    <row r="15062" spans="7:14" s="104" customFormat="1">
      <c r="G15062"/>
      <c r="H15062"/>
      <c r="N15062"/>
    </row>
    <row r="15063" spans="7:14" s="104" customFormat="1">
      <c r="G15063"/>
      <c r="H15063"/>
      <c r="N15063"/>
    </row>
    <row r="15064" spans="7:14" s="104" customFormat="1">
      <c r="G15064"/>
      <c r="H15064"/>
      <c r="N15064"/>
    </row>
    <row r="15065" spans="7:14" s="104" customFormat="1">
      <c r="G15065"/>
      <c r="H15065"/>
      <c r="N15065"/>
    </row>
    <row r="15066" spans="7:14" s="104" customFormat="1">
      <c r="G15066"/>
      <c r="H15066"/>
      <c r="N15066"/>
    </row>
    <row r="15067" spans="7:14" s="104" customFormat="1">
      <c r="G15067"/>
      <c r="H15067"/>
      <c r="N15067"/>
    </row>
    <row r="15068" spans="7:14" s="104" customFormat="1">
      <c r="G15068"/>
      <c r="H15068"/>
      <c r="N15068"/>
    </row>
    <row r="15069" spans="7:14" s="104" customFormat="1">
      <c r="G15069"/>
      <c r="H15069"/>
      <c r="N15069"/>
    </row>
    <row r="15070" spans="7:14" s="104" customFormat="1">
      <c r="G15070"/>
      <c r="H15070"/>
      <c r="N15070"/>
    </row>
    <row r="15071" spans="7:14" s="104" customFormat="1">
      <c r="G15071"/>
      <c r="H15071"/>
      <c r="N15071"/>
    </row>
    <row r="15072" spans="7:14" s="104" customFormat="1">
      <c r="G15072"/>
      <c r="H15072"/>
      <c r="N15072"/>
    </row>
    <row r="15073" spans="7:14" s="104" customFormat="1">
      <c r="G15073"/>
      <c r="H15073"/>
      <c r="N15073"/>
    </row>
    <row r="15074" spans="7:14" s="104" customFormat="1">
      <c r="G15074"/>
      <c r="H15074"/>
      <c r="N15074"/>
    </row>
    <row r="15075" spans="7:14" s="104" customFormat="1">
      <c r="G15075"/>
      <c r="H15075"/>
      <c r="N15075"/>
    </row>
    <row r="15076" spans="7:14" s="104" customFormat="1">
      <c r="G15076"/>
      <c r="H15076"/>
      <c r="N15076"/>
    </row>
    <row r="15077" spans="7:14" s="104" customFormat="1">
      <c r="G15077"/>
      <c r="H15077"/>
      <c r="N15077"/>
    </row>
    <row r="15078" spans="7:14" s="104" customFormat="1">
      <c r="G15078"/>
      <c r="H15078"/>
      <c r="N15078"/>
    </row>
    <row r="15079" spans="7:14" s="104" customFormat="1">
      <c r="G15079"/>
      <c r="H15079"/>
      <c r="N15079"/>
    </row>
    <row r="15080" spans="7:14" s="104" customFormat="1">
      <c r="G15080"/>
      <c r="H15080"/>
      <c r="N15080"/>
    </row>
    <row r="15081" spans="7:14" s="104" customFormat="1">
      <c r="G15081"/>
      <c r="H15081"/>
      <c r="N15081"/>
    </row>
    <row r="15082" spans="7:14" s="104" customFormat="1">
      <c r="G15082"/>
      <c r="H15082"/>
      <c r="N15082"/>
    </row>
    <row r="15083" spans="7:14" s="104" customFormat="1">
      <c r="G15083"/>
      <c r="H15083"/>
      <c r="N15083"/>
    </row>
    <row r="15084" spans="7:14" s="104" customFormat="1">
      <c r="G15084"/>
      <c r="H15084"/>
      <c r="N15084"/>
    </row>
    <row r="15085" spans="7:14" s="104" customFormat="1">
      <c r="G15085"/>
      <c r="H15085"/>
      <c r="N15085"/>
    </row>
    <row r="15086" spans="7:14" s="104" customFormat="1">
      <c r="G15086"/>
      <c r="H15086"/>
      <c r="N15086"/>
    </row>
    <row r="15087" spans="7:14" s="104" customFormat="1">
      <c r="G15087"/>
      <c r="H15087"/>
      <c r="N15087"/>
    </row>
    <row r="15088" spans="7:14" s="104" customFormat="1">
      <c r="G15088"/>
      <c r="H15088"/>
      <c r="N15088"/>
    </row>
    <row r="15089" spans="7:14" s="104" customFormat="1">
      <c r="G15089"/>
      <c r="H15089"/>
      <c r="N15089"/>
    </row>
    <row r="15090" spans="7:14" s="104" customFormat="1">
      <c r="G15090"/>
      <c r="H15090"/>
      <c r="N15090"/>
    </row>
    <row r="15091" spans="7:14" s="104" customFormat="1">
      <c r="G15091"/>
      <c r="H15091"/>
      <c r="N15091"/>
    </row>
    <row r="15092" spans="7:14" s="104" customFormat="1">
      <c r="G15092"/>
      <c r="H15092"/>
      <c r="N15092"/>
    </row>
    <row r="15093" spans="7:14" s="104" customFormat="1">
      <c r="G15093"/>
      <c r="H15093"/>
      <c r="N15093"/>
    </row>
    <row r="15094" spans="7:14" s="104" customFormat="1">
      <c r="G15094"/>
      <c r="H15094"/>
      <c r="N15094"/>
    </row>
    <row r="15095" spans="7:14" s="104" customFormat="1">
      <c r="G15095"/>
      <c r="H15095"/>
      <c r="N15095"/>
    </row>
    <row r="15096" spans="7:14" s="104" customFormat="1">
      <c r="G15096"/>
      <c r="H15096"/>
      <c r="N15096"/>
    </row>
    <row r="15097" spans="7:14" s="104" customFormat="1">
      <c r="G15097"/>
      <c r="H15097"/>
      <c r="N15097"/>
    </row>
    <row r="15098" spans="7:14" s="104" customFormat="1">
      <c r="G15098"/>
      <c r="H15098"/>
      <c r="N15098"/>
    </row>
    <row r="15099" spans="7:14" s="104" customFormat="1">
      <c r="G15099"/>
      <c r="H15099"/>
      <c r="N15099"/>
    </row>
    <row r="15100" spans="7:14" s="104" customFormat="1">
      <c r="G15100"/>
      <c r="H15100"/>
      <c r="N15100"/>
    </row>
    <row r="15101" spans="7:14" s="104" customFormat="1">
      <c r="G15101"/>
      <c r="H15101"/>
      <c r="N15101"/>
    </row>
    <row r="15102" spans="7:14" s="104" customFormat="1">
      <c r="G15102"/>
      <c r="H15102"/>
      <c r="N15102"/>
    </row>
    <row r="15103" spans="7:14" s="104" customFormat="1">
      <c r="G15103"/>
      <c r="H15103"/>
      <c r="N15103"/>
    </row>
    <row r="15104" spans="7:14" s="104" customFormat="1">
      <c r="G15104"/>
      <c r="H15104"/>
      <c r="N15104"/>
    </row>
    <row r="15105" spans="7:14" s="104" customFormat="1">
      <c r="G15105"/>
      <c r="H15105"/>
      <c r="N15105"/>
    </row>
    <row r="15106" spans="7:14" s="104" customFormat="1">
      <c r="G15106"/>
      <c r="H15106"/>
      <c r="N15106"/>
    </row>
    <row r="15107" spans="7:14" s="104" customFormat="1">
      <c r="G15107"/>
      <c r="H15107"/>
      <c r="N15107"/>
    </row>
    <row r="15108" spans="7:14" s="104" customFormat="1">
      <c r="G15108"/>
      <c r="H15108"/>
      <c r="N15108"/>
    </row>
    <row r="15109" spans="7:14" s="104" customFormat="1">
      <c r="G15109"/>
      <c r="H15109"/>
      <c r="N15109"/>
    </row>
    <row r="15110" spans="7:14" s="104" customFormat="1">
      <c r="G15110"/>
      <c r="H15110"/>
      <c r="N15110"/>
    </row>
    <row r="15111" spans="7:14" s="104" customFormat="1">
      <c r="G15111"/>
      <c r="H15111"/>
      <c r="N15111"/>
    </row>
    <row r="15112" spans="7:14" s="104" customFormat="1">
      <c r="G15112"/>
      <c r="H15112"/>
      <c r="N15112"/>
    </row>
    <row r="15113" spans="7:14" s="104" customFormat="1">
      <c r="G15113"/>
      <c r="H15113"/>
      <c r="N15113"/>
    </row>
    <row r="15114" spans="7:14" s="104" customFormat="1">
      <c r="G15114"/>
      <c r="H15114"/>
      <c r="N15114"/>
    </row>
    <row r="15115" spans="7:14" s="104" customFormat="1">
      <c r="G15115"/>
      <c r="H15115"/>
      <c r="N15115"/>
    </row>
    <row r="15116" spans="7:14" s="104" customFormat="1">
      <c r="G15116"/>
      <c r="H15116"/>
      <c r="N15116"/>
    </row>
    <row r="15117" spans="7:14" s="104" customFormat="1">
      <c r="G15117"/>
      <c r="H15117"/>
      <c r="N15117"/>
    </row>
    <row r="15118" spans="7:14" s="104" customFormat="1">
      <c r="G15118"/>
      <c r="H15118"/>
      <c r="N15118"/>
    </row>
    <row r="15119" spans="7:14" s="104" customFormat="1">
      <c r="G15119"/>
      <c r="H15119"/>
      <c r="N15119"/>
    </row>
    <row r="15120" spans="7:14" s="104" customFormat="1">
      <c r="G15120"/>
      <c r="H15120"/>
      <c r="N15120"/>
    </row>
    <row r="15121" spans="7:14" s="104" customFormat="1">
      <c r="G15121"/>
      <c r="H15121"/>
      <c r="N15121"/>
    </row>
    <row r="15122" spans="7:14" s="104" customFormat="1">
      <c r="G15122"/>
      <c r="H15122"/>
      <c r="N15122"/>
    </row>
    <row r="15123" spans="7:14" s="104" customFormat="1">
      <c r="G15123"/>
      <c r="H15123"/>
      <c r="N15123"/>
    </row>
    <row r="15124" spans="7:14" s="104" customFormat="1">
      <c r="G15124"/>
      <c r="H15124"/>
      <c r="N15124"/>
    </row>
    <row r="15125" spans="7:14" s="104" customFormat="1">
      <c r="G15125"/>
      <c r="H15125"/>
      <c r="N15125"/>
    </row>
    <row r="15126" spans="7:14" s="104" customFormat="1">
      <c r="G15126"/>
      <c r="H15126"/>
      <c r="N15126"/>
    </row>
    <row r="15127" spans="7:14" s="104" customFormat="1">
      <c r="G15127"/>
      <c r="H15127"/>
      <c r="N15127"/>
    </row>
    <row r="15128" spans="7:14" s="104" customFormat="1">
      <c r="G15128"/>
      <c r="H15128"/>
      <c r="N15128"/>
    </row>
    <row r="15129" spans="7:14" s="104" customFormat="1">
      <c r="G15129"/>
      <c r="H15129"/>
      <c r="N15129"/>
    </row>
    <row r="15130" spans="7:14" s="104" customFormat="1">
      <c r="G15130"/>
      <c r="H15130"/>
      <c r="N15130"/>
    </row>
    <row r="15131" spans="7:14" s="104" customFormat="1">
      <c r="G15131"/>
      <c r="H15131"/>
      <c r="N15131"/>
    </row>
    <row r="15132" spans="7:14" s="104" customFormat="1">
      <c r="G15132"/>
      <c r="H15132"/>
      <c r="N15132"/>
    </row>
    <row r="15133" spans="7:14" s="104" customFormat="1">
      <c r="G15133"/>
      <c r="H15133"/>
      <c r="N15133"/>
    </row>
    <row r="15134" spans="7:14" s="104" customFormat="1">
      <c r="G15134"/>
      <c r="H15134"/>
      <c r="N15134"/>
    </row>
    <row r="15135" spans="7:14" s="104" customFormat="1">
      <c r="G15135"/>
      <c r="H15135"/>
      <c r="N15135"/>
    </row>
    <row r="15136" spans="7:14" s="104" customFormat="1">
      <c r="G15136"/>
      <c r="H15136"/>
      <c r="N15136"/>
    </row>
    <row r="15137" spans="7:14" s="104" customFormat="1">
      <c r="G15137"/>
      <c r="H15137"/>
      <c r="N15137"/>
    </row>
    <row r="15138" spans="7:14" s="104" customFormat="1">
      <c r="G15138"/>
      <c r="H15138"/>
      <c r="N15138"/>
    </row>
    <row r="15139" spans="7:14" s="104" customFormat="1">
      <c r="G15139"/>
      <c r="H15139"/>
      <c r="N15139"/>
    </row>
    <row r="15140" spans="7:14" s="104" customFormat="1">
      <c r="G15140"/>
      <c r="H15140"/>
      <c r="N15140"/>
    </row>
    <row r="15141" spans="7:14" s="104" customFormat="1">
      <c r="G15141"/>
      <c r="H15141"/>
      <c r="N15141"/>
    </row>
    <row r="15142" spans="7:14" s="104" customFormat="1">
      <c r="G15142"/>
      <c r="H15142"/>
      <c r="N15142"/>
    </row>
    <row r="15143" spans="7:14" s="104" customFormat="1">
      <c r="G15143"/>
      <c r="H15143"/>
      <c r="N15143"/>
    </row>
    <row r="15144" spans="7:14" s="104" customFormat="1">
      <c r="G15144"/>
      <c r="H15144"/>
      <c r="N15144"/>
    </row>
    <row r="15145" spans="7:14" s="104" customFormat="1">
      <c r="G15145"/>
      <c r="H15145"/>
      <c r="N15145"/>
    </row>
    <row r="15146" spans="7:14" s="104" customFormat="1">
      <c r="G15146"/>
      <c r="H15146"/>
      <c r="N15146"/>
    </row>
    <row r="15147" spans="7:14" s="104" customFormat="1">
      <c r="G15147"/>
      <c r="H15147"/>
      <c r="N15147"/>
    </row>
    <row r="15148" spans="7:14" s="104" customFormat="1">
      <c r="G15148"/>
      <c r="H15148"/>
      <c r="N15148"/>
    </row>
    <row r="15149" spans="7:14" s="104" customFormat="1">
      <c r="G15149"/>
      <c r="H15149"/>
      <c r="N15149"/>
    </row>
    <row r="15150" spans="7:14" s="104" customFormat="1">
      <c r="G15150"/>
      <c r="H15150"/>
      <c r="N15150"/>
    </row>
    <row r="15151" spans="7:14" s="104" customFormat="1">
      <c r="G15151"/>
      <c r="H15151"/>
      <c r="N15151"/>
    </row>
    <row r="15152" spans="7:14" s="104" customFormat="1">
      <c r="G15152"/>
      <c r="H15152"/>
      <c r="N15152"/>
    </row>
    <row r="15153" spans="7:14" s="104" customFormat="1">
      <c r="G15153"/>
      <c r="H15153"/>
      <c r="N15153"/>
    </row>
    <row r="15154" spans="7:14" s="104" customFormat="1">
      <c r="G15154"/>
      <c r="H15154"/>
      <c r="N15154"/>
    </row>
    <row r="15155" spans="7:14" s="104" customFormat="1">
      <c r="G15155"/>
      <c r="H15155"/>
      <c r="N15155"/>
    </row>
    <row r="15156" spans="7:14" s="104" customFormat="1">
      <c r="G15156"/>
      <c r="H15156"/>
      <c r="N15156"/>
    </row>
    <row r="15157" spans="7:14" s="104" customFormat="1">
      <c r="G15157"/>
      <c r="H15157"/>
      <c r="N15157"/>
    </row>
    <row r="15158" spans="7:14" s="104" customFormat="1">
      <c r="G15158"/>
      <c r="H15158"/>
      <c r="N15158"/>
    </row>
    <row r="15159" spans="7:14" s="104" customFormat="1">
      <c r="G15159"/>
      <c r="H15159"/>
      <c r="N15159"/>
    </row>
    <row r="15160" spans="7:14" s="104" customFormat="1">
      <c r="G15160"/>
      <c r="H15160"/>
      <c r="N15160"/>
    </row>
    <row r="15161" spans="7:14" s="104" customFormat="1">
      <c r="G15161"/>
      <c r="H15161"/>
      <c r="N15161"/>
    </row>
    <row r="15162" spans="7:14" s="104" customFormat="1">
      <c r="G15162"/>
      <c r="H15162"/>
      <c r="N15162"/>
    </row>
    <row r="15163" spans="7:14" s="104" customFormat="1">
      <c r="G15163"/>
      <c r="H15163"/>
      <c r="N15163"/>
    </row>
    <row r="15164" spans="7:14" s="104" customFormat="1">
      <c r="G15164"/>
      <c r="H15164"/>
      <c r="N15164"/>
    </row>
    <row r="15165" spans="7:14" s="104" customFormat="1">
      <c r="G15165"/>
      <c r="H15165"/>
      <c r="N15165"/>
    </row>
    <row r="15166" spans="7:14" s="104" customFormat="1">
      <c r="G15166"/>
      <c r="H15166"/>
      <c r="N15166"/>
    </row>
    <row r="15167" spans="7:14" s="104" customFormat="1">
      <c r="G15167"/>
      <c r="H15167"/>
      <c r="N15167"/>
    </row>
    <row r="15168" spans="7:14" s="104" customFormat="1">
      <c r="G15168"/>
      <c r="H15168"/>
      <c r="N15168"/>
    </row>
    <row r="15169" spans="7:14" s="104" customFormat="1">
      <c r="G15169"/>
      <c r="H15169"/>
      <c r="N15169"/>
    </row>
    <row r="15170" spans="7:14" s="104" customFormat="1">
      <c r="G15170"/>
      <c r="H15170"/>
      <c r="N15170"/>
    </row>
    <row r="15171" spans="7:14" s="104" customFormat="1">
      <c r="G15171"/>
      <c r="H15171"/>
      <c r="N15171"/>
    </row>
    <row r="15172" spans="7:14" s="104" customFormat="1">
      <c r="G15172"/>
      <c r="H15172"/>
      <c r="N15172"/>
    </row>
    <row r="15173" spans="7:14" s="104" customFormat="1">
      <c r="G15173"/>
      <c r="H15173"/>
      <c r="N15173"/>
    </row>
    <row r="15174" spans="7:14" s="104" customFormat="1">
      <c r="G15174"/>
      <c r="H15174"/>
      <c r="N15174"/>
    </row>
    <row r="15175" spans="7:14" s="104" customFormat="1">
      <c r="G15175"/>
      <c r="H15175"/>
      <c r="N15175"/>
    </row>
    <row r="15176" spans="7:14" s="104" customFormat="1">
      <c r="G15176"/>
      <c r="H15176"/>
      <c r="N15176"/>
    </row>
    <row r="15177" spans="7:14" s="104" customFormat="1">
      <c r="G15177"/>
      <c r="H15177"/>
      <c r="N15177"/>
    </row>
    <row r="15178" spans="7:14" s="104" customFormat="1">
      <c r="G15178"/>
      <c r="H15178"/>
      <c r="N15178"/>
    </row>
    <row r="15179" spans="7:14" s="104" customFormat="1">
      <c r="G15179"/>
      <c r="H15179"/>
      <c r="N15179"/>
    </row>
    <row r="15180" spans="7:14" s="104" customFormat="1">
      <c r="G15180"/>
      <c r="H15180"/>
      <c r="N15180"/>
    </row>
    <row r="15181" spans="7:14" s="104" customFormat="1">
      <c r="G15181"/>
      <c r="H15181"/>
      <c r="N15181"/>
    </row>
    <row r="15182" spans="7:14" s="104" customFormat="1">
      <c r="G15182"/>
      <c r="H15182"/>
      <c r="N15182"/>
    </row>
    <row r="15183" spans="7:14" s="104" customFormat="1">
      <c r="G15183"/>
      <c r="H15183"/>
      <c r="N15183"/>
    </row>
    <row r="15184" spans="7:14" s="104" customFormat="1">
      <c r="G15184"/>
      <c r="H15184"/>
      <c r="N15184"/>
    </row>
    <row r="15185" spans="7:14" s="104" customFormat="1">
      <c r="G15185"/>
      <c r="H15185"/>
      <c r="N15185"/>
    </row>
    <row r="15186" spans="7:14" s="104" customFormat="1">
      <c r="G15186"/>
      <c r="H15186"/>
      <c r="N15186"/>
    </row>
    <row r="15187" spans="7:14" s="104" customFormat="1">
      <c r="G15187"/>
      <c r="H15187"/>
      <c r="N15187"/>
    </row>
    <row r="15188" spans="7:14" s="104" customFormat="1">
      <c r="G15188"/>
      <c r="H15188"/>
      <c r="N15188"/>
    </row>
    <row r="15189" spans="7:14" s="104" customFormat="1">
      <c r="G15189"/>
      <c r="H15189"/>
      <c r="N15189"/>
    </row>
    <row r="15190" spans="7:14" s="104" customFormat="1">
      <c r="G15190"/>
      <c r="H15190"/>
      <c r="N15190"/>
    </row>
    <row r="15191" spans="7:14" s="104" customFormat="1">
      <c r="G15191"/>
      <c r="H15191"/>
      <c r="N15191"/>
    </row>
    <row r="15192" spans="7:14" s="104" customFormat="1">
      <c r="G15192"/>
      <c r="H15192"/>
      <c r="N15192"/>
    </row>
    <row r="15193" spans="7:14" s="104" customFormat="1">
      <c r="G15193"/>
      <c r="H15193"/>
      <c r="N15193"/>
    </row>
    <row r="15194" spans="7:14" s="104" customFormat="1">
      <c r="G15194"/>
      <c r="H15194"/>
      <c r="N15194"/>
    </row>
    <row r="15195" spans="7:14" s="104" customFormat="1">
      <c r="G15195"/>
      <c r="H15195"/>
      <c r="N15195"/>
    </row>
    <row r="15196" spans="7:14" s="104" customFormat="1">
      <c r="G15196"/>
      <c r="H15196"/>
      <c r="N15196"/>
    </row>
    <row r="15197" spans="7:14" s="104" customFormat="1">
      <c r="G15197"/>
      <c r="H15197"/>
      <c r="N15197"/>
    </row>
    <row r="15198" spans="7:14" s="104" customFormat="1">
      <c r="G15198"/>
      <c r="H15198"/>
      <c r="N15198"/>
    </row>
    <row r="15199" spans="7:14" s="104" customFormat="1">
      <c r="G15199"/>
      <c r="H15199"/>
      <c r="N15199"/>
    </row>
    <row r="15200" spans="7:14" s="104" customFormat="1">
      <c r="G15200"/>
      <c r="H15200"/>
      <c r="N15200"/>
    </row>
    <row r="15201" spans="7:14" s="104" customFormat="1">
      <c r="G15201"/>
      <c r="H15201"/>
      <c r="N15201"/>
    </row>
    <row r="15202" spans="7:14" s="104" customFormat="1">
      <c r="G15202"/>
      <c r="H15202"/>
      <c r="N15202"/>
    </row>
    <row r="15203" spans="7:14" s="104" customFormat="1">
      <c r="G15203"/>
      <c r="H15203"/>
      <c r="N15203"/>
    </row>
    <row r="15204" spans="7:14" s="104" customFormat="1">
      <c r="G15204"/>
      <c r="H15204"/>
      <c r="N15204"/>
    </row>
    <row r="15205" spans="7:14" s="104" customFormat="1">
      <c r="G15205"/>
      <c r="H15205"/>
      <c r="N15205"/>
    </row>
    <row r="15206" spans="7:14" s="104" customFormat="1">
      <c r="G15206"/>
      <c r="H15206"/>
      <c r="N15206"/>
    </row>
    <row r="15207" spans="7:14" s="104" customFormat="1">
      <c r="G15207"/>
      <c r="H15207"/>
      <c r="N15207"/>
    </row>
    <row r="15208" spans="7:14" s="104" customFormat="1">
      <c r="G15208"/>
      <c r="H15208"/>
      <c r="N15208"/>
    </row>
    <row r="15209" spans="7:14" s="104" customFormat="1">
      <c r="G15209"/>
      <c r="H15209"/>
      <c r="N15209"/>
    </row>
    <row r="15210" spans="7:14" s="104" customFormat="1">
      <c r="G15210"/>
      <c r="H15210"/>
      <c r="N15210"/>
    </row>
    <row r="15211" spans="7:14" s="104" customFormat="1">
      <c r="G15211"/>
      <c r="H15211"/>
      <c r="N15211"/>
    </row>
    <row r="15212" spans="7:14" s="104" customFormat="1">
      <c r="G15212"/>
      <c r="H15212"/>
      <c r="N15212"/>
    </row>
    <row r="15213" spans="7:14" s="104" customFormat="1">
      <c r="G15213"/>
      <c r="H15213"/>
      <c r="N15213"/>
    </row>
    <row r="15214" spans="7:14" s="104" customFormat="1">
      <c r="G15214"/>
      <c r="H15214"/>
      <c r="N15214"/>
    </row>
    <row r="15215" spans="7:14" s="104" customFormat="1">
      <c r="G15215"/>
      <c r="H15215"/>
      <c r="N15215"/>
    </row>
    <row r="15216" spans="7:14" s="104" customFormat="1">
      <c r="G15216"/>
      <c r="H15216"/>
      <c r="N15216"/>
    </row>
    <row r="15217" spans="7:14" s="104" customFormat="1">
      <c r="G15217"/>
      <c r="H15217"/>
      <c r="N15217"/>
    </row>
    <row r="15218" spans="7:14" s="104" customFormat="1">
      <c r="G15218"/>
      <c r="H15218"/>
      <c r="N15218"/>
    </row>
    <row r="15219" spans="7:14" s="104" customFormat="1">
      <c r="G15219"/>
      <c r="H15219"/>
      <c r="N15219"/>
    </row>
    <row r="15220" spans="7:14" s="104" customFormat="1">
      <c r="G15220"/>
      <c r="H15220"/>
      <c r="N15220"/>
    </row>
    <row r="15221" spans="7:14" s="104" customFormat="1">
      <c r="G15221"/>
      <c r="H15221"/>
      <c r="N15221"/>
    </row>
    <row r="15222" spans="7:14" s="104" customFormat="1">
      <c r="G15222"/>
      <c r="H15222"/>
      <c r="N15222"/>
    </row>
    <row r="15223" spans="7:14" s="104" customFormat="1">
      <c r="G15223"/>
      <c r="H15223"/>
      <c r="N15223"/>
    </row>
    <row r="15224" spans="7:14" s="104" customFormat="1">
      <c r="G15224"/>
      <c r="H15224"/>
      <c r="N15224"/>
    </row>
    <row r="15225" spans="7:14" s="104" customFormat="1">
      <c r="G15225"/>
      <c r="H15225"/>
      <c r="N15225"/>
    </row>
    <row r="15226" spans="7:14" s="104" customFormat="1">
      <c r="G15226"/>
      <c r="H15226"/>
      <c r="N15226"/>
    </row>
    <row r="15227" spans="7:14" s="104" customFormat="1">
      <c r="G15227"/>
      <c r="H15227"/>
      <c r="N15227"/>
    </row>
    <row r="15228" spans="7:14" s="104" customFormat="1">
      <c r="G15228"/>
      <c r="H15228"/>
      <c r="N15228"/>
    </row>
    <row r="15229" spans="7:14" s="104" customFormat="1">
      <c r="G15229"/>
      <c r="H15229"/>
      <c r="N15229"/>
    </row>
    <row r="15230" spans="7:14" s="104" customFormat="1">
      <c r="G15230"/>
      <c r="H15230"/>
      <c r="N15230"/>
    </row>
    <row r="15231" spans="7:14" s="104" customFormat="1">
      <c r="G15231"/>
      <c r="H15231"/>
      <c r="N15231"/>
    </row>
    <row r="15232" spans="7:14" s="104" customFormat="1">
      <c r="G15232"/>
      <c r="H15232"/>
      <c r="N15232"/>
    </row>
    <row r="15233" spans="7:14" s="104" customFormat="1">
      <c r="G15233"/>
      <c r="H15233"/>
      <c r="N15233"/>
    </row>
    <row r="15234" spans="7:14" s="104" customFormat="1">
      <c r="G15234"/>
      <c r="H15234"/>
      <c r="N15234"/>
    </row>
    <row r="15235" spans="7:14" s="104" customFormat="1">
      <c r="G15235"/>
      <c r="H15235"/>
      <c r="N15235"/>
    </row>
    <row r="15236" spans="7:14" s="104" customFormat="1">
      <c r="G15236"/>
      <c r="H15236"/>
      <c r="N15236"/>
    </row>
    <row r="15237" spans="7:14" s="104" customFormat="1">
      <c r="G15237"/>
      <c r="H15237"/>
      <c r="N15237"/>
    </row>
    <row r="15238" spans="7:14" s="104" customFormat="1">
      <c r="G15238"/>
      <c r="H15238"/>
      <c r="N15238"/>
    </row>
    <row r="15239" spans="7:14" s="104" customFormat="1">
      <c r="G15239"/>
      <c r="H15239"/>
      <c r="N15239"/>
    </row>
    <row r="15240" spans="7:14" s="104" customFormat="1">
      <c r="G15240"/>
      <c r="H15240"/>
      <c r="N15240"/>
    </row>
    <row r="15241" spans="7:14" s="104" customFormat="1">
      <c r="G15241"/>
      <c r="H15241"/>
      <c r="N15241"/>
    </row>
    <row r="15242" spans="7:14" s="104" customFormat="1">
      <c r="G15242"/>
      <c r="H15242"/>
      <c r="N15242"/>
    </row>
    <row r="15243" spans="7:14" s="104" customFormat="1">
      <c r="G15243"/>
      <c r="H15243"/>
      <c r="N15243"/>
    </row>
    <row r="15244" spans="7:14" s="104" customFormat="1">
      <c r="G15244"/>
      <c r="H15244"/>
      <c r="N15244"/>
    </row>
    <row r="15245" spans="7:14" s="104" customFormat="1">
      <c r="G15245"/>
      <c r="H15245"/>
      <c r="N15245"/>
    </row>
    <row r="15246" spans="7:14" s="104" customFormat="1">
      <c r="G15246"/>
      <c r="H15246"/>
      <c r="N15246"/>
    </row>
    <row r="15247" spans="7:14" s="104" customFormat="1">
      <c r="G15247"/>
      <c r="H15247"/>
      <c r="N15247"/>
    </row>
    <row r="15248" spans="7:14" s="104" customFormat="1">
      <c r="G15248"/>
      <c r="H15248"/>
      <c r="N15248"/>
    </row>
    <row r="15249" spans="7:14" s="104" customFormat="1">
      <c r="G15249"/>
      <c r="H15249"/>
      <c r="N15249"/>
    </row>
    <row r="15250" spans="7:14" s="104" customFormat="1">
      <c r="G15250"/>
      <c r="H15250"/>
      <c r="N15250"/>
    </row>
    <row r="15251" spans="7:14" s="104" customFormat="1">
      <c r="G15251"/>
      <c r="H15251"/>
      <c r="N15251"/>
    </row>
    <row r="15252" spans="7:14" s="104" customFormat="1">
      <c r="G15252"/>
      <c r="H15252"/>
      <c r="N15252"/>
    </row>
    <row r="15253" spans="7:14" s="104" customFormat="1">
      <c r="G15253"/>
      <c r="H15253"/>
      <c r="N15253"/>
    </row>
    <row r="15254" spans="7:14" s="104" customFormat="1">
      <c r="G15254"/>
      <c r="H15254"/>
      <c r="N15254"/>
    </row>
    <row r="15255" spans="7:14" s="104" customFormat="1">
      <c r="G15255"/>
      <c r="H15255"/>
      <c r="N15255"/>
    </row>
    <row r="15256" spans="7:14" s="104" customFormat="1">
      <c r="G15256"/>
      <c r="H15256"/>
      <c r="N15256"/>
    </row>
    <row r="15257" spans="7:14" s="104" customFormat="1">
      <c r="G15257"/>
      <c r="H15257"/>
      <c r="N15257"/>
    </row>
    <row r="15258" spans="7:14" s="104" customFormat="1">
      <c r="G15258"/>
      <c r="H15258"/>
      <c r="N15258"/>
    </row>
    <row r="15259" spans="7:14" s="104" customFormat="1">
      <c r="G15259"/>
      <c r="H15259"/>
      <c r="N15259"/>
    </row>
    <row r="15260" spans="7:14" s="104" customFormat="1">
      <c r="G15260"/>
      <c r="H15260"/>
      <c r="N15260"/>
    </row>
    <row r="15261" spans="7:14" s="104" customFormat="1">
      <c r="G15261"/>
      <c r="H15261"/>
      <c r="N15261"/>
    </row>
    <row r="15262" spans="7:14" s="104" customFormat="1">
      <c r="G15262"/>
      <c r="H15262"/>
      <c r="N15262"/>
    </row>
    <row r="15263" spans="7:14" s="104" customFormat="1">
      <c r="G15263"/>
      <c r="H15263"/>
      <c r="N15263"/>
    </row>
    <row r="15264" spans="7:14" s="104" customFormat="1">
      <c r="G15264"/>
      <c r="H15264"/>
      <c r="N15264"/>
    </row>
    <row r="15265" spans="7:14" s="104" customFormat="1">
      <c r="G15265"/>
      <c r="H15265"/>
      <c r="N15265"/>
    </row>
    <row r="15266" spans="7:14" s="104" customFormat="1">
      <c r="G15266"/>
      <c r="H15266"/>
      <c r="N15266"/>
    </row>
    <row r="15267" spans="7:14" s="104" customFormat="1">
      <c r="G15267"/>
      <c r="H15267"/>
      <c r="N15267"/>
    </row>
    <row r="15268" spans="7:14" s="104" customFormat="1">
      <c r="G15268"/>
      <c r="H15268"/>
      <c r="N15268"/>
    </row>
    <row r="15269" spans="7:14" s="104" customFormat="1">
      <c r="G15269"/>
      <c r="H15269"/>
      <c r="N15269"/>
    </row>
    <row r="15270" spans="7:14" s="104" customFormat="1">
      <c r="G15270"/>
      <c r="H15270"/>
      <c r="N15270"/>
    </row>
    <row r="15271" spans="7:14" s="104" customFormat="1">
      <c r="G15271"/>
      <c r="H15271"/>
      <c r="N15271"/>
    </row>
    <row r="15272" spans="7:14" s="104" customFormat="1">
      <c r="G15272"/>
      <c r="H15272"/>
      <c r="N15272"/>
    </row>
    <row r="15273" spans="7:14" s="104" customFormat="1">
      <c r="G15273"/>
      <c r="H15273"/>
      <c r="N15273"/>
    </row>
    <row r="15274" spans="7:14" s="104" customFormat="1">
      <c r="G15274"/>
      <c r="H15274"/>
      <c r="N15274"/>
    </row>
    <row r="15275" spans="7:14" s="104" customFormat="1">
      <c r="G15275"/>
      <c r="H15275"/>
      <c r="N15275"/>
    </row>
    <row r="15276" spans="7:14" s="104" customFormat="1">
      <c r="G15276"/>
      <c r="H15276"/>
      <c r="N15276"/>
    </row>
    <row r="15277" spans="7:14" s="104" customFormat="1">
      <c r="G15277"/>
      <c r="H15277"/>
      <c r="N15277"/>
    </row>
    <row r="15278" spans="7:14" s="104" customFormat="1">
      <c r="G15278"/>
      <c r="H15278"/>
      <c r="N15278"/>
    </row>
    <row r="15279" spans="7:14" s="104" customFormat="1">
      <c r="G15279"/>
      <c r="H15279"/>
      <c r="N15279"/>
    </row>
    <row r="15280" spans="7:14" s="104" customFormat="1">
      <c r="G15280"/>
      <c r="H15280"/>
      <c r="N15280"/>
    </row>
    <row r="15281" spans="7:14" s="104" customFormat="1">
      <c r="G15281"/>
      <c r="H15281"/>
      <c r="N15281"/>
    </row>
    <row r="15282" spans="7:14" s="104" customFormat="1">
      <c r="G15282"/>
      <c r="H15282"/>
      <c r="N15282"/>
    </row>
    <row r="15283" spans="7:14" s="104" customFormat="1">
      <c r="G15283"/>
      <c r="H15283"/>
      <c r="N15283"/>
    </row>
    <row r="15284" spans="7:14" s="104" customFormat="1">
      <c r="G15284"/>
      <c r="H15284"/>
      <c r="N15284"/>
    </row>
    <row r="15285" spans="7:14" s="104" customFormat="1">
      <c r="G15285"/>
      <c r="H15285"/>
      <c r="N15285"/>
    </row>
    <row r="15286" spans="7:14" s="104" customFormat="1">
      <c r="G15286"/>
      <c r="H15286"/>
      <c r="N15286"/>
    </row>
    <row r="15287" spans="7:14" s="104" customFormat="1">
      <c r="G15287"/>
      <c r="H15287"/>
      <c r="N15287"/>
    </row>
    <row r="15288" spans="7:14" s="104" customFormat="1">
      <c r="G15288"/>
      <c r="H15288"/>
      <c r="N15288"/>
    </row>
    <row r="15289" spans="7:14" s="104" customFormat="1">
      <c r="G15289"/>
      <c r="H15289"/>
      <c r="N15289"/>
    </row>
    <row r="15290" spans="7:14" s="104" customFormat="1">
      <c r="G15290"/>
      <c r="H15290"/>
      <c r="N15290"/>
    </row>
    <row r="15291" spans="7:14" s="104" customFormat="1">
      <c r="G15291"/>
      <c r="H15291"/>
      <c r="N15291"/>
    </row>
    <row r="15292" spans="7:14" s="104" customFormat="1">
      <c r="G15292"/>
      <c r="H15292"/>
      <c r="N15292"/>
    </row>
    <row r="15293" spans="7:14" s="104" customFormat="1">
      <c r="G15293"/>
      <c r="H15293"/>
      <c r="N15293"/>
    </row>
    <row r="15294" spans="7:14" s="104" customFormat="1">
      <c r="G15294"/>
      <c r="H15294"/>
      <c r="N15294"/>
    </row>
    <row r="15295" spans="7:14" s="104" customFormat="1">
      <c r="G15295"/>
      <c r="H15295"/>
      <c r="N15295"/>
    </row>
    <row r="15296" spans="7:14" s="104" customFormat="1">
      <c r="G15296"/>
      <c r="H15296"/>
      <c r="N15296"/>
    </row>
    <row r="15297" spans="7:14" s="104" customFormat="1">
      <c r="G15297"/>
      <c r="H15297"/>
      <c r="N15297"/>
    </row>
    <row r="15298" spans="7:14" s="104" customFormat="1">
      <c r="G15298"/>
      <c r="H15298"/>
      <c r="N15298"/>
    </row>
    <row r="15299" spans="7:14" s="104" customFormat="1">
      <c r="G15299"/>
      <c r="H15299"/>
      <c r="N15299"/>
    </row>
    <row r="15300" spans="7:14" s="104" customFormat="1">
      <c r="G15300"/>
      <c r="H15300"/>
      <c r="N15300"/>
    </row>
    <row r="15301" spans="7:14" s="104" customFormat="1">
      <c r="G15301"/>
      <c r="H15301"/>
      <c r="N15301"/>
    </row>
    <row r="15302" spans="7:14" s="104" customFormat="1">
      <c r="G15302"/>
      <c r="H15302"/>
      <c r="N15302"/>
    </row>
    <row r="15303" spans="7:14" s="104" customFormat="1">
      <c r="G15303"/>
      <c r="H15303"/>
      <c r="N15303"/>
    </row>
    <row r="15304" spans="7:14" s="104" customFormat="1">
      <c r="G15304"/>
      <c r="H15304"/>
      <c r="N15304"/>
    </row>
    <row r="15305" spans="7:14" s="104" customFormat="1">
      <c r="G15305"/>
      <c r="H15305"/>
      <c r="N15305"/>
    </row>
    <row r="15306" spans="7:14" s="104" customFormat="1">
      <c r="G15306"/>
      <c r="H15306"/>
      <c r="N15306"/>
    </row>
    <row r="15307" spans="7:14" s="104" customFormat="1">
      <c r="G15307"/>
      <c r="H15307"/>
      <c r="N15307"/>
    </row>
    <row r="15308" spans="7:14" s="104" customFormat="1">
      <c r="G15308"/>
      <c r="H15308"/>
      <c r="N15308"/>
    </row>
    <row r="15309" spans="7:14" s="104" customFormat="1">
      <c r="G15309"/>
      <c r="H15309"/>
      <c r="N15309"/>
    </row>
    <row r="15310" spans="7:14" s="104" customFormat="1">
      <c r="G15310"/>
      <c r="H15310"/>
      <c r="N15310"/>
    </row>
    <row r="15311" spans="7:14" s="104" customFormat="1">
      <c r="G15311"/>
      <c r="H15311"/>
      <c r="N15311"/>
    </row>
    <row r="15312" spans="7:14" s="104" customFormat="1">
      <c r="G15312"/>
      <c r="H15312"/>
      <c r="N15312"/>
    </row>
    <row r="15313" spans="7:14" s="104" customFormat="1">
      <c r="G15313"/>
      <c r="H15313"/>
      <c r="N15313"/>
    </row>
    <row r="15314" spans="7:14" s="104" customFormat="1">
      <c r="G15314"/>
      <c r="H15314"/>
      <c r="N15314"/>
    </row>
    <row r="15315" spans="7:14" s="104" customFormat="1">
      <c r="G15315"/>
      <c r="H15315"/>
      <c r="N15315"/>
    </row>
    <row r="15316" spans="7:14" s="104" customFormat="1">
      <c r="G15316"/>
      <c r="H15316"/>
      <c r="N15316"/>
    </row>
    <row r="15317" spans="7:14" s="104" customFormat="1">
      <c r="G15317"/>
      <c r="H15317"/>
      <c r="N15317"/>
    </row>
    <row r="15318" spans="7:14" s="104" customFormat="1">
      <c r="G15318"/>
      <c r="H15318"/>
      <c r="N15318"/>
    </row>
    <row r="15319" spans="7:14" s="104" customFormat="1">
      <c r="G15319"/>
      <c r="H15319"/>
      <c r="N15319"/>
    </row>
    <row r="15320" spans="7:14" s="104" customFormat="1">
      <c r="G15320"/>
      <c r="H15320"/>
      <c r="N15320"/>
    </row>
    <row r="15321" spans="7:14" s="104" customFormat="1">
      <c r="G15321"/>
      <c r="H15321"/>
      <c r="N15321"/>
    </row>
    <row r="15322" spans="7:14" s="104" customFormat="1">
      <c r="G15322"/>
      <c r="H15322"/>
      <c r="N15322"/>
    </row>
    <row r="15323" spans="7:14" s="104" customFormat="1">
      <c r="G15323"/>
      <c r="H15323"/>
      <c r="N15323"/>
    </row>
    <row r="15324" spans="7:14" s="104" customFormat="1">
      <c r="G15324"/>
      <c r="H15324"/>
      <c r="N15324"/>
    </row>
    <row r="15325" spans="7:14" s="104" customFormat="1">
      <c r="G15325"/>
      <c r="H15325"/>
      <c r="N15325"/>
    </row>
    <row r="15326" spans="7:14" s="104" customFormat="1">
      <c r="G15326"/>
      <c r="H15326"/>
      <c r="N15326"/>
    </row>
    <row r="15327" spans="7:14" s="104" customFormat="1">
      <c r="G15327"/>
      <c r="H15327"/>
      <c r="N15327"/>
    </row>
    <row r="15328" spans="7:14" s="104" customFormat="1">
      <c r="G15328"/>
      <c r="H15328"/>
      <c r="N15328"/>
    </row>
    <row r="15329" spans="7:14" s="104" customFormat="1">
      <c r="G15329"/>
      <c r="H15329"/>
      <c r="N15329"/>
    </row>
    <row r="15330" spans="7:14" s="104" customFormat="1">
      <c r="G15330"/>
      <c r="H15330"/>
      <c r="N15330"/>
    </row>
    <row r="15331" spans="7:14" s="104" customFormat="1">
      <c r="G15331"/>
      <c r="H15331"/>
      <c r="N15331"/>
    </row>
    <row r="15332" spans="7:14" s="104" customFormat="1">
      <c r="G15332"/>
      <c r="H15332"/>
      <c r="N15332"/>
    </row>
    <row r="15333" spans="7:14" s="104" customFormat="1">
      <c r="G15333"/>
      <c r="H15333"/>
      <c r="N15333"/>
    </row>
    <row r="15334" spans="7:14" s="104" customFormat="1">
      <c r="G15334"/>
      <c r="H15334"/>
      <c r="N15334"/>
    </row>
    <row r="15335" spans="7:14" s="104" customFormat="1">
      <c r="G15335"/>
      <c r="H15335"/>
      <c r="N15335"/>
    </row>
    <row r="15336" spans="7:14" s="104" customFormat="1">
      <c r="G15336"/>
      <c r="H15336"/>
      <c r="N15336"/>
    </row>
    <row r="15337" spans="7:14" s="104" customFormat="1">
      <c r="G15337"/>
      <c r="H15337"/>
      <c r="N15337"/>
    </row>
    <row r="15338" spans="7:14" s="104" customFormat="1">
      <c r="G15338"/>
      <c r="H15338"/>
      <c r="N15338"/>
    </row>
    <row r="15339" spans="7:14" s="104" customFormat="1">
      <c r="G15339"/>
      <c r="H15339"/>
      <c r="N15339"/>
    </row>
    <row r="15340" spans="7:14" s="104" customFormat="1">
      <c r="G15340"/>
      <c r="H15340"/>
      <c r="N15340"/>
    </row>
    <row r="15341" spans="7:14" s="104" customFormat="1">
      <c r="G15341"/>
      <c r="H15341"/>
      <c r="N15341"/>
    </row>
    <row r="15342" spans="7:14" s="104" customFormat="1">
      <c r="G15342"/>
      <c r="H15342"/>
      <c r="N15342"/>
    </row>
    <row r="15343" spans="7:14" s="104" customFormat="1">
      <c r="G15343"/>
      <c r="H15343"/>
      <c r="N15343"/>
    </row>
    <row r="15344" spans="7:14" s="104" customFormat="1">
      <c r="G15344"/>
      <c r="H15344"/>
      <c r="N15344"/>
    </row>
    <row r="15345" spans="7:14" s="104" customFormat="1">
      <c r="G15345"/>
      <c r="H15345"/>
      <c r="N15345"/>
    </row>
    <row r="15346" spans="7:14" s="104" customFormat="1">
      <c r="G15346"/>
      <c r="H15346"/>
      <c r="N15346"/>
    </row>
    <row r="15347" spans="7:14" s="104" customFormat="1">
      <c r="G15347"/>
      <c r="H15347"/>
      <c r="N15347"/>
    </row>
    <row r="15348" spans="7:14" s="104" customFormat="1">
      <c r="G15348"/>
      <c r="H15348"/>
      <c r="N15348"/>
    </row>
    <row r="15349" spans="7:14" s="104" customFormat="1">
      <c r="G15349"/>
      <c r="H15349"/>
      <c r="N15349"/>
    </row>
    <row r="15350" spans="7:14" s="104" customFormat="1">
      <c r="G15350"/>
      <c r="H15350"/>
      <c r="N15350"/>
    </row>
    <row r="15351" spans="7:14" s="104" customFormat="1">
      <c r="G15351"/>
      <c r="H15351"/>
      <c r="N15351"/>
    </row>
    <row r="15352" spans="7:14" s="104" customFormat="1">
      <c r="G15352"/>
      <c r="H15352"/>
      <c r="N15352"/>
    </row>
    <row r="15353" spans="7:14" s="104" customFormat="1">
      <c r="G15353"/>
      <c r="H15353"/>
      <c r="N15353"/>
    </row>
    <row r="15354" spans="7:14" s="104" customFormat="1">
      <c r="G15354"/>
      <c r="H15354"/>
      <c r="N15354"/>
    </row>
    <row r="15355" spans="7:14" s="104" customFormat="1">
      <c r="G15355"/>
      <c r="H15355"/>
      <c r="N15355"/>
    </row>
    <row r="15356" spans="7:14" s="104" customFormat="1">
      <c r="G15356"/>
      <c r="H15356"/>
      <c r="N15356"/>
    </row>
    <row r="15357" spans="7:14" s="104" customFormat="1">
      <c r="G15357"/>
      <c r="H15357"/>
      <c r="N15357"/>
    </row>
    <row r="15358" spans="7:14" s="104" customFormat="1">
      <c r="G15358"/>
      <c r="H15358"/>
      <c r="N15358"/>
    </row>
    <row r="15359" spans="7:14" s="104" customFormat="1">
      <c r="G15359"/>
      <c r="H15359"/>
      <c r="N15359"/>
    </row>
    <row r="15360" spans="7:14" s="104" customFormat="1">
      <c r="G15360"/>
      <c r="H15360"/>
      <c r="N15360"/>
    </row>
    <row r="15361" spans="7:14" s="104" customFormat="1">
      <c r="G15361"/>
      <c r="H15361"/>
      <c r="N15361"/>
    </row>
    <row r="15362" spans="7:14" s="104" customFormat="1">
      <c r="G15362"/>
      <c r="H15362"/>
      <c r="N15362"/>
    </row>
    <row r="15363" spans="7:14" s="104" customFormat="1">
      <c r="G15363"/>
      <c r="H15363"/>
      <c r="N15363"/>
    </row>
    <row r="15364" spans="7:14" s="104" customFormat="1">
      <c r="G15364"/>
      <c r="H15364"/>
      <c r="N15364"/>
    </row>
    <row r="15365" spans="7:14" s="104" customFormat="1">
      <c r="G15365"/>
      <c r="H15365"/>
      <c r="N15365"/>
    </row>
    <row r="15366" spans="7:14" s="104" customFormat="1">
      <c r="G15366"/>
      <c r="H15366"/>
      <c r="N15366"/>
    </row>
    <row r="15367" spans="7:14" s="104" customFormat="1">
      <c r="G15367"/>
      <c r="H15367"/>
      <c r="N15367"/>
    </row>
    <row r="15368" spans="7:14" s="104" customFormat="1">
      <c r="G15368"/>
      <c r="H15368"/>
      <c r="N15368"/>
    </row>
    <row r="15369" spans="7:14" s="104" customFormat="1">
      <c r="G15369"/>
      <c r="H15369"/>
      <c r="N15369"/>
    </row>
    <row r="15370" spans="7:14" s="104" customFormat="1">
      <c r="G15370"/>
      <c r="H15370"/>
      <c r="N15370"/>
    </row>
    <row r="15371" spans="7:14" s="104" customFormat="1">
      <c r="G15371"/>
      <c r="H15371"/>
      <c r="N15371"/>
    </row>
    <row r="15372" spans="7:14" s="104" customFormat="1">
      <c r="G15372"/>
      <c r="H15372"/>
      <c r="N15372"/>
    </row>
    <row r="15373" spans="7:14" s="104" customFormat="1">
      <c r="G15373"/>
      <c r="H15373"/>
      <c r="N15373"/>
    </row>
    <row r="15374" spans="7:14" s="104" customFormat="1">
      <c r="G15374"/>
      <c r="H15374"/>
      <c r="N15374"/>
    </row>
    <row r="15375" spans="7:14" s="104" customFormat="1">
      <c r="G15375"/>
      <c r="H15375"/>
      <c r="N15375"/>
    </row>
    <row r="15376" spans="7:14" s="104" customFormat="1">
      <c r="G15376"/>
      <c r="H15376"/>
      <c r="N15376"/>
    </row>
    <row r="15377" spans="7:14" s="104" customFormat="1">
      <c r="G15377"/>
      <c r="H15377"/>
      <c r="N15377"/>
    </row>
    <row r="15378" spans="7:14" s="104" customFormat="1">
      <c r="G15378"/>
      <c r="H15378"/>
      <c r="N15378"/>
    </row>
    <row r="15379" spans="7:14" s="104" customFormat="1">
      <c r="G15379"/>
      <c r="H15379"/>
      <c r="N15379"/>
    </row>
    <row r="15380" spans="7:14" s="104" customFormat="1">
      <c r="G15380"/>
      <c r="H15380"/>
      <c r="N15380"/>
    </row>
    <row r="15381" spans="7:14" s="104" customFormat="1">
      <c r="G15381"/>
      <c r="H15381"/>
      <c r="N15381"/>
    </row>
    <row r="15382" spans="7:14" s="104" customFormat="1">
      <c r="G15382"/>
      <c r="H15382"/>
      <c r="N15382"/>
    </row>
    <row r="15383" spans="7:14" s="104" customFormat="1">
      <c r="G15383"/>
      <c r="H15383"/>
      <c r="N15383"/>
    </row>
    <row r="15384" spans="7:14" s="104" customFormat="1">
      <c r="G15384"/>
      <c r="H15384"/>
      <c r="N15384"/>
    </row>
    <row r="15385" spans="7:14" s="104" customFormat="1">
      <c r="G15385"/>
      <c r="H15385"/>
      <c r="N15385"/>
    </row>
    <row r="15386" spans="7:14" s="104" customFormat="1">
      <c r="G15386"/>
      <c r="H15386"/>
      <c r="N15386"/>
    </row>
    <row r="15387" spans="7:14" s="104" customFormat="1">
      <c r="G15387"/>
      <c r="H15387"/>
      <c r="N15387"/>
    </row>
    <row r="15388" spans="7:14" s="104" customFormat="1">
      <c r="G15388"/>
      <c r="H15388"/>
      <c r="N15388"/>
    </row>
    <row r="15389" spans="7:14" s="104" customFormat="1">
      <c r="G15389"/>
      <c r="H15389"/>
      <c r="N15389"/>
    </row>
    <row r="15390" spans="7:14" s="104" customFormat="1">
      <c r="G15390"/>
      <c r="H15390"/>
      <c r="N15390"/>
    </row>
    <row r="15391" spans="7:14" s="104" customFormat="1">
      <c r="G15391"/>
      <c r="H15391"/>
      <c r="N15391"/>
    </row>
    <row r="15392" spans="7:14" s="104" customFormat="1">
      <c r="G15392"/>
      <c r="H15392"/>
      <c r="N15392"/>
    </row>
    <row r="15393" spans="7:14" s="104" customFormat="1">
      <c r="G15393"/>
      <c r="H15393"/>
      <c r="N15393"/>
    </row>
    <row r="15394" spans="7:14" s="104" customFormat="1">
      <c r="G15394"/>
      <c r="H15394"/>
      <c r="N15394"/>
    </row>
    <row r="15395" spans="7:14" s="104" customFormat="1">
      <c r="G15395"/>
      <c r="H15395"/>
      <c r="N15395"/>
    </row>
    <row r="15396" spans="7:14" s="104" customFormat="1">
      <c r="G15396"/>
      <c r="H15396"/>
      <c r="N15396"/>
    </row>
    <row r="15397" spans="7:14" s="104" customFormat="1">
      <c r="G15397"/>
      <c r="H15397"/>
      <c r="N15397"/>
    </row>
    <row r="15398" spans="7:14" s="104" customFormat="1">
      <c r="G15398"/>
      <c r="H15398"/>
      <c r="N15398"/>
    </row>
    <row r="15399" spans="7:14" s="104" customFormat="1">
      <c r="G15399"/>
      <c r="H15399"/>
      <c r="N15399"/>
    </row>
    <row r="15400" spans="7:14" s="104" customFormat="1">
      <c r="G15400"/>
      <c r="H15400"/>
      <c r="N15400"/>
    </row>
    <row r="15401" spans="7:14" s="104" customFormat="1">
      <c r="G15401"/>
      <c r="H15401"/>
      <c r="N15401"/>
    </row>
    <row r="15402" spans="7:14" s="104" customFormat="1">
      <c r="G15402"/>
      <c r="H15402"/>
      <c r="N15402"/>
    </row>
    <row r="15403" spans="7:14" s="104" customFormat="1">
      <c r="G15403"/>
      <c r="H15403"/>
      <c r="N15403"/>
    </row>
    <row r="15404" spans="7:14" s="104" customFormat="1">
      <c r="G15404"/>
      <c r="H15404"/>
      <c r="N15404"/>
    </row>
    <row r="15405" spans="7:14" s="104" customFormat="1">
      <c r="G15405"/>
      <c r="H15405"/>
      <c r="N15405"/>
    </row>
    <row r="15406" spans="7:14" s="104" customFormat="1">
      <c r="G15406"/>
      <c r="H15406"/>
      <c r="N15406"/>
    </row>
    <row r="15407" spans="7:14" s="104" customFormat="1">
      <c r="G15407"/>
      <c r="H15407"/>
      <c r="N15407"/>
    </row>
    <row r="15408" spans="7:14" s="104" customFormat="1">
      <c r="G15408"/>
      <c r="H15408"/>
      <c r="N15408"/>
    </row>
    <row r="15409" spans="7:14" s="104" customFormat="1">
      <c r="G15409"/>
      <c r="H15409"/>
      <c r="N15409"/>
    </row>
    <row r="15410" spans="7:14" s="104" customFormat="1">
      <c r="G15410"/>
      <c r="H15410"/>
      <c r="N15410"/>
    </row>
    <row r="15411" spans="7:14" s="104" customFormat="1">
      <c r="G15411"/>
      <c r="H15411"/>
      <c r="N15411"/>
    </row>
    <row r="15412" spans="7:14" s="104" customFormat="1">
      <c r="G15412"/>
      <c r="H15412"/>
      <c r="N15412"/>
    </row>
    <row r="15413" spans="7:14" s="104" customFormat="1">
      <c r="G15413"/>
      <c r="H15413"/>
      <c r="N15413"/>
    </row>
    <row r="15414" spans="7:14" s="104" customFormat="1">
      <c r="G15414"/>
      <c r="H15414"/>
      <c r="N15414"/>
    </row>
    <row r="15415" spans="7:14" s="104" customFormat="1">
      <c r="G15415"/>
      <c r="H15415"/>
      <c r="N15415"/>
    </row>
    <row r="15416" spans="7:14" s="104" customFormat="1">
      <c r="G15416"/>
      <c r="H15416"/>
      <c r="N15416"/>
    </row>
    <row r="15417" spans="7:14" s="104" customFormat="1">
      <c r="G15417"/>
      <c r="H15417"/>
      <c r="N15417"/>
    </row>
    <row r="15418" spans="7:14" s="104" customFormat="1">
      <c r="G15418"/>
      <c r="H15418"/>
      <c r="N15418"/>
    </row>
    <row r="15419" spans="7:14" s="104" customFormat="1">
      <c r="G15419"/>
      <c r="H15419"/>
      <c r="N15419"/>
    </row>
    <row r="15420" spans="7:14" s="104" customFormat="1">
      <c r="G15420"/>
      <c r="H15420"/>
      <c r="N15420"/>
    </row>
    <row r="15421" spans="7:14" s="104" customFormat="1">
      <c r="G15421"/>
      <c r="H15421"/>
      <c r="N15421"/>
    </row>
    <row r="15422" spans="7:14" s="104" customFormat="1">
      <c r="G15422"/>
      <c r="H15422"/>
      <c r="N15422"/>
    </row>
    <row r="15423" spans="7:14" s="104" customFormat="1">
      <c r="G15423"/>
      <c r="H15423"/>
      <c r="N15423"/>
    </row>
    <row r="15424" spans="7:14" s="104" customFormat="1">
      <c r="G15424"/>
      <c r="H15424"/>
      <c r="N15424"/>
    </row>
    <row r="15425" spans="7:14" s="104" customFormat="1">
      <c r="G15425"/>
      <c r="H15425"/>
      <c r="N15425"/>
    </row>
    <row r="15426" spans="7:14" s="104" customFormat="1">
      <c r="G15426"/>
      <c r="H15426"/>
      <c r="N15426"/>
    </row>
    <row r="15427" spans="7:14" s="104" customFormat="1">
      <c r="G15427"/>
      <c r="H15427"/>
      <c r="N15427"/>
    </row>
    <row r="15428" spans="7:14" s="104" customFormat="1">
      <c r="G15428"/>
      <c r="H15428"/>
      <c r="N15428"/>
    </row>
    <row r="15429" spans="7:14" s="104" customFormat="1">
      <c r="G15429"/>
      <c r="H15429"/>
      <c r="N15429"/>
    </row>
    <row r="15430" spans="7:14" s="104" customFormat="1">
      <c r="G15430"/>
      <c r="H15430"/>
      <c r="N15430"/>
    </row>
    <row r="15431" spans="7:14" s="104" customFormat="1">
      <c r="G15431"/>
      <c r="H15431"/>
      <c r="N15431"/>
    </row>
    <row r="15432" spans="7:14" s="104" customFormat="1">
      <c r="G15432"/>
      <c r="H15432"/>
      <c r="N15432"/>
    </row>
    <row r="15433" spans="7:14" s="104" customFormat="1">
      <c r="G15433"/>
      <c r="H15433"/>
      <c r="N15433"/>
    </row>
    <row r="15434" spans="7:14" s="104" customFormat="1">
      <c r="G15434"/>
      <c r="H15434"/>
      <c r="N15434"/>
    </row>
    <row r="15435" spans="7:14" s="104" customFormat="1">
      <c r="G15435"/>
      <c r="H15435"/>
      <c r="N15435"/>
    </row>
    <row r="15436" spans="7:14" s="104" customFormat="1">
      <c r="G15436"/>
      <c r="H15436"/>
      <c r="N15436"/>
    </row>
    <row r="15437" spans="7:14" s="104" customFormat="1">
      <c r="G15437"/>
      <c r="H15437"/>
      <c r="N15437"/>
    </row>
    <row r="15438" spans="7:14" s="104" customFormat="1">
      <c r="G15438"/>
      <c r="H15438"/>
      <c r="N15438"/>
    </row>
    <row r="15439" spans="7:14" s="104" customFormat="1">
      <c r="G15439"/>
      <c r="H15439"/>
      <c r="N15439"/>
    </row>
    <row r="15440" spans="7:14" s="104" customFormat="1">
      <c r="G15440"/>
      <c r="H15440"/>
      <c r="N15440"/>
    </row>
    <row r="15441" spans="7:14" s="104" customFormat="1">
      <c r="G15441"/>
      <c r="H15441"/>
      <c r="N15441"/>
    </row>
    <row r="15442" spans="7:14" s="104" customFormat="1">
      <c r="G15442"/>
      <c r="H15442"/>
      <c r="N15442"/>
    </row>
    <row r="15443" spans="7:14" s="104" customFormat="1">
      <c r="G15443"/>
      <c r="H15443"/>
      <c r="N15443"/>
    </row>
    <row r="15444" spans="7:14" s="104" customFormat="1">
      <c r="G15444"/>
      <c r="H15444"/>
      <c r="N15444"/>
    </row>
    <row r="15445" spans="7:14" s="104" customFormat="1">
      <c r="G15445"/>
      <c r="H15445"/>
      <c r="N15445"/>
    </row>
    <row r="15446" spans="7:14" s="104" customFormat="1">
      <c r="G15446"/>
      <c r="H15446"/>
      <c r="N15446"/>
    </row>
    <row r="15447" spans="7:14" s="104" customFormat="1">
      <c r="G15447"/>
      <c r="H15447"/>
      <c r="N15447"/>
    </row>
    <row r="15448" spans="7:14" s="104" customFormat="1">
      <c r="G15448"/>
      <c r="H15448"/>
      <c r="N15448"/>
    </row>
    <row r="15449" spans="7:14" s="104" customFormat="1">
      <c r="G15449"/>
      <c r="H15449"/>
      <c r="N15449"/>
    </row>
    <row r="15450" spans="7:14" s="104" customFormat="1">
      <c r="G15450"/>
      <c r="H15450"/>
      <c r="N15450"/>
    </row>
    <row r="15451" spans="7:14" s="104" customFormat="1">
      <c r="G15451"/>
      <c r="H15451"/>
      <c r="N15451"/>
    </row>
    <row r="15452" spans="7:14" s="104" customFormat="1">
      <c r="G15452"/>
      <c r="H15452"/>
      <c r="N15452"/>
    </row>
    <row r="15453" spans="7:14" s="104" customFormat="1">
      <c r="G15453"/>
      <c r="H15453"/>
      <c r="N15453"/>
    </row>
    <row r="15454" spans="7:14" s="104" customFormat="1">
      <c r="G15454"/>
      <c r="H15454"/>
      <c r="N15454"/>
    </row>
    <row r="15455" spans="7:14" s="104" customFormat="1">
      <c r="G15455"/>
      <c r="H15455"/>
      <c r="N15455"/>
    </row>
    <row r="15456" spans="7:14" s="104" customFormat="1">
      <c r="G15456"/>
      <c r="H15456"/>
      <c r="N15456"/>
    </row>
    <row r="15457" spans="7:14" s="104" customFormat="1">
      <c r="G15457"/>
      <c r="H15457"/>
      <c r="N15457"/>
    </row>
    <row r="15458" spans="7:14" s="104" customFormat="1">
      <c r="G15458"/>
      <c r="H15458"/>
      <c r="N15458"/>
    </row>
    <row r="15459" spans="7:14" s="104" customFormat="1">
      <c r="G15459"/>
      <c r="H15459"/>
      <c r="N15459"/>
    </row>
    <row r="15460" spans="7:14" s="104" customFormat="1">
      <c r="G15460"/>
      <c r="H15460"/>
      <c r="N15460"/>
    </row>
    <row r="15461" spans="7:14" s="104" customFormat="1">
      <c r="G15461"/>
      <c r="H15461"/>
      <c r="N15461"/>
    </row>
    <row r="15462" spans="7:14" s="104" customFormat="1">
      <c r="G15462"/>
      <c r="H15462"/>
      <c r="N15462"/>
    </row>
    <row r="15463" spans="7:14" s="104" customFormat="1">
      <c r="G15463"/>
      <c r="H15463"/>
      <c r="N15463"/>
    </row>
    <row r="15464" spans="7:14" s="104" customFormat="1">
      <c r="G15464"/>
      <c r="H15464"/>
      <c r="N15464"/>
    </row>
    <row r="15465" spans="7:14" s="104" customFormat="1">
      <c r="G15465"/>
      <c r="H15465"/>
      <c r="N15465"/>
    </row>
    <row r="15466" spans="7:14" s="104" customFormat="1">
      <c r="G15466"/>
      <c r="H15466"/>
      <c r="N15466"/>
    </row>
    <row r="15467" spans="7:14" s="104" customFormat="1">
      <c r="G15467"/>
      <c r="H15467"/>
      <c r="N15467"/>
    </row>
    <row r="15468" spans="7:14" s="104" customFormat="1">
      <c r="G15468"/>
      <c r="H15468"/>
      <c r="N15468"/>
    </row>
    <row r="15469" spans="7:14" s="104" customFormat="1">
      <c r="G15469"/>
      <c r="H15469"/>
      <c r="N15469"/>
    </row>
    <row r="15470" spans="7:14" s="104" customFormat="1">
      <c r="G15470"/>
      <c r="H15470"/>
      <c r="N15470"/>
    </row>
    <row r="15471" spans="7:14" s="104" customFormat="1">
      <c r="G15471"/>
      <c r="H15471"/>
      <c r="N15471"/>
    </row>
    <row r="15472" spans="7:14" s="104" customFormat="1">
      <c r="G15472"/>
      <c r="H15472"/>
      <c r="N15472"/>
    </row>
    <row r="15473" spans="7:14" s="104" customFormat="1">
      <c r="G15473"/>
      <c r="H15473"/>
      <c r="N15473"/>
    </row>
    <row r="15474" spans="7:14" s="104" customFormat="1">
      <c r="G15474"/>
      <c r="H15474"/>
      <c r="N15474"/>
    </row>
    <row r="15475" spans="7:14" s="104" customFormat="1">
      <c r="G15475"/>
      <c r="H15475"/>
      <c r="N15475"/>
    </row>
    <row r="15476" spans="7:14" s="104" customFormat="1">
      <c r="G15476"/>
      <c r="H15476"/>
      <c r="N15476"/>
    </row>
    <row r="15477" spans="7:14" s="104" customFormat="1">
      <c r="G15477"/>
      <c r="H15477"/>
      <c r="N15477"/>
    </row>
    <row r="15478" spans="7:14" s="104" customFormat="1">
      <c r="G15478"/>
      <c r="H15478"/>
      <c r="N15478"/>
    </row>
    <row r="15479" spans="7:14" s="104" customFormat="1">
      <c r="G15479"/>
      <c r="H15479"/>
      <c r="N15479"/>
    </row>
    <row r="15480" spans="7:14" s="104" customFormat="1">
      <c r="G15480"/>
      <c r="H15480"/>
      <c r="N15480"/>
    </row>
    <row r="15481" spans="7:14" s="104" customFormat="1">
      <c r="G15481"/>
      <c r="H15481"/>
      <c r="N15481"/>
    </row>
    <row r="15482" spans="7:14" s="104" customFormat="1">
      <c r="G15482"/>
      <c r="H15482"/>
      <c r="N15482"/>
    </row>
    <row r="15483" spans="7:14" s="104" customFormat="1">
      <c r="G15483"/>
      <c r="H15483"/>
      <c r="N15483"/>
    </row>
    <row r="15484" spans="7:14" s="104" customFormat="1">
      <c r="G15484"/>
      <c r="H15484"/>
      <c r="N15484"/>
    </row>
    <row r="15485" spans="7:14" s="104" customFormat="1">
      <c r="G15485"/>
      <c r="H15485"/>
      <c r="N15485"/>
    </row>
    <row r="15486" spans="7:14" s="104" customFormat="1">
      <c r="G15486"/>
      <c r="H15486"/>
      <c r="N15486"/>
    </row>
    <row r="15487" spans="7:14" s="104" customFormat="1">
      <c r="G15487"/>
      <c r="H15487"/>
      <c r="N15487"/>
    </row>
    <row r="15488" spans="7:14" s="104" customFormat="1">
      <c r="G15488"/>
      <c r="H15488"/>
      <c r="N15488"/>
    </row>
    <row r="15489" spans="7:14" s="104" customFormat="1">
      <c r="G15489"/>
      <c r="H15489"/>
      <c r="N15489"/>
    </row>
    <row r="15490" spans="7:14" s="104" customFormat="1">
      <c r="G15490"/>
      <c r="H15490"/>
      <c r="N15490"/>
    </row>
    <row r="15491" spans="7:14" s="104" customFormat="1">
      <c r="G15491"/>
      <c r="H15491"/>
      <c r="N15491"/>
    </row>
    <row r="15492" spans="7:14" s="104" customFormat="1">
      <c r="G15492"/>
      <c r="H15492"/>
      <c r="N15492"/>
    </row>
    <row r="15493" spans="7:14" s="104" customFormat="1">
      <c r="G15493"/>
      <c r="H15493"/>
      <c r="N15493"/>
    </row>
    <row r="15494" spans="7:14" s="104" customFormat="1">
      <c r="G15494"/>
      <c r="H15494"/>
      <c r="N15494"/>
    </row>
    <row r="15495" spans="7:14" s="104" customFormat="1">
      <c r="G15495"/>
      <c r="H15495"/>
      <c r="N15495"/>
    </row>
    <row r="15496" spans="7:14" s="104" customFormat="1">
      <c r="G15496"/>
      <c r="H15496"/>
      <c r="N15496"/>
    </row>
    <row r="15497" spans="7:14" s="104" customFormat="1">
      <c r="G15497"/>
      <c r="H15497"/>
      <c r="N15497"/>
    </row>
    <row r="15498" spans="7:14" s="104" customFormat="1">
      <c r="G15498"/>
      <c r="H15498"/>
      <c r="N15498"/>
    </row>
    <row r="15499" spans="7:14" s="104" customFormat="1">
      <c r="G15499"/>
      <c r="H15499"/>
      <c r="N15499"/>
    </row>
    <row r="15500" spans="7:14" s="104" customFormat="1">
      <c r="G15500"/>
      <c r="H15500"/>
      <c r="N15500"/>
    </row>
    <row r="15501" spans="7:14" s="104" customFormat="1">
      <c r="G15501"/>
      <c r="H15501"/>
      <c r="N15501"/>
    </row>
    <row r="15502" spans="7:14" s="104" customFormat="1">
      <c r="G15502"/>
      <c r="H15502"/>
      <c r="N15502"/>
    </row>
    <row r="15503" spans="7:14" s="104" customFormat="1">
      <c r="G15503"/>
      <c r="H15503"/>
      <c r="N15503"/>
    </row>
    <row r="15504" spans="7:14" s="104" customFormat="1">
      <c r="G15504"/>
      <c r="H15504"/>
      <c r="N15504"/>
    </row>
    <row r="15505" spans="7:14" s="104" customFormat="1">
      <c r="G15505"/>
      <c r="H15505"/>
      <c r="N15505"/>
    </row>
    <row r="15506" spans="7:14" s="104" customFormat="1">
      <c r="G15506"/>
      <c r="H15506"/>
      <c r="N15506"/>
    </row>
    <row r="15507" spans="7:14" s="104" customFormat="1">
      <c r="G15507"/>
      <c r="H15507"/>
      <c r="N15507"/>
    </row>
    <row r="15508" spans="7:14" s="104" customFormat="1">
      <c r="G15508"/>
      <c r="H15508"/>
      <c r="N15508"/>
    </row>
    <row r="15509" spans="7:14" s="104" customFormat="1">
      <c r="G15509"/>
      <c r="H15509"/>
      <c r="N15509"/>
    </row>
    <row r="15510" spans="7:14" s="104" customFormat="1">
      <c r="G15510"/>
      <c r="H15510"/>
      <c r="N15510"/>
    </row>
    <row r="15511" spans="7:14" s="104" customFormat="1">
      <c r="G15511"/>
      <c r="H15511"/>
      <c r="N15511"/>
    </row>
    <row r="15512" spans="7:14" s="104" customFormat="1">
      <c r="G15512"/>
      <c r="H15512"/>
      <c r="N15512"/>
    </row>
    <row r="15513" spans="7:14" s="104" customFormat="1">
      <c r="G15513"/>
      <c r="H15513"/>
      <c r="N15513"/>
    </row>
    <row r="15514" spans="7:14" s="104" customFormat="1">
      <c r="G15514"/>
      <c r="H15514"/>
      <c r="N15514"/>
    </row>
    <row r="15515" spans="7:14" s="104" customFormat="1">
      <c r="G15515"/>
      <c r="H15515"/>
      <c r="N15515"/>
    </row>
    <row r="15516" spans="7:14" s="104" customFormat="1">
      <c r="G15516"/>
      <c r="H15516"/>
      <c r="N15516"/>
    </row>
    <row r="15517" spans="7:14" s="104" customFormat="1">
      <c r="G15517"/>
      <c r="H15517"/>
      <c r="N15517"/>
    </row>
    <row r="15518" spans="7:14" s="104" customFormat="1">
      <c r="G15518"/>
      <c r="H15518"/>
      <c r="N15518"/>
    </row>
    <row r="15519" spans="7:14" s="104" customFormat="1">
      <c r="G15519"/>
      <c r="H15519"/>
      <c r="N15519"/>
    </row>
    <row r="15520" spans="7:14" s="104" customFormat="1">
      <c r="G15520"/>
      <c r="H15520"/>
      <c r="N15520"/>
    </row>
    <row r="15521" spans="7:14" s="104" customFormat="1">
      <c r="G15521"/>
      <c r="H15521"/>
      <c r="N15521"/>
    </row>
    <row r="15522" spans="7:14" s="104" customFormat="1">
      <c r="G15522"/>
      <c r="H15522"/>
      <c r="N15522"/>
    </row>
    <row r="15523" spans="7:14" s="104" customFormat="1">
      <c r="G15523"/>
      <c r="H15523"/>
      <c r="N15523"/>
    </row>
    <row r="15524" spans="7:14" s="104" customFormat="1">
      <c r="G15524"/>
      <c r="H15524"/>
      <c r="N15524"/>
    </row>
    <row r="15525" spans="7:14" s="104" customFormat="1">
      <c r="G15525"/>
      <c r="H15525"/>
      <c r="N15525"/>
    </row>
    <row r="15526" spans="7:14" s="104" customFormat="1">
      <c r="G15526"/>
      <c r="H15526"/>
      <c r="N15526"/>
    </row>
    <row r="15527" spans="7:14" s="104" customFormat="1">
      <c r="G15527"/>
      <c r="H15527"/>
      <c r="N15527"/>
    </row>
    <row r="15528" spans="7:14" s="104" customFormat="1">
      <c r="G15528"/>
      <c r="H15528"/>
      <c r="N15528"/>
    </row>
    <row r="15529" spans="7:14" s="104" customFormat="1">
      <c r="G15529"/>
      <c r="H15529"/>
      <c r="N15529"/>
    </row>
    <row r="15530" spans="7:14" s="104" customFormat="1">
      <c r="G15530"/>
      <c r="H15530"/>
      <c r="N15530"/>
    </row>
    <row r="15531" spans="7:14" s="104" customFormat="1">
      <c r="G15531"/>
      <c r="H15531"/>
      <c r="N15531"/>
    </row>
    <row r="15532" spans="7:14" s="104" customFormat="1">
      <c r="G15532"/>
      <c r="H15532"/>
      <c r="N15532"/>
    </row>
    <row r="15533" spans="7:14" s="104" customFormat="1">
      <c r="G15533"/>
      <c r="H15533"/>
      <c r="N15533"/>
    </row>
    <row r="15534" spans="7:14" s="104" customFormat="1">
      <c r="G15534"/>
      <c r="H15534"/>
      <c r="N15534"/>
    </row>
    <row r="15535" spans="7:14" s="104" customFormat="1">
      <c r="G15535"/>
      <c r="H15535"/>
      <c r="N15535"/>
    </row>
    <row r="15536" spans="7:14" s="104" customFormat="1">
      <c r="G15536"/>
      <c r="H15536"/>
      <c r="N15536"/>
    </row>
    <row r="15537" spans="7:14" s="104" customFormat="1">
      <c r="G15537"/>
      <c r="H15537"/>
      <c r="N15537"/>
    </row>
    <row r="15538" spans="7:14" s="104" customFormat="1">
      <c r="G15538"/>
      <c r="H15538"/>
      <c r="N15538"/>
    </row>
    <row r="15539" spans="7:14" s="104" customFormat="1">
      <c r="G15539"/>
      <c r="H15539"/>
      <c r="N15539"/>
    </row>
    <row r="15540" spans="7:14" s="104" customFormat="1">
      <c r="G15540"/>
      <c r="H15540"/>
      <c r="N15540"/>
    </row>
    <row r="15541" spans="7:14" s="104" customFormat="1">
      <c r="G15541"/>
      <c r="H15541"/>
      <c r="N15541"/>
    </row>
    <row r="15542" spans="7:14" s="104" customFormat="1">
      <c r="G15542"/>
      <c r="H15542"/>
      <c r="N15542"/>
    </row>
    <row r="15543" spans="7:14" s="104" customFormat="1">
      <c r="G15543"/>
      <c r="H15543"/>
      <c r="N15543"/>
    </row>
    <row r="15544" spans="7:14" s="104" customFormat="1">
      <c r="G15544"/>
      <c r="H15544"/>
      <c r="N15544"/>
    </row>
    <row r="15545" spans="7:14" s="104" customFormat="1">
      <c r="G15545"/>
      <c r="H15545"/>
      <c r="N15545"/>
    </row>
    <row r="15546" spans="7:14" s="104" customFormat="1">
      <c r="G15546"/>
      <c r="H15546"/>
      <c r="N15546"/>
    </row>
    <row r="15547" spans="7:14" s="104" customFormat="1">
      <c r="G15547"/>
      <c r="H15547"/>
      <c r="N15547"/>
    </row>
    <row r="15548" spans="7:14" s="104" customFormat="1">
      <c r="G15548"/>
      <c r="H15548"/>
      <c r="N15548"/>
    </row>
    <row r="15549" spans="7:14" s="104" customFormat="1">
      <c r="G15549"/>
      <c r="H15549"/>
      <c r="N15549"/>
    </row>
    <row r="15550" spans="7:14" s="104" customFormat="1">
      <c r="G15550"/>
      <c r="H15550"/>
      <c r="N15550"/>
    </row>
    <row r="15551" spans="7:14" s="104" customFormat="1">
      <c r="G15551"/>
      <c r="H15551"/>
      <c r="N15551"/>
    </row>
    <row r="15552" spans="7:14" s="104" customFormat="1">
      <c r="G15552"/>
      <c r="H15552"/>
      <c r="N15552"/>
    </row>
    <row r="15553" spans="7:14" s="104" customFormat="1">
      <c r="G15553"/>
      <c r="H15553"/>
      <c r="N15553"/>
    </row>
    <row r="15554" spans="7:14" s="104" customFormat="1">
      <c r="G15554"/>
      <c r="H15554"/>
      <c r="N15554"/>
    </row>
    <row r="15555" spans="7:14" s="104" customFormat="1">
      <c r="G15555"/>
      <c r="H15555"/>
      <c r="N15555"/>
    </row>
    <row r="15556" spans="7:14" s="104" customFormat="1">
      <c r="G15556"/>
      <c r="H15556"/>
      <c r="N15556"/>
    </row>
    <row r="15557" spans="7:14" s="104" customFormat="1">
      <c r="G15557"/>
      <c r="H15557"/>
      <c r="N15557"/>
    </row>
    <row r="15558" spans="7:14" s="104" customFormat="1">
      <c r="G15558"/>
      <c r="H15558"/>
      <c r="N15558"/>
    </row>
    <row r="15559" spans="7:14" s="104" customFormat="1">
      <c r="G15559"/>
      <c r="H15559"/>
      <c r="N15559"/>
    </row>
    <row r="15560" spans="7:14" s="104" customFormat="1">
      <c r="G15560"/>
      <c r="H15560"/>
      <c r="N15560"/>
    </row>
    <row r="15561" spans="7:14" s="104" customFormat="1">
      <c r="G15561"/>
      <c r="H15561"/>
      <c r="N15561"/>
    </row>
    <row r="15562" spans="7:14" s="104" customFormat="1">
      <c r="G15562"/>
      <c r="H15562"/>
      <c r="N15562"/>
    </row>
    <row r="15563" spans="7:14" s="104" customFormat="1">
      <c r="G15563"/>
      <c r="H15563"/>
      <c r="N15563"/>
    </row>
    <row r="15564" spans="7:14" s="104" customFormat="1">
      <c r="G15564"/>
      <c r="H15564"/>
      <c r="N15564"/>
    </row>
    <row r="15565" spans="7:14" s="104" customFormat="1">
      <c r="G15565"/>
      <c r="H15565"/>
      <c r="N15565"/>
    </row>
    <row r="15566" spans="7:14" s="104" customFormat="1">
      <c r="G15566"/>
      <c r="H15566"/>
      <c r="N15566"/>
    </row>
    <row r="15567" spans="7:14" s="104" customFormat="1">
      <c r="G15567"/>
      <c r="H15567"/>
      <c r="N15567"/>
    </row>
    <row r="15568" spans="7:14" s="104" customFormat="1">
      <c r="G15568"/>
      <c r="H15568"/>
      <c r="N15568"/>
    </row>
    <row r="15569" spans="7:14" s="104" customFormat="1">
      <c r="G15569"/>
      <c r="H15569"/>
      <c r="N15569"/>
    </row>
    <row r="15570" spans="7:14" s="104" customFormat="1">
      <c r="G15570"/>
      <c r="H15570"/>
      <c r="N15570"/>
    </row>
    <row r="15571" spans="7:14" s="104" customFormat="1">
      <c r="G15571"/>
      <c r="H15571"/>
      <c r="N15571"/>
    </row>
    <row r="15572" spans="7:14" s="104" customFormat="1">
      <c r="G15572"/>
      <c r="H15572"/>
      <c r="N15572"/>
    </row>
    <row r="15573" spans="7:14" s="104" customFormat="1">
      <c r="G15573"/>
      <c r="H15573"/>
      <c r="N15573"/>
    </row>
    <row r="15574" spans="7:14" s="104" customFormat="1">
      <c r="G15574"/>
      <c r="H15574"/>
      <c r="N15574"/>
    </row>
    <row r="15575" spans="7:14" s="104" customFormat="1">
      <c r="G15575"/>
      <c r="H15575"/>
      <c r="N15575"/>
    </row>
    <row r="15576" spans="7:14" s="104" customFormat="1">
      <c r="G15576"/>
      <c r="H15576"/>
      <c r="N15576"/>
    </row>
    <row r="15577" spans="7:14" s="104" customFormat="1">
      <c r="G15577"/>
      <c r="H15577"/>
      <c r="N15577"/>
    </row>
    <row r="15578" spans="7:14" s="104" customFormat="1">
      <c r="G15578"/>
      <c r="H15578"/>
      <c r="N15578"/>
    </row>
    <row r="15579" spans="7:14" s="104" customFormat="1">
      <c r="G15579"/>
      <c r="H15579"/>
      <c r="N15579"/>
    </row>
    <row r="15580" spans="7:14" s="104" customFormat="1">
      <c r="G15580"/>
      <c r="H15580"/>
      <c r="N15580"/>
    </row>
    <row r="15581" spans="7:14" s="104" customFormat="1">
      <c r="G15581"/>
      <c r="H15581"/>
      <c r="N15581"/>
    </row>
    <row r="15582" spans="7:14" s="104" customFormat="1">
      <c r="G15582"/>
      <c r="H15582"/>
      <c r="N15582"/>
    </row>
    <row r="15583" spans="7:14" s="104" customFormat="1">
      <c r="G15583"/>
      <c r="H15583"/>
      <c r="N15583"/>
    </row>
    <row r="15584" spans="7:14" s="104" customFormat="1">
      <c r="G15584"/>
      <c r="H15584"/>
      <c r="N15584"/>
    </row>
    <row r="15585" spans="7:14" s="104" customFormat="1">
      <c r="G15585"/>
      <c r="H15585"/>
      <c r="N15585"/>
    </row>
    <row r="15586" spans="7:14" s="104" customFormat="1">
      <c r="G15586"/>
      <c r="H15586"/>
      <c r="N15586"/>
    </row>
    <row r="15587" spans="7:14" s="104" customFormat="1">
      <c r="G15587"/>
      <c r="H15587"/>
      <c r="N15587"/>
    </row>
    <row r="15588" spans="7:14" s="104" customFormat="1">
      <c r="G15588"/>
      <c r="H15588"/>
      <c r="N15588"/>
    </row>
    <row r="15589" spans="7:14" s="104" customFormat="1">
      <c r="G15589"/>
      <c r="H15589"/>
      <c r="N15589"/>
    </row>
    <row r="15590" spans="7:14" s="104" customFormat="1">
      <c r="G15590"/>
      <c r="H15590"/>
      <c r="N15590"/>
    </row>
    <row r="15591" spans="7:14" s="104" customFormat="1">
      <c r="G15591"/>
      <c r="H15591"/>
      <c r="N15591"/>
    </row>
    <row r="15592" spans="7:14" s="104" customFormat="1">
      <c r="G15592"/>
      <c r="H15592"/>
      <c r="N15592"/>
    </row>
    <row r="15593" spans="7:14" s="104" customFormat="1">
      <c r="G15593"/>
      <c r="H15593"/>
      <c r="N15593"/>
    </row>
    <row r="15594" spans="7:14" s="104" customFormat="1">
      <c r="G15594"/>
      <c r="H15594"/>
      <c r="N15594"/>
    </row>
    <row r="15595" spans="7:14" s="104" customFormat="1">
      <c r="G15595"/>
      <c r="H15595"/>
      <c r="N15595"/>
    </row>
    <row r="15596" spans="7:14" s="104" customFormat="1">
      <c r="G15596"/>
      <c r="H15596"/>
      <c r="N15596"/>
    </row>
    <row r="15597" spans="7:14" s="104" customFormat="1">
      <c r="G15597"/>
      <c r="H15597"/>
      <c r="N15597"/>
    </row>
    <row r="15598" spans="7:14" s="104" customFormat="1">
      <c r="G15598"/>
      <c r="H15598"/>
      <c r="N15598"/>
    </row>
    <row r="15599" spans="7:14" s="104" customFormat="1">
      <c r="G15599"/>
      <c r="H15599"/>
      <c r="N15599"/>
    </row>
    <row r="15600" spans="7:14" s="104" customFormat="1">
      <c r="G15600"/>
      <c r="H15600"/>
      <c r="N15600"/>
    </row>
    <row r="15601" spans="7:14" s="104" customFormat="1">
      <c r="G15601"/>
      <c r="H15601"/>
      <c r="N15601"/>
    </row>
    <row r="15602" spans="7:14" s="104" customFormat="1">
      <c r="G15602"/>
      <c r="H15602"/>
      <c r="N15602"/>
    </row>
    <row r="15603" spans="7:14" s="104" customFormat="1">
      <c r="G15603"/>
      <c r="H15603"/>
      <c r="N15603"/>
    </row>
    <row r="15604" spans="7:14" s="104" customFormat="1">
      <c r="G15604"/>
      <c r="H15604"/>
      <c r="N15604"/>
    </row>
    <row r="15605" spans="7:14" s="104" customFormat="1">
      <c r="G15605"/>
      <c r="H15605"/>
      <c r="N15605"/>
    </row>
    <row r="15606" spans="7:14" s="104" customFormat="1">
      <c r="G15606"/>
      <c r="H15606"/>
      <c r="N15606"/>
    </row>
    <row r="15607" spans="7:14" s="104" customFormat="1">
      <c r="G15607"/>
      <c r="H15607"/>
      <c r="N15607"/>
    </row>
    <row r="15608" spans="7:14" s="104" customFormat="1">
      <c r="G15608"/>
      <c r="H15608"/>
      <c r="N15608"/>
    </row>
    <row r="15609" spans="7:14" s="104" customFormat="1">
      <c r="G15609"/>
      <c r="H15609"/>
      <c r="N15609"/>
    </row>
    <row r="15610" spans="7:14" s="104" customFormat="1">
      <c r="G15610"/>
      <c r="H15610"/>
      <c r="N15610"/>
    </row>
    <row r="15611" spans="7:14" s="104" customFormat="1">
      <c r="G15611"/>
      <c r="H15611"/>
      <c r="N15611"/>
    </row>
    <row r="15612" spans="7:14" s="104" customFormat="1">
      <c r="G15612"/>
      <c r="H15612"/>
      <c r="N15612"/>
    </row>
    <row r="15613" spans="7:14" s="104" customFormat="1">
      <c r="G15613"/>
      <c r="H15613"/>
      <c r="N15613"/>
    </row>
    <row r="15614" spans="7:14" s="104" customFormat="1">
      <c r="G15614"/>
      <c r="H15614"/>
      <c r="N15614"/>
    </row>
    <row r="15615" spans="7:14" s="104" customFormat="1">
      <c r="G15615"/>
      <c r="H15615"/>
      <c r="N15615"/>
    </row>
    <row r="15616" spans="7:14" s="104" customFormat="1">
      <c r="G15616"/>
      <c r="H15616"/>
      <c r="N15616"/>
    </row>
    <row r="15617" spans="7:14" s="104" customFormat="1">
      <c r="G15617"/>
      <c r="H15617"/>
      <c r="N15617"/>
    </row>
    <row r="15618" spans="7:14" s="104" customFormat="1">
      <c r="G15618"/>
      <c r="H15618"/>
      <c r="N15618"/>
    </row>
    <row r="15619" spans="7:14" s="104" customFormat="1">
      <c r="G15619"/>
      <c r="H15619"/>
      <c r="N15619"/>
    </row>
    <row r="15620" spans="7:14" s="104" customFormat="1">
      <c r="G15620"/>
      <c r="H15620"/>
      <c r="N15620"/>
    </row>
    <row r="15621" spans="7:14" s="104" customFormat="1">
      <c r="G15621"/>
      <c r="H15621"/>
      <c r="N15621"/>
    </row>
    <row r="15622" spans="7:14" s="104" customFormat="1">
      <c r="G15622"/>
      <c r="H15622"/>
      <c r="N15622"/>
    </row>
    <row r="15623" spans="7:14" s="104" customFormat="1">
      <c r="G15623"/>
      <c r="H15623"/>
      <c r="N15623"/>
    </row>
    <row r="15624" spans="7:14" s="104" customFormat="1">
      <c r="G15624"/>
      <c r="H15624"/>
      <c r="N15624"/>
    </row>
    <row r="15625" spans="7:14" s="104" customFormat="1">
      <c r="G15625"/>
      <c r="H15625"/>
      <c r="N15625"/>
    </row>
    <row r="15626" spans="7:14" s="104" customFormat="1">
      <c r="G15626"/>
      <c r="H15626"/>
      <c r="N15626"/>
    </row>
    <row r="15627" spans="7:14" s="104" customFormat="1">
      <c r="G15627"/>
      <c r="H15627"/>
      <c r="N15627"/>
    </row>
    <row r="15628" spans="7:14" s="104" customFormat="1">
      <c r="G15628"/>
      <c r="H15628"/>
      <c r="N15628"/>
    </row>
    <row r="15629" spans="7:14" s="104" customFormat="1">
      <c r="G15629"/>
      <c r="H15629"/>
      <c r="N15629"/>
    </row>
    <row r="15630" spans="7:14" s="104" customFormat="1">
      <c r="G15630"/>
      <c r="H15630"/>
      <c r="N15630"/>
    </row>
    <row r="15631" spans="7:14" s="104" customFormat="1">
      <c r="G15631"/>
      <c r="H15631"/>
      <c r="N15631"/>
    </row>
    <row r="15632" spans="7:14" s="104" customFormat="1">
      <c r="G15632"/>
      <c r="H15632"/>
      <c r="N15632"/>
    </row>
    <row r="15633" spans="7:14" s="104" customFormat="1">
      <c r="G15633"/>
      <c r="H15633"/>
      <c r="N15633"/>
    </row>
    <row r="15634" spans="7:14" s="104" customFormat="1">
      <c r="G15634"/>
      <c r="H15634"/>
      <c r="N15634"/>
    </row>
    <row r="15635" spans="7:14" s="104" customFormat="1">
      <c r="G15635"/>
      <c r="H15635"/>
      <c r="N15635"/>
    </row>
    <row r="15636" spans="7:14" s="104" customFormat="1">
      <c r="G15636"/>
      <c r="H15636"/>
      <c r="N15636"/>
    </row>
    <row r="15637" spans="7:14" s="104" customFormat="1">
      <c r="G15637"/>
      <c r="H15637"/>
      <c r="N15637"/>
    </row>
    <row r="15638" spans="7:14" s="104" customFormat="1">
      <c r="G15638"/>
      <c r="H15638"/>
      <c r="N15638"/>
    </row>
    <row r="15639" spans="7:14" s="104" customFormat="1">
      <c r="G15639"/>
      <c r="H15639"/>
      <c r="N15639"/>
    </row>
    <row r="15640" spans="7:14" s="104" customFormat="1">
      <c r="G15640"/>
      <c r="H15640"/>
      <c r="N15640"/>
    </row>
    <row r="15641" spans="7:14" s="104" customFormat="1">
      <c r="G15641"/>
      <c r="H15641"/>
      <c r="N15641"/>
    </row>
    <row r="15642" spans="7:14" s="104" customFormat="1">
      <c r="G15642"/>
      <c r="H15642"/>
      <c r="N15642"/>
    </row>
    <row r="15643" spans="7:14" s="104" customFormat="1">
      <c r="G15643"/>
      <c r="H15643"/>
      <c r="N15643"/>
    </row>
    <row r="15644" spans="7:14" s="104" customFormat="1">
      <c r="G15644"/>
      <c r="H15644"/>
      <c r="N15644"/>
    </row>
    <row r="15645" spans="7:14" s="104" customFormat="1">
      <c r="G15645"/>
      <c r="H15645"/>
      <c r="N15645"/>
    </row>
    <row r="15646" spans="7:14" s="104" customFormat="1">
      <c r="G15646"/>
      <c r="H15646"/>
      <c r="N15646"/>
    </row>
    <row r="15647" spans="7:14" s="104" customFormat="1">
      <c r="G15647"/>
      <c r="H15647"/>
      <c r="N15647"/>
    </row>
    <row r="15648" spans="7:14" s="104" customFormat="1">
      <c r="G15648"/>
      <c r="H15648"/>
      <c r="N15648"/>
    </row>
    <row r="15649" spans="7:14" s="104" customFormat="1">
      <c r="G15649"/>
      <c r="H15649"/>
      <c r="N15649"/>
    </row>
    <row r="15650" spans="7:14" s="104" customFormat="1">
      <c r="G15650"/>
      <c r="H15650"/>
      <c r="N15650"/>
    </row>
    <row r="15651" spans="7:14" s="104" customFormat="1">
      <c r="G15651"/>
      <c r="H15651"/>
      <c r="N15651"/>
    </row>
    <row r="15652" spans="7:14" s="104" customFormat="1">
      <c r="G15652"/>
      <c r="H15652"/>
      <c r="N15652"/>
    </row>
    <row r="15653" spans="7:14" s="104" customFormat="1">
      <c r="G15653"/>
      <c r="H15653"/>
      <c r="N15653"/>
    </row>
    <row r="15654" spans="7:14" s="104" customFormat="1">
      <c r="G15654"/>
      <c r="H15654"/>
      <c r="N15654"/>
    </row>
    <row r="15655" spans="7:14" s="104" customFormat="1">
      <c r="G15655"/>
      <c r="H15655"/>
      <c r="N15655"/>
    </row>
    <row r="15656" spans="7:14" s="104" customFormat="1">
      <c r="G15656"/>
      <c r="H15656"/>
      <c r="N15656"/>
    </row>
    <row r="15657" spans="7:14" s="104" customFormat="1">
      <c r="G15657"/>
      <c r="H15657"/>
      <c r="N15657"/>
    </row>
    <row r="15658" spans="7:14" s="104" customFormat="1">
      <c r="G15658"/>
      <c r="H15658"/>
      <c r="N15658"/>
    </row>
    <row r="15659" spans="7:14" s="104" customFormat="1">
      <c r="G15659"/>
      <c r="H15659"/>
      <c r="N15659"/>
    </row>
    <row r="15660" spans="7:14" s="104" customFormat="1">
      <c r="G15660"/>
      <c r="H15660"/>
      <c r="N15660"/>
    </row>
    <row r="15661" spans="7:14" s="104" customFormat="1">
      <c r="G15661"/>
      <c r="H15661"/>
      <c r="N15661"/>
    </row>
    <row r="15662" spans="7:14" s="104" customFormat="1">
      <c r="G15662"/>
      <c r="H15662"/>
      <c r="N15662"/>
    </row>
    <row r="15663" spans="7:14" s="104" customFormat="1">
      <c r="G15663"/>
      <c r="H15663"/>
      <c r="N15663"/>
    </row>
    <row r="15664" spans="7:14" s="104" customFormat="1">
      <c r="G15664"/>
      <c r="H15664"/>
      <c r="N15664"/>
    </row>
    <row r="15665" spans="7:14" s="104" customFormat="1">
      <c r="G15665"/>
      <c r="H15665"/>
      <c r="N15665"/>
    </row>
    <row r="15666" spans="7:14" s="104" customFormat="1">
      <c r="G15666"/>
      <c r="H15666"/>
      <c r="N15666"/>
    </row>
    <row r="15667" spans="7:14" s="104" customFormat="1">
      <c r="G15667"/>
      <c r="H15667"/>
      <c r="N15667"/>
    </row>
    <row r="15668" spans="7:14" s="104" customFormat="1">
      <c r="G15668"/>
      <c r="H15668"/>
      <c r="N15668"/>
    </row>
    <row r="15669" spans="7:14" s="104" customFormat="1">
      <c r="G15669"/>
      <c r="H15669"/>
      <c r="N15669"/>
    </row>
    <row r="15670" spans="7:14" s="104" customFormat="1">
      <c r="G15670"/>
      <c r="H15670"/>
      <c r="N15670"/>
    </row>
    <row r="15671" spans="7:14" s="104" customFormat="1">
      <c r="G15671"/>
      <c r="H15671"/>
      <c r="N15671"/>
    </row>
    <row r="15672" spans="7:14" s="104" customFormat="1">
      <c r="G15672"/>
      <c r="H15672"/>
      <c r="N15672"/>
    </row>
    <row r="15673" spans="7:14" s="104" customFormat="1">
      <c r="G15673"/>
      <c r="H15673"/>
      <c r="N15673"/>
    </row>
    <row r="15674" spans="7:14" s="104" customFormat="1">
      <c r="G15674"/>
      <c r="H15674"/>
      <c r="N15674"/>
    </row>
    <row r="15675" spans="7:14" s="104" customFormat="1">
      <c r="G15675"/>
      <c r="H15675"/>
      <c r="N15675"/>
    </row>
    <row r="15676" spans="7:14" s="104" customFormat="1">
      <c r="G15676"/>
      <c r="H15676"/>
      <c r="N15676"/>
    </row>
    <row r="15677" spans="7:14" s="104" customFormat="1">
      <c r="G15677"/>
      <c r="H15677"/>
      <c r="N15677"/>
    </row>
    <row r="15678" spans="7:14" s="104" customFormat="1">
      <c r="G15678"/>
      <c r="H15678"/>
      <c r="N15678"/>
    </row>
    <row r="15679" spans="7:14" s="104" customFormat="1">
      <c r="G15679"/>
      <c r="H15679"/>
      <c r="N15679"/>
    </row>
    <row r="15680" spans="7:14" s="104" customFormat="1">
      <c r="G15680"/>
      <c r="H15680"/>
      <c r="N15680"/>
    </row>
    <row r="15681" spans="7:14" s="104" customFormat="1">
      <c r="G15681"/>
      <c r="H15681"/>
      <c r="N15681"/>
    </row>
    <row r="15682" spans="7:14" s="104" customFormat="1">
      <c r="G15682"/>
      <c r="H15682"/>
      <c r="N15682"/>
    </row>
    <row r="15683" spans="7:14" s="104" customFormat="1">
      <c r="G15683"/>
      <c r="H15683"/>
      <c r="N15683"/>
    </row>
    <row r="15684" spans="7:14" s="104" customFormat="1">
      <c r="G15684"/>
      <c r="H15684"/>
      <c r="N15684"/>
    </row>
    <row r="15685" spans="7:14" s="104" customFormat="1">
      <c r="G15685"/>
      <c r="H15685"/>
      <c r="N15685"/>
    </row>
    <row r="15686" spans="7:14" s="104" customFormat="1">
      <c r="G15686"/>
      <c r="H15686"/>
      <c r="N15686"/>
    </row>
    <row r="15687" spans="7:14" s="104" customFormat="1">
      <c r="G15687"/>
      <c r="H15687"/>
      <c r="N15687"/>
    </row>
    <row r="15688" spans="7:14" s="104" customFormat="1">
      <c r="G15688"/>
      <c r="H15688"/>
      <c r="N15688"/>
    </row>
    <row r="15689" spans="7:14" s="104" customFormat="1">
      <c r="G15689"/>
      <c r="H15689"/>
      <c r="N15689"/>
    </row>
    <row r="15690" spans="7:14" s="104" customFormat="1">
      <c r="G15690"/>
      <c r="H15690"/>
      <c r="N15690"/>
    </row>
    <row r="15691" spans="7:14" s="104" customFormat="1">
      <c r="G15691"/>
      <c r="H15691"/>
      <c r="N15691"/>
    </row>
    <row r="15692" spans="7:14" s="104" customFormat="1">
      <c r="G15692"/>
      <c r="H15692"/>
      <c r="N15692"/>
    </row>
    <row r="15693" spans="7:14" s="104" customFormat="1">
      <c r="G15693"/>
      <c r="H15693"/>
      <c r="N15693"/>
    </row>
    <row r="15694" spans="7:14" s="104" customFormat="1">
      <c r="G15694"/>
      <c r="H15694"/>
      <c r="N15694"/>
    </row>
    <row r="15695" spans="7:14" s="104" customFormat="1">
      <c r="G15695"/>
      <c r="H15695"/>
      <c r="N15695"/>
    </row>
    <row r="15696" spans="7:14" s="104" customFormat="1">
      <c r="G15696"/>
      <c r="H15696"/>
      <c r="N15696"/>
    </row>
    <row r="15697" spans="7:14" s="104" customFormat="1">
      <c r="G15697"/>
      <c r="H15697"/>
      <c r="N15697"/>
    </row>
    <row r="15698" spans="7:14" s="104" customFormat="1">
      <c r="G15698"/>
      <c r="H15698"/>
      <c r="N15698"/>
    </row>
    <row r="15699" spans="7:14" s="104" customFormat="1">
      <c r="G15699"/>
      <c r="H15699"/>
      <c r="N15699"/>
    </row>
    <row r="15700" spans="7:14" s="104" customFormat="1">
      <c r="G15700"/>
      <c r="H15700"/>
      <c r="N15700"/>
    </row>
    <row r="15701" spans="7:14" s="104" customFormat="1">
      <c r="G15701"/>
      <c r="H15701"/>
      <c r="N15701"/>
    </row>
    <row r="15702" spans="7:14" s="104" customFormat="1">
      <c r="G15702"/>
      <c r="H15702"/>
      <c r="N15702"/>
    </row>
    <row r="15703" spans="7:14" s="104" customFormat="1">
      <c r="G15703"/>
      <c r="H15703"/>
      <c r="N15703"/>
    </row>
    <row r="15704" spans="7:14" s="104" customFormat="1">
      <c r="G15704"/>
      <c r="H15704"/>
      <c r="N15704"/>
    </row>
    <row r="15705" spans="7:14" s="104" customFormat="1">
      <c r="G15705"/>
      <c r="H15705"/>
      <c r="N15705"/>
    </row>
    <row r="15706" spans="7:14" s="104" customFormat="1">
      <c r="G15706"/>
      <c r="H15706"/>
      <c r="N15706"/>
    </row>
    <row r="15707" spans="7:14" s="104" customFormat="1">
      <c r="G15707"/>
      <c r="H15707"/>
      <c r="N15707"/>
    </row>
    <row r="15708" spans="7:14" s="104" customFormat="1">
      <c r="G15708"/>
      <c r="H15708"/>
      <c r="N15708"/>
    </row>
    <row r="15709" spans="7:14" s="104" customFormat="1">
      <c r="G15709"/>
      <c r="H15709"/>
      <c r="N15709"/>
    </row>
    <row r="15710" spans="7:14" s="104" customFormat="1">
      <c r="G15710"/>
      <c r="H15710"/>
      <c r="N15710"/>
    </row>
    <row r="15711" spans="7:14" s="104" customFormat="1">
      <c r="G15711"/>
      <c r="H15711"/>
      <c r="N15711"/>
    </row>
    <row r="15712" spans="7:14" s="104" customFormat="1">
      <c r="G15712"/>
      <c r="H15712"/>
      <c r="N15712"/>
    </row>
    <row r="15713" spans="7:14" s="104" customFormat="1">
      <c r="G15713"/>
      <c r="H15713"/>
      <c r="N15713"/>
    </row>
    <row r="15714" spans="7:14" s="104" customFormat="1">
      <c r="G15714"/>
      <c r="H15714"/>
      <c r="N15714"/>
    </row>
    <row r="15715" spans="7:14" s="104" customFormat="1">
      <c r="G15715"/>
      <c r="H15715"/>
      <c r="N15715"/>
    </row>
    <row r="15716" spans="7:14" s="104" customFormat="1">
      <c r="G15716"/>
      <c r="H15716"/>
      <c r="N15716"/>
    </row>
    <row r="15717" spans="7:14" s="104" customFormat="1">
      <c r="G15717"/>
      <c r="H15717"/>
      <c r="N15717"/>
    </row>
    <row r="15718" spans="7:14" s="104" customFormat="1">
      <c r="G15718"/>
      <c r="H15718"/>
      <c r="N15718"/>
    </row>
    <row r="15719" spans="7:14" s="104" customFormat="1">
      <c r="G15719"/>
      <c r="H15719"/>
      <c r="N15719"/>
    </row>
    <row r="15720" spans="7:14" s="104" customFormat="1">
      <c r="G15720"/>
      <c r="H15720"/>
      <c r="N15720"/>
    </row>
    <row r="15721" spans="7:14" s="104" customFormat="1">
      <c r="G15721"/>
      <c r="H15721"/>
      <c r="N15721"/>
    </row>
    <row r="15722" spans="7:14" s="104" customFormat="1">
      <c r="G15722"/>
      <c r="H15722"/>
      <c r="N15722"/>
    </row>
    <row r="15723" spans="7:14" s="104" customFormat="1">
      <c r="G15723"/>
      <c r="H15723"/>
      <c r="N15723"/>
    </row>
    <row r="15724" spans="7:14" s="104" customFormat="1">
      <c r="G15724"/>
      <c r="H15724"/>
      <c r="N15724"/>
    </row>
    <row r="15725" spans="7:14" s="104" customFormat="1">
      <c r="G15725"/>
      <c r="H15725"/>
      <c r="N15725"/>
    </row>
    <row r="15726" spans="7:14" s="104" customFormat="1">
      <c r="G15726"/>
      <c r="H15726"/>
      <c r="N15726"/>
    </row>
    <row r="15727" spans="7:14" s="104" customFormat="1">
      <c r="G15727"/>
      <c r="H15727"/>
      <c r="N15727"/>
    </row>
    <row r="15728" spans="7:14" s="104" customFormat="1">
      <c r="G15728"/>
      <c r="H15728"/>
      <c r="N15728"/>
    </row>
    <row r="15729" spans="7:14" s="104" customFormat="1">
      <c r="G15729"/>
      <c r="H15729"/>
      <c r="N15729"/>
    </row>
    <row r="15730" spans="7:14" s="104" customFormat="1">
      <c r="G15730"/>
      <c r="H15730"/>
      <c r="N15730"/>
    </row>
    <row r="15731" spans="7:14" s="104" customFormat="1">
      <c r="G15731"/>
      <c r="H15731"/>
      <c r="N15731"/>
    </row>
    <row r="15732" spans="7:14" s="104" customFormat="1">
      <c r="G15732"/>
      <c r="H15732"/>
      <c r="N15732"/>
    </row>
    <row r="15733" spans="7:14" s="104" customFormat="1">
      <c r="G15733"/>
      <c r="H15733"/>
      <c r="N15733"/>
    </row>
    <row r="15734" spans="7:14" s="104" customFormat="1">
      <c r="G15734"/>
      <c r="H15734"/>
      <c r="N15734"/>
    </row>
    <row r="15735" spans="7:14" s="104" customFormat="1">
      <c r="G15735"/>
      <c r="H15735"/>
      <c r="N15735"/>
    </row>
    <row r="15736" spans="7:14" s="104" customFormat="1">
      <c r="G15736"/>
      <c r="H15736"/>
      <c r="N15736"/>
    </row>
    <row r="15737" spans="7:14" s="104" customFormat="1">
      <c r="G15737"/>
      <c r="H15737"/>
      <c r="N15737"/>
    </row>
    <row r="15738" spans="7:14" s="104" customFormat="1">
      <c r="G15738"/>
      <c r="H15738"/>
      <c r="N15738"/>
    </row>
    <row r="15739" spans="7:14" s="104" customFormat="1">
      <c r="G15739"/>
      <c r="H15739"/>
      <c r="N15739"/>
    </row>
    <row r="15740" spans="7:14" s="104" customFormat="1">
      <c r="G15740"/>
      <c r="H15740"/>
      <c r="N15740"/>
    </row>
    <row r="15741" spans="7:14" s="104" customFormat="1">
      <c r="G15741"/>
      <c r="H15741"/>
      <c r="N15741"/>
    </row>
    <row r="15742" spans="7:14" s="104" customFormat="1">
      <c r="G15742"/>
      <c r="H15742"/>
      <c r="N15742"/>
    </row>
    <row r="15743" spans="7:14" s="104" customFormat="1">
      <c r="G15743"/>
      <c r="H15743"/>
      <c r="N15743"/>
    </row>
    <row r="15744" spans="7:14" s="104" customFormat="1">
      <c r="G15744"/>
      <c r="H15744"/>
      <c r="N15744"/>
    </row>
    <row r="15745" spans="7:14" s="104" customFormat="1">
      <c r="G15745"/>
      <c r="H15745"/>
      <c r="N15745"/>
    </row>
    <row r="15746" spans="7:14" s="104" customFormat="1">
      <c r="G15746"/>
      <c r="H15746"/>
      <c r="N15746"/>
    </row>
    <row r="15747" spans="7:14" s="104" customFormat="1">
      <c r="G15747"/>
      <c r="H15747"/>
      <c r="N15747"/>
    </row>
    <row r="15748" spans="7:14" s="104" customFormat="1">
      <c r="G15748"/>
      <c r="H15748"/>
      <c r="N15748"/>
    </row>
    <row r="15749" spans="7:14" s="104" customFormat="1">
      <c r="G15749"/>
      <c r="H15749"/>
      <c r="N15749"/>
    </row>
    <row r="15750" spans="7:14" s="104" customFormat="1">
      <c r="G15750"/>
      <c r="H15750"/>
      <c r="N15750"/>
    </row>
    <row r="15751" spans="7:14" s="104" customFormat="1">
      <c r="G15751"/>
      <c r="H15751"/>
      <c r="N15751"/>
    </row>
    <row r="15752" spans="7:14" s="104" customFormat="1">
      <c r="G15752"/>
      <c r="H15752"/>
      <c r="N15752"/>
    </row>
    <row r="15753" spans="7:14" s="104" customFormat="1">
      <c r="G15753"/>
      <c r="H15753"/>
      <c r="N15753"/>
    </row>
    <row r="15754" spans="7:14" s="104" customFormat="1">
      <c r="G15754"/>
      <c r="H15754"/>
      <c r="N15754"/>
    </row>
    <row r="15755" spans="7:14" s="104" customFormat="1">
      <c r="G15755"/>
      <c r="H15755"/>
      <c r="N15755"/>
    </row>
    <row r="15756" spans="7:14" s="104" customFormat="1">
      <c r="G15756"/>
      <c r="H15756"/>
      <c r="N15756"/>
    </row>
    <row r="15757" spans="7:14" s="104" customFormat="1">
      <c r="G15757"/>
      <c r="H15757"/>
      <c r="N15757"/>
    </row>
    <row r="15758" spans="7:14" s="104" customFormat="1">
      <c r="G15758"/>
      <c r="H15758"/>
      <c r="N15758"/>
    </row>
    <row r="15759" spans="7:14" s="104" customFormat="1">
      <c r="G15759"/>
      <c r="H15759"/>
      <c r="N15759"/>
    </row>
    <row r="15760" spans="7:14" s="104" customFormat="1">
      <c r="G15760"/>
      <c r="H15760"/>
      <c r="N15760"/>
    </row>
    <row r="15761" spans="7:14" s="104" customFormat="1">
      <c r="G15761"/>
      <c r="H15761"/>
      <c r="N15761"/>
    </row>
    <row r="15762" spans="7:14" s="104" customFormat="1">
      <c r="G15762"/>
      <c r="H15762"/>
      <c r="N15762"/>
    </row>
    <row r="15763" spans="7:14" s="104" customFormat="1">
      <c r="G15763"/>
      <c r="H15763"/>
      <c r="N15763"/>
    </row>
    <row r="15764" spans="7:14" s="104" customFormat="1">
      <c r="G15764"/>
      <c r="H15764"/>
      <c r="N15764"/>
    </row>
    <row r="15765" spans="7:14" s="104" customFormat="1">
      <c r="G15765"/>
      <c r="H15765"/>
      <c r="N15765"/>
    </row>
    <row r="15766" spans="7:14" s="104" customFormat="1">
      <c r="G15766"/>
      <c r="H15766"/>
      <c r="N15766"/>
    </row>
    <row r="15767" spans="7:14" s="104" customFormat="1">
      <c r="G15767"/>
      <c r="H15767"/>
      <c r="N15767"/>
    </row>
    <row r="15768" spans="7:14" s="104" customFormat="1">
      <c r="G15768"/>
      <c r="H15768"/>
      <c r="N15768"/>
    </row>
    <row r="15769" spans="7:14" s="104" customFormat="1">
      <c r="G15769"/>
      <c r="H15769"/>
      <c r="N15769"/>
    </row>
    <row r="15770" spans="7:14" s="104" customFormat="1">
      <c r="G15770"/>
      <c r="H15770"/>
      <c r="N15770"/>
    </row>
    <row r="15771" spans="7:14" s="104" customFormat="1">
      <c r="G15771"/>
      <c r="H15771"/>
      <c r="N15771"/>
    </row>
    <row r="15772" spans="7:14" s="104" customFormat="1">
      <c r="G15772"/>
      <c r="H15772"/>
      <c r="N15772"/>
    </row>
    <row r="15773" spans="7:14" s="104" customFormat="1">
      <c r="G15773"/>
      <c r="H15773"/>
      <c r="N15773"/>
    </row>
    <row r="15774" spans="7:14" s="104" customFormat="1">
      <c r="G15774"/>
      <c r="H15774"/>
      <c r="N15774"/>
    </row>
    <row r="15775" spans="7:14" s="104" customFormat="1">
      <c r="G15775"/>
      <c r="H15775"/>
      <c r="N15775"/>
    </row>
    <row r="15776" spans="7:14" s="104" customFormat="1">
      <c r="G15776"/>
      <c r="H15776"/>
      <c r="N15776"/>
    </row>
    <row r="15777" spans="7:14" s="104" customFormat="1">
      <c r="G15777"/>
      <c r="H15777"/>
      <c r="N15777"/>
    </row>
    <row r="15778" spans="7:14" s="104" customFormat="1">
      <c r="G15778"/>
      <c r="H15778"/>
      <c r="N15778"/>
    </row>
    <row r="15779" spans="7:14" s="104" customFormat="1">
      <c r="G15779"/>
      <c r="H15779"/>
      <c r="N15779"/>
    </row>
    <row r="15780" spans="7:14" s="104" customFormat="1">
      <c r="G15780"/>
      <c r="H15780"/>
      <c r="N15780"/>
    </row>
    <row r="15781" spans="7:14" s="104" customFormat="1">
      <c r="G15781"/>
      <c r="H15781"/>
      <c r="N15781"/>
    </row>
    <row r="15782" spans="7:14" s="104" customFormat="1">
      <c r="G15782"/>
      <c r="H15782"/>
      <c r="N15782"/>
    </row>
    <row r="15783" spans="7:14" s="104" customFormat="1">
      <c r="G15783"/>
      <c r="H15783"/>
      <c r="N15783"/>
    </row>
    <row r="15784" spans="7:14" s="104" customFormat="1">
      <c r="G15784"/>
      <c r="H15784"/>
      <c r="N15784"/>
    </row>
    <row r="15785" spans="7:14" s="104" customFormat="1">
      <c r="G15785"/>
      <c r="H15785"/>
      <c r="N15785"/>
    </row>
    <row r="15786" spans="7:14" s="104" customFormat="1">
      <c r="G15786"/>
      <c r="H15786"/>
      <c r="N15786"/>
    </row>
    <row r="15787" spans="7:14" s="104" customFormat="1">
      <c r="G15787"/>
      <c r="H15787"/>
      <c r="N15787"/>
    </row>
    <row r="15788" spans="7:14" s="104" customFormat="1">
      <c r="G15788"/>
      <c r="H15788"/>
      <c r="N15788"/>
    </row>
    <row r="15789" spans="7:14" s="104" customFormat="1">
      <c r="G15789"/>
      <c r="H15789"/>
      <c r="N15789"/>
    </row>
    <row r="15790" spans="7:14" s="104" customFormat="1">
      <c r="G15790"/>
      <c r="H15790"/>
      <c r="N15790"/>
    </row>
    <row r="15791" spans="7:14" s="104" customFormat="1">
      <c r="G15791"/>
      <c r="H15791"/>
      <c r="N15791"/>
    </row>
    <row r="15792" spans="7:14" s="104" customFormat="1">
      <c r="G15792"/>
      <c r="H15792"/>
      <c r="N15792"/>
    </row>
    <row r="15793" spans="7:14" s="104" customFormat="1">
      <c r="G15793"/>
      <c r="H15793"/>
      <c r="N15793"/>
    </row>
    <row r="15794" spans="7:14" s="104" customFormat="1">
      <c r="G15794"/>
      <c r="H15794"/>
      <c r="N15794"/>
    </row>
    <row r="15795" spans="7:14" s="104" customFormat="1">
      <c r="G15795"/>
      <c r="H15795"/>
      <c r="N15795"/>
    </row>
    <row r="15796" spans="7:14" s="104" customFormat="1">
      <c r="G15796"/>
      <c r="H15796"/>
      <c r="N15796"/>
    </row>
    <row r="15797" spans="7:14" s="104" customFormat="1">
      <c r="G15797"/>
      <c r="H15797"/>
      <c r="N15797"/>
    </row>
    <row r="15798" spans="7:14" s="104" customFormat="1">
      <c r="G15798"/>
      <c r="H15798"/>
      <c r="N15798"/>
    </row>
    <row r="15799" spans="7:14" s="104" customFormat="1">
      <c r="G15799"/>
      <c r="H15799"/>
      <c r="N15799"/>
    </row>
    <row r="15800" spans="7:14" s="104" customFormat="1">
      <c r="G15800"/>
      <c r="H15800"/>
      <c r="N15800"/>
    </row>
    <row r="15801" spans="7:14" s="104" customFormat="1">
      <c r="G15801"/>
      <c r="H15801"/>
      <c r="N15801"/>
    </row>
    <row r="15802" spans="7:14" s="104" customFormat="1">
      <c r="G15802"/>
      <c r="H15802"/>
      <c r="N15802"/>
    </row>
    <row r="15803" spans="7:14" s="104" customFormat="1">
      <c r="G15803"/>
      <c r="H15803"/>
      <c r="N15803"/>
    </row>
    <row r="15804" spans="7:14" s="104" customFormat="1">
      <c r="G15804"/>
      <c r="H15804"/>
      <c r="N15804"/>
    </row>
    <row r="15805" spans="7:14" s="104" customFormat="1">
      <c r="G15805"/>
      <c r="H15805"/>
      <c r="N15805"/>
    </row>
    <row r="15806" spans="7:14" s="104" customFormat="1">
      <c r="G15806"/>
      <c r="H15806"/>
      <c r="N15806"/>
    </row>
    <row r="15807" spans="7:14" s="104" customFormat="1">
      <c r="G15807"/>
      <c r="H15807"/>
      <c r="N15807"/>
    </row>
    <row r="15808" spans="7:14" s="104" customFormat="1">
      <c r="G15808"/>
      <c r="H15808"/>
      <c r="N15808"/>
    </row>
    <row r="15809" spans="7:14" s="104" customFormat="1">
      <c r="G15809"/>
      <c r="H15809"/>
      <c r="N15809"/>
    </row>
    <row r="15810" spans="7:14" s="104" customFormat="1">
      <c r="G15810"/>
      <c r="H15810"/>
      <c r="N15810"/>
    </row>
    <row r="15811" spans="7:14" s="104" customFormat="1">
      <c r="G15811"/>
      <c r="H15811"/>
      <c r="N15811"/>
    </row>
    <row r="15812" spans="7:14" s="104" customFormat="1">
      <c r="G15812"/>
      <c r="H15812"/>
      <c r="N15812"/>
    </row>
    <row r="15813" spans="7:14" s="104" customFormat="1">
      <c r="G15813"/>
      <c r="H15813"/>
      <c r="N15813"/>
    </row>
    <row r="15814" spans="7:14" s="104" customFormat="1">
      <c r="G15814"/>
      <c r="H15814"/>
      <c r="N15814"/>
    </row>
    <row r="15815" spans="7:14" s="104" customFormat="1">
      <c r="G15815"/>
      <c r="H15815"/>
      <c r="N15815"/>
    </row>
    <row r="15816" spans="7:14" s="104" customFormat="1">
      <c r="G15816"/>
      <c r="H15816"/>
      <c r="N15816"/>
    </row>
    <row r="15817" spans="7:14" s="104" customFormat="1">
      <c r="G15817"/>
      <c r="H15817"/>
      <c r="N15817"/>
    </row>
    <row r="15818" spans="7:14" s="104" customFormat="1">
      <c r="G15818"/>
      <c r="H15818"/>
      <c r="N15818"/>
    </row>
    <row r="15819" spans="7:14" s="104" customFormat="1">
      <c r="G15819"/>
      <c r="H15819"/>
      <c r="N15819"/>
    </row>
    <row r="15820" spans="7:14" s="104" customFormat="1">
      <c r="G15820"/>
      <c r="H15820"/>
      <c r="N15820"/>
    </row>
    <row r="15821" spans="7:14" s="104" customFormat="1">
      <c r="G15821"/>
      <c r="H15821"/>
      <c r="N15821"/>
    </row>
    <row r="15822" spans="7:14" s="104" customFormat="1">
      <c r="G15822"/>
      <c r="H15822"/>
      <c r="N15822"/>
    </row>
    <row r="15823" spans="7:14" s="104" customFormat="1">
      <c r="G15823"/>
      <c r="H15823"/>
      <c r="N15823"/>
    </row>
    <row r="15824" spans="7:14" s="104" customFormat="1">
      <c r="G15824"/>
      <c r="H15824"/>
      <c r="N15824"/>
    </row>
    <row r="15825" spans="7:14" s="104" customFormat="1">
      <c r="G15825"/>
      <c r="H15825"/>
      <c r="N15825"/>
    </row>
    <row r="15826" spans="7:14" s="104" customFormat="1">
      <c r="G15826"/>
      <c r="H15826"/>
      <c r="N15826"/>
    </row>
    <row r="15827" spans="7:14" s="104" customFormat="1">
      <c r="G15827"/>
      <c r="H15827"/>
      <c r="N15827"/>
    </row>
    <row r="15828" spans="7:14" s="104" customFormat="1">
      <c r="G15828"/>
      <c r="H15828"/>
      <c r="N15828"/>
    </row>
    <row r="15829" spans="7:14" s="104" customFormat="1">
      <c r="G15829"/>
      <c r="H15829"/>
      <c r="N15829"/>
    </row>
    <row r="15830" spans="7:14" s="104" customFormat="1">
      <c r="G15830"/>
      <c r="H15830"/>
      <c r="N15830"/>
    </row>
    <row r="15831" spans="7:14" s="104" customFormat="1">
      <c r="G15831"/>
      <c r="H15831"/>
      <c r="N15831"/>
    </row>
    <row r="15832" spans="7:14" s="104" customFormat="1">
      <c r="G15832"/>
      <c r="H15832"/>
      <c r="N15832"/>
    </row>
    <row r="15833" spans="7:14" s="104" customFormat="1">
      <c r="G15833"/>
      <c r="H15833"/>
      <c r="N15833"/>
    </row>
    <row r="15834" spans="7:14" s="104" customFormat="1">
      <c r="G15834"/>
      <c r="H15834"/>
      <c r="N15834"/>
    </row>
    <row r="15835" spans="7:14" s="104" customFormat="1">
      <c r="G15835"/>
      <c r="H15835"/>
      <c r="N15835"/>
    </row>
    <row r="15836" spans="7:14" s="104" customFormat="1">
      <c r="G15836"/>
      <c r="H15836"/>
      <c r="N15836"/>
    </row>
    <row r="15837" spans="7:14" s="104" customFormat="1">
      <c r="G15837"/>
      <c r="H15837"/>
      <c r="N15837"/>
    </row>
    <row r="15838" spans="7:14" s="104" customFormat="1">
      <c r="G15838"/>
      <c r="H15838"/>
      <c r="N15838"/>
    </row>
    <row r="15839" spans="7:14" s="104" customFormat="1">
      <c r="G15839"/>
      <c r="H15839"/>
      <c r="N15839"/>
    </row>
    <row r="15840" spans="7:14" s="104" customFormat="1">
      <c r="G15840"/>
      <c r="H15840"/>
      <c r="N15840"/>
    </row>
    <row r="15841" spans="7:14" s="104" customFormat="1">
      <c r="G15841"/>
      <c r="H15841"/>
      <c r="N15841"/>
    </row>
    <row r="15842" spans="7:14" s="104" customFormat="1">
      <c r="G15842"/>
      <c r="H15842"/>
      <c r="N15842"/>
    </row>
    <row r="15843" spans="7:14" s="104" customFormat="1">
      <c r="G15843"/>
      <c r="H15843"/>
      <c r="N15843"/>
    </row>
    <row r="15844" spans="7:14" s="104" customFormat="1">
      <c r="G15844"/>
      <c r="H15844"/>
      <c r="N15844"/>
    </row>
    <row r="15845" spans="7:14" s="104" customFormat="1">
      <c r="G15845"/>
      <c r="H15845"/>
      <c r="N15845"/>
    </row>
    <row r="15846" spans="7:14" s="104" customFormat="1">
      <c r="G15846"/>
      <c r="H15846"/>
      <c r="N15846"/>
    </row>
    <row r="15847" spans="7:14" s="104" customFormat="1">
      <c r="G15847"/>
      <c r="H15847"/>
      <c r="N15847"/>
    </row>
    <row r="15848" spans="7:14" s="104" customFormat="1">
      <c r="G15848"/>
      <c r="H15848"/>
      <c r="N15848"/>
    </row>
    <row r="15849" spans="7:14" s="104" customFormat="1">
      <c r="G15849"/>
      <c r="H15849"/>
      <c r="N15849"/>
    </row>
    <row r="15850" spans="7:14" s="104" customFormat="1">
      <c r="G15850"/>
      <c r="H15850"/>
      <c r="N15850"/>
    </row>
    <row r="15851" spans="7:14" s="104" customFormat="1">
      <c r="G15851"/>
      <c r="H15851"/>
      <c r="N15851"/>
    </row>
    <row r="15852" spans="7:14" s="104" customFormat="1">
      <c r="G15852"/>
      <c r="H15852"/>
      <c r="N15852"/>
    </row>
    <row r="15853" spans="7:14" s="104" customFormat="1">
      <c r="G15853"/>
      <c r="H15853"/>
      <c r="N15853"/>
    </row>
    <row r="15854" spans="7:14" s="104" customFormat="1">
      <c r="G15854"/>
      <c r="H15854"/>
      <c r="N15854"/>
    </row>
    <row r="15855" spans="7:14" s="104" customFormat="1">
      <c r="G15855"/>
      <c r="H15855"/>
      <c r="N15855"/>
    </row>
    <row r="15856" spans="7:14" s="104" customFormat="1">
      <c r="G15856"/>
      <c r="H15856"/>
      <c r="N15856"/>
    </row>
    <row r="15857" spans="7:14" s="104" customFormat="1">
      <c r="G15857"/>
      <c r="H15857"/>
      <c r="N15857"/>
    </row>
    <row r="15858" spans="7:14" s="104" customFormat="1">
      <c r="G15858"/>
      <c r="H15858"/>
      <c r="N15858"/>
    </row>
    <row r="15859" spans="7:14" s="104" customFormat="1">
      <c r="G15859"/>
      <c r="H15859"/>
      <c r="N15859"/>
    </row>
    <row r="15860" spans="7:14" s="104" customFormat="1">
      <c r="G15860"/>
      <c r="H15860"/>
      <c r="N15860"/>
    </row>
    <row r="15861" spans="7:14" s="104" customFormat="1">
      <c r="G15861"/>
      <c r="H15861"/>
      <c r="N15861"/>
    </row>
    <row r="15862" spans="7:14" s="104" customFormat="1">
      <c r="G15862"/>
      <c r="H15862"/>
      <c r="N15862"/>
    </row>
    <row r="15863" spans="7:14" s="104" customFormat="1">
      <c r="G15863"/>
      <c r="H15863"/>
      <c r="N15863"/>
    </row>
    <row r="15864" spans="7:14" s="104" customFormat="1">
      <c r="G15864"/>
      <c r="H15864"/>
      <c r="N15864"/>
    </row>
    <row r="15865" spans="7:14" s="104" customFormat="1">
      <c r="G15865"/>
      <c r="H15865"/>
      <c r="N15865"/>
    </row>
    <row r="15866" spans="7:14" s="104" customFormat="1">
      <c r="G15866"/>
      <c r="H15866"/>
      <c r="N15866"/>
    </row>
    <row r="15867" spans="7:14" s="104" customFormat="1">
      <c r="G15867"/>
      <c r="H15867"/>
      <c r="N15867"/>
    </row>
    <row r="15868" spans="7:14" s="104" customFormat="1">
      <c r="G15868"/>
      <c r="H15868"/>
      <c r="N15868"/>
    </row>
    <row r="15869" spans="7:14" s="104" customFormat="1">
      <c r="G15869"/>
      <c r="H15869"/>
      <c r="N15869"/>
    </row>
    <row r="15870" spans="7:14" s="104" customFormat="1">
      <c r="G15870"/>
      <c r="H15870"/>
      <c r="N15870"/>
    </row>
    <row r="15871" spans="7:14" s="104" customFormat="1">
      <c r="G15871"/>
      <c r="H15871"/>
      <c r="N15871"/>
    </row>
    <row r="15872" spans="7:14" s="104" customFormat="1">
      <c r="G15872"/>
      <c r="H15872"/>
      <c r="N15872"/>
    </row>
    <row r="15873" spans="7:14" s="104" customFormat="1">
      <c r="G15873"/>
      <c r="H15873"/>
      <c r="N15873"/>
    </row>
    <row r="15874" spans="7:14" s="104" customFormat="1">
      <c r="G15874"/>
      <c r="H15874"/>
      <c r="N15874"/>
    </row>
    <row r="15875" spans="7:14" s="104" customFormat="1">
      <c r="G15875"/>
      <c r="H15875"/>
      <c r="N15875"/>
    </row>
    <row r="15876" spans="7:14" s="104" customFormat="1">
      <c r="G15876"/>
      <c r="H15876"/>
      <c r="N15876"/>
    </row>
    <row r="15877" spans="7:14" s="104" customFormat="1">
      <c r="G15877"/>
      <c r="H15877"/>
      <c r="N15877"/>
    </row>
    <row r="15878" spans="7:14" s="104" customFormat="1">
      <c r="G15878"/>
      <c r="H15878"/>
      <c r="N15878"/>
    </row>
    <row r="15879" spans="7:14" s="104" customFormat="1">
      <c r="G15879"/>
      <c r="H15879"/>
      <c r="N15879"/>
    </row>
    <row r="15880" spans="7:14" s="104" customFormat="1">
      <c r="G15880"/>
      <c r="H15880"/>
      <c r="N15880"/>
    </row>
    <row r="15881" spans="7:14" s="104" customFormat="1">
      <c r="G15881"/>
      <c r="H15881"/>
      <c r="N15881"/>
    </row>
    <row r="15882" spans="7:14" s="104" customFormat="1">
      <c r="G15882"/>
      <c r="H15882"/>
      <c r="N15882"/>
    </row>
    <row r="15883" spans="7:14" s="104" customFormat="1">
      <c r="G15883"/>
      <c r="H15883"/>
      <c r="N15883"/>
    </row>
    <row r="15884" spans="7:14" s="104" customFormat="1">
      <c r="G15884"/>
      <c r="H15884"/>
      <c r="N15884"/>
    </row>
    <row r="15885" spans="7:14" s="104" customFormat="1">
      <c r="G15885"/>
      <c r="H15885"/>
      <c r="N15885"/>
    </row>
    <row r="15886" spans="7:14" s="104" customFormat="1">
      <c r="G15886"/>
      <c r="H15886"/>
      <c r="N15886"/>
    </row>
    <row r="15887" spans="7:14" s="104" customFormat="1">
      <c r="G15887"/>
      <c r="H15887"/>
      <c r="N15887"/>
    </row>
    <row r="15888" spans="7:14" s="104" customFormat="1">
      <c r="G15888"/>
      <c r="H15888"/>
      <c r="N15888"/>
    </row>
    <row r="15889" spans="7:14" s="104" customFormat="1">
      <c r="G15889"/>
      <c r="H15889"/>
      <c r="N15889"/>
    </row>
    <row r="15890" spans="7:14" s="104" customFormat="1">
      <c r="G15890"/>
      <c r="H15890"/>
      <c r="N15890"/>
    </row>
    <row r="15891" spans="7:14" s="104" customFormat="1">
      <c r="G15891"/>
      <c r="H15891"/>
      <c r="N15891"/>
    </row>
    <row r="15892" spans="7:14" s="104" customFormat="1">
      <c r="G15892"/>
      <c r="H15892"/>
      <c r="N15892"/>
    </row>
    <row r="15893" spans="7:14" s="104" customFormat="1">
      <c r="G15893"/>
      <c r="H15893"/>
      <c r="N15893"/>
    </row>
    <row r="15894" spans="7:14" s="104" customFormat="1">
      <c r="G15894"/>
      <c r="H15894"/>
      <c r="N15894"/>
    </row>
    <row r="15895" spans="7:14" s="104" customFormat="1">
      <c r="G15895"/>
      <c r="H15895"/>
      <c r="N15895"/>
    </row>
    <row r="15896" spans="7:14" s="104" customFormat="1">
      <c r="G15896"/>
      <c r="H15896"/>
      <c r="N15896"/>
    </row>
    <row r="15897" spans="7:14" s="104" customFormat="1">
      <c r="G15897"/>
      <c r="H15897"/>
      <c r="N15897"/>
    </row>
    <row r="15898" spans="7:14" s="104" customFormat="1">
      <c r="G15898"/>
      <c r="H15898"/>
      <c r="N15898"/>
    </row>
    <row r="15899" spans="7:14" s="104" customFormat="1">
      <c r="G15899"/>
      <c r="H15899"/>
      <c r="N15899"/>
    </row>
    <row r="15900" spans="7:14" s="104" customFormat="1">
      <c r="G15900"/>
      <c r="H15900"/>
      <c r="N15900"/>
    </row>
    <row r="15901" spans="7:14" s="104" customFormat="1">
      <c r="G15901"/>
      <c r="H15901"/>
      <c r="N15901"/>
    </row>
    <row r="15902" spans="7:14" s="104" customFormat="1">
      <c r="G15902"/>
      <c r="H15902"/>
      <c r="N15902"/>
    </row>
    <row r="15903" spans="7:14" s="104" customFormat="1">
      <c r="G15903"/>
      <c r="H15903"/>
      <c r="N15903"/>
    </row>
    <row r="15904" spans="7:14" s="104" customFormat="1">
      <c r="G15904"/>
      <c r="H15904"/>
      <c r="N15904"/>
    </row>
    <row r="15905" spans="7:14" s="104" customFormat="1">
      <c r="G15905"/>
      <c r="H15905"/>
      <c r="N15905"/>
    </row>
    <row r="15906" spans="7:14" s="104" customFormat="1">
      <c r="G15906"/>
      <c r="H15906"/>
      <c r="N15906"/>
    </row>
    <row r="15907" spans="7:14" s="104" customFormat="1">
      <c r="G15907"/>
      <c r="H15907"/>
      <c r="N15907"/>
    </row>
    <row r="15908" spans="7:14" s="104" customFormat="1">
      <c r="G15908"/>
      <c r="H15908"/>
      <c r="N15908"/>
    </row>
    <row r="15909" spans="7:14" s="104" customFormat="1">
      <c r="G15909"/>
      <c r="H15909"/>
      <c r="N15909"/>
    </row>
    <row r="15910" spans="7:14" s="104" customFormat="1">
      <c r="G15910"/>
      <c r="H15910"/>
      <c r="N15910"/>
    </row>
    <row r="15911" spans="7:14" s="104" customFormat="1">
      <c r="G15911"/>
      <c r="H15911"/>
      <c r="N15911"/>
    </row>
    <row r="15912" spans="7:14" s="104" customFormat="1">
      <c r="G15912"/>
      <c r="H15912"/>
      <c r="N15912"/>
    </row>
    <row r="15913" spans="7:14" s="104" customFormat="1">
      <c r="G15913"/>
      <c r="H15913"/>
      <c r="N15913"/>
    </row>
    <row r="15914" spans="7:14" s="104" customFormat="1">
      <c r="G15914"/>
      <c r="H15914"/>
      <c r="N15914"/>
    </row>
    <row r="15915" spans="7:14" s="104" customFormat="1">
      <c r="G15915"/>
      <c r="H15915"/>
      <c r="N15915"/>
    </row>
    <row r="15916" spans="7:14" s="104" customFormat="1">
      <c r="G15916"/>
      <c r="H15916"/>
      <c r="N15916"/>
    </row>
    <row r="15917" spans="7:14" s="104" customFormat="1">
      <c r="G15917"/>
      <c r="H15917"/>
      <c r="N15917"/>
    </row>
    <row r="15918" spans="7:14" s="104" customFormat="1">
      <c r="G15918"/>
      <c r="H15918"/>
      <c r="N15918"/>
    </row>
    <row r="15919" spans="7:14" s="104" customFormat="1">
      <c r="G15919"/>
      <c r="H15919"/>
      <c r="N15919"/>
    </row>
    <row r="15920" spans="7:14" s="104" customFormat="1">
      <c r="G15920"/>
      <c r="H15920"/>
      <c r="N15920"/>
    </row>
    <row r="15921" spans="7:14" s="104" customFormat="1">
      <c r="G15921"/>
      <c r="H15921"/>
      <c r="N15921"/>
    </row>
    <row r="15922" spans="7:14" s="104" customFormat="1">
      <c r="G15922"/>
      <c r="H15922"/>
      <c r="N15922"/>
    </row>
    <row r="15923" spans="7:14" s="104" customFormat="1">
      <c r="G15923"/>
      <c r="H15923"/>
      <c r="N15923"/>
    </row>
    <row r="15924" spans="7:14" s="104" customFormat="1">
      <c r="G15924"/>
      <c r="H15924"/>
      <c r="N15924"/>
    </row>
    <row r="15925" spans="7:14" s="104" customFormat="1">
      <c r="G15925"/>
      <c r="H15925"/>
      <c r="N15925"/>
    </row>
    <row r="15926" spans="7:14" s="104" customFormat="1">
      <c r="G15926"/>
      <c r="H15926"/>
      <c r="N15926"/>
    </row>
    <row r="15927" spans="7:14" s="104" customFormat="1">
      <c r="G15927"/>
      <c r="H15927"/>
      <c r="N15927"/>
    </row>
    <row r="15928" spans="7:14" s="104" customFormat="1">
      <c r="G15928"/>
      <c r="H15928"/>
      <c r="N15928"/>
    </row>
    <row r="15929" spans="7:14" s="104" customFormat="1">
      <c r="G15929"/>
      <c r="H15929"/>
      <c r="N15929"/>
    </row>
    <row r="15930" spans="7:14" s="104" customFormat="1">
      <c r="G15930"/>
      <c r="H15930"/>
      <c r="N15930"/>
    </row>
    <row r="15931" spans="7:14" s="104" customFormat="1">
      <c r="G15931"/>
      <c r="H15931"/>
      <c r="N15931"/>
    </row>
    <row r="15932" spans="7:14" s="104" customFormat="1">
      <c r="G15932"/>
      <c r="H15932"/>
      <c r="N15932"/>
    </row>
    <row r="15933" spans="7:14" s="104" customFormat="1">
      <c r="G15933"/>
      <c r="H15933"/>
      <c r="N15933"/>
    </row>
    <row r="15934" spans="7:14" s="104" customFormat="1">
      <c r="G15934"/>
      <c r="H15934"/>
      <c r="N15934"/>
    </row>
    <row r="15935" spans="7:14" s="104" customFormat="1">
      <c r="G15935"/>
      <c r="H15935"/>
      <c r="N15935"/>
    </row>
    <row r="15936" spans="7:14" s="104" customFormat="1">
      <c r="G15936"/>
      <c r="H15936"/>
      <c r="N15936"/>
    </row>
    <row r="15937" spans="7:14" s="104" customFormat="1">
      <c r="G15937"/>
      <c r="H15937"/>
      <c r="N15937"/>
    </row>
    <row r="15938" spans="7:14" s="104" customFormat="1">
      <c r="G15938"/>
      <c r="H15938"/>
      <c r="N15938"/>
    </row>
    <row r="15939" spans="7:14" s="104" customFormat="1">
      <c r="G15939"/>
      <c r="H15939"/>
      <c r="N15939"/>
    </row>
    <row r="15940" spans="7:14" s="104" customFormat="1">
      <c r="G15940"/>
      <c r="H15940"/>
      <c r="N15940"/>
    </row>
    <row r="15941" spans="7:14" s="104" customFormat="1">
      <c r="G15941"/>
      <c r="H15941"/>
      <c r="N15941"/>
    </row>
    <row r="15942" spans="7:14" s="104" customFormat="1">
      <c r="G15942"/>
      <c r="H15942"/>
      <c r="N15942"/>
    </row>
    <row r="15943" spans="7:14" s="104" customFormat="1">
      <c r="G15943"/>
      <c r="H15943"/>
      <c r="N15943"/>
    </row>
    <row r="15944" spans="7:14" s="104" customFormat="1">
      <c r="G15944"/>
      <c r="H15944"/>
      <c r="N15944"/>
    </row>
    <row r="15945" spans="7:14" s="104" customFormat="1">
      <c r="G15945"/>
      <c r="H15945"/>
      <c r="N15945"/>
    </row>
    <row r="15946" spans="7:14" s="104" customFormat="1">
      <c r="G15946"/>
      <c r="H15946"/>
      <c r="N15946"/>
    </row>
    <row r="15947" spans="7:14" s="104" customFormat="1">
      <c r="G15947"/>
      <c r="H15947"/>
      <c r="N15947"/>
    </row>
    <row r="15948" spans="7:14" s="104" customFormat="1">
      <c r="G15948"/>
      <c r="H15948"/>
      <c r="N15948"/>
    </row>
    <row r="15949" spans="7:14" s="104" customFormat="1">
      <c r="G15949"/>
      <c r="H15949"/>
      <c r="N15949"/>
    </row>
    <row r="15950" spans="7:14" s="104" customFormat="1">
      <c r="G15950"/>
      <c r="H15950"/>
      <c r="N15950"/>
    </row>
    <row r="15951" spans="7:14" s="104" customFormat="1">
      <c r="G15951"/>
      <c r="H15951"/>
      <c r="N15951"/>
    </row>
    <row r="15952" spans="7:14" s="104" customFormat="1">
      <c r="G15952"/>
      <c r="H15952"/>
      <c r="N15952"/>
    </row>
    <row r="15953" spans="7:14" s="104" customFormat="1">
      <c r="G15953"/>
      <c r="H15953"/>
      <c r="N15953"/>
    </row>
    <row r="15954" spans="7:14" s="104" customFormat="1">
      <c r="G15954"/>
      <c r="H15954"/>
      <c r="N15954"/>
    </row>
    <row r="15955" spans="7:14" s="104" customFormat="1">
      <c r="G15955"/>
      <c r="H15955"/>
      <c r="N15955"/>
    </row>
    <row r="15956" spans="7:14" s="104" customFormat="1">
      <c r="G15956"/>
      <c r="H15956"/>
      <c r="N15956"/>
    </row>
    <row r="15957" spans="7:14" s="104" customFormat="1">
      <c r="G15957"/>
      <c r="H15957"/>
      <c r="N15957"/>
    </row>
    <row r="15958" spans="7:14" s="104" customFormat="1">
      <c r="G15958"/>
      <c r="H15958"/>
      <c r="N15958"/>
    </row>
    <row r="15959" spans="7:14" s="104" customFormat="1">
      <c r="G15959"/>
      <c r="H15959"/>
      <c r="N15959"/>
    </row>
    <row r="15960" spans="7:14" s="104" customFormat="1">
      <c r="G15960"/>
      <c r="H15960"/>
      <c r="N15960"/>
    </row>
    <row r="15961" spans="7:14" s="104" customFormat="1">
      <c r="G15961"/>
      <c r="H15961"/>
      <c r="N15961"/>
    </row>
    <row r="15962" spans="7:14" s="104" customFormat="1">
      <c r="G15962"/>
      <c r="H15962"/>
      <c r="N15962"/>
    </row>
    <row r="15963" spans="7:14" s="104" customFormat="1">
      <c r="G15963"/>
      <c r="H15963"/>
      <c r="N15963"/>
    </row>
    <row r="15964" spans="7:14" s="104" customFormat="1">
      <c r="G15964"/>
      <c r="H15964"/>
      <c r="N15964"/>
    </row>
    <row r="15965" spans="7:14" s="104" customFormat="1">
      <c r="G15965"/>
      <c r="H15965"/>
      <c r="N15965"/>
    </row>
    <row r="15966" spans="7:14" s="104" customFormat="1">
      <c r="G15966"/>
      <c r="H15966"/>
      <c r="N15966"/>
    </row>
    <row r="15967" spans="7:14" s="104" customFormat="1">
      <c r="G15967"/>
      <c r="H15967"/>
      <c r="N15967"/>
    </row>
    <row r="15968" spans="7:14" s="104" customFormat="1">
      <c r="G15968"/>
      <c r="H15968"/>
      <c r="N15968"/>
    </row>
    <row r="15969" spans="7:14" s="104" customFormat="1">
      <c r="G15969"/>
      <c r="H15969"/>
      <c r="N15969"/>
    </row>
    <row r="15970" spans="7:14" s="104" customFormat="1">
      <c r="G15970"/>
      <c r="H15970"/>
      <c r="N15970"/>
    </row>
    <row r="15971" spans="7:14" s="104" customFormat="1">
      <c r="G15971"/>
      <c r="H15971"/>
      <c r="N15971"/>
    </row>
    <row r="15972" spans="7:14" s="104" customFormat="1">
      <c r="G15972"/>
      <c r="H15972"/>
      <c r="N15972"/>
    </row>
    <row r="15973" spans="7:14" s="104" customFormat="1">
      <c r="G15973"/>
      <c r="H15973"/>
      <c r="N15973"/>
    </row>
    <row r="15974" spans="7:14" s="104" customFormat="1">
      <c r="G15974"/>
      <c r="H15974"/>
      <c r="N15974"/>
    </row>
    <row r="15975" spans="7:14" s="104" customFormat="1">
      <c r="G15975"/>
      <c r="H15975"/>
      <c r="N15975"/>
    </row>
    <row r="15976" spans="7:14" s="104" customFormat="1">
      <c r="G15976"/>
      <c r="H15976"/>
      <c r="N15976"/>
    </row>
    <row r="15977" spans="7:14" s="104" customFormat="1">
      <c r="G15977"/>
      <c r="H15977"/>
      <c r="N15977"/>
    </row>
    <row r="15978" spans="7:14" s="104" customFormat="1">
      <c r="G15978"/>
      <c r="H15978"/>
      <c r="N15978"/>
    </row>
    <row r="15979" spans="7:14" s="104" customFormat="1">
      <c r="G15979"/>
      <c r="H15979"/>
      <c r="N15979"/>
    </row>
    <row r="15980" spans="7:14" s="104" customFormat="1">
      <c r="G15980"/>
      <c r="H15980"/>
      <c r="N15980"/>
    </row>
    <row r="15981" spans="7:14" s="104" customFormat="1">
      <c r="G15981"/>
      <c r="H15981"/>
      <c r="N15981"/>
    </row>
    <row r="15982" spans="7:14" s="104" customFormat="1">
      <c r="G15982"/>
      <c r="H15982"/>
      <c r="N15982"/>
    </row>
    <row r="15983" spans="7:14" s="104" customFormat="1">
      <c r="G15983"/>
      <c r="H15983"/>
      <c r="N15983"/>
    </row>
    <row r="15984" spans="7:14" s="104" customFormat="1">
      <c r="G15984"/>
      <c r="H15984"/>
      <c r="N15984"/>
    </row>
    <row r="15985" spans="7:14" s="104" customFormat="1">
      <c r="G15985"/>
      <c r="H15985"/>
      <c r="N15985"/>
    </row>
    <row r="15986" spans="7:14" s="104" customFormat="1">
      <c r="G15986"/>
      <c r="H15986"/>
      <c r="N15986"/>
    </row>
    <row r="15987" spans="7:14" s="104" customFormat="1">
      <c r="G15987"/>
      <c r="H15987"/>
      <c r="N15987"/>
    </row>
    <row r="15988" spans="7:14" s="104" customFormat="1">
      <c r="G15988"/>
      <c r="H15988"/>
      <c r="N15988"/>
    </row>
    <row r="15989" spans="7:14" s="104" customFormat="1">
      <c r="G15989"/>
      <c r="H15989"/>
      <c r="N15989"/>
    </row>
    <row r="15990" spans="7:14" s="104" customFormat="1">
      <c r="G15990"/>
      <c r="H15990"/>
      <c r="N15990"/>
    </row>
    <row r="15991" spans="7:14" s="104" customFormat="1">
      <c r="G15991"/>
      <c r="H15991"/>
      <c r="N15991"/>
    </row>
    <row r="15992" spans="7:14" s="104" customFormat="1">
      <c r="G15992"/>
      <c r="H15992"/>
      <c r="N15992"/>
    </row>
    <row r="15993" spans="7:14" s="104" customFormat="1">
      <c r="G15993"/>
      <c r="H15993"/>
      <c r="N15993"/>
    </row>
    <row r="15994" spans="7:14" s="104" customFormat="1">
      <c r="G15994"/>
      <c r="H15994"/>
      <c r="N15994"/>
    </row>
    <row r="15995" spans="7:14" s="104" customFormat="1">
      <c r="G15995"/>
      <c r="H15995"/>
      <c r="N15995"/>
    </row>
    <row r="15996" spans="7:14" s="104" customFormat="1">
      <c r="G15996"/>
      <c r="H15996"/>
      <c r="N15996"/>
    </row>
    <row r="15997" spans="7:14" s="104" customFormat="1">
      <c r="G15997"/>
      <c r="H15997"/>
      <c r="N15997"/>
    </row>
    <row r="15998" spans="7:14" s="104" customFormat="1">
      <c r="G15998"/>
      <c r="H15998"/>
      <c r="N15998"/>
    </row>
    <row r="15999" spans="7:14" s="104" customFormat="1">
      <c r="G15999"/>
      <c r="H15999"/>
      <c r="N15999"/>
    </row>
    <row r="16000" spans="7:14" s="104" customFormat="1">
      <c r="G16000"/>
      <c r="H16000"/>
      <c r="N16000"/>
    </row>
    <row r="16001" spans="7:14" s="104" customFormat="1">
      <c r="G16001"/>
      <c r="H16001"/>
      <c r="N16001"/>
    </row>
    <row r="16002" spans="7:14" s="104" customFormat="1">
      <c r="G16002"/>
      <c r="H16002"/>
      <c r="N16002"/>
    </row>
    <row r="16003" spans="7:14" s="104" customFormat="1">
      <c r="G16003"/>
      <c r="H16003"/>
      <c r="N16003"/>
    </row>
    <row r="16004" spans="7:14" s="104" customFormat="1">
      <c r="G16004"/>
      <c r="H16004"/>
      <c r="N16004"/>
    </row>
    <row r="16005" spans="7:14" s="104" customFormat="1">
      <c r="G16005"/>
      <c r="H16005"/>
      <c r="N16005"/>
    </row>
    <row r="16006" spans="7:14" s="104" customFormat="1">
      <c r="G16006"/>
      <c r="H16006"/>
      <c r="N16006"/>
    </row>
    <row r="16007" spans="7:14" s="104" customFormat="1">
      <c r="G16007"/>
      <c r="H16007"/>
      <c r="N16007"/>
    </row>
    <row r="16008" spans="7:14" s="104" customFormat="1">
      <c r="G16008"/>
      <c r="H16008"/>
      <c r="N16008"/>
    </row>
    <row r="16009" spans="7:14" s="104" customFormat="1">
      <c r="G16009"/>
      <c r="H16009"/>
      <c r="N16009"/>
    </row>
    <row r="16010" spans="7:14" s="104" customFormat="1">
      <c r="G16010"/>
      <c r="H16010"/>
      <c r="N16010"/>
    </row>
    <row r="16011" spans="7:14" s="104" customFormat="1">
      <c r="G16011"/>
      <c r="H16011"/>
      <c r="N16011"/>
    </row>
    <row r="16012" spans="7:14" s="104" customFormat="1">
      <c r="G16012"/>
      <c r="H16012"/>
      <c r="N16012"/>
    </row>
    <row r="16013" spans="7:14" s="104" customFormat="1">
      <c r="G16013"/>
      <c r="H16013"/>
      <c r="N16013"/>
    </row>
    <row r="16014" spans="7:14" s="104" customFormat="1">
      <c r="G16014"/>
      <c r="H16014"/>
      <c r="N16014"/>
    </row>
    <row r="16015" spans="7:14" s="104" customFormat="1">
      <c r="G16015"/>
      <c r="H16015"/>
      <c r="N16015"/>
    </row>
    <row r="16016" spans="7:14" s="104" customFormat="1">
      <c r="G16016"/>
      <c r="H16016"/>
      <c r="N16016"/>
    </row>
    <row r="16017" spans="7:14" s="104" customFormat="1">
      <c r="G16017"/>
      <c r="H16017"/>
      <c r="N16017"/>
    </row>
    <row r="16018" spans="7:14" s="104" customFormat="1">
      <c r="G16018"/>
      <c r="H16018"/>
      <c r="N16018"/>
    </row>
    <row r="16019" spans="7:14" s="104" customFormat="1">
      <c r="G16019"/>
      <c r="H16019"/>
      <c r="N16019"/>
    </row>
    <row r="16020" spans="7:14" s="104" customFormat="1">
      <c r="G16020"/>
      <c r="H16020"/>
      <c r="N16020"/>
    </row>
    <row r="16021" spans="7:14" s="104" customFormat="1">
      <c r="G16021"/>
      <c r="H16021"/>
      <c r="N16021"/>
    </row>
    <row r="16022" spans="7:14" s="104" customFormat="1">
      <c r="G16022"/>
      <c r="H16022"/>
      <c r="N16022"/>
    </row>
    <row r="16023" spans="7:14" s="104" customFormat="1">
      <c r="G16023"/>
      <c r="H16023"/>
      <c r="N16023"/>
    </row>
    <row r="16024" spans="7:14" s="104" customFormat="1">
      <c r="G16024"/>
      <c r="H16024"/>
      <c r="N16024"/>
    </row>
    <row r="16025" spans="7:14" s="104" customFormat="1">
      <c r="G16025"/>
      <c r="H16025"/>
      <c r="N16025"/>
    </row>
    <row r="16026" spans="7:14" s="104" customFormat="1">
      <c r="G16026"/>
      <c r="H16026"/>
      <c r="N16026"/>
    </row>
    <row r="16027" spans="7:14" s="104" customFormat="1">
      <c r="G16027"/>
      <c r="H16027"/>
      <c r="N16027"/>
    </row>
    <row r="16028" spans="7:14" s="104" customFormat="1">
      <c r="G16028"/>
      <c r="H16028"/>
      <c r="N16028"/>
    </row>
    <row r="16029" spans="7:14" s="104" customFormat="1">
      <c r="G16029"/>
      <c r="H16029"/>
      <c r="N16029"/>
    </row>
    <row r="16030" spans="7:14" s="104" customFormat="1">
      <c r="G16030"/>
      <c r="H16030"/>
      <c r="N16030"/>
    </row>
    <row r="16031" spans="7:14" s="104" customFormat="1">
      <c r="G16031"/>
      <c r="H16031"/>
      <c r="N16031"/>
    </row>
    <row r="16032" spans="7:14" s="104" customFormat="1">
      <c r="G16032"/>
      <c r="H16032"/>
      <c r="N16032"/>
    </row>
    <row r="16033" spans="7:14" s="104" customFormat="1">
      <c r="G16033"/>
      <c r="H16033"/>
      <c r="N16033"/>
    </row>
    <row r="16034" spans="7:14" s="104" customFormat="1">
      <c r="G16034"/>
      <c r="H16034"/>
      <c r="N16034"/>
    </row>
    <row r="16035" spans="7:14" s="104" customFormat="1">
      <c r="G16035"/>
      <c r="H16035"/>
      <c r="N16035"/>
    </row>
    <row r="16036" spans="7:14" s="104" customFormat="1">
      <c r="G16036"/>
      <c r="H16036"/>
      <c r="N16036"/>
    </row>
    <row r="16037" spans="7:14" s="104" customFormat="1">
      <c r="G16037"/>
      <c r="H16037"/>
      <c r="N16037"/>
    </row>
    <row r="16038" spans="7:14" s="104" customFormat="1">
      <c r="G16038"/>
      <c r="H16038"/>
      <c r="N16038"/>
    </row>
    <row r="16039" spans="7:14" s="104" customFormat="1">
      <c r="G16039"/>
      <c r="H16039"/>
      <c r="N16039"/>
    </row>
    <row r="16040" spans="7:14" s="104" customFormat="1">
      <c r="G16040"/>
      <c r="H16040"/>
      <c r="N16040"/>
    </row>
    <row r="16041" spans="7:14" s="104" customFormat="1">
      <c r="G16041"/>
      <c r="H16041"/>
      <c r="N16041"/>
    </row>
    <row r="16042" spans="7:14" s="104" customFormat="1">
      <c r="G16042"/>
      <c r="H16042"/>
      <c r="N16042"/>
    </row>
    <row r="16043" spans="7:14" s="104" customFormat="1">
      <c r="G16043"/>
      <c r="H16043"/>
      <c r="N16043"/>
    </row>
    <row r="16044" spans="7:14" s="104" customFormat="1">
      <c r="G16044"/>
      <c r="H16044"/>
      <c r="N16044"/>
    </row>
    <row r="16045" spans="7:14" s="104" customFormat="1">
      <c r="G16045"/>
      <c r="H16045"/>
      <c r="N16045"/>
    </row>
    <row r="16046" spans="7:14" s="104" customFormat="1">
      <c r="G16046"/>
      <c r="H16046"/>
      <c r="N16046"/>
    </row>
    <row r="16047" spans="7:14" s="104" customFormat="1">
      <c r="G16047"/>
      <c r="H16047"/>
      <c r="N16047"/>
    </row>
    <row r="16048" spans="7:14" s="104" customFormat="1">
      <c r="G16048"/>
      <c r="H16048"/>
      <c r="N16048"/>
    </row>
    <row r="16049" spans="7:14" s="104" customFormat="1">
      <c r="G16049"/>
      <c r="H16049"/>
      <c r="N16049"/>
    </row>
    <row r="16050" spans="7:14" s="104" customFormat="1">
      <c r="G16050"/>
      <c r="H16050"/>
      <c r="N16050"/>
    </row>
    <row r="16051" spans="7:14" s="104" customFormat="1">
      <c r="G16051"/>
      <c r="H16051"/>
      <c r="N16051"/>
    </row>
    <row r="16052" spans="7:14" s="104" customFormat="1">
      <c r="G16052"/>
      <c r="H16052"/>
      <c r="N16052"/>
    </row>
    <row r="16053" spans="7:14" s="104" customFormat="1">
      <c r="G16053"/>
      <c r="H16053"/>
      <c r="N16053"/>
    </row>
    <row r="16054" spans="7:14" s="104" customFormat="1">
      <c r="G16054"/>
      <c r="H16054"/>
      <c r="N16054"/>
    </row>
    <row r="16055" spans="7:14" s="104" customFormat="1">
      <c r="G16055"/>
      <c r="H16055"/>
      <c r="N16055"/>
    </row>
    <row r="16056" spans="7:14" s="104" customFormat="1">
      <c r="G16056"/>
      <c r="H16056"/>
      <c r="N16056"/>
    </row>
    <row r="16057" spans="7:14" s="104" customFormat="1">
      <c r="G16057"/>
      <c r="H16057"/>
      <c r="N16057"/>
    </row>
    <row r="16058" spans="7:14" s="104" customFormat="1">
      <c r="G16058"/>
      <c r="H16058"/>
      <c r="N16058"/>
    </row>
    <row r="16059" spans="7:14" s="104" customFormat="1">
      <c r="G16059"/>
      <c r="H16059"/>
      <c r="N16059"/>
    </row>
    <row r="16060" spans="7:14" s="104" customFormat="1">
      <c r="G16060"/>
      <c r="H16060"/>
      <c r="N16060"/>
    </row>
    <row r="16061" spans="7:14" s="104" customFormat="1">
      <c r="G16061"/>
      <c r="H16061"/>
      <c r="N16061"/>
    </row>
    <row r="16062" spans="7:14" s="104" customFormat="1">
      <c r="G16062"/>
      <c r="H16062"/>
      <c r="N16062"/>
    </row>
    <row r="16063" spans="7:14" s="104" customFormat="1">
      <c r="G16063"/>
      <c r="H16063"/>
      <c r="N16063"/>
    </row>
    <row r="16064" spans="7:14" s="104" customFormat="1">
      <c r="G16064"/>
      <c r="H16064"/>
      <c r="N16064"/>
    </row>
    <row r="16065" spans="7:14" s="104" customFormat="1">
      <c r="G16065"/>
      <c r="H16065"/>
      <c r="N16065"/>
    </row>
    <row r="16066" spans="7:14" s="104" customFormat="1">
      <c r="G16066"/>
      <c r="H16066"/>
      <c r="N16066"/>
    </row>
    <row r="16067" spans="7:14" s="104" customFormat="1">
      <c r="G16067"/>
      <c r="H16067"/>
      <c r="N16067"/>
    </row>
    <row r="16068" spans="7:14" s="104" customFormat="1">
      <c r="G16068"/>
      <c r="H16068"/>
      <c r="N16068"/>
    </row>
    <row r="16069" spans="7:14" s="104" customFormat="1">
      <c r="G16069"/>
      <c r="H16069"/>
      <c r="N16069"/>
    </row>
    <row r="16070" spans="7:14" s="104" customFormat="1">
      <c r="G16070"/>
      <c r="H16070"/>
      <c r="N16070"/>
    </row>
    <row r="16071" spans="7:14" s="104" customFormat="1">
      <c r="G16071"/>
      <c r="H16071"/>
      <c r="N16071"/>
    </row>
    <row r="16072" spans="7:14" s="104" customFormat="1">
      <c r="G16072"/>
      <c r="H16072"/>
      <c r="N16072"/>
    </row>
    <row r="16073" spans="7:14" s="104" customFormat="1">
      <c r="G16073"/>
      <c r="H16073"/>
      <c r="N16073"/>
    </row>
    <row r="16074" spans="7:14" s="104" customFormat="1">
      <c r="G16074"/>
      <c r="H16074"/>
      <c r="N16074"/>
    </row>
    <row r="16075" spans="7:14" s="104" customFormat="1">
      <c r="G16075"/>
      <c r="H16075"/>
      <c r="N16075"/>
    </row>
    <row r="16076" spans="7:14" s="104" customFormat="1">
      <c r="G16076"/>
      <c r="H16076"/>
      <c r="N16076"/>
    </row>
    <row r="16077" spans="7:14" s="104" customFormat="1">
      <c r="G16077"/>
      <c r="H16077"/>
      <c r="N16077"/>
    </row>
    <row r="16078" spans="7:14" s="104" customFormat="1">
      <c r="G16078"/>
      <c r="H16078"/>
      <c r="N16078"/>
    </row>
    <row r="16079" spans="7:14" s="104" customFormat="1">
      <c r="G16079"/>
      <c r="H16079"/>
      <c r="N16079"/>
    </row>
    <row r="16080" spans="7:14" s="104" customFormat="1">
      <c r="G16080"/>
      <c r="H16080"/>
      <c r="N16080"/>
    </row>
    <row r="16081" spans="7:14" s="104" customFormat="1">
      <c r="G16081"/>
      <c r="H16081"/>
      <c r="N16081"/>
    </row>
    <row r="16082" spans="7:14" s="104" customFormat="1">
      <c r="G16082"/>
      <c r="H16082"/>
      <c r="N16082"/>
    </row>
    <row r="16083" spans="7:14" s="104" customFormat="1">
      <c r="G16083"/>
      <c r="H16083"/>
      <c r="N16083"/>
    </row>
    <row r="16084" spans="7:14" s="104" customFormat="1">
      <c r="G16084"/>
      <c r="H16084"/>
      <c r="N16084"/>
    </row>
    <row r="16085" spans="7:14" s="104" customFormat="1">
      <c r="G16085"/>
      <c r="H16085"/>
      <c r="N16085"/>
    </row>
    <row r="16086" spans="7:14" s="104" customFormat="1">
      <c r="G16086"/>
      <c r="H16086"/>
      <c r="N16086"/>
    </row>
    <row r="16087" spans="7:14" s="104" customFormat="1">
      <c r="G16087"/>
      <c r="H16087"/>
      <c r="N16087"/>
    </row>
    <row r="16088" spans="7:14" s="104" customFormat="1">
      <c r="G16088"/>
      <c r="H16088"/>
      <c r="N16088"/>
    </row>
    <row r="16089" spans="7:14" s="104" customFormat="1">
      <c r="G16089"/>
      <c r="H16089"/>
      <c r="N16089"/>
    </row>
    <row r="16090" spans="7:14" s="104" customFormat="1">
      <c r="G16090"/>
      <c r="H16090"/>
      <c r="N16090"/>
    </row>
    <row r="16091" spans="7:14" s="104" customFormat="1">
      <c r="G16091"/>
      <c r="H16091"/>
      <c r="N16091"/>
    </row>
    <row r="16092" spans="7:14" s="104" customFormat="1">
      <c r="G16092"/>
      <c r="H16092"/>
      <c r="N16092"/>
    </row>
    <row r="16093" spans="7:14" s="104" customFormat="1">
      <c r="G16093"/>
      <c r="H16093"/>
      <c r="N16093"/>
    </row>
    <row r="16094" spans="7:14" s="104" customFormat="1">
      <c r="G16094"/>
      <c r="H16094"/>
      <c r="N16094"/>
    </row>
    <row r="16095" spans="7:14" s="104" customFormat="1">
      <c r="G16095"/>
      <c r="H16095"/>
      <c r="N16095"/>
    </row>
    <row r="16096" spans="7:14" s="104" customFormat="1">
      <c r="G16096"/>
      <c r="H16096"/>
      <c r="N16096"/>
    </row>
    <row r="16097" spans="7:14" s="104" customFormat="1">
      <c r="G16097"/>
      <c r="H16097"/>
      <c r="N16097"/>
    </row>
    <row r="16098" spans="7:14" s="104" customFormat="1">
      <c r="G16098"/>
      <c r="H16098"/>
      <c r="N16098"/>
    </row>
    <row r="16099" spans="7:14" s="104" customFormat="1">
      <c r="G16099"/>
      <c r="H16099"/>
      <c r="N16099"/>
    </row>
    <row r="16100" spans="7:14" s="104" customFormat="1">
      <c r="G16100"/>
      <c r="H16100"/>
      <c r="N16100"/>
    </row>
    <row r="16101" spans="7:14" s="104" customFormat="1">
      <c r="G16101"/>
      <c r="H16101"/>
      <c r="N16101"/>
    </row>
    <row r="16102" spans="7:14" s="104" customFormat="1">
      <c r="G16102"/>
      <c r="H16102"/>
      <c r="N16102"/>
    </row>
    <row r="16103" spans="7:14" s="104" customFormat="1">
      <c r="G16103"/>
      <c r="H16103"/>
      <c r="N16103"/>
    </row>
    <row r="16104" spans="7:14" s="104" customFormat="1">
      <c r="G16104"/>
      <c r="H16104"/>
      <c r="N16104"/>
    </row>
    <row r="16105" spans="7:14" s="104" customFormat="1">
      <c r="G16105"/>
      <c r="H16105"/>
      <c r="N16105"/>
    </row>
    <row r="16106" spans="7:14" s="104" customFormat="1">
      <c r="G16106"/>
      <c r="H16106"/>
      <c r="N16106"/>
    </row>
    <row r="16107" spans="7:14" s="104" customFormat="1">
      <c r="G16107"/>
      <c r="H16107"/>
      <c r="N16107"/>
    </row>
    <row r="16108" spans="7:14" s="104" customFormat="1">
      <c r="G16108"/>
      <c r="H16108"/>
      <c r="N16108"/>
    </row>
    <row r="16109" spans="7:14" s="104" customFormat="1">
      <c r="G16109"/>
      <c r="H16109"/>
      <c r="N16109"/>
    </row>
    <row r="16110" spans="7:14" s="104" customFormat="1">
      <c r="G16110"/>
      <c r="H16110"/>
      <c r="N16110"/>
    </row>
    <row r="16111" spans="7:14" s="104" customFormat="1">
      <c r="G16111"/>
      <c r="H16111"/>
      <c r="N16111"/>
    </row>
    <row r="16112" spans="7:14" s="104" customFormat="1">
      <c r="G16112"/>
      <c r="H16112"/>
      <c r="N16112"/>
    </row>
    <row r="16113" spans="7:14" s="104" customFormat="1">
      <c r="G16113"/>
      <c r="H16113"/>
      <c r="N16113"/>
    </row>
    <row r="16114" spans="7:14" s="104" customFormat="1">
      <c r="G16114"/>
      <c r="H16114"/>
      <c r="N16114"/>
    </row>
    <row r="16115" spans="7:14" s="104" customFormat="1">
      <c r="G16115"/>
      <c r="H16115"/>
      <c r="N16115"/>
    </row>
    <row r="16116" spans="7:14" s="104" customFormat="1">
      <c r="G16116"/>
      <c r="H16116"/>
      <c r="N16116"/>
    </row>
    <row r="16117" spans="7:14" s="104" customFormat="1">
      <c r="G16117"/>
      <c r="H16117"/>
      <c r="N16117"/>
    </row>
    <row r="16118" spans="7:14" s="104" customFormat="1">
      <c r="G16118"/>
      <c r="H16118"/>
      <c r="N16118"/>
    </row>
    <row r="16119" spans="7:14" s="104" customFormat="1">
      <c r="G16119"/>
      <c r="H16119"/>
      <c r="N16119"/>
    </row>
    <row r="16120" spans="7:14" s="104" customFormat="1">
      <c r="G16120"/>
      <c r="H16120"/>
      <c r="N16120"/>
    </row>
    <row r="16121" spans="7:14" s="104" customFormat="1">
      <c r="G16121"/>
      <c r="H16121"/>
      <c r="N16121"/>
    </row>
    <row r="16122" spans="7:14" s="104" customFormat="1">
      <c r="G16122"/>
      <c r="H16122"/>
      <c r="N16122"/>
    </row>
    <row r="16123" spans="7:14" s="104" customFormat="1">
      <c r="G16123"/>
      <c r="H16123"/>
      <c r="N16123"/>
    </row>
    <row r="16124" spans="7:14" s="104" customFormat="1">
      <c r="G16124"/>
      <c r="H16124"/>
      <c r="N16124"/>
    </row>
    <row r="16125" spans="7:14" s="104" customFormat="1">
      <c r="G16125"/>
      <c r="H16125"/>
      <c r="N16125"/>
    </row>
    <row r="16126" spans="7:14" s="104" customFormat="1">
      <c r="G16126"/>
      <c r="H16126"/>
      <c r="N16126"/>
    </row>
    <row r="16127" spans="7:14" s="104" customFormat="1">
      <c r="G16127"/>
      <c r="H16127"/>
      <c r="N16127"/>
    </row>
    <row r="16128" spans="7:14" s="104" customFormat="1">
      <c r="G16128"/>
      <c r="H16128"/>
      <c r="N16128"/>
    </row>
    <row r="16129" spans="7:14" s="104" customFormat="1">
      <c r="G16129"/>
      <c r="H16129"/>
      <c r="N16129"/>
    </row>
    <row r="16130" spans="7:14" s="104" customFormat="1">
      <c r="G16130"/>
      <c r="H16130"/>
      <c r="N16130"/>
    </row>
    <row r="16131" spans="7:14" s="104" customFormat="1">
      <c r="G16131"/>
      <c r="H16131"/>
      <c r="N16131"/>
    </row>
    <row r="16132" spans="7:14" s="104" customFormat="1">
      <c r="G16132"/>
      <c r="H16132"/>
      <c r="N16132"/>
    </row>
    <row r="16133" spans="7:14" s="104" customFormat="1">
      <c r="G16133"/>
      <c r="H16133"/>
      <c r="N16133"/>
    </row>
    <row r="16134" spans="7:14" s="104" customFormat="1">
      <c r="G16134"/>
      <c r="H16134"/>
      <c r="N16134"/>
    </row>
    <row r="16135" spans="7:14" s="104" customFormat="1">
      <c r="G16135"/>
      <c r="H16135"/>
      <c r="N16135"/>
    </row>
    <row r="16136" spans="7:14" s="104" customFormat="1">
      <c r="G16136"/>
      <c r="H16136"/>
      <c r="N16136"/>
    </row>
    <row r="16137" spans="7:14" s="104" customFormat="1">
      <c r="G16137"/>
      <c r="H16137"/>
      <c r="N16137"/>
    </row>
    <row r="16138" spans="7:14" s="104" customFormat="1">
      <c r="G16138"/>
      <c r="H16138"/>
      <c r="N16138"/>
    </row>
    <row r="16139" spans="7:14" s="104" customFormat="1">
      <c r="G16139"/>
      <c r="H16139"/>
      <c r="N16139"/>
    </row>
    <row r="16140" spans="7:14" s="104" customFormat="1">
      <c r="G16140"/>
      <c r="H16140"/>
      <c r="N16140"/>
    </row>
    <row r="16141" spans="7:14" s="104" customFormat="1">
      <c r="G16141"/>
      <c r="H16141"/>
      <c r="N16141"/>
    </row>
    <row r="16142" spans="7:14" s="104" customFormat="1">
      <c r="G16142"/>
      <c r="H16142"/>
      <c r="N16142"/>
    </row>
    <row r="16143" spans="7:14" s="104" customFormat="1">
      <c r="G16143"/>
      <c r="H16143"/>
      <c r="N16143"/>
    </row>
    <row r="16144" spans="7:14" s="104" customFormat="1">
      <c r="G16144"/>
      <c r="H16144"/>
      <c r="N16144"/>
    </row>
    <row r="16145" spans="7:14" s="104" customFormat="1">
      <c r="G16145"/>
      <c r="H16145"/>
      <c r="N16145"/>
    </row>
    <row r="16146" spans="7:14" s="104" customFormat="1">
      <c r="G16146"/>
      <c r="H16146"/>
      <c r="N16146"/>
    </row>
    <row r="16147" spans="7:14" s="104" customFormat="1">
      <c r="G16147"/>
      <c r="H16147"/>
      <c r="N16147"/>
    </row>
    <row r="16148" spans="7:14" s="104" customFormat="1">
      <c r="G16148"/>
      <c r="H16148"/>
      <c r="N16148"/>
    </row>
    <row r="16149" spans="7:14" s="104" customFormat="1">
      <c r="G16149"/>
      <c r="H16149"/>
      <c r="N16149"/>
    </row>
    <row r="16150" spans="7:14" s="104" customFormat="1">
      <c r="G16150"/>
      <c r="H16150"/>
      <c r="N16150"/>
    </row>
    <row r="16151" spans="7:14" s="104" customFormat="1">
      <c r="G16151"/>
      <c r="H16151"/>
      <c r="N16151"/>
    </row>
    <row r="16152" spans="7:14" s="104" customFormat="1">
      <c r="G16152"/>
      <c r="H16152"/>
      <c r="N16152"/>
    </row>
    <row r="16153" spans="7:14" s="104" customFormat="1">
      <c r="G16153"/>
      <c r="H16153"/>
      <c r="N16153"/>
    </row>
    <row r="16154" spans="7:14" s="104" customFormat="1">
      <c r="G16154"/>
      <c r="H16154"/>
      <c r="N16154"/>
    </row>
    <row r="16155" spans="7:14" s="104" customFormat="1">
      <c r="G16155"/>
      <c r="H16155"/>
      <c r="N16155"/>
    </row>
    <row r="16156" spans="7:14" s="104" customFormat="1">
      <c r="G16156"/>
      <c r="H16156"/>
      <c r="N16156"/>
    </row>
    <row r="16157" spans="7:14" s="104" customFormat="1">
      <c r="G16157"/>
      <c r="H16157"/>
      <c r="N16157"/>
    </row>
    <row r="16158" spans="7:14" s="104" customFormat="1">
      <c r="G16158"/>
      <c r="H16158"/>
      <c r="N16158"/>
    </row>
    <row r="16159" spans="7:14" s="104" customFormat="1">
      <c r="G16159"/>
      <c r="H16159"/>
      <c r="N16159"/>
    </row>
    <row r="16160" spans="7:14" s="104" customFormat="1">
      <c r="G16160"/>
      <c r="H16160"/>
      <c r="N16160"/>
    </row>
    <row r="16161" spans="7:14" s="104" customFormat="1">
      <c r="G16161"/>
      <c r="H16161"/>
      <c r="N16161"/>
    </row>
    <row r="16162" spans="7:14" s="104" customFormat="1">
      <c r="G16162"/>
      <c r="H16162"/>
      <c r="N16162"/>
    </row>
    <row r="16163" spans="7:14" s="104" customFormat="1">
      <c r="G16163"/>
      <c r="H16163"/>
      <c r="N16163"/>
    </row>
    <row r="16164" spans="7:14" s="104" customFormat="1">
      <c r="G16164"/>
      <c r="H16164"/>
      <c r="N16164"/>
    </row>
    <row r="16165" spans="7:14" s="104" customFormat="1">
      <c r="G16165"/>
      <c r="H16165"/>
      <c r="N16165"/>
    </row>
    <row r="16166" spans="7:14" s="104" customFormat="1">
      <c r="G16166"/>
      <c r="H16166"/>
      <c r="N16166"/>
    </row>
    <row r="16167" spans="7:14" s="104" customFormat="1">
      <c r="G16167"/>
      <c r="H16167"/>
      <c r="N16167"/>
    </row>
    <row r="16168" spans="7:14" s="104" customFormat="1">
      <c r="G16168"/>
      <c r="H16168"/>
      <c r="N16168"/>
    </row>
    <row r="16169" spans="7:14" s="104" customFormat="1">
      <c r="G16169"/>
      <c r="H16169"/>
      <c r="N16169"/>
    </row>
    <row r="16170" spans="7:14" s="104" customFormat="1">
      <c r="G16170"/>
      <c r="H16170"/>
      <c r="N16170"/>
    </row>
    <row r="16171" spans="7:14" s="104" customFormat="1">
      <c r="G16171"/>
      <c r="H16171"/>
      <c r="N16171"/>
    </row>
    <row r="16172" spans="7:14" s="104" customFormat="1">
      <c r="G16172"/>
      <c r="H16172"/>
      <c r="N16172"/>
    </row>
    <row r="16173" spans="7:14" s="104" customFormat="1">
      <c r="G16173"/>
      <c r="H16173"/>
      <c r="N16173"/>
    </row>
    <row r="16174" spans="7:14" s="104" customFormat="1">
      <c r="G16174"/>
      <c r="H16174"/>
      <c r="N16174"/>
    </row>
    <row r="16175" spans="7:14" s="104" customFormat="1">
      <c r="G16175"/>
      <c r="H16175"/>
      <c r="N16175"/>
    </row>
    <row r="16176" spans="7:14" s="104" customFormat="1">
      <c r="G16176"/>
      <c r="H16176"/>
      <c r="N16176"/>
    </row>
    <row r="16177" spans="7:14" s="104" customFormat="1">
      <c r="G16177"/>
      <c r="H16177"/>
      <c r="N16177"/>
    </row>
    <row r="16178" spans="7:14" s="104" customFormat="1">
      <c r="G16178"/>
      <c r="H16178"/>
      <c r="N16178"/>
    </row>
    <row r="16179" spans="7:14" s="104" customFormat="1">
      <c r="G16179"/>
      <c r="H16179"/>
      <c r="N16179"/>
    </row>
    <row r="16180" spans="7:14" s="104" customFormat="1">
      <c r="G16180"/>
      <c r="H16180"/>
      <c r="N16180"/>
    </row>
    <row r="16181" spans="7:14" s="104" customFormat="1">
      <c r="G16181"/>
      <c r="H16181"/>
      <c r="N16181"/>
    </row>
    <row r="16182" spans="7:14" s="104" customFormat="1">
      <c r="G16182"/>
      <c r="H16182"/>
      <c r="N16182"/>
    </row>
    <row r="16183" spans="7:14" s="104" customFormat="1">
      <c r="G16183"/>
      <c r="H16183"/>
      <c r="N16183"/>
    </row>
    <row r="16184" spans="7:14" s="104" customFormat="1">
      <c r="G16184"/>
      <c r="H16184"/>
      <c r="N16184"/>
    </row>
    <row r="16185" spans="7:14" s="104" customFormat="1">
      <c r="G16185"/>
      <c r="H16185"/>
      <c r="N16185"/>
    </row>
    <row r="16186" spans="7:14" s="104" customFormat="1">
      <c r="G16186"/>
      <c r="H16186"/>
      <c r="N16186"/>
    </row>
    <row r="16187" spans="7:14" s="104" customFormat="1">
      <c r="G16187"/>
      <c r="H16187"/>
      <c r="N16187"/>
    </row>
    <row r="16188" spans="7:14" s="104" customFormat="1">
      <c r="G16188"/>
      <c r="H16188"/>
      <c r="N16188"/>
    </row>
    <row r="16189" spans="7:14" s="104" customFormat="1">
      <c r="G16189"/>
      <c r="H16189"/>
      <c r="N16189"/>
    </row>
    <row r="16190" spans="7:14" s="104" customFormat="1">
      <c r="G16190"/>
      <c r="H16190"/>
      <c r="N16190"/>
    </row>
    <row r="16191" spans="7:14" s="104" customFormat="1">
      <c r="G16191"/>
      <c r="H16191"/>
      <c r="N16191"/>
    </row>
    <row r="16192" spans="7:14" s="104" customFormat="1">
      <c r="G16192"/>
      <c r="H16192"/>
      <c r="N16192"/>
    </row>
    <row r="16193" spans="7:14" s="104" customFormat="1">
      <c r="G16193"/>
      <c r="H16193"/>
      <c r="N16193"/>
    </row>
    <row r="16194" spans="7:14" s="104" customFormat="1">
      <c r="G16194"/>
      <c r="H16194"/>
      <c r="N16194"/>
    </row>
    <row r="16195" spans="7:14" s="104" customFormat="1">
      <c r="G16195"/>
      <c r="H16195"/>
      <c r="N16195"/>
    </row>
    <row r="16196" spans="7:14" s="104" customFormat="1">
      <c r="G16196"/>
      <c r="H16196"/>
      <c r="N16196"/>
    </row>
    <row r="16197" spans="7:14" s="104" customFormat="1">
      <c r="G16197"/>
      <c r="H16197"/>
      <c r="N16197"/>
    </row>
    <row r="16198" spans="7:14" s="104" customFormat="1">
      <c r="G16198"/>
      <c r="H16198"/>
      <c r="N16198"/>
    </row>
    <row r="16199" spans="7:14" s="104" customFormat="1">
      <c r="G16199"/>
      <c r="H16199"/>
      <c r="N16199"/>
    </row>
    <row r="16200" spans="7:14" s="104" customFormat="1">
      <c r="G16200"/>
      <c r="H16200"/>
      <c r="N16200"/>
    </row>
    <row r="16201" spans="7:14" s="104" customFormat="1">
      <c r="G16201"/>
      <c r="H16201"/>
      <c r="N16201"/>
    </row>
    <row r="16202" spans="7:14" s="104" customFormat="1">
      <c r="G16202"/>
      <c r="H16202"/>
      <c r="N16202"/>
    </row>
    <row r="16203" spans="7:14" s="104" customFormat="1">
      <c r="G16203"/>
      <c r="H16203"/>
      <c r="N16203"/>
    </row>
    <row r="16204" spans="7:14" s="104" customFormat="1">
      <c r="G16204"/>
      <c r="H16204"/>
      <c r="N16204"/>
    </row>
    <row r="16205" spans="7:14" s="104" customFormat="1">
      <c r="G16205"/>
      <c r="H16205"/>
      <c r="N16205"/>
    </row>
    <row r="16206" spans="7:14" s="104" customFormat="1">
      <c r="G16206"/>
      <c r="H16206"/>
      <c r="N16206"/>
    </row>
    <row r="16207" spans="7:14" s="104" customFormat="1">
      <c r="G16207"/>
      <c r="H16207"/>
      <c r="N16207"/>
    </row>
    <row r="16208" spans="7:14" s="104" customFormat="1">
      <c r="G16208"/>
      <c r="H16208"/>
      <c r="N16208"/>
    </row>
    <row r="16209" spans="7:14" s="104" customFormat="1">
      <c r="G16209"/>
      <c r="H16209"/>
      <c r="N16209"/>
    </row>
    <row r="16210" spans="7:14" s="104" customFormat="1">
      <c r="G16210"/>
      <c r="H16210"/>
      <c r="N16210"/>
    </row>
    <row r="16211" spans="7:14" s="104" customFormat="1">
      <c r="G16211"/>
      <c r="H16211"/>
      <c r="N16211"/>
    </row>
    <row r="16212" spans="7:14" s="104" customFormat="1">
      <c r="G16212"/>
      <c r="H16212"/>
      <c r="N16212"/>
    </row>
    <row r="16213" spans="7:14" s="104" customFormat="1">
      <c r="G16213"/>
      <c r="H16213"/>
      <c r="N16213"/>
    </row>
    <row r="16214" spans="7:14" s="104" customFormat="1">
      <c r="G16214"/>
      <c r="H16214"/>
      <c r="N16214"/>
    </row>
    <row r="16215" spans="7:14" s="104" customFormat="1">
      <c r="G16215"/>
      <c r="H16215"/>
      <c r="N16215"/>
    </row>
    <row r="16216" spans="7:14" s="104" customFormat="1">
      <c r="G16216"/>
      <c r="H16216"/>
      <c r="N16216"/>
    </row>
    <row r="16217" spans="7:14" s="104" customFormat="1">
      <c r="G16217"/>
      <c r="H16217"/>
      <c r="N16217"/>
    </row>
    <row r="16218" spans="7:14" s="104" customFormat="1">
      <c r="G16218"/>
      <c r="H16218"/>
      <c r="N16218"/>
    </row>
    <row r="16219" spans="7:14" s="104" customFormat="1">
      <c r="G16219"/>
      <c r="H16219"/>
      <c r="N16219"/>
    </row>
    <row r="16220" spans="7:14" s="104" customFormat="1">
      <c r="G16220"/>
      <c r="H16220"/>
      <c r="N16220"/>
    </row>
    <row r="16221" spans="7:14" s="104" customFormat="1">
      <c r="G16221"/>
      <c r="H16221"/>
      <c r="N16221"/>
    </row>
    <row r="16222" spans="7:14" s="104" customFormat="1">
      <c r="G16222"/>
      <c r="H16222"/>
      <c r="N16222"/>
    </row>
    <row r="16223" spans="7:14" s="104" customFormat="1">
      <c r="G16223"/>
      <c r="H16223"/>
      <c r="N16223"/>
    </row>
    <row r="16224" spans="7:14" s="104" customFormat="1">
      <c r="G16224"/>
      <c r="H16224"/>
      <c r="N16224"/>
    </row>
    <row r="16225" spans="7:14" s="104" customFormat="1">
      <c r="G16225"/>
      <c r="H16225"/>
      <c r="N16225"/>
    </row>
    <row r="16226" spans="7:14" s="104" customFormat="1">
      <c r="G16226"/>
      <c r="H16226"/>
      <c r="N16226"/>
    </row>
    <row r="16227" spans="7:14" s="104" customFormat="1">
      <c r="G16227"/>
      <c r="H16227"/>
      <c r="N16227"/>
    </row>
    <row r="16228" spans="7:14" s="104" customFormat="1">
      <c r="G16228"/>
      <c r="H16228"/>
      <c r="N16228"/>
    </row>
    <row r="16229" spans="7:14" s="104" customFormat="1">
      <c r="G16229"/>
      <c r="H16229"/>
      <c r="N16229"/>
    </row>
    <row r="16230" spans="7:14" s="104" customFormat="1">
      <c r="G16230"/>
      <c r="H16230"/>
      <c r="N16230"/>
    </row>
    <row r="16231" spans="7:14" s="104" customFormat="1">
      <c r="G16231"/>
      <c r="H16231"/>
      <c r="N16231"/>
    </row>
    <row r="16232" spans="7:14" s="104" customFormat="1">
      <c r="G16232"/>
      <c r="H16232"/>
      <c r="N16232"/>
    </row>
    <row r="16233" spans="7:14" s="104" customFormat="1">
      <c r="G16233"/>
      <c r="H16233"/>
      <c r="N16233"/>
    </row>
    <row r="16234" spans="7:14" s="104" customFormat="1">
      <c r="G16234"/>
      <c r="H16234"/>
      <c r="N16234"/>
    </row>
    <row r="16235" spans="7:14" s="104" customFormat="1">
      <c r="G16235"/>
      <c r="H16235"/>
      <c r="N16235"/>
    </row>
    <row r="16236" spans="7:14" s="104" customFormat="1">
      <c r="G16236"/>
      <c r="H16236"/>
      <c r="N16236"/>
    </row>
    <row r="16237" spans="7:14" s="104" customFormat="1">
      <c r="G16237"/>
      <c r="H16237"/>
      <c r="N16237"/>
    </row>
    <row r="16238" spans="7:14" s="104" customFormat="1">
      <c r="G16238"/>
      <c r="H16238"/>
      <c r="N16238"/>
    </row>
    <row r="16239" spans="7:14" s="104" customFormat="1">
      <c r="G16239"/>
      <c r="H16239"/>
      <c r="N16239"/>
    </row>
    <row r="16240" spans="7:14" s="104" customFormat="1">
      <c r="G16240"/>
      <c r="H16240"/>
      <c r="N16240"/>
    </row>
    <row r="16241" spans="7:14" s="104" customFormat="1">
      <c r="G16241"/>
      <c r="H16241"/>
      <c r="N16241"/>
    </row>
    <row r="16242" spans="7:14" s="104" customFormat="1">
      <c r="G16242"/>
      <c r="H16242"/>
      <c r="N16242"/>
    </row>
    <row r="16243" spans="7:14" s="104" customFormat="1">
      <c r="G16243"/>
      <c r="H16243"/>
      <c r="N16243"/>
    </row>
    <row r="16244" spans="7:14" s="104" customFormat="1">
      <c r="G16244"/>
      <c r="H16244"/>
      <c r="N16244"/>
    </row>
    <row r="16245" spans="7:14" s="104" customFormat="1">
      <c r="G16245"/>
      <c r="H16245"/>
      <c r="N16245"/>
    </row>
    <row r="16246" spans="7:14" s="104" customFormat="1">
      <c r="G16246"/>
      <c r="H16246"/>
      <c r="N16246"/>
    </row>
    <row r="16247" spans="7:14" s="104" customFormat="1">
      <c r="G16247"/>
      <c r="H16247"/>
      <c r="N16247"/>
    </row>
    <row r="16248" spans="7:14" s="104" customFormat="1">
      <c r="G16248"/>
      <c r="H16248"/>
      <c r="N16248"/>
    </row>
    <row r="16249" spans="7:14" s="104" customFormat="1">
      <c r="G16249"/>
      <c r="H16249"/>
      <c r="N16249"/>
    </row>
    <row r="16250" spans="7:14" s="104" customFormat="1">
      <c r="G16250"/>
      <c r="H16250"/>
      <c r="N16250"/>
    </row>
    <row r="16251" spans="7:14" s="104" customFormat="1">
      <c r="G16251"/>
      <c r="H16251"/>
      <c r="N16251"/>
    </row>
    <row r="16252" spans="7:14" s="104" customFormat="1">
      <c r="G16252"/>
      <c r="H16252"/>
      <c r="N16252"/>
    </row>
    <row r="16253" spans="7:14" s="104" customFormat="1">
      <c r="G16253"/>
      <c r="H16253"/>
      <c r="N16253"/>
    </row>
    <row r="16254" spans="7:14" s="104" customFormat="1">
      <c r="G16254"/>
      <c r="H16254"/>
      <c r="N16254"/>
    </row>
    <row r="16255" spans="7:14" s="104" customFormat="1">
      <c r="G16255"/>
      <c r="H16255"/>
      <c r="N16255"/>
    </row>
    <row r="16256" spans="7:14" s="104" customFormat="1">
      <c r="G16256"/>
      <c r="H16256"/>
      <c r="N16256"/>
    </row>
    <row r="16257" spans="7:14" s="104" customFormat="1">
      <c r="G16257"/>
      <c r="H16257"/>
      <c r="N16257"/>
    </row>
    <row r="16258" spans="7:14" s="104" customFormat="1">
      <c r="G16258"/>
      <c r="H16258"/>
      <c r="N16258"/>
    </row>
    <row r="16259" spans="7:14" s="104" customFormat="1">
      <c r="G16259"/>
      <c r="H16259"/>
      <c r="N16259"/>
    </row>
    <row r="16260" spans="7:14" s="104" customFormat="1">
      <c r="G16260"/>
      <c r="H16260"/>
      <c r="N16260"/>
    </row>
    <row r="16261" spans="7:14" s="104" customFormat="1">
      <c r="G16261"/>
      <c r="H16261"/>
      <c r="N16261"/>
    </row>
    <row r="16262" spans="7:14" s="104" customFormat="1">
      <c r="G16262"/>
      <c r="H16262"/>
      <c r="N16262"/>
    </row>
    <row r="16263" spans="7:14" s="104" customFormat="1">
      <c r="G16263"/>
      <c r="H16263"/>
      <c r="N16263"/>
    </row>
    <row r="16264" spans="7:14" s="104" customFormat="1">
      <c r="G16264"/>
      <c r="H16264"/>
      <c r="N16264"/>
    </row>
    <row r="16265" spans="7:14" s="104" customFormat="1">
      <c r="G16265"/>
      <c r="H16265"/>
      <c r="N16265"/>
    </row>
    <row r="16266" spans="7:14" s="104" customFormat="1">
      <c r="G16266"/>
      <c r="H16266"/>
      <c r="N16266"/>
    </row>
    <row r="16267" spans="7:14" s="104" customFormat="1">
      <c r="G16267"/>
      <c r="H16267"/>
      <c r="N16267"/>
    </row>
    <row r="16268" spans="7:14" s="104" customFormat="1">
      <c r="G16268"/>
      <c r="H16268"/>
      <c r="N16268"/>
    </row>
    <row r="16269" spans="7:14" s="104" customFormat="1">
      <c r="G16269"/>
      <c r="H16269"/>
      <c r="N16269"/>
    </row>
    <row r="16270" spans="7:14" s="104" customFormat="1">
      <c r="G16270"/>
      <c r="H16270"/>
      <c r="N16270"/>
    </row>
    <row r="16271" spans="7:14" s="104" customFormat="1">
      <c r="G16271"/>
      <c r="H16271"/>
      <c r="N16271"/>
    </row>
    <row r="16272" spans="7:14" s="104" customFormat="1">
      <c r="G16272"/>
      <c r="H16272"/>
      <c r="N16272"/>
    </row>
    <row r="16273" spans="7:14" s="104" customFormat="1">
      <c r="G16273"/>
      <c r="H16273"/>
      <c r="N16273"/>
    </row>
    <row r="16274" spans="7:14" s="104" customFormat="1">
      <c r="G16274"/>
      <c r="H16274"/>
      <c r="N16274"/>
    </row>
    <row r="16275" spans="7:14" s="104" customFormat="1">
      <c r="G16275"/>
      <c r="H16275"/>
      <c r="N16275"/>
    </row>
    <row r="16276" spans="7:14" s="104" customFormat="1">
      <c r="G16276"/>
      <c r="H16276"/>
      <c r="N16276"/>
    </row>
    <row r="16277" spans="7:14" s="104" customFormat="1">
      <c r="G16277"/>
      <c r="H16277"/>
      <c r="N16277"/>
    </row>
    <row r="16278" spans="7:14" s="104" customFormat="1">
      <c r="G16278"/>
      <c r="H16278"/>
      <c r="N16278"/>
    </row>
    <row r="16279" spans="7:14" s="104" customFormat="1">
      <c r="G16279"/>
      <c r="H16279"/>
      <c r="N16279"/>
    </row>
    <row r="16280" spans="7:14" s="104" customFormat="1">
      <c r="G16280"/>
      <c r="H16280"/>
      <c r="N16280"/>
    </row>
    <row r="16281" spans="7:14" s="104" customFormat="1">
      <c r="G16281"/>
      <c r="H16281"/>
      <c r="N16281"/>
    </row>
    <row r="16282" spans="7:14" s="104" customFormat="1">
      <c r="G16282"/>
      <c r="H16282"/>
      <c r="N16282"/>
    </row>
    <row r="16283" spans="7:14" s="104" customFormat="1">
      <c r="G16283"/>
      <c r="H16283"/>
      <c r="N16283"/>
    </row>
    <row r="16284" spans="7:14" s="104" customFormat="1">
      <c r="G16284"/>
      <c r="H16284"/>
      <c r="N16284"/>
    </row>
    <row r="16285" spans="7:14" s="104" customFormat="1">
      <c r="G16285"/>
      <c r="H16285"/>
      <c r="N16285"/>
    </row>
    <row r="16286" spans="7:14" s="104" customFormat="1">
      <c r="G16286"/>
      <c r="H16286"/>
      <c r="N16286"/>
    </row>
    <row r="16287" spans="7:14" s="104" customFormat="1">
      <c r="G16287"/>
      <c r="H16287"/>
      <c r="N16287"/>
    </row>
    <row r="16288" spans="7:14" s="104" customFormat="1">
      <c r="G16288"/>
      <c r="H16288"/>
      <c r="N16288"/>
    </row>
    <row r="16289" spans="7:14" s="104" customFormat="1">
      <c r="G16289"/>
      <c r="H16289"/>
      <c r="N16289"/>
    </row>
    <row r="16290" spans="7:14" s="104" customFormat="1">
      <c r="G16290"/>
      <c r="H16290"/>
      <c r="N16290"/>
    </row>
    <row r="16291" spans="7:14" s="104" customFormat="1">
      <c r="G16291"/>
      <c r="H16291"/>
      <c r="N16291"/>
    </row>
    <row r="16292" spans="7:14" s="104" customFormat="1">
      <c r="G16292"/>
      <c r="H16292"/>
      <c r="N16292"/>
    </row>
    <row r="16293" spans="7:14" s="104" customFormat="1">
      <c r="G16293"/>
      <c r="H16293"/>
      <c r="N16293"/>
    </row>
    <row r="16294" spans="7:14" s="104" customFormat="1">
      <c r="G16294"/>
      <c r="H16294"/>
      <c r="N16294"/>
    </row>
    <row r="16295" spans="7:14" s="104" customFormat="1">
      <c r="G16295"/>
      <c r="H16295"/>
      <c r="N16295"/>
    </row>
    <row r="16296" spans="7:14" s="104" customFormat="1">
      <c r="G16296"/>
      <c r="H16296"/>
      <c r="N16296"/>
    </row>
    <row r="16297" spans="7:14" s="104" customFormat="1">
      <c r="G16297"/>
      <c r="H16297"/>
      <c r="N16297"/>
    </row>
    <row r="16298" spans="7:14" s="104" customFormat="1">
      <c r="G16298"/>
      <c r="H16298"/>
      <c r="N16298"/>
    </row>
    <row r="16299" spans="7:14" s="104" customFormat="1">
      <c r="G16299"/>
      <c r="H16299"/>
      <c r="N16299"/>
    </row>
    <row r="16300" spans="7:14" s="104" customFormat="1">
      <c r="G16300"/>
      <c r="H16300"/>
      <c r="N16300"/>
    </row>
    <row r="16301" spans="7:14" s="104" customFormat="1">
      <c r="G16301"/>
      <c r="H16301"/>
      <c r="N16301"/>
    </row>
    <row r="16302" spans="7:14" s="104" customFormat="1">
      <c r="G16302"/>
      <c r="H16302"/>
      <c r="N16302"/>
    </row>
    <row r="16303" spans="7:14" s="104" customFormat="1">
      <c r="G16303"/>
      <c r="H16303"/>
      <c r="N16303"/>
    </row>
    <row r="16304" spans="7:14" s="104" customFormat="1">
      <c r="G16304"/>
      <c r="H16304"/>
      <c r="N16304"/>
    </row>
    <row r="16305" spans="7:14" s="104" customFormat="1">
      <c r="G16305"/>
      <c r="H16305"/>
      <c r="N16305"/>
    </row>
    <row r="16306" spans="7:14" s="104" customFormat="1">
      <c r="G16306"/>
      <c r="H16306"/>
      <c r="N16306"/>
    </row>
    <row r="16307" spans="7:14" s="104" customFormat="1">
      <c r="G16307"/>
      <c r="H16307"/>
      <c r="N16307"/>
    </row>
    <row r="16308" spans="7:14" s="104" customFormat="1">
      <c r="G16308"/>
      <c r="H16308"/>
      <c r="N16308"/>
    </row>
    <row r="16309" spans="7:14" s="104" customFormat="1">
      <c r="G16309"/>
      <c r="H16309"/>
      <c r="N16309"/>
    </row>
    <row r="16310" spans="7:14" s="104" customFormat="1">
      <c r="G16310"/>
      <c r="H16310"/>
      <c r="N16310"/>
    </row>
    <row r="16311" spans="7:14" s="104" customFormat="1">
      <c r="G16311"/>
      <c r="H16311"/>
      <c r="N16311"/>
    </row>
    <row r="16312" spans="7:14" s="104" customFormat="1">
      <c r="G16312"/>
      <c r="H16312"/>
      <c r="N16312"/>
    </row>
    <row r="16313" spans="7:14" s="104" customFormat="1">
      <c r="G16313"/>
      <c r="H16313"/>
      <c r="N16313"/>
    </row>
    <row r="16314" spans="7:14" s="104" customFormat="1">
      <c r="G16314"/>
      <c r="H16314"/>
      <c r="N16314"/>
    </row>
    <row r="16315" spans="7:14" s="104" customFormat="1">
      <c r="G16315"/>
      <c r="H16315"/>
      <c r="N16315"/>
    </row>
    <row r="16316" spans="7:14" s="104" customFormat="1">
      <c r="G16316"/>
      <c r="H16316"/>
      <c r="N16316"/>
    </row>
    <row r="16317" spans="7:14" s="104" customFormat="1">
      <c r="G16317"/>
      <c r="H16317"/>
      <c r="N16317"/>
    </row>
    <row r="16318" spans="7:14" s="104" customFormat="1">
      <c r="G16318"/>
      <c r="H16318"/>
      <c r="N16318"/>
    </row>
    <row r="16319" spans="7:14" s="104" customFormat="1">
      <c r="G16319"/>
      <c r="H16319"/>
      <c r="N16319"/>
    </row>
    <row r="16320" spans="7:14" s="104" customFormat="1">
      <c r="G16320"/>
      <c r="H16320"/>
      <c r="N16320"/>
    </row>
    <row r="16321" spans="7:14" s="104" customFormat="1">
      <c r="G16321"/>
      <c r="H16321"/>
      <c r="N16321"/>
    </row>
    <row r="16322" spans="7:14" s="104" customFormat="1">
      <c r="G16322"/>
      <c r="H16322"/>
      <c r="N16322"/>
    </row>
    <row r="16323" spans="7:14" s="104" customFormat="1">
      <c r="G16323"/>
      <c r="H16323"/>
      <c r="N16323"/>
    </row>
    <row r="16324" spans="7:14" s="104" customFormat="1">
      <c r="G16324"/>
      <c r="H16324"/>
      <c r="N16324"/>
    </row>
    <row r="16325" spans="7:14" s="104" customFormat="1">
      <c r="G16325"/>
      <c r="H16325"/>
      <c r="N16325"/>
    </row>
    <row r="16326" spans="7:14" s="104" customFormat="1">
      <c r="G16326"/>
      <c r="H16326"/>
      <c r="N16326"/>
    </row>
    <row r="16327" spans="7:14" s="104" customFormat="1">
      <c r="G16327"/>
      <c r="H16327"/>
      <c r="N16327"/>
    </row>
    <row r="16328" spans="7:14" s="104" customFormat="1">
      <c r="G16328"/>
      <c r="H16328"/>
      <c r="N16328"/>
    </row>
    <row r="16329" spans="7:14" s="104" customFormat="1">
      <c r="G16329"/>
      <c r="H16329"/>
      <c r="N16329"/>
    </row>
    <row r="16330" spans="7:14" s="104" customFormat="1">
      <c r="G16330"/>
      <c r="H16330"/>
      <c r="N16330"/>
    </row>
    <row r="16331" spans="7:14" s="104" customFormat="1">
      <c r="G16331"/>
      <c r="H16331"/>
      <c r="N16331"/>
    </row>
    <row r="16332" spans="7:14" s="104" customFormat="1">
      <c r="G16332"/>
      <c r="H16332"/>
      <c r="N16332"/>
    </row>
    <row r="16333" spans="7:14" s="104" customFormat="1">
      <c r="G16333"/>
      <c r="H16333"/>
      <c r="N16333"/>
    </row>
    <row r="16334" spans="7:14" s="104" customFormat="1">
      <c r="G16334"/>
      <c r="H16334"/>
      <c r="N16334"/>
    </row>
    <row r="16335" spans="7:14" s="104" customFormat="1">
      <c r="G16335"/>
      <c r="H16335"/>
      <c r="N16335"/>
    </row>
    <row r="16336" spans="7:14" s="104" customFormat="1">
      <c r="G16336"/>
      <c r="H16336"/>
      <c r="N16336"/>
    </row>
    <row r="16337" spans="7:14" s="104" customFormat="1">
      <c r="G16337"/>
      <c r="H16337"/>
      <c r="N16337"/>
    </row>
    <row r="16338" spans="7:14" s="104" customFormat="1">
      <c r="G16338"/>
      <c r="H16338"/>
      <c r="N16338"/>
    </row>
    <row r="16339" spans="7:14" s="104" customFormat="1">
      <c r="G16339"/>
      <c r="H16339"/>
      <c r="N16339"/>
    </row>
    <row r="16340" spans="7:14" s="104" customFormat="1">
      <c r="G16340"/>
      <c r="H16340"/>
      <c r="N16340"/>
    </row>
    <row r="16341" spans="7:14" s="104" customFormat="1">
      <c r="G16341"/>
      <c r="H16341"/>
      <c r="N16341"/>
    </row>
    <row r="16342" spans="7:14" s="104" customFormat="1">
      <c r="G16342"/>
      <c r="H16342"/>
      <c r="N16342"/>
    </row>
    <row r="16343" spans="7:14" s="104" customFormat="1">
      <c r="G16343"/>
      <c r="H16343"/>
      <c r="N16343"/>
    </row>
    <row r="16344" spans="7:14" s="104" customFormat="1">
      <c r="G16344"/>
      <c r="H16344"/>
      <c r="N16344"/>
    </row>
    <row r="16345" spans="7:14" s="104" customFormat="1">
      <c r="G16345"/>
      <c r="H16345"/>
      <c r="N16345"/>
    </row>
    <row r="16346" spans="7:14" s="104" customFormat="1">
      <c r="G16346"/>
      <c r="H16346"/>
      <c r="N16346"/>
    </row>
    <row r="16347" spans="7:14" s="104" customFormat="1">
      <c r="G16347"/>
      <c r="H16347"/>
      <c r="N16347"/>
    </row>
    <row r="16348" spans="7:14" s="104" customFormat="1">
      <c r="G16348"/>
      <c r="H16348"/>
      <c r="N16348"/>
    </row>
    <row r="16349" spans="7:14" s="104" customFormat="1">
      <c r="G16349"/>
      <c r="H16349"/>
      <c r="N16349"/>
    </row>
    <row r="16350" spans="7:14" s="104" customFormat="1">
      <c r="G16350"/>
      <c r="H16350"/>
      <c r="N16350"/>
    </row>
    <row r="16351" spans="7:14" s="104" customFormat="1">
      <c r="G16351"/>
      <c r="H16351"/>
      <c r="N16351"/>
    </row>
    <row r="16352" spans="7:14" s="104" customFormat="1">
      <c r="G16352"/>
      <c r="H16352"/>
      <c r="N16352"/>
    </row>
    <row r="16353" spans="7:14" s="104" customFormat="1">
      <c r="G16353"/>
      <c r="H16353"/>
      <c r="N16353"/>
    </row>
    <row r="16354" spans="7:14" s="104" customFormat="1">
      <c r="G16354"/>
      <c r="H16354"/>
      <c r="N16354"/>
    </row>
    <row r="16355" spans="7:14" s="104" customFormat="1">
      <c r="G16355"/>
      <c r="H16355"/>
      <c r="N16355"/>
    </row>
    <row r="16356" spans="7:14" s="104" customFormat="1">
      <c r="G16356"/>
      <c r="H16356"/>
      <c r="N16356"/>
    </row>
    <row r="16357" spans="7:14" s="104" customFormat="1">
      <c r="G16357"/>
      <c r="H16357"/>
      <c r="N16357"/>
    </row>
    <row r="16358" spans="7:14" s="104" customFormat="1">
      <c r="G16358"/>
      <c r="H16358"/>
      <c r="N16358"/>
    </row>
    <row r="16359" spans="7:14" s="104" customFormat="1">
      <c r="G16359"/>
      <c r="H16359"/>
      <c r="N16359"/>
    </row>
    <row r="16360" spans="7:14" s="104" customFormat="1">
      <c r="G16360"/>
      <c r="H16360"/>
      <c r="N16360"/>
    </row>
    <row r="16361" spans="7:14" s="104" customFormat="1">
      <c r="G16361"/>
      <c r="H16361"/>
      <c r="N16361"/>
    </row>
    <row r="16362" spans="7:14" s="104" customFormat="1">
      <c r="G16362"/>
      <c r="H16362"/>
      <c r="N16362"/>
    </row>
    <row r="16363" spans="7:14" s="104" customFormat="1">
      <c r="G16363"/>
      <c r="H16363"/>
      <c r="N16363"/>
    </row>
    <row r="16364" spans="7:14" s="104" customFormat="1">
      <c r="G16364"/>
      <c r="H16364"/>
      <c r="N16364"/>
    </row>
    <row r="16365" spans="7:14" s="104" customFormat="1">
      <c r="G16365"/>
      <c r="H16365"/>
      <c r="N16365"/>
    </row>
    <row r="16366" spans="7:14" s="104" customFormat="1">
      <c r="G16366"/>
      <c r="H16366"/>
      <c r="N16366"/>
    </row>
    <row r="16367" spans="7:14" s="104" customFormat="1">
      <c r="G16367"/>
      <c r="H16367"/>
      <c r="N16367"/>
    </row>
    <row r="16368" spans="7:14" s="104" customFormat="1">
      <c r="G16368"/>
      <c r="H16368"/>
      <c r="N16368"/>
    </row>
    <row r="16369" spans="7:14" s="104" customFormat="1">
      <c r="G16369"/>
      <c r="H16369"/>
      <c r="N16369"/>
    </row>
    <row r="16370" spans="7:14" s="104" customFormat="1">
      <c r="G16370"/>
      <c r="H16370"/>
      <c r="N16370"/>
    </row>
    <row r="16371" spans="7:14" s="104" customFormat="1">
      <c r="G16371"/>
      <c r="H16371"/>
      <c r="N16371"/>
    </row>
    <row r="16372" spans="7:14" s="104" customFormat="1">
      <c r="G16372"/>
      <c r="H16372"/>
      <c r="N16372"/>
    </row>
    <row r="16373" spans="7:14" s="104" customFormat="1">
      <c r="G16373"/>
      <c r="H16373"/>
      <c r="N16373"/>
    </row>
    <row r="16374" spans="7:14" s="104" customFormat="1">
      <c r="G16374"/>
      <c r="H16374"/>
      <c r="N16374"/>
    </row>
    <row r="16375" spans="7:14" s="104" customFormat="1">
      <c r="G16375"/>
      <c r="H16375"/>
      <c r="N16375"/>
    </row>
    <row r="16376" spans="7:14" s="104" customFormat="1">
      <c r="G16376"/>
      <c r="H16376"/>
      <c r="N16376"/>
    </row>
    <row r="16377" spans="7:14" s="104" customFormat="1">
      <c r="G16377"/>
      <c r="H16377"/>
      <c r="N16377"/>
    </row>
    <row r="16378" spans="7:14" s="104" customFormat="1">
      <c r="G16378"/>
      <c r="H16378"/>
      <c r="N16378"/>
    </row>
    <row r="16379" spans="7:14" s="104" customFormat="1">
      <c r="G16379"/>
      <c r="H16379"/>
      <c r="N16379"/>
    </row>
    <row r="16380" spans="7:14" s="104" customFormat="1">
      <c r="G16380"/>
      <c r="H16380"/>
      <c r="N16380"/>
    </row>
    <row r="16381" spans="7:14" s="104" customFormat="1">
      <c r="G16381"/>
      <c r="H16381"/>
      <c r="N16381"/>
    </row>
    <row r="16382" spans="7:14" s="104" customFormat="1">
      <c r="G16382"/>
      <c r="H16382"/>
      <c r="N16382"/>
    </row>
    <row r="16383" spans="7:14" s="104" customFormat="1">
      <c r="G16383"/>
      <c r="H16383"/>
      <c r="N16383"/>
    </row>
    <row r="16384" spans="7:14" s="104" customFormat="1">
      <c r="G16384"/>
      <c r="H16384"/>
      <c r="N16384"/>
    </row>
    <row r="16385" spans="7:14" s="104" customFormat="1">
      <c r="G16385"/>
      <c r="H16385"/>
      <c r="N16385"/>
    </row>
    <row r="16386" spans="7:14" s="104" customFormat="1">
      <c r="G16386"/>
      <c r="H16386"/>
      <c r="N16386"/>
    </row>
    <row r="16387" spans="7:14" s="104" customFormat="1">
      <c r="G16387"/>
      <c r="H16387"/>
      <c r="N16387"/>
    </row>
    <row r="16388" spans="7:14" s="104" customFormat="1">
      <c r="G16388"/>
      <c r="H16388"/>
      <c r="N16388"/>
    </row>
    <row r="16389" spans="7:14" s="104" customFormat="1">
      <c r="G16389"/>
      <c r="H16389"/>
      <c r="N16389"/>
    </row>
    <row r="16390" spans="7:14" s="104" customFormat="1">
      <c r="G16390"/>
      <c r="H16390"/>
      <c r="N16390"/>
    </row>
    <row r="16391" spans="7:14" s="104" customFormat="1">
      <c r="G16391"/>
      <c r="H16391"/>
      <c r="N16391"/>
    </row>
    <row r="16392" spans="7:14" s="104" customFormat="1">
      <c r="G16392"/>
      <c r="H16392"/>
      <c r="N16392"/>
    </row>
    <row r="16393" spans="7:14" s="104" customFormat="1">
      <c r="G16393"/>
      <c r="H16393"/>
      <c r="N16393"/>
    </row>
    <row r="16394" spans="7:14" s="104" customFormat="1">
      <c r="G16394"/>
      <c r="H16394"/>
      <c r="N16394"/>
    </row>
    <row r="16395" spans="7:14" s="104" customFormat="1">
      <c r="G16395"/>
      <c r="H16395"/>
      <c r="N16395"/>
    </row>
    <row r="16396" spans="7:14" s="104" customFormat="1">
      <c r="G16396"/>
      <c r="H16396"/>
      <c r="N16396"/>
    </row>
    <row r="16397" spans="7:14" s="104" customFormat="1">
      <c r="G16397"/>
      <c r="H16397"/>
      <c r="N16397"/>
    </row>
    <row r="16398" spans="7:14" s="104" customFormat="1">
      <c r="G16398"/>
      <c r="H16398"/>
      <c r="N16398"/>
    </row>
    <row r="16399" spans="7:14" s="104" customFormat="1">
      <c r="G16399"/>
      <c r="H16399"/>
      <c r="N16399"/>
    </row>
    <row r="16400" spans="7:14" s="104" customFormat="1">
      <c r="G16400"/>
      <c r="H16400"/>
      <c r="N16400"/>
    </row>
    <row r="16401" spans="7:14" s="104" customFormat="1">
      <c r="G16401"/>
      <c r="H16401"/>
      <c r="N16401"/>
    </row>
    <row r="16402" spans="7:14" s="104" customFormat="1">
      <c r="G16402"/>
      <c r="H16402"/>
      <c r="N16402"/>
    </row>
    <row r="16403" spans="7:14" s="104" customFormat="1">
      <c r="G16403"/>
      <c r="H16403"/>
      <c r="N16403"/>
    </row>
    <row r="16404" spans="7:14" s="104" customFormat="1">
      <c r="G16404"/>
      <c r="H16404"/>
      <c r="N16404"/>
    </row>
    <row r="16405" spans="7:14" s="104" customFormat="1">
      <c r="G16405"/>
      <c r="H16405"/>
      <c r="N16405"/>
    </row>
    <row r="16406" spans="7:14" s="104" customFormat="1">
      <c r="G16406"/>
      <c r="H16406"/>
      <c r="N16406"/>
    </row>
    <row r="16407" spans="7:14" s="104" customFormat="1">
      <c r="G16407"/>
      <c r="H16407"/>
      <c r="N16407"/>
    </row>
    <row r="16408" spans="7:14" s="104" customFormat="1">
      <c r="G16408"/>
      <c r="H16408"/>
      <c r="N16408"/>
    </row>
    <row r="16409" spans="7:14" s="104" customFormat="1">
      <c r="G16409"/>
      <c r="H16409"/>
      <c r="N16409"/>
    </row>
    <row r="16410" spans="7:14" s="104" customFormat="1">
      <c r="G16410"/>
      <c r="H16410"/>
      <c r="N16410"/>
    </row>
    <row r="16411" spans="7:14" s="104" customFormat="1">
      <c r="G16411"/>
      <c r="H16411"/>
      <c r="N16411"/>
    </row>
    <row r="16412" spans="7:14" s="104" customFormat="1">
      <c r="G16412"/>
      <c r="H16412"/>
      <c r="N16412"/>
    </row>
    <row r="16413" spans="7:14" s="104" customFormat="1">
      <c r="G16413"/>
      <c r="H16413"/>
      <c r="N16413"/>
    </row>
    <row r="16414" spans="7:14" s="104" customFormat="1">
      <c r="G16414"/>
      <c r="H16414"/>
      <c r="N16414"/>
    </row>
    <row r="16415" spans="7:14" s="104" customFormat="1">
      <c r="G16415"/>
      <c r="H16415"/>
      <c r="N16415"/>
    </row>
    <row r="16416" spans="7:14" s="104" customFormat="1">
      <c r="G16416"/>
      <c r="H16416"/>
      <c r="N16416"/>
    </row>
    <row r="16417" spans="7:14" s="104" customFormat="1">
      <c r="G16417"/>
      <c r="H16417"/>
      <c r="N16417"/>
    </row>
    <row r="16418" spans="7:14" s="104" customFormat="1">
      <c r="G16418"/>
      <c r="H16418"/>
      <c r="N16418"/>
    </row>
    <row r="16419" spans="7:14" s="104" customFormat="1">
      <c r="G16419"/>
      <c r="H16419"/>
      <c r="N16419"/>
    </row>
    <row r="16420" spans="7:14" s="104" customFormat="1">
      <c r="G16420"/>
      <c r="H16420"/>
      <c r="N16420"/>
    </row>
    <row r="16421" spans="7:14" s="104" customFormat="1">
      <c r="G16421"/>
      <c r="H16421"/>
      <c r="N16421"/>
    </row>
    <row r="16422" spans="7:14" s="104" customFormat="1">
      <c r="G16422"/>
      <c r="H16422"/>
      <c r="N16422"/>
    </row>
    <row r="16423" spans="7:14" s="104" customFormat="1">
      <c r="G16423"/>
      <c r="H16423"/>
      <c r="N16423"/>
    </row>
    <row r="16424" spans="7:14" s="104" customFormat="1">
      <c r="G16424"/>
      <c r="H16424"/>
      <c r="N16424"/>
    </row>
    <row r="16425" spans="7:14" s="104" customFormat="1">
      <c r="G16425"/>
      <c r="H16425"/>
      <c r="N16425"/>
    </row>
    <row r="16426" spans="7:14" s="104" customFormat="1">
      <c r="G16426"/>
      <c r="H16426"/>
      <c r="N16426"/>
    </row>
    <row r="16427" spans="7:14" s="104" customFormat="1">
      <c r="G16427"/>
      <c r="H16427"/>
      <c r="N16427"/>
    </row>
    <row r="16428" spans="7:14" s="104" customFormat="1">
      <c r="G16428"/>
      <c r="H16428"/>
      <c r="N16428"/>
    </row>
    <row r="16429" spans="7:14" s="104" customFormat="1">
      <c r="G16429"/>
      <c r="H16429"/>
      <c r="N16429"/>
    </row>
    <row r="16430" spans="7:14" s="104" customFormat="1">
      <c r="G16430"/>
      <c r="H16430"/>
      <c r="N16430"/>
    </row>
    <row r="16431" spans="7:14" s="104" customFormat="1">
      <c r="G16431"/>
      <c r="H16431"/>
      <c r="N16431"/>
    </row>
    <row r="16432" spans="7:14" s="104" customFormat="1">
      <c r="G16432"/>
      <c r="H16432"/>
      <c r="N16432"/>
    </row>
    <row r="16433" spans="7:14" s="104" customFormat="1">
      <c r="G16433"/>
      <c r="H16433"/>
      <c r="N16433"/>
    </row>
    <row r="16434" spans="7:14" s="104" customFormat="1">
      <c r="G16434"/>
      <c r="H16434"/>
      <c r="N16434"/>
    </row>
    <row r="16435" spans="7:14" s="104" customFormat="1">
      <c r="G16435"/>
      <c r="H16435"/>
      <c r="N16435"/>
    </row>
    <row r="16436" spans="7:14" s="104" customFormat="1">
      <c r="G16436"/>
      <c r="H16436"/>
      <c r="N16436"/>
    </row>
    <row r="16437" spans="7:14" s="104" customFormat="1">
      <c r="G16437"/>
      <c r="H16437"/>
      <c r="N16437"/>
    </row>
    <row r="16438" spans="7:14" s="104" customFormat="1">
      <c r="G16438"/>
      <c r="H16438"/>
      <c r="N16438"/>
    </row>
    <row r="16439" spans="7:14" s="104" customFormat="1">
      <c r="G16439"/>
      <c r="H16439"/>
      <c r="N16439"/>
    </row>
    <row r="16440" spans="7:14" s="104" customFormat="1">
      <c r="G16440"/>
      <c r="H16440"/>
      <c r="N16440"/>
    </row>
    <row r="16441" spans="7:14" s="104" customFormat="1">
      <c r="G16441"/>
      <c r="H16441"/>
      <c r="N16441"/>
    </row>
    <row r="16442" spans="7:14" s="104" customFormat="1">
      <c r="G16442"/>
      <c r="H16442"/>
      <c r="N16442"/>
    </row>
    <row r="16443" spans="7:14" s="104" customFormat="1">
      <c r="G16443"/>
      <c r="H16443"/>
      <c r="N16443"/>
    </row>
    <row r="16444" spans="7:14" s="104" customFormat="1">
      <c r="G16444"/>
      <c r="H16444"/>
      <c r="N16444"/>
    </row>
    <row r="16445" spans="7:14" s="104" customFormat="1">
      <c r="G16445"/>
      <c r="H16445"/>
      <c r="N16445"/>
    </row>
    <row r="16446" spans="7:14" s="104" customFormat="1">
      <c r="G16446"/>
      <c r="H16446"/>
      <c r="N16446"/>
    </row>
    <row r="16447" spans="7:14" s="104" customFormat="1">
      <c r="G16447"/>
      <c r="H16447"/>
      <c r="N16447"/>
    </row>
    <row r="16448" spans="7:14" s="104" customFormat="1">
      <c r="G16448"/>
      <c r="H16448"/>
      <c r="N16448"/>
    </row>
    <row r="16449" spans="7:14" s="104" customFormat="1">
      <c r="G16449"/>
      <c r="H16449"/>
      <c r="N16449"/>
    </row>
    <row r="16450" spans="7:14" s="104" customFormat="1">
      <c r="G16450"/>
      <c r="H16450"/>
      <c r="N16450"/>
    </row>
    <row r="16451" spans="7:14" s="104" customFormat="1">
      <c r="G16451"/>
      <c r="H16451"/>
      <c r="N16451"/>
    </row>
    <row r="16452" spans="7:14" s="104" customFormat="1">
      <c r="G16452"/>
      <c r="H16452"/>
      <c r="N16452"/>
    </row>
    <row r="16453" spans="7:14" s="104" customFormat="1">
      <c r="G16453"/>
      <c r="H16453"/>
      <c r="N16453"/>
    </row>
    <row r="16454" spans="7:14" s="104" customFormat="1">
      <c r="G16454"/>
      <c r="H16454"/>
      <c r="N16454"/>
    </row>
    <row r="16455" spans="7:14" s="104" customFormat="1">
      <c r="G16455"/>
      <c r="H16455"/>
      <c r="N16455"/>
    </row>
    <row r="16456" spans="7:14" s="104" customFormat="1">
      <c r="G16456"/>
      <c r="H16456"/>
      <c r="N16456"/>
    </row>
    <row r="16457" spans="7:14" s="104" customFormat="1">
      <c r="G16457"/>
      <c r="H16457"/>
      <c r="N16457"/>
    </row>
    <row r="16458" spans="7:14" s="104" customFormat="1">
      <c r="G16458"/>
      <c r="H16458"/>
      <c r="N16458"/>
    </row>
    <row r="16459" spans="7:14" s="104" customFormat="1">
      <c r="G16459"/>
      <c r="H16459"/>
      <c r="N16459"/>
    </row>
    <row r="16460" spans="7:14" s="104" customFormat="1">
      <c r="G16460"/>
      <c r="H16460"/>
      <c r="N16460"/>
    </row>
    <row r="16461" spans="7:14" s="104" customFormat="1">
      <c r="G16461"/>
      <c r="H16461"/>
      <c r="N16461"/>
    </row>
    <row r="16462" spans="7:14" s="104" customFormat="1">
      <c r="G16462"/>
      <c r="H16462"/>
      <c r="N16462"/>
    </row>
    <row r="16463" spans="7:14" s="104" customFormat="1">
      <c r="G16463"/>
      <c r="H16463"/>
      <c r="N16463"/>
    </row>
    <row r="16464" spans="7:14" s="104" customFormat="1">
      <c r="G16464"/>
      <c r="H16464"/>
      <c r="N16464"/>
    </row>
    <row r="16465" spans="7:14" s="104" customFormat="1">
      <c r="G16465"/>
      <c r="H16465"/>
      <c r="N16465"/>
    </row>
    <row r="16466" spans="7:14" s="104" customFormat="1">
      <c r="G16466"/>
      <c r="H16466"/>
      <c r="N16466"/>
    </row>
    <row r="16467" spans="7:14" s="104" customFormat="1">
      <c r="G16467"/>
      <c r="H16467"/>
      <c r="N16467"/>
    </row>
    <row r="16468" spans="7:14" s="104" customFormat="1">
      <c r="G16468"/>
      <c r="H16468"/>
      <c r="N16468"/>
    </row>
    <row r="16469" spans="7:14" s="104" customFormat="1">
      <c r="G16469"/>
      <c r="H16469"/>
      <c r="N16469"/>
    </row>
    <row r="16470" spans="7:14" s="104" customFormat="1">
      <c r="G16470"/>
      <c r="H16470"/>
      <c r="N16470"/>
    </row>
    <row r="16471" spans="7:14" s="104" customFormat="1">
      <c r="G16471"/>
      <c r="H16471"/>
      <c r="N16471"/>
    </row>
    <row r="16472" spans="7:14" s="104" customFormat="1">
      <c r="G16472"/>
      <c r="H16472"/>
      <c r="N16472"/>
    </row>
    <row r="16473" spans="7:14" s="104" customFormat="1">
      <c r="G16473"/>
      <c r="H16473"/>
      <c r="N16473"/>
    </row>
    <row r="16474" spans="7:14" s="104" customFormat="1">
      <c r="G16474"/>
      <c r="H16474"/>
      <c r="N16474"/>
    </row>
    <row r="16475" spans="7:14" s="104" customFormat="1">
      <c r="G16475"/>
      <c r="H16475"/>
      <c r="N16475"/>
    </row>
    <row r="16476" spans="7:14" s="104" customFormat="1">
      <c r="G16476"/>
      <c r="H16476"/>
      <c r="N16476"/>
    </row>
    <row r="16477" spans="7:14" s="104" customFormat="1">
      <c r="G16477"/>
      <c r="H16477"/>
      <c r="N16477"/>
    </row>
    <row r="16478" spans="7:14" s="104" customFormat="1">
      <c r="G16478"/>
      <c r="H16478"/>
      <c r="N16478"/>
    </row>
    <row r="16479" spans="7:14" s="104" customFormat="1">
      <c r="G16479"/>
      <c r="H16479"/>
      <c r="N16479"/>
    </row>
    <row r="16480" spans="7:14" s="104" customFormat="1">
      <c r="G16480"/>
      <c r="H16480"/>
      <c r="N16480"/>
    </row>
    <row r="16481" spans="7:14" s="104" customFormat="1">
      <c r="G16481"/>
      <c r="H16481"/>
      <c r="N16481"/>
    </row>
    <row r="16482" spans="7:14" s="104" customFormat="1">
      <c r="G16482"/>
      <c r="H16482"/>
      <c r="N16482"/>
    </row>
    <row r="16483" spans="7:14" s="104" customFormat="1">
      <c r="G16483"/>
      <c r="H16483"/>
      <c r="N16483"/>
    </row>
    <row r="16484" spans="7:14" s="104" customFormat="1">
      <c r="G16484"/>
      <c r="H16484"/>
      <c r="N16484"/>
    </row>
    <row r="16485" spans="7:14" s="104" customFormat="1">
      <c r="G16485"/>
      <c r="H16485"/>
      <c r="N16485"/>
    </row>
    <row r="16486" spans="7:14" s="104" customFormat="1">
      <c r="G16486"/>
      <c r="H16486"/>
      <c r="N16486"/>
    </row>
    <row r="16487" spans="7:14" s="104" customFormat="1">
      <c r="G16487"/>
      <c r="H16487"/>
      <c r="N16487"/>
    </row>
    <row r="16488" spans="7:14" s="104" customFormat="1">
      <c r="G16488"/>
      <c r="H16488"/>
      <c r="N16488"/>
    </row>
    <row r="16489" spans="7:14" s="104" customFormat="1">
      <c r="G16489"/>
      <c r="H16489"/>
      <c r="N16489"/>
    </row>
    <row r="16490" spans="7:14" s="104" customFormat="1">
      <c r="G16490"/>
      <c r="H16490"/>
      <c r="N16490"/>
    </row>
    <row r="16491" spans="7:14" s="104" customFormat="1">
      <c r="G16491"/>
      <c r="H16491"/>
      <c r="N16491"/>
    </row>
    <row r="16492" spans="7:14" s="104" customFormat="1">
      <c r="G16492"/>
      <c r="H16492"/>
      <c r="N16492"/>
    </row>
    <row r="16493" spans="7:14" s="104" customFormat="1">
      <c r="G16493"/>
      <c r="H16493"/>
      <c r="N16493"/>
    </row>
    <row r="16494" spans="7:14" s="104" customFormat="1">
      <c r="G16494"/>
      <c r="H16494"/>
      <c r="N16494"/>
    </row>
    <row r="16495" spans="7:14" s="104" customFormat="1">
      <c r="G16495"/>
      <c r="H16495"/>
      <c r="N16495"/>
    </row>
    <row r="16496" spans="7:14" s="104" customFormat="1">
      <c r="G16496"/>
      <c r="H16496"/>
      <c r="N16496"/>
    </row>
    <row r="16497" spans="7:14" s="104" customFormat="1">
      <c r="G16497"/>
      <c r="H16497"/>
      <c r="N16497"/>
    </row>
    <row r="16498" spans="7:14" s="104" customFormat="1">
      <c r="G16498"/>
      <c r="H16498"/>
      <c r="N16498"/>
    </row>
    <row r="16499" spans="7:14" s="104" customFormat="1">
      <c r="G16499"/>
      <c r="H16499"/>
      <c r="N16499"/>
    </row>
    <row r="16500" spans="7:14" s="104" customFormat="1">
      <c r="G16500"/>
      <c r="H16500"/>
      <c r="N16500"/>
    </row>
    <row r="16501" spans="7:14" s="104" customFormat="1">
      <c r="G16501"/>
      <c r="H16501"/>
      <c r="N16501"/>
    </row>
    <row r="16502" spans="7:14" s="104" customFormat="1">
      <c r="G16502"/>
      <c r="H16502"/>
      <c r="N16502"/>
    </row>
    <row r="16503" spans="7:14" s="104" customFormat="1">
      <c r="G16503"/>
      <c r="H16503"/>
      <c r="N16503"/>
    </row>
    <row r="16504" spans="7:14" s="104" customFormat="1">
      <c r="G16504"/>
      <c r="H16504"/>
      <c r="N16504"/>
    </row>
    <row r="16505" spans="7:14" s="104" customFormat="1">
      <c r="G16505"/>
      <c r="H16505"/>
      <c r="N16505"/>
    </row>
    <row r="16506" spans="7:14" s="104" customFormat="1">
      <c r="G16506"/>
      <c r="H16506"/>
      <c r="N16506"/>
    </row>
    <row r="16507" spans="7:14" s="104" customFormat="1">
      <c r="G16507"/>
      <c r="H16507"/>
      <c r="N16507"/>
    </row>
    <row r="16508" spans="7:14" s="104" customFormat="1">
      <c r="G16508"/>
      <c r="H16508"/>
      <c r="N16508"/>
    </row>
    <row r="16509" spans="7:14" s="104" customFormat="1">
      <c r="G16509"/>
      <c r="H16509"/>
      <c r="N16509"/>
    </row>
    <row r="16510" spans="7:14" s="104" customFormat="1">
      <c r="G16510"/>
      <c r="H16510"/>
      <c r="N16510"/>
    </row>
    <row r="16511" spans="7:14" s="104" customFormat="1">
      <c r="G16511"/>
      <c r="H16511"/>
      <c r="N16511"/>
    </row>
    <row r="16512" spans="7:14" s="104" customFormat="1">
      <c r="G16512"/>
      <c r="H16512"/>
      <c r="N16512"/>
    </row>
    <row r="16513" spans="7:14" s="104" customFormat="1">
      <c r="G16513"/>
      <c r="H16513"/>
      <c r="N16513"/>
    </row>
    <row r="16514" spans="7:14" s="104" customFormat="1">
      <c r="G16514"/>
      <c r="H16514"/>
      <c r="N16514"/>
    </row>
    <row r="16515" spans="7:14" s="104" customFormat="1">
      <c r="G16515"/>
      <c r="H16515"/>
      <c r="N16515"/>
    </row>
    <row r="16516" spans="7:14" s="104" customFormat="1">
      <c r="G16516"/>
      <c r="H16516"/>
      <c r="N16516"/>
    </row>
    <row r="16517" spans="7:14" s="104" customFormat="1">
      <c r="G16517"/>
      <c r="H16517"/>
      <c r="N16517"/>
    </row>
    <row r="16518" spans="7:14" s="104" customFormat="1">
      <c r="G16518"/>
      <c r="H16518"/>
      <c r="N16518"/>
    </row>
    <row r="16519" spans="7:14" s="104" customFormat="1">
      <c r="G16519"/>
      <c r="H16519"/>
      <c r="N16519"/>
    </row>
    <row r="16520" spans="7:14" s="104" customFormat="1">
      <c r="G16520"/>
      <c r="H16520"/>
      <c r="N16520"/>
    </row>
    <row r="16521" spans="7:14" s="104" customFormat="1">
      <c r="G16521"/>
      <c r="H16521"/>
      <c r="N16521"/>
    </row>
    <row r="16522" spans="7:14" s="104" customFormat="1">
      <c r="G16522"/>
      <c r="H16522"/>
      <c r="N16522"/>
    </row>
    <row r="16523" spans="7:14" s="104" customFormat="1">
      <c r="G16523"/>
      <c r="H16523"/>
      <c r="N16523"/>
    </row>
    <row r="16524" spans="7:14" s="104" customFormat="1">
      <c r="G16524"/>
      <c r="H16524"/>
      <c r="N16524"/>
    </row>
    <row r="16525" spans="7:14" s="104" customFormat="1">
      <c r="G16525"/>
      <c r="H16525"/>
      <c r="N16525"/>
    </row>
    <row r="16526" spans="7:14" s="104" customFormat="1">
      <c r="G16526"/>
      <c r="H16526"/>
      <c r="N16526"/>
    </row>
    <row r="16527" spans="7:14" s="104" customFormat="1">
      <c r="G16527"/>
      <c r="H16527"/>
      <c r="N16527"/>
    </row>
    <row r="16528" spans="7:14" s="104" customFormat="1">
      <c r="G16528"/>
      <c r="H16528"/>
      <c r="N16528"/>
    </row>
    <row r="16529" spans="7:14" s="104" customFormat="1">
      <c r="G16529"/>
      <c r="H16529"/>
      <c r="N16529"/>
    </row>
    <row r="16530" spans="7:14" s="104" customFormat="1">
      <c r="G16530"/>
      <c r="H16530"/>
      <c r="N16530"/>
    </row>
    <row r="16531" spans="7:14" s="104" customFormat="1">
      <c r="G16531"/>
      <c r="H16531"/>
      <c r="N16531"/>
    </row>
    <row r="16532" spans="7:14" s="104" customFormat="1">
      <c r="G16532"/>
      <c r="H16532"/>
      <c r="N16532"/>
    </row>
    <row r="16533" spans="7:14" s="104" customFormat="1">
      <c r="G16533"/>
      <c r="H16533"/>
      <c r="N16533"/>
    </row>
    <row r="16534" spans="7:14" s="104" customFormat="1">
      <c r="G16534"/>
      <c r="H16534"/>
      <c r="N16534"/>
    </row>
    <row r="16535" spans="7:14" s="104" customFormat="1">
      <c r="G16535"/>
      <c r="H16535"/>
      <c r="N16535"/>
    </row>
    <row r="16536" spans="7:14" s="104" customFormat="1">
      <c r="G16536"/>
      <c r="H16536"/>
      <c r="N16536"/>
    </row>
    <row r="16537" spans="7:14" s="104" customFormat="1">
      <c r="G16537"/>
      <c r="H16537"/>
      <c r="N16537"/>
    </row>
    <row r="16538" spans="7:14" s="104" customFormat="1">
      <c r="G16538"/>
      <c r="H16538"/>
      <c r="N16538"/>
    </row>
    <row r="16539" spans="7:14" s="104" customFormat="1">
      <c r="G16539"/>
      <c r="H16539"/>
      <c r="N16539"/>
    </row>
    <row r="16540" spans="7:14" s="104" customFormat="1">
      <c r="G16540"/>
      <c r="H16540"/>
      <c r="N16540"/>
    </row>
    <row r="16541" spans="7:14" s="104" customFormat="1">
      <c r="G16541"/>
      <c r="H16541"/>
      <c r="N16541"/>
    </row>
    <row r="16542" spans="7:14" s="104" customFormat="1">
      <c r="G16542"/>
      <c r="H16542"/>
      <c r="N16542"/>
    </row>
    <row r="16543" spans="7:14" s="104" customFormat="1">
      <c r="G16543"/>
      <c r="H16543"/>
      <c r="N16543"/>
    </row>
    <row r="16544" spans="7:14" s="104" customFormat="1">
      <c r="G16544"/>
      <c r="H16544"/>
      <c r="N16544"/>
    </row>
    <row r="16545" spans="7:14" s="104" customFormat="1">
      <c r="G16545"/>
      <c r="H16545"/>
      <c r="N16545"/>
    </row>
    <row r="16546" spans="7:14" s="104" customFormat="1">
      <c r="G16546"/>
      <c r="H16546"/>
      <c r="N16546"/>
    </row>
    <row r="16547" spans="7:14" s="104" customFormat="1">
      <c r="G16547"/>
      <c r="H16547"/>
      <c r="N16547"/>
    </row>
    <row r="16548" spans="7:14" s="104" customFormat="1">
      <c r="G16548"/>
      <c r="H16548"/>
      <c r="N16548"/>
    </row>
    <row r="16549" spans="7:14" s="104" customFormat="1">
      <c r="G16549"/>
      <c r="H16549"/>
      <c r="N16549"/>
    </row>
    <row r="16550" spans="7:14" s="104" customFormat="1">
      <c r="G16550"/>
      <c r="H16550"/>
      <c r="N16550"/>
    </row>
    <row r="16551" spans="7:14" s="104" customFormat="1">
      <c r="G16551"/>
      <c r="H16551"/>
      <c r="N16551"/>
    </row>
    <row r="16552" spans="7:14" s="104" customFormat="1">
      <c r="G16552"/>
      <c r="H16552"/>
      <c r="N16552"/>
    </row>
    <row r="16553" spans="7:14" s="104" customFormat="1">
      <c r="G16553"/>
      <c r="H16553"/>
      <c r="N16553"/>
    </row>
    <row r="16554" spans="7:14" s="104" customFormat="1">
      <c r="G16554"/>
      <c r="H16554"/>
      <c r="N16554"/>
    </row>
    <row r="16555" spans="7:14" s="104" customFormat="1">
      <c r="G16555"/>
      <c r="H16555"/>
      <c r="N16555"/>
    </row>
    <row r="16556" spans="7:14" s="104" customFormat="1">
      <c r="G16556"/>
      <c r="H16556"/>
      <c r="N16556"/>
    </row>
    <row r="16557" spans="7:14" s="104" customFormat="1">
      <c r="G16557"/>
      <c r="H16557"/>
      <c r="N16557"/>
    </row>
    <row r="16558" spans="7:14" s="104" customFormat="1">
      <c r="G16558"/>
      <c r="H16558"/>
      <c r="N16558"/>
    </row>
    <row r="16559" spans="7:14" s="104" customFormat="1">
      <c r="G16559"/>
      <c r="H16559"/>
      <c r="N16559"/>
    </row>
    <row r="16560" spans="7:14" s="104" customFormat="1">
      <c r="G16560"/>
      <c r="H16560"/>
      <c r="N16560"/>
    </row>
    <row r="16561" spans="7:14" s="104" customFormat="1">
      <c r="G16561"/>
      <c r="H16561"/>
      <c r="N16561"/>
    </row>
    <row r="16562" spans="7:14" s="104" customFormat="1">
      <c r="G16562"/>
      <c r="H16562"/>
      <c r="N16562"/>
    </row>
    <row r="16563" spans="7:14" s="104" customFormat="1">
      <c r="G16563"/>
      <c r="H16563"/>
      <c r="N16563"/>
    </row>
    <row r="16564" spans="7:14" s="104" customFormat="1">
      <c r="G16564"/>
      <c r="H16564"/>
      <c r="N16564"/>
    </row>
    <row r="16565" spans="7:14" s="104" customFormat="1">
      <c r="G16565"/>
      <c r="H16565"/>
      <c r="N16565"/>
    </row>
    <row r="16566" spans="7:14" s="104" customFormat="1">
      <c r="G16566"/>
      <c r="H16566"/>
      <c r="N16566"/>
    </row>
    <row r="16567" spans="7:14" s="104" customFormat="1">
      <c r="G16567"/>
      <c r="H16567"/>
      <c r="N16567"/>
    </row>
    <row r="16568" spans="7:14" s="104" customFormat="1">
      <c r="G16568"/>
      <c r="H16568"/>
      <c r="N16568"/>
    </row>
    <row r="16569" spans="7:14" s="104" customFormat="1">
      <c r="G16569"/>
      <c r="H16569"/>
      <c r="N16569"/>
    </row>
    <row r="16570" spans="7:14" s="104" customFormat="1">
      <c r="G16570"/>
      <c r="H16570"/>
      <c r="N16570"/>
    </row>
    <row r="16571" spans="7:14" s="104" customFormat="1">
      <c r="G16571"/>
      <c r="H16571"/>
      <c r="N16571"/>
    </row>
    <row r="16572" spans="7:14" s="104" customFormat="1">
      <c r="G16572"/>
      <c r="H16572"/>
      <c r="N16572"/>
    </row>
    <row r="16573" spans="7:14" s="104" customFormat="1">
      <c r="G16573"/>
      <c r="H16573"/>
      <c r="N16573"/>
    </row>
    <row r="16574" spans="7:14" s="104" customFormat="1">
      <c r="G16574"/>
      <c r="H16574"/>
      <c r="N16574"/>
    </row>
    <row r="16575" spans="7:14" s="104" customFormat="1">
      <c r="G16575"/>
      <c r="H16575"/>
      <c r="N16575"/>
    </row>
    <row r="16576" spans="7:14" s="104" customFormat="1">
      <c r="G16576"/>
      <c r="H16576"/>
      <c r="N16576"/>
    </row>
    <row r="16577" spans="7:14" s="104" customFormat="1">
      <c r="G16577"/>
      <c r="H16577"/>
      <c r="N16577"/>
    </row>
    <row r="16578" spans="7:14" s="104" customFormat="1">
      <c r="G16578"/>
      <c r="H16578"/>
      <c r="N16578"/>
    </row>
    <row r="16579" spans="7:14" s="104" customFormat="1">
      <c r="G16579"/>
      <c r="H16579"/>
      <c r="N16579"/>
    </row>
    <row r="16580" spans="7:14" s="104" customFormat="1">
      <c r="G16580"/>
      <c r="H16580"/>
      <c r="N16580"/>
    </row>
    <row r="16581" spans="7:14" s="104" customFormat="1">
      <c r="G16581"/>
      <c r="H16581"/>
      <c r="N16581"/>
    </row>
    <row r="16582" spans="7:14" s="104" customFormat="1">
      <c r="G16582"/>
      <c r="H16582"/>
      <c r="N16582"/>
    </row>
    <row r="16583" spans="7:14" s="104" customFormat="1">
      <c r="G16583"/>
      <c r="H16583"/>
      <c r="N16583"/>
    </row>
    <row r="16584" spans="7:14" s="104" customFormat="1">
      <c r="G16584"/>
      <c r="H16584"/>
      <c r="N16584"/>
    </row>
    <row r="16585" spans="7:14" s="104" customFormat="1">
      <c r="G16585"/>
      <c r="H16585"/>
      <c r="N16585"/>
    </row>
    <row r="16586" spans="7:14" s="104" customFormat="1">
      <c r="G16586"/>
      <c r="H16586"/>
      <c r="N16586"/>
    </row>
    <row r="16587" spans="7:14" s="104" customFormat="1">
      <c r="G16587"/>
      <c r="H16587"/>
      <c r="N16587"/>
    </row>
    <row r="16588" spans="7:14" s="104" customFormat="1">
      <c r="G16588"/>
      <c r="H16588"/>
      <c r="N16588"/>
    </row>
    <row r="16589" spans="7:14" s="104" customFormat="1">
      <c r="G16589"/>
      <c r="H16589"/>
      <c r="N16589"/>
    </row>
    <row r="16590" spans="7:14" s="104" customFormat="1">
      <c r="G16590"/>
      <c r="H16590"/>
      <c r="N16590"/>
    </row>
    <row r="16591" spans="7:14" s="104" customFormat="1">
      <c r="G16591"/>
      <c r="H16591"/>
      <c r="N16591"/>
    </row>
    <row r="16592" spans="7:14" s="104" customFormat="1">
      <c r="G16592"/>
      <c r="H16592"/>
      <c r="N16592"/>
    </row>
    <row r="16593" spans="7:14" s="104" customFormat="1">
      <c r="G16593"/>
      <c r="H16593"/>
      <c r="N16593"/>
    </row>
    <row r="16594" spans="7:14" s="104" customFormat="1">
      <c r="G16594"/>
      <c r="H16594"/>
      <c r="N16594"/>
    </row>
    <row r="16595" spans="7:14" s="104" customFormat="1">
      <c r="G16595"/>
      <c r="H16595"/>
      <c r="N16595"/>
    </row>
    <row r="16596" spans="7:14" s="104" customFormat="1">
      <c r="G16596"/>
      <c r="H16596"/>
      <c r="N16596"/>
    </row>
    <row r="16597" spans="7:14" s="104" customFormat="1">
      <c r="G16597"/>
      <c r="H16597"/>
      <c r="N16597"/>
    </row>
    <row r="16598" spans="7:14" s="104" customFormat="1">
      <c r="G16598"/>
      <c r="H16598"/>
      <c r="N16598"/>
    </row>
    <row r="16599" spans="7:14" s="104" customFormat="1">
      <c r="G16599"/>
      <c r="H16599"/>
      <c r="N16599"/>
    </row>
    <row r="16600" spans="7:14" s="104" customFormat="1">
      <c r="G16600"/>
      <c r="H16600"/>
      <c r="N16600"/>
    </row>
    <row r="16601" spans="7:14" s="104" customFormat="1">
      <c r="G16601"/>
      <c r="H16601"/>
      <c r="N16601"/>
    </row>
    <row r="16602" spans="7:14" s="104" customFormat="1">
      <c r="G16602"/>
      <c r="H16602"/>
      <c r="N16602"/>
    </row>
    <row r="16603" spans="7:14" s="104" customFormat="1">
      <c r="G16603"/>
      <c r="H16603"/>
      <c r="N16603"/>
    </row>
    <row r="16604" spans="7:14" s="104" customFormat="1">
      <c r="G16604"/>
      <c r="H16604"/>
      <c r="N16604"/>
    </row>
    <row r="16605" spans="7:14" s="104" customFormat="1">
      <c r="G16605"/>
      <c r="H16605"/>
      <c r="N16605"/>
    </row>
    <row r="16606" spans="7:14" s="104" customFormat="1">
      <c r="G16606"/>
      <c r="H16606"/>
      <c r="N16606"/>
    </row>
    <row r="16607" spans="7:14" s="104" customFormat="1">
      <c r="G16607"/>
      <c r="H16607"/>
      <c r="N16607"/>
    </row>
    <row r="16608" spans="7:14" s="104" customFormat="1">
      <c r="G16608"/>
      <c r="H16608"/>
      <c r="N16608"/>
    </row>
    <row r="16609" spans="7:14" s="104" customFormat="1">
      <c r="G16609"/>
      <c r="H16609"/>
      <c r="N16609"/>
    </row>
    <row r="16610" spans="7:14" s="104" customFormat="1">
      <c r="G16610"/>
      <c r="H16610"/>
      <c r="N16610"/>
    </row>
    <row r="16611" spans="7:14" s="104" customFormat="1">
      <c r="G16611"/>
      <c r="H16611"/>
      <c r="N16611"/>
    </row>
    <row r="16612" spans="7:14" s="104" customFormat="1">
      <c r="G16612"/>
      <c r="H16612"/>
      <c r="N16612"/>
    </row>
    <row r="16613" spans="7:14" s="104" customFormat="1">
      <c r="G16613"/>
      <c r="H16613"/>
      <c r="N16613"/>
    </row>
    <row r="16614" spans="7:14" s="104" customFormat="1">
      <c r="G16614"/>
      <c r="H16614"/>
      <c r="N16614"/>
    </row>
    <row r="16615" spans="7:14" s="104" customFormat="1">
      <c r="G16615"/>
      <c r="H16615"/>
      <c r="N16615"/>
    </row>
    <row r="16616" spans="7:14" s="104" customFormat="1">
      <c r="G16616"/>
      <c r="H16616"/>
      <c r="N16616"/>
    </row>
    <row r="16617" spans="7:14" s="104" customFormat="1">
      <c r="G16617"/>
      <c r="H16617"/>
      <c r="N16617"/>
    </row>
    <row r="16618" spans="7:14" s="104" customFormat="1">
      <c r="G16618"/>
      <c r="H16618"/>
      <c r="N16618"/>
    </row>
    <row r="16619" spans="7:14" s="104" customFormat="1">
      <c r="G16619"/>
      <c r="H16619"/>
      <c r="N16619"/>
    </row>
    <row r="16620" spans="7:14" s="104" customFormat="1">
      <c r="G16620"/>
      <c r="H16620"/>
      <c r="N16620"/>
    </row>
    <row r="16621" spans="7:14" s="104" customFormat="1">
      <c r="G16621"/>
      <c r="H16621"/>
      <c r="N16621"/>
    </row>
    <row r="16622" spans="7:14" s="104" customFormat="1">
      <c r="G16622"/>
      <c r="H16622"/>
      <c r="N16622"/>
    </row>
    <row r="16623" spans="7:14" s="104" customFormat="1">
      <c r="G16623"/>
      <c r="H16623"/>
      <c r="N16623"/>
    </row>
    <row r="16624" spans="7:14" s="104" customFormat="1">
      <c r="G16624"/>
      <c r="H16624"/>
      <c r="N16624"/>
    </row>
    <row r="16625" spans="7:14" s="104" customFormat="1">
      <c r="G16625"/>
      <c r="H16625"/>
      <c r="N16625"/>
    </row>
    <row r="16626" spans="7:14" s="104" customFormat="1">
      <c r="G16626"/>
      <c r="H16626"/>
      <c r="N16626"/>
    </row>
    <row r="16627" spans="7:14" s="104" customFormat="1">
      <c r="G16627"/>
      <c r="H16627"/>
      <c r="N16627"/>
    </row>
    <row r="16628" spans="7:14" s="104" customFormat="1">
      <c r="G16628"/>
      <c r="H16628"/>
      <c r="N16628"/>
    </row>
    <row r="16629" spans="7:14" s="104" customFormat="1">
      <c r="G16629"/>
      <c r="H16629"/>
      <c r="N16629"/>
    </row>
    <row r="16630" spans="7:14" s="104" customFormat="1">
      <c r="G16630"/>
      <c r="H16630"/>
      <c r="N16630"/>
    </row>
    <row r="16631" spans="7:14" s="104" customFormat="1">
      <c r="G16631"/>
      <c r="H16631"/>
      <c r="N16631"/>
    </row>
    <row r="16632" spans="7:14" s="104" customFormat="1">
      <c r="G16632"/>
      <c r="H16632"/>
      <c r="N16632"/>
    </row>
    <row r="16633" spans="7:14" s="104" customFormat="1">
      <c r="G16633"/>
      <c r="H16633"/>
      <c r="N16633"/>
    </row>
    <row r="16634" spans="7:14" s="104" customFormat="1">
      <c r="G16634"/>
      <c r="H16634"/>
      <c r="N16634"/>
    </row>
    <row r="16635" spans="7:14" s="104" customFormat="1">
      <c r="G16635"/>
      <c r="H16635"/>
      <c r="N16635"/>
    </row>
    <row r="16636" spans="7:14" s="104" customFormat="1">
      <c r="G16636"/>
      <c r="H16636"/>
      <c r="N16636"/>
    </row>
    <row r="16637" spans="7:14" s="104" customFormat="1">
      <c r="G16637"/>
      <c r="H16637"/>
      <c r="N16637"/>
    </row>
    <row r="16638" spans="7:14" s="104" customFormat="1">
      <c r="G16638"/>
      <c r="H16638"/>
      <c r="N16638"/>
    </row>
    <row r="16639" spans="7:14" s="104" customFormat="1">
      <c r="G16639"/>
      <c r="H16639"/>
      <c r="N16639"/>
    </row>
    <row r="16640" spans="7:14" s="104" customFormat="1">
      <c r="G16640"/>
      <c r="H16640"/>
      <c r="N16640"/>
    </row>
    <row r="16641" spans="7:14" s="104" customFormat="1">
      <c r="G16641"/>
      <c r="H16641"/>
      <c r="N16641"/>
    </row>
    <row r="16642" spans="7:14" s="104" customFormat="1">
      <c r="G16642"/>
      <c r="H16642"/>
      <c r="N16642"/>
    </row>
    <row r="16643" spans="7:14" s="104" customFormat="1">
      <c r="G16643"/>
      <c r="H16643"/>
      <c r="N16643"/>
    </row>
    <row r="16644" spans="7:14" s="104" customFormat="1">
      <c r="G16644"/>
      <c r="H16644"/>
      <c r="N16644"/>
    </row>
    <row r="16645" spans="7:14" s="104" customFormat="1">
      <c r="G16645"/>
      <c r="H16645"/>
      <c r="N16645"/>
    </row>
    <row r="16646" spans="7:14" s="104" customFormat="1">
      <c r="G16646"/>
      <c r="H16646"/>
      <c r="N16646"/>
    </row>
    <row r="16647" spans="7:14" s="104" customFormat="1">
      <c r="G16647"/>
      <c r="H16647"/>
      <c r="N16647"/>
    </row>
    <row r="16648" spans="7:14" s="104" customFormat="1">
      <c r="G16648"/>
      <c r="H16648"/>
      <c r="N16648"/>
    </row>
    <row r="16649" spans="7:14" s="104" customFormat="1">
      <c r="G16649"/>
      <c r="H16649"/>
      <c r="N16649"/>
    </row>
    <row r="16650" spans="7:14" s="104" customFormat="1">
      <c r="G16650"/>
      <c r="H16650"/>
      <c r="N16650"/>
    </row>
    <row r="16651" spans="7:14" s="104" customFormat="1">
      <c r="G16651"/>
      <c r="H16651"/>
      <c r="N16651"/>
    </row>
    <row r="16652" spans="7:14" s="104" customFormat="1">
      <c r="G16652"/>
      <c r="H16652"/>
      <c r="N16652"/>
    </row>
    <row r="16653" spans="7:14" s="104" customFormat="1">
      <c r="G16653"/>
      <c r="H16653"/>
      <c r="N16653"/>
    </row>
    <row r="16654" spans="7:14" s="104" customFormat="1">
      <c r="G16654"/>
      <c r="H16654"/>
      <c r="N16654"/>
    </row>
    <row r="16655" spans="7:14" s="104" customFormat="1">
      <c r="G16655"/>
      <c r="H16655"/>
      <c r="N16655"/>
    </row>
    <row r="16656" spans="7:14" s="104" customFormat="1">
      <c r="G16656"/>
      <c r="H16656"/>
      <c r="N16656"/>
    </row>
    <row r="16657" spans="7:14" s="104" customFormat="1">
      <c r="G16657"/>
      <c r="H16657"/>
      <c r="N16657"/>
    </row>
    <row r="16658" spans="7:14" s="104" customFormat="1">
      <c r="G16658"/>
      <c r="H16658"/>
      <c r="N16658"/>
    </row>
    <row r="16659" spans="7:14" s="104" customFormat="1">
      <c r="G16659"/>
      <c r="H16659"/>
      <c r="N16659"/>
    </row>
    <row r="16660" spans="7:14" s="104" customFormat="1">
      <c r="G16660"/>
      <c r="H16660"/>
      <c r="N16660"/>
    </row>
    <row r="16661" spans="7:14" s="104" customFormat="1">
      <c r="G16661"/>
      <c r="H16661"/>
      <c r="N16661"/>
    </row>
    <row r="16662" spans="7:14" s="104" customFormat="1">
      <c r="G16662"/>
      <c r="H16662"/>
      <c r="N16662"/>
    </row>
    <row r="16663" spans="7:14" s="104" customFormat="1">
      <c r="G16663"/>
      <c r="H16663"/>
      <c r="N16663"/>
    </row>
    <row r="16664" spans="7:14" s="104" customFormat="1">
      <c r="G16664"/>
      <c r="H16664"/>
      <c r="N16664"/>
    </row>
    <row r="16665" spans="7:14" s="104" customFormat="1">
      <c r="G16665"/>
      <c r="H16665"/>
      <c r="N16665"/>
    </row>
    <row r="16666" spans="7:14" s="104" customFormat="1">
      <c r="G16666"/>
      <c r="H16666"/>
      <c r="N16666"/>
    </row>
    <row r="16667" spans="7:14" s="104" customFormat="1">
      <c r="G16667"/>
      <c r="H16667"/>
      <c r="N16667"/>
    </row>
    <row r="16668" spans="7:14" s="104" customFormat="1">
      <c r="G16668"/>
      <c r="H16668"/>
      <c r="N16668"/>
    </row>
    <row r="16669" spans="7:14" s="104" customFormat="1">
      <c r="G16669"/>
      <c r="H16669"/>
      <c r="N16669"/>
    </row>
    <row r="16670" spans="7:14" s="104" customFormat="1">
      <c r="G16670"/>
      <c r="H16670"/>
      <c r="N16670"/>
    </row>
    <row r="16671" spans="7:14" s="104" customFormat="1">
      <c r="G16671"/>
      <c r="H16671"/>
      <c r="N16671"/>
    </row>
    <row r="16672" spans="7:14" s="104" customFormat="1">
      <c r="G16672"/>
      <c r="H16672"/>
      <c r="N16672"/>
    </row>
    <row r="16673" spans="7:14" s="104" customFormat="1">
      <c r="G16673"/>
      <c r="H16673"/>
      <c r="N16673"/>
    </row>
    <row r="16674" spans="7:14" s="104" customFormat="1">
      <c r="G16674"/>
      <c r="H16674"/>
      <c r="N16674"/>
    </row>
    <row r="16675" spans="7:14" s="104" customFormat="1">
      <c r="G16675"/>
      <c r="H16675"/>
      <c r="N16675"/>
    </row>
    <row r="16676" spans="7:14" s="104" customFormat="1">
      <c r="G16676"/>
      <c r="H16676"/>
      <c r="N16676"/>
    </row>
    <row r="16677" spans="7:14" s="104" customFormat="1">
      <c r="G16677"/>
      <c r="H16677"/>
      <c r="N16677"/>
    </row>
    <row r="16678" spans="7:14" s="104" customFormat="1">
      <c r="G16678"/>
      <c r="H16678"/>
      <c r="N16678"/>
    </row>
    <row r="16679" spans="7:14" s="104" customFormat="1">
      <c r="G16679"/>
      <c r="H16679"/>
      <c r="N16679"/>
    </row>
    <row r="16680" spans="7:14" s="104" customFormat="1">
      <c r="G16680"/>
      <c r="H16680"/>
      <c r="N16680"/>
    </row>
    <row r="16681" spans="7:14" s="104" customFormat="1">
      <c r="G16681"/>
      <c r="H16681"/>
      <c r="N16681"/>
    </row>
    <row r="16682" spans="7:14" s="104" customFormat="1">
      <c r="G16682"/>
      <c r="H16682"/>
      <c r="N16682"/>
    </row>
    <row r="16683" spans="7:14" s="104" customFormat="1">
      <c r="G16683"/>
      <c r="H16683"/>
      <c r="N16683"/>
    </row>
    <row r="16684" spans="7:14" s="104" customFormat="1">
      <c r="G16684"/>
      <c r="H16684"/>
      <c r="N16684"/>
    </row>
    <row r="16685" spans="7:14" s="104" customFormat="1">
      <c r="G16685"/>
      <c r="H16685"/>
      <c r="N16685"/>
    </row>
    <row r="16686" spans="7:14" s="104" customFormat="1">
      <c r="G16686"/>
      <c r="H16686"/>
      <c r="N16686"/>
    </row>
    <row r="16687" spans="7:14" s="104" customFormat="1">
      <c r="G16687"/>
      <c r="H16687"/>
      <c r="N16687"/>
    </row>
    <row r="16688" spans="7:14" s="104" customFormat="1">
      <c r="G16688"/>
      <c r="H16688"/>
      <c r="N16688"/>
    </row>
    <row r="16689" spans="7:14" s="104" customFormat="1">
      <c r="G16689"/>
      <c r="H16689"/>
      <c r="N16689"/>
    </row>
    <row r="16690" spans="7:14" s="104" customFormat="1">
      <c r="G16690"/>
      <c r="H16690"/>
      <c r="N16690"/>
    </row>
    <row r="16691" spans="7:14" s="104" customFormat="1">
      <c r="G16691"/>
      <c r="H16691"/>
      <c r="N16691"/>
    </row>
    <row r="16692" spans="7:14" s="104" customFormat="1">
      <c r="G16692"/>
      <c r="H16692"/>
      <c r="N16692"/>
    </row>
    <row r="16693" spans="7:14" s="104" customFormat="1">
      <c r="G16693"/>
      <c r="H16693"/>
      <c r="N16693"/>
    </row>
    <row r="16694" spans="7:14" s="104" customFormat="1">
      <c r="G16694"/>
      <c r="H16694"/>
      <c r="N16694"/>
    </row>
    <row r="16695" spans="7:14" s="104" customFormat="1">
      <c r="G16695"/>
      <c r="H16695"/>
      <c r="N16695"/>
    </row>
    <row r="16696" spans="7:14" s="104" customFormat="1">
      <c r="G16696"/>
      <c r="H16696"/>
      <c r="N16696"/>
    </row>
    <row r="16697" spans="7:14" s="104" customFormat="1">
      <c r="G16697"/>
      <c r="H16697"/>
      <c r="N16697"/>
    </row>
    <row r="16698" spans="7:14" s="104" customFormat="1">
      <c r="G16698"/>
      <c r="H16698"/>
      <c r="N16698"/>
    </row>
    <row r="16699" spans="7:14" s="104" customFormat="1">
      <c r="G16699"/>
      <c r="H16699"/>
      <c r="N16699"/>
    </row>
    <row r="16700" spans="7:14" s="104" customFormat="1">
      <c r="G16700"/>
      <c r="H16700"/>
      <c r="N16700"/>
    </row>
    <row r="16701" spans="7:14" s="104" customFormat="1">
      <c r="G16701"/>
      <c r="H16701"/>
      <c r="N16701"/>
    </row>
    <row r="16702" spans="7:14" s="104" customFormat="1">
      <c r="G16702"/>
      <c r="H16702"/>
      <c r="N16702"/>
    </row>
    <row r="16703" spans="7:14" s="104" customFormat="1">
      <c r="G16703"/>
      <c r="H16703"/>
      <c r="N16703"/>
    </row>
    <row r="16704" spans="7:14" s="104" customFormat="1">
      <c r="G16704"/>
      <c r="H16704"/>
      <c r="N16704"/>
    </row>
    <row r="16705" spans="7:14" s="104" customFormat="1">
      <c r="G16705"/>
      <c r="H16705"/>
      <c r="N16705"/>
    </row>
    <row r="16706" spans="7:14" s="104" customFormat="1">
      <c r="G16706"/>
      <c r="H16706"/>
      <c r="N16706"/>
    </row>
    <row r="16707" spans="7:14" s="104" customFormat="1">
      <c r="G16707"/>
      <c r="H16707"/>
      <c r="N16707"/>
    </row>
    <row r="16708" spans="7:14" s="104" customFormat="1">
      <c r="G16708"/>
      <c r="H16708"/>
      <c r="N16708"/>
    </row>
    <row r="16709" spans="7:14" s="104" customFormat="1">
      <c r="G16709"/>
      <c r="H16709"/>
      <c r="N16709"/>
    </row>
    <row r="16710" spans="7:14" s="104" customFormat="1">
      <c r="G16710"/>
      <c r="H16710"/>
      <c r="N16710"/>
    </row>
    <row r="16711" spans="7:14" s="104" customFormat="1">
      <c r="G16711"/>
      <c r="H16711"/>
      <c r="N16711"/>
    </row>
    <row r="16712" spans="7:14" s="104" customFormat="1">
      <c r="G16712"/>
      <c r="H16712"/>
      <c r="N16712"/>
    </row>
    <row r="16713" spans="7:14" s="104" customFormat="1">
      <c r="G16713"/>
      <c r="H16713"/>
      <c r="N16713"/>
    </row>
    <row r="16714" spans="7:14" s="104" customFormat="1">
      <c r="G16714"/>
      <c r="H16714"/>
      <c r="N16714"/>
    </row>
    <row r="16715" spans="7:14" s="104" customFormat="1">
      <c r="G16715"/>
      <c r="H16715"/>
      <c r="N16715"/>
    </row>
    <row r="16716" spans="7:14" s="104" customFormat="1">
      <c r="G16716"/>
      <c r="H16716"/>
      <c r="N16716"/>
    </row>
    <row r="16717" spans="7:14" s="104" customFormat="1">
      <c r="G16717"/>
      <c r="H16717"/>
      <c r="N16717"/>
    </row>
    <row r="16718" spans="7:14" s="104" customFormat="1">
      <c r="G16718"/>
      <c r="H16718"/>
      <c r="N16718"/>
    </row>
    <row r="16719" spans="7:14" s="104" customFormat="1">
      <c r="G16719"/>
      <c r="H16719"/>
      <c r="N16719"/>
    </row>
    <row r="16720" spans="7:14" s="104" customFormat="1">
      <c r="G16720"/>
      <c r="H16720"/>
      <c r="N16720"/>
    </row>
    <row r="16721" spans="7:14" s="104" customFormat="1">
      <c r="G16721"/>
      <c r="H16721"/>
      <c r="N16721"/>
    </row>
    <row r="16722" spans="7:14" s="104" customFormat="1">
      <c r="G16722"/>
      <c r="H16722"/>
      <c r="N16722"/>
    </row>
    <row r="16723" spans="7:14" s="104" customFormat="1">
      <c r="G16723"/>
      <c r="H16723"/>
      <c r="N16723"/>
    </row>
    <row r="16724" spans="7:14" s="104" customFormat="1">
      <c r="G16724"/>
      <c r="H16724"/>
      <c r="N16724"/>
    </row>
    <row r="16725" spans="7:14" s="104" customFormat="1">
      <c r="G16725"/>
      <c r="H16725"/>
      <c r="N16725"/>
    </row>
    <row r="16726" spans="7:14" s="104" customFormat="1">
      <c r="G16726"/>
      <c r="H16726"/>
      <c r="N16726"/>
    </row>
    <row r="16727" spans="7:14" s="104" customFormat="1">
      <c r="G16727"/>
      <c r="H16727"/>
      <c r="N16727"/>
    </row>
    <row r="16728" spans="7:14" s="104" customFormat="1">
      <c r="G16728"/>
      <c r="H16728"/>
      <c r="N16728"/>
    </row>
    <row r="16729" spans="7:14" s="104" customFormat="1">
      <c r="G16729"/>
      <c r="H16729"/>
      <c r="N16729"/>
    </row>
    <row r="16730" spans="7:14" s="104" customFormat="1">
      <c r="G16730"/>
      <c r="H16730"/>
      <c r="N16730"/>
    </row>
    <row r="16731" spans="7:14" s="104" customFormat="1">
      <c r="G16731"/>
      <c r="H16731"/>
      <c r="N16731"/>
    </row>
    <row r="16732" spans="7:14" s="104" customFormat="1">
      <c r="G16732"/>
      <c r="H16732"/>
      <c r="N16732"/>
    </row>
    <row r="16733" spans="7:14" s="104" customFormat="1">
      <c r="G16733"/>
      <c r="H16733"/>
      <c r="N16733"/>
    </row>
    <row r="16734" spans="7:14" s="104" customFormat="1">
      <c r="G16734"/>
      <c r="H16734"/>
      <c r="N16734"/>
    </row>
    <row r="16735" spans="7:14" s="104" customFormat="1">
      <c r="G16735"/>
      <c r="H16735"/>
      <c r="N16735"/>
    </row>
    <row r="16736" spans="7:14" s="104" customFormat="1">
      <c r="G16736"/>
      <c r="H16736"/>
      <c r="N16736"/>
    </row>
    <row r="16737" spans="7:14" s="104" customFormat="1">
      <c r="G16737"/>
      <c r="H16737"/>
      <c r="N16737"/>
    </row>
    <row r="16738" spans="7:14" s="104" customFormat="1">
      <c r="G16738"/>
      <c r="H16738"/>
      <c r="N16738"/>
    </row>
    <row r="16739" spans="7:14" s="104" customFormat="1">
      <c r="G16739"/>
      <c r="H16739"/>
      <c r="N16739"/>
    </row>
    <row r="16740" spans="7:14" s="104" customFormat="1">
      <c r="G16740"/>
      <c r="H16740"/>
      <c r="N16740"/>
    </row>
    <row r="16741" spans="7:14" s="104" customFormat="1">
      <c r="G16741"/>
      <c r="H16741"/>
      <c r="N16741"/>
    </row>
    <row r="16742" spans="7:14" s="104" customFormat="1">
      <c r="G16742"/>
      <c r="H16742"/>
      <c r="N16742"/>
    </row>
    <row r="16743" spans="7:14" s="104" customFormat="1">
      <c r="G16743"/>
      <c r="H16743"/>
      <c r="N16743"/>
    </row>
    <row r="16744" spans="7:14" s="104" customFormat="1">
      <c r="G16744"/>
      <c r="H16744"/>
      <c r="N16744"/>
    </row>
    <row r="16745" spans="7:14" s="104" customFormat="1">
      <c r="G16745"/>
      <c r="H16745"/>
      <c r="N16745"/>
    </row>
    <row r="16746" spans="7:14" s="104" customFormat="1">
      <c r="G16746"/>
      <c r="H16746"/>
      <c r="N16746"/>
    </row>
    <row r="16747" spans="7:14" s="104" customFormat="1">
      <c r="G16747"/>
      <c r="H16747"/>
      <c r="N16747"/>
    </row>
    <row r="16748" spans="7:14" s="104" customFormat="1">
      <c r="G16748"/>
      <c r="H16748"/>
      <c r="N16748"/>
    </row>
    <row r="16749" spans="7:14" s="104" customFormat="1">
      <c r="G16749"/>
      <c r="H16749"/>
      <c r="N16749"/>
    </row>
    <row r="16750" spans="7:14" s="104" customFormat="1">
      <c r="G16750"/>
      <c r="H16750"/>
      <c r="N16750"/>
    </row>
    <row r="16751" spans="7:14" s="104" customFormat="1">
      <c r="G16751"/>
      <c r="H16751"/>
      <c r="N16751"/>
    </row>
    <row r="16752" spans="7:14" s="104" customFormat="1">
      <c r="G16752"/>
      <c r="H16752"/>
      <c r="N16752"/>
    </row>
    <row r="16753" spans="7:14" s="104" customFormat="1">
      <c r="G16753"/>
      <c r="H16753"/>
      <c r="N16753"/>
    </row>
    <row r="16754" spans="7:14" s="104" customFormat="1">
      <c r="G16754"/>
      <c r="H16754"/>
      <c r="N16754"/>
    </row>
    <row r="16755" spans="7:14" s="104" customFormat="1">
      <c r="G16755"/>
      <c r="H16755"/>
      <c r="N16755"/>
    </row>
    <row r="16756" spans="7:14" s="104" customFormat="1">
      <c r="G16756"/>
      <c r="H16756"/>
      <c r="N16756"/>
    </row>
    <row r="16757" spans="7:14" s="104" customFormat="1">
      <c r="G16757"/>
      <c r="H16757"/>
      <c r="N16757"/>
    </row>
    <row r="16758" spans="7:14" s="104" customFormat="1">
      <c r="G16758"/>
      <c r="H16758"/>
      <c r="N16758"/>
    </row>
    <row r="16759" spans="7:14" s="104" customFormat="1">
      <c r="G16759"/>
      <c r="H16759"/>
      <c r="N16759"/>
    </row>
    <row r="16760" spans="7:14" s="104" customFormat="1">
      <c r="G16760"/>
      <c r="H16760"/>
      <c r="N16760"/>
    </row>
    <row r="16761" spans="7:14" s="104" customFormat="1">
      <c r="G16761"/>
      <c r="H16761"/>
      <c r="N16761"/>
    </row>
    <row r="16762" spans="7:14" s="104" customFormat="1">
      <c r="G16762"/>
      <c r="H16762"/>
      <c r="N16762"/>
    </row>
    <row r="16763" spans="7:14" s="104" customFormat="1">
      <c r="G16763"/>
      <c r="H16763"/>
      <c r="N16763"/>
    </row>
    <row r="16764" spans="7:14" s="104" customFormat="1">
      <c r="G16764"/>
      <c r="H16764"/>
      <c r="N16764"/>
    </row>
    <row r="16765" spans="7:14" s="104" customFormat="1">
      <c r="G16765"/>
      <c r="H16765"/>
      <c r="N16765"/>
    </row>
    <row r="16766" spans="7:14" s="104" customFormat="1">
      <c r="G16766"/>
      <c r="H16766"/>
      <c r="N16766"/>
    </row>
    <row r="16767" spans="7:14" s="104" customFormat="1">
      <c r="G16767"/>
      <c r="H16767"/>
      <c r="N16767"/>
    </row>
    <row r="16768" spans="7:14" s="104" customFormat="1">
      <c r="G16768"/>
      <c r="H16768"/>
      <c r="N16768"/>
    </row>
    <row r="16769" spans="7:14" s="104" customFormat="1">
      <c r="G16769"/>
      <c r="H16769"/>
      <c r="N16769"/>
    </row>
    <row r="16770" spans="7:14" s="104" customFormat="1">
      <c r="G16770"/>
      <c r="H16770"/>
      <c r="N16770"/>
    </row>
    <row r="16771" spans="7:14" s="104" customFormat="1">
      <c r="G16771"/>
      <c r="H16771"/>
      <c r="N16771"/>
    </row>
    <row r="16772" spans="7:14" s="104" customFormat="1">
      <c r="G16772"/>
      <c r="H16772"/>
      <c r="N16772"/>
    </row>
    <row r="16773" spans="7:14" s="104" customFormat="1">
      <c r="G16773"/>
      <c r="H16773"/>
      <c r="N16773"/>
    </row>
    <row r="16774" spans="7:14" s="104" customFormat="1">
      <c r="G16774"/>
      <c r="H16774"/>
      <c r="N16774"/>
    </row>
    <row r="16775" spans="7:14" s="104" customFormat="1">
      <c r="G16775"/>
      <c r="H16775"/>
      <c r="N16775"/>
    </row>
    <row r="16776" spans="7:14" s="104" customFormat="1">
      <c r="G16776"/>
      <c r="H16776"/>
      <c r="N16776"/>
    </row>
    <row r="16777" spans="7:14" s="104" customFormat="1">
      <c r="G16777"/>
      <c r="H16777"/>
      <c r="N16777"/>
    </row>
    <row r="16778" spans="7:14" s="104" customFormat="1">
      <c r="G16778"/>
      <c r="H16778"/>
      <c r="N16778"/>
    </row>
    <row r="16779" spans="7:14" s="104" customFormat="1">
      <c r="G16779"/>
      <c r="H16779"/>
      <c r="N16779"/>
    </row>
    <row r="16780" spans="7:14" s="104" customFormat="1">
      <c r="G16780"/>
      <c r="H16780"/>
      <c r="N16780"/>
    </row>
    <row r="16781" spans="7:14" s="104" customFormat="1">
      <c r="G16781"/>
      <c r="H16781"/>
      <c r="N16781"/>
    </row>
    <row r="16782" spans="7:14" s="104" customFormat="1">
      <c r="G16782"/>
      <c r="H16782"/>
      <c r="N16782"/>
    </row>
    <row r="16783" spans="7:14" s="104" customFormat="1">
      <c r="G16783"/>
      <c r="H16783"/>
      <c r="N16783"/>
    </row>
    <row r="16784" spans="7:14" s="104" customFormat="1">
      <c r="G16784"/>
      <c r="H16784"/>
      <c r="N16784"/>
    </row>
    <row r="16785" spans="7:14" s="104" customFormat="1">
      <c r="G16785"/>
      <c r="H16785"/>
      <c r="N16785"/>
    </row>
    <row r="16786" spans="7:14" s="104" customFormat="1">
      <c r="G16786"/>
      <c r="H16786"/>
      <c r="N16786"/>
    </row>
    <row r="16787" spans="7:14" s="104" customFormat="1">
      <c r="G16787"/>
      <c r="H16787"/>
      <c r="N16787"/>
    </row>
    <row r="16788" spans="7:14" s="104" customFormat="1">
      <c r="G16788"/>
      <c r="H16788"/>
      <c r="N16788"/>
    </row>
    <row r="16789" spans="7:14" s="104" customFormat="1">
      <c r="G16789"/>
      <c r="H16789"/>
      <c r="N16789"/>
    </row>
    <row r="16790" spans="7:14" s="104" customFormat="1">
      <c r="G16790"/>
      <c r="H16790"/>
      <c r="N16790"/>
    </row>
    <row r="16791" spans="7:14" s="104" customFormat="1">
      <c r="G16791"/>
      <c r="H16791"/>
      <c r="N16791"/>
    </row>
    <row r="16792" spans="7:14" s="104" customFormat="1">
      <c r="G16792"/>
      <c r="H16792"/>
      <c r="N16792"/>
    </row>
    <row r="16793" spans="7:14" s="104" customFormat="1">
      <c r="G16793"/>
      <c r="H16793"/>
      <c r="N16793"/>
    </row>
    <row r="16794" spans="7:14" s="104" customFormat="1">
      <c r="G16794"/>
      <c r="H16794"/>
      <c r="N16794"/>
    </row>
    <row r="16795" spans="7:14" s="104" customFormat="1">
      <c r="G16795"/>
      <c r="H16795"/>
      <c r="N16795"/>
    </row>
    <row r="16796" spans="7:14" s="104" customFormat="1">
      <c r="G16796"/>
      <c r="H16796"/>
      <c r="N16796"/>
    </row>
    <row r="16797" spans="7:14" s="104" customFormat="1">
      <c r="G16797"/>
      <c r="H16797"/>
      <c r="N16797"/>
    </row>
    <row r="16798" spans="7:14" s="104" customFormat="1">
      <c r="G16798"/>
      <c r="H16798"/>
      <c r="N16798"/>
    </row>
    <row r="16799" spans="7:14" s="104" customFormat="1">
      <c r="G16799"/>
      <c r="H16799"/>
      <c r="N16799"/>
    </row>
    <row r="16800" spans="7:14" s="104" customFormat="1">
      <c r="G16800"/>
      <c r="H16800"/>
      <c r="N16800"/>
    </row>
    <row r="16801" spans="7:14" s="104" customFormat="1">
      <c r="G16801"/>
      <c r="H16801"/>
      <c r="N16801"/>
    </row>
    <row r="16802" spans="7:14" s="104" customFormat="1">
      <c r="G16802"/>
      <c r="H16802"/>
      <c r="N16802"/>
    </row>
    <row r="16803" spans="7:14" s="104" customFormat="1">
      <c r="G16803"/>
      <c r="H16803"/>
      <c r="N16803"/>
    </row>
    <row r="16804" spans="7:14" s="104" customFormat="1">
      <c r="G16804"/>
      <c r="H16804"/>
      <c r="N16804"/>
    </row>
    <row r="16805" spans="7:14" s="104" customFormat="1">
      <c r="G16805"/>
      <c r="H16805"/>
      <c r="N16805"/>
    </row>
    <row r="16806" spans="7:14" s="104" customFormat="1">
      <c r="G16806"/>
      <c r="H16806"/>
      <c r="N16806"/>
    </row>
    <row r="16807" spans="7:14" s="104" customFormat="1">
      <c r="G16807"/>
      <c r="H16807"/>
      <c r="N16807"/>
    </row>
    <row r="16808" spans="7:14" s="104" customFormat="1">
      <c r="G16808"/>
      <c r="H16808"/>
      <c r="N16808"/>
    </row>
    <row r="16809" spans="7:14" s="104" customFormat="1">
      <c r="G16809"/>
      <c r="H16809"/>
      <c r="N16809"/>
    </row>
    <row r="16810" spans="7:14" s="104" customFormat="1">
      <c r="G16810"/>
      <c r="H16810"/>
      <c r="N16810"/>
    </row>
    <row r="16811" spans="7:14" s="104" customFormat="1">
      <c r="G16811"/>
      <c r="H16811"/>
      <c r="N16811"/>
    </row>
    <row r="16812" spans="7:14" s="104" customFormat="1">
      <c r="G16812"/>
      <c r="H16812"/>
      <c r="N16812"/>
    </row>
    <row r="16813" spans="7:14" s="104" customFormat="1">
      <c r="G16813"/>
      <c r="H16813"/>
      <c r="N16813"/>
    </row>
    <row r="16814" spans="7:14" s="104" customFormat="1">
      <c r="G16814"/>
      <c r="H16814"/>
      <c r="N16814"/>
    </row>
    <row r="16815" spans="7:14" s="104" customFormat="1">
      <c r="G16815"/>
      <c r="H16815"/>
      <c r="N16815"/>
    </row>
    <row r="16816" spans="7:14" s="104" customFormat="1">
      <c r="G16816"/>
      <c r="H16816"/>
      <c r="N16816"/>
    </row>
    <row r="16817" spans="7:14" s="104" customFormat="1">
      <c r="G16817"/>
      <c r="H16817"/>
      <c r="N16817"/>
    </row>
    <row r="16818" spans="7:14" s="104" customFormat="1">
      <c r="G16818"/>
      <c r="H16818"/>
      <c r="N16818"/>
    </row>
    <row r="16819" spans="7:14" s="104" customFormat="1">
      <c r="G16819"/>
      <c r="H16819"/>
      <c r="N16819"/>
    </row>
    <row r="16820" spans="7:14" s="104" customFormat="1">
      <c r="G16820"/>
      <c r="H16820"/>
      <c r="N16820"/>
    </row>
    <row r="16821" spans="7:14" s="104" customFormat="1">
      <c r="G16821"/>
      <c r="H16821"/>
      <c r="N16821"/>
    </row>
    <row r="16822" spans="7:14" s="104" customFormat="1">
      <c r="G16822"/>
      <c r="H16822"/>
      <c r="N16822"/>
    </row>
    <row r="16823" spans="7:14" s="104" customFormat="1">
      <c r="G16823"/>
      <c r="H16823"/>
      <c r="N16823"/>
    </row>
    <row r="16824" spans="7:14" s="104" customFormat="1">
      <c r="G16824"/>
      <c r="H16824"/>
      <c r="N16824"/>
    </row>
    <row r="16825" spans="7:14" s="104" customFormat="1">
      <c r="G16825"/>
      <c r="H16825"/>
      <c r="N16825"/>
    </row>
    <row r="16826" spans="7:14" s="104" customFormat="1">
      <c r="G16826"/>
      <c r="H16826"/>
      <c r="N16826"/>
    </row>
    <row r="16827" spans="7:14" s="104" customFormat="1">
      <c r="G16827"/>
      <c r="H16827"/>
      <c r="N16827"/>
    </row>
    <row r="16828" spans="7:14" s="104" customFormat="1">
      <c r="G16828"/>
      <c r="H16828"/>
      <c r="N16828"/>
    </row>
    <row r="16829" spans="7:14" s="104" customFormat="1">
      <c r="G16829"/>
      <c r="H16829"/>
      <c r="N16829"/>
    </row>
    <row r="16830" spans="7:14" s="104" customFormat="1">
      <c r="G16830"/>
      <c r="H16830"/>
      <c r="N16830"/>
    </row>
    <row r="16831" spans="7:14" s="104" customFormat="1">
      <c r="G16831"/>
      <c r="H16831"/>
      <c r="N16831"/>
    </row>
    <row r="16832" spans="7:14" s="104" customFormat="1">
      <c r="G16832"/>
      <c r="H16832"/>
      <c r="N16832"/>
    </row>
    <row r="16833" spans="7:14" s="104" customFormat="1">
      <c r="G16833"/>
      <c r="H16833"/>
      <c r="N16833"/>
    </row>
    <row r="16834" spans="7:14" s="104" customFormat="1">
      <c r="G16834"/>
      <c r="H16834"/>
      <c r="N16834"/>
    </row>
    <row r="16835" spans="7:14" s="104" customFormat="1">
      <c r="G16835"/>
      <c r="H16835"/>
      <c r="N16835"/>
    </row>
    <row r="16836" spans="7:14" s="104" customFormat="1">
      <c r="G16836"/>
      <c r="H16836"/>
      <c r="N16836"/>
    </row>
    <row r="16837" spans="7:14" s="104" customFormat="1">
      <c r="G16837"/>
      <c r="H16837"/>
      <c r="N16837"/>
    </row>
    <row r="16838" spans="7:14" s="104" customFormat="1">
      <c r="G16838"/>
      <c r="H16838"/>
      <c r="N16838"/>
    </row>
    <row r="16839" spans="7:14" s="104" customFormat="1">
      <c r="G16839"/>
      <c r="H16839"/>
      <c r="N16839"/>
    </row>
    <row r="16840" spans="7:14" s="104" customFormat="1">
      <c r="G16840"/>
      <c r="H16840"/>
      <c r="N16840"/>
    </row>
    <row r="16841" spans="7:14" s="104" customFormat="1">
      <c r="G16841"/>
      <c r="H16841"/>
      <c r="N16841"/>
    </row>
    <row r="16842" spans="7:14" s="104" customFormat="1">
      <c r="G16842"/>
      <c r="H16842"/>
      <c r="N16842"/>
    </row>
    <row r="16843" spans="7:14" s="104" customFormat="1">
      <c r="G16843"/>
      <c r="H16843"/>
      <c r="N16843"/>
    </row>
    <row r="16844" spans="7:14" s="104" customFormat="1">
      <c r="G16844"/>
      <c r="H16844"/>
      <c r="N16844"/>
    </row>
    <row r="16845" spans="7:14" s="104" customFormat="1">
      <c r="G16845"/>
      <c r="H16845"/>
      <c r="N16845"/>
    </row>
    <row r="16846" spans="7:14" s="104" customFormat="1">
      <c r="G16846"/>
      <c r="H16846"/>
      <c r="N16846"/>
    </row>
    <row r="16847" spans="7:14" s="104" customFormat="1">
      <c r="G16847"/>
      <c r="H16847"/>
      <c r="N16847"/>
    </row>
    <row r="16848" spans="7:14" s="104" customFormat="1">
      <c r="G16848"/>
      <c r="H16848"/>
      <c r="N16848"/>
    </row>
    <row r="16849" spans="7:14" s="104" customFormat="1">
      <c r="G16849"/>
      <c r="H16849"/>
      <c r="N16849"/>
    </row>
    <row r="16850" spans="7:14" s="104" customFormat="1">
      <c r="G16850"/>
      <c r="H16850"/>
      <c r="N16850"/>
    </row>
    <row r="16851" spans="7:14" s="104" customFormat="1">
      <c r="G16851"/>
      <c r="H16851"/>
      <c r="N16851"/>
    </row>
    <row r="16852" spans="7:14" s="104" customFormat="1">
      <c r="G16852"/>
      <c r="H16852"/>
      <c r="N16852"/>
    </row>
    <row r="16853" spans="7:14" s="104" customFormat="1">
      <c r="G16853"/>
      <c r="H16853"/>
      <c r="N16853"/>
    </row>
    <row r="16854" spans="7:14" s="104" customFormat="1">
      <c r="G16854"/>
      <c r="H16854"/>
      <c r="N16854"/>
    </row>
    <row r="16855" spans="7:14" s="104" customFormat="1">
      <c r="G16855"/>
      <c r="H16855"/>
      <c r="N16855"/>
    </row>
    <row r="16856" spans="7:14" s="104" customFormat="1">
      <c r="G16856"/>
      <c r="H16856"/>
      <c r="N16856"/>
    </row>
    <row r="16857" spans="7:14" s="104" customFormat="1">
      <c r="G16857"/>
      <c r="H16857"/>
      <c r="N16857"/>
    </row>
    <row r="16858" spans="7:14" s="104" customFormat="1">
      <c r="G16858"/>
      <c r="H16858"/>
      <c r="N16858"/>
    </row>
    <row r="16859" spans="7:14" s="104" customFormat="1">
      <c r="G16859"/>
      <c r="H16859"/>
      <c r="N16859"/>
    </row>
    <row r="16860" spans="7:14" s="104" customFormat="1">
      <c r="G16860"/>
      <c r="H16860"/>
      <c r="N16860"/>
    </row>
    <row r="16861" spans="7:14" s="104" customFormat="1">
      <c r="G16861"/>
      <c r="H16861"/>
      <c r="N16861"/>
    </row>
    <row r="16862" spans="7:14" s="104" customFormat="1">
      <c r="G16862"/>
      <c r="H16862"/>
      <c r="N16862"/>
    </row>
    <row r="16863" spans="7:14" s="104" customFormat="1">
      <c r="G16863"/>
      <c r="H16863"/>
      <c r="N16863"/>
    </row>
    <row r="16864" spans="7:14" s="104" customFormat="1">
      <c r="G16864"/>
      <c r="H16864"/>
      <c r="N16864"/>
    </row>
    <row r="16865" spans="7:14" s="104" customFormat="1">
      <c r="G16865"/>
      <c r="H16865"/>
      <c r="N16865"/>
    </row>
    <row r="16866" spans="7:14" s="104" customFormat="1">
      <c r="G16866"/>
      <c r="H16866"/>
      <c r="N16866"/>
    </row>
    <row r="16867" spans="7:14" s="104" customFormat="1">
      <c r="G16867"/>
      <c r="H16867"/>
      <c r="N16867"/>
    </row>
    <row r="16868" spans="7:14" s="104" customFormat="1">
      <c r="G16868"/>
      <c r="H16868"/>
      <c r="N16868"/>
    </row>
    <row r="16869" spans="7:14" s="104" customFormat="1">
      <c r="G16869"/>
      <c r="H16869"/>
      <c r="N16869"/>
    </row>
    <row r="16870" spans="7:14" s="104" customFormat="1">
      <c r="G16870"/>
      <c r="H16870"/>
      <c r="N16870"/>
    </row>
    <row r="16871" spans="7:14" s="104" customFormat="1">
      <c r="G16871"/>
      <c r="H16871"/>
      <c r="N16871"/>
    </row>
    <row r="16872" spans="7:14" s="104" customFormat="1">
      <c r="G16872"/>
      <c r="H16872"/>
      <c r="N16872"/>
    </row>
    <row r="16873" spans="7:14" s="104" customFormat="1">
      <c r="G16873"/>
      <c r="H16873"/>
      <c r="N16873"/>
    </row>
    <row r="16874" spans="7:14" s="104" customFormat="1">
      <c r="G16874"/>
      <c r="H16874"/>
      <c r="N16874"/>
    </row>
    <row r="16875" spans="7:14" s="104" customFormat="1">
      <c r="G16875"/>
      <c r="H16875"/>
      <c r="N16875"/>
    </row>
    <row r="16876" spans="7:14" s="104" customFormat="1">
      <c r="G16876"/>
      <c r="H16876"/>
      <c r="N16876"/>
    </row>
    <row r="16877" spans="7:14" s="104" customFormat="1">
      <c r="G16877"/>
      <c r="H16877"/>
      <c r="N16877"/>
    </row>
    <row r="16878" spans="7:14" s="104" customFormat="1">
      <c r="G16878"/>
      <c r="H16878"/>
      <c r="N16878"/>
    </row>
    <row r="16879" spans="7:14" s="104" customFormat="1">
      <c r="G16879"/>
      <c r="H16879"/>
      <c r="N16879"/>
    </row>
    <row r="16880" spans="7:14" s="104" customFormat="1">
      <c r="G16880"/>
      <c r="H16880"/>
      <c r="N16880"/>
    </row>
    <row r="16881" spans="7:14" s="104" customFormat="1">
      <c r="G16881"/>
      <c r="H16881"/>
      <c r="N16881"/>
    </row>
    <row r="16882" spans="7:14" s="104" customFormat="1">
      <c r="G16882"/>
      <c r="H16882"/>
      <c r="N16882"/>
    </row>
    <row r="16883" spans="7:14" s="104" customFormat="1">
      <c r="G16883"/>
      <c r="H16883"/>
      <c r="N16883"/>
    </row>
    <row r="16884" spans="7:14" s="104" customFormat="1">
      <c r="G16884"/>
      <c r="H16884"/>
      <c r="N16884"/>
    </row>
    <row r="16885" spans="7:14" s="104" customFormat="1">
      <c r="G16885"/>
      <c r="H16885"/>
      <c r="N16885"/>
    </row>
    <row r="16886" spans="7:14" s="104" customFormat="1">
      <c r="G16886"/>
      <c r="H16886"/>
      <c r="N16886"/>
    </row>
    <row r="16887" spans="7:14" s="104" customFormat="1">
      <c r="G16887"/>
      <c r="H16887"/>
      <c r="N16887"/>
    </row>
    <row r="16888" spans="7:14" s="104" customFormat="1">
      <c r="G16888"/>
      <c r="H16888"/>
      <c r="N16888"/>
    </row>
    <row r="16889" spans="7:14" s="104" customFormat="1">
      <c r="G16889"/>
      <c r="H16889"/>
      <c r="N16889"/>
    </row>
    <row r="16890" spans="7:14" s="104" customFormat="1">
      <c r="G16890"/>
      <c r="H16890"/>
      <c r="N16890"/>
    </row>
    <row r="16891" spans="7:14" s="104" customFormat="1">
      <c r="G16891"/>
      <c r="H16891"/>
      <c r="N16891"/>
    </row>
    <row r="16892" spans="7:14" s="104" customFormat="1">
      <c r="G16892"/>
      <c r="H16892"/>
      <c r="N16892"/>
    </row>
    <row r="16893" spans="7:14" s="104" customFormat="1">
      <c r="G16893"/>
      <c r="H16893"/>
      <c r="N16893"/>
    </row>
    <row r="16894" spans="7:14" s="104" customFormat="1">
      <c r="G16894"/>
      <c r="H16894"/>
      <c r="N16894"/>
    </row>
    <row r="16895" spans="7:14" s="104" customFormat="1">
      <c r="G16895"/>
      <c r="H16895"/>
      <c r="N16895"/>
    </row>
    <row r="16896" spans="7:14" s="104" customFormat="1">
      <c r="G16896"/>
      <c r="H16896"/>
      <c r="N16896"/>
    </row>
    <row r="16897" spans="7:14" s="104" customFormat="1">
      <c r="G16897"/>
      <c r="H16897"/>
      <c r="N16897"/>
    </row>
    <row r="16898" spans="7:14" s="104" customFormat="1">
      <c r="G16898"/>
      <c r="H16898"/>
      <c r="N16898"/>
    </row>
    <row r="16899" spans="7:14" s="104" customFormat="1">
      <c r="G16899"/>
      <c r="H16899"/>
      <c r="N16899"/>
    </row>
    <row r="16900" spans="7:14" s="104" customFormat="1">
      <c r="G16900"/>
      <c r="H16900"/>
      <c r="N16900"/>
    </row>
    <row r="16901" spans="7:14" s="104" customFormat="1">
      <c r="G16901"/>
      <c r="H16901"/>
      <c r="N16901"/>
    </row>
    <row r="16902" spans="7:14" s="104" customFormat="1">
      <c r="G16902"/>
      <c r="H16902"/>
      <c r="N16902"/>
    </row>
    <row r="16903" spans="7:14" s="104" customFormat="1">
      <c r="G16903"/>
      <c r="H16903"/>
      <c r="N16903"/>
    </row>
    <row r="16904" spans="7:14" s="104" customFormat="1">
      <c r="G16904"/>
      <c r="H16904"/>
      <c r="N16904"/>
    </row>
    <row r="16905" spans="7:14" s="104" customFormat="1">
      <c r="G16905"/>
      <c r="H16905"/>
      <c r="N16905"/>
    </row>
    <row r="16906" spans="7:14" s="104" customFormat="1">
      <c r="G16906"/>
      <c r="H16906"/>
      <c r="N16906"/>
    </row>
    <row r="16907" spans="7:14" s="104" customFormat="1">
      <c r="G16907"/>
      <c r="H16907"/>
      <c r="N16907"/>
    </row>
    <row r="16908" spans="7:14" s="104" customFormat="1">
      <c r="G16908"/>
      <c r="H16908"/>
      <c r="N16908"/>
    </row>
    <row r="16909" spans="7:14" s="104" customFormat="1">
      <c r="G16909"/>
      <c r="H16909"/>
      <c r="N16909"/>
    </row>
    <row r="16910" spans="7:14" s="104" customFormat="1">
      <c r="G16910"/>
      <c r="H16910"/>
      <c r="N16910"/>
    </row>
    <row r="16911" spans="7:14" s="104" customFormat="1">
      <c r="G16911"/>
      <c r="H16911"/>
      <c r="N16911"/>
    </row>
    <row r="16912" spans="7:14" s="104" customFormat="1">
      <c r="G16912"/>
      <c r="H16912"/>
      <c r="N16912"/>
    </row>
    <row r="16913" spans="7:14" s="104" customFormat="1">
      <c r="G16913"/>
      <c r="H16913"/>
      <c r="N16913"/>
    </row>
    <row r="16914" spans="7:14" s="104" customFormat="1">
      <c r="G16914"/>
      <c r="H16914"/>
      <c r="N16914"/>
    </row>
    <row r="16915" spans="7:14" s="104" customFormat="1">
      <c r="G16915"/>
      <c r="H16915"/>
      <c r="N16915"/>
    </row>
    <row r="16916" spans="7:14" s="104" customFormat="1">
      <c r="G16916"/>
      <c r="H16916"/>
      <c r="N16916"/>
    </row>
    <row r="16917" spans="7:14" s="104" customFormat="1">
      <c r="G16917"/>
      <c r="H16917"/>
      <c r="N16917"/>
    </row>
    <row r="16918" spans="7:14" s="104" customFormat="1">
      <c r="G16918"/>
      <c r="H16918"/>
      <c r="N16918"/>
    </row>
    <row r="16919" spans="7:14" s="104" customFormat="1">
      <c r="G16919"/>
      <c r="H16919"/>
      <c r="N16919"/>
    </row>
    <row r="16920" spans="7:14" s="104" customFormat="1">
      <c r="G16920"/>
      <c r="H16920"/>
      <c r="N16920"/>
    </row>
    <row r="16921" spans="7:14" s="104" customFormat="1">
      <c r="G16921"/>
      <c r="H16921"/>
      <c r="N16921"/>
    </row>
    <row r="16922" spans="7:14" s="104" customFormat="1">
      <c r="G16922"/>
      <c r="H16922"/>
      <c r="N16922"/>
    </row>
    <row r="16923" spans="7:14" s="104" customFormat="1">
      <c r="G16923"/>
      <c r="H16923"/>
      <c r="N16923"/>
    </row>
    <row r="16924" spans="7:14" s="104" customFormat="1">
      <c r="G16924"/>
      <c r="H16924"/>
      <c r="N16924"/>
    </row>
    <row r="16925" spans="7:14" s="104" customFormat="1">
      <c r="G16925"/>
      <c r="H16925"/>
      <c r="N16925"/>
    </row>
    <row r="16926" spans="7:14" s="104" customFormat="1">
      <c r="G16926"/>
      <c r="H16926"/>
      <c r="N16926"/>
    </row>
    <row r="16927" spans="7:14" s="104" customFormat="1">
      <c r="G16927"/>
      <c r="H16927"/>
      <c r="N16927"/>
    </row>
    <row r="16928" spans="7:14" s="104" customFormat="1">
      <c r="G16928"/>
      <c r="H16928"/>
      <c r="N16928"/>
    </row>
    <row r="16929" spans="7:14" s="104" customFormat="1">
      <c r="G16929"/>
      <c r="H16929"/>
      <c r="N16929"/>
    </row>
    <row r="16930" spans="7:14" s="104" customFormat="1">
      <c r="G16930"/>
      <c r="H16930"/>
      <c r="N16930"/>
    </row>
    <row r="16931" spans="7:14" s="104" customFormat="1">
      <c r="G16931"/>
      <c r="H16931"/>
      <c r="N16931"/>
    </row>
    <row r="16932" spans="7:14" s="104" customFormat="1">
      <c r="G16932"/>
      <c r="H16932"/>
      <c r="N16932"/>
    </row>
    <row r="16933" spans="7:14" s="104" customFormat="1">
      <c r="G16933"/>
      <c r="H16933"/>
      <c r="N16933"/>
    </row>
    <row r="16934" spans="7:14" s="104" customFormat="1">
      <c r="G16934"/>
      <c r="H16934"/>
      <c r="N16934"/>
    </row>
    <row r="16935" spans="7:14" s="104" customFormat="1">
      <c r="G16935"/>
      <c r="H16935"/>
      <c r="N16935"/>
    </row>
    <row r="16936" spans="7:14" s="104" customFormat="1">
      <c r="G16936"/>
      <c r="H16936"/>
      <c r="N16936"/>
    </row>
    <row r="16937" spans="7:14" s="104" customFormat="1">
      <c r="G16937"/>
      <c r="H16937"/>
      <c r="N16937"/>
    </row>
    <row r="16938" spans="7:14" s="104" customFormat="1">
      <c r="G16938"/>
      <c r="H16938"/>
      <c r="N16938"/>
    </row>
    <row r="16939" spans="7:14" s="104" customFormat="1">
      <c r="G16939"/>
      <c r="H16939"/>
      <c r="N16939"/>
    </row>
    <row r="16940" spans="7:14" s="104" customFormat="1">
      <c r="G16940"/>
      <c r="H16940"/>
      <c r="N16940"/>
    </row>
    <row r="16941" spans="7:14" s="104" customFormat="1">
      <c r="G16941"/>
      <c r="H16941"/>
      <c r="N16941"/>
    </row>
    <row r="16942" spans="7:14" s="104" customFormat="1">
      <c r="G16942"/>
      <c r="H16942"/>
      <c r="N16942"/>
    </row>
    <row r="16943" spans="7:14" s="104" customFormat="1">
      <c r="G16943"/>
      <c r="H16943"/>
      <c r="N16943"/>
    </row>
    <row r="16944" spans="7:14" s="104" customFormat="1">
      <c r="G16944"/>
      <c r="H16944"/>
      <c r="N16944"/>
    </row>
    <row r="16945" spans="7:14" s="104" customFormat="1">
      <c r="G16945"/>
      <c r="H16945"/>
      <c r="N16945"/>
    </row>
    <row r="16946" spans="7:14" s="104" customFormat="1">
      <c r="G16946"/>
      <c r="H16946"/>
      <c r="N16946"/>
    </row>
    <row r="16947" spans="7:14" s="104" customFormat="1">
      <c r="G16947"/>
      <c r="H16947"/>
      <c r="N16947"/>
    </row>
    <row r="16948" spans="7:14" s="104" customFormat="1">
      <c r="G16948"/>
      <c r="H16948"/>
      <c r="N16948"/>
    </row>
    <row r="16949" spans="7:14" s="104" customFormat="1">
      <c r="G16949"/>
      <c r="H16949"/>
      <c r="N16949"/>
    </row>
    <row r="16950" spans="7:14" s="104" customFormat="1">
      <c r="G16950"/>
      <c r="H16950"/>
      <c r="N16950"/>
    </row>
    <row r="16951" spans="7:14" s="104" customFormat="1">
      <c r="G16951"/>
      <c r="H16951"/>
      <c r="N16951"/>
    </row>
    <row r="16952" spans="7:14" s="104" customFormat="1">
      <c r="G16952"/>
      <c r="H16952"/>
      <c r="N16952"/>
    </row>
    <row r="16953" spans="7:14" s="104" customFormat="1">
      <c r="G16953"/>
      <c r="H16953"/>
      <c r="N16953"/>
    </row>
    <row r="16954" spans="7:14" s="104" customFormat="1">
      <c r="G16954"/>
      <c r="H16954"/>
      <c r="N16954"/>
    </row>
    <row r="16955" spans="7:14" s="104" customFormat="1">
      <c r="G16955"/>
      <c r="H16955"/>
      <c r="N16955"/>
    </row>
    <row r="16956" spans="7:14" s="104" customFormat="1">
      <c r="G16956"/>
      <c r="H16956"/>
      <c r="N16956"/>
    </row>
    <row r="16957" spans="7:14" s="104" customFormat="1">
      <c r="G16957"/>
      <c r="H16957"/>
      <c r="N16957"/>
    </row>
    <row r="16958" spans="7:14" s="104" customFormat="1">
      <c r="G16958"/>
      <c r="H16958"/>
      <c r="N16958"/>
    </row>
    <row r="16959" spans="7:14" s="104" customFormat="1">
      <c r="G16959"/>
      <c r="H16959"/>
      <c r="N16959"/>
    </row>
    <row r="16960" spans="7:14" s="104" customFormat="1">
      <c r="G16960"/>
      <c r="H16960"/>
      <c r="N16960"/>
    </row>
    <row r="16961" spans="7:14" s="104" customFormat="1">
      <c r="G16961"/>
      <c r="H16961"/>
      <c r="N16961"/>
    </row>
    <row r="16962" spans="7:14" s="104" customFormat="1">
      <c r="G16962"/>
      <c r="H16962"/>
      <c r="N16962"/>
    </row>
    <row r="16963" spans="7:14" s="104" customFormat="1">
      <c r="G16963"/>
      <c r="H16963"/>
      <c r="N16963"/>
    </row>
    <row r="16964" spans="7:14" s="104" customFormat="1">
      <c r="G16964"/>
      <c r="H16964"/>
      <c r="N16964"/>
    </row>
    <row r="16965" spans="7:14" s="104" customFormat="1">
      <c r="G16965"/>
      <c r="H16965"/>
      <c r="N16965"/>
    </row>
    <row r="16966" spans="7:14" s="104" customFormat="1">
      <c r="G16966"/>
      <c r="H16966"/>
      <c r="N16966"/>
    </row>
    <row r="16967" spans="7:14" s="104" customFormat="1">
      <c r="G16967"/>
      <c r="H16967"/>
      <c r="N16967"/>
    </row>
    <row r="16968" spans="7:14" s="104" customFormat="1">
      <c r="G16968"/>
      <c r="H16968"/>
      <c r="N16968"/>
    </row>
    <row r="16969" spans="7:14" s="104" customFormat="1">
      <c r="G16969"/>
      <c r="H16969"/>
      <c r="N16969"/>
    </row>
    <row r="16970" spans="7:14" s="104" customFormat="1">
      <c r="G16970"/>
      <c r="H16970"/>
      <c r="N16970"/>
    </row>
    <row r="16971" spans="7:14" s="104" customFormat="1">
      <c r="G16971"/>
      <c r="H16971"/>
      <c r="N16971"/>
    </row>
    <row r="16972" spans="7:14" s="104" customFormat="1">
      <c r="G16972"/>
      <c r="H16972"/>
      <c r="N16972"/>
    </row>
    <row r="16973" spans="7:14" s="104" customFormat="1">
      <c r="G16973"/>
      <c r="H16973"/>
      <c r="N16973"/>
    </row>
    <row r="16974" spans="7:14" s="104" customFormat="1">
      <c r="G16974"/>
      <c r="H16974"/>
      <c r="N16974"/>
    </row>
    <row r="16975" spans="7:14" s="104" customFormat="1">
      <c r="G16975"/>
      <c r="H16975"/>
      <c r="N16975"/>
    </row>
    <row r="16976" spans="7:14" s="104" customFormat="1">
      <c r="G16976"/>
      <c r="H16976"/>
      <c r="N16976"/>
    </row>
    <row r="16977" spans="7:14" s="104" customFormat="1">
      <c r="G16977"/>
      <c r="H16977"/>
      <c r="N16977"/>
    </row>
    <row r="16978" spans="7:14" s="104" customFormat="1">
      <c r="G16978"/>
      <c r="H16978"/>
      <c r="N16978"/>
    </row>
    <row r="16979" spans="7:14" s="104" customFormat="1">
      <c r="G16979"/>
      <c r="H16979"/>
      <c r="N16979"/>
    </row>
    <row r="16980" spans="7:14" s="104" customFormat="1">
      <c r="G16980"/>
      <c r="H16980"/>
      <c r="N16980"/>
    </row>
    <row r="16981" spans="7:14" s="104" customFormat="1">
      <c r="G16981"/>
      <c r="H16981"/>
      <c r="N16981"/>
    </row>
    <row r="16982" spans="7:14" s="104" customFormat="1">
      <c r="G16982"/>
      <c r="H16982"/>
      <c r="N16982"/>
    </row>
    <row r="16983" spans="7:14" s="104" customFormat="1">
      <c r="G16983"/>
      <c r="H16983"/>
      <c r="N16983"/>
    </row>
    <row r="16984" spans="7:14" s="104" customFormat="1">
      <c r="G16984"/>
      <c r="H16984"/>
      <c r="N16984"/>
    </row>
    <row r="16985" spans="7:14" s="104" customFormat="1">
      <c r="G16985"/>
      <c r="H16985"/>
      <c r="N16985"/>
    </row>
    <row r="16986" spans="7:14" s="104" customFormat="1">
      <c r="G16986"/>
      <c r="H16986"/>
      <c r="N16986"/>
    </row>
    <row r="16987" spans="7:14" s="104" customFormat="1">
      <c r="G16987"/>
      <c r="H16987"/>
      <c r="N16987"/>
    </row>
    <row r="16988" spans="7:14" s="104" customFormat="1">
      <c r="G16988"/>
      <c r="H16988"/>
      <c r="N16988"/>
    </row>
    <row r="16989" spans="7:14" s="104" customFormat="1">
      <c r="G16989"/>
      <c r="H16989"/>
      <c r="N16989"/>
    </row>
    <row r="16990" spans="7:14" s="104" customFormat="1">
      <c r="G16990"/>
      <c r="H16990"/>
      <c r="N16990"/>
    </row>
    <row r="16991" spans="7:14" s="104" customFormat="1">
      <c r="G16991"/>
      <c r="H16991"/>
      <c r="N16991"/>
    </row>
    <row r="16992" spans="7:14" s="104" customFormat="1">
      <c r="G16992"/>
      <c r="H16992"/>
      <c r="N16992"/>
    </row>
    <row r="16993" spans="7:14" s="104" customFormat="1">
      <c r="G16993"/>
      <c r="H16993"/>
      <c r="N16993"/>
    </row>
    <row r="16994" spans="7:14" s="104" customFormat="1">
      <c r="G16994"/>
      <c r="H16994"/>
      <c r="N16994"/>
    </row>
    <row r="16995" spans="7:14" s="104" customFormat="1">
      <c r="G16995"/>
      <c r="H16995"/>
      <c r="N16995"/>
    </row>
    <row r="16996" spans="7:14" s="104" customFormat="1">
      <c r="G16996"/>
      <c r="H16996"/>
      <c r="N16996"/>
    </row>
    <row r="16997" spans="7:14" s="104" customFormat="1">
      <c r="G16997"/>
      <c r="H16997"/>
      <c r="N16997"/>
    </row>
    <row r="16998" spans="7:14" s="104" customFormat="1">
      <c r="G16998"/>
      <c r="H16998"/>
      <c r="N16998"/>
    </row>
    <row r="16999" spans="7:14" s="104" customFormat="1">
      <c r="G16999"/>
      <c r="H16999"/>
      <c r="N16999"/>
    </row>
    <row r="17000" spans="7:14" s="104" customFormat="1">
      <c r="G17000"/>
      <c r="H17000"/>
      <c r="N17000"/>
    </row>
    <row r="17001" spans="7:14" s="104" customFormat="1">
      <c r="G17001"/>
      <c r="H17001"/>
      <c r="N17001"/>
    </row>
    <row r="17002" spans="7:14" s="104" customFormat="1">
      <c r="G17002"/>
      <c r="H17002"/>
      <c r="N17002"/>
    </row>
    <row r="17003" spans="7:14" s="104" customFormat="1">
      <c r="G17003"/>
      <c r="H17003"/>
      <c r="N17003"/>
    </row>
    <row r="17004" spans="7:14" s="104" customFormat="1">
      <c r="G17004"/>
      <c r="H17004"/>
      <c r="N17004"/>
    </row>
    <row r="17005" spans="7:14" s="104" customFormat="1">
      <c r="G17005"/>
      <c r="H17005"/>
      <c r="N17005"/>
    </row>
    <row r="17006" spans="7:14" s="104" customFormat="1">
      <c r="G17006"/>
      <c r="H17006"/>
      <c r="N17006"/>
    </row>
    <row r="17007" spans="7:14" s="104" customFormat="1">
      <c r="G17007"/>
      <c r="H17007"/>
      <c r="N17007"/>
    </row>
    <row r="17008" spans="7:14" s="104" customFormat="1">
      <c r="G17008"/>
      <c r="H17008"/>
      <c r="N17008"/>
    </row>
    <row r="17009" spans="7:14" s="104" customFormat="1">
      <c r="G17009"/>
      <c r="H17009"/>
      <c r="N17009"/>
    </row>
    <row r="17010" spans="7:14" s="104" customFormat="1">
      <c r="G17010"/>
      <c r="H17010"/>
      <c r="N17010"/>
    </row>
    <row r="17011" spans="7:14" s="104" customFormat="1">
      <c r="G17011"/>
      <c r="H17011"/>
      <c r="N17011"/>
    </row>
    <row r="17012" spans="7:14" s="104" customFormat="1">
      <c r="G17012"/>
      <c r="H17012"/>
      <c r="N17012"/>
    </row>
    <row r="17013" spans="7:14" s="104" customFormat="1">
      <c r="G17013"/>
      <c r="H17013"/>
      <c r="N17013"/>
    </row>
    <row r="17014" spans="7:14" s="104" customFormat="1">
      <c r="G17014"/>
      <c r="H17014"/>
      <c r="N17014"/>
    </row>
    <row r="17015" spans="7:14" s="104" customFormat="1">
      <c r="G17015"/>
      <c r="H17015"/>
      <c r="N17015"/>
    </row>
    <row r="17016" spans="7:14" s="104" customFormat="1">
      <c r="G17016"/>
      <c r="H17016"/>
      <c r="N17016"/>
    </row>
    <row r="17017" spans="7:14" s="104" customFormat="1">
      <c r="G17017"/>
      <c r="H17017"/>
      <c r="N17017"/>
    </row>
    <row r="17018" spans="7:14" s="104" customFormat="1">
      <c r="G17018"/>
      <c r="H17018"/>
      <c r="N17018"/>
    </row>
    <row r="17019" spans="7:14" s="104" customFormat="1">
      <c r="G17019"/>
      <c r="H17019"/>
      <c r="N17019"/>
    </row>
    <row r="17020" spans="7:14" s="104" customFormat="1">
      <c r="G17020"/>
      <c r="H17020"/>
      <c r="N17020"/>
    </row>
    <row r="17021" spans="7:14" s="104" customFormat="1">
      <c r="G17021"/>
      <c r="H17021"/>
      <c r="N17021"/>
    </row>
    <row r="17022" spans="7:14" s="104" customFormat="1">
      <c r="G17022"/>
      <c r="H17022"/>
      <c r="N17022"/>
    </row>
    <row r="17023" spans="7:14" s="104" customFormat="1">
      <c r="G17023"/>
      <c r="H17023"/>
      <c r="N17023"/>
    </row>
    <row r="17024" spans="7:14" s="104" customFormat="1">
      <c r="G17024"/>
      <c r="H17024"/>
      <c r="N17024"/>
    </row>
    <row r="17025" spans="7:14" s="104" customFormat="1">
      <c r="G17025"/>
      <c r="H17025"/>
      <c r="N17025"/>
    </row>
    <row r="17026" spans="7:14" s="104" customFormat="1">
      <c r="G17026"/>
      <c r="H17026"/>
      <c r="N17026"/>
    </row>
    <row r="17027" spans="7:14" s="104" customFormat="1">
      <c r="G17027"/>
      <c r="H17027"/>
      <c r="N17027"/>
    </row>
    <row r="17028" spans="7:14" s="104" customFormat="1">
      <c r="G17028"/>
      <c r="H17028"/>
      <c r="N17028"/>
    </row>
    <row r="17029" spans="7:14" s="104" customFormat="1">
      <c r="G17029"/>
      <c r="H17029"/>
      <c r="N17029"/>
    </row>
    <row r="17030" spans="7:14" s="104" customFormat="1">
      <c r="G17030"/>
      <c r="H17030"/>
      <c r="N17030"/>
    </row>
    <row r="17031" spans="7:14" s="104" customFormat="1">
      <c r="G17031"/>
      <c r="H17031"/>
      <c r="N17031"/>
    </row>
    <row r="17032" spans="7:14" s="104" customFormat="1">
      <c r="G17032"/>
      <c r="H17032"/>
      <c r="N17032"/>
    </row>
    <row r="17033" spans="7:14" s="104" customFormat="1">
      <c r="G17033"/>
      <c r="H17033"/>
      <c r="N17033"/>
    </row>
    <row r="17034" spans="7:14" s="104" customFormat="1">
      <c r="G17034"/>
      <c r="H17034"/>
      <c r="N17034"/>
    </row>
    <row r="17035" spans="7:14" s="104" customFormat="1">
      <c r="G17035"/>
      <c r="H17035"/>
      <c r="N17035"/>
    </row>
    <row r="17036" spans="7:14" s="104" customFormat="1">
      <c r="G17036"/>
      <c r="H17036"/>
      <c r="N17036"/>
    </row>
    <row r="17037" spans="7:14" s="104" customFormat="1">
      <c r="G17037"/>
      <c r="H17037"/>
      <c r="N17037"/>
    </row>
    <row r="17038" spans="7:14" s="104" customFormat="1">
      <c r="G17038"/>
      <c r="H17038"/>
      <c r="N17038"/>
    </row>
    <row r="17039" spans="7:14" s="104" customFormat="1">
      <c r="G17039"/>
      <c r="H17039"/>
      <c r="N17039"/>
    </row>
    <row r="17040" spans="7:14" s="104" customFormat="1">
      <c r="G17040"/>
      <c r="H17040"/>
      <c r="N17040"/>
    </row>
    <row r="17041" spans="7:14" s="104" customFormat="1">
      <c r="G17041"/>
      <c r="H17041"/>
      <c r="N17041"/>
    </row>
    <row r="17042" spans="7:14" s="104" customFormat="1">
      <c r="G17042"/>
      <c r="H17042"/>
      <c r="N17042"/>
    </row>
    <row r="17043" spans="7:14" s="104" customFormat="1">
      <c r="G17043"/>
      <c r="H17043"/>
      <c r="N17043"/>
    </row>
    <row r="17044" spans="7:14" s="104" customFormat="1">
      <c r="G17044"/>
      <c r="H17044"/>
      <c r="N17044"/>
    </row>
    <row r="17045" spans="7:14" s="104" customFormat="1">
      <c r="G17045"/>
      <c r="H17045"/>
      <c r="N17045"/>
    </row>
    <row r="17046" spans="7:14" s="104" customFormat="1">
      <c r="G17046"/>
      <c r="H17046"/>
      <c r="N17046"/>
    </row>
    <row r="17047" spans="7:14" s="104" customFormat="1">
      <c r="G17047"/>
      <c r="H17047"/>
      <c r="N17047"/>
    </row>
    <row r="17048" spans="7:14" s="104" customFormat="1">
      <c r="G17048"/>
      <c r="H17048"/>
      <c r="N17048"/>
    </row>
    <row r="17049" spans="7:14" s="104" customFormat="1">
      <c r="G17049"/>
      <c r="H17049"/>
      <c r="N17049"/>
    </row>
    <row r="17050" spans="7:14" s="104" customFormat="1">
      <c r="G17050"/>
      <c r="H17050"/>
      <c r="N17050"/>
    </row>
    <row r="17051" spans="7:14" s="104" customFormat="1">
      <c r="G17051"/>
      <c r="H17051"/>
      <c r="N17051"/>
    </row>
    <row r="17052" spans="7:14" s="104" customFormat="1">
      <c r="G17052"/>
      <c r="H17052"/>
      <c r="N17052"/>
    </row>
    <row r="17053" spans="7:14" s="104" customFormat="1">
      <c r="G17053"/>
      <c r="H17053"/>
      <c r="N17053"/>
    </row>
    <row r="17054" spans="7:14" s="104" customFormat="1">
      <c r="G17054"/>
      <c r="H17054"/>
      <c r="N17054"/>
    </row>
    <row r="17055" spans="7:14" s="104" customFormat="1">
      <c r="G17055"/>
      <c r="H17055"/>
      <c r="N17055"/>
    </row>
    <row r="17056" spans="7:14" s="104" customFormat="1">
      <c r="G17056"/>
      <c r="H17056"/>
      <c r="N17056"/>
    </row>
    <row r="17057" spans="7:14" s="104" customFormat="1">
      <c r="G17057"/>
      <c r="H17057"/>
      <c r="N17057"/>
    </row>
    <row r="17058" spans="7:14" s="104" customFormat="1">
      <c r="G17058"/>
      <c r="H17058"/>
      <c r="N17058"/>
    </row>
    <row r="17059" spans="7:14" s="104" customFormat="1">
      <c r="G17059"/>
      <c r="H17059"/>
      <c r="N17059"/>
    </row>
    <row r="17060" spans="7:14" s="104" customFormat="1">
      <c r="G17060"/>
      <c r="H17060"/>
      <c r="N17060"/>
    </row>
    <row r="17061" spans="7:14" s="104" customFormat="1">
      <c r="G17061"/>
      <c r="H17061"/>
      <c r="N17061"/>
    </row>
    <row r="17062" spans="7:14" s="104" customFormat="1">
      <c r="G17062"/>
      <c r="H17062"/>
      <c r="N17062"/>
    </row>
    <row r="17063" spans="7:14" s="104" customFormat="1">
      <c r="G17063"/>
      <c r="H17063"/>
      <c r="N17063"/>
    </row>
    <row r="17064" spans="7:14" s="104" customFormat="1">
      <c r="G17064"/>
      <c r="H17064"/>
      <c r="N17064"/>
    </row>
    <row r="17065" spans="7:14" s="104" customFormat="1">
      <c r="G17065"/>
      <c r="H17065"/>
      <c r="N17065"/>
    </row>
    <row r="17066" spans="7:14" s="104" customFormat="1">
      <c r="G17066"/>
      <c r="H17066"/>
      <c r="N17066"/>
    </row>
    <row r="17067" spans="7:14" s="104" customFormat="1">
      <c r="G17067"/>
      <c r="H17067"/>
      <c r="N17067"/>
    </row>
    <row r="17068" spans="7:14" s="104" customFormat="1">
      <c r="G17068"/>
      <c r="H17068"/>
      <c r="N17068"/>
    </row>
    <row r="17069" spans="7:14" s="104" customFormat="1">
      <c r="G17069"/>
      <c r="H17069"/>
      <c r="N17069"/>
    </row>
    <row r="17070" spans="7:14" s="104" customFormat="1">
      <c r="G17070"/>
      <c r="H17070"/>
      <c r="N17070"/>
    </row>
    <row r="17071" spans="7:14" s="104" customFormat="1">
      <c r="G17071"/>
      <c r="H17071"/>
      <c r="N17071"/>
    </row>
    <row r="17072" spans="7:14" s="104" customFormat="1">
      <c r="G17072"/>
      <c r="H17072"/>
      <c r="N17072"/>
    </row>
    <row r="17073" spans="7:14" s="104" customFormat="1">
      <c r="G17073"/>
      <c r="H17073"/>
      <c r="N17073"/>
    </row>
    <row r="17074" spans="7:14" s="104" customFormat="1">
      <c r="G17074"/>
      <c r="H17074"/>
      <c r="N17074"/>
    </row>
    <row r="17075" spans="7:14" s="104" customFormat="1">
      <c r="G17075"/>
      <c r="H17075"/>
      <c r="N17075"/>
    </row>
    <row r="17076" spans="7:14" s="104" customFormat="1">
      <c r="G17076"/>
      <c r="H17076"/>
      <c r="N17076"/>
    </row>
    <row r="17077" spans="7:14" s="104" customFormat="1">
      <c r="G17077"/>
      <c r="H17077"/>
      <c r="N17077"/>
    </row>
    <row r="17078" spans="7:14" s="104" customFormat="1">
      <c r="G17078"/>
      <c r="H17078"/>
      <c r="N17078"/>
    </row>
    <row r="17079" spans="7:14" s="104" customFormat="1">
      <c r="G17079"/>
      <c r="H17079"/>
      <c r="N17079"/>
    </row>
    <row r="17080" spans="7:14" s="104" customFormat="1">
      <c r="G17080"/>
      <c r="H17080"/>
      <c r="N17080"/>
    </row>
    <row r="17081" spans="7:14" s="104" customFormat="1">
      <c r="G17081"/>
      <c r="H17081"/>
      <c r="N17081"/>
    </row>
    <row r="17082" spans="7:14" s="104" customFormat="1">
      <c r="G17082"/>
      <c r="H17082"/>
      <c r="N17082"/>
    </row>
    <row r="17083" spans="7:14" s="104" customFormat="1">
      <c r="G17083"/>
      <c r="H17083"/>
      <c r="N17083"/>
    </row>
    <row r="17084" spans="7:14" s="104" customFormat="1">
      <c r="G17084"/>
      <c r="H17084"/>
      <c r="N17084"/>
    </row>
    <row r="17085" spans="7:14" s="104" customFormat="1">
      <c r="G17085"/>
      <c r="H17085"/>
      <c r="N17085"/>
    </row>
    <row r="17086" spans="7:14" s="104" customFormat="1">
      <c r="G17086"/>
      <c r="H17086"/>
      <c r="N17086"/>
    </row>
    <row r="17087" spans="7:14" s="104" customFormat="1">
      <c r="G17087"/>
      <c r="H17087"/>
      <c r="N17087"/>
    </row>
    <row r="17088" spans="7:14" s="104" customFormat="1">
      <c r="G17088"/>
      <c r="H17088"/>
      <c r="N17088"/>
    </row>
    <row r="17089" spans="7:14" s="104" customFormat="1">
      <c r="G17089"/>
      <c r="H17089"/>
      <c r="N17089"/>
    </row>
    <row r="17090" spans="7:14" s="104" customFormat="1">
      <c r="G17090"/>
      <c r="H17090"/>
      <c r="N17090"/>
    </row>
    <row r="17091" spans="7:14" s="104" customFormat="1">
      <c r="G17091"/>
      <c r="H17091"/>
      <c r="N17091"/>
    </row>
    <row r="17092" spans="7:14" s="104" customFormat="1">
      <c r="G17092"/>
      <c r="H17092"/>
      <c r="N17092"/>
    </row>
    <row r="17093" spans="7:14" s="104" customFormat="1">
      <c r="G17093"/>
      <c r="H17093"/>
      <c r="N17093"/>
    </row>
    <row r="17094" spans="7:14" s="104" customFormat="1">
      <c r="G17094"/>
      <c r="H17094"/>
      <c r="N17094"/>
    </row>
    <row r="17095" spans="7:14" s="104" customFormat="1">
      <c r="G17095"/>
      <c r="H17095"/>
      <c r="N17095"/>
    </row>
    <row r="17096" spans="7:14" s="104" customFormat="1">
      <c r="G17096"/>
      <c r="H17096"/>
      <c r="N17096"/>
    </row>
    <row r="17097" spans="7:14" s="104" customFormat="1">
      <c r="G17097"/>
      <c r="H17097"/>
      <c r="N17097"/>
    </row>
    <row r="17098" spans="7:14" s="104" customFormat="1">
      <c r="G17098"/>
      <c r="H17098"/>
      <c r="N17098"/>
    </row>
    <row r="17099" spans="7:14" s="104" customFormat="1">
      <c r="G17099"/>
      <c r="H17099"/>
      <c r="N17099"/>
    </row>
    <row r="17100" spans="7:14" s="104" customFormat="1">
      <c r="G17100"/>
      <c r="H17100"/>
      <c r="N17100"/>
    </row>
    <row r="17101" spans="7:14" s="104" customFormat="1">
      <c r="G17101"/>
      <c r="H17101"/>
      <c r="N17101"/>
    </row>
    <row r="17102" spans="7:14" s="104" customFormat="1">
      <c r="G17102"/>
      <c r="H17102"/>
      <c r="N17102"/>
    </row>
    <row r="17103" spans="7:14" s="104" customFormat="1">
      <c r="G17103"/>
      <c r="H17103"/>
      <c r="N17103"/>
    </row>
    <row r="17104" spans="7:14" s="104" customFormat="1">
      <c r="G17104"/>
      <c r="H17104"/>
      <c r="N17104"/>
    </row>
    <row r="17105" spans="7:14" s="104" customFormat="1">
      <c r="G17105"/>
      <c r="H17105"/>
      <c r="N17105"/>
    </row>
    <row r="17106" spans="7:14" s="104" customFormat="1">
      <c r="G17106"/>
      <c r="H17106"/>
      <c r="N17106"/>
    </row>
    <row r="17107" spans="7:14" s="104" customFormat="1">
      <c r="G17107"/>
      <c r="H17107"/>
      <c r="N17107"/>
    </row>
    <row r="17108" spans="7:14" s="104" customFormat="1">
      <c r="G17108"/>
      <c r="H17108"/>
      <c r="N17108"/>
    </row>
    <row r="17109" spans="7:14" s="104" customFormat="1">
      <c r="G17109"/>
      <c r="H17109"/>
      <c r="N17109"/>
    </row>
    <row r="17110" spans="7:14" s="104" customFormat="1">
      <c r="G17110"/>
      <c r="H17110"/>
      <c r="N17110"/>
    </row>
    <row r="17111" spans="7:14" s="104" customFormat="1">
      <c r="G17111"/>
      <c r="H17111"/>
      <c r="N17111"/>
    </row>
    <row r="17112" spans="7:14" s="104" customFormat="1">
      <c r="G17112"/>
      <c r="H17112"/>
      <c r="N17112"/>
    </row>
    <row r="17113" spans="7:14" s="104" customFormat="1">
      <c r="G17113"/>
      <c r="H17113"/>
      <c r="N17113"/>
    </row>
    <row r="17114" spans="7:14" s="104" customFormat="1">
      <c r="G17114"/>
      <c r="H17114"/>
      <c r="N17114"/>
    </row>
    <row r="17115" spans="7:14" s="104" customFormat="1">
      <c r="G17115"/>
      <c r="H17115"/>
      <c r="N17115"/>
    </row>
    <row r="17116" spans="7:14" s="104" customFormat="1">
      <c r="G17116"/>
      <c r="H17116"/>
      <c r="N17116"/>
    </row>
    <row r="17117" spans="7:14" s="104" customFormat="1">
      <c r="G17117"/>
      <c r="H17117"/>
      <c r="N17117"/>
    </row>
    <row r="17118" spans="7:14" s="104" customFormat="1">
      <c r="G17118"/>
      <c r="H17118"/>
      <c r="N17118"/>
    </row>
    <row r="17119" spans="7:14" s="104" customFormat="1">
      <c r="G17119"/>
      <c r="H17119"/>
      <c r="N17119"/>
    </row>
    <row r="17120" spans="7:14" s="104" customFormat="1">
      <c r="G17120"/>
      <c r="H17120"/>
      <c r="N17120"/>
    </row>
    <row r="17121" spans="7:14" s="104" customFormat="1">
      <c r="G17121"/>
      <c r="H17121"/>
      <c r="N17121"/>
    </row>
    <row r="17122" spans="7:14" s="104" customFormat="1">
      <c r="G17122"/>
      <c r="H17122"/>
      <c r="N17122"/>
    </row>
    <row r="17123" spans="7:14" s="104" customFormat="1">
      <c r="G17123"/>
      <c r="H17123"/>
      <c r="N17123"/>
    </row>
    <row r="17124" spans="7:14" s="104" customFormat="1">
      <c r="G17124"/>
      <c r="H17124"/>
      <c r="N17124"/>
    </row>
    <row r="17125" spans="7:14" s="104" customFormat="1">
      <c r="G17125"/>
      <c r="H17125"/>
      <c r="N17125"/>
    </row>
    <row r="17126" spans="7:14" s="104" customFormat="1">
      <c r="G17126"/>
      <c r="H17126"/>
      <c r="N17126"/>
    </row>
    <row r="17127" spans="7:14" s="104" customFormat="1">
      <c r="G17127"/>
      <c r="H17127"/>
      <c r="N17127"/>
    </row>
    <row r="17128" spans="7:14" s="104" customFormat="1">
      <c r="G17128"/>
      <c r="H17128"/>
      <c r="N17128"/>
    </row>
    <row r="17129" spans="7:14" s="104" customFormat="1">
      <c r="G17129"/>
      <c r="H17129"/>
      <c r="N17129"/>
    </row>
    <row r="17130" spans="7:14" s="104" customFormat="1">
      <c r="G17130"/>
      <c r="H17130"/>
      <c r="N17130"/>
    </row>
    <row r="17131" spans="7:14" s="104" customFormat="1">
      <c r="G17131"/>
      <c r="H17131"/>
      <c r="N17131"/>
    </row>
    <row r="17132" spans="7:14" s="104" customFormat="1">
      <c r="G17132"/>
      <c r="H17132"/>
      <c r="N17132"/>
    </row>
    <row r="17133" spans="7:14" s="104" customFormat="1">
      <c r="G17133"/>
      <c r="H17133"/>
      <c r="N17133"/>
    </row>
    <row r="17134" spans="7:14" s="104" customFormat="1">
      <c r="G17134"/>
      <c r="H17134"/>
      <c r="N17134"/>
    </row>
    <row r="17135" spans="7:14" s="104" customFormat="1">
      <c r="G17135"/>
      <c r="H17135"/>
      <c r="N17135"/>
    </row>
    <row r="17136" spans="7:14" s="104" customFormat="1">
      <c r="G17136"/>
      <c r="H17136"/>
      <c r="N17136"/>
    </row>
    <row r="17137" spans="7:14" s="104" customFormat="1">
      <c r="G17137"/>
      <c r="H17137"/>
      <c r="N17137"/>
    </row>
    <row r="17138" spans="7:14" s="104" customFormat="1">
      <c r="G17138"/>
      <c r="H17138"/>
      <c r="N17138"/>
    </row>
    <row r="17139" spans="7:14" s="104" customFormat="1">
      <c r="G17139"/>
      <c r="H17139"/>
      <c r="N17139"/>
    </row>
    <row r="17140" spans="7:14" s="104" customFormat="1">
      <c r="G17140"/>
      <c r="H17140"/>
      <c r="N17140"/>
    </row>
    <row r="17141" spans="7:14" s="104" customFormat="1">
      <c r="G17141"/>
      <c r="H17141"/>
      <c r="N17141"/>
    </row>
    <row r="17142" spans="7:14" s="104" customFormat="1">
      <c r="G17142"/>
      <c r="H17142"/>
      <c r="N17142"/>
    </row>
    <row r="17143" spans="7:14" s="104" customFormat="1">
      <c r="G17143"/>
      <c r="H17143"/>
      <c r="N17143"/>
    </row>
    <row r="17144" spans="7:14" s="104" customFormat="1">
      <c r="G17144"/>
      <c r="H17144"/>
      <c r="N17144"/>
    </row>
    <row r="17145" spans="7:14" s="104" customFormat="1">
      <c r="G17145"/>
      <c r="H17145"/>
      <c r="N17145"/>
    </row>
    <row r="17146" spans="7:14" s="104" customFormat="1">
      <c r="G17146"/>
      <c r="H17146"/>
      <c r="N17146"/>
    </row>
    <row r="17147" spans="7:14" s="104" customFormat="1">
      <c r="G17147"/>
      <c r="H17147"/>
      <c r="N17147"/>
    </row>
    <row r="17148" spans="7:14" s="104" customFormat="1">
      <c r="G17148"/>
      <c r="H17148"/>
      <c r="N17148"/>
    </row>
    <row r="17149" spans="7:14" s="104" customFormat="1">
      <c r="G17149"/>
      <c r="H17149"/>
      <c r="N17149"/>
    </row>
    <row r="17150" spans="7:14" s="104" customFormat="1">
      <c r="G17150"/>
      <c r="H17150"/>
      <c r="N17150"/>
    </row>
    <row r="17151" spans="7:14" s="104" customFormat="1">
      <c r="G17151"/>
      <c r="H17151"/>
      <c r="N17151"/>
    </row>
    <row r="17152" spans="7:14" s="104" customFormat="1">
      <c r="G17152"/>
      <c r="H17152"/>
      <c r="N17152"/>
    </row>
    <row r="17153" spans="7:14" s="104" customFormat="1">
      <c r="G17153"/>
      <c r="H17153"/>
      <c r="N17153"/>
    </row>
    <row r="17154" spans="7:14" s="104" customFormat="1">
      <c r="G17154"/>
      <c r="H17154"/>
      <c r="N17154"/>
    </row>
    <row r="17155" spans="7:14" s="104" customFormat="1">
      <c r="G17155"/>
      <c r="H17155"/>
      <c r="N17155"/>
    </row>
    <row r="17156" spans="7:14" s="104" customFormat="1">
      <c r="G17156"/>
      <c r="H17156"/>
      <c r="N17156"/>
    </row>
    <row r="17157" spans="7:14" s="104" customFormat="1">
      <c r="G17157"/>
      <c r="H17157"/>
      <c r="N17157"/>
    </row>
    <row r="17158" spans="7:14" s="104" customFormat="1">
      <c r="G17158"/>
      <c r="H17158"/>
      <c r="N17158"/>
    </row>
    <row r="17159" spans="7:14" s="104" customFormat="1">
      <c r="G17159"/>
      <c r="H17159"/>
      <c r="N17159"/>
    </row>
    <row r="17160" spans="7:14" s="104" customFormat="1">
      <c r="G17160"/>
      <c r="H17160"/>
      <c r="N17160"/>
    </row>
    <row r="17161" spans="7:14" s="104" customFormat="1">
      <c r="G17161"/>
      <c r="H17161"/>
      <c r="N17161"/>
    </row>
    <row r="17162" spans="7:14" s="104" customFormat="1">
      <c r="G17162"/>
      <c r="H17162"/>
      <c r="N17162"/>
    </row>
    <row r="17163" spans="7:14" s="104" customFormat="1">
      <c r="G17163"/>
      <c r="H17163"/>
      <c r="N17163"/>
    </row>
    <row r="17164" spans="7:14" s="104" customFormat="1">
      <c r="G17164"/>
      <c r="H17164"/>
      <c r="N17164"/>
    </row>
    <row r="17165" spans="7:14" s="104" customFormat="1">
      <c r="G17165"/>
      <c r="H17165"/>
      <c r="N17165"/>
    </row>
    <row r="17166" spans="7:14" s="104" customFormat="1">
      <c r="G17166"/>
      <c r="H17166"/>
      <c r="N17166"/>
    </row>
    <row r="17167" spans="7:14" s="104" customFormat="1">
      <c r="G17167"/>
      <c r="H17167"/>
      <c r="N17167"/>
    </row>
    <row r="17168" spans="7:14" s="104" customFormat="1">
      <c r="G17168"/>
      <c r="H17168"/>
      <c r="N17168"/>
    </row>
    <row r="17169" spans="7:14" s="104" customFormat="1">
      <c r="G17169"/>
      <c r="H17169"/>
      <c r="N17169"/>
    </row>
    <row r="17170" spans="7:14" s="104" customFormat="1">
      <c r="G17170"/>
      <c r="H17170"/>
      <c r="N17170"/>
    </row>
    <row r="17171" spans="7:14" s="104" customFormat="1">
      <c r="G17171"/>
      <c r="H17171"/>
      <c r="N17171"/>
    </row>
    <row r="17172" spans="7:14" s="104" customFormat="1">
      <c r="G17172"/>
      <c r="H17172"/>
      <c r="N17172"/>
    </row>
    <row r="17173" spans="7:14" s="104" customFormat="1">
      <c r="G17173"/>
      <c r="H17173"/>
      <c r="N17173"/>
    </row>
    <row r="17174" spans="7:14" s="104" customFormat="1">
      <c r="G17174"/>
      <c r="H17174"/>
      <c r="N17174"/>
    </row>
    <row r="17175" spans="7:14" s="104" customFormat="1">
      <c r="G17175"/>
      <c r="H17175"/>
      <c r="N17175"/>
    </row>
    <row r="17176" spans="7:14" s="104" customFormat="1">
      <c r="G17176"/>
      <c r="H17176"/>
      <c r="N17176"/>
    </row>
    <row r="17177" spans="7:14" s="104" customFormat="1">
      <c r="G17177"/>
      <c r="H17177"/>
      <c r="N17177"/>
    </row>
    <row r="17178" spans="7:14" s="104" customFormat="1">
      <c r="G17178"/>
      <c r="H17178"/>
      <c r="N17178"/>
    </row>
    <row r="17179" spans="7:14" s="104" customFormat="1">
      <c r="G17179"/>
      <c r="H17179"/>
      <c r="N17179"/>
    </row>
    <row r="17180" spans="7:14" s="104" customFormat="1">
      <c r="G17180"/>
      <c r="H17180"/>
      <c r="N17180"/>
    </row>
    <row r="17181" spans="7:14" s="104" customFormat="1">
      <c r="G17181"/>
      <c r="H17181"/>
      <c r="N17181"/>
    </row>
    <row r="17182" spans="7:14" s="104" customFormat="1">
      <c r="G17182"/>
      <c r="H17182"/>
      <c r="N17182"/>
    </row>
    <row r="17183" spans="7:14" s="104" customFormat="1">
      <c r="G17183"/>
      <c r="H17183"/>
      <c r="N17183"/>
    </row>
    <row r="17184" spans="7:14" s="104" customFormat="1">
      <c r="G17184"/>
      <c r="H17184"/>
      <c r="N17184"/>
    </row>
    <row r="17185" spans="7:14" s="104" customFormat="1">
      <c r="G17185"/>
      <c r="H17185"/>
      <c r="N17185"/>
    </row>
    <row r="17186" spans="7:14" s="104" customFormat="1">
      <c r="G17186"/>
      <c r="H17186"/>
      <c r="N17186"/>
    </row>
    <row r="17187" spans="7:14" s="104" customFormat="1">
      <c r="G17187"/>
      <c r="H17187"/>
      <c r="N17187"/>
    </row>
    <row r="17188" spans="7:14" s="104" customFormat="1">
      <c r="G17188"/>
      <c r="H17188"/>
      <c r="N17188"/>
    </row>
    <row r="17189" spans="7:14" s="104" customFormat="1">
      <c r="G17189"/>
      <c r="H17189"/>
      <c r="N17189"/>
    </row>
    <row r="17190" spans="7:14" s="104" customFormat="1">
      <c r="G17190"/>
      <c r="H17190"/>
      <c r="N17190"/>
    </row>
    <row r="17191" spans="7:14" s="104" customFormat="1">
      <c r="G17191"/>
      <c r="H17191"/>
      <c r="N17191"/>
    </row>
    <row r="17192" spans="7:14" s="104" customFormat="1">
      <c r="G17192"/>
      <c r="H17192"/>
      <c r="N17192"/>
    </row>
    <row r="17193" spans="7:14" s="104" customFormat="1">
      <c r="G17193"/>
      <c r="H17193"/>
      <c r="N17193"/>
    </row>
    <row r="17194" spans="7:14" s="104" customFormat="1">
      <c r="G17194"/>
      <c r="H17194"/>
      <c r="N17194"/>
    </row>
    <row r="17195" spans="7:14" s="104" customFormat="1">
      <c r="G17195"/>
      <c r="H17195"/>
      <c r="N17195"/>
    </row>
    <row r="17196" spans="7:14" s="104" customFormat="1">
      <c r="G17196"/>
      <c r="H17196"/>
      <c r="N17196"/>
    </row>
    <row r="17197" spans="7:14" s="104" customFormat="1">
      <c r="G17197"/>
      <c r="H17197"/>
      <c r="N17197"/>
    </row>
    <row r="17198" spans="7:14" s="104" customFormat="1">
      <c r="G17198"/>
      <c r="H17198"/>
      <c r="N17198"/>
    </row>
    <row r="17199" spans="7:14" s="104" customFormat="1">
      <c r="G17199"/>
      <c r="H17199"/>
      <c r="N17199"/>
    </row>
    <row r="17200" spans="7:14" s="104" customFormat="1">
      <c r="G17200"/>
      <c r="H17200"/>
      <c r="N17200"/>
    </row>
    <row r="17201" spans="7:14" s="104" customFormat="1">
      <c r="G17201"/>
      <c r="H17201"/>
      <c r="N17201"/>
    </row>
    <row r="17202" spans="7:14" s="104" customFormat="1">
      <c r="G17202"/>
      <c r="H17202"/>
      <c r="N17202"/>
    </row>
    <row r="17203" spans="7:14" s="104" customFormat="1">
      <c r="G17203"/>
      <c r="H17203"/>
      <c r="N17203"/>
    </row>
    <row r="17204" spans="7:14" s="104" customFormat="1">
      <c r="G17204"/>
      <c r="H17204"/>
      <c r="N17204"/>
    </row>
    <row r="17205" spans="7:14" s="104" customFormat="1">
      <c r="G17205"/>
      <c r="H17205"/>
      <c r="N17205"/>
    </row>
    <row r="17206" spans="7:14" s="104" customFormat="1">
      <c r="G17206"/>
      <c r="H17206"/>
      <c r="N17206"/>
    </row>
    <row r="17207" spans="7:14" s="104" customFormat="1">
      <c r="G17207"/>
      <c r="H17207"/>
      <c r="N17207"/>
    </row>
    <row r="17208" spans="7:14" s="104" customFormat="1">
      <c r="G17208"/>
      <c r="H17208"/>
      <c r="N17208"/>
    </row>
    <row r="17209" spans="7:14" s="104" customFormat="1">
      <c r="G17209"/>
      <c r="H17209"/>
      <c r="N17209"/>
    </row>
    <row r="17210" spans="7:14" s="104" customFormat="1">
      <c r="G17210"/>
      <c r="H17210"/>
      <c r="N17210"/>
    </row>
    <row r="17211" spans="7:14" s="104" customFormat="1">
      <c r="G17211"/>
      <c r="H17211"/>
      <c r="N17211"/>
    </row>
    <row r="17212" spans="7:14" s="104" customFormat="1">
      <c r="G17212"/>
      <c r="H17212"/>
      <c r="N17212"/>
    </row>
    <row r="17213" spans="7:14" s="104" customFormat="1">
      <c r="G17213"/>
      <c r="H17213"/>
      <c r="N17213"/>
    </row>
    <row r="17214" spans="7:14" s="104" customFormat="1">
      <c r="G17214"/>
      <c r="H17214"/>
      <c r="N17214"/>
    </row>
    <row r="17215" spans="7:14" s="104" customFormat="1">
      <c r="G17215"/>
      <c r="H17215"/>
      <c r="N17215"/>
    </row>
    <row r="17216" spans="7:14" s="104" customFormat="1">
      <c r="G17216"/>
      <c r="H17216"/>
      <c r="N17216"/>
    </row>
    <row r="17217" spans="7:14" s="104" customFormat="1">
      <c r="G17217"/>
      <c r="H17217"/>
      <c r="N17217"/>
    </row>
    <row r="17218" spans="7:14" s="104" customFormat="1">
      <c r="G17218"/>
      <c r="H17218"/>
      <c r="N17218"/>
    </row>
    <row r="17219" spans="7:14" s="104" customFormat="1">
      <c r="G17219"/>
      <c r="H17219"/>
      <c r="N17219"/>
    </row>
    <row r="17220" spans="7:14" s="104" customFormat="1">
      <c r="G17220"/>
      <c r="H17220"/>
      <c r="N17220"/>
    </row>
    <row r="17221" spans="7:14" s="104" customFormat="1">
      <c r="G17221"/>
      <c r="H17221"/>
      <c r="N17221"/>
    </row>
    <row r="17222" spans="7:14" s="104" customFormat="1">
      <c r="G17222"/>
      <c r="H17222"/>
      <c r="N17222"/>
    </row>
    <row r="17223" spans="7:14" s="104" customFormat="1">
      <c r="G17223"/>
      <c r="H17223"/>
      <c r="N17223"/>
    </row>
    <row r="17224" spans="7:14" s="104" customFormat="1">
      <c r="G17224"/>
      <c r="H17224"/>
      <c r="N17224"/>
    </row>
    <row r="17225" spans="7:14" s="104" customFormat="1">
      <c r="G17225"/>
      <c r="H17225"/>
      <c r="N17225"/>
    </row>
    <row r="17226" spans="7:14" s="104" customFormat="1">
      <c r="G17226"/>
      <c r="H17226"/>
      <c r="N17226"/>
    </row>
    <row r="17227" spans="7:14" s="104" customFormat="1">
      <c r="G17227"/>
      <c r="H17227"/>
      <c r="N17227"/>
    </row>
    <row r="17228" spans="7:14" s="104" customFormat="1">
      <c r="G17228"/>
      <c r="H17228"/>
      <c r="N17228"/>
    </row>
    <row r="17229" spans="7:14" s="104" customFormat="1">
      <c r="G17229"/>
      <c r="H17229"/>
      <c r="N17229"/>
    </row>
    <row r="17230" spans="7:14" s="104" customFormat="1">
      <c r="G17230"/>
      <c r="H17230"/>
      <c r="N17230"/>
    </row>
    <row r="17231" spans="7:14" s="104" customFormat="1">
      <c r="G17231"/>
      <c r="H17231"/>
      <c r="N17231"/>
    </row>
    <row r="17232" spans="7:14" s="104" customFormat="1">
      <c r="G17232"/>
      <c r="H17232"/>
      <c r="N17232"/>
    </row>
    <row r="17233" spans="7:14" s="104" customFormat="1">
      <c r="G17233"/>
      <c r="H17233"/>
      <c r="N17233"/>
    </row>
    <row r="17234" spans="7:14" s="104" customFormat="1">
      <c r="G17234"/>
      <c r="H17234"/>
      <c r="N17234"/>
    </row>
    <row r="17235" spans="7:14" s="104" customFormat="1">
      <c r="G17235"/>
      <c r="H17235"/>
      <c r="N17235"/>
    </row>
    <row r="17236" spans="7:14" s="104" customFormat="1">
      <c r="G17236"/>
      <c r="H17236"/>
      <c r="N17236"/>
    </row>
    <row r="17237" spans="7:14" s="104" customFormat="1">
      <c r="G17237"/>
      <c r="H17237"/>
      <c r="N17237"/>
    </row>
    <row r="17238" spans="7:14" s="104" customFormat="1">
      <c r="G17238"/>
      <c r="H17238"/>
      <c r="N17238"/>
    </row>
    <row r="17239" spans="7:14" s="104" customFormat="1">
      <c r="G17239"/>
      <c r="H17239"/>
      <c r="N17239"/>
    </row>
    <row r="17240" spans="7:14" s="104" customFormat="1">
      <c r="G17240"/>
      <c r="H17240"/>
      <c r="N17240"/>
    </row>
    <row r="17241" spans="7:14" s="104" customFormat="1">
      <c r="G17241"/>
      <c r="H17241"/>
      <c r="N17241"/>
    </row>
    <row r="17242" spans="7:14" s="104" customFormat="1">
      <c r="G17242"/>
      <c r="H17242"/>
      <c r="N17242"/>
    </row>
    <row r="17243" spans="7:14" s="104" customFormat="1">
      <c r="G17243"/>
      <c r="H17243"/>
      <c r="N17243"/>
    </row>
    <row r="17244" spans="7:14" s="104" customFormat="1">
      <c r="G17244"/>
      <c r="H17244"/>
      <c r="N17244"/>
    </row>
    <row r="17245" spans="7:14" s="104" customFormat="1">
      <c r="G17245"/>
      <c r="H17245"/>
      <c r="N17245"/>
    </row>
    <row r="17246" spans="7:14" s="104" customFormat="1">
      <c r="G17246"/>
      <c r="H17246"/>
      <c r="N17246"/>
    </row>
    <row r="17247" spans="7:14" s="104" customFormat="1">
      <c r="G17247"/>
      <c r="H17247"/>
      <c r="N17247"/>
    </row>
    <row r="17248" spans="7:14" s="104" customFormat="1">
      <c r="G17248"/>
      <c r="H17248"/>
      <c r="N17248"/>
    </row>
    <row r="17249" spans="7:14" s="104" customFormat="1">
      <c r="G17249"/>
      <c r="H17249"/>
      <c r="N17249"/>
    </row>
    <row r="17250" spans="7:14" s="104" customFormat="1">
      <c r="G17250"/>
      <c r="H17250"/>
      <c r="N17250"/>
    </row>
    <row r="17251" spans="7:14" s="104" customFormat="1">
      <c r="G17251"/>
      <c r="H17251"/>
      <c r="N17251"/>
    </row>
    <row r="17252" spans="7:14" s="104" customFormat="1">
      <c r="G17252"/>
      <c r="H17252"/>
      <c r="N17252"/>
    </row>
    <row r="17253" spans="7:14" s="104" customFormat="1">
      <c r="G17253"/>
      <c r="H17253"/>
      <c r="N17253"/>
    </row>
    <row r="17254" spans="7:14" s="104" customFormat="1">
      <c r="G17254"/>
      <c r="H17254"/>
      <c r="N17254"/>
    </row>
    <row r="17255" spans="7:14" s="104" customFormat="1">
      <c r="G17255"/>
      <c r="H17255"/>
      <c r="N17255"/>
    </row>
    <row r="17256" spans="7:14" s="104" customFormat="1">
      <c r="G17256"/>
      <c r="H17256"/>
      <c r="N17256"/>
    </row>
    <row r="17257" spans="7:14" s="104" customFormat="1">
      <c r="G17257"/>
      <c r="H17257"/>
      <c r="N17257"/>
    </row>
    <row r="17258" spans="7:14" s="104" customFormat="1">
      <c r="G17258"/>
      <c r="H17258"/>
      <c r="N17258"/>
    </row>
    <row r="17259" spans="7:14" s="104" customFormat="1">
      <c r="G17259"/>
      <c r="H17259"/>
      <c r="N17259"/>
    </row>
    <row r="17260" spans="7:14" s="104" customFormat="1">
      <c r="G17260"/>
      <c r="H17260"/>
      <c r="N17260"/>
    </row>
    <row r="17261" spans="7:14" s="104" customFormat="1">
      <c r="G17261"/>
      <c r="H17261"/>
      <c r="N17261"/>
    </row>
    <row r="17262" spans="7:14" s="104" customFormat="1">
      <c r="G17262"/>
      <c r="H17262"/>
      <c r="N17262"/>
    </row>
    <row r="17263" spans="7:14" s="104" customFormat="1">
      <c r="G17263"/>
      <c r="H17263"/>
      <c r="N17263"/>
    </row>
    <row r="17264" spans="7:14" s="104" customFormat="1">
      <c r="G17264"/>
      <c r="H17264"/>
      <c r="N17264"/>
    </row>
    <row r="17265" spans="7:14" s="104" customFormat="1">
      <c r="G17265"/>
      <c r="H17265"/>
      <c r="N17265"/>
    </row>
    <row r="17266" spans="7:14" s="104" customFormat="1">
      <c r="G17266"/>
      <c r="H17266"/>
      <c r="N17266"/>
    </row>
    <row r="17267" spans="7:14" s="104" customFormat="1">
      <c r="G17267"/>
      <c r="H17267"/>
      <c r="N17267"/>
    </row>
    <row r="17268" spans="7:14" s="104" customFormat="1">
      <c r="G17268"/>
      <c r="H17268"/>
      <c r="N17268"/>
    </row>
    <row r="17269" spans="7:14" s="104" customFormat="1">
      <c r="G17269"/>
      <c r="H17269"/>
      <c r="N17269"/>
    </row>
    <row r="17270" spans="7:14" s="104" customFormat="1">
      <c r="G17270"/>
      <c r="H17270"/>
      <c r="N17270"/>
    </row>
    <row r="17271" spans="7:14" s="104" customFormat="1">
      <c r="G17271"/>
      <c r="H17271"/>
      <c r="N17271"/>
    </row>
    <row r="17272" spans="7:14" s="104" customFormat="1">
      <c r="G17272"/>
      <c r="H17272"/>
      <c r="N17272"/>
    </row>
    <row r="17273" spans="7:14" s="104" customFormat="1">
      <c r="G17273"/>
      <c r="H17273"/>
      <c r="N17273"/>
    </row>
    <row r="17274" spans="7:14" s="104" customFormat="1">
      <c r="G17274"/>
      <c r="H17274"/>
      <c r="N17274"/>
    </row>
    <row r="17275" spans="7:14" s="104" customFormat="1">
      <c r="G17275"/>
      <c r="H17275"/>
      <c r="N17275"/>
    </row>
    <row r="17276" spans="7:14" s="104" customFormat="1">
      <c r="G17276"/>
      <c r="H17276"/>
      <c r="N17276"/>
    </row>
    <row r="17277" spans="7:14" s="104" customFormat="1">
      <c r="G17277"/>
      <c r="H17277"/>
      <c r="N17277"/>
    </row>
    <row r="17278" spans="7:14" s="104" customFormat="1">
      <c r="G17278"/>
      <c r="H17278"/>
      <c r="N17278"/>
    </row>
    <row r="17279" spans="7:14" s="104" customFormat="1">
      <c r="G17279"/>
      <c r="H17279"/>
      <c r="N17279"/>
    </row>
    <row r="17280" spans="7:14" s="104" customFormat="1">
      <c r="G17280"/>
      <c r="H17280"/>
      <c r="N17280"/>
    </row>
    <row r="17281" spans="7:14" s="104" customFormat="1">
      <c r="G17281"/>
      <c r="H17281"/>
      <c r="N17281"/>
    </row>
    <row r="17282" spans="7:14" s="104" customFormat="1">
      <c r="G17282"/>
      <c r="H17282"/>
      <c r="N17282"/>
    </row>
    <row r="17283" spans="7:14" s="104" customFormat="1">
      <c r="G17283"/>
      <c r="H17283"/>
      <c r="N17283"/>
    </row>
    <row r="17284" spans="7:14" s="104" customFormat="1">
      <c r="G17284"/>
      <c r="H17284"/>
      <c r="N17284"/>
    </row>
    <row r="17285" spans="7:14" s="104" customFormat="1">
      <c r="G17285"/>
      <c r="H17285"/>
      <c r="N17285"/>
    </row>
    <row r="17286" spans="7:14" s="104" customFormat="1">
      <c r="G17286"/>
      <c r="H17286"/>
      <c r="N17286"/>
    </row>
    <row r="17287" spans="7:14" s="104" customFormat="1">
      <c r="G17287"/>
      <c r="H17287"/>
      <c r="N17287"/>
    </row>
    <row r="17288" spans="7:14" s="104" customFormat="1">
      <c r="G17288"/>
      <c r="H17288"/>
      <c r="N17288"/>
    </row>
    <row r="17289" spans="7:14" s="104" customFormat="1">
      <c r="G17289"/>
      <c r="H17289"/>
      <c r="N17289"/>
    </row>
    <row r="17290" spans="7:14" s="104" customFormat="1">
      <c r="G17290"/>
      <c r="H17290"/>
      <c r="N17290"/>
    </row>
    <row r="17291" spans="7:14" s="104" customFormat="1">
      <c r="G17291"/>
      <c r="H17291"/>
      <c r="N17291"/>
    </row>
    <row r="17292" spans="7:14" s="104" customFormat="1">
      <c r="G17292"/>
      <c r="H17292"/>
      <c r="N17292"/>
    </row>
    <row r="17293" spans="7:14" s="104" customFormat="1">
      <c r="G17293"/>
      <c r="H17293"/>
      <c r="N17293"/>
    </row>
    <row r="17294" spans="7:14" s="104" customFormat="1">
      <c r="G17294"/>
      <c r="H17294"/>
      <c r="N17294"/>
    </row>
    <row r="17295" spans="7:14" s="104" customFormat="1">
      <c r="G17295"/>
      <c r="H17295"/>
      <c r="N17295"/>
    </row>
    <row r="17296" spans="7:14" s="104" customFormat="1">
      <c r="G17296"/>
      <c r="H17296"/>
      <c r="N17296"/>
    </row>
    <row r="17297" spans="7:14" s="104" customFormat="1">
      <c r="G17297"/>
      <c r="H17297"/>
      <c r="N17297"/>
    </row>
    <row r="17298" spans="7:14" s="104" customFormat="1">
      <c r="G17298"/>
      <c r="H17298"/>
      <c r="N17298"/>
    </row>
    <row r="17299" spans="7:14" s="104" customFormat="1">
      <c r="G17299"/>
      <c r="H17299"/>
      <c r="N17299"/>
    </row>
    <row r="17300" spans="7:14" s="104" customFormat="1">
      <c r="G17300"/>
      <c r="H17300"/>
      <c r="N17300"/>
    </row>
    <row r="17301" spans="7:14" s="104" customFormat="1">
      <c r="G17301"/>
      <c r="H17301"/>
      <c r="N17301"/>
    </row>
    <row r="17302" spans="7:14" s="104" customFormat="1">
      <c r="G17302"/>
      <c r="H17302"/>
      <c r="N17302"/>
    </row>
    <row r="17303" spans="7:14" s="104" customFormat="1">
      <c r="G17303"/>
      <c r="H17303"/>
      <c r="N17303"/>
    </row>
    <row r="17304" spans="7:14" s="104" customFormat="1">
      <c r="G17304"/>
      <c r="H17304"/>
      <c r="N17304"/>
    </row>
    <row r="17305" spans="7:14" s="104" customFormat="1">
      <c r="G17305"/>
      <c r="H17305"/>
      <c r="N17305"/>
    </row>
    <row r="17306" spans="7:14" s="104" customFormat="1">
      <c r="G17306"/>
      <c r="H17306"/>
      <c r="N17306"/>
    </row>
    <row r="17307" spans="7:14" s="104" customFormat="1">
      <c r="G17307"/>
      <c r="H17307"/>
      <c r="N17307"/>
    </row>
    <row r="17308" spans="7:14" s="104" customFormat="1">
      <c r="G17308"/>
      <c r="H17308"/>
      <c r="N17308"/>
    </row>
    <row r="17309" spans="7:14" s="104" customFormat="1">
      <c r="G17309"/>
      <c r="H17309"/>
      <c r="N17309"/>
    </row>
    <row r="17310" spans="7:14" s="104" customFormat="1">
      <c r="G17310"/>
      <c r="H17310"/>
      <c r="N17310"/>
    </row>
    <row r="17311" spans="7:14" s="104" customFormat="1">
      <c r="G17311"/>
      <c r="H17311"/>
      <c r="N17311"/>
    </row>
    <row r="17312" spans="7:14" s="104" customFormat="1">
      <c r="G17312"/>
      <c r="H17312"/>
      <c r="N17312"/>
    </row>
    <row r="17313" spans="7:14" s="104" customFormat="1">
      <c r="G17313"/>
      <c r="H17313"/>
      <c r="N17313"/>
    </row>
    <row r="17314" spans="7:14" s="104" customFormat="1">
      <c r="G17314"/>
      <c r="H17314"/>
      <c r="N17314"/>
    </row>
    <row r="17315" spans="7:14" s="104" customFormat="1">
      <c r="G17315"/>
      <c r="H17315"/>
      <c r="N17315"/>
    </row>
    <row r="17316" spans="7:14" s="104" customFormat="1">
      <c r="G17316"/>
      <c r="H17316"/>
      <c r="N17316"/>
    </row>
    <row r="17317" spans="7:14" s="104" customFormat="1">
      <c r="G17317"/>
      <c r="H17317"/>
      <c r="N17317"/>
    </row>
    <row r="17318" spans="7:14" s="104" customFormat="1">
      <c r="G17318"/>
      <c r="H17318"/>
      <c r="N17318"/>
    </row>
    <row r="17319" spans="7:14" s="104" customFormat="1">
      <c r="G17319"/>
      <c r="H17319"/>
      <c r="N17319"/>
    </row>
    <row r="17320" spans="7:14" s="104" customFormat="1">
      <c r="G17320"/>
      <c r="H17320"/>
      <c r="N17320"/>
    </row>
    <row r="17321" spans="7:14" s="104" customFormat="1">
      <c r="G17321"/>
      <c r="H17321"/>
      <c r="N17321"/>
    </row>
    <row r="17322" spans="7:14" s="104" customFormat="1">
      <c r="G17322"/>
      <c r="H17322"/>
      <c r="N17322"/>
    </row>
    <row r="17323" spans="7:14" s="104" customFormat="1">
      <c r="G17323"/>
      <c r="H17323"/>
      <c r="N17323"/>
    </row>
    <row r="17324" spans="7:14" s="104" customFormat="1">
      <c r="G17324"/>
      <c r="H17324"/>
      <c r="N17324"/>
    </row>
    <row r="17325" spans="7:14" s="104" customFormat="1">
      <c r="G17325"/>
      <c r="H17325"/>
      <c r="N17325"/>
    </row>
    <row r="17326" spans="7:14" s="104" customFormat="1">
      <c r="G17326"/>
      <c r="H17326"/>
      <c r="N17326"/>
    </row>
    <row r="17327" spans="7:14" s="104" customFormat="1">
      <c r="G17327"/>
      <c r="H17327"/>
      <c r="N17327"/>
    </row>
    <row r="17328" spans="7:14" s="104" customFormat="1">
      <c r="G17328"/>
      <c r="H17328"/>
      <c r="N17328"/>
    </row>
    <row r="17329" spans="7:14" s="104" customFormat="1">
      <c r="G17329"/>
      <c r="H17329"/>
      <c r="N17329"/>
    </row>
    <row r="17330" spans="7:14" s="104" customFormat="1">
      <c r="G17330"/>
      <c r="H17330"/>
      <c r="N17330"/>
    </row>
    <row r="17331" spans="7:14" s="104" customFormat="1">
      <c r="G17331"/>
      <c r="H17331"/>
      <c r="N17331"/>
    </row>
    <row r="17332" spans="7:14" s="104" customFormat="1">
      <c r="G17332"/>
      <c r="H17332"/>
      <c r="N17332"/>
    </row>
    <row r="17333" spans="7:14" s="104" customFormat="1">
      <c r="G17333"/>
      <c r="H17333"/>
      <c r="N17333"/>
    </row>
    <row r="17334" spans="7:14" s="104" customFormat="1">
      <c r="G17334"/>
      <c r="H17334"/>
      <c r="N17334"/>
    </row>
    <row r="17335" spans="7:14" s="104" customFormat="1">
      <c r="G17335"/>
      <c r="H17335"/>
      <c r="N17335"/>
    </row>
    <row r="17336" spans="7:14" s="104" customFormat="1">
      <c r="G17336"/>
      <c r="H17336"/>
      <c r="N17336"/>
    </row>
    <row r="17337" spans="7:14" s="104" customFormat="1">
      <c r="G17337"/>
      <c r="H17337"/>
      <c r="N17337"/>
    </row>
    <row r="17338" spans="7:14" s="104" customFormat="1">
      <c r="G17338"/>
      <c r="H17338"/>
      <c r="N17338"/>
    </row>
    <row r="17339" spans="7:14" s="104" customFormat="1">
      <c r="G17339"/>
      <c r="H17339"/>
      <c r="N17339"/>
    </row>
    <row r="17340" spans="7:14" s="104" customFormat="1">
      <c r="G17340"/>
      <c r="H17340"/>
      <c r="N17340"/>
    </row>
    <row r="17341" spans="7:14" s="104" customFormat="1">
      <c r="G17341"/>
      <c r="H17341"/>
      <c r="N17341"/>
    </row>
    <row r="17342" spans="7:14" s="104" customFormat="1">
      <c r="G17342"/>
      <c r="H17342"/>
      <c r="N17342"/>
    </row>
    <row r="17343" spans="7:14" s="104" customFormat="1">
      <c r="G17343"/>
      <c r="H17343"/>
      <c r="N17343"/>
    </row>
    <row r="17344" spans="7:14" s="104" customFormat="1">
      <c r="G17344"/>
      <c r="H17344"/>
      <c r="N17344"/>
    </row>
    <row r="17345" spans="7:14" s="104" customFormat="1">
      <c r="G17345"/>
      <c r="H17345"/>
      <c r="N17345"/>
    </row>
    <row r="17346" spans="7:14" s="104" customFormat="1">
      <c r="G17346"/>
      <c r="H17346"/>
      <c r="N17346"/>
    </row>
    <row r="17347" spans="7:14" s="104" customFormat="1">
      <c r="G17347"/>
      <c r="H17347"/>
      <c r="N17347"/>
    </row>
    <row r="17348" spans="7:14" s="104" customFormat="1">
      <c r="G17348"/>
      <c r="H17348"/>
      <c r="N17348"/>
    </row>
    <row r="17349" spans="7:14" s="104" customFormat="1">
      <c r="G17349"/>
      <c r="H17349"/>
      <c r="N17349"/>
    </row>
    <row r="17350" spans="7:14" s="104" customFormat="1">
      <c r="G17350"/>
      <c r="H17350"/>
      <c r="N17350"/>
    </row>
    <row r="17351" spans="7:14" s="104" customFormat="1">
      <c r="G17351"/>
      <c r="H17351"/>
      <c r="N17351"/>
    </row>
    <row r="17352" spans="7:14" s="104" customFormat="1">
      <c r="G17352"/>
      <c r="H17352"/>
      <c r="N17352"/>
    </row>
    <row r="17353" spans="7:14" s="104" customFormat="1">
      <c r="G17353"/>
      <c r="H17353"/>
      <c r="N17353"/>
    </row>
    <row r="17354" spans="7:14" s="104" customFormat="1">
      <c r="G17354"/>
      <c r="H17354"/>
      <c r="N17354"/>
    </row>
    <row r="17355" spans="7:14" s="104" customFormat="1">
      <c r="G17355"/>
      <c r="H17355"/>
      <c r="N17355"/>
    </row>
    <row r="17356" spans="7:14" s="104" customFormat="1">
      <c r="G17356"/>
      <c r="H17356"/>
      <c r="N17356"/>
    </row>
    <row r="17357" spans="7:14" s="104" customFormat="1">
      <c r="G17357"/>
      <c r="H17357"/>
      <c r="N17357"/>
    </row>
    <row r="17358" spans="7:14" s="104" customFormat="1">
      <c r="G17358"/>
      <c r="H17358"/>
      <c r="N17358"/>
    </row>
    <row r="17359" spans="7:14" s="104" customFormat="1">
      <c r="G17359"/>
      <c r="H17359"/>
      <c r="N17359"/>
    </row>
    <row r="17360" spans="7:14" s="104" customFormat="1">
      <c r="G17360"/>
      <c r="H17360"/>
      <c r="N17360"/>
    </row>
    <row r="17361" spans="7:14" s="104" customFormat="1">
      <c r="G17361"/>
      <c r="H17361"/>
      <c r="N17361"/>
    </row>
    <row r="17362" spans="7:14" s="104" customFormat="1">
      <c r="G17362"/>
      <c r="H17362"/>
      <c r="N17362"/>
    </row>
    <row r="17363" spans="7:14" s="104" customFormat="1">
      <c r="G17363"/>
      <c r="H17363"/>
      <c r="N17363"/>
    </row>
    <row r="17364" spans="7:14" s="104" customFormat="1">
      <c r="G17364"/>
      <c r="H17364"/>
      <c r="N17364"/>
    </row>
    <row r="17365" spans="7:14" s="104" customFormat="1">
      <c r="G17365"/>
      <c r="H17365"/>
      <c r="N17365"/>
    </row>
    <row r="17366" spans="7:14" s="104" customFormat="1">
      <c r="G17366"/>
      <c r="H17366"/>
      <c r="N17366"/>
    </row>
    <row r="17367" spans="7:14" s="104" customFormat="1">
      <c r="G17367"/>
      <c r="H17367"/>
      <c r="N17367"/>
    </row>
    <row r="17368" spans="7:14" s="104" customFormat="1">
      <c r="G17368"/>
      <c r="H17368"/>
      <c r="N17368"/>
    </row>
    <row r="17369" spans="7:14" s="104" customFormat="1">
      <c r="G17369"/>
      <c r="H17369"/>
      <c r="N17369"/>
    </row>
    <row r="17370" spans="7:14" s="104" customFormat="1">
      <c r="G17370"/>
      <c r="H17370"/>
      <c r="N17370"/>
    </row>
    <row r="17371" spans="7:14" s="104" customFormat="1">
      <c r="G17371"/>
      <c r="H17371"/>
      <c r="N17371"/>
    </row>
    <row r="17372" spans="7:14" s="104" customFormat="1">
      <c r="G17372"/>
      <c r="H17372"/>
      <c r="N17372"/>
    </row>
    <row r="17373" spans="7:14" s="104" customFormat="1">
      <c r="G17373"/>
      <c r="H17373"/>
      <c r="N17373"/>
    </row>
    <row r="17374" spans="7:14" s="104" customFormat="1">
      <c r="G17374"/>
      <c r="H17374"/>
      <c r="N17374"/>
    </row>
    <row r="17375" spans="7:14" s="104" customFormat="1">
      <c r="G17375"/>
      <c r="H17375"/>
      <c r="N17375"/>
    </row>
    <row r="17376" spans="7:14" s="104" customFormat="1">
      <c r="G17376"/>
      <c r="H17376"/>
      <c r="N17376"/>
    </row>
    <row r="17377" spans="7:14" s="104" customFormat="1">
      <c r="G17377"/>
      <c r="H17377"/>
      <c r="N17377"/>
    </row>
    <row r="17378" spans="7:14" s="104" customFormat="1">
      <c r="G17378"/>
      <c r="H17378"/>
      <c r="N17378"/>
    </row>
    <row r="17379" spans="7:14" s="104" customFormat="1">
      <c r="G17379"/>
      <c r="H17379"/>
      <c r="N17379"/>
    </row>
    <row r="17380" spans="7:14" s="104" customFormat="1">
      <c r="G17380"/>
      <c r="H17380"/>
      <c r="N17380"/>
    </row>
    <row r="17381" spans="7:14" s="104" customFormat="1">
      <c r="G17381"/>
      <c r="H17381"/>
      <c r="N17381"/>
    </row>
    <row r="17382" spans="7:14" s="104" customFormat="1">
      <c r="G17382"/>
      <c r="H17382"/>
      <c r="N17382"/>
    </row>
    <row r="17383" spans="7:14" s="104" customFormat="1">
      <c r="G17383"/>
      <c r="H17383"/>
      <c r="N17383"/>
    </row>
    <row r="17384" spans="7:14" s="104" customFormat="1">
      <c r="G17384"/>
      <c r="H17384"/>
      <c r="N17384"/>
    </row>
    <row r="17385" spans="7:14" s="104" customFormat="1">
      <c r="G17385"/>
      <c r="H17385"/>
      <c r="N17385"/>
    </row>
    <row r="17386" spans="7:14" s="104" customFormat="1">
      <c r="G17386"/>
      <c r="H17386"/>
      <c r="N17386"/>
    </row>
    <row r="17387" spans="7:14" s="104" customFormat="1">
      <c r="G17387"/>
      <c r="H17387"/>
      <c r="N17387"/>
    </row>
    <row r="17388" spans="7:14" s="104" customFormat="1">
      <c r="G17388"/>
      <c r="H17388"/>
      <c r="N17388"/>
    </row>
    <row r="17389" spans="7:14" s="104" customFormat="1">
      <c r="G17389"/>
      <c r="H17389"/>
      <c r="N17389"/>
    </row>
    <row r="17390" spans="7:14" s="104" customFormat="1">
      <c r="G17390"/>
      <c r="H17390"/>
      <c r="N17390"/>
    </row>
    <row r="17391" spans="7:14" s="104" customFormat="1">
      <c r="G17391"/>
      <c r="H17391"/>
      <c r="N17391"/>
    </row>
    <row r="17392" spans="7:14" s="104" customFormat="1">
      <c r="G17392"/>
      <c r="H17392"/>
      <c r="N17392"/>
    </row>
    <row r="17393" spans="7:14" s="104" customFormat="1">
      <c r="G17393"/>
      <c r="H17393"/>
      <c r="N17393"/>
    </row>
    <row r="17394" spans="7:14" s="104" customFormat="1">
      <c r="G17394"/>
      <c r="H17394"/>
      <c r="N17394"/>
    </row>
    <row r="17395" spans="7:14" s="104" customFormat="1">
      <c r="G17395"/>
      <c r="H17395"/>
      <c r="N17395"/>
    </row>
    <row r="17396" spans="7:14" s="104" customFormat="1">
      <c r="G17396"/>
      <c r="H17396"/>
      <c r="N17396"/>
    </row>
    <row r="17397" spans="7:14" s="104" customFormat="1">
      <c r="G17397"/>
      <c r="H17397"/>
      <c r="N17397"/>
    </row>
    <row r="17398" spans="7:14" s="104" customFormat="1">
      <c r="G17398"/>
      <c r="H17398"/>
      <c r="N17398"/>
    </row>
    <row r="17399" spans="7:14" s="104" customFormat="1">
      <c r="G17399"/>
      <c r="H17399"/>
      <c r="N17399"/>
    </row>
    <row r="17400" spans="7:14" s="104" customFormat="1">
      <c r="G17400"/>
      <c r="H17400"/>
      <c r="N17400"/>
    </row>
    <row r="17401" spans="7:14" s="104" customFormat="1">
      <c r="G17401"/>
      <c r="H17401"/>
      <c r="N17401"/>
    </row>
    <row r="17402" spans="7:14" s="104" customFormat="1">
      <c r="G17402"/>
      <c r="H17402"/>
      <c r="N17402"/>
    </row>
    <row r="17403" spans="7:14" s="104" customFormat="1">
      <c r="G17403"/>
      <c r="H17403"/>
      <c r="N17403"/>
    </row>
    <row r="17404" spans="7:14" s="104" customFormat="1">
      <c r="G17404"/>
      <c r="H17404"/>
      <c r="N17404"/>
    </row>
    <row r="17405" spans="7:14" s="104" customFormat="1">
      <c r="G17405"/>
      <c r="H17405"/>
      <c r="N17405"/>
    </row>
    <row r="17406" spans="7:14" s="104" customFormat="1">
      <c r="G17406"/>
      <c r="H17406"/>
      <c r="N17406"/>
    </row>
    <row r="17407" spans="7:14" s="104" customFormat="1">
      <c r="G17407"/>
      <c r="H17407"/>
      <c r="N17407"/>
    </row>
    <row r="17408" spans="7:14" s="104" customFormat="1">
      <c r="G17408"/>
      <c r="H17408"/>
      <c r="N17408"/>
    </row>
    <row r="17409" spans="7:14" s="104" customFormat="1">
      <c r="G17409"/>
      <c r="H17409"/>
      <c r="N17409"/>
    </row>
    <row r="17410" spans="7:14" s="104" customFormat="1">
      <c r="G17410"/>
      <c r="H17410"/>
      <c r="N17410"/>
    </row>
    <row r="17411" spans="7:14" s="104" customFormat="1">
      <c r="G17411"/>
      <c r="H17411"/>
      <c r="N17411"/>
    </row>
    <row r="17412" spans="7:14" s="104" customFormat="1">
      <c r="G17412"/>
      <c r="H17412"/>
      <c r="N17412"/>
    </row>
    <row r="17413" spans="7:14" s="104" customFormat="1">
      <c r="G17413"/>
      <c r="H17413"/>
      <c r="N17413"/>
    </row>
    <row r="17414" spans="7:14" s="104" customFormat="1">
      <c r="G17414"/>
      <c r="H17414"/>
      <c r="N17414"/>
    </row>
    <row r="17415" spans="7:14" s="104" customFormat="1">
      <c r="G17415"/>
      <c r="H17415"/>
      <c r="N17415"/>
    </row>
    <row r="17416" spans="7:14" s="104" customFormat="1">
      <c r="G17416"/>
      <c r="H17416"/>
      <c r="N17416"/>
    </row>
    <row r="17417" spans="7:14" s="104" customFormat="1">
      <c r="G17417"/>
      <c r="H17417"/>
      <c r="N17417"/>
    </row>
    <row r="17418" spans="7:14" s="104" customFormat="1">
      <c r="G17418"/>
      <c r="H17418"/>
      <c r="N17418"/>
    </row>
    <row r="17419" spans="7:14" s="104" customFormat="1">
      <c r="G17419"/>
      <c r="H17419"/>
      <c r="N17419"/>
    </row>
    <row r="17420" spans="7:14" s="104" customFormat="1">
      <c r="G17420"/>
      <c r="H17420"/>
      <c r="N17420"/>
    </row>
    <row r="17421" spans="7:14" s="104" customFormat="1">
      <c r="G17421"/>
      <c r="H17421"/>
      <c r="N17421"/>
    </row>
    <row r="17422" spans="7:14" s="104" customFormat="1">
      <c r="G17422"/>
      <c r="H17422"/>
      <c r="N17422"/>
    </row>
    <row r="17423" spans="7:14" s="104" customFormat="1">
      <c r="G17423"/>
      <c r="H17423"/>
      <c r="N17423"/>
    </row>
    <row r="17424" spans="7:14" s="104" customFormat="1">
      <c r="G17424"/>
      <c r="H17424"/>
      <c r="N17424"/>
    </row>
    <row r="17425" spans="7:14" s="104" customFormat="1">
      <c r="G17425"/>
      <c r="H17425"/>
      <c r="N17425"/>
    </row>
    <row r="17426" spans="7:14" s="104" customFormat="1">
      <c r="G17426"/>
      <c r="H17426"/>
      <c r="N17426"/>
    </row>
    <row r="17427" spans="7:14" s="104" customFormat="1">
      <c r="G17427"/>
      <c r="H17427"/>
      <c r="N17427"/>
    </row>
    <row r="17428" spans="7:14" s="104" customFormat="1">
      <c r="G17428"/>
      <c r="H17428"/>
      <c r="N17428"/>
    </row>
    <row r="17429" spans="7:14" s="104" customFormat="1">
      <c r="G17429"/>
      <c r="H17429"/>
      <c r="N17429"/>
    </row>
    <row r="17430" spans="7:14" s="104" customFormat="1">
      <c r="G17430"/>
      <c r="H17430"/>
      <c r="N17430"/>
    </row>
    <row r="17431" spans="7:14" s="104" customFormat="1">
      <c r="G17431"/>
      <c r="H17431"/>
      <c r="N17431"/>
    </row>
    <row r="17432" spans="7:14" s="104" customFormat="1">
      <c r="G17432"/>
      <c r="H17432"/>
      <c r="N17432"/>
    </row>
    <row r="17433" spans="7:14" s="104" customFormat="1">
      <c r="G17433"/>
      <c r="H17433"/>
      <c r="N17433"/>
    </row>
    <row r="17434" spans="7:14" s="104" customFormat="1">
      <c r="G17434"/>
      <c r="H17434"/>
      <c r="N17434"/>
    </row>
    <row r="17435" spans="7:14" s="104" customFormat="1">
      <c r="G17435"/>
      <c r="H17435"/>
      <c r="N17435"/>
    </row>
    <row r="17436" spans="7:14" s="104" customFormat="1">
      <c r="G17436"/>
      <c r="H17436"/>
      <c r="N17436"/>
    </row>
    <row r="17437" spans="7:14" s="104" customFormat="1">
      <c r="G17437"/>
      <c r="H17437"/>
      <c r="N17437"/>
    </row>
    <row r="17438" spans="7:14" s="104" customFormat="1">
      <c r="G17438"/>
      <c r="H17438"/>
      <c r="N17438"/>
    </row>
    <row r="17439" spans="7:14" s="104" customFormat="1">
      <c r="G17439"/>
      <c r="H17439"/>
      <c r="N17439"/>
    </row>
    <row r="17440" spans="7:14" s="104" customFormat="1">
      <c r="G17440"/>
      <c r="H17440"/>
      <c r="N17440"/>
    </row>
    <row r="17441" spans="7:14" s="104" customFormat="1">
      <c r="G17441"/>
      <c r="H17441"/>
      <c r="N17441"/>
    </row>
    <row r="17442" spans="7:14" s="104" customFormat="1">
      <c r="G17442"/>
      <c r="H17442"/>
      <c r="N17442"/>
    </row>
    <row r="17443" spans="7:14" s="104" customFormat="1">
      <c r="G17443"/>
      <c r="H17443"/>
      <c r="N17443"/>
    </row>
    <row r="17444" spans="7:14" s="104" customFormat="1">
      <c r="G17444"/>
      <c r="H17444"/>
      <c r="N17444"/>
    </row>
    <row r="17445" spans="7:14" s="104" customFormat="1">
      <c r="G17445"/>
      <c r="H17445"/>
      <c r="N17445"/>
    </row>
    <row r="17446" spans="7:14" s="104" customFormat="1">
      <c r="G17446"/>
      <c r="H17446"/>
      <c r="N17446"/>
    </row>
    <row r="17447" spans="7:14" s="104" customFormat="1">
      <c r="G17447"/>
      <c r="H17447"/>
      <c r="N17447"/>
    </row>
    <row r="17448" spans="7:14" s="104" customFormat="1">
      <c r="G17448"/>
      <c r="H17448"/>
      <c r="N17448"/>
    </row>
    <row r="17449" spans="7:14" s="104" customFormat="1">
      <c r="G17449"/>
      <c r="H17449"/>
      <c r="N17449"/>
    </row>
    <row r="17450" spans="7:14" s="104" customFormat="1">
      <c r="G17450"/>
      <c r="H17450"/>
      <c r="N17450"/>
    </row>
    <row r="17451" spans="7:14" s="104" customFormat="1">
      <c r="G17451"/>
      <c r="H17451"/>
      <c r="N17451"/>
    </row>
    <row r="17452" spans="7:14" s="104" customFormat="1">
      <c r="G17452"/>
      <c r="H17452"/>
      <c r="N17452"/>
    </row>
    <row r="17453" spans="7:14" s="104" customFormat="1">
      <c r="G17453"/>
      <c r="H17453"/>
      <c r="N17453"/>
    </row>
    <row r="17454" spans="7:14" s="104" customFormat="1">
      <c r="G17454"/>
      <c r="H17454"/>
      <c r="N17454"/>
    </row>
    <row r="17455" spans="7:14" s="104" customFormat="1">
      <c r="G17455"/>
      <c r="H17455"/>
      <c r="N17455"/>
    </row>
    <row r="17456" spans="7:14" s="104" customFormat="1">
      <c r="G17456"/>
      <c r="H17456"/>
      <c r="N17456"/>
    </row>
    <row r="17457" spans="7:14" s="104" customFormat="1">
      <c r="G17457"/>
      <c r="H17457"/>
      <c r="N17457"/>
    </row>
    <row r="17458" spans="7:14" s="104" customFormat="1">
      <c r="G17458"/>
      <c r="H17458"/>
      <c r="N17458"/>
    </row>
    <row r="17459" spans="7:14" s="104" customFormat="1">
      <c r="G17459"/>
      <c r="H17459"/>
      <c r="N17459"/>
    </row>
    <row r="17460" spans="7:14" s="104" customFormat="1">
      <c r="G17460"/>
      <c r="H17460"/>
      <c r="N17460"/>
    </row>
    <row r="17461" spans="7:14" s="104" customFormat="1">
      <c r="G17461"/>
      <c r="H17461"/>
      <c r="N17461"/>
    </row>
    <row r="17462" spans="7:14" s="104" customFormat="1">
      <c r="G17462"/>
      <c r="H17462"/>
      <c r="N17462"/>
    </row>
    <row r="17463" spans="7:14" s="104" customFormat="1">
      <c r="G17463"/>
      <c r="H17463"/>
      <c r="N17463"/>
    </row>
    <row r="17464" spans="7:14" s="104" customFormat="1">
      <c r="G17464"/>
      <c r="H17464"/>
      <c r="N17464"/>
    </row>
    <row r="17465" spans="7:14" s="104" customFormat="1">
      <c r="G17465"/>
      <c r="H17465"/>
      <c r="N17465"/>
    </row>
    <row r="17466" spans="7:14" s="104" customFormat="1">
      <c r="G17466"/>
      <c r="H17466"/>
      <c r="N17466"/>
    </row>
    <row r="17467" spans="7:14" s="104" customFormat="1">
      <c r="G17467"/>
      <c r="H17467"/>
      <c r="N17467"/>
    </row>
    <row r="17468" spans="7:14" s="104" customFormat="1">
      <c r="G17468"/>
      <c r="H17468"/>
      <c r="N17468"/>
    </row>
    <row r="17469" spans="7:14" s="104" customFormat="1">
      <c r="G17469"/>
      <c r="H17469"/>
      <c r="N17469"/>
    </row>
    <row r="17470" spans="7:14" s="104" customFormat="1">
      <c r="G17470"/>
      <c r="H17470"/>
      <c r="N17470"/>
    </row>
    <row r="17471" spans="7:14" s="104" customFormat="1">
      <c r="G17471"/>
      <c r="H17471"/>
      <c r="N17471"/>
    </row>
    <row r="17472" spans="7:14" s="104" customFormat="1">
      <c r="G17472"/>
      <c r="H17472"/>
      <c r="N17472"/>
    </row>
    <row r="17473" spans="7:14" s="104" customFormat="1">
      <c r="G17473"/>
      <c r="H17473"/>
      <c r="N17473"/>
    </row>
    <row r="17474" spans="7:14" s="104" customFormat="1">
      <c r="G17474"/>
      <c r="H17474"/>
      <c r="N17474"/>
    </row>
    <row r="17475" spans="7:14" s="104" customFormat="1">
      <c r="G17475"/>
      <c r="H17475"/>
      <c r="N17475"/>
    </row>
    <row r="17476" spans="7:14" s="104" customFormat="1">
      <c r="G17476"/>
      <c r="H17476"/>
      <c r="N17476"/>
    </row>
    <row r="17477" spans="7:14" s="104" customFormat="1">
      <c r="G17477"/>
      <c r="H17477"/>
      <c r="N17477"/>
    </row>
    <row r="17478" spans="7:14" s="104" customFormat="1">
      <c r="G17478"/>
      <c r="H17478"/>
      <c r="N17478"/>
    </row>
    <row r="17479" spans="7:14" s="104" customFormat="1">
      <c r="G17479"/>
      <c r="H17479"/>
      <c r="N17479"/>
    </row>
    <row r="17480" spans="7:14" s="104" customFormat="1">
      <c r="G17480"/>
      <c r="H17480"/>
      <c r="N17480"/>
    </row>
    <row r="17481" spans="7:14" s="104" customFormat="1">
      <c r="G17481"/>
      <c r="H17481"/>
      <c r="N17481"/>
    </row>
    <row r="17482" spans="7:14" s="104" customFormat="1">
      <c r="G17482"/>
      <c r="H17482"/>
      <c r="N17482"/>
    </row>
    <row r="17483" spans="7:14" s="104" customFormat="1">
      <c r="G17483"/>
      <c r="H17483"/>
      <c r="N17483"/>
    </row>
    <row r="17484" spans="7:14" s="104" customFormat="1">
      <c r="G17484"/>
      <c r="H17484"/>
      <c r="N17484"/>
    </row>
    <row r="17485" spans="7:14" s="104" customFormat="1">
      <c r="G17485"/>
      <c r="H17485"/>
      <c r="N17485"/>
    </row>
    <row r="17486" spans="7:14" s="104" customFormat="1">
      <c r="G17486"/>
      <c r="H17486"/>
      <c r="N17486"/>
    </row>
    <row r="17487" spans="7:14" s="104" customFormat="1">
      <c r="G17487"/>
      <c r="H17487"/>
      <c r="N17487"/>
    </row>
    <row r="17488" spans="7:14" s="104" customFormat="1">
      <c r="G17488"/>
      <c r="H17488"/>
      <c r="N17488"/>
    </row>
    <row r="17489" spans="7:14" s="104" customFormat="1">
      <c r="G17489"/>
      <c r="H17489"/>
      <c r="N17489"/>
    </row>
    <row r="17490" spans="7:14" s="104" customFormat="1">
      <c r="G17490"/>
      <c r="H17490"/>
      <c r="N17490"/>
    </row>
    <row r="17491" spans="7:14" s="104" customFormat="1">
      <c r="G17491"/>
      <c r="H17491"/>
      <c r="N17491"/>
    </row>
    <row r="17492" spans="7:14" s="104" customFormat="1">
      <c r="G17492"/>
      <c r="H17492"/>
      <c r="N17492"/>
    </row>
    <row r="17493" spans="7:14" s="104" customFormat="1">
      <c r="G17493"/>
      <c r="H17493"/>
      <c r="N17493"/>
    </row>
    <row r="17494" spans="7:14" s="104" customFormat="1">
      <c r="G17494"/>
      <c r="H17494"/>
      <c r="N17494"/>
    </row>
    <row r="17495" spans="7:14" s="104" customFormat="1">
      <c r="G17495"/>
      <c r="H17495"/>
      <c r="N17495"/>
    </row>
    <row r="17496" spans="7:14" s="104" customFormat="1">
      <c r="G17496"/>
      <c r="H17496"/>
      <c r="N17496"/>
    </row>
    <row r="17497" spans="7:14" s="104" customFormat="1">
      <c r="G17497"/>
      <c r="H17497"/>
      <c r="N17497"/>
    </row>
    <row r="17498" spans="7:14" s="104" customFormat="1">
      <c r="G17498"/>
      <c r="H17498"/>
      <c r="N17498"/>
    </row>
    <row r="17499" spans="7:14" s="104" customFormat="1">
      <c r="G17499"/>
      <c r="H17499"/>
      <c r="N17499"/>
    </row>
    <row r="17500" spans="7:14" s="104" customFormat="1">
      <c r="G17500"/>
      <c r="H17500"/>
      <c r="N17500"/>
    </row>
    <row r="17501" spans="7:14" s="104" customFormat="1">
      <c r="G17501"/>
      <c r="H17501"/>
      <c r="N17501"/>
    </row>
    <row r="17502" spans="7:14" s="104" customFormat="1">
      <c r="G17502"/>
      <c r="H17502"/>
      <c r="N17502"/>
    </row>
    <row r="17503" spans="7:14" s="104" customFormat="1">
      <c r="G17503"/>
      <c r="H17503"/>
      <c r="N17503"/>
    </row>
    <row r="17504" spans="7:14" s="104" customFormat="1">
      <c r="G17504"/>
      <c r="H17504"/>
      <c r="N17504"/>
    </row>
    <row r="17505" spans="7:14" s="104" customFormat="1">
      <c r="G17505"/>
      <c r="H17505"/>
      <c r="N17505"/>
    </row>
    <row r="17506" spans="7:14" s="104" customFormat="1">
      <c r="G17506"/>
      <c r="H17506"/>
      <c r="N17506"/>
    </row>
    <row r="17507" spans="7:14" s="104" customFormat="1">
      <c r="G17507"/>
      <c r="H17507"/>
      <c r="N17507"/>
    </row>
    <row r="17508" spans="7:14" s="104" customFormat="1">
      <c r="G17508"/>
      <c r="H17508"/>
      <c r="N17508"/>
    </row>
    <row r="17509" spans="7:14" s="104" customFormat="1">
      <c r="G17509"/>
      <c r="H17509"/>
      <c r="N17509"/>
    </row>
    <row r="17510" spans="7:14" s="104" customFormat="1">
      <c r="G17510"/>
      <c r="H17510"/>
      <c r="N17510"/>
    </row>
    <row r="17511" spans="7:14" s="104" customFormat="1">
      <c r="G17511"/>
      <c r="H17511"/>
      <c r="N17511"/>
    </row>
    <row r="17512" spans="7:14" s="104" customFormat="1">
      <c r="G17512"/>
      <c r="H17512"/>
      <c r="N17512"/>
    </row>
    <row r="17513" spans="7:14" s="104" customFormat="1">
      <c r="G17513"/>
      <c r="H17513"/>
      <c r="N17513"/>
    </row>
    <row r="17514" spans="7:14" s="104" customFormat="1">
      <c r="G17514"/>
      <c r="H17514"/>
      <c r="N17514"/>
    </row>
    <row r="17515" spans="7:14" s="104" customFormat="1">
      <c r="G17515"/>
      <c r="H17515"/>
      <c r="N17515"/>
    </row>
    <row r="17516" spans="7:14" s="104" customFormat="1">
      <c r="G17516"/>
      <c r="H17516"/>
      <c r="N17516"/>
    </row>
    <row r="17517" spans="7:14" s="104" customFormat="1">
      <c r="G17517"/>
      <c r="H17517"/>
      <c r="N17517"/>
    </row>
    <row r="17518" spans="7:14" s="104" customFormat="1">
      <c r="G17518"/>
      <c r="H17518"/>
      <c r="N17518"/>
    </row>
    <row r="17519" spans="7:14" s="104" customFormat="1">
      <c r="G17519"/>
      <c r="H17519"/>
      <c r="N17519"/>
    </row>
    <row r="17520" spans="7:14" s="104" customFormat="1">
      <c r="G17520"/>
      <c r="H17520"/>
      <c r="N17520"/>
    </row>
    <row r="17521" spans="7:14" s="104" customFormat="1">
      <c r="G17521"/>
      <c r="H17521"/>
      <c r="N17521"/>
    </row>
    <row r="17522" spans="7:14" s="104" customFormat="1">
      <c r="G17522"/>
      <c r="H17522"/>
      <c r="N17522"/>
    </row>
    <row r="17523" spans="7:14" s="104" customFormat="1">
      <c r="G17523"/>
      <c r="H17523"/>
      <c r="N17523"/>
    </row>
    <row r="17524" spans="7:14" s="104" customFormat="1">
      <c r="G17524"/>
      <c r="H17524"/>
      <c r="N17524"/>
    </row>
    <row r="17525" spans="7:14" s="104" customFormat="1">
      <c r="G17525"/>
      <c r="H17525"/>
      <c r="N17525"/>
    </row>
    <row r="17526" spans="7:14" s="104" customFormat="1">
      <c r="G17526"/>
      <c r="H17526"/>
      <c r="N17526"/>
    </row>
    <row r="17527" spans="7:14" s="104" customFormat="1">
      <c r="G17527"/>
      <c r="H17527"/>
      <c r="N17527"/>
    </row>
    <row r="17528" spans="7:14" s="104" customFormat="1">
      <c r="G17528"/>
      <c r="H17528"/>
      <c r="N17528"/>
    </row>
    <row r="17529" spans="7:14" s="104" customFormat="1">
      <c r="G17529"/>
      <c r="H17529"/>
      <c r="N17529"/>
    </row>
    <row r="17530" spans="7:14" s="104" customFormat="1">
      <c r="G17530"/>
      <c r="H17530"/>
      <c r="N17530"/>
    </row>
    <row r="17531" spans="7:14" s="104" customFormat="1">
      <c r="G17531"/>
      <c r="H17531"/>
      <c r="N17531"/>
    </row>
    <row r="17532" spans="7:14" s="104" customFormat="1">
      <c r="G17532"/>
      <c r="H17532"/>
      <c r="N17532"/>
    </row>
    <row r="17533" spans="7:14" s="104" customFormat="1">
      <c r="G17533"/>
      <c r="H17533"/>
      <c r="N17533"/>
    </row>
    <row r="17534" spans="7:14" s="104" customFormat="1">
      <c r="G17534"/>
      <c r="H17534"/>
      <c r="N17534"/>
    </row>
    <row r="17535" spans="7:14" s="104" customFormat="1">
      <c r="G17535"/>
      <c r="H17535"/>
      <c r="N17535"/>
    </row>
    <row r="17536" spans="7:14" s="104" customFormat="1">
      <c r="G17536"/>
      <c r="H17536"/>
      <c r="N17536"/>
    </row>
    <row r="17537" spans="7:14" s="104" customFormat="1">
      <c r="G17537"/>
      <c r="H17537"/>
      <c r="N17537"/>
    </row>
    <row r="17538" spans="7:14" s="104" customFormat="1">
      <c r="G17538"/>
      <c r="H17538"/>
      <c r="N17538"/>
    </row>
    <row r="17539" spans="7:14" s="104" customFormat="1">
      <c r="G17539"/>
      <c r="H17539"/>
      <c r="N17539"/>
    </row>
    <row r="17540" spans="7:14" s="104" customFormat="1">
      <c r="G17540"/>
      <c r="H17540"/>
      <c r="N17540"/>
    </row>
    <row r="17541" spans="7:14" s="104" customFormat="1">
      <c r="G17541"/>
      <c r="H17541"/>
      <c r="N17541"/>
    </row>
    <row r="17542" spans="7:14" s="104" customFormat="1">
      <c r="G17542"/>
      <c r="H17542"/>
      <c r="N17542"/>
    </row>
    <row r="17543" spans="7:14" s="104" customFormat="1">
      <c r="G17543"/>
      <c r="H17543"/>
      <c r="N17543"/>
    </row>
    <row r="17544" spans="7:14" s="104" customFormat="1">
      <c r="G17544"/>
      <c r="H17544"/>
      <c r="N17544"/>
    </row>
    <row r="17545" spans="7:14" s="104" customFormat="1">
      <c r="G17545"/>
      <c r="H17545"/>
      <c r="N17545"/>
    </row>
    <row r="17546" spans="7:14" s="104" customFormat="1">
      <c r="G17546"/>
      <c r="H17546"/>
      <c r="N17546"/>
    </row>
    <row r="17547" spans="7:14" s="104" customFormat="1">
      <c r="G17547"/>
      <c r="H17547"/>
      <c r="N17547"/>
    </row>
    <row r="17548" spans="7:14" s="104" customFormat="1">
      <c r="G17548"/>
      <c r="H17548"/>
      <c r="N17548"/>
    </row>
    <row r="17549" spans="7:14" s="104" customFormat="1">
      <c r="G17549"/>
      <c r="H17549"/>
      <c r="N17549"/>
    </row>
    <row r="17550" spans="7:14" s="104" customFormat="1">
      <c r="G17550"/>
      <c r="H17550"/>
      <c r="N17550"/>
    </row>
    <row r="17551" spans="7:14" s="104" customFormat="1">
      <c r="G17551"/>
      <c r="H17551"/>
      <c r="N17551"/>
    </row>
    <row r="17552" spans="7:14" s="104" customFormat="1">
      <c r="G17552"/>
      <c r="H17552"/>
      <c r="N17552"/>
    </row>
    <row r="17553" spans="7:14" s="104" customFormat="1">
      <c r="G17553"/>
      <c r="H17553"/>
      <c r="N17553"/>
    </row>
    <row r="17554" spans="7:14" s="104" customFormat="1">
      <c r="G17554"/>
      <c r="H17554"/>
      <c r="N17554"/>
    </row>
    <row r="17555" spans="7:14" s="104" customFormat="1">
      <c r="G17555"/>
      <c r="H17555"/>
      <c r="N17555"/>
    </row>
    <row r="17556" spans="7:14" s="104" customFormat="1">
      <c r="G17556"/>
      <c r="H17556"/>
      <c r="N17556"/>
    </row>
    <row r="17557" spans="7:14" s="104" customFormat="1">
      <c r="G17557"/>
      <c r="H17557"/>
      <c r="N17557"/>
    </row>
    <row r="17558" spans="7:14" s="104" customFormat="1">
      <c r="G17558"/>
      <c r="H17558"/>
      <c r="N17558"/>
    </row>
    <row r="17559" spans="7:14" s="104" customFormat="1">
      <c r="G17559"/>
      <c r="H17559"/>
      <c r="N17559"/>
    </row>
    <row r="17560" spans="7:14" s="104" customFormat="1">
      <c r="G17560"/>
      <c r="H17560"/>
      <c r="N17560"/>
    </row>
    <row r="17561" spans="7:14" s="104" customFormat="1">
      <c r="G17561"/>
      <c r="H17561"/>
      <c r="N17561"/>
    </row>
    <row r="17562" spans="7:14" s="104" customFormat="1">
      <c r="G17562"/>
      <c r="H17562"/>
      <c r="N17562"/>
    </row>
    <row r="17563" spans="7:14" s="104" customFormat="1">
      <c r="G17563"/>
      <c r="H17563"/>
      <c r="N17563"/>
    </row>
    <row r="17564" spans="7:14" s="104" customFormat="1">
      <c r="G17564"/>
      <c r="H17564"/>
      <c r="N17564"/>
    </row>
    <row r="17565" spans="7:14" s="104" customFormat="1">
      <c r="G17565"/>
      <c r="H17565"/>
      <c r="N17565"/>
    </row>
    <row r="17566" spans="7:14" s="104" customFormat="1">
      <c r="G17566"/>
      <c r="H17566"/>
      <c r="N17566"/>
    </row>
    <row r="17567" spans="7:14" s="104" customFormat="1">
      <c r="G17567"/>
      <c r="H17567"/>
      <c r="N17567"/>
    </row>
    <row r="17568" spans="7:14" s="104" customFormat="1">
      <c r="G17568"/>
      <c r="H17568"/>
      <c r="N17568"/>
    </row>
    <row r="17569" spans="7:14" s="104" customFormat="1">
      <c r="G17569"/>
      <c r="H17569"/>
      <c r="N17569"/>
    </row>
    <row r="17570" spans="7:14" s="104" customFormat="1">
      <c r="G17570"/>
      <c r="H17570"/>
      <c r="N17570"/>
    </row>
    <row r="17571" spans="7:14" s="104" customFormat="1">
      <c r="G17571"/>
      <c r="H17571"/>
      <c r="N17571"/>
    </row>
    <row r="17572" spans="7:14" s="104" customFormat="1">
      <c r="G17572"/>
      <c r="H17572"/>
      <c r="N17572"/>
    </row>
    <row r="17573" spans="7:14" s="104" customFormat="1">
      <c r="G17573"/>
      <c r="H17573"/>
      <c r="N17573"/>
    </row>
    <row r="17574" spans="7:14" s="104" customFormat="1">
      <c r="G17574"/>
      <c r="H17574"/>
      <c r="N17574"/>
    </row>
    <row r="17575" spans="7:14" s="104" customFormat="1">
      <c r="G17575"/>
      <c r="H17575"/>
      <c r="N17575"/>
    </row>
    <row r="17576" spans="7:14" s="104" customFormat="1">
      <c r="G17576"/>
      <c r="H17576"/>
      <c r="N17576"/>
    </row>
    <row r="17577" spans="7:14" s="104" customFormat="1">
      <c r="G17577"/>
      <c r="H17577"/>
      <c r="N17577"/>
    </row>
    <row r="17578" spans="7:14" s="104" customFormat="1">
      <c r="G17578"/>
      <c r="H17578"/>
      <c r="N17578"/>
    </row>
    <row r="17579" spans="7:14" s="104" customFormat="1">
      <c r="G17579"/>
      <c r="H17579"/>
      <c r="N17579"/>
    </row>
    <row r="17580" spans="7:14" s="104" customFormat="1">
      <c r="G17580"/>
      <c r="H17580"/>
      <c r="N17580"/>
    </row>
    <row r="17581" spans="7:14" s="104" customFormat="1">
      <c r="G17581"/>
      <c r="H17581"/>
      <c r="N17581"/>
    </row>
    <row r="17582" spans="7:14" s="104" customFormat="1">
      <c r="G17582"/>
      <c r="H17582"/>
      <c r="N17582"/>
    </row>
    <row r="17583" spans="7:14" s="104" customFormat="1">
      <c r="G17583"/>
      <c r="H17583"/>
      <c r="N17583"/>
    </row>
    <row r="17584" spans="7:14" s="104" customFormat="1">
      <c r="G17584"/>
      <c r="H17584"/>
      <c r="N17584"/>
    </row>
    <row r="17585" spans="7:14" s="104" customFormat="1">
      <c r="G17585"/>
      <c r="H17585"/>
      <c r="N17585"/>
    </row>
    <row r="17586" spans="7:14" s="104" customFormat="1">
      <c r="G17586"/>
      <c r="H17586"/>
      <c r="N17586"/>
    </row>
    <row r="17587" spans="7:14" s="104" customFormat="1">
      <c r="G17587"/>
      <c r="H17587"/>
      <c r="N17587"/>
    </row>
    <row r="17588" spans="7:14" s="104" customFormat="1">
      <c r="G17588"/>
      <c r="H17588"/>
      <c r="N17588"/>
    </row>
    <row r="17589" spans="7:14" s="104" customFormat="1">
      <c r="G17589"/>
      <c r="H17589"/>
      <c r="N17589"/>
    </row>
    <row r="17590" spans="7:14" s="104" customFormat="1">
      <c r="G17590"/>
      <c r="H17590"/>
      <c r="N17590"/>
    </row>
    <row r="17591" spans="7:14" s="104" customFormat="1">
      <c r="G17591"/>
      <c r="H17591"/>
      <c r="N17591"/>
    </row>
    <row r="17592" spans="7:14" s="104" customFormat="1">
      <c r="G17592"/>
      <c r="H17592"/>
      <c r="N17592"/>
    </row>
    <row r="17593" spans="7:14" s="104" customFormat="1">
      <c r="G17593"/>
      <c r="H17593"/>
      <c r="N17593"/>
    </row>
    <row r="17594" spans="7:14" s="104" customFormat="1">
      <c r="G17594"/>
      <c r="H17594"/>
      <c r="N17594"/>
    </row>
    <row r="17595" spans="7:14" s="104" customFormat="1">
      <c r="G17595"/>
      <c r="H17595"/>
      <c r="N17595"/>
    </row>
    <row r="17596" spans="7:14" s="104" customFormat="1">
      <c r="G17596"/>
      <c r="H17596"/>
      <c r="N17596"/>
    </row>
    <row r="17597" spans="7:14" s="104" customFormat="1">
      <c r="G17597"/>
      <c r="H17597"/>
      <c r="N17597"/>
    </row>
    <row r="17598" spans="7:14" s="104" customFormat="1">
      <c r="G17598"/>
      <c r="H17598"/>
      <c r="N17598"/>
    </row>
    <row r="17599" spans="7:14" s="104" customFormat="1">
      <c r="G17599"/>
      <c r="H17599"/>
      <c r="N17599"/>
    </row>
    <row r="17600" spans="7:14" s="104" customFormat="1">
      <c r="G17600"/>
      <c r="H17600"/>
      <c r="N17600"/>
    </row>
    <row r="17601" spans="7:14" s="104" customFormat="1">
      <c r="G17601"/>
      <c r="H17601"/>
      <c r="N17601"/>
    </row>
    <row r="17602" spans="7:14" s="104" customFormat="1">
      <c r="G17602"/>
      <c r="H17602"/>
      <c r="N17602"/>
    </row>
    <row r="17603" spans="7:14" s="104" customFormat="1">
      <c r="G17603"/>
      <c r="H17603"/>
      <c r="N17603"/>
    </row>
    <row r="17604" spans="7:14" s="104" customFormat="1">
      <c r="G17604"/>
      <c r="H17604"/>
      <c r="N17604"/>
    </row>
    <row r="17605" spans="7:14" s="104" customFormat="1">
      <c r="G17605"/>
      <c r="H17605"/>
      <c r="N17605"/>
    </row>
    <row r="17606" spans="7:14" s="104" customFormat="1">
      <c r="G17606"/>
      <c r="H17606"/>
      <c r="N17606"/>
    </row>
    <row r="17607" spans="7:14" s="104" customFormat="1">
      <c r="G17607"/>
      <c r="H17607"/>
      <c r="N17607"/>
    </row>
    <row r="17608" spans="7:14" s="104" customFormat="1">
      <c r="G17608"/>
      <c r="H17608"/>
      <c r="N17608"/>
    </row>
    <row r="17609" spans="7:14" s="104" customFormat="1">
      <c r="G17609"/>
      <c r="H17609"/>
      <c r="N17609"/>
    </row>
    <row r="17610" spans="7:14" s="104" customFormat="1">
      <c r="G17610"/>
      <c r="H17610"/>
      <c r="N17610"/>
    </row>
    <row r="17611" spans="7:14" s="104" customFormat="1">
      <c r="G17611"/>
      <c r="H17611"/>
      <c r="N17611"/>
    </row>
    <row r="17612" spans="7:14" s="104" customFormat="1">
      <c r="G17612"/>
      <c r="H17612"/>
      <c r="N17612"/>
    </row>
    <row r="17613" spans="7:14" s="104" customFormat="1">
      <c r="G17613"/>
      <c r="H17613"/>
      <c r="N17613"/>
    </row>
    <row r="17614" spans="7:14" s="104" customFormat="1">
      <c r="G17614"/>
      <c r="H17614"/>
      <c r="N17614"/>
    </row>
    <row r="17615" spans="7:14" s="104" customFormat="1">
      <c r="G17615"/>
      <c r="H17615"/>
      <c r="N17615"/>
    </row>
    <row r="17616" spans="7:14" s="104" customFormat="1">
      <c r="G17616"/>
      <c r="H17616"/>
      <c r="N17616"/>
    </row>
    <row r="17617" spans="7:14" s="104" customFormat="1">
      <c r="G17617"/>
      <c r="H17617"/>
      <c r="N17617"/>
    </row>
    <row r="17618" spans="7:14" s="104" customFormat="1">
      <c r="G17618"/>
      <c r="H17618"/>
      <c r="N17618"/>
    </row>
    <row r="17619" spans="7:14" s="104" customFormat="1">
      <c r="G17619"/>
      <c r="H17619"/>
      <c r="N17619"/>
    </row>
    <row r="17620" spans="7:14" s="104" customFormat="1">
      <c r="G17620"/>
      <c r="H17620"/>
      <c r="N17620"/>
    </row>
    <row r="17621" spans="7:14" s="104" customFormat="1">
      <c r="G17621"/>
      <c r="H17621"/>
      <c r="N17621"/>
    </row>
    <row r="17622" spans="7:14" s="104" customFormat="1">
      <c r="G17622"/>
      <c r="H17622"/>
      <c r="N17622"/>
    </row>
    <row r="17623" spans="7:14" s="104" customFormat="1">
      <c r="G17623"/>
      <c r="H17623"/>
      <c r="N17623"/>
    </row>
    <row r="17624" spans="7:14" s="104" customFormat="1">
      <c r="G17624"/>
      <c r="H17624"/>
      <c r="N17624"/>
    </row>
    <row r="17625" spans="7:14" s="104" customFormat="1">
      <c r="G17625"/>
      <c r="H17625"/>
      <c r="N17625"/>
    </row>
    <row r="17626" spans="7:14" s="104" customFormat="1">
      <c r="G17626"/>
      <c r="H17626"/>
      <c r="N17626"/>
    </row>
    <row r="17627" spans="7:14" s="104" customFormat="1">
      <c r="G17627"/>
      <c r="H17627"/>
      <c r="N17627"/>
    </row>
    <row r="17628" spans="7:14" s="104" customFormat="1">
      <c r="G17628"/>
      <c r="H17628"/>
      <c r="N17628"/>
    </row>
    <row r="17629" spans="7:14" s="104" customFormat="1">
      <c r="G17629"/>
      <c r="H17629"/>
      <c r="N17629"/>
    </row>
    <row r="17630" spans="7:14" s="104" customFormat="1">
      <c r="G17630"/>
      <c r="H17630"/>
      <c r="N17630"/>
    </row>
    <row r="17631" spans="7:14" s="104" customFormat="1">
      <c r="G17631"/>
      <c r="H17631"/>
      <c r="N17631"/>
    </row>
    <row r="17632" spans="7:14" s="104" customFormat="1">
      <c r="G17632"/>
      <c r="H17632"/>
      <c r="N17632"/>
    </row>
    <row r="17633" spans="7:14" s="104" customFormat="1">
      <c r="G17633"/>
      <c r="H17633"/>
      <c r="N17633"/>
    </row>
    <row r="17634" spans="7:14" s="104" customFormat="1">
      <c r="G17634"/>
      <c r="H17634"/>
      <c r="N17634"/>
    </row>
    <row r="17635" spans="7:14" s="104" customFormat="1">
      <c r="G17635"/>
      <c r="H17635"/>
      <c r="N17635"/>
    </row>
    <row r="17636" spans="7:14" s="104" customFormat="1">
      <c r="G17636"/>
      <c r="H17636"/>
      <c r="N17636"/>
    </row>
    <row r="17637" spans="7:14" s="104" customFormat="1">
      <c r="G17637"/>
      <c r="H17637"/>
      <c r="N17637"/>
    </row>
    <row r="17638" spans="7:14" s="104" customFormat="1">
      <c r="G17638"/>
      <c r="H17638"/>
      <c r="N17638"/>
    </row>
    <row r="17639" spans="7:14" s="104" customFormat="1">
      <c r="G17639"/>
      <c r="H17639"/>
      <c r="N17639"/>
    </row>
    <row r="17640" spans="7:14" s="104" customFormat="1">
      <c r="G17640"/>
      <c r="H17640"/>
      <c r="N17640"/>
    </row>
    <row r="17641" spans="7:14" s="104" customFormat="1">
      <c r="G17641"/>
      <c r="H17641"/>
      <c r="N17641"/>
    </row>
    <row r="17642" spans="7:14" s="104" customFormat="1">
      <c r="G17642"/>
      <c r="H17642"/>
      <c r="N17642"/>
    </row>
    <row r="17643" spans="7:14" s="104" customFormat="1">
      <c r="G17643"/>
      <c r="H17643"/>
      <c r="N17643"/>
    </row>
    <row r="17644" spans="7:14" s="104" customFormat="1">
      <c r="G17644"/>
      <c r="H17644"/>
      <c r="N17644"/>
    </row>
    <row r="17645" spans="7:14" s="104" customFormat="1">
      <c r="G17645"/>
      <c r="H17645"/>
      <c r="N17645"/>
    </row>
    <row r="17646" spans="7:14" s="104" customFormat="1">
      <c r="G17646"/>
      <c r="H17646"/>
      <c r="N17646"/>
    </row>
    <row r="17647" spans="7:14" s="104" customFormat="1">
      <c r="G17647"/>
      <c r="H17647"/>
      <c r="N17647"/>
    </row>
    <row r="17648" spans="7:14" s="104" customFormat="1">
      <c r="G17648"/>
      <c r="H17648"/>
      <c r="N17648"/>
    </row>
    <row r="17649" spans="7:14" s="104" customFormat="1">
      <c r="G17649"/>
      <c r="H17649"/>
      <c r="N17649"/>
    </row>
    <row r="17650" spans="7:14" s="104" customFormat="1">
      <c r="G17650"/>
      <c r="H17650"/>
      <c r="N17650"/>
    </row>
    <row r="17651" spans="7:14" s="104" customFormat="1">
      <c r="G17651"/>
      <c r="H17651"/>
      <c r="N17651"/>
    </row>
    <row r="17652" spans="7:14" s="104" customFormat="1">
      <c r="G17652"/>
      <c r="H17652"/>
      <c r="N17652"/>
    </row>
    <row r="17653" spans="7:14" s="104" customFormat="1">
      <c r="G17653"/>
      <c r="H17653"/>
      <c r="N17653"/>
    </row>
    <row r="17654" spans="7:14" s="104" customFormat="1">
      <c r="G17654"/>
      <c r="H17654"/>
      <c r="N17654"/>
    </row>
    <row r="17655" spans="7:14" s="104" customFormat="1">
      <c r="G17655"/>
      <c r="H17655"/>
      <c r="N17655"/>
    </row>
    <row r="17656" spans="7:14" s="104" customFormat="1">
      <c r="G17656"/>
      <c r="H17656"/>
      <c r="N17656"/>
    </row>
    <row r="17657" spans="7:14" s="104" customFormat="1">
      <c r="G17657"/>
      <c r="H17657"/>
      <c r="N17657"/>
    </row>
    <row r="17658" spans="7:14" s="104" customFormat="1">
      <c r="G17658"/>
      <c r="H17658"/>
      <c r="N17658"/>
    </row>
    <row r="17659" spans="7:14" s="104" customFormat="1">
      <c r="G17659"/>
      <c r="H17659"/>
      <c r="N17659"/>
    </row>
    <row r="17660" spans="7:14" s="104" customFormat="1">
      <c r="G17660"/>
      <c r="H17660"/>
      <c r="N17660"/>
    </row>
    <row r="17661" spans="7:14" s="104" customFormat="1">
      <c r="G17661"/>
      <c r="H17661"/>
      <c r="N17661"/>
    </row>
    <row r="17662" spans="7:14" s="104" customFormat="1">
      <c r="G17662"/>
      <c r="H17662"/>
      <c r="N17662"/>
    </row>
    <row r="17663" spans="7:14" s="104" customFormat="1">
      <c r="G17663"/>
      <c r="H17663"/>
      <c r="N17663"/>
    </row>
    <row r="17664" spans="7:14" s="104" customFormat="1">
      <c r="G17664"/>
      <c r="H17664"/>
      <c r="N17664"/>
    </row>
    <row r="17665" spans="7:14" s="104" customFormat="1">
      <c r="G17665"/>
      <c r="H17665"/>
      <c r="N17665"/>
    </row>
    <row r="17666" spans="7:14" s="104" customFormat="1">
      <c r="G17666"/>
      <c r="H17666"/>
      <c r="N17666"/>
    </row>
    <row r="17667" spans="7:14" s="104" customFormat="1">
      <c r="G17667"/>
      <c r="H17667"/>
      <c r="N17667"/>
    </row>
    <row r="17668" spans="7:14" s="104" customFormat="1">
      <c r="G17668"/>
      <c r="H17668"/>
      <c r="N17668"/>
    </row>
    <row r="17669" spans="7:14" s="104" customFormat="1">
      <c r="G17669"/>
      <c r="H17669"/>
      <c r="N17669"/>
    </row>
    <row r="17670" spans="7:14" s="104" customFormat="1">
      <c r="G17670"/>
      <c r="H17670"/>
      <c r="N17670"/>
    </row>
    <row r="17671" spans="7:14" s="104" customFormat="1">
      <c r="G17671"/>
      <c r="H17671"/>
      <c r="N17671"/>
    </row>
    <row r="17672" spans="7:14" s="104" customFormat="1">
      <c r="G17672"/>
      <c r="H17672"/>
      <c r="N17672"/>
    </row>
    <row r="17673" spans="7:14" s="104" customFormat="1">
      <c r="G17673"/>
      <c r="H17673"/>
      <c r="N17673"/>
    </row>
    <row r="17674" spans="7:14" s="104" customFormat="1">
      <c r="G17674"/>
      <c r="H17674"/>
      <c r="N17674"/>
    </row>
    <row r="17675" spans="7:14" s="104" customFormat="1">
      <c r="G17675"/>
      <c r="H17675"/>
      <c r="N17675"/>
    </row>
    <row r="17676" spans="7:14" s="104" customFormat="1">
      <c r="G17676"/>
      <c r="H17676"/>
      <c r="N17676"/>
    </row>
    <row r="17677" spans="7:14" s="104" customFormat="1">
      <c r="G17677"/>
      <c r="H17677"/>
      <c r="N17677"/>
    </row>
    <row r="17678" spans="7:14" s="104" customFormat="1">
      <c r="G17678"/>
      <c r="H17678"/>
      <c r="N17678"/>
    </row>
    <row r="17679" spans="7:14" s="104" customFormat="1">
      <c r="G17679"/>
      <c r="H17679"/>
      <c r="N17679"/>
    </row>
    <row r="17680" spans="7:14" s="104" customFormat="1">
      <c r="G17680"/>
      <c r="H17680"/>
      <c r="N17680"/>
    </row>
    <row r="17681" spans="7:14" s="104" customFormat="1">
      <c r="G17681"/>
      <c r="H17681"/>
      <c r="N17681"/>
    </row>
    <row r="17682" spans="7:14" s="104" customFormat="1">
      <c r="G17682"/>
      <c r="H17682"/>
      <c r="N17682"/>
    </row>
    <row r="17683" spans="7:14" s="104" customFormat="1">
      <c r="G17683"/>
      <c r="H17683"/>
      <c r="N17683"/>
    </row>
    <row r="17684" spans="7:14" s="104" customFormat="1">
      <c r="G17684"/>
      <c r="H17684"/>
      <c r="N17684"/>
    </row>
    <row r="17685" spans="7:14" s="104" customFormat="1">
      <c r="G17685"/>
      <c r="H17685"/>
      <c r="N17685"/>
    </row>
    <row r="17686" spans="7:14" s="104" customFormat="1">
      <c r="G17686"/>
      <c r="H17686"/>
      <c r="N17686"/>
    </row>
    <row r="17687" spans="7:14" s="104" customFormat="1">
      <c r="G17687"/>
      <c r="H17687"/>
      <c r="N17687"/>
    </row>
    <row r="17688" spans="7:14" s="104" customFormat="1">
      <c r="G17688"/>
      <c r="H17688"/>
      <c r="N17688"/>
    </row>
    <row r="17689" spans="7:14" s="104" customFormat="1">
      <c r="G17689"/>
      <c r="H17689"/>
      <c r="N17689"/>
    </row>
    <row r="17690" spans="7:14" s="104" customFormat="1">
      <c r="G17690"/>
      <c r="H17690"/>
      <c r="N17690"/>
    </row>
    <row r="17691" spans="7:14" s="104" customFormat="1">
      <c r="G17691"/>
      <c r="H17691"/>
      <c r="N17691"/>
    </row>
    <row r="17692" spans="7:14" s="104" customFormat="1">
      <c r="G17692"/>
      <c r="H17692"/>
      <c r="N17692"/>
    </row>
    <row r="17693" spans="7:14" s="104" customFormat="1">
      <c r="G17693"/>
      <c r="H17693"/>
      <c r="N17693"/>
    </row>
    <row r="17694" spans="7:14" s="104" customFormat="1">
      <c r="G17694"/>
      <c r="H17694"/>
      <c r="N17694"/>
    </row>
    <row r="17695" spans="7:14" s="104" customFormat="1">
      <c r="G17695"/>
      <c r="H17695"/>
      <c r="N17695"/>
    </row>
    <row r="17696" spans="7:14" s="104" customFormat="1">
      <c r="G17696"/>
      <c r="H17696"/>
      <c r="N17696"/>
    </row>
    <row r="17697" spans="7:14" s="104" customFormat="1">
      <c r="G17697"/>
      <c r="H17697"/>
      <c r="N17697"/>
    </row>
    <row r="17698" spans="7:14" s="104" customFormat="1">
      <c r="G17698"/>
      <c r="H17698"/>
      <c r="N17698"/>
    </row>
    <row r="17699" spans="7:14" s="104" customFormat="1">
      <c r="G17699"/>
      <c r="H17699"/>
      <c r="N17699"/>
    </row>
    <row r="17700" spans="7:14" s="104" customFormat="1">
      <c r="G17700"/>
      <c r="H17700"/>
      <c r="N17700"/>
    </row>
    <row r="17701" spans="7:14" s="104" customFormat="1">
      <c r="G17701"/>
      <c r="H17701"/>
      <c r="N17701"/>
    </row>
    <row r="17702" spans="7:14" s="104" customFormat="1">
      <c r="G17702"/>
      <c r="H17702"/>
      <c r="N17702"/>
    </row>
    <row r="17703" spans="7:14" s="104" customFormat="1">
      <c r="G17703"/>
      <c r="H17703"/>
      <c r="N17703"/>
    </row>
    <row r="17704" spans="7:14" s="104" customFormat="1">
      <c r="G17704"/>
      <c r="H17704"/>
      <c r="N17704"/>
    </row>
    <row r="17705" spans="7:14" s="104" customFormat="1">
      <c r="G17705"/>
      <c r="H17705"/>
      <c r="N17705"/>
    </row>
    <row r="17706" spans="7:14" s="104" customFormat="1">
      <c r="G17706"/>
      <c r="H17706"/>
      <c r="N17706"/>
    </row>
    <row r="17707" spans="7:14" s="104" customFormat="1">
      <c r="G17707"/>
      <c r="H17707"/>
      <c r="N17707"/>
    </row>
    <row r="17708" spans="7:14" s="104" customFormat="1">
      <c r="G17708"/>
      <c r="H17708"/>
      <c r="N17708"/>
    </row>
    <row r="17709" spans="7:14" s="104" customFormat="1">
      <c r="G17709"/>
      <c r="H17709"/>
      <c r="N17709"/>
    </row>
    <row r="17710" spans="7:14" s="104" customFormat="1">
      <c r="G17710"/>
      <c r="H17710"/>
      <c r="N17710"/>
    </row>
    <row r="17711" spans="7:14" s="104" customFormat="1">
      <c r="G17711"/>
      <c r="H17711"/>
      <c r="N17711"/>
    </row>
    <row r="17712" spans="7:14" s="104" customFormat="1">
      <c r="G17712"/>
      <c r="H17712"/>
      <c r="N17712"/>
    </row>
    <row r="17713" spans="7:14" s="104" customFormat="1">
      <c r="G17713"/>
      <c r="H17713"/>
      <c r="N17713"/>
    </row>
    <row r="17714" spans="7:14" s="104" customFormat="1">
      <c r="G17714"/>
      <c r="H17714"/>
      <c r="N17714"/>
    </row>
    <row r="17715" spans="7:14" s="104" customFormat="1">
      <c r="G17715"/>
      <c r="H17715"/>
      <c r="N17715"/>
    </row>
    <row r="17716" spans="7:14" s="104" customFormat="1">
      <c r="G17716"/>
      <c r="H17716"/>
      <c r="N17716"/>
    </row>
    <row r="17717" spans="7:14" s="104" customFormat="1">
      <c r="G17717"/>
      <c r="H17717"/>
      <c r="N17717"/>
    </row>
    <row r="17718" spans="7:14" s="104" customFormat="1">
      <c r="G17718"/>
      <c r="H17718"/>
      <c r="N17718"/>
    </row>
    <row r="17719" spans="7:14" s="104" customFormat="1">
      <c r="G17719"/>
      <c r="H17719"/>
      <c r="N17719"/>
    </row>
    <row r="17720" spans="7:14" s="104" customFormat="1">
      <c r="G17720"/>
      <c r="H17720"/>
      <c r="N17720"/>
    </row>
    <row r="17721" spans="7:14" s="104" customFormat="1">
      <c r="G17721"/>
      <c r="H17721"/>
      <c r="N17721"/>
    </row>
    <row r="17722" spans="7:14" s="104" customFormat="1">
      <c r="G17722"/>
      <c r="H17722"/>
      <c r="N17722"/>
    </row>
    <row r="17723" spans="7:14" s="104" customFormat="1">
      <c r="G17723"/>
      <c r="H17723"/>
      <c r="N17723"/>
    </row>
    <row r="17724" spans="7:14" s="104" customFormat="1">
      <c r="G17724"/>
      <c r="H17724"/>
      <c r="N17724"/>
    </row>
    <row r="17725" spans="7:14" s="104" customFormat="1">
      <c r="G17725"/>
      <c r="H17725"/>
      <c r="N17725"/>
    </row>
    <row r="17726" spans="7:14" s="104" customFormat="1">
      <c r="G17726"/>
      <c r="H17726"/>
      <c r="N17726"/>
    </row>
    <row r="17727" spans="7:14" s="104" customFormat="1">
      <c r="G17727"/>
      <c r="H17727"/>
      <c r="N17727"/>
    </row>
    <row r="17728" spans="7:14" s="104" customFormat="1">
      <c r="G17728"/>
      <c r="H17728"/>
      <c r="N17728"/>
    </row>
    <row r="17729" spans="7:14" s="104" customFormat="1">
      <c r="G17729"/>
      <c r="H17729"/>
      <c r="N17729"/>
    </row>
    <row r="17730" spans="7:14" s="104" customFormat="1">
      <c r="G17730"/>
      <c r="H17730"/>
      <c r="N17730"/>
    </row>
    <row r="17731" spans="7:14" s="104" customFormat="1">
      <c r="G17731"/>
      <c r="H17731"/>
      <c r="N17731"/>
    </row>
    <row r="17732" spans="7:14" s="104" customFormat="1">
      <c r="G17732"/>
      <c r="H17732"/>
      <c r="N17732"/>
    </row>
    <row r="17733" spans="7:14" s="104" customFormat="1">
      <c r="G17733"/>
      <c r="H17733"/>
      <c r="N17733"/>
    </row>
    <row r="17734" spans="7:14" s="104" customFormat="1">
      <c r="G17734"/>
      <c r="H17734"/>
      <c r="N17734"/>
    </row>
    <row r="17735" spans="7:14" s="104" customFormat="1">
      <c r="G17735"/>
      <c r="H17735"/>
      <c r="N17735"/>
    </row>
    <row r="17736" spans="7:14" s="104" customFormat="1">
      <c r="G17736"/>
      <c r="H17736"/>
      <c r="N17736"/>
    </row>
    <row r="17737" spans="7:14" s="104" customFormat="1">
      <c r="G17737"/>
      <c r="H17737"/>
      <c r="N17737"/>
    </row>
    <row r="17738" spans="7:14" s="104" customFormat="1">
      <c r="G17738"/>
      <c r="H17738"/>
      <c r="N17738"/>
    </row>
    <row r="17739" spans="7:14" s="104" customFormat="1">
      <c r="G17739"/>
      <c r="H17739"/>
      <c r="N17739"/>
    </row>
    <row r="17740" spans="7:14" s="104" customFormat="1">
      <c r="G17740"/>
      <c r="H17740"/>
      <c r="N17740"/>
    </row>
    <row r="17741" spans="7:14" s="104" customFormat="1">
      <c r="G17741"/>
      <c r="H17741"/>
      <c r="N17741"/>
    </row>
    <row r="17742" spans="7:14" s="104" customFormat="1">
      <c r="G17742"/>
      <c r="H17742"/>
      <c r="N17742"/>
    </row>
    <row r="17743" spans="7:14" s="104" customFormat="1">
      <c r="G17743"/>
      <c r="H17743"/>
      <c r="N17743"/>
    </row>
    <row r="17744" spans="7:14" s="104" customFormat="1">
      <c r="G17744"/>
      <c r="H17744"/>
      <c r="N17744"/>
    </row>
    <row r="17745" spans="7:14" s="104" customFormat="1">
      <c r="G17745"/>
      <c r="H17745"/>
      <c r="N17745"/>
    </row>
    <row r="17746" spans="7:14" s="104" customFormat="1">
      <c r="G17746"/>
      <c r="H17746"/>
      <c r="N17746"/>
    </row>
    <row r="17747" spans="7:14" s="104" customFormat="1">
      <c r="G17747"/>
      <c r="H17747"/>
      <c r="N17747"/>
    </row>
    <row r="17748" spans="7:14" s="104" customFormat="1">
      <c r="G17748"/>
      <c r="H17748"/>
      <c r="N17748"/>
    </row>
    <row r="17749" spans="7:14" s="104" customFormat="1">
      <c r="G17749"/>
      <c r="H17749"/>
      <c r="N17749"/>
    </row>
    <row r="17750" spans="7:14" s="104" customFormat="1">
      <c r="G17750"/>
      <c r="H17750"/>
      <c r="N17750"/>
    </row>
    <row r="17751" spans="7:14" s="104" customFormat="1">
      <c r="G17751"/>
      <c r="H17751"/>
      <c r="N17751"/>
    </row>
    <row r="17752" spans="7:14" s="104" customFormat="1">
      <c r="G17752"/>
      <c r="H17752"/>
      <c r="N17752"/>
    </row>
    <row r="17753" spans="7:14" s="104" customFormat="1">
      <c r="G17753"/>
      <c r="H17753"/>
      <c r="N17753"/>
    </row>
    <row r="17754" spans="7:14" s="104" customFormat="1">
      <c r="G17754"/>
      <c r="H17754"/>
      <c r="N17754"/>
    </row>
    <row r="17755" spans="7:14" s="104" customFormat="1">
      <c r="G17755"/>
      <c r="H17755"/>
      <c r="N17755"/>
    </row>
    <row r="17756" spans="7:14" s="104" customFormat="1">
      <c r="G17756"/>
      <c r="H17756"/>
      <c r="N17756"/>
    </row>
    <row r="17757" spans="7:14" s="104" customFormat="1">
      <c r="G17757"/>
      <c r="H17757"/>
      <c r="N17757"/>
    </row>
    <row r="17758" spans="7:14" s="104" customFormat="1">
      <c r="G17758"/>
      <c r="H17758"/>
      <c r="N17758"/>
    </row>
    <row r="17759" spans="7:14" s="104" customFormat="1">
      <c r="G17759"/>
      <c r="H17759"/>
      <c r="N17759"/>
    </row>
    <row r="17760" spans="7:14" s="104" customFormat="1">
      <c r="G17760"/>
      <c r="H17760"/>
      <c r="N17760"/>
    </row>
    <row r="17761" spans="7:14" s="104" customFormat="1">
      <c r="G17761"/>
      <c r="H17761"/>
      <c r="N17761"/>
    </row>
    <row r="17762" spans="7:14" s="104" customFormat="1">
      <c r="G17762"/>
      <c r="H17762"/>
      <c r="N17762"/>
    </row>
    <row r="17763" spans="7:14" s="104" customFormat="1">
      <c r="G17763"/>
      <c r="H17763"/>
      <c r="N17763"/>
    </row>
    <row r="17764" spans="7:14" s="104" customFormat="1">
      <c r="G17764"/>
      <c r="H17764"/>
      <c r="N17764"/>
    </row>
    <row r="17765" spans="7:14" s="104" customFormat="1">
      <c r="G17765"/>
      <c r="H17765"/>
      <c r="N17765"/>
    </row>
    <row r="17766" spans="7:14" s="104" customFormat="1">
      <c r="G17766"/>
      <c r="H17766"/>
      <c r="N17766"/>
    </row>
    <row r="17767" spans="7:14" s="104" customFormat="1">
      <c r="G17767"/>
      <c r="H17767"/>
      <c r="N17767"/>
    </row>
    <row r="17768" spans="7:14" s="104" customFormat="1">
      <c r="G17768"/>
      <c r="H17768"/>
      <c r="N17768"/>
    </row>
    <row r="17769" spans="7:14" s="104" customFormat="1">
      <c r="G17769"/>
      <c r="H17769"/>
      <c r="N17769"/>
    </row>
    <row r="17770" spans="7:14" s="104" customFormat="1">
      <c r="G17770"/>
      <c r="H17770"/>
      <c r="N17770"/>
    </row>
    <row r="17771" spans="7:14" s="104" customFormat="1">
      <c r="G17771"/>
      <c r="H17771"/>
      <c r="N17771"/>
    </row>
    <row r="17772" spans="7:14" s="104" customFormat="1">
      <c r="G17772"/>
      <c r="H17772"/>
      <c r="N17772"/>
    </row>
    <row r="17773" spans="7:14" s="104" customFormat="1">
      <c r="G17773"/>
      <c r="H17773"/>
      <c r="N17773"/>
    </row>
    <row r="17774" spans="7:14" s="104" customFormat="1">
      <c r="G17774"/>
      <c r="H17774"/>
      <c r="N17774"/>
    </row>
    <row r="17775" spans="7:14" s="104" customFormat="1">
      <c r="G17775"/>
      <c r="H17775"/>
      <c r="N17775"/>
    </row>
    <row r="17776" spans="7:14" s="104" customFormat="1">
      <c r="G17776"/>
      <c r="H17776"/>
      <c r="N17776"/>
    </row>
    <row r="17777" spans="7:14" s="104" customFormat="1">
      <c r="G17777"/>
      <c r="H17777"/>
      <c r="N17777"/>
    </row>
    <row r="17778" spans="7:14" s="104" customFormat="1">
      <c r="G17778"/>
      <c r="H17778"/>
      <c r="N17778"/>
    </row>
    <row r="17779" spans="7:14" s="104" customFormat="1">
      <c r="G17779"/>
      <c r="H17779"/>
      <c r="N17779"/>
    </row>
    <row r="17780" spans="7:14" s="104" customFormat="1">
      <c r="G17780"/>
      <c r="H17780"/>
      <c r="N17780"/>
    </row>
    <row r="17781" spans="7:14" s="104" customFormat="1">
      <c r="G17781"/>
      <c r="H17781"/>
      <c r="N17781"/>
    </row>
    <row r="17782" spans="7:14" s="104" customFormat="1">
      <c r="G17782"/>
      <c r="H17782"/>
      <c r="N17782"/>
    </row>
    <row r="17783" spans="7:14" s="104" customFormat="1">
      <c r="G17783"/>
      <c r="H17783"/>
      <c r="N17783"/>
    </row>
    <row r="17784" spans="7:14" s="104" customFormat="1">
      <c r="G17784"/>
      <c r="H17784"/>
      <c r="N17784"/>
    </row>
    <row r="17785" spans="7:14" s="104" customFormat="1">
      <c r="G17785"/>
      <c r="H17785"/>
      <c r="N17785"/>
    </row>
    <row r="17786" spans="7:14" s="104" customFormat="1">
      <c r="G17786"/>
      <c r="H17786"/>
      <c r="N17786"/>
    </row>
    <row r="17787" spans="7:14" s="104" customFormat="1">
      <c r="G17787"/>
      <c r="H17787"/>
      <c r="N17787"/>
    </row>
    <row r="17788" spans="7:14" s="104" customFormat="1">
      <c r="G17788"/>
      <c r="H17788"/>
      <c r="N17788"/>
    </row>
    <row r="17789" spans="7:14" s="104" customFormat="1">
      <c r="G17789"/>
      <c r="H17789"/>
      <c r="N17789"/>
    </row>
    <row r="17790" spans="7:14" s="104" customFormat="1">
      <c r="G17790"/>
      <c r="H17790"/>
      <c r="N17790"/>
    </row>
    <row r="17791" spans="7:14" s="104" customFormat="1">
      <c r="G17791"/>
      <c r="H17791"/>
      <c r="N17791"/>
    </row>
    <row r="17792" spans="7:14" s="104" customFormat="1">
      <c r="G17792"/>
      <c r="H17792"/>
      <c r="N17792"/>
    </row>
    <row r="17793" spans="7:14" s="104" customFormat="1">
      <c r="G17793"/>
      <c r="H17793"/>
      <c r="N17793"/>
    </row>
    <row r="17794" spans="7:14" s="104" customFormat="1">
      <c r="G17794"/>
      <c r="H17794"/>
      <c r="N17794"/>
    </row>
    <row r="17795" spans="7:14" s="104" customFormat="1">
      <c r="G17795"/>
      <c r="H17795"/>
      <c r="N17795"/>
    </row>
    <row r="17796" spans="7:14" s="104" customFormat="1">
      <c r="G17796"/>
      <c r="H17796"/>
      <c r="N17796"/>
    </row>
    <row r="17797" spans="7:14" s="104" customFormat="1">
      <c r="G17797"/>
      <c r="H17797"/>
      <c r="N17797"/>
    </row>
    <row r="17798" spans="7:14" s="104" customFormat="1">
      <c r="G17798"/>
      <c r="H17798"/>
      <c r="N17798"/>
    </row>
    <row r="17799" spans="7:14" s="104" customFormat="1">
      <c r="G17799"/>
      <c r="H17799"/>
      <c r="N17799"/>
    </row>
    <row r="17800" spans="7:14" s="104" customFormat="1">
      <c r="G17800"/>
      <c r="H17800"/>
      <c r="N17800"/>
    </row>
    <row r="17801" spans="7:14" s="104" customFormat="1">
      <c r="G17801"/>
      <c r="H17801"/>
      <c r="N17801"/>
    </row>
    <row r="17802" spans="7:14" s="104" customFormat="1">
      <c r="G17802"/>
      <c r="H17802"/>
      <c r="N17802"/>
    </row>
    <row r="17803" spans="7:14" s="104" customFormat="1">
      <c r="G17803"/>
      <c r="H17803"/>
      <c r="N17803"/>
    </row>
    <row r="17804" spans="7:14" s="104" customFormat="1">
      <c r="G17804"/>
      <c r="H17804"/>
      <c r="N17804"/>
    </row>
    <row r="17805" spans="7:14" s="104" customFormat="1">
      <c r="G17805"/>
      <c r="H17805"/>
      <c r="N17805"/>
    </row>
    <row r="17806" spans="7:14" s="104" customFormat="1">
      <c r="G17806"/>
      <c r="H17806"/>
      <c r="N17806"/>
    </row>
    <row r="17807" spans="7:14" s="104" customFormat="1">
      <c r="G17807"/>
      <c r="H17807"/>
      <c r="N17807"/>
    </row>
    <row r="17808" spans="7:14" s="104" customFormat="1">
      <c r="G17808"/>
      <c r="H17808"/>
      <c r="N17808"/>
    </row>
    <row r="17809" spans="7:14" s="104" customFormat="1">
      <c r="G17809"/>
      <c r="H17809"/>
      <c r="N17809"/>
    </row>
    <row r="17810" spans="7:14" s="104" customFormat="1">
      <c r="G17810"/>
      <c r="H17810"/>
      <c r="N17810"/>
    </row>
    <row r="17811" spans="7:14" s="104" customFormat="1">
      <c r="G17811"/>
      <c r="H17811"/>
      <c r="N17811"/>
    </row>
    <row r="17812" spans="7:14" s="104" customFormat="1">
      <c r="G17812"/>
      <c r="H17812"/>
      <c r="N17812"/>
    </row>
    <row r="17813" spans="7:14" s="104" customFormat="1">
      <c r="G17813"/>
      <c r="H17813"/>
      <c r="N17813"/>
    </row>
    <row r="17814" spans="7:14" s="104" customFormat="1">
      <c r="G17814"/>
      <c r="H17814"/>
      <c r="N17814"/>
    </row>
    <row r="17815" spans="7:14" s="104" customFormat="1">
      <c r="G17815"/>
      <c r="H17815"/>
      <c r="N17815"/>
    </row>
    <row r="17816" spans="7:14" s="104" customFormat="1">
      <c r="G17816"/>
      <c r="H17816"/>
      <c r="N17816"/>
    </row>
    <row r="17817" spans="7:14" s="104" customFormat="1">
      <c r="G17817"/>
      <c r="H17817"/>
      <c r="N17817"/>
    </row>
    <row r="17818" spans="7:14" s="104" customFormat="1">
      <c r="G17818"/>
      <c r="H17818"/>
      <c r="N17818"/>
    </row>
    <row r="17819" spans="7:14" s="104" customFormat="1">
      <c r="G17819"/>
      <c r="H17819"/>
      <c r="N17819"/>
    </row>
    <row r="17820" spans="7:14" s="104" customFormat="1">
      <c r="G17820"/>
      <c r="H17820"/>
      <c r="N17820"/>
    </row>
    <row r="17821" spans="7:14" s="104" customFormat="1">
      <c r="G17821"/>
      <c r="H17821"/>
      <c r="N17821"/>
    </row>
    <row r="17822" spans="7:14" s="104" customFormat="1">
      <c r="G17822"/>
      <c r="H17822"/>
      <c r="N17822"/>
    </row>
    <row r="17823" spans="7:14" s="104" customFormat="1">
      <c r="G17823"/>
      <c r="H17823"/>
      <c r="N17823"/>
    </row>
    <row r="17824" spans="7:14" s="104" customFormat="1">
      <c r="G17824"/>
      <c r="H17824"/>
      <c r="N17824"/>
    </row>
    <row r="17825" spans="7:14" s="104" customFormat="1">
      <c r="G17825"/>
      <c r="H17825"/>
      <c r="N17825"/>
    </row>
    <row r="17826" spans="7:14" s="104" customFormat="1">
      <c r="G17826"/>
      <c r="H17826"/>
      <c r="N17826"/>
    </row>
    <row r="17827" spans="7:14" s="104" customFormat="1">
      <c r="G17827"/>
      <c r="H17827"/>
      <c r="N17827"/>
    </row>
    <row r="17828" spans="7:14" s="104" customFormat="1">
      <c r="G17828"/>
      <c r="H17828"/>
      <c r="N17828"/>
    </row>
    <row r="17829" spans="7:14" s="104" customFormat="1">
      <c r="G17829"/>
      <c r="H17829"/>
      <c r="N17829"/>
    </row>
    <row r="17830" spans="7:14" s="104" customFormat="1">
      <c r="G17830"/>
      <c r="H17830"/>
      <c r="N17830"/>
    </row>
    <row r="17831" spans="7:14" s="104" customFormat="1">
      <c r="G17831"/>
      <c r="H17831"/>
      <c r="N17831"/>
    </row>
    <row r="17832" spans="7:14" s="104" customFormat="1">
      <c r="G17832"/>
      <c r="H17832"/>
      <c r="N17832"/>
    </row>
    <row r="17833" spans="7:14" s="104" customFormat="1">
      <c r="G17833"/>
      <c r="H17833"/>
      <c r="N17833"/>
    </row>
    <row r="17834" spans="7:14" s="104" customFormat="1">
      <c r="G17834"/>
      <c r="H17834"/>
      <c r="N17834"/>
    </row>
    <row r="17835" spans="7:14" s="104" customFormat="1">
      <c r="G17835"/>
      <c r="H17835"/>
      <c r="N17835"/>
    </row>
    <row r="17836" spans="7:14" s="104" customFormat="1">
      <c r="G17836"/>
      <c r="H17836"/>
      <c r="N17836"/>
    </row>
    <row r="17837" spans="7:14" s="104" customFormat="1">
      <c r="G17837"/>
      <c r="H17837"/>
      <c r="N17837"/>
    </row>
    <row r="17838" spans="7:14" s="104" customFormat="1">
      <c r="G17838"/>
      <c r="H17838"/>
      <c r="N17838"/>
    </row>
    <row r="17839" spans="7:14" s="104" customFormat="1">
      <c r="G17839"/>
      <c r="H17839"/>
      <c r="N17839"/>
    </row>
    <row r="17840" spans="7:14" s="104" customFormat="1">
      <c r="G17840"/>
      <c r="H17840"/>
      <c r="N17840"/>
    </row>
    <row r="17841" spans="7:14" s="104" customFormat="1">
      <c r="G17841"/>
      <c r="H17841"/>
      <c r="N17841"/>
    </row>
    <row r="17842" spans="7:14" s="104" customFormat="1">
      <c r="G17842"/>
      <c r="H17842"/>
      <c r="N17842"/>
    </row>
    <row r="17843" spans="7:14" s="104" customFormat="1">
      <c r="G17843"/>
      <c r="H17843"/>
      <c r="N17843"/>
    </row>
    <row r="17844" spans="7:14" s="104" customFormat="1">
      <c r="G17844"/>
      <c r="H17844"/>
      <c r="N17844"/>
    </row>
    <row r="17845" spans="7:14" s="104" customFormat="1">
      <c r="G17845"/>
      <c r="H17845"/>
      <c r="N17845"/>
    </row>
    <row r="17846" spans="7:14" s="104" customFormat="1">
      <c r="G17846"/>
      <c r="H17846"/>
      <c r="N17846"/>
    </row>
    <row r="17847" spans="7:14" s="104" customFormat="1">
      <c r="G17847"/>
      <c r="H17847"/>
      <c r="N17847"/>
    </row>
    <row r="17848" spans="7:14" s="104" customFormat="1">
      <c r="G17848"/>
      <c r="H17848"/>
      <c r="N17848"/>
    </row>
    <row r="17849" spans="7:14" s="104" customFormat="1">
      <c r="G17849"/>
      <c r="H17849"/>
      <c r="N17849"/>
    </row>
    <row r="17850" spans="7:14" s="104" customFormat="1">
      <c r="G17850"/>
      <c r="H17850"/>
      <c r="N17850"/>
    </row>
    <row r="17851" spans="7:14" s="104" customFormat="1">
      <c r="G17851"/>
      <c r="H17851"/>
      <c r="N17851"/>
    </row>
    <row r="17852" spans="7:14" s="104" customFormat="1">
      <c r="G17852"/>
      <c r="H17852"/>
      <c r="N17852"/>
    </row>
    <row r="17853" spans="7:14" s="104" customFormat="1">
      <c r="G17853"/>
      <c r="H17853"/>
      <c r="N17853"/>
    </row>
    <row r="17854" spans="7:14" s="104" customFormat="1">
      <c r="G17854"/>
      <c r="H17854"/>
      <c r="N17854"/>
    </row>
    <row r="17855" spans="7:14" s="104" customFormat="1">
      <c r="G17855"/>
      <c r="H17855"/>
      <c r="N17855"/>
    </row>
    <row r="17856" spans="7:14" s="104" customFormat="1">
      <c r="G17856"/>
      <c r="H17856"/>
      <c r="N17856"/>
    </row>
    <row r="17857" spans="7:14" s="104" customFormat="1">
      <c r="G17857"/>
      <c r="H17857"/>
      <c r="N17857"/>
    </row>
    <row r="17858" spans="7:14" s="104" customFormat="1">
      <c r="G17858"/>
      <c r="H17858"/>
      <c r="N17858"/>
    </row>
    <row r="17859" spans="7:14" s="104" customFormat="1">
      <c r="G17859"/>
      <c r="H17859"/>
      <c r="N17859"/>
    </row>
    <row r="17860" spans="7:14" s="104" customFormat="1">
      <c r="G17860"/>
      <c r="H17860"/>
      <c r="N17860"/>
    </row>
    <row r="17861" spans="7:14" s="104" customFormat="1">
      <c r="G17861"/>
      <c r="H17861"/>
      <c r="N17861"/>
    </row>
    <row r="17862" spans="7:14" s="104" customFormat="1">
      <c r="G17862"/>
      <c r="H17862"/>
      <c r="N17862"/>
    </row>
    <row r="17863" spans="7:14" s="104" customFormat="1">
      <c r="G17863"/>
      <c r="H17863"/>
      <c r="N17863"/>
    </row>
    <row r="17864" spans="7:14" s="104" customFormat="1">
      <c r="G17864"/>
      <c r="H17864"/>
      <c r="N17864"/>
    </row>
    <row r="17865" spans="7:14" s="104" customFormat="1">
      <c r="G17865"/>
      <c r="H17865"/>
      <c r="N17865"/>
    </row>
    <row r="17866" spans="7:14" s="104" customFormat="1">
      <c r="G17866"/>
      <c r="H17866"/>
      <c r="N17866"/>
    </row>
    <row r="17867" spans="7:14" s="104" customFormat="1">
      <c r="G17867"/>
      <c r="H17867"/>
      <c r="N17867"/>
    </row>
    <row r="17868" spans="7:14" s="104" customFormat="1">
      <c r="G17868"/>
      <c r="H17868"/>
      <c r="N17868"/>
    </row>
    <row r="17869" spans="7:14" s="104" customFormat="1">
      <c r="G17869"/>
      <c r="H17869"/>
      <c r="N17869"/>
    </row>
    <row r="17870" spans="7:14" s="104" customFormat="1">
      <c r="G17870"/>
      <c r="H17870"/>
      <c r="N17870"/>
    </row>
    <row r="17871" spans="7:14" s="104" customFormat="1">
      <c r="G17871"/>
      <c r="H17871"/>
      <c r="N17871"/>
    </row>
    <row r="17872" spans="7:14" s="104" customFormat="1">
      <c r="G17872"/>
      <c r="H17872"/>
      <c r="N17872"/>
    </row>
    <row r="17873" spans="7:14" s="104" customFormat="1">
      <c r="G17873"/>
      <c r="H17873"/>
      <c r="N17873"/>
    </row>
    <row r="17874" spans="7:14" s="104" customFormat="1">
      <c r="G17874"/>
      <c r="H17874"/>
      <c r="N17874"/>
    </row>
    <row r="17875" spans="7:14" s="104" customFormat="1">
      <c r="G17875"/>
      <c r="H17875"/>
      <c r="N17875"/>
    </row>
    <row r="17876" spans="7:14" s="104" customFormat="1">
      <c r="G17876"/>
      <c r="H17876"/>
      <c r="N17876"/>
    </row>
    <row r="17877" spans="7:14" s="104" customFormat="1">
      <c r="G17877"/>
      <c r="H17877"/>
      <c r="N17877"/>
    </row>
    <row r="17878" spans="7:14" s="104" customFormat="1">
      <c r="G17878"/>
      <c r="H17878"/>
      <c r="N17878"/>
    </row>
    <row r="17879" spans="7:14" s="104" customFormat="1">
      <c r="G17879"/>
      <c r="H17879"/>
      <c r="N17879"/>
    </row>
    <row r="17880" spans="7:14" s="104" customFormat="1">
      <c r="G17880"/>
      <c r="H17880"/>
      <c r="N17880"/>
    </row>
    <row r="17881" spans="7:14" s="104" customFormat="1">
      <c r="G17881"/>
      <c r="H17881"/>
      <c r="N17881"/>
    </row>
    <row r="17882" spans="7:14" s="104" customFormat="1">
      <c r="G17882"/>
      <c r="H17882"/>
      <c r="N17882"/>
    </row>
    <row r="17883" spans="7:14" s="104" customFormat="1">
      <c r="G17883"/>
      <c r="H17883"/>
      <c r="N17883"/>
    </row>
    <row r="17884" spans="7:14" s="104" customFormat="1">
      <c r="G17884"/>
      <c r="H17884"/>
      <c r="N17884"/>
    </row>
    <row r="17885" spans="7:14" s="104" customFormat="1">
      <c r="G17885"/>
      <c r="H17885"/>
      <c r="N17885"/>
    </row>
    <row r="17886" spans="7:14" s="104" customFormat="1">
      <c r="G17886"/>
      <c r="H17886"/>
      <c r="N17886"/>
    </row>
    <row r="17887" spans="7:14" s="104" customFormat="1">
      <c r="G17887"/>
      <c r="H17887"/>
      <c r="N17887"/>
    </row>
    <row r="17888" spans="7:14" s="104" customFormat="1">
      <c r="G17888"/>
      <c r="H17888"/>
      <c r="N17888"/>
    </row>
    <row r="17889" spans="7:14" s="104" customFormat="1">
      <c r="G17889"/>
      <c r="H17889"/>
      <c r="N17889"/>
    </row>
    <row r="17890" spans="7:14" s="104" customFormat="1">
      <c r="G17890"/>
      <c r="H17890"/>
      <c r="N17890"/>
    </row>
    <row r="17891" spans="7:14" s="104" customFormat="1">
      <c r="G17891"/>
      <c r="H17891"/>
      <c r="N17891"/>
    </row>
    <row r="17892" spans="7:14" s="104" customFormat="1">
      <c r="G17892"/>
      <c r="H17892"/>
      <c r="N17892"/>
    </row>
    <row r="17893" spans="7:14" s="104" customFormat="1">
      <c r="G17893"/>
      <c r="H17893"/>
      <c r="N17893"/>
    </row>
    <row r="17894" spans="7:14" s="104" customFormat="1">
      <c r="G17894"/>
      <c r="H17894"/>
      <c r="N17894"/>
    </row>
    <row r="17895" spans="7:14" s="104" customFormat="1">
      <c r="G17895"/>
      <c r="H17895"/>
      <c r="N17895"/>
    </row>
    <row r="17896" spans="7:14" s="104" customFormat="1">
      <c r="G17896"/>
      <c r="H17896"/>
      <c r="N17896"/>
    </row>
    <row r="17897" spans="7:14" s="104" customFormat="1">
      <c r="G17897"/>
      <c r="H17897"/>
      <c r="N17897"/>
    </row>
    <row r="17898" spans="7:14" s="104" customFormat="1">
      <c r="G17898"/>
      <c r="H17898"/>
      <c r="N17898"/>
    </row>
    <row r="17899" spans="7:14" s="104" customFormat="1">
      <c r="G17899"/>
      <c r="H17899"/>
      <c r="N17899"/>
    </row>
    <row r="17900" spans="7:14" s="104" customFormat="1">
      <c r="G17900"/>
      <c r="H17900"/>
      <c r="N17900"/>
    </row>
    <row r="17901" spans="7:14" s="104" customFormat="1">
      <c r="G17901"/>
      <c r="H17901"/>
      <c r="N17901"/>
    </row>
    <row r="17902" spans="7:14" s="104" customFormat="1">
      <c r="G17902"/>
      <c r="H17902"/>
      <c r="N17902"/>
    </row>
    <row r="17903" spans="7:14" s="104" customFormat="1">
      <c r="G17903"/>
      <c r="H17903"/>
      <c r="N17903"/>
    </row>
    <row r="17904" spans="7:14" s="104" customFormat="1">
      <c r="G17904"/>
      <c r="H17904"/>
      <c r="N17904"/>
    </row>
    <row r="17905" spans="7:14" s="104" customFormat="1">
      <c r="G17905"/>
      <c r="H17905"/>
      <c r="N17905"/>
    </row>
    <row r="17906" spans="7:14" s="104" customFormat="1">
      <c r="G17906"/>
      <c r="H17906"/>
      <c r="N17906"/>
    </row>
    <row r="17907" spans="7:14" s="104" customFormat="1">
      <c r="G17907"/>
      <c r="H17907"/>
      <c r="N17907"/>
    </row>
    <row r="17908" spans="7:14" s="104" customFormat="1">
      <c r="G17908"/>
      <c r="H17908"/>
      <c r="N17908"/>
    </row>
    <row r="17909" spans="7:14" s="104" customFormat="1">
      <c r="G17909"/>
      <c r="H17909"/>
      <c r="N17909"/>
    </row>
    <row r="17910" spans="7:14" s="104" customFormat="1">
      <c r="G17910"/>
      <c r="H17910"/>
      <c r="N17910"/>
    </row>
    <row r="17911" spans="7:14" s="104" customFormat="1">
      <c r="G17911"/>
      <c r="H17911"/>
      <c r="N17911"/>
    </row>
    <row r="17912" spans="7:14" s="104" customFormat="1">
      <c r="G17912"/>
      <c r="H17912"/>
      <c r="N17912"/>
    </row>
    <row r="17913" spans="7:14" s="104" customFormat="1">
      <c r="G17913"/>
      <c r="H17913"/>
      <c r="N17913"/>
    </row>
    <row r="17914" spans="7:14" s="104" customFormat="1">
      <c r="G17914"/>
      <c r="H17914"/>
      <c r="N17914"/>
    </row>
    <row r="17915" spans="7:14" s="104" customFormat="1">
      <c r="G17915"/>
      <c r="H17915"/>
      <c r="N17915"/>
    </row>
    <row r="17916" spans="7:14" s="104" customFormat="1">
      <c r="G17916"/>
      <c r="H17916"/>
      <c r="N17916"/>
    </row>
    <row r="17917" spans="7:14" s="104" customFormat="1">
      <c r="G17917"/>
      <c r="H17917"/>
      <c r="N17917"/>
    </row>
    <row r="17918" spans="7:14" s="104" customFormat="1">
      <c r="G17918"/>
      <c r="H17918"/>
      <c r="N17918"/>
    </row>
    <row r="17919" spans="7:14" s="104" customFormat="1">
      <c r="G17919"/>
      <c r="H17919"/>
      <c r="N17919"/>
    </row>
    <row r="17920" spans="7:14" s="104" customFormat="1">
      <c r="G17920"/>
      <c r="H17920"/>
      <c r="N17920"/>
    </row>
    <row r="17921" spans="7:14" s="104" customFormat="1">
      <c r="G17921"/>
      <c r="H17921"/>
      <c r="N17921"/>
    </row>
    <row r="17922" spans="7:14" s="104" customFormat="1">
      <c r="G17922"/>
      <c r="H17922"/>
      <c r="N17922"/>
    </row>
    <row r="17923" spans="7:14" s="104" customFormat="1">
      <c r="G17923"/>
      <c r="H17923"/>
      <c r="N17923"/>
    </row>
    <row r="17924" spans="7:14" s="104" customFormat="1">
      <c r="G17924"/>
      <c r="H17924"/>
      <c r="N17924"/>
    </row>
    <row r="17925" spans="7:14" s="104" customFormat="1">
      <c r="G17925"/>
      <c r="H17925"/>
      <c r="N17925"/>
    </row>
    <row r="17926" spans="7:14" s="104" customFormat="1">
      <c r="G17926"/>
      <c r="H17926"/>
      <c r="N17926"/>
    </row>
    <row r="17927" spans="7:14" s="104" customFormat="1">
      <c r="G17927"/>
      <c r="H17927"/>
      <c r="N17927"/>
    </row>
    <row r="17928" spans="7:14" s="104" customFormat="1">
      <c r="G17928"/>
      <c r="H17928"/>
      <c r="N17928"/>
    </row>
    <row r="17929" spans="7:14" s="104" customFormat="1">
      <c r="G17929"/>
      <c r="H17929"/>
      <c r="N17929"/>
    </row>
    <row r="17930" spans="7:14" s="104" customFormat="1">
      <c r="G17930"/>
      <c r="H17930"/>
      <c r="N17930"/>
    </row>
    <row r="17931" spans="7:14" s="104" customFormat="1">
      <c r="G17931"/>
      <c r="H17931"/>
      <c r="N17931"/>
    </row>
    <row r="17932" spans="7:14" s="104" customFormat="1">
      <c r="G17932"/>
      <c r="H17932"/>
      <c r="N17932"/>
    </row>
    <row r="17933" spans="7:14" s="104" customFormat="1">
      <c r="G17933"/>
      <c r="H17933"/>
      <c r="N17933"/>
    </row>
    <row r="17934" spans="7:14" s="104" customFormat="1">
      <c r="G17934"/>
      <c r="H17934"/>
      <c r="N17934"/>
    </row>
    <row r="17935" spans="7:14" s="104" customFormat="1">
      <c r="G17935"/>
      <c r="H17935"/>
      <c r="N17935"/>
    </row>
    <row r="17936" spans="7:14" s="104" customFormat="1">
      <c r="G17936"/>
      <c r="H17936"/>
      <c r="N17936"/>
    </row>
    <row r="17937" spans="7:14" s="104" customFormat="1">
      <c r="G17937"/>
      <c r="H17937"/>
      <c r="N17937"/>
    </row>
    <row r="17938" spans="7:14" s="104" customFormat="1">
      <c r="G17938"/>
      <c r="H17938"/>
      <c r="N17938"/>
    </row>
    <row r="17939" spans="7:14" s="104" customFormat="1">
      <c r="G17939"/>
      <c r="H17939"/>
      <c r="N17939"/>
    </row>
    <row r="17940" spans="7:14" s="104" customFormat="1">
      <c r="G17940"/>
      <c r="H17940"/>
      <c r="N17940"/>
    </row>
    <row r="17941" spans="7:14" s="104" customFormat="1">
      <c r="G17941"/>
      <c r="H17941"/>
      <c r="N17941"/>
    </row>
    <row r="17942" spans="7:14" s="104" customFormat="1">
      <c r="G17942"/>
      <c r="H17942"/>
      <c r="N17942"/>
    </row>
    <row r="17943" spans="7:14" s="104" customFormat="1">
      <c r="G17943"/>
      <c r="H17943"/>
      <c r="N17943"/>
    </row>
    <row r="17944" spans="7:14" s="104" customFormat="1">
      <c r="G17944"/>
      <c r="H17944"/>
      <c r="N17944"/>
    </row>
    <row r="17945" spans="7:14" s="104" customFormat="1">
      <c r="G17945"/>
      <c r="H17945"/>
      <c r="N17945"/>
    </row>
    <row r="17946" spans="7:14" s="104" customFormat="1">
      <c r="G17946"/>
      <c r="H17946"/>
      <c r="N17946"/>
    </row>
    <row r="17947" spans="7:14" s="104" customFormat="1">
      <c r="G17947"/>
      <c r="H17947"/>
      <c r="N17947"/>
    </row>
    <row r="17948" spans="7:14" s="104" customFormat="1">
      <c r="G17948"/>
      <c r="H17948"/>
      <c r="N17948"/>
    </row>
    <row r="17949" spans="7:14" s="104" customFormat="1">
      <c r="G17949"/>
      <c r="H17949"/>
      <c r="N17949"/>
    </row>
    <row r="17950" spans="7:14" s="104" customFormat="1">
      <c r="G17950"/>
      <c r="H17950"/>
      <c r="N17950"/>
    </row>
    <row r="17951" spans="7:14" s="104" customFormat="1">
      <c r="G17951"/>
      <c r="H17951"/>
      <c r="N17951"/>
    </row>
    <row r="17952" spans="7:14" s="104" customFormat="1">
      <c r="G17952"/>
      <c r="H17952"/>
      <c r="N17952"/>
    </row>
    <row r="17953" spans="7:14" s="104" customFormat="1">
      <c r="G17953"/>
      <c r="H17953"/>
      <c r="N17953"/>
    </row>
    <row r="17954" spans="7:14" s="104" customFormat="1">
      <c r="G17954"/>
      <c r="H17954"/>
      <c r="N17954"/>
    </row>
    <row r="17955" spans="7:14" s="104" customFormat="1">
      <c r="G17955"/>
      <c r="H17955"/>
      <c r="N17955"/>
    </row>
    <row r="17956" spans="7:14" s="104" customFormat="1">
      <c r="G17956"/>
      <c r="H17956"/>
      <c r="N17956"/>
    </row>
    <row r="17957" spans="7:14" s="104" customFormat="1">
      <c r="G17957"/>
      <c r="H17957"/>
      <c r="N17957"/>
    </row>
    <row r="17958" spans="7:14" s="104" customFormat="1">
      <c r="G17958"/>
      <c r="H17958"/>
      <c r="N17958"/>
    </row>
    <row r="17959" spans="7:14" s="104" customFormat="1">
      <c r="G17959"/>
      <c r="H17959"/>
      <c r="N17959"/>
    </row>
    <row r="17960" spans="7:14" s="104" customFormat="1">
      <c r="G17960"/>
      <c r="H17960"/>
      <c r="N17960"/>
    </row>
    <row r="17961" spans="7:14" s="104" customFormat="1">
      <c r="G17961"/>
      <c r="H17961"/>
      <c r="N17961"/>
    </row>
    <row r="17962" spans="7:14" s="104" customFormat="1">
      <c r="G17962"/>
      <c r="H17962"/>
      <c r="N17962"/>
    </row>
    <row r="17963" spans="7:14" s="104" customFormat="1">
      <c r="G17963"/>
      <c r="H17963"/>
      <c r="N17963"/>
    </row>
    <row r="17964" spans="7:14" s="104" customFormat="1">
      <c r="G17964"/>
      <c r="H17964"/>
      <c r="N17964"/>
    </row>
    <row r="17965" spans="7:14" s="104" customFormat="1">
      <c r="G17965"/>
      <c r="H17965"/>
      <c r="N17965"/>
    </row>
    <row r="17966" spans="7:14" s="104" customFormat="1">
      <c r="G17966"/>
      <c r="H17966"/>
      <c r="N17966"/>
    </row>
    <row r="17967" spans="7:14" s="104" customFormat="1">
      <c r="G17967"/>
      <c r="H17967"/>
      <c r="N17967"/>
    </row>
    <row r="17968" spans="7:14" s="104" customFormat="1">
      <c r="G17968"/>
      <c r="H17968"/>
      <c r="N17968"/>
    </row>
    <row r="17969" spans="7:14" s="104" customFormat="1">
      <c r="G17969"/>
      <c r="H17969"/>
      <c r="N17969"/>
    </row>
    <row r="17970" spans="7:14" s="104" customFormat="1">
      <c r="G17970"/>
      <c r="H17970"/>
      <c r="N17970"/>
    </row>
    <row r="17971" spans="7:14" s="104" customFormat="1">
      <c r="G17971"/>
      <c r="H17971"/>
      <c r="N17971"/>
    </row>
    <row r="17972" spans="7:14" s="104" customFormat="1">
      <c r="G17972"/>
      <c r="H17972"/>
      <c r="N17972"/>
    </row>
    <row r="17973" spans="7:14" s="104" customFormat="1">
      <c r="G17973"/>
      <c r="H17973"/>
      <c r="N17973"/>
    </row>
    <row r="17974" spans="7:14" s="104" customFormat="1">
      <c r="G17974"/>
      <c r="H17974"/>
      <c r="N17974"/>
    </row>
    <row r="17975" spans="7:14" s="104" customFormat="1">
      <c r="G17975"/>
      <c r="H17975"/>
      <c r="N17975"/>
    </row>
    <row r="17976" spans="7:14" s="104" customFormat="1">
      <c r="G17976"/>
      <c r="H17976"/>
      <c r="N17976"/>
    </row>
    <row r="17977" spans="7:14" s="104" customFormat="1">
      <c r="G17977"/>
      <c r="H17977"/>
      <c r="N17977"/>
    </row>
    <row r="17978" spans="7:14" s="104" customFormat="1">
      <c r="G17978"/>
      <c r="H17978"/>
      <c r="N17978"/>
    </row>
    <row r="17979" spans="7:14" s="104" customFormat="1">
      <c r="G17979"/>
      <c r="H17979"/>
      <c r="N17979"/>
    </row>
    <row r="17980" spans="7:14" s="104" customFormat="1">
      <c r="G17980"/>
      <c r="H17980"/>
      <c r="N17980"/>
    </row>
    <row r="17981" spans="7:14" s="104" customFormat="1">
      <c r="G17981"/>
      <c r="H17981"/>
      <c r="N17981"/>
    </row>
    <row r="17982" spans="7:14" s="104" customFormat="1">
      <c r="G17982"/>
      <c r="H17982"/>
      <c r="N17982"/>
    </row>
    <row r="17983" spans="7:14" s="104" customFormat="1">
      <c r="G17983"/>
      <c r="H17983"/>
      <c r="N17983"/>
    </row>
    <row r="17984" spans="7:14" s="104" customFormat="1">
      <c r="G17984"/>
      <c r="H17984"/>
      <c r="N17984"/>
    </row>
    <row r="17985" spans="7:14" s="104" customFormat="1">
      <c r="G17985"/>
      <c r="H17985"/>
      <c r="N17985"/>
    </row>
    <row r="17986" spans="7:14" s="104" customFormat="1">
      <c r="G17986"/>
      <c r="H17986"/>
      <c r="N17986"/>
    </row>
    <row r="17987" spans="7:14" s="104" customFormat="1">
      <c r="G17987"/>
      <c r="H17987"/>
      <c r="N17987"/>
    </row>
    <row r="17988" spans="7:14" s="104" customFormat="1">
      <c r="G17988"/>
      <c r="H17988"/>
      <c r="N17988"/>
    </row>
    <row r="17989" spans="7:14" s="104" customFormat="1">
      <c r="G17989"/>
      <c r="H17989"/>
      <c r="N17989"/>
    </row>
    <row r="17990" spans="7:14" s="104" customFormat="1">
      <c r="G17990"/>
      <c r="H17990"/>
      <c r="N17990"/>
    </row>
    <row r="17991" spans="7:14" s="104" customFormat="1">
      <c r="G17991"/>
      <c r="H17991"/>
      <c r="N17991"/>
    </row>
    <row r="17992" spans="7:14" s="104" customFormat="1">
      <c r="G17992"/>
      <c r="H17992"/>
      <c r="N17992"/>
    </row>
    <row r="17993" spans="7:14" s="104" customFormat="1">
      <c r="G17993"/>
      <c r="H17993"/>
      <c r="N17993"/>
    </row>
    <row r="17994" spans="7:14" s="104" customFormat="1">
      <c r="G17994"/>
      <c r="H17994"/>
      <c r="N17994"/>
    </row>
    <row r="17995" spans="7:14" s="104" customFormat="1">
      <c r="G17995"/>
      <c r="H17995"/>
      <c r="N17995"/>
    </row>
    <row r="17996" spans="7:14" s="104" customFormat="1">
      <c r="G17996"/>
      <c r="H17996"/>
      <c r="N17996"/>
    </row>
    <row r="17997" spans="7:14" s="104" customFormat="1">
      <c r="G17997"/>
      <c r="H17997"/>
      <c r="N17997"/>
    </row>
    <row r="17998" spans="7:14" s="104" customFormat="1">
      <c r="G17998"/>
      <c r="H17998"/>
      <c r="N17998"/>
    </row>
    <row r="17999" spans="7:14" s="104" customFormat="1">
      <c r="G17999"/>
      <c r="H17999"/>
      <c r="N17999"/>
    </row>
    <row r="18000" spans="7:14" s="104" customFormat="1">
      <c r="G18000"/>
      <c r="H18000"/>
      <c r="N18000"/>
    </row>
    <row r="18001" spans="7:14" s="104" customFormat="1">
      <c r="G18001"/>
      <c r="H18001"/>
      <c r="N18001"/>
    </row>
    <row r="18002" spans="7:14" s="104" customFormat="1">
      <c r="G18002"/>
      <c r="H18002"/>
      <c r="N18002"/>
    </row>
    <row r="18003" spans="7:14" s="104" customFormat="1">
      <c r="G18003"/>
      <c r="H18003"/>
      <c r="N18003"/>
    </row>
    <row r="18004" spans="7:14" s="104" customFormat="1">
      <c r="G18004"/>
      <c r="H18004"/>
      <c r="N18004"/>
    </row>
    <row r="18005" spans="7:14" s="104" customFormat="1">
      <c r="G18005"/>
      <c r="H18005"/>
      <c r="N18005"/>
    </row>
    <row r="18006" spans="7:14" s="104" customFormat="1">
      <c r="G18006"/>
      <c r="H18006"/>
      <c r="N18006"/>
    </row>
    <row r="18007" spans="7:14" s="104" customFormat="1">
      <c r="G18007"/>
      <c r="H18007"/>
      <c r="N18007"/>
    </row>
    <row r="18008" spans="7:14" s="104" customFormat="1">
      <c r="G18008"/>
      <c r="H18008"/>
      <c r="N18008"/>
    </row>
    <row r="18009" spans="7:14" s="104" customFormat="1">
      <c r="G18009"/>
      <c r="H18009"/>
      <c r="N18009"/>
    </row>
    <row r="18010" spans="7:14" s="104" customFormat="1">
      <c r="G18010"/>
      <c r="H18010"/>
      <c r="N18010"/>
    </row>
    <row r="18011" spans="7:14" s="104" customFormat="1">
      <c r="G18011"/>
      <c r="H18011"/>
      <c r="N18011"/>
    </row>
    <row r="18012" spans="7:14" s="104" customFormat="1">
      <c r="G18012"/>
      <c r="H18012"/>
      <c r="N18012"/>
    </row>
    <row r="18013" spans="7:14" s="104" customFormat="1">
      <c r="G18013"/>
      <c r="H18013"/>
      <c r="N18013"/>
    </row>
    <row r="18014" spans="7:14" s="104" customFormat="1">
      <c r="G18014"/>
      <c r="H18014"/>
      <c r="N18014"/>
    </row>
    <row r="18015" spans="7:14" s="104" customFormat="1">
      <c r="G18015"/>
      <c r="H18015"/>
      <c r="N18015"/>
    </row>
    <row r="18016" spans="7:14" s="104" customFormat="1">
      <c r="G18016"/>
      <c r="H18016"/>
      <c r="N18016"/>
    </row>
    <row r="18017" spans="7:14" s="104" customFormat="1">
      <c r="G18017"/>
      <c r="H18017"/>
      <c r="N18017"/>
    </row>
    <row r="18018" spans="7:14" s="104" customFormat="1">
      <c r="G18018"/>
      <c r="H18018"/>
      <c r="N18018"/>
    </row>
    <row r="18019" spans="7:14" s="104" customFormat="1">
      <c r="G18019"/>
      <c r="H18019"/>
      <c r="N18019"/>
    </row>
    <row r="18020" spans="7:14" s="104" customFormat="1">
      <c r="G18020"/>
      <c r="H18020"/>
      <c r="N18020"/>
    </row>
    <row r="18021" spans="7:14" s="104" customFormat="1">
      <c r="G18021"/>
      <c r="H18021"/>
      <c r="N18021"/>
    </row>
    <row r="18022" spans="7:14" s="104" customFormat="1">
      <c r="G18022"/>
      <c r="H18022"/>
      <c r="N18022"/>
    </row>
    <row r="18023" spans="7:14" s="104" customFormat="1">
      <c r="G18023"/>
      <c r="H18023"/>
      <c r="N18023"/>
    </row>
    <row r="18024" spans="7:14" s="104" customFormat="1">
      <c r="G18024"/>
      <c r="H18024"/>
      <c r="N18024"/>
    </row>
    <row r="18025" spans="7:14" s="104" customFormat="1">
      <c r="G18025"/>
      <c r="H18025"/>
      <c r="N18025"/>
    </row>
    <row r="18026" spans="7:14" s="104" customFormat="1">
      <c r="G18026"/>
      <c r="H18026"/>
      <c r="N18026"/>
    </row>
    <row r="18027" spans="7:14" s="104" customFormat="1">
      <c r="G18027"/>
      <c r="H18027"/>
      <c r="N18027"/>
    </row>
    <row r="18028" spans="7:14" s="104" customFormat="1">
      <c r="G18028"/>
      <c r="H18028"/>
      <c r="N18028"/>
    </row>
    <row r="18029" spans="7:14" s="104" customFormat="1">
      <c r="G18029"/>
      <c r="H18029"/>
      <c r="N18029"/>
    </row>
    <row r="18030" spans="7:14" s="104" customFormat="1">
      <c r="G18030"/>
      <c r="H18030"/>
      <c r="N18030"/>
    </row>
    <row r="18031" spans="7:14" s="104" customFormat="1">
      <c r="G18031"/>
      <c r="H18031"/>
      <c r="N18031"/>
    </row>
    <row r="18032" spans="7:14" s="104" customFormat="1">
      <c r="G18032"/>
      <c r="H18032"/>
      <c r="N18032"/>
    </row>
    <row r="18033" spans="7:14" s="104" customFormat="1">
      <c r="G18033"/>
      <c r="H18033"/>
      <c r="N18033"/>
    </row>
    <row r="18034" spans="7:14" s="104" customFormat="1">
      <c r="G18034"/>
      <c r="H18034"/>
      <c r="N18034"/>
    </row>
    <row r="18035" spans="7:14" s="104" customFormat="1">
      <c r="G18035"/>
      <c r="H18035"/>
      <c r="N18035"/>
    </row>
    <row r="18036" spans="7:14" s="104" customFormat="1">
      <c r="G18036"/>
      <c r="H18036"/>
      <c r="N18036"/>
    </row>
    <row r="18037" spans="7:14" s="104" customFormat="1">
      <c r="G18037"/>
      <c r="H18037"/>
      <c r="N18037"/>
    </row>
    <row r="18038" spans="7:14" s="104" customFormat="1">
      <c r="G18038"/>
      <c r="H18038"/>
      <c r="N18038"/>
    </row>
    <row r="18039" spans="7:14" s="104" customFormat="1">
      <c r="G18039"/>
      <c r="H18039"/>
      <c r="N18039"/>
    </row>
    <row r="18040" spans="7:14" s="104" customFormat="1">
      <c r="G18040"/>
      <c r="H18040"/>
      <c r="N18040"/>
    </row>
    <row r="18041" spans="7:14" s="104" customFormat="1">
      <c r="G18041"/>
      <c r="H18041"/>
      <c r="N18041"/>
    </row>
    <row r="18042" spans="7:14" s="104" customFormat="1">
      <c r="G18042"/>
      <c r="H18042"/>
      <c r="N18042"/>
    </row>
    <row r="18043" spans="7:14" s="104" customFormat="1">
      <c r="G18043"/>
      <c r="H18043"/>
      <c r="N18043"/>
    </row>
    <row r="18044" spans="7:14" s="104" customFormat="1">
      <c r="G18044"/>
      <c r="H18044"/>
      <c r="N18044"/>
    </row>
    <row r="18045" spans="7:14" s="104" customFormat="1">
      <c r="G18045"/>
      <c r="H18045"/>
      <c r="N18045"/>
    </row>
    <row r="18046" spans="7:14" s="104" customFormat="1">
      <c r="G18046"/>
      <c r="H18046"/>
      <c r="N18046"/>
    </row>
    <row r="18047" spans="7:14" s="104" customFormat="1">
      <c r="G18047"/>
      <c r="H18047"/>
      <c r="N18047"/>
    </row>
    <row r="18048" spans="7:14" s="104" customFormat="1">
      <c r="G18048"/>
      <c r="H18048"/>
      <c r="N18048"/>
    </row>
    <row r="18049" spans="7:14" s="104" customFormat="1">
      <c r="G18049"/>
      <c r="H18049"/>
      <c r="N18049"/>
    </row>
    <row r="18050" spans="7:14" s="104" customFormat="1">
      <c r="G18050"/>
      <c r="H18050"/>
      <c r="N18050"/>
    </row>
    <row r="18051" spans="7:14" s="104" customFormat="1">
      <c r="G18051"/>
      <c r="H18051"/>
      <c r="N18051"/>
    </row>
    <row r="18052" spans="7:14" s="104" customFormat="1">
      <c r="G18052"/>
      <c r="H18052"/>
      <c r="N18052"/>
    </row>
    <row r="18053" spans="7:14" s="104" customFormat="1">
      <c r="G18053"/>
      <c r="H18053"/>
      <c r="N18053"/>
    </row>
    <row r="18054" spans="7:14" s="104" customFormat="1">
      <c r="G18054"/>
      <c r="H18054"/>
      <c r="N18054"/>
    </row>
    <row r="18055" spans="7:14" s="104" customFormat="1">
      <c r="G18055"/>
      <c r="H18055"/>
      <c r="N18055"/>
    </row>
    <row r="18056" spans="7:14" s="104" customFormat="1">
      <c r="G18056"/>
      <c r="H18056"/>
      <c r="N18056"/>
    </row>
    <row r="18057" spans="7:14" s="104" customFormat="1">
      <c r="G18057"/>
      <c r="H18057"/>
      <c r="N18057"/>
    </row>
    <row r="18058" spans="7:14" s="104" customFormat="1">
      <c r="G18058"/>
      <c r="H18058"/>
      <c r="N18058"/>
    </row>
    <row r="18059" spans="7:14" s="104" customFormat="1">
      <c r="G18059"/>
      <c r="H18059"/>
      <c r="N18059"/>
    </row>
    <row r="18060" spans="7:14" s="104" customFormat="1">
      <c r="G18060"/>
      <c r="H18060"/>
      <c r="N18060"/>
    </row>
    <row r="18061" spans="7:14" s="104" customFormat="1">
      <c r="G18061"/>
      <c r="H18061"/>
      <c r="N18061"/>
    </row>
    <row r="18062" spans="7:14" s="104" customFormat="1">
      <c r="G18062"/>
      <c r="H18062"/>
      <c r="N18062"/>
    </row>
    <row r="18063" spans="7:14" s="104" customFormat="1">
      <c r="G18063"/>
      <c r="H18063"/>
      <c r="N18063"/>
    </row>
    <row r="18064" spans="7:14" s="104" customFormat="1">
      <c r="G18064"/>
      <c r="H18064"/>
      <c r="N18064"/>
    </row>
    <row r="18065" spans="7:14" s="104" customFormat="1">
      <c r="G18065"/>
      <c r="H18065"/>
      <c r="N18065"/>
    </row>
    <row r="18066" spans="7:14" s="104" customFormat="1">
      <c r="G18066"/>
      <c r="H18066"/>
      <c r="N18066"/>
    </row>
    <row r="18067" spans="7:14" s="104" customFormat="1">
      <c r="G18067"/>
      <c r="H18067"/>
      <c r="N18067"/>
    </row>
    <row r="18068" spans="7:14" s="104" customFormat="1">
      <c r="G18068"/>
      <c r="H18068"/>
      <c r="N18068"/>
    </row>
    <row r="18069" spans="7:14" s="104" customFormat="1">
      <c r="G18069"/>
      <c r="H18069"/>
      <c r="N18069"/>
    </row>
    <row r="18070" spans="7:14" s="104" customFormat="1">
      <c r="G18070"/>
      <c r="H18070"/>
      <c r="N18070"/>
    </row>
    <row r="18071" spans="7:14" s="104" customFormat="1">
      <c r="G18071"/>
      <c r="H18071"/>
      <c r="N18071"/>
    </row>
    <row r="18072" spans="7:14" s="104" customFormat="1">
      <c r="G18072"/>
      <c r="H18072"/>
      <c r="N18072"/>
    </row>
    <row r="18073" spans="7:14" s="104" customFormat="1">
      <c r="G18073"/>
      <c r="H18073"/>
      <c r="N18073"/>
    </row>
    <row r="18074" spans="7:14" s="104" customFormat="1">
      <c r="G18074"/>
      <c r="H18074"/>
      <c r="N18074"/>
    </row>
    <row r="18075" spans="7:14" s="104" customFormat="1">
      <c r="G18075"/>
      <c r="H18075"/>
      <c r="N18075"/>
    </row>
    <row r="18076" spans="7:14" s="104" customFormat="1">
      <c r="G18076"/>
      <c r="H18076"/>
      <c r="N18076"/>
    </row>
    <row r="18077" spans="7:14" s="104" customFormat="1">
      <c r="G18077"/>
      <c r="H18077"/>
      <c r="N18077"/>
    </row>
    <row r="18078" spans="7:14" s="104" customFormat="1">
      <c r="G18078"/>
      <c r="H18078"/>
      <c r="N18078"/>
    </row>
    <row r="18079" spans="7:14" s="104" customFormat="1">
      <c r="G18079"/>
      <c r="H18079"/>
      <c r="N18079"/>
    </row>
    <row r="18080" spans="7:14" s="104" customFormat="1">
      <c r="G18080"/>
      <c r="H18080"/>
      <c r="N18080"/>
    </row>
    <row r="18081" spans="7:14" s="104" customFormat="1">
      <c r="G18081"/>
      <c r="H18081"/>
      <c r="N18081"/>
    </row>
    <row r="18082" spans="7:14" s="104" customFormat="1">
      <c r="G18082"/>
      <c r="H18082"/>
      <c r="N18082"/>
    </row>
    <row r="18083" spans="7:14" s="104" customFormat="1">
      <c r="G18083"/>
      <c r="H18083"/>
      <c r="N18083"/>
    </row>
    <row r="18084" spans="7:14" s="104" customFormat="1">
      <c r="G18084"/>
      <c r="H18084"/>
      <c r="N18084"/>
    </row>
    <row r="18085" spans="7:14" s="104" customFormat="1">
      <c r="G18085"/>
      <c r="H18085"/>
      <c r="N18085"/>
    </row>
    <row r="18086" spans="7:14" s="104" customFormat="1">
      <c r="G18086"/>
      <c r="H18086"/>
      <c r="N18086"/>
    </row>
    <row r="18087" spans="7:14" s="104" customFormat="1">
      <c r="G18087"/>
      <c r="H18087"/>
      <c r="N18087"/>
    </row>
    <row r="18088" spans="7:14" s="104" customFormat="1">
      <c r="G18088"/>
      <c r="H18088"/>
      <c r="N18088"/>
    </row>
    <row r="18089" spans="7:14" s="104" customFormat="1">
      <c r="G18089"/>
      <c r="H18089"/>
      <c r="N18089"/>
    </row>
    <row r="18090" spans="7:14" s="104" customFormat="1">
      <c r="G18090"/>
      <c r="H18090"/>
      <c r="N18090"/>
    </row>
    <row r="18091" spans="7:14" s="104" customFormat="1">
      <c r="G18091"/>
      <c r="H18091"/>
      <c r="N18091"/>
    </row>
    <row r="18092" spans="7:14" s="104" customFormat="1">
      <c r="G18092"/>
      <c r="H18092"/>
      <c r="N18092"/>
    </row>
    <row r="18093" spans="7:14" s="104" customFormat="1">
      <c r="G18093"/>
      <c r="H18093"/>
      <c r="N18093"/>
    </row>
    <row r="18094" spans="7:14" s="104" customFormat="1">
      <c r="G18094"/>
      <c r="H18094"/>
      <c r="N18094"/>
    </row>
    <row r="18095" spans="7:14" s="104" customFormat="1">
      <c r="G18095"/>
      <c r="H18095"/>
      <c r="N18095"/>
    </row>
    <row r="18096" spans="7:14" s="104" customFormat="1">
      <c r="G18096"/>
      <c r="H18096"/>
      <c r="N18096"/>
    </row>
    <row r="18097" spans="7:14" s="104" customFormat="1">
      <c r="G18097"/>
      <c r="H18097"/>
      <c r="N18097"/>
    </row>
    <row r="18098" spans="7:14" s="104" customFormat="1">
      <c r="G18098"/>
      <c r="H18098"/>
      <c r="N18098"/>
    </row>
    <row r="18099" spans="7:14" s="104" customFormat="1">
      <c r="G18099"/>
      <c r="H18099"/>
      <c r="N18099"/>
    </row>
    <row r="18100" spans="7:14" s="104" customFormat="1">
      <c r="G18100"/>
      <c r="H18100"/>
      <c r="N18100"/>
    </row>
    <row r="18101" spans="7:14" s="104" customFormat="1">
      <c r="G18101"/>
      <c r="H18101"/>
      <c r="N18101"/>
    </row>
    <row r="18102" spans="7:14" s="104" customFormat="1">
      <c r="G18102"/>
      <c r="H18102"/>
      <c r="N18102"/>
    </row>
    <row r="18103" spans="7:14" s="104" customFormat="1">
      <c r="G18103"/>
      <c r="H18103"/>
      <c r="N18103"/>
    </row>
    <row r="18104" spans="7:14" s="104" customFormat="1">
      <c r="G18104"/>
      <c r="H18104"/>
      <c r="N18104"/>
    </row>
    <row r="18105" spans="7:14" s="104" customFormat="1">
      <c r="G18105"/>
      <c r="H18105"/>
      <c r="N18105"/>
    </row>
    <row r="18106" spans="7:14" s="104" customFormat="1">
      <c r="G18106"/>
      <c r="H18106"/>
      <c r="N18106"/>
    </row>
    <row r="18107" spans="7:14" s="104" customFormat="1">
      <c r="G18107"/>
      <c r="H18107"/>
      <c r="N18107"/>
    </row>
    <row r="18108" spans="7:14" s="104" customFormat="1">
      <c r="G18108"/>
      <c r="H18108"/>
      <c r="N18108"/>
    </row>
    <row r="18109" spans="7:14" s="104" customFormat="1">
      <c r="G18109"/>
      <c r="H18109"/>
      <c r="N18109"/>
    </row>
    <row r="18110" spans="7:14" s="104" customFormat="1">
      <c r="G18110"/>
      <c r="H18110"/>
      <c r="N18110"/>
    </row>
    <row r="18111" spans="7:14" s="104" customFormat="1">
      <c r="G18111"/>
      <c r="H18111"/>
      <c r="N18111"/>
    </row>
    <row r="18112" spans="7:14" s="104" customFormat="1">
      <c r="G18112"/>
      <c r="H18112"/>
      <c r="N18112"/>
    </row>
    <row r="18113" spans="7:14" s="104" customFormat="1">
      <c r="G18113"/>
      <c r="H18113"/>
      <c r="N18113"/>
    </row>
    <row r="18114" spans="7:14" s="104" customFormat="1">
      <c r="G18114"/>
      <c r="H18114"/>
      <c r="N18114"/>
    </row>
    <row r="18115" spans="7:14" s="104" customFormat="1">
      <c r="G18115"/>
      <c r="H18115"/>
      <c r="N18115"/>
    </row>
    <row r="18116" spans="7:14" s="104" customFormat="1">
      <c r="G18116"/>
      <c r="H18116"/>
      <c r="N18116"/>
    </row>
    <row r="18117" spans="7:14" s="104" customFormat="1">
      <c r="G18117"/>
      <c r="H18117"/>
      <c r="N18117"/>
    </row>
    <row r="18118" spans="7:14" s="104" customFormat="1">
      <c r="G18118"/>
      <c r="H18118"/>
      <c r="N18118"/>
    </row>
    <row r="18119" spans="7:14" s="104" customFormat="1">
      <c r="G18119"/>
      <c r="H18119"/>
      <c r="N18119"/>
    </row>
    <row r="18120" spans="7:14" s="104" customFormat="1">
      <c r="G18120"/>
      <c r="H18120"/>
      <c r="N18120"/>
    </row>
    <row r="18121" spans="7:14" s="104" customFormat="1">
      <c r="G18121"/>
      <c r="H18121"/>
      <c r="N18121"/>
    </row>
    <row r="18122" spans="7:14" s="104" customFormat="1">
      <c r="G18122"/>
      <c r="H18122"/>
      <c r="N18122"/>
    </row>
    <row r="18123" spans="7:14" s="104" customFormat="1">
      <c r="G18123"/>
      <c r="H18123"/>
      <c r="N18123"/>
    </row>
    <row r="18124" spans="7:14" s="104" customFormat="1">
      <c r="G18124"/>
      <c r="H18124"/>
      <c r="N18124"/>
    </row>
    <row r="18125" spans="7:14" s="104" customFormat="1">
      <c r="G18125"/>
      <c r="H18125"/>
      <c r="N18125"/>
    </row>
    <row r="18126" spans="7:14" s="104" customFormat="1">
      <c r="G18126"/>
      <c r="H18126"/>
      <c r="N18126"/>
    </row>
    <row r="18127" spans="7:14" s="104" customFormat="1">
      <c r="G18127"/>
      <c r="H18127"/>
      <c r="N18127"/>
    </row>
    <row r="18128" spans="7:14" s="104" customFormat="1">
      <c r="G18128"/>
      <c r="H18128"/>
      <c r="N18128"/>
    </row>
    <row r="18129" spans="7:14" s="104" customFormat="1">
      <c r="G18129"/>
      <c r="H18129"/>
      <c r="N18129"/>
    </row>
    <row r="18130" spans="7:14" s="104" customFormat="1">
      <c r="G18130"/>
      <c r="H18130"/>
      <c r="N18130"/>
    </row>
    <row r="18131" spans="7:14" s="104" customFormat="1">
      <c r="G18131"/>
      <c r="H18131"/>
      <c r="N18131"/>
    </row>
    <row r="18132" spans="7:14" s="104" customFormat="1">
      <c r="G18132"/>
      <c r="H18132"/>
      <c r="N18132"/>
    </row>
    <row r="18133" spans="7:14" s="104" customFormat="1">
      <c r="G18133"/>
      <c r="H18133"/>
      <c r="N18133"/>
    </row>
    <row r="18134" spans="7:14" s="104" customFormat="1">
      <c r="G18134"/>
      <c r="H18134"/>
      <c r="N18134"/>
    </row>
    <row r="18135" spans="7:14" s="104" customFormat="1">
      <c r="G18135"/>
      <c r="H18135"/>
      <c r="N18135"/>
    </row>
    <row r="18136" spans="7:14" s="104" customFormat="1">
      <c r="G18136"/>
      <c r="H18136"/>
      <c r="N18136"/>
    </row>
    <row r="18137" spans="7:14" s="104" customFormat="1">
      <c r="G18137"/>
      <c r="H18137"/>
      <c r="N18137"/>
    </row>
    <row r="18138" spans="7:14" s="104" customFormat="1">
      <c r="G18138"/>
      <c r="H18138"/>
      <c r="N18138"/>
    </row>
    <row r="18139" spans="7:14" s="104" customFormat="1">
      <c r="G18139"/>
      <c r="H18139"/>
      <c r="N18139"/>
    </row>
    <row r="18140" spans="7:14" s="104" customFormat="1">
      <c r="G18140"/>
      <c r="H18140"/>
      <c r="N18140"/>
    </row>
    <row r="18141" spans="7:14" s="104" customFormat="1">
      <c r="G18141"/>
      <c r="H18141"/>
      <c r="N18141"/>
    </row>
    <row r="18142" spans="7:14" s="104" customFormat="1">
      <c r="G18142"/>
      <c r="H18142"/>
      <c r="N18142"/>
    </row>
    <row r="18143" spans="7:14" s="104" customFormat="1">
      <c r="G18143"/>
      <c r="H18143"/>
      <c r="N18143"/>
    </row>
    <row r="18144" spans="7:14" s="104" customFormat="1">
      <c r="G18144"/>
      <c r="H18144"/>
      <c r="N18144"/>
    </row>
    <row r="18145" spans="7:14" s="104" customFormat="1">
      <c r="G18145"/>
      <c r="H18145"/>
      <c r="N18145"/>
    </row>
    <row r="18146" spans="7:14" s="104" customFormat="1">
      <c r="G18146"/>
      <c r="H18146"/>
      <c r="N18146"/>
    </row>
    <row r="18147" spans="7:14" s="104" customFormat="1">
      <c r="G18147"/>
      <c r="H18147"/>
      <c r="N18147"/>
    </row>
    <row r="18148" spans="7:14" s="104" customFormat="1">
      <c r="G18148"/>
      <c r="H18148"/>
      <c r="N18148"/>
    </row>
    <row r="18149" spans="7:14" s="104" customFormat="1">
      <c r="G18149"/>
      <c r="H18149"/>
      <c r="N18149"/>
    </row>
    <row r="18150" spans="7:14" s="104" customFormat="1">
      <c r="G18150"/>
      <c r="H18150"/>
      <c r="N18150"/>
    </row>
    <row r="18151" spans="7:14" s="104" customFormat="1">
      <c r="G18151"/>
      <c r="H18151"/>
      <c r="N18151"/>
    </row>
    <row r="18152" spans="7:14" s="104" customFormat="1">
      <c r="G18152"/>
      <c r="H18152"/>
      <c r="N18152"/>
    </row>
    <row r="18153" spans="7:14" s="104" customFormat="1">
      <c r="G18153"/>
      <c r="H18153"/>
      <c r="N18153"/>
    </row>
    <row r="18154" spans="7:14" s="104" customFormat="1">
      <c r="G18154"/>
      <c r="H18154"/>
      <c r="N18154"/>
    </row>
    <row r="18155" spans="7:14" s="104" customFormat="1">
      <c r="G18155"/>
      <c r="H18155"/>
      <c r="N18155"/>
    </row>
    <row r="18156" spans="7:14" s="104" customFormat="1">
      <c r="G18156"/>
      <c r="H18156"/>
      <c r="N18156"/>
    </row>
    <row r="18157" spans="7:14" s="104" customFormat="1">
      <c r="G18157"/>
      <c r="H18157"/>
      <c r="N18157"/>
    </row>
    <row r="18158" spans="7:14" s="104" customFormat="1">
      <c r="G18158"/>
      <c r="H18158"/>
      <c r="N18158"/>
    </row>
    <row r="18159" spans="7:14" s="104" customFormat="1">
      <c r="G18159"/>
      <c r="H18159"/>
      <c r="N18159"/>
    </row>
    <row r="18160" spans="7:14" s="104" customFormat="1">
      <c r="G18160"/>
      <c r="H18160"/>
      <c r="N18160"/>
    </row>
    <row r="18161" spans="7:14" s="104" customFormat="1">
      <c r="G18161"/>
      <c r="H18161"/>
      <c r="N18161"/>
    </row>
    <row r="18162" spans="7:14" s="104" customFormat="1">
      <c r="G18162"/>
      <c r="H18162"/>
      <c r="N18162"/>
    </row>
    <row r="18163" spans="7:14" s="104" customFormat="1">
      <c r="G18163"/>
      <c r="H18163"/>
      <c r="N18163"/>
    </row>
    <row r="18164" spans="7:14" s="104" customFormat="1">
      <c r="G18164"/>
      <c r="H18164"/>
      <c r="N18164"/>
    </row>
    <row r="18165" spans="7:14" s="104" customFormat="1">
      <c r="G18165"/>
      <c r="H18165"/>
      <c r="N18165"/>
    </row>
    <row r="18166" spans="7:14" s="104" customFormat="1">
      <c r="G18166"/>
      <c r="H18166"/>
      <c r="N18166"/>
    </row>
    <row r="18167" spans="7:14" s="104" customFormat="1">
      <c r="G18167"/>
      <c r="H18167"/>
      <c r="N18167"/>
    </row>
    <row r="18168" spans="7:14" s="104" customFormat="1">
      <c r="G18168"/>
      <c r="H18168"/>
      <c r="N18168"/>
    </row>
    <row r="18169" spans="7:14" s="104" customFormat="1">
      <c r="G18169"/>
      <c r="H18169"/>
      <c r="N18169"/>
    </row>
    <row r="18170" spans="7:14" s="104" customFormat="1">
      <c r="G18170"/>
      <c r="H18170"/>
      <c r="N18170"/>
    </row>
    <row r="18171" spans="7:14" s="104" customFormat="1">
      <c r="G18171"/>
      <c r="H18171"/>
      <c r="N18171"/>
    </row>
    <row r="18172" spans="7:14" s="104" customFormat="1">
      <c r="G18172"/>
      <c r="H18172"/>
      <c r="N18172"/>
    </row>
    <row r="18173" spans="7:14" s="104" customFormat="1">
      <c r="G18173"/>
      <c r="H18173"/>
      <c r="N18173"/>
    </row>
    <row r="18174" spans="7:14" s="104" customFormat="1">
      <c r="G18174"/>
      <c r="H18174"/>
      <c r="N18174"/>
    </row>
    <row r="18175" spans="7:14" s="104" customFormat="1">
      <c r="G18175"/>
      <c r="H18175"/>
      <c r="N18175"/>
    </row>
    <row r="18176" spans="7:14" s="104" customFormat="1">
      <c r="G18176"/>
      <c r="H18176"/>
      <c r="N18176"/>
    </row>
    <row r="18177" spans="7:14" s="104" customFormat="1">
      <c r="G18177"/>
      <c r="H18177"/>
      <c r="N18177"/>
    </row>
    <row r="18178" spans="7:14" s="104" customFormat="1">
      <c r="G18178"/>
      <c r="H18178"/>
      <c r="N18178"/>
    </row>
    <row r="18179" spans="7:14" s="104" customFormat="1">
      <c r="G18179"/>
      <c r="H18179"/>
      <c r="N18179"/>
    </row>
    <row r="18180" spans="7:14" s="104" customFormat="1">
      <c r="G18180"/>
      <c r="H18180"/>
      <c r="N18180"/>
    </row>
    <row r="18181" spans="7:14" s="104" customFormat="1">
      <c r="G18181"/>
      <c r="H18181"/>
      <c r="N18181"/>
    </row>
    <row r="18182" spans="7:14" s="104" customFormat="1">
      <c r="G18182"/>
      <c r="H18182"/>
      <c r="N18182"/>
    </row>
    <row r="18183" spans="7:14" s="104" customFormat="1">
      <c r="G18183"/>
      <c r="H18183"/>
      <c r="N18183"/>
    </row>
    <row r="18184" spans="7:14" s="104" customFormat="1">
      <c r="G18184"/>
      <c r="H18184"/>
      <c r="N18184"/>
    </row>
    <row r="18185" spans="7:14" s="104" customFormat="1">
      <c r="G18185"/>
      <c r="H18185"/>
      <c r="N18185"/>
    </row>
    <row r="18186" spans="7:14" s="104" customFormat="1">
      <c r="G18186"/>
      <c r="H18186"/>
      <c r="N18186"/>
    </row>
    <row r="18187" spans="7:14" s="104" customFormat="1">
      <c r="G18187"/>
      <c r="H18187"/>
      <c r="N18187"/>
    </row>
    <row r="18188" spans="7:14" s="104" customFormat="1">
      <c r="G18188"/>
      <c r="H18188"/>
      <c r="N18188"/>
    </row>
    <row r="18189" spans="7:14" s="104" customFormat="1">
      <c r="G18189"/>
      <c r="H18189"/>
      <c r="N18189"/>
    </row>
    <row r="18190" spans="7:14" s="104" customFormat="1">
      <c r="G18190"/>
      <c r="H18190"/>
      <c r="N18190"/>
    </row>
    <row r="18191" spans="7:14" s="104" customFormat="1">
      <c r="G18191"/>
      <c r="H18191"/>
      <c r="N18191"/>
    </row>
    <row r="18192" spans="7:14" s="104" customFormat="1">
      <c r="G18192"/>
      <c r="H18192"/>
      <c r="N18192"/>
    </row>
    <row r="18193" spans="7:14" s="104" customFormat="1">
      <c r="G18193"/>
      <c r="H18193"/>
      <c r="N18193"/>
    </row>
    <row r="18194" spans="7:14" s="104" customFormat="1">
      <c r="G18194"/>
      <c r="H18194"/>
      <c r="N18194"/>
    </row>
    <row r="18195" spans="7:14" s="104" customFormat="1">
      <c r="G18195"/>
      <c r="H18195"/>
      <c r="N18195"/>
    </row>
    <row r="18196" spans="7:14" s="104" customFormat="1">
      <c r="G18196"/>
      <c r="H18196"/>
      <c r="N18196"/>
    </row>
    <row r="18197" spans="7:14" s="104" customFormat="1">
      <c r="G18197"/>
      <c r="H18197"/>
      <c r="N18197"/>
    </row>
    <row r="18198" spans="7:14" s="104" customFormat="1">
      <c r="G18198"/>
      <c r="H18198"/>
      <c r="N18198"/>
    </row>
    <row r="18199" spans="7:14" s="104" customFormat="1">
      <c r="G18199"/>
      <c r="H18199"/>
      <c r="N18199"/>
    </row>
    <row r="18200" spans="7:14" s="104" customFormat="1">
      <c r="G18200"/>
      <c r="H18200"/>
      <c r="N18200"/>
    </row>
    <row r="18201" spans="7:14" s="104" customFormat="1">
      <c r="G18201"/>
      <c r="H18201"/>
      <c r="N18201"/>
    </row>
    <row r="18202" spans="7:14" s="104" customFormat="1">
      <c r="G18202"/>
      <c r="H18202"/>
      <c r="N18202"/>
    </row>
    <row r="18203" spans="7:14" s="104" customFormat="1">
      <c r="G18203"/>
      <c r="H18203"/>
      <c r="N18203"/>
    </row>
    <row r="18204" spans="7:14" s="104" customFormat="1">
      <c r="G18204"/>
      <c r="H18204"/>
      <c r="N18204"/>
    </row>
    <row r="18205" spans="7:14" s="104" customFormat="1">
      <c r="G18205"/>
      <c r="H18205"/>
      <c r="N18205"/>
    </row>
    <row r="18206" spans="7:14" s="104" customFormat="1">
      <c r="G18206"/>
      <c r="H18206"/>
      <c r="N18206"/>
    </row>
    <row r="18207" spans="7:14" s="104" customFormat="1">
      <c r="G18207"/>
      <c r="H18207"/>
      <c r="N18207"/>
    </row>
    <row r="18208" spans="7:14" s="104" customFormat="1">
      <c r="G18208"/>
      <c r="H18208"/>
      <c r="N18208"/>
    </row>
    <row r="18209" spans="7:14" s="104" customFormat="1">
      <c r="G18209"/>
      <c r="H18209"/>
      <c r="N18209"/>
    </row>
    <row r="18210" spans="7:14" s="104" customFormat="1">
      <c r="G18210"/>
      <c r="H18210"/>
      <c r="N18210"/>
    </row>
    <row r="18211" spans="7:14" s="104" customFormat="1">
      <c r="G18211"/>
      <c r="H18211"/>
      <c r="N18211"/>
    </row>
    <row r="18212" spans="7:14" s="104" customFormat="1">
      <c r="G18212"/>
      <c r="H18212"/>
      <c r="N18212"/>
    </row>
    <row r="18213" spans="7:14" s="104" customFormat="1">
      <c r="G18213"/>
      <c r="H18213"/>
      <c r="N18213"/>
    </row>
    <row r="18214" spans="7:14" s="104" customFormat="1">
      <c r="G18214"/>
      <c r="H18214"/>
      <c r="N18214"/>
    </row>
    <row r="18215" spans="7:14" s="104" customFormat="1">
      <c r="G18215"/>
      <c r="H18215"/>
      <c r="N18215"/>
    </row>
    <row r="18216" spans="7:14" s="104" customFormat="1">
      <c r="G18216"/>
      <c r="H18216"/>
      <c r="N18216"/>
    </row>
    <row r="18217" spans="7:14" s="104" customFormat="1">
      <c r="G18217"/>
      <c r="H18217"/>
      <c r="N18217"/>
    </row>
    <row r="18218" spans="7:14" s="104" customFormat="1">
      <c r="G18218"/>
      <c r="H18218"/>
      <c r="N18218"/>
    </row>
    <row r="18219" spans="7:14" s="104" customFormat="1">
      <c r="G18219"/>
      <c r="H18219"/>
      <c r="N18219"/>
    </row>
    <row r="18220" spans="7:14" s="104" customFormat="1">
      <c r="G18220"/>
      <c r="H18220"/>
      <c r="N18220"/>
    </row>
    <row r="18221" spans="7:14" s="104" customFormat="1">
      <c r="G18221"/>
      <c r="H18221"/>
      <c r="N18221"/>
    </row>
    <row r="18222" spans="7:14" s="104" customFormat="1">
      <c r="G18222"/>
      <c r="H18222"/>
      <c r="N18222"/>
    </row>
    <row r="18223" spans="7:14" s="104" customFormat="1">
      <c r="G18223"/>
      <c r="H18223"/>
      <c r="N18223"/>
    </row>
    <row r="18224" spans="7:14" s="104" customFormat="1">
      <c r="G18224"/>
      <c r="H18224"/>
      <c r="N18224"/>
    </row>
    <row r="18225" spans="7:14" s="104" customFormat="1">
      <c r="G18225"/>
      <c r="H18225"/>
      <c r="N18225"/>
    </row>
    <row r="18226" spans="7:14" s="104" customFormat="1">
      <c r="G18226"/>
      <c r="H18226"/>
      <c r="N18226"/>
    </row>
    <row r="18227" spans="7:14" s="104" customFormat="1">
      <c r="G18227"/>
      <c r="H18227"/>
      <c r="N18227"/>
    </row>
    <row r="18228" spans="7:14" s="104" customFormat="1">
      <c r="G18228"/>
      <c r="H18228"/>
      <c r="N18228"/>
    </row>
    <row r="18229" spans="7:14" s="104" customFormat="1">
      <c r="G18229"/>
      <c r="H18229"/>
      <c r="N18229"/>
    </row>
    <row r="18230" spans="7:14" s="104" customFormat="1">
      <c r="G18230"/>
      <c r="H18230"/>
      <c r="N18230"/>
    </row>
    <row r="18231" spans="7:14" s="104" customFormat="1">
      <c r="G18231"/>
      <c r="H18231"/>
      <c r="N18231"/>
    </row>
    <row r="18232" spans="7:14" s="104" customFormat="1">
      <c r="G18232"/>
      <c r="H18232"/>
      <c r="N18232"/>
    </row>
    <row r="18233" spans="7:14" s="104" customFormat="1">
      <c r="G18233"/>
      <c r="H18233"/>
      <c r="N18233"/>
    </row>
    <row r="18234" spans="7:14" s="104" customFormat="1">
      <c r="G18234"/>
      <c r="H18234"/>
      <c r="N18234"/>
    </row>
    <row r="18235" spans="7:14" s="104" customFormat="1">
      <c r="G18235"/>
      <c r="H18235"/>
      <c r="N18235"/>
    </row>
    <row r="18236" spans="7:14" s="104" customFormat="1">
      <c r="G18236"/>
      <c r="H18236"/>
      <c r="N18236"/>
    </row>
    <row r="18237" spans="7:14" s="104" customFormat="1">
      <c r="G18237"/>
      <c r="H18237"/>
      <c r="N18237"/>
    </row>
    <row r="18238" spans="7:14" s="104" customFormat="1">
      <c r="G18238"/>
      <c r="H18238"/>
      <c r="N18238"/>
    </row>
    <row r="18239" spans="7:14" s="104" customFormat="1">
      <c r="G18239"/>
      <c r="H18239"/>
      <c r="N18239"/>
    </row>
    <row r="18240" spans="7:14" s="104" customFormat="1">
      <c r="G18240"/>
      <c r="H18240"/>
      <c r="N18240"/>
    </row>
    <row r="18241" spans="7:14" s="104" customFormat="1">
      <c r="G18241"/>
      <c r="H18241"/>
      <c r="N18241"/>
    </row>
    <row r="18242" spans="7:14" s="104" customFormat="1">
      <c r="G18242"/>
      <c r="H18242"/>
      <c r="N18242"/>
    </row>
    <row r="18243" spans="7:14" s="104" customFormat="1">
      <c r="G18243"/>
      <c r="H18243"/>
      <c r="N18243"/>
    </row>
    <row r="18244" spans="7:14" s="104" customFormat="1">
      <c r="G18244"/>
      <c r="H18244"/>
      <c r="N18244"/>
    </row>
    <row r="18245" spans="7:14" s="104" customFormat="1">
      <c r="G18245"/>
      <c r="H18245"/>
      <c r="N18245"/>
    </row>
    <row r="18246" spans="7:14" s="104" customFormat="1">
      <c r="G18246"/>
      <c r="H18246"/>
      <c r="N18246"/>
    </row>
    <row r="18247" spans="7:14" s="104" customFormat="1">
      <c r="G18247"/>
      <c r="H18247"/>
      <c r="N18247"/>
    </row>
    <row r="18248" spans="7:14" s="104" customFormat="1">
      <c r="G18248"/>
      <c r="H18248"/>
      <c r="N18248"/>
    </row>
    <row r="18249" spans="7:14" s="104" customFormat="1">
      <c r="G18249"/>
      <c r="H18249"/>
      <c r="N18249"/>
    </row>
    <row r="18250" spans="7:14" s="104" customFormat="1">
      <c r="G18250"/>
      <c r="H18250"/>
      <c r="N18250"/>
    </row>
    <row r="18251" spans="7:14" s="104" customFormat="1">
      <c r="G18251"/>
      <c r="H18251"/>
      <c r="N18251"/>
    </row>
    <row r="18252" spans="7:14" s="104" customFormat="1">
      <c r="G18252"/>
      <c r="H18252"/>
      <c r="N18252"/>
    </row>
    <row r="18253" spans="7:14" s="104" customFormat="1">
      <c r="G18253"/>
      <c r="H18253"/>
      <c r="N18253"/>
    </row>
    <row r="18254" spans="7:14" s="104" customFormat="1">
      <c r="G18254"/>
      <c r="H18254"/>
      <c r="N18254"/>
    </row>
    <row r="18255" spans="7:14" s="104" customFormat="1">
      <c r="G18255"/>
      <c r="H18255"/>
      <c r="N18255"/>
    </row>
    <row r="18256" spans="7:14" s="104" customFormat="1">
      <c r="G18256"/>
      <c r="H18256"/>
      <c r="N18256"/>
    </row>
    <row r="18257" spans="7:14" s="104" customFormat="1">
      <c r="G18257"/>
      <c r="H18257"/>
      <c r="N18257"/>
    </row>
    <row r="18258" spans="7:14" s="104" customFormat="1">
      <c r="G18258"/>
      <c r="H18258"/>
      <c r="N18258"/>
    </row>
    <row r="18259" spans="7:14" s="104" customFormat="1">
      <c r="G18259"/>
      <c r="H18259"/>
      <c r="N18259"/>
    </row>
    <row r="18260" spans="7:14" s="104" customFormat="1">
      <c r="G18260"/>
      <c r="H18260"/>
      <c r="N18260"/>
    </row>
    <row r="18261" spans="7:14" s="104" customFormat="1">
      <c r="G18261"/>
      <c r="H18261"/>
      <c r="N18261"/>
    </row>
    <row r="18262" spans="7:14" s="104" customFormat="1">
      <c r="G18262"/>
      <c r="H18262"/>
      <c r="N18262"/>
    </row>
    <row r="18263" spans="7:14" s="104" customFormat="1">
      <c r="G18263"/>
      <c r="H18263"/>
      <c r="N18263"/>
    </row>
    <row r="18264" spans="7:14" s="104" customFormat="1">
      <c r="G18264"/>
      <c r="H18264"/>
      <c r="N18264"/>
    </row>
    <row r="18265" spans="7:14" s="104" customFormat="1">
      <c r="G18265"/>
      <c r="H18265"/>
      <c r="N18265"/>
    </row>
    <row r="18266" spans="7:14" s="104" customFormat="1">
      <c r="G18266"/>
      <c r="H18266"/>
      <c r="N18266"/>
    </row>
    <row r="18267" spans="7:14" s="104" customFormat="1">
      <c r="G18267"/>
      <c r="H18267"/>
      <c r="N18267"/>
    </row>
    <row r="18268" spans="7:14" s="104" customFormat="1">
      <c r="G18268"/>
      <c r="H18268"/>
      <c r="N18268"/>
    </row>
    <row r="18269" spans="7:14" s="104" customFormat="1">
      <c r="G18269"/>
      <c r="H18269"/>
      <c r="N18269"/>
    </row>
    <row r="18270" spans="7:14" s="104" customFormat="1">
      <c r="G18270"/>
      <c r="H18270"/>
      <c r="N18270"/>
    </row>
    <row r="18271" spans="7:14" s="104" customFormat="1">
      <c r="G18271"/>
      <c r="H18271"/>
      <c r="N18271"/>
    </row>
    <row r="18272" spans="7:14" s="104" customFormat="1">
      <c r="G18272"/>
      <c r="H18272"/>
      <c r="N18272"/>
    </row>
    <row r="18273" spans="7:14" s="104" customFormat="1">
      <c r="G18273"/>
      <c r="H18273"/>
      <c r="N18273"/>
    </row>
    <row r="18274" spans="7:14" s="104" customFormat="1">
      <c r="G18274"/>
      <c r="H18274"/>
      <c r="N18274"/>
    </row>
    <row r="18275" spans="7:14" s="104" customFormat="1">
      <c r="G18275"/>
      <c r="H18275"/>
      <c r="N18275"/>
    </row>
    <row r="18276" spans="7:14" s="104" customFormat="1">
      <c r="G18276"/>
      <c r="H18276"/>
      <c r="N18276"/>
    </row>
    <row r="18277" spans="7:14" s="104" customFormat="1">
      <c r="G18277"/>
      <c r="H18277"/>
      <c r="N18277"/>
    </row>
    <row r="18278" spans="7:14" s="104" customFormat="1">
      <c r="G18278"/>
      <c r="H18278"/>
      <c r="N18278"/>
    </row>
    <row r="18279" spans="7:14" s="104" customFormat="1">
      <c r="G18279"/>
      <c r="H18279"/>
      <c r="N18279"/>
    </row>
    <row r="18280" spans="7:14" s="104" customFormat="1">
      <c r="G18280"/>
      <c r="H18280"/>
      <c r="N18280"/>
    </row>
    <row r="18281" spans="7:14" s="104" customFormat="1">
      <c r="G18281"/>
      <c r="H18281"/>
      <c r="N18281"/>
    </row>
    <row r="18282" spans="7:14" s="104" customFormat="1">
      <c r="G18282"/>
      <c r="H18282"/>
      <c r="N18282"/>
    </row>
    <row r="18283" spans="7:14" s="104" customFormat="1">
      <c r="G18283"/>
      <c r="H18283"/>
      <c r="N18283"/>
    </row>
    <row r="18284" spans="7:14" s="104" customFormat="1">
      <c r="G18284"/>
      <c r="H18284"/>
      <c r="N18284"/>
    </row>
    <row r="18285" spans="7:14" s="104" customFormat="1">
      <c r="G18285"/>
      <c r="H18285"/>
      <c r="N18285"/>
    </row>
    <row r="18286" spans="7:14" s="104" customFormat="1">
      <c r="G18286"/>
      <c r="H18286"/>
      <c r="N18286"/>
    </row>
    <row r="18287" spans="7:14" s="104" customFormat="1">
      <c r="G18287"/>
      <c r="H18287"/>
      <c r="N18287"/>
    </row>
    <row r="18288" spans="7:14" s="104" customFormat="1">
      <c r="G18288"/>
      <c r="H18288"/>
      <c r="N18288"/>
    </row>
    <row r="18289" spans="7:14" s="104" customFormat="1">
      <c r="G18289"/>
      <c r="H18289"/>
      <c r="N18289"/>
    </row>
    <row r="18290" spans="7:14" s="104" customFormat="1">
      <c r="G18290"/>
      <c r="H18290"/>
      <c r="N18290"/>
    </row>
    <row r="18291" spans="7:14" s="104" customFormat="1">
      <c r="G18291"/>
      <c r="H18291"/>
      <c r="N18291"/>
    </row>
    <row r="18292" spans="7:14" s="104" customFormat="1">
      <c r="G18292"/>
      <c r="H18292"/>
      <c r="N18292"/>
    </row>
    <row r="18293" spans="7:14" s="104" customFormat="1">
      <c r="G18293"/>
      <c r="H18293"/>
      <c r="N18293"/>
    </row>
    <row r="18294" spans="7:14" s="104" customFormat="1">
      <c r="G18294"/>
      <c r="H18294"/>
      <c r="N18294"/>
    </row>
    <row r="18295" spans="7:14" s="104" customFormat="1">
      <c r="G18295"/>
      <c r="H18295"/>
      <c r="N18295"/>
    </row>
    <row r="18296" spans="7:14" s="104" customFormat="1">
      <c r="G18296"/>
      <c r="H18296"/>
      <c r="N18296"/>
    </row>
    <row r="18297" spans="7:14" s="104" customFormat="1">
      <c r="G18297"/>
      <c r="H18297"/>
      <c r="N18297"/>
    </row>
    <row r="18298" spans="7:14" s="104" customFormat="1">
      <c r="G18298"/>
      <c r="H18298"/>
      <c r="N18298"/>
    </row>
    <row r="18299" spans="7:14" s="104" customFormat="1">
      <c r="G18299"/>
      <c r="H18299"/>
      <c r="N18299"/>
    </row>
    <row r="18300" spans="7:14" s="104" customFormat="1">
      <c r="G18300"/>
      <c r="H18300"/>
      <c r="N18300"/>
    </row>
    <row r="18301" spans="7:14" s="104" customFormat="1">
      <c r="G18301"/>
      <c r="H18301"/>
      <c r="N18301"/>
    </row>
    <row r="18302" spans="7:14" s="104" customFormat="1">
      <c r="G18302"/>
      <c r="H18302"/>
      <c r="N18302"/>
    </row>
    <row r="18303" spans="7:14" s="104" customFormat="1">
      <c r="G18303"/>
      <c r="H18303"/>
      <c r="N18303"/>
    </row>
    <row r="18304" spans="7:14" s="104" customFormat="1">
      <c r="G18304"/>
      <c r="H18304"/>
      <c r="N18304"/>
    </row>
    <row r="18305" spans="7:14" s="104" customFormat="1">
      <c r="G18305"/>
      <c r="H18305"/>
      <c r="N18305"/>
    </row>
    <row r="18306" spans="7:14" s="104" customFormat="1">
      <c r="G18306"/>
      <c r="H18306"/>
      <c r="N18306"/>
    </row>
    <row r="18307" spans="7:14" s="104" customFormat="1">
      <c r="G18307"/>
      <c r="H18307"/>
      <c r="N18307"/>
    </row>
    <row r="18308" spans="7:14" s="104" customFormat="1">
      <c r="G18308"/>
      <c r="H18308"/>
      <c r="N18308"/>
    </row>
    <row r="18309" spans="7:14" s="104" customFormat="1">
      <c r="G18309"/>
      <c r="H18309"/>
      <c r="N18309"/>
    </row>
    <row r="18310" spans="7:14" s="104" customFormat="1">
      <c r="G18310"/>
      <c r="H18310"/>
      <c r="N18310"/>
    </row>
    <row r="18311" spans="7:14" s="104" customFormat="1">
      <c r="G18311"/>
      <c r="H18311"/>
      <c r="N18311"/>
    </row>
    <row r="18312" spans="7:14" s="104" customFormat="1">
      <c r="G18312"/>
      <c r="H18312"/>
      <c r="N18312"/>
    </row>
    <row r="18313" spans="7:14" s="104" customFormat="1">
      <c r="G18313"/>
      <c r="H18313"/>
      <c r="N18313"/>
    </row>
    <row r="18314" spans="7:14" s="104" customFormat="1">
      <c r="G18314"/>
      <c r="H18314"/>
      <c r="N18314"/>
    </row>
    <row r="18315" spans="7:14" s="104" customFormat="1">
      <c r="G18315"/>
      <c r="H18315"/>
      <c r="N18315"/>
    </row>
    <row r="18316" spans="7:14" s="104" customFormat="1">
      <c r="G18316"/>
      <c r="H18316"/>
      <c r="N18316"/>
    </row>
    <row r="18317" spans="7:14" s="104" customFormat="1">
      <c r="G18317"/>
      <c r="H18317"/>
      <c r="N18317"/>
    </row>
    <row r="18318" spans="7:14" s="104" customFormat="1">
      <c r="G18318"/>
      <c r="H18318"/>
      <c r="N18318"/>
    </row>
    <row r="18319" spans="7:14" s="104" customFormat="1">
      <c r="G18319"/>
      <c r="H18319"/>
      <c r="N18319"/>
    </row>
    <row r="18320" spans="7:14" s="104" customFormat="1">
      <c r="G18320"/>
      <c r="H18320"/>
      <c r="N18320"/>
    </row>
    <row r="18321" spans="7:14" s="104" customFormat="1">
      <c r="G18321"/>
      <c r="H18321"/>
      <c r="N18321"/>
    </row>
    <row r="18322" spans="7:14" s="104" customFormat="1">
      <c r="G18322"/>
      <c r="H18322"/>
      <c r="N18322"/>
    </row>
    <row r="18323" spans="7:14" s="104" customFormat="1">
      <c r="G18323"/>
      <c r="H18323"/>
      <c r="N18323"/>
    </row>
    <row r="18324" spans="7:14" s="104" customFormat="1">
      <c r="G18324"/>
      <c r="H18324"/>
      <c r="N18324"/>
    </row>
    <row r="18325" spans="7:14" s="104" customFormat="1">
      <c r="G18325"/>
      <c r="H18325"/>
      <c r="N18325"/>
    </row>
    <row r="18326" spans="7:14" s="104" customFormat="1">
      <c r="G18326"/>
      <c r="H18326"/>
      <c r="N18326"/>
    </row>
    <row r="18327" spans="7:14" s="104" customFormat="1">
      <c r="G18327"/>
      <c r="H18327"/>
      <c r="N18327"/>
    </row>
    <row r="18328" spans="7:14" s="104" customFormat="1">
      <c r="G18328"/>
      <c r="H18328"/>
      <c r="N18328"/>
    </row>
    <row r="18329" spans="7:14" s="104" customFormat="1">
      <c r="G18329"/>
      <c r="H18329"/>
      <c r="N18329"/>
    </row>
    <row r="18330" spans="7:14" s="104" customFormat="1">
      <c r="G18330"/>
      <c r="H18330"/>
      <c r="N18330"/>
    </row>
    <row r="18331" spans="7:14" s="104" customFormat="1">
      <c r="G18331"/>
      <c r="H18331"/>
      <c r="N18331"/>
    </row>
    <row r="18332" spans="7:14" s="104" customFormat="1">
      <c r="G18332"/>
      <c r="H18332"/>
      <c r="N18332"/>
    </row>
    <row r="18333" spans="7:14" s="104" customFormat="1">
      <c r="G18333"/>
      <c r="H18333"/>
      <c r="N18333"/>
    </row>
    <row r="18334" spans="7:14" s="104" customFormat="1">
      <c r="G18334"/>
      <c r="H18334"/>
      <c r="N18334"/>
    </row>
    <row r="18335" spans="7:14" s="104" customFormat="1">
      <c r="G18335"/>
      <c r="H18335"/>
      <c r="N18335"/>
    </row>
    <row r="18336" spans="7:14" s="104" customFormat="1">
      <c r="G18336"/>
      <c r="H18336"/>
      <c r="N18336"/>
    </row>
    <row r="18337" spans="7:14" s="104" customFormat="1">
      <c r="G18337"/>
      <c r="H18337"/>
      <c r="N18337"/>
    </row>
    <row r="18338" spans="7:14" s="104" customFormat="1">
      <c r="G18338"/>
      <c r="H18338"/>
      <c r="N18338"/>
    </row>
    <row r="18339" spans="7:14" s="104" customFormat="1">
      <c r="G18339"/>
      <c r="H18339"/>
      <c r="N18339"/>
    </row>
    <row r="18340" spans="7:14" s="104" customFormat="1">
      <c r="G18340"/>
      <c r="H18340"/>
      <c r="N18340"/>
    </row>
    <row r="18341" spans="7:14" s="104" customFormat="1">
      <c r="G18341"/>
      <c r="H18341"/>
      <c r="N18341"/>
    </row>
    <row r="18342" spans="7:14" s="104" customFormat="1">
      <c r="G18342"/>
      <c r="H18342"/>
      <c r="N18342"/>
    </row>
    <row r="18343" spans="7:14" s="104" customFormat="1">
      <c r="G18343"/>
      <c r="H18343"/>
      <c r="N18343"/>
    </row>
    <row r="18344" spans="7:14" s="104" customFormat="1">
      <c r="G18344"/>
      <c r="H18344"/>
      <c r="N18344"/>
    </row>
    <row r="18345" spans="7:14" s="104" customFormat="1">
      <c r="G18345"/>
      <c r="H18345"/>
      <c r="N18345"/>
    </row>
    <row r="18346" spans="7:14" s="104" customFormat="1">
      <c r="G18346"/>
      <c r="H18346"/>
      <c r="N18346"/>
    </row>
    <row r="18347" spans="7:14" s="104" customFormat="1">
      <c r="G18347"/>
      <c r="H18347"/>
      <c r="N18347"/>
    </row>
    <row r="18348" spans="7:14" s="104" customFormat="1">
      <c r="G18348"/>
      <c r="H18348"/>
      <c r="N18348"/>
    </row>
    <row r="18349" spans="7:14" s="104" customFormat="1">
      <c r="G18349"/>
      <c r="H18349"/>
      <c r="N18349"/>
    </row>
    <row r="18350" spans="7:14" s="104" customFormat="1">
      <c r="G18350"/>
      <c r="H18350"/>
      <c r="N18350"/>
    </row>
    <row r="18351" spans="7:14" s="104" customFormat="1">
      <c r="G18351"/>
      <c r="H18351"/>
      <c r="N18351"/>
    </row>
    <row r="18352" spans="7:14" s="104" customFormat="1">
      <c r="G18352"/>
      <c r="H18352"/>
      <c r="N18352"/>
    </row>
    <row r="18353" spans="7:14" s="104" customFormat="1">
      <c r="G18353"/>
      <c r="H18353"/>
      <c r="N18353"/>
    </row>
    <row r="18354" spans="7:14" s="104" customFormat="1">
      <c r="G18354"/>
      <c r="H18354"/>
      <c r="N18354"/>
    </row>
    <row r="18355" spans="7:14" s="104" customFormat="1">
      <c r="G18355"/>
      <c r="H18355"/>
      <c r="N18355"/>
    </row>
    <row r="18356" spans="7:14" s="104" customFormat="1">
      <c r="G18356"/>
      <c r="H18356"/>
      <c r="N18356"/>
    </row>
    <row r="18357" spans="7:14" s="104" customFormat="1">
      <c r="G18357"/>
      <c r="H18357"/>
      <c r="N18357"/>
    </row>
    <row r="18358" spans="7:14" s="104" customFormat="1">
      <c r="G18358"/>
      <c r="H18358"/>
      <c r="N18358"/>
    </row>
    <row r="18359" spans="7:14" s="104" customFormat="1">
      <c r="G18359"/>
      <c r="H18359"/>
      <c r="N18359"/>
    </row>
    <row r="18360" spans="7:14" s="104" customFormat="1">
      <c r="G18360"/>
      <c r="H18360"/>
      <c r="N18360"/>
    </row>
    <row r="18361" spans="7:14" s="104" customFormat="1">
      <c r="G18361"/>
      <c r="H18361"/>
      <c r="N18361"/>
    </row>
    <row r="18362" spans="7:14" s="104" customFormat="1">
      <c r="G18362"/>
      <c r="H18362"/>
      <c r="N18362"/>
    </row>
    <row r="18363" spans="7:14" s="104" customFormat="1">
      <c r="G18363"/>
      <c r="H18363"/>
      <c r="N18363"/>
    </row>
    <row r="18364" spans="7:14" s="104" customFormat="1">
      <c r="G18364"/>
      <c r="H18364"/>
      <c r="N18364"/>
    </row>
    <row r="18365" spans="7:14" s="104" customFormat="1">
      <c r="G18365"/>
      <c r="H18365"/>
      <c r="N18365"/>
    </row>
    <row r="18366" spans="7:14" s="104" customFormat="1">
      <c r="G18366"/>
      <c r="H18366"/>
      <c r="N18366"/>
    </row>
    <row r="18367" spans="7:14" s="104" customFormat="1">
      <c r="G18367"/>
      <c r="H18367"/>
      <c r="N18367"/>
    </row>
    <row r="18368" spans="7:14" s="104" customFormat="1">
      <c r="G18368"/>
      <c r="H18368"/>
      <c r="N18368"/>
    </row>
    <row r="18369" spans="7:14" s="104" customFormat="1">
      <c r="G18369"/>
      <c r="H18369"/>
      <c r="N18369"/>
    </row>
    <row r="18370" spans="7:14" s="104" customFormat="1">
      <c r="G18370"/>
      <c r="H18370"/>
      <c r="N18370"/>
    </row>
    <row r="18371" spans="7:14" s="104" customFormat="1">
      <c r="G18371"/>
      <c r="H18371"/>
      <c r="N18371"/>
    </row>
    <row r="18372" spans="7:14" s="104" customFormat="1">
      <c r="G18372"/>
      <c r="H18372"/>
      <c r="N18372"/>
    </row>
    <row r="18373" spans="7:14" s="104" customFormat="1">
      <c r="G18373"/>
      <c r="H18373"/>
      <c r="N18373"/>
    </row>
    <row r="18374" spans="7:14" s="104" customFormat="1">
      <c r="G18374"/>
      <c r="H18374"/>
      <c r="N18374"/>
    </row>
    <row r="18375" spans="7:14" s="104" customFormat="1">
      <c r="G18375"/>
      <c r="H18375"/>
      <c r="N18375"/>
    </row>
    <row r="18376" spans="7:14" s="104" customFormat="1">
      <c r="G18376"/>
      <c r="H18376"/>
      <c r="N18376"/>
    </row>
    <row r="18377" spans="7:14" s="104" customFormat="1">
      <c r="G18377"/>
      <c r="H18377"/>
      <c r="N18377"/>
    </row>
    <row r="18378" spans="7:14" s="104" customFormat="1">
      <c r="G18378"/>
      <c r="H18378"/>
      <c r="N18378"/>
    </row>
    <row r="18379" spans="7:14" s="104" customFormat="1">
      <c r="G18379"/>
      <c r="H18379"/>
      <c r="N18379"/>
    </row>
    <row r="18380" spans="7:14" s="104" customFormat="1">
      <c r="G18380"/>
      <c r="H18380"/>
      <c r="N18380"/>
    </row>
    <row r="18381" spans="7:14" s="104" customFormat="1">
      <c r="G18381"/>
      <c r="H18381"/>
      <c r="N18381"/>
    </row>
    <row r="18382" spans="7:14" s="104" customFormat="1">
      <c r="G18382"/>
      <c r="H18382"/>
      <c r="N18382"/>
    </row>
    <row r="18383" spans="7:14" s="104" customFormat="1">
      <c r="G18383"/>
      <c r="H18383"/>
      <c r="N18383"/>
    </row>
    <row r="18384" spans="7:14" s="104" customFormat="1">
      <c r="G18384"/>
      <c r="H18384"/>
      <c r="N18384"/>
    </row>
    <row r="18385" spans="7:14" s="104" customFormat="1">
      <c r="G18385"/>
      <c r="H18385"/>
      <c r="N18385"/>
    </row>
    <row r="18386" spans="7:14" s="104" customFormat="1">
      <c r="G18386"/>
      <c r="H18386"/>
      <c r="N18386"/>
    </row>
    <row r="18387" spans="7:14" s="104" customFormat="1">
      <c r="G18387"/>
      <c r="H18387"/>
      <c r="N18387"/>
    </row>
    <row r="18388" spans="7:14" s="104" customFormat="1">
      <c r="G18388"/>
      <c r="H18388"/>
      <c r="N18388"/>
    </row>
    <row r="18389" spans="7:14" s="104" customFormat="1">
      <c r="G18389"/>
      <c r="H18389"/>
      <c r="N18389"/>
    </row>
    <row r="18390" spans="7:14" s="104" customFormat="1">
      <c r="G18390"/>
      <c r="H18390"/>
      <c r="N18390"/>
    </row>
    <row r="18391" spans="7:14" s="104" customFormat="1">
      <c r="G18391"/>
      <c r="H18391"/>
      <c r="N18391"/>
    </row>
    <row r="18392" spans="7:14" s="104" customFormat="1">
      <c r="G18392"/>
      <c r="H18392"/>
      <c r="N18392"/>
    </row>
    <row r="18393" spans="7:14" s="104" customFormat="1">
      <c r="G18393"/>
      <c r="H18393"/>
      <c r="N18393"/>
    </row>
    <row r="18394" spans="7:14" s="104" customFormat="1">
      <c r="G18394"/>
      <c r="H18394"/>
      <c r="N18394"/>
    </row>
    <row r="18395" spans="7:14" s="104" customFormat="1">
      <c r="G18395"/>
      <c r="H18395"/>
      <c r="N18395"/>
    </row>
    <row r="18396" spans="7:14" s="104" customFormat="1">
      <c r="G18396"/>
      <c r="H18396"/>
      <c r="N18396"/>
    </row>
    <row r="18397" spans="7:14" s="104" customFormat="1">
      <c r="G18397"/>
      <c r="H18397"/>
      <c r="N18397"/>
    </row>
    <row r="18398" spans="7:14" s="104" customFormat="1">
      <c r="G18398"/>
      <c r="H18398"/>
      <c r="N18398"/>
    </row>
    <row r="18399" spans="7:14" s="104" customFormat="1">
      <c r="G18399"/>
      <c r="H18399"/>
      <c r="N18399"/>
    </row>
    <row r="18400" spans="7:14" s="104" customFormat="1">
      <c r="G18400"/>
      <c r="H18400"/>
      <c r="N18400"/>
    </row>
    <row r="18401" spans="7:14" s="104" customFormat="1">
      <c r="G18401"/>
      <c r="H18401"/>
      <c r="N18401"/>
    </row>
    <row r="18402" spans="7:14" s="104" customFormat="1">
      <c r="G18402"/>
      <c r="H18402"/>
      <c r="N18402"/>
    </row>
    <row r="18403" spans="7:14" s="104" customFormat="1">
      <c r="G18403"/>
      <c r="H18403"/>
      <c r="N18403"/>
    </row>
    <row r="18404" spans="7:14" s="104" customFormat="1">
      <c r="G18404"/>
      <c r="H18404"/>
      <c r="N18404"/>
    </row>
    <row r="18405" spans="7:14" s="104" customFormat="1">
      <c r="G18405"/>
      <c r="H18405"/>
      <c r="N18405"/>
    </row>
    <row r="18406" spans="7:14" s="104" customFormat="1">
      <c r="G18406"/>
      <c r="H18406"/>
      <c r="N18406"/>
    </row>
    <row r="18407" spans="7:14" s="104" customFormat="1">
      <c r="G18407"/>
      <c r="H18407"/>
      <c r="N18407"/>
    </row>
    <row r="18408" spans="7:14" s="104" customFormat="1">
      <c r="G18408"/>
      <c r="H18408"/>
      <c r="N18408"/>
    </row>
    <row r="18409" spans="7:14" s="104" customFormat="1">
      <c r="G18409"/>
      <c r="H18409"/>
      <c r="N18409"/>
    </row>
    <row r="18410" spans="7:14" s="104" customFormat="1">
      <c r="G18410"/>
      <c r="H18410"/>
      <c r="N18410"/>
    </row>
    <row r="18411" spans="7:14" s="104" customFormat="1">
      <c r="G18411"/>
      <c r="H18411"/>
      <c r="N18411"/>
    </row>
    <row r="18412" spans="7:14" s="104" customFormat="1">
      <c r="G18412"/>
      <c r="H18412"/>
      <c r="N18412"/>
    </row>
    <row r="18413" spans="7:14" s="104" customFormat="1">
      <c r="G18413"/>
      <c r="H18413"/>
      <c r="N18413"/>
    </row>
    <row r="18414" spans="7:14" s="104" customFormat="1">
      <c r="G18414"/>
      <c r="H18414"/>
      <c r="N18414"/>
    </row>
    <row r="18415" spans="7:14" s="104" customFormat="1">
      <c r="G18415"/>
      <c r="H18415"/>
      <c r="N18415"/>
    </row>
    <row r="18416" spans="7:14" s="104" customFormat="1">
      <c r="G18416"/>
      <c r="H18416"/>
      <c r="N18416"/>
    </row>
    <row r="18417" spans="7:14" s="104" customFormat="1">
      <c r="G18417"/>
      <c r="H18417"/>
      <c r="N18417"/>
    </row>
    <row r="18418" spans="7:14" s="104" customFormat="1">
      <c r="G18418"/>
      <c r="H18418"/>
      <c r="N18418"/>
    </row>
    <row r="18419" spans="7:14" s="104" customFormat="1">
      <c r="G18419"/>
      <c r="H18419"/>
      <c r="N18419"/>
    </row>
    <row r="18420" spans="7:14" s="104" customFormat="1">
      <c r="G18420"/>
      <c r="H18420"/>
      <c r="N18420"/>
    </row>
    <row r="18421" spans="7:14" s="104" customFormat="1">
      <c r="G18421"/>
      <c r="H18421"/>
      <c r="N18421"/>
    </row>
    <row r="18422" spans="7:14" s="104" customFormat="1">
      <c r="G18422"/>
      <c r="H18422"/>
      <c r="N18422"/>
    </row>
    <row r="18423" spans="7:14" s="104" customFormat="1">
      <c r="G18423"/>
      <c r="H18423"/>
      <c r="N18423"/>
    </row>
    <row r="18424" spans="7:14" s="104" customFormat="1">
      <c r="G18424"/>
      <c r="H18424"/>
      <c r="N18424"/>
    </row>
    <row r="18425" spans="7:14" s="104" customFormat="1">
      <c r="G18425"/>
      <c r="H18425"/>
      <c r="N18425"/>
    </row>
    <row r="18426" spans="7:14" s="104" customFormat="1">
      <c r="G18426"/>
      <c r="H18426"/>
      <c r="N18426"/>
    </row>
    <row r="18427" spans="7:14" s="104" customFormat="1">
      <c r="G18427"/>
      <c r="H18427"/>
      <c r="N18427"/>
    </row>
    <row r="18428" spans="7:14" s="104" customFormat="1">
      <c r="G18428"/>
      <c r="H18428"/>
      <c r="N18428"/>
    </row>
    <row r="18429" spans="7:14" s="104" customFormat="1">
      <c r="G18429"/>
      <c r="H18429"/>
      <c r="N18429"/>
    </row>
    <row r="18430" spans="7:14" s="104" customFormat="1">
      <c r="G18430"/>
      <c r="H18430"/>
      <c r="N18430"/>
    </row>
    <row r="18431" spans="7:14" s="104" customFormat="1">
      <c r="G18431"/>
      <c r="H18431"/>
      <c r="N18431"/>
    </row>
    <row r="18432" spans="7:14" s="104" customFormat="1">
      <c r="G18432"/>
      <c r="H18432"/>
      <c r="N18432"/>
    </row>
    <row r="18433" spans="7:14" s="104" customFormat="1">
      <c r="G18433"/>
      <c r="H18433"/>
      <c r="N18433"/>
    </row>
    <row r="18434" spans="7:14" s="104" customFormat="1">
      <c r="G18434"/>
      <c r="H18434"/>
      <c r="N18434"/>
    </row>
    <row r="18435" spans="7:14" s="104" customFormat="1">
      <c r="G18435"/>
      <c r="H18435"/>
      <c r="N18435"/>
    </row>
    <row r="18436" spans="7:14" s="104" customFormat="1">
      <c r="G18436"/>
      <c r="H18436"/>
      <c r="N18436"/>
    </row>
    <row r="18437" spans="7:14" s="104" customFormat="1">
      <c r="G18437"/>
      <c r="H18437"/>
      <c r="N18437"/>
    </row>
    <row r="18438" spans="7:14" s="104" customFormat="1">
      <c r="G18438"/>
      <c r="H18438"/>
      <c r="N18438"/>
    </row>
    <row r="18439" spans="7:14" s="104" customFormat="1">
      <c r="G18439"/>
      <c r="H18439"/>
      <c r="N18439"/>
    </row>
    <row r="18440" spans="7:14" s="104" customFormat="1">
      <c r="G18440"/>
      <c r="H18440"/>
      <c r="N18440"/>
    </row>
    <row r="18441" spans="7:14" s="104" customFormat="1">
      <c r="G18441"/>
      <c r="H18441"/>
      <c r="N18441"/>
    </row>
    <row r="18442" spans="7:14" s="104" customFormat="1">
      <c r="G18442"/>
      <c r="H18442"/>
      <c r="N18442"/>
    </row>
    <row r="18443" spans="7:14" s="104" customFormat="1">
      <c r="G18443"/>
      <c r="H18443"/>
      <c r="N18443"/>
    </row>
    <row r="18444" spans="7:14" s="104" customFormat="1">
      <c r="G18444"/>
      <c r="H18444"/>
      <c r="N18444"/>
    </row>
    <row r="18445" spans="7:14" s="104" customFormat="1">
      <c r="G18445"/>
      <c r="H18445"/>
      <c r="N18445"/>
    </row>
    <row r="18446" spans="7:14" s="104" customFormat="1">
      <c r="G18446"/>
      <c r="H18446"/>
      <c r="N18446"/>
    </row>
    <row r="18447" spans="7:14" s="104" customFormat="1">
      <c r="G18447"/>
      <c r="H18447"/>
      <c r="N18447"/>
    </row>
    <row r="18448" spans="7:14" s="104" customFormat="1">
      <c r="G18448"/>
      <c r="H18448"/>
      <c r="N18448"/>
    </row>
    <row r="18449" spans="7:14" s="104" customFormat="1">
      <c r="G18449"/>
      <c r="H18449"/>
      <c r="N18449"/>
    </row>
    <row r="18450" spans="7:14" s="104" customFormat="1">
      <c r="G18450"/>
      <c r="H18450"/>
      <c r="N18450"/>
    </row>
    <row r="18451" spans="7:14" s="104" customFormat="1">
      <c r="G18451"/>
      <c r="H18451"/>
      <c r="N18451"/>
    </row>
    <row r="18452" spans="7:14" s="104" customFormat="1">
      <c r="G18452"/>
      <c r="H18452"/>
      <c r="N18452"/>
    </row>
    <row r="18453" spans="7:14" s="104" customFormat="1">
      <c r="G18453"/>
      <c r="H18453"/>
      <c r="N18453"/>
    </row>
    <row r="18454" spans="7:14" s="104" customFormat="1">
      <c r="G18454"/>
      <c r="H18454"/>
      <c r="N18454"/>
    </row>
    <row r="18455" spans="7:14" s="104" customFormat="1">
      <c r="G18455"/>
      <c r="H18455"/>
      <c r="N18455"/>
    </row>
    <row r="18456" spans="7:14" s="104" customFormat="1">
      <c r="G18456"/>
      <c r="H18456"/>
      <c r="N18456"/>
    </row>
    <row r="18457" spans="7:14" s="104" customFormat="1">
      <c r="G18457"/>
      <c r="H18457"/>
      <c r="N18457"/>
    </row>
    <row r="18458" spans="7:14" s="104" customFormat="1">
      <c r="G18458"/>
      <c r="H18458"/>
      <c r="N18458"/>
    </row>
    <row r="18459" spans="7:14" s="104" customFormat="1">
      <c r="G18459"/>
      <c r="H18459"/>
      <c r="N18459"/>
    </row>
    <row r="18460" spans="7:14" s="104" customFormat="1">
      <c r="G18460"/>
      <c r="H18460"/>
      <c r="N18460"/>
    </row>
    <row r="18461" spans="7:14" s="104" customFormat="1">
      <c r="G18461"/>
      <c r="H18461"/>
      <c r="N18461"/>
    </row>
    <row r="18462" spans="7:14" s="104" customFormat="1">
      <c r="G18462"/>
      <c r="H18462"/>
      <c r="N18462"/>
    </row>
    <row r="18463" spans="7:14" s="104" customFormat="1">
      <c r="G18463"/>
      <c r="H18463"/>
      <c r="N18463"/>
    </row>
    <row r="18464" spans="7:14" s="104" customFormat="1">
      <c r="G18464"/>
      <c r="H18464"/>
      <c r="N18464"/>
    </row>
    <row r="18465" spans="7:14" s="104" customFormat="1">
      <c r="G18465"/>
      <c r="H18465"/>
      <c r="N18465"/>
    </row>
    <row r="18466" spans="7:14" s="104" customFormat="1">
      <c r="G18466"/>
      <c r="H18466"/>
      <c r="N18466"/>
    </row>
    <row r="18467" spans="7:14" s="104" customFormat="1">
      <c r="G18467"/>
      <c r="H18467"/>
      <c r="N18467"/>
    </row>
    <row r="18468" spans="7:14" s="104" customFormat="1">
      <c r="G18468"/>
      <c r="H18468"/>
      <c r="N18468"/>
    </row>
    <row r="18469" spans="7:14" s="104" customFormat="1">
      <c r="G18469"/>
      <c r="H18469"/>
      <c r="N18469"/>
    </row>
    <row r="18470" spans="7:14" s="104" customFormat="1">
      <c r="G18470"/>
      <c r="H18470"/>
      <c r="N18470"/>
    </row>
    <row r="18471" spans="7:14" s="104" customFormat="1">
      <c r="G18471"/>
      <c r="H18471"/>
      <c r="N18471"/>
    </row>
    <row r="18472" spans="7:14" s="104" customFormat="1">
      <c r="G18472"/>
      <c r="H18472"/>
      <c r="N18472"/>
    </row>
    <row r="18473" spans="7:14" s="104" customFormat="1">
      <c r="G18473"/>
      <c r="H18473"/>
      <c r="N18473"/>
    </row>
    <row r="18474" spans="7:14" s="104" customFormat="1">
      <c r="G18474"/>
      <c r="H18474"/>
      <c r="N18474"/>
    </row>
    <row r="18475" spans="7:14" s="104" customFormat="1">
      <c r="G18475"/>
      <c r="H18475"/>
      <c r="N18475"/>
    </row>
    <row r="18476" spans="7:14" s="104" customFormat="1">
      <c r="G18476"/>
      <c r="H18476"/>
      <c r="N18476"/>
    </row>
    <row r="18477" spans="7:14" s="104" customFormat="1">
      <c r="G18477"/>
      <c r="H18477"/>
      <c r="N18477"/>
    </row>
    <row r="18478" spans="7:14" s="104" customFormat="1">
      <c r="G18478"/>
      <c r="H18478"/>
      <c r="N18478"/>
    </row>
    <row r="18479" spans="7:14" s="104" customFormat="1">
      <c r="G18479"/>
      <c r="H18479"/>
      <c r="N18479"/>
    </row>
    <row r="18480" spans="7:14" s="104" customFormat="1">
      <c r="G18480"/>
      <c r="H18480"/>
      <c r="N18480"/>
    </row>
    <row r="18481" spans="7:14" s="104" customFormat="1">
      <c r="G18481"/>
      <c r="H18481"/>
      <c r="N18481"/>
    </row>
    <row r="18482" spans="7:14" s="104" customFormat="1">
      <c r="G18482"/>
      <c r="H18482"/>
      <c r="N18482"/>
    </row>
    <row r="18483" spans="7:14" s="104" customFormat="1">
      <c r="G18483"/>
      <c r="H18483"/>
      <c r="N18483"/>
    </row>
    <row r="18484" spans="7:14" s="104" customFormat="1">
      <c r="G18484"/>
      <c r="H18484"/>
      <c r="N18484"/>
    </row>
    <row r="18485" spans="7:14" s="104" customFormat="1">
      <c r="G18485"/>
      <c r="H18485"/>
      <c r="N18485"/>
    </row>
    <row r="18486" spans="7:14" s="104" customFormat="1">
      <c r="G18486"/>
      <c r="H18486"/>
      <c r="N18486"/>
    </row>
    <row r="18487" spans="7:14" s="104" customFormat="1">
      <c r="G18487"/>
      <c r="H18487"/>
      <c r="N18487"/>
    </row>
    <row r="18488" spans="7:14" s="104" customFormat="1">
      <c r="G18488"/>
      <c r="H18488"/>
      <c r="N18488"/>
    </row>
    <row r="18489" spans="7:14" s="104" customFormat="1">
      <c r="G18489"/>
      <c r="H18489"/>
      <c r="N18489"/>
    </row>
    <row r="18490" spans="7:14" s="104" customFormat="1">
      <c r="G18490"/>
      <c r="H18490"/>
      <c r="N18490"/>
    </row>
    <row r="18491" spans="7:14" s="104" customFormat="1">
      <c r="G18491"/>
      <c r="H18491"/>
      <c r="N18491"/>
    </row>
    <row r="18492" spans="7:14" s="104" customFormat="1">
      <c r="G18492"/>
      <c r="H18492"/>
      <c r="N18492"/>
    </row>
    <row r="18493" spans="7:14" s="104" customFormat="1">
      <c r="G18493"/>
      <c r="H18493"/>
      <c r="N18493"/>
    </row>
    <row r="18494" spans="7:14" s="104" customFormat="1">
      <c r="G18494"/>
      <c r="H18494"/>
      <c r="N18494"/>
    </row>
    <row r="18495" spans="7:14" s="104" customFormat="1">
      <c r="G18495"/>
      <c r="H18495"/>
      <c r="N18495"/>
    </row>
    <row r="18496" spans="7:14" s="104" customFormat="1">
      <c r="G18496"/>
      <c r="H18496"/>
      <c r="N18496"/>
    </row>
    <row r="18497" spans="7:14" s="104" customFormat="1">
      <c r="G18497"/>
      <c r="H18497"/>
      <c r="N18497"/>
    </row>
    <row r="18498" spans="7:14" s="104" customFormat="1">
      <c r="G18498"/>
      <c r="H18498"/>
      <c r="N18498"/>
    </row>
    <row r="18499" spans="7:14" s="104" customFormat="1">
      <c r="G18499"/>
      <c r="H18499"/>
      <c r="N18499"/>
    </row>
    <row r="18500" spans="7:14" s="104" customFormat="1">
      <c r="G18500"/>
      <c r="H18500"/>
      <c r="N18500"/>
    </row>
    <row r="18501" spans="7:14" s="104" customFormat="1">
      <c r="G18501"/>
      <c r="H18501"/>
      <c r="N18501"/>
    </row>
    <row r="18502" spans="7:14" s="104" customFormat="1">
      <c r="G18502"/>
      <c r="H18502"/>
      <c r="N18502"/>
    </row>
    <row r="18503" spans="7:14" s="104" customFormat="1">
      <c r="G18503"/>
      <c r="H18503"/>
      <c r="N18503"/>
    </row>
    <row r="18504" spans="7:14" s="104" customFormat="1">
      <c r="G18504"/>
      <c r="H18504"/>
      <c r="N18504"/>
    </row>
    <row r="18505" spans="7:14" s="104" customFormat="1">
      <c r="G18505"/>
      <c r="H18505"/>
      <c r="N18505"/>
    </row>
    <row r="18506" spans="7:14" s="104" customFormat="1">
      <c r="G18506"/>
      <c r="H18506"/>
      <c r="N18506"/>
    </row>
    <row r="18507" spans="7:14" s="104" customFormat="1">
      <c r="G18507"/>
      <c r="H18507"/>
      <c r="N18507"/>
    </row>
    <row r="18508" spans="7:14" s="104" customFormat="1">
      <c r="G18508"/>
      <c r="H18508"/>
      <c r="N18508"/>
    </row>
    <row r="18509" spans="7:14" s="104" customFormat="1">
      <c r="G18509"/>
      <c r="H18509"/>
      <c r="N18509"/>
    </row>
    <row r="18510" spans="7:14" s="104" customFormat="1">
      <c r="G18510"/>
      <c r="H18510"/>
      <c r="N18510"/>
    </row>
    <row r="18511" spans="7:14" s="104" customFormat="1">
      <c r="G18511"/>
      <c r="H18511"/>
      <c r="N18511"/>
    </row>
    <row r="18512" spans="7:14" s="104" customFormat="1">
      <c r="G18512"/>
      <c r="H18512"/>
      <c r="N18512"/>
    </row>
    <row r="18513" spans="7:14" s="104" customFormat="1">
      <c r="G18513"/>
      <c r="H18513"/>
      <c r="N18513"/>
    </row>
    <row r="18514" spans="7:14" s="104" customFormat="1">
      <c r="G18514"/>
      <c r="H18514"/>
      <c r="N18514"/>
    </row>
    <row r="18515" spans="7:14" s="104" customFormat="1">
      <c r="G18515"/>
      <c r="H18515"/>
      <c r="N18515"/>
    </row>
    <row r="18516" spans="7:14" s="104" customFormat="1">
      <c r="G18516"/>
      <c r="H18516"/>
      <c r="N18516"/>
    </row>
    <row r="18517" spans="7:14" s="104" customFormat="1">
      <c r="G18517"/>
      <c r="H18517"/>
      <c r="N18517"/>
    </row>
    <row r="18518" spans="7:14" s="104" customFormat="1">
      <c r="G18518"/>
      <c r="H18518"/>
      <c r="N18518"/>
    </row>
    <row r="18519" spans="7:14" s="104" customFormat="1">
      <c r="G18519"/>
      <c r="H18519"/>
      <c r="N18519"/>
    </row>
    <row r="18520" spans="7:14" s="104" customFormat="1">
      <c r="G18520"/>
      <c r="H18520"/>
      <c r="N18520"/>
    </row>
    <row r="18521" spans="7:14" s="104" customFormat="1">
      <c r="G18521"/>
      <c r="H18521"/>
      <c r="N18521"/>
    </row>
    <row r="18522" spans="7:14" s="104" customFormat="1">
      <c r="G18522"/>
      <c r="H18522"/>
      <c r="N18522"/>
    </row>
    <row r="18523" spans="7:14" s="104" customFormat="1">
      <c r="G18523"/>
      <c r="H18523"/>
      <c r="N18523"/>
    </row>
    <row r="18524" spans="7:14" s="104" customFormat="1">
      <c r="G18524"/>
      <c r="H18524"/>
      <c r="N18524"/>
    </row>
    <row r="18525" spans="7:14" s="104" customFormat="1">
      <c r="G18525"/>
      <c r="H18525"/>
      <c r="N18525"/>
    </row>
    <row r="18526" spans="7:14" s="104" customFormat="1">
      <c r="G18526"/>
      <c r="H18526"/>
      <c r="N18526"/>
    </row>
    <row r="18527" spans="7:14" s="104" customFormat="1">
      <c r="G18527"/>
      <c r="H18527"/>
      <c r="N18527"/>
    </row>
    <row r="18528" spans="7:14" s="104" customFormat="1">
      <c r="G18528"/>
      <c r="H18528"/>
      <c r="N18528"/>
    </row>
    <row r="18529" spans="7:14" s="104" customFormat="1">
      <c r="G18529"/>
      <c r="H18529"/>
      <c r="N18529"/>
    </row>
    <row r="18530" spans="7:14" s="104" customFormat="1">
      <c r="G18530"/>
      <c r="H18530"/>
      <c r="N18530"/>
    </row>
    <row r="18531" spans="7:14" s="104" customFormat="1">
      <c r="G18531"/>
      <c r="H18531"/>
      <c r="N18531"/>
    </row>
    <row r="18532" spans="7:14" s="104" customFormat="1">
      <c r="G18532"/>
      <c r="H18532"/>
      <c r="N18532"/>
    </row>
    <row r="18533" spans="7:14" s="104" customFormat="1">
      <c r="G18533"/>
      <c r="H18533"/>
      <c r="N18533"/>
    </row>
    <row r="18534" spans="7:14" s="104" customFormat="1">
      <c r="G18534"/>
      <c r="H18534"/>
      <c r="N18534"/>
    </row>
    <row r="18535" spans="7:14" s="104" customFormat="1">
      <c r="G18535"/>
      <c r="H18535"/>
      <c r="N18535"/>
    </row>
    <row r="18536" spans="7:14" s="104" customFormat="1">
      <c r="G18536"/>
      <c r="H18536"/>
      <c r="N18536"/>
    </row>
    <row r="18537" spans="7:14" s="104" customFormat="1">
      <c r="G18537"/>
      <c r="H18537"/>
      <c r="N18537"/>
    </row>
    <row r="18538" spans="7:14" s="104" customFormat="1">
      <c r="G18538"/>
      <c r="H18538"/>
      <c r="N18538"/>
    </row>
    <row r="18539" spans="7:14" s="104" customFormat="1">
      <c r="G18539"/>
      <c r="H18539"/>
      <c r="N18539"/>
    </row>
    <row r="18540" spans="7:14" s="104" customFormat="1">
      <c r="G18540"/>
      <c r="H18540"/>
      <c r="N18540"/>
    </row>
    <row r="18541" spans="7:14" s="104" customFormat="1">
      <c r="G18541"/>
      <c r="H18541"/>
      <c r="N18541"/>
    </row>
    <row r="18542" spans="7:14" s="104" customFormat="1">
      <c r="G18542"/>
      <c r="H18542"/>
      <c r="N18542"/>
    </row>
    <row r="18543" spans="7:14" s="104" customFormat="1">
      <c r="G18543"/>
      <c r="H18543"/>
      <c r="N18543"/>
    </row>
    <row r="18544" spans="7:14" s="104" customFormat="1">
      <c r="G18544"/>
      <c r="H18544"/>
      <c r="N18544"/>
    </row>
    <row r="18545" spans="7:14" s="104" customFormat="1">
      <c r="G18545"/>
      <c r="H18545"/>
      <c r="N18545"/>
    </row>
    <row r="18546" spans="7:14" s="104" customFormat="1">
      <c r="G18546"/>
      <c r="H18546"/>
      <c r="N18546"/>
    </row>
    <row r="18547" spans="7:14" s="104" customFormat="1">
      <c r="G18547"/>
      <c r="H18547"/>
      <c r="N18547"/>
    </row>
    <row r="18548" spans="7:14" s="104" customFormat="1">
      <c r="G18548"/>
      <c r="H18548"/>
      <c r="N18548"/>
    </row>
    <row r="18549" spans="7:14" s="104" customFormat="1">
      <c r="G18549"/>
      <c r="H18549"/>
      <c r="N18549"/>
    </row>
    <row r="18550" spans="7:14" s="104" customFormat="1">
      <c r="G18550"/>
      <c r="H18550"/>
      <c r="N18550"/>
    </row>
    <row r="18551" spans="7:14" s="104" customFormat="1">
      <c r="G18551"/>
      <c r="H18551"/>
      <c r="N18551"/>
    </row>
    <row r="18552" spans="7:14" s="104" customFormat="1">
      <c r="G18552"/>
      <c r="H18552"/>
      <c r="N18552"/>
    </row>
    <row r="18553" spans="7:14" s="104" customFormat="1">
      <c r="G18553"/>
      <c r="H18553"/>
      <c r="N18553"/>
    </row>
    <row r="18554" spans="7:14" s="104" customFormat="1">
      <c r="G18554"/>
      <c r="H18554"/>
      <c r="N18554"/>
    </row>
    <row r="18555" spans="7:14" s="104" customFormat="1">
      <c r="G18555"/>
      <c r="H18555"/>
      <c r="N18555"/>
    </row>
    <row r="18556" spans="7:14" s="104" customFormat="1">
      <c r="G18556"/>
      <c r="H18556"/>
      <c r="N18556"/>
    </row>
    <row r="18557" spans="7:14" s="104" customFormat="1">
      <c r="G18557"/>
      <c r="H18557"/>
      <c r="N18557"/>
    </row>
    <row r="18558" spans="7:14" s="104" customFormat="1">
      <c r="G18558"/>
      <c r="H18558"/>
      <c r="N18558"/>
    </row>
    <row r="18559" spans="7:14" s="104" customFormat="1">
      <c r="G18559"/>
      <c r="H18559"/>
      <c r="N18559"/>
    </row>
    <row r="18560" spans="7:14" s="104" customFormat="1">
      <c r="G18560"/>
      <c r="H18560"/>
      <c r="N18560"/>
    </row>
    <row r="18561" spans="7:14" s="104" customFormat="1">
      <c r="G18561"/>
      <c r="H18561"/>
      <c r="N18561"/>
    </row>
    <row r="18562" spans="7:14" s="104" customFormat="1">
      <c r="G18562"/>
      <c r="H18562"/>
      <c r="N18562"/>
    </row>
    <row r="18563" spans="7:14" s="104" customFormat="1">
      <c r="G18563"/>
      <c r="H18563"/>
      <c r="N18563"/>
    </row>
    <row r="18564" spans="7:14" s="104" customFormat="1">
      <c r="G18564"/>
      <c r="H18564"/>
      <c r="N18564"/>
    </row>
    <row r="18565" spans="7:14" s="104" customFormat="1">
      <c r="G18565"/>
      <c r="H18565"/>
      <c r="N18565"/>
    </row>
    <row r="18566" spans="7:14" s="104" customFormat="1">
      <c r="G18566"/>
      <c r="H18566"/>
      <c r="N18566"/>
    </row>
    <row r="18567" spans="7:14" s="104" customFormat="1">
      <c r="G18567"/>
      <c r="H18567"/>
      <c r="N18567"/>
    </row>
    <row r="18568" spans="7:14" s="104" customFormat="1">
      <c r="G18568"/>
      <c r="H18568"/>
      <c r="N18568"/>
    </row>
    <row r="18569" spans="7:14" s="104" customFormat="1">
      <c r="G18569"/>
      <c r="H18569"/>
      <c r="N18569"/>
    </row>
    <row r="18570" spans="7:14" s="104" customFormat="1">
      <c r="G18570"/>
      <c r="H18570"/>
      <c r="N18570"/>
    </row>
    <row r="18571" spans="7:14" s="104" customFormat="1">
      <c r="G18571"/>
      <c r="H18571"/>
      <c r="N18571"/>
    </row>
    <row r="18572" spans="7:14" s="104" customFormat="1">
      <c r="G18572"/>
      <c r="H18572"/>
      <c r="N18572"/>
    </row>
    <row r="18573" spans="7:14" s="104" customFormat="1">
      <c r="G18573"/>
      <c r="H18573"/>
      <c r="N18573"/>
    </row>
    <row r="18574" spans="7:14" s="104" customFormat="1">
      <c r="G18574"/>
      <c r="H18574"/>
      <c r="N18574"/>
    </row>
    <row r="18575" spans="7:14" s="104" customFormat="1">
      <c r="G18575"/>
      <c r="H18575"/>
      <c r="N18575"/>
    </row>
    <row r="18576" spans="7:14" s="104" customFormat="1">
      <c r="G18576"/>
      <c r="H18576"/>
      <c r="N18576"/>
    </row>
    <row r="18577" spans="7:14" s="104" customFormat="1">
      <c r="G18577"/>
      <c r="H18577"/>
      <c r="N18577"/>
    </row>
    <row r="18578" spans="7:14" s="104" customFormat="1">
      <c r="G18578"/>
      <c r="H18578"/>
      <c r="N18578"/>
    </row>
    <row r="18579" spans="7:14" s="104" customFormat="1">
      <c r="G18579"/>
      <c r="H18579"/>
      <c r="N18579"/>
    </row>
    <row r="18580" spans="7:14" s="104" customFormat="1">
      <c r="G18580"/>
      <c r="H18580"/>
      <c r="N18580"/>
    </row>
    <row r="18581" spans="7:14" s="104" customFormat="1">
      <c r="G18581"/>
      <c r="H18581"/>
      <c r="N18581"/>
    </row>
    <row r="18582" spans="7:14" s="104" customFormat="1">
      <c r="G18582"/>
      <c r="H18582"/>
      <c r="N18582"/>
    </row>
    <row r="18583" spans="7:14" s="104" customFormat="1">
      <c r="G18583"/>
      <c r="H18583"/>
      <c r="N18583"/>
    </row>
    <row r="18584" spans="7:14" s="104" customFormat="1">
      <c r="G18584"/>
      <c r="H18584"/>
      <c r="N18584"/>
    </row>
    <row r="18585" spans="7:14" s="104" customFormat="1">
      <c r="G18585"/>
      <c r="H18585"/>
      <c r="N18585"/>
    </row>
    <row r="18586" spans="7:14" s="104" customFormat="1">
      <c r="G18586"/>
      <c r="H18586"/>
      <c r="N18586"/>
    </row>
    <row r="18587" spans="7:14" s="104" customFormat="1">
      <c r="G18587"/>
      <c r="H18587"/>
      <c r="N18587"/>
    </row>
    <row r="18588" spans="7:14" s="104" customFormat="1">
      <c r="G18588"/>
      <c r="H18588"/>
      <c r="N18588"/>
    </row>
    <row r="18589" spans="7:14" s="104" customFormat="1">
      <c r="G18589"/>
      <c r="H18589"/>
      <c r="N18589"/>
    </row>
    <row r="18590" spans="7:14" s="104" customFormat="1">
      <c r="G18590"/>
      <c r="H18590"/>
      <c r="N18590"/>
    </row>
    <row r="18591" spans="7:14" s="104" customFormat="1">
      <c r="G18591"/>
      <c r="H18591"/>
      <c r="N18591"/>
    </row>
    <row r="18592" spans="7:14" s="104" customFormat="1">
      <c r="G18592"/>
      <c r="H18592"/>
      <c r="N18592"/>
    </row>
    <row r="18593" spans="7:14" s="104" customFormat="1">
      <c r="G18593"/>
      <c r="H18593"/>
      <c r="N18593"/>
    </row>
    <row r="18594" spans="7:14" s="104" customFormat="1">
      <c r="G18594"/>
      <c r="H18594"/>
      <c r="N18594"/>
    </row>
    <row r="18595" spans="7:14" s="104" customFormat="1">
      <c r="G18595"/>
      <c r="H18595"/>
      <c r="N18595"/>
    </row>
    <row r="18596" spans="7:14" s="104" customFormat="1">
      <c r="G18596"/>
      <c r="H18596"/>
      <c r="N18596"/>
    </row>
    <row r="18597" spans="7:14" s="104" customFormat="1">
      <c r="G18597"/>
      <c r="H18597"/>
      <c r="N18597"/>
    </row>
    <row r="18598" spans="7:14" s="104" customFormat="1">
      <c r="G18598"/>
      <c r="H18598"/>
      <c r="N18598"/>
    </row>
    <row r="18599" spans="7:14" s="104" customFormat="1">
      <c r="G18599"/>
      <c r="H18599"/>
      <c r="N18599"/>
    </row>
    <row r="18600" spans="7:14" s="104" customFormat="1">
      <c r="G18600"/>
      <c r="H18600"/>
      <c r="N18600"/>
    </row>
    <row r="18601" spans="7:14" s="104" customFormat="1">
      <c r="G18601"/>
      <c r="H18601"/>
      <c r="N18601"/>
    </row>
    <row r="18602" spans="7:14" s="104" customFormat="1">
      <c r="G18602"/>
      <c r="H18602"/>
      <c r="N18602"/>
    </row>
    <row r="18603" spans="7:14" s="104" customFormat="1">
      <c r="G18603"/>
      <c r="H18603"/>
      <c r="N18603"/>
    </row>
    <row r="18604" spans="7:14" s="104" customFormat="1">
      <c r="G18604"/>
      <c r="H18604"/>
      <c r="N18604"/>
    </row>
    <row r="18605" spans="7:14" s="104" customFormat="1">
      <c r="G18605"/>
      <c r="H18605"/>
      <c r="N18605"/>
    </row>
    <row r="18606" spans="7:14" s="104" customFormat="1">
      <c r="G18606"/>
      <c r="H18606"/>
      <c r="N18606"/>
    </row>
    <row r="18607" spans="7:14" s="104" customFormat="1">
      <c r="G18607"/>
      <c r="H18607"/>
      <c r="N18607"/>
    </row>
    <row r="18608" spans="7:14" s="104" customFormat="1">
      <c r="G18608"/>
      <c r="H18608"/>
      <c r="N18608"/>
    </row>
    <row r="18609" spans="7:14" s="104" customFormat="1">
      <c r="G18609"/>
      <c r="H18609"/>
      <c r="N18609"/>
    </row>
    <row r="18610" spans="7:14" s="104" customFormat="1">
      <c r="G18610"/>
      <c r="H18610"/>
      <c r="N18610"/>
    </row>
    <row r="18611" spans="7:14" s="104" customFormat="1">
      <c r="G18611"/>
      <c r="H18611"/>
      <c r="N18611"/>
    </row>
    <row r="18612" spans="7:14" s="104" customFormat="1">
      <c r="G18612"/>
      <c r="H18612"/>
      <c r="N18612"/>
    </row>
    <row r="18613" spans="7:14" s="104" customFormat="1">
      <c r="G18613"/>
      <c r="H18613"/>
      <c r="N18613"/>
    </row>
    <row r="18614" spans="7:14" s="104" customFormat="1">
      <c r="G18614"/>
      <c r="H18614"/>
      <c r="N18614"/>
    </row>
    <row r="18615" spans="7:14" s="104" customFormat="1">
      <c r="G18615"/>
      <c r="H18615"/>
      <c r="N18615"/>
    </row>
    <row r="18616" spans="7:14" s="104" customFormat="1">
      <c r="G18616"/>
      <c r="H18616"/>
      <c r="N18616"/>
    </row>
    <row r="18617" spans="7:14" s="104" customFormat="1">
      <c r="G18617"/>
      <c r="H18617"/>
      <c r="N18617"/>
    </row>
    <row r="18618" spans="7:14" s="104" customFormat="1">
      <c r="G18618"/>
      <c r="H18618"/>
      <c r="N18618"/>
    </row>
    <row r="18619" spans="7:14" s="104" customFormat="1">
      <c r="G18619"/>
      <c r="H18619"/>
      <c r="N18619"/>
    </row>
    <row r="18620" spans="7:14" s="104" customFormat="1">
      <c r="G18620"/>
      <c r="H18620"/>
      <c r="N18620"/>
    </row>
    <row r="18621" spans="7:14" s="104" customFormat="1">
      <c r="G18621"/>
      <c r="H18621"/>
      <c r="N18621"/>
    </row>
    <row r="18622" spans="7:14" s="104" customFormat="1">
      <c r="G18622"/>
      <c r="H18622"/>
      <c r="N18622"/>
    </row>
    <row r="18623" spans="7:14" s="104" customFormat="1">
      <c r="G18623"/>
      <c r="H18623"/>
      <c r="N18623"/>
    </row>
    <row r="18624" spans="7:14" s="104" customFormat="1">
      <c r="G18624"/>
      <c r="H18624"/>
      <c r="N18624"/>
    </row>
    <row r="18625" spans="7:14" s="104" customFormat="1">
      <c r="G18625"/>
      <c r="H18625"/>
      <c r="N18625"/>
    </row>
    <row r="18626" spans="7:14" s="104" customFormat="1">
      <c r="G18626"/>
      <c r="H18626"/>
      <c r="N18626"/>
    </row>
    <row r="18627" spans="7:14" s="104" customFormat="1">
      <c r="G18627"/>
      <c r="H18627"/>
      <c r="N18627"/>
    </row>
    <row r="18628" spans="7:14" s="104" customFormat="1">
      <c r="G18628"/>
      <c r="H18628"/>
      <c r="N18628"/>
    </row>
    <row r="18629" spans="7:14" s="104" customFormat="1">
      <c r="G18629"/>
      <c r="H18629"/>
      <c r="N18629"/>
    </row>
    <row r="18630" spans="7:14" s="104" customFormat="1">
      <c r="G18630"/>
      <c r="H18630"/>
      <c r="N18630"/>
    </row>
    <row r="18631" spans="7:14" s="104" customFormat="1">
      <c r="G18631"/>
      <c r="H18631"/>
      <c r="N18631"/>
    </row>
    <row r="18632" spans="7:14" s="104" customFormat="1">
      <c r="G18632"/>
      <c r="H18632"/>
      <c r="N18632"/>
    </row>
    <row r="18633" spans="7:14" s="104" customFormat="1">
      <c r="G18633"/>
      <c r="H18633"/>
      <c r="N18633"/>
    </row>
    <row r="18634" spans="7:14" s="104" customFormat="1">
      <c r="G18634"/>
      <c r="H18634"/>
      <c r="N18634"/>
    </row>
    <row r="18635" spans="7:14" s="104" customFormat="1">
      <c r="G18635"/>
      <c r="H18635"/>
      <c r="N18635"/>
    </row>
    <row r="18636" spans="7:14" s="104" customFormat="1">
      <c r="G18636"/>
      <c r="H18636"/>
      <c r="N18636"/>
    </row>
    <row r="18637" spans="7:14" s="104" customFormat="1">
      <c r="G18637"/>
      <c r="H18637"/>
      <c r="N18637"/>
    </row>
    <row r="18638" spans="7:14" s="104" customFormat="1">
      <c r="G18638"/>
      <c r="H18638"/>
      <c r="N18638"/>
    </row>
    <row r="18639" spans="7:14" s="104" customFormat="1">
      <c r="G18639"/>
      <c r="H18639"/>
      <c r="N18639"/>
    </row>
    <row r="18640" spans="7:14" s="104" customFormat="1">
      <c r="G18640"/>
      <c r="H18640"/>
      <c r="N18640"/>
    </row>
    <row r="18641" spans="7:14" s="104" customFormat="1">
      <c r="G18641"/>
      <c r="H18641"/>
      <c r="N18641"/>
    </row>
    <row r="18642" spans="7:14" s="104" customFormat="1">
      <c r="G18642"/>
      <c r="H18642"/>
      <c r="N18642"/>
    </row>
    <row r="18643" spans="7:14" s="104" customFormat="1">
      <c r="G18643"/>
      <c r="H18643"/>
      <c r="N18643"/>
    </row>
    <row r="18644" spans="7:14" s="104" customFormat="1">
      <c r="G18644"/>
      <c r="H18644"/>
      <c r="N18644"/>
    </row>
    <row r="18645" spans="7:14" s="104" customFormat="1">
      <c r="G18645"/>
      <c r="H18645"/>
      <c r="N18645"/>
    </row>
    <row r="18646" spans="7:14" s="104" customFormat="1">
      <c r="G18646"/>
      <c r="H18646"/>
      <c r="N18646"/>
    </row>
    <row r="18647" spans="7:14" s="104" customFormat="1">
      <c r="G18647"/>
      <c r="H18647"/>
      <c r="N18647"/>
    </row>
    <row r="18648" spans="7:14" s="104" customFormat="1">
      <c r="G18648"/>
      <c r="H18648"/>
      <c r="N18648"/>
    </row>
    <row r="18649" spans="7:14" s="104" customFormat="1">
      <c r="G18649"/>
      <c r="H18649"/>
      <c r="N18649"/>
    </row>
    <row r="18650" spans="7:14" s="104" customFormat="1">
      <c r="G18650"/>
      <c r="H18650"/>
      <c r="N18650"/>
    </row>
    <row r="18651" spans="7:14" s="104" customFormat="1">
      <c r="G18651"/>
      <c r="H18651"/>
      <c r="N18651"/>
    </row>
    <row r="18652" spans="7:14" s="104" customFormat="1">
      <c r="G18652"/>
      <c r="H18652"/>
      <c r="N18652"/>
    </row>
    <row r="18653" spans="7:14" s="104" customFormat="1">
      <c r="G18653"/>
      <c r="H18653"/>
      <c r="N18653"/>
    </row>
    <row r="18654" spans="7:14" s="104" customFormat="1">
      <c r="G18654"/>
      <c r="H18654"/>
      <c r="N18654"/>
    </row>
    <row r="18655" spans="7:14" s="104" customFormat="1">
      <c r="G18655"/>
      <c r="H18655"/>
      <c r="N18655"/>
    </row>
    <row r="18656" spans="7:14" s="104" customFormat="1">
      <c r="G18656"/>
      <c r="H18656"/>
      <c r="N18656"/>
    </row>
    <row r="18657" spans="7:14" s="104" customFormat="1">
      <c r="G18657"/>
      <c r="H18657"/>
      <c r="N18657"/>
    </row>
    <row r="18658" spans="7:14" s="104" customFormat="1">
      <c r="G18658"/>
      <c r="H18658"/>
      <c r="N18658"/>
    </row>
    <row r="18659" spans="7:14" s="104" customFormat="1">
      <c r="G18659"/>
      <c r="H18659"/>
      <c r="N18659"/>
    </row>
    <row r="18660" spans="7:14" s="104" customFormat="1">
      <c r="G18660"/>
      <c r="H18660"/>
      <c r="N18660"/>
    </row>
    <row r="18661" spans="7:14" s="104" customFormat="1">
      <c r="G18661"/>
      <c r="H18661"/>
      <c r="N18661"/>
    </row>
    <row r="18662" spans="7:14" s="104" customFormat="1">
      <c r="G18662"/>
      <c r="H18662"/>
      <c r="N18662"/>
    </row>
    <row r="18663" spans="7:14" s="104" customFormat="1">
      <c r="G18663"/>
      <c r="H18663"/>
      <c r="N18663"/>
    </row>
    <row r="18664" spans="7:14" s="104" customFormat="1">
      <c r="G18664"/>
      <c r="H18664"/>
      <c r="N18664"/>
    </row>
    <row r="18665" spans="7:14" s="104" customFormat="1">
      <c r="G18665"/>
      <c r="H18665"/>
      <c r="N18665"/>
    </row>
    <row r="18666" spans="7:14" s="104" customFormat="1">
      <c r="G18666"/>
      <c r="H18666"/>
      <c r="N18666"/>
    </row>
    <row r="18667" spans="7:14" s="104" customFormat="1">
      <c r="G18667"/>
      <c r="H18667"/>
      <c r="N18667"/>
    </row>
    <row r="18668" spans="7:14" s="104" customFormat="1">
      <c r="G18668"/>
      <c r="H18668"/>
      <c r="N18668"/>
    </row>
    <row r="18669" spans="7:14" s="104" customFormat="1">
      <c r="G18669"/>
      <c r="H18669"/>
      <c r="N18669"/>
    </row>
    <row r="18670" spans="7:14" s="104" customFormat="1">
      <c r="G18670"/>
      <c r="H18670"/>
      <c r="N18670"/>
    </row>
    <row r="18671" spans="7:14" s="104" customFormat="1">
      <c r="G18671"/>
      <c r="H18671"/>
      <c r="N18671"/>
    </row>
    <row r="18672" spans="7:14" s="104" customFormat="1">
      <c r="G18672"/>
      <c r="H18672"/>
      <c r="N18672"/>
    </row>
    <row r="18673" spans="7:14" s="104" customFormat="1">
      <c r="G18673"/>
      <c r="H18673"/>
      <c r="N18673"/>
    </row>
    <row r="18674" spans="7:14" s="104" customFormat="1">
      <c r="G18674"/>
      <c r="H18674"/>
      <c r="N18674"/>
    </row>
    <row r="18675" spans="7:14" s="104" customFormat="1">
      <c r="G18675"/>
      <c r="H18675"/>
      <c r="N18675"/>
    </row>
    <row r="18676" spans="7:14" s="104" customFormat="1">
      <c r="G18676"/>
      <c r="H18676"/>
      <c r="N18676"/>
    </row>
    <row r="18677" spans="7:14" s="104" customFormat="1">
      <c r="G18677"/>
      <c r="H18677"/>
      <c r="N18677"/>
    </row>
    <row r="18678" spans="7:14" s="104" customFormat="1">
      <c r="G18678"/>
      <c r="H18678"/>
      <c r="N18678"/>
    </row>
    <row r="18679" spans="7:14" s="104" customFormat="1">
      <c r="G18679"/>
      <c r="H18679"/>
      <c r="N18679"/>
    </row>
    <row r="18680" spans="7:14" s="104" customFormat="1">
      <c r="G18680"/>
      <c r="H18680"/>
      <c r="N18680"/>
    </row>
    <row r="18681" spans="7:14" s="104" customFormat="1">
      <c r="G18681"/>
      <c r="H18681"/>
      <c r="N18681"/>
    </row>
    <row r="18682" spans="7:14" s="104" customFormat="1">
      <c r="G18682"/>
      <c r="H18682"/>
      <c r="N18682"/>
    </row>
    <row r="18683" spans="7:14" s="104" customFormat="1">
      <c r="G18683"/>
      <c r="H18683"/>
      <c r="N18683"/>
    </row>
    <row r="18684" spans="7:14" s="104" customFormat="1">
      <c r="G18684"/>
      <c r="H18684"/>
      <c r="N18684"/>
    </row>
    <row r="18685" spans="7:14" s="104" customFormat="1">
      <c r="G18685"/>
      <c r="H18685"/>
      <c r="N18685"/>
    </row>
    <row r="18686" spans="7:14" s="104" customFormat="1">
      <c r="G18686"/>
      <c r="H18686"/>
      <c r="N18686"/>
    </row>
    <row r="18687" spans="7:14" s="104" customFormat="1">
      <c r="G18687"/>
      <c r="H18687"/>
      <c r="N18687"/>
    </row>
    <row r="18688" spans="7:14" s="104" customFormat="1">
      <c r="G18688"/>
      <c r="H18688"/>
      <c r="N18688"/>
    </row>
    <row r="18689" spans="7:14" s="104" customFormat="1">
      <c r="G18689"/>
      <c r="H18689"/>
      <c r="N18689"/>
    </row>
    <row r="18690" spans="7:14" s="104" customFormat="1">
      <c r="G18690"/>
      <c r="H18690"/>
      <c r="N18690"/>
    </row>
    <row r="18691" spans="7:14" s="104" customFormat="1">
      <c r="G18691"/>
      <c r="H18691"/>
      <c r="N18691"/>
    </row>
    <row r="18692" spans="7:14" s="104" customFormat="1">
      <c r="G18692"/>
      <c r="H18692"/>
      <c r="N18692"/>
    </row>
    <row r="18693" spans="7:14" s="104" customFormat="1">
      <c r="G18693"/>
      <c r="H18693"/>
      <c r="N18693"/>
    </row>
    <row r="18694" spans="7:14" s="104" customFormat="1">
      <c r="G18694"/>
      <c r="H18694"/>
      <c r="N18694"/>
    </row>
    <row r="18695" spans="7:14" s="104" customFormat="1">
      <c r="G18695"/>
      <c r="H18695"/>
      <c r="N18695"/>
    </row>
    <row r="18696" spans="7:14" s="104" customFormat="1">
      <c r="G18696"/>
      <c r="H18696"/>
      <c r="N18696"/>
    </row>
    <row r="18697" spans="7:14" s="104" customFormat="1">
      <c r="G18697"/>
      <c r="H18697"/>
      <c r="N18697"/>
    </row>
    <row r="18698" spans="7:14" s="104" customFormat="1">
      <c r="G18698"/>
      <c r="H18698"/>
      <c r="N18698"/>
    </row>
    <row r="18699" spans="7:14" s="104" customFormat="1">
      <c r="G18699"/>
      <c r="H18699"/>
      <c r="N18699"/>
    </row>
    <row r="18700" spans="7:14" s="104" customFormat="1">
      <c r="G18700"/>
      <c r="H18700"/>
      <c r="N18700"/>
    </row>
    <row r="18701" spans="7:14" s="104" customFormat="1">
      <c r="G18701"/>
      <c r="H18701"/>
      <c r="N18701"/>
    </row>
    <row r="18702" spans="7:14" s="104" customFormat="1">
      <c r="G18702"/>
      <c r="H18702"/>
      <c r="N18702"/>
    </row>
    <row r="18703" spans="7:14" s="104" customFormat="1">
      <c r="G18703"/>
      <c r="H18703"/>
      <c r="N18703"/>
    </row>
    <row r="18704" spans="7:14" s="104" customFormat="1">
      <c r="G18704"/>
      <c r="H18704"/>
      <c r="N18704"/>
    </row>
    <row r="18705" spans="7:14" s="104" customFormat="1">
      <c r="G18705"/>
      <c r="H18705"/>
      <c r="N18705"/>
    </row>
    <row r="18706" spans="7:14" s="104" customFormat="1">
      <c r="G18706"/>
      <c r="H18706"/>
      <c r="N18706"/>
    </row>
    <row r="18707" spans="7:14" s="104" customFormat="1">
      <c r="G18707"/>
      <c r="H18707"/>
      <c r="N18707"/>
    </row>
    <row r="18708" spans="7:14" s="104" customFormat="1">
      <c r="G18708"/>
      <c r="H18708"/>
      <c r="N18708"/>
    </row>
    <row r="18709" spans="7:14" s="104" customFormat="1">
      <c r="G18709"/>
      <c r="H18709"/>
      <c r="N18709"/>
    </row>
    <row r="18710" spans="7:14" s="104" customFormat="1">
      <c r="G18710"/>
      <c r="H18710"/>
      <c r="N18710"/>
    </row>
    <row r="18711" spans="7:14" s="104" customFormat="1">
      <c r="G18711"/>
      <c r="H18711"/>
      <c r="N18711"/>
    </row>
    <row r="18712" spans="7:14" s="104" customFormat="1">
      <c r="G18712"/>
      <c r="H18712"/>
      <c r="N18712"/>
    </row>
    <row r="18713" spans="7:14" s="104" customFormat="1">
      <c r="G18713"/>
      <c r="H18713"/>
      <c r="N18713"/>
    </row>
    <row r="18714" spans="7:14" s="104" customFormat="1">
      <c r="G18714"/>
      <c r="H18714"/>
      <c r="N18714"/>
    </row>
    <row r="18715" spans="7:14" s="104" customFormat="1">
      <c r="G18715"/>
      <c r="H18715"/>
      <c r="N18715"/>
    </row>
    <row r="18716" spans="7:14" s="104" customFormat="1">
      <c r="G18716"/>
      <c r="H18716"/>
      <c r="N18716"/>
    </row>
    <row r="18717" spans="7:14" s="104" customFormat="1">
      <c r="G18717"/>
      <c r="H18717"/>
      <c r="N18717"/>
    </row>
    <row r="18718" spans="7:14" s="104" customFormat="1">
      <c r="G18718"/>
      <c r="H18718"/>
      <c r="N18718"/>
    </row>
    <row r="18719" spans="7:14" s="104" customFormat="1">
      <c r="G18719"/>
      <c r="H18719"/>
      <c r="N18719"/>
    </row>
    <row r="18720" spans="7:14" s="104" customFormat="1">
      <c r="G18720"/>
      <c r="H18720"/>
      <c r="N18720"/>
    </row>
    <row r="18721" spans="7:14" s="104" customFormat="1">
      <c r="G18721"/>
      <c r="H18721"/>
      <c r="N18721"/>
    </row>
    <row r="18722" spans="7:14" s="104" customFormat="1">
      <c r="G18722"/>
      <c r="H18722"/>
      <c r="N18722"/>
    </row>
    <row r="18723" spans="7:14" s="104" customFormat="1">
      <c r="G18723"/>
      <c r="H18723"/>
      <c r="N18723"/>
    </row>
    <row r="18724" spans="7:14" s="104" customFormat="1">
      <c r="G18724"/>
      <c r="H18724"/>
      <c r="N18724"/>
    </row>
    <row r="18725" spans="7:14" s="104" customFormat="1">
      <c r="G18725"/>
      <c r="H18725"/>
      <c r="N18725"/>
    </row>
    <row r="18726" spans="7:14" s="104" customFormat="1">
      <c r="G18726"/>
      <c r="H18726"/>
      <c r="N18726"/>
    </row>
    <row r="18727" spans="7:14" s="104" customFormat="1">
      <c r="G18727"/>
      <c r="H18727"/>
      <c r="N18727"/>
    </row>
    <row r="18728" spans="7:14" s="104" customFormat="1">
      <c r="G18728"/>
      <c r="H18728"/>
      <c r="N18728"/>
    </row>
    <row r="18729" spans="7:14" s="104" customFormat="1">
      <c r="G18729"/>
      <c r="H18729"/>
      <c r="N18729"/>
    </row>
    <row r="18730" spans="7:14" s="104" customFormat="1">
      <c r="G18730"/>
      <c r="H18730"/>
      <c r="N18730"/>
    </row>
    <row r="18731" spans="7:14" s="104" customFormat="1">
      <c r="G18731"/>
      <c r="H18731"/>
      <c r="N18731"/>
    </row>
    <row r="18732" spans="7:14" s="104" customFormat="1">
      <c r="G18732"/>
      <c r="H18732"/>
      <c r="N18732"/>
    </row>
    <row r="18733" spans="7:14" s="104" customFormat="1">
      <c r="G18733"/>
      <c r="H18733"/>
      <c r="N18733"/>
    </row>
    <row r="18734" spans="7:14" s="104" customFormat="1">
      <c r="G18734"/>
      <c r="H18734"/>
      <c r="N18734"/>
    </row>
    <row r="18735" spans="7:14" s="104" customFormat="1">
      <c r="G18735"/>
      <c r="H18735"/>
      <c r="N18735"/>
    </row>
    <row r="18736" spans="7:14" s="104" customFormat="1">
      <c r="G18736"/>
      <c r="H18736"/>
      <c r="N18736"/>
    </row>
    <row r="18737" spans="7:14" s="104" customFormat="1">
      <c r="G18737"/>
      <c r="H18737"/>
      <c r="N18737"/>
    </row>
    <row r="18738" spans="7:14" s="104" customFormat="1">
      <c r="G18738"/>
      <c r="H18738"/>
      <c r="N18738"/>
    </row>
    <row r="18739" spans="7:14" s="104" customFormat="1">
      <c r="G18739"/>
      <c r="H18739"/>
      <c r="N18739"/>
    </row>
    <row r="18740" spans="7:14" s="104" customFormat="1">
      <c r="G18740"/>
      <c r="H18740"/>
      <c r="N18740"/>
    </row>
    <row r="18741" spans="7:14" s="104" customFormat="1">
      <c r="G18741"/>
      <c r="H18741"/>
      <c r="N18741"/>
    </row>
    <row r="18742" spans="7:14" s="104" customFormat="1">
      <c r="G18742"/>
      <c r="H18742"/>
      <c r="N18742"/>
    </row>
    <row r="18743" spans="7:14" s="104" customFormat="1">
      <c r="G18743"/>
      <c r="H18743"/>
      <c r="N18743"/>
    </row>
    <row r="18744" spans="7:14" s="104" customFormat="1">
      <c r="G18744"/>
      <c r="H18744"/>
      <c r="N18744"/>
    </row>
    <row r="18745" spans="7:14" s="104" customFormat="1">
      <c r="G18745"/>
      <c r="H18745"/>
      <c r="N18745"/>
    </row>
    <row r="18746" spans="7:14" s="104" customFormat="1">
      <c r="G18746"/>
      <c r="H18746"/>
      <c r="N18746"/>
    </row>
    <row r="18747" spans="7:14" s="104" customFormat="1">
      <c r="G18747"/>
      <c r="H18747"/>
      <c r="N18747"/>
    </row>
    <row r="18748" spans="7:14" s="104" customFormat="1">
      <c r="G18748"/>
      <c r="H18748"/>
      <c r="N18748"/>
    </row>
    <row r="18749" spans="7:14" s="104" customFormat="1">
      <c r="G18749"/>
      <c r="H18749"/>
      <c r="N18749"/>
    </row>
    <row r="18750" spans="7:14" s="104" customFormat="1">
      <c r="G18750"/>
      <c r="H18750"/>
      <c r="N18750"/>
    </row>
    <row r="18751" spans="7:14" s="104" customFormat="1">
      <c r="G18751"/>
      <c r="H18751"/>
      <c r="N18751"/>
    </row>
    <row r="18752" spans="7:14" s="104" customFormat="1">
      <c r="G18752"/>
      <c r="H18752"/>
      <c r="N18752"/>
    </row>
    <row r="18753" spans="7:14" s="104" customFormat="1">
      <c r="G18753"/>
      <c r="H18753"/>
      <c r="N18753"/>
    </row>
    <row r="18754" spans="7:14" s="104" customFormat="1">
      <c r="G18754"/>
      <c r="H18754"/>
      <c r="N18754"/>
    </row>
    <row r="18755" spans="7:14" s="104" customFormat="1">
      <c r="G18755"/>
      <c r="H18755"/>
      <c r="N18755"/>
    </row>
    <row r="18756" spans="7:14" s="104" customFormat="1">
      <c r="G18756"/>
      <c r="H18756"/>
      <c r="N18756"/>
    </row>
    <row r="18757" spans="7:14" s="104" customFormat="1">
      <c r="G18757"/>
      <c r="H18757"/>
      <c r="N18757"/>
    </row>
    <row r="18758" spans="7:14" s="104" customFormat="1">
      <c r="G18758"/>
      <c r="H18758"/>
      <c r="N18758"/>
    </row>
    <row r="18759" spans="7:14" s="104" customFormat="1">
      <c r="G18759"/>
      <c r="H18759"/>
      <c r="N18759"/>
    </row>
    <row r="18760" spans="7:14" s="104" customFormat="1">
      <c r="G18760"/>
      <c r="H18760"/>
      <c r="N18760"/>
    </row>
    <row r="18761" spans="7:14" s="104" customFormat="1">
      <c r="G18761"/>
      <c r="H18761"/>
      <c r="N18761"/>
    </row>
    <row r="18762" spans="7:14" s="104" customFormat="1">
      <c r="G18762"/>
      <c r="H18762"/>
      <c r="N18762"/>
    </row>
    <row r="18763" spans="7:14" s="104" customFormat="1">
      <c r="G18763"/>
      <c r="H18763"/>
      <c r="N18763"/>
    </row>
    <row r="18764" spans="7:14" s="104" customFormat="1">
      <c r="G18764"/>
      <c r="H18764"/>
      <c r="N18764"/>
    </row>
    <row r="18765" spans="7:14" s="104" customFormat="1">
      <c r="G18765"/>
      <c r="H18765"/>
      <c r="N18765"/>
    </row>
    <row r="18766" spans="7:14" s="104" customFormat="1">
      <c r="G18766"/>
      <c r="H18766"/>
      <c r="N18766"/>
    </row>
    <row r="18767" spans="7:14" s="104" customFormat="1">
      <c r="G18767"/>
      <c r="H18767"/>
      <c r="N18767"/>
    </row>
    <row r="18768" spans="7:14" s="104" customFormat="1">
      <c r="G18768"/>
      <c r="H18768"/>
      <c r="N18768"/>
    </row>
    <row r="18769" spans="7:14" s="104" customFormat="1">
      <c r="G18769"/>
      <c r="H18769"/>
      <c r="N18769"/>
    </row>
    <row r="18770" spans="7:14" s="104" customFormat="1">
      <c r="G18770"/>
      <c r="H18770"/>
      <c r="N18770"/>
    </row>
    <row r="18771" spans="7:14" s="104" customFormat="1">
      <c r="G18771"/>
      <c r="H18771"/>
      <c r="N18771"/>
    </row>
    <row r="18772" spans="7:14" s="104" customFormat="1">
      <c r="G18772"/>
      <c r="H18772"/>
      <c r="N18772"/>
    </row>
    <row r="18773" spans="7:14" s="104" customFormat="1">
      <c r="G18773"/>
      <c r="H18773"/>
      <c r="N18773"/>
    </row>
    <row r="18774" spans="7:14" s="104" customFormat="1">
      <c r="G18774"/>
      <c r="H18774"/>
      <c r="N18774"/>
    </row>
    <row r="18775" spans="7:14" s="104" customFormat="1">
      <c r="G18775"/>
      <c r="H18775"/>
      <c r="N18775"/>
    </row>
    <row r="18776" spans="7:14" s="104" customFormat="1">
      <c r="G18776"/>
      <c r="H18776"/>
      <c r="N18776"/>
    </row>
    <row r="18777" spans="7:14" s="104" customFormat="1">
      <c r="G18777"/>
      <c r="H18777"/>
      <c r="N18777"/>
    </row>
    <row r="18778" spans="7:14" s="104" customFormat="1">
      <c r="G18778"/>
      <c r="H18778"/>
      <c r="N18778"/>
    </row>
    <row r="18779" spans="7:14" s="104" customFormat="1">
      <c r="G18779"/>
      <c r="H18779"/>
      <c r="N18779"/>
    </row>
    <row r="18780" spans="7:14" s="104" customFormat="1">
      <c r="G18780"/>
      <c r="H18780"/>
      <c r="N18780"/>
    </row>
    <row r="18781" spans="7:14" s="104" customFormat="1">
      <c r="G18781"/>
      <c r="H18781"/>
      <c r="N18781"/>
    </row>
    <row r="18782" spans="7:14" s="104" customFormat="1">
      <c r="G18782"/>
      <c r="H18782"/>
      <c r="N18782"/>
    </row>
    <row r="18783" spans="7:14" s="104" customFormat="1">
      <c r="G18783"/>
      <c r="H18783"/>
      <c r="N18783"/>
    </row>
    <row r="18784" spans="7:14" s="104" customFormat="1">
      <c r="G18784"/>
      <c r="H18784"/>
      <c r="N18784"/>
    </row>
    <row r="18785" spans="7:14" s="104" customFormat="1">
      <c r="G18785"/>
      <c r="H18785"/>
      <c r="N18785"/>
    </row>
    <row r="18786" spans="7:14" s="104" customFormat="1">
      <c r="G18786"/>
      <c r="H18786"/>
      <c r="N18786"/>
    </row>
    <row r="18787" spans="7:14" s="104" customFormat="1">
      <c r="G18787"/>
      <c r="H18787"/>
      <c r="N18787"/>
    </row>
    <row r="18788" spans="7:14" s="104" customFormat="1">
      <c r="G18788"/>
      <c r="H18788"/>
      <c r="N18788"/>
    </row>
    <row r="18789" spans="7:14" s="104" customFormat="1">
      <c r="G18789"/>
      <c r="H18789"/>
      <c r="N18789"/>
    </row>
    <row r="18790" spans="7:14" s="104" customFormat="1">
      <c r="G18790"/>
      <c r="H18790"/>
      <c r="N18790"/>
    </row>
    <row r="18791" spans="7:14" s="104" customFormat="1">
      <c r="G18791"/>
      <c r="H18791"/>
      <c r="N18791"/>
    </row>
    <row r="18792" spans="7:14" s="104" customFormat="1">
      <c r="G18792"/>
      <c r="H18792"/>
      <c r="N18792"/>
    </row>
    <row r="18793" spans="7:14" s="104" customFormat="1">
      <c r="G18793"/>
      <c r="H18793"/>
      <c r="N18793"/>
    </row>
    <row r="18794" spans="7:14" s="104" customFormat="1">
      <c r="G18794"/>
      <c r="H18794"/>
      <c r="N18794"/>
    </row>
    <row r="18795" spans="7:14" s="104" customFormat="1">
      <c r="G18795"/>
      <c r="H18795"/>
      <c r="N18795"/>
    </row>
    <row r="18796" spans="7:14" s="104" customFormat="1">
      <c r="G18796"/>
      <c r="H18796"/>
      <c r="N18796"/>
    </row>
    <row r="18797" spans="7:14" s="104" customFormat="1">
      <c r="G18797"/>
      <c r="H18797"/>
      <c r="N18797"/>
    </row>
    <row r="18798" spans="7:14" s="104" customFormat="1">
      <c r="G18798"/>
      <c r="H18798"/>
      <c r="N18798"/>
    </row>
    <row r="18799" spans="7:14" s="104" customFormat="1">
      <c r="G18799"/>
      <c r="H18799"/>
      <c r="N18799"/>
    </row>
    <row r="18800" spans="7:14" s="104" customFormat="1">
      <c r="G18800"/>
      <c r="H18800"/>
      <c r="N18800"/>
    </row>
    <row r="18801" spans="7:14" s="104" customFormat="1">
      <c r="G18801"/>
      <c r="H18801"/>
      <c r="N18801"/>
    </row>
    <row r="18802" spans="7:14" s="104" customFormat="1">
      <c r="G18802"/>
      <c r="H18802"/>
      <c r="N18802"/>
    </row>
    <row r="18803" spans="7:14" s="104" customFormat="1">
      <c r="G18803"/>
      <c r="H18803"/>
      <c r="N18803"/>
    </row>
    <row r="18804" spans="7:14" s="104" customFormat="1">
      <c r="G18804"/>
      <c r="H18804"/>
      <c r="N18804"/>
    </row>
    <row r="18805" spans="7:14" s="104" customFormat="1">
      <c r="G18805"/>
      <c r="H18805"/>
      <c r="N18805"/>
    </row>
    <row r="18806" spans="7:14" s="104" customFormat="1">
      <c r="G18806"/>
      <c r="H18806"/>
      <c r="N18806"/>
    </row>
    <row r="18807" spans="7:14" s="104" customFormat="1">
      <c r="G18807"/>
      <c r="H18807"/>
      <c r="N18807"/>
    </row>
    <row r="18808" spans="7:14" s="104" customFormat="1">
      <c r="G18808"/>
      <c r="H18808"/>
      <c r="N18808"/>
    </row>
    <row r="18809" spans="7:14" s="104" customFormat="1">
      <c r="G18809"/>
      <c r="H18809"/>
      <c r="N18809"/>
    </row>
    <row r="18810" spans="7:14" s="104" customFormat="1">
      <c r="G18810"/>
      <c r="H18810"/>
      <c r="N18810"/>
    </row>
    <row r="18811" spans="7:14" s="104" customFormat="1">
      <c r="G18811"/>
      <c r="H18811"/>
      <c r="N18811"/>
    </row>
    <row r="18812" spans="7:14" s="104" customFormat="1">
      <c r="G18812"/>
      <c r="H18812"/>
      <c r="N18812"/>
    </row>
    <row r="18813" spans="7:14" s="104" customFormat="1">
      <c r="G18813"/>
      <c r="H18813"/>
      <c r="N18813"/>
    </row>
    <row r="18814" spans="7:14" s="104" customFormat="1">
      <c r="G18814"/>
      <c r="H18814"/>
      <c r="N18814"/>
    </row>
    <row r="18815" spans="7:14" s="104" customFormat="1">
      <c r="G18815"/>
      <c r="H18815"/>
      <c r="N18815"/>
    </row>
    <row r="18816" spans="7:14" s="104" customFormat="1">
      <c r="G18816"/>
      <c r="H18816"/>
      <c r="N18816"/>
    </row>
    <row r="18817" spans="7:14" s="104" customFormat="1">
      <c r="G18817"/>
      <c r="H18817"/>
      <c r="N18817"/>
    </row>
    <row r="18818" spans="7:14" s="104" customFormat="1">
      <c r="G18818"/>
      <c r="H18818"/>
      <c r="N18818"/>
    </row>
    <row r="18819" spans="7:14" s="104" customFormat="1">
      <c r="G18819"/>
      <c r="H18819"/>
      <c r="N18819"/>
    </row>
    <row r="18820" spans="7:14" s="104" customFormat="1">
      <c r="G18820"/>
      <c r="H18820"/>
      <c r="N18820"/>
    </row>
    <row r="18821" spans="7:14" s="104" customFormat="1">
      <c r="G18821"/>
      <c r="H18821"/>
      <c r="N18821"/>
    </row>
    <row r="18822" spans="7:14" s="104" customFormat="1">
      <c r="G18822"/>
      <c r="H18822"/>
      <c r="N18822"/>
    </row>
    <row r="18823" spans="7:14" s="104" customFormat="1">
      <c r="G18823"/>
      <c r="H18823"/>
      <c r="N18823"/>
    </row>
    <row r="18824" spans="7:14" s="104" customFormat="1">
      <c r="G18824"/>
      <c r="H18824"/>
      <c r="N18824"/>
    </row>
    <row r="18825" spans="7:14" s="104" customFormat="1">
      <c r="G18825"/>
      <c r="H18825"/>
      <c r="N18825"/>
    </row>
    <row r="18826" spans="7:14" s="104" customFormat="1">
      <c r="G18826"/>
      <c r="H18826"/>
      <c r="N18826"/>
    </row>
    <row r="18827" spans="7:14" s="104" customFormat="1">
      <c r="G18827"/>
      <c r="H18827"/>
      <c r="N18827"/>
    </row>
    <row r="18828" spans="7:14" s="104" customFormat="1">
      <c r="G18828"/>
      <c r="H18828"/>
      <c r="N18828"/>
    </row>
    <row r="18829" spans="7:14" s="104" customFormat="1">
      <c r="G18829"/>
      <c r="H18829"/>
      <c r="N18829"/>
    </row>
    <row r="18830" spans="7:14" s="104" customFormat="1">
      <c r="G18830"/>
      <c r="H18830"/>
      <c r="N18830"/>
    </row>
    <row r="18831" spans="7:14" s="104" customFormat="1">
      <c r="G18831"/>
      <c r="H18831"/>
      <c r="N18831"/>
    </row>
    <row r="18832" spans="7:14" s="104" customFormat="1">
      <c r="G18832"/>
      <c r="H18832"/>
      <c r="N18832"/>
    </row>
    <row r="18833" spans="7:14" s="104" customFormat="1">
      <c r="G18833"/>
      <c r="H18833"/>
      <c r="N18833"/>
    </row>
    <row r="18834" spans="7:14" s="104" customFormat="1">
      <c r="G18834"/>
      <c r="H18834"/>
      <c r="N18834"/>
    </row>
    <row r="18835" spans="7:14" s="104" customFormat="1">
      <c r="G18835"/>
      <c r="H18835"/>
      <c r="N18835"/>
    </row>
    <row r="18836" spans="7:14" s="104" customFormat="1">
      <c r="G18836"/>
      <c r="H18836"/>
      <c r="N18836"/>
    </row>
    <row r="18837" spans="7:14" s="104" customFormat="1">
      <c r="G18837"/>
      <c r="H18837"/>
      <c r="N18837"/>
    </row>
    <row r="18838" spans="7:14" s="104" customFormat="1">
      <c r="G18838"/>
      <c r="H18838"/>
      <c r="N18838"/>
    </row>
    <row r="18839" spans="7:14" s="104" customFormat="1">
      <c r="G18839"/>
      <c r="H18839"/>
      <c r="N18839"/>
    </row>
    <row r="18840" spans="7:14" s="104" customFormat="1">
      <c r="G18840"/>
      <c r="H18840"/>
      <c r="N18840"/>
    </row>
    <row r="18841" spans="7:14" s="104" customFormat="1">
      <c r="G18841"/>
      <c r="H18841"/>
      <c r="N18841"/>
    </row>
    <row r="18842" spans="7:14" s="104" customFormat="1">
      <c r="G18842"/>
      <c r="H18842"/>
      <c r="N18842"/>
    </row>
    <row r="18843" spans="7:14" s="104" customFormat="1">
      <c r="G18843"/>
      <c r="H18843"/>
      <c r="N18843"/>
    </row>
    <row r="18844" spans="7:14" s="104" customFormat="1">
      <c r="G18844"/>
      <c r="H18844"/>
      <c r="N18844"/>
    </row>
    <row r="18845" spans="7:14" s="104" customFormat="1">
      <c r="G18845"/>
      <c r="H18845"/>
      <c r="N18845"/>
    </row>
    <row r="18846" spans="7:14" s="104" customFormat="1">
      <c r="G18846"/>
      <c r="H18846"/>
      <c r="N18846"/>
    </row>
    <row r="18847" spans="7:14" s="104" customFormat="1">
      <c r="G18847"/>
      <c r="H18847"/>
      <c r="N18847"/>
    </row>
    <row r="18848" spans="7:14" s="104" customFormat="1">
      <c r="G18848"/>
      <c r="H18848"/>
      <c r="N18848"/>
    </row>
    <row r="18849" spans="7:14" s="104" customFormat="1">
      <c r="G18849"/>
      <c r="H18849"/>
      <c r="N18849"/>
    </row>
    <row r="18850" spans="7:14" s="104" customFormat="1">
      <c r="G18850"/>
      <c r="H18850"/>
      <c r="N18850"/>
    </row>
    <row r="18851" spans="7:14" s="104" customFormat="1">
      <c r="G18851"/>
      <c r="H18851"/>
      <c r="N18851"/>
    </row>
    <row r="18852" spans="7:14" s="104" customFormat="1">
      <c r="G18852"/>
      <c r="H18852"/>
      <c r="N18852"/>
    </row>
    <row r="18853" spans="7:14" s="104" customFormat="1">
      <c r="G18853"/>
      <c r="H18853"/>
      <c r="N18853"/>
    </row>
    <row r="18854" spans="7:14" s="104" customFormat="1">
      <c r="G18854"/>
      <c r="H18854"/>
      <c r="N18854"/>
    </row>
    <row r="18855" spans="7:14" s="104" customFormat="1">
      <c r="G18855"/>
      <c r="H18855"/>
      <c r="N18855"/>
    </row>
    <row r="18856" spans="7:14" s="104" customFormat="1">
      <c r="G18856"/>
      <c r="H18856"/>
      <c r="N18856"/>
    </row>
    <row r="18857" spans="7:14" s="104" customFormat="1">
      <c r="G18857"/>
      <c r="H18857"/>
      <c r="N18857"/>
    </row>
    <row r="18858" spans="7:14" s="104" customFormat="1">
      <c r="G18858"/>
      <c r="H18858"/>
      <c r="N18858"/>
    </row>
    <row r="18859" spans="7:14" s="104" customFormat="1">
      <c r="G18859"/>
      <c r="H18859"/>
      <c r="N18859"/>
    </row>
    <row r="18860" spans="7:14" s="104" customFormat="1">
      <c r="G18860"/>
      <c r="H18860"/>
      <c r="N18860"/>
    </row>
    <row r="18861" spans="7:14" s="104" customFormat="1">
      <c r="G18861"/>
      <c r="H18861"/>
      <c r="N18861"/>
    </row>
    <row r="18862" spans="7:14" s="104" customFormat="1">
      <c r="G18862"/>
      <c r="H18862"/>
      <c r="N18862"/>
    </row>
    <row r="18863" spans="7:14" s="104" customFormat="1">
      <c r="G18863"/>
      <c r="H18863"/>
      <c r="N18863"/>
    </row>
    <row r="18864" spans="7:14" s="104" customFormat="1">
      <c r="G18864"/>
      <c r="H18864"/>
      <c r="N18864"/>
    </row>
    <row r="18865" spans="7:14" s="104" customFormat="1">
      <c r="G18865"/>
      <c r="H18865"/>
      <c r="N18865"/>
    </row>
    <row r="18866" spans="7:14" s="104" customFormat="1">
      <c r="G18866"/>
      <c r="H18866"/>
      <c r="N18866"/>
    </row>
    <row r="18867" spans="7:14" s="104" customFormat="1">
      <c r="G18867"/>
      <c r="H18867"/>
      <c r="N18867"/>
    </row>
    <row r="18868" spans="7:14" s="104" customFormat="1">
      <c r="G18868"/>
      <c r="H18868"/>
      <c r="N18868"/>
    </row>
    <row r="18869" spans="7:14" s="104" customFormat="1">
      <c r="G18869"/>
      <c r="H18869"/>
      <c r="N18869"/>
    </row>
    <row r="18870" spans="7:14" s="104" customFormat="1">
      <c r="G18870"/>
      <c r="H18870"/>
      <c r="N18870"/>
    </row>
    <row r="18871" spans="7:14" s="104" customFormat="1">
      <c r="G18871"/>
      <c r="H18871"/>
      <c r="N18871"/>
    </row>
    <row r="18872" spans="7:14" s="104" customFormat="1">
      <c r="G18872"/>
      <c r="H18872"/>
      <c r="N18872"/>
    </row>
    <row r="18873" spans="7:14" s="104" customFormat="1">
      <c r="G18873"/>
      <c r="H18873"/>
      <c r="N18873"/>
    </row>
    <row r="18874" spans="7:14" s="104" customFormat="1">
      <c r="G18874"/>
      <c r="H18874"/>
      <c r="N18874"/>
    </row>
    <row r="18875" spans="7:14" s="104" customFormat="1">
      <c r="G18875"/>
      <c r="H18875"/>
      <c r="N18875"/>
    </row>
    <row r="18876" spans="7:14" s="104" customFormat="1">
      <c r="G18876"/>
      <c r="H18876"/>
      <c r="N18876"/>
    </row>
    <row r="18877" spans="7:14" s="104" customFormat="1">
      <c r="G18877"/>
      <c r="H18877"/>
      <c r="N18877"/>
    </row>
    <row r="18878" spans="7:14" s="104" customFormat="1">
      <c r="G18878"/>
      <c r="H18878"/>
      <c r="N18878"/>
    </row>
    <row r="18879" spans="7:14" s="104" customFormat="1">
      <c r="G18879"/>
      <c r="H18879"/>
      <c r="N18879"/>
    </row>
    <row r="18880" spans="7:14" s="104" customFormat="1">
      <c r="G18880"/>
      <c r="H18880"/>
      <c r="N18880"/>
    </row>
    <row r="18881" spans="7:14" s="104" customFormat="1">
      <c r="G18881"/>
      <c r="H18881"/>
      <c r="N18881"/>
    </row>
    <row r="18882" spans="7:14" s="104" customFormat="1">
      <c r="G18882"/>
      <c r="H18882"/>
      <c r="N18882"/>
    </row>
    <row r="18883" spans="7:14" s="104" customFormat="1">
      <c r="G18883"/>
      <c r="H18883"/>
      <c r="N18883"/>
    </row>
    <row r="18884" spans="7:14" s="104" customFormat="1">
      <c r="G18884"/>
      <c r="H18884"/>
      <c r="N18884"/>
    </row>
    <row r="18885" spans="7:14" s="104" customFormat="1">
      <c r="G18885"/>
      <c r="H18885"/>
      <c r="N18885"/>
    </row>
    <row r="18886" spans="7:14" s="104" customFormat="1">
      <c r="G18886"/>
      <c r="H18886"/>
      <c r="N18886"/>
    </row>
    <row r="18887" spans="7:14" s="104" customFormat="1">
      <c r="G18887"/>
      <c r="H18887"/>
      <c r="N18887"/>
    </row>
    <row r="18888" spans="7:14" s="104" customFormat="1">
      <c r="G18888"/>
      <c r="H18888"/>
      <c r="N18888"/>
    </row>
    <row r="18889" spans="7:14" s="104" customFormat="1">
      <c r="G18889"/>
      <c r="H18889"/>
      <c r="N18889"/>
    </row>
    <row r="18890" spans="7:14" s="104" customFormat="1">
      <c r="G18890"/>
      <c r="H18890"/>
      <c r="N18890"/>
    </row>
    <row r="18891" spans="7:14" s="104" customFormat="1">
      <c r="G18891"/>
      <c r="H18891"/>
      <c r="N18891"/>
    </row>
    <row r="18892" spans="7:14" s="104" customFormat="1">
      <c r="G18892"/>
      <c r="H18892"/>
      <c r="N18892"/>
    </row>
    <row r="18893" spans="7:14" s="104" customFormat="1">
      <c r="G18893"/>
      <c r="H18893"/>
      <c r="N18893"/>
    </row>
    <row r="18894" spans="7:14" s="104" customFormat="1">
      <c r="G18894"/>
      <c r="H18894"/>
      <c r="N18894"/>
    </row>
    <row r="18895" spans="7:14" s="104" customFormat="1">
      <c r="G18895"/>
      <c r="H18895"/>
      <c r="N18895"/>
    </row>
    <row r="18896" spans="7:14" s="104" customFormat="1">
      <c r="G18896"/>
      <c r="H18896"/>
      <c r="N18896"/>
    </row>
    <row r="18897" spans="7:14" s="104" customFormat="1">
      <c r="G18897"/>
      <c r="H18897"/>
      <c r="N18897"/>
    </row>
    <row r="18898" spans="7:14" s="104" customFormat="1">
      <c r="G18898"/>
      <c r="H18898"/>
      <c r="N18898"/>
    </row>
    <row r="18899" spans="7:14" s="104" customFormat="1">
      <c r="G18899"/>
      <c r="H18899"/>
      <c r="N18899"/>
    </row>
    <row r="18900" spans="7:14" s="104" customFormat="1">
      <c r="G18900"/>
      <c r="H18900"/>
      <c r="N18900"/>
    </row>
    <row r="18901" spans="7:14" s="104" customFormat="1">
      <c r="G18901"/>
      <c r="H18901"/>
      <c r="N18901"/>
    </row>
    <row r="18902" spans="7:14" s="104" customFormat="1">
      <c r="G18902"/>
      <c r="H18902"/>
      <c r="N18902"/>
    </row>
    <row r="18903" spans="7:14" s="104" customFormat="1">
      <c r="G18903"/>
      <c r="H18903"/>
      <c r="N18903"/>
    </row>
    <row r="18904" spans="7:14" s="104" customFormat="1">
      <c r="G18904"/>
      <c r="H18904"/>
      <c r="N18904"/>
    </row>
    <row r="18905" spans="7:14" s="104" customFormat="1">
      <c r="G18905"/>
      <c r="H18905"/>
      <c r="N18905"/>
    </row>
    <row r="18906" spans="7:14" s="104" customFormat="1">
      <c r="G18906"/>
      <c r="H18906"/>
      <c r="N18906"/>
    </row>
    <row r="18907" spans="7:14" s="104" customFormat="1">
      <c r="G18907"/>
      <c r="H18907"/>
      <c r="N18907"/>
    </row>
    <row r="18908" spans="7:14" s="104" customFormat="1">
      <c r="G18908"/>
      <c r="H18908"/>
      <c r="N18908"/>
    </row>
    <row r="18909" spans="7:14" s="104" customFormat="1">
      <c r="G18909"/>
      <c r="H18909"/>
      <c r="N18909"/>
    </row>
    <row r="18910" spans="7:14" s="104" customFormat="1">
      <c r="G18910"/>
      <c r="H18910"/>
      <c r="N18910"/>
    </row>
    <row r="18911" spans="7:14" s="104" customFormat="1">
      <c r="G18911"/>
      <c r="H18911"/>
      <c r="N18911"/>
    </row>
    <row r="18912" spans="7:14" s="104" customFormat="1">
      <c r="G18912"/>
      <c r="H18912"/>
      <c r="N18912"/>
    </row>
    <row r="18913" spans="7:14" s="104" customFormat="1">
      <c r="G18913"/>
      <c r="H18913"/>
      <c r="N18913"/>
    </row>
    <row r="18914" spans="7:14" s="104" customFormat="1">
      <c r="G18914"/>
      <c r="H18914"/>
      <c r="N18914"/>
    </row>
    <row r="18915" spans="7:14" s="104" customFormat="1">
      <c r="G18915"/>
      <c r="H18915"/>
      <c r="N18915"/>
    </row>
    <row r="18916" spans="7:14" s="104" customFormat="1">
      <c r="G18916"/>
      <c r="H18916"/>
      <c r="N18916"/>
    </row>
    <row r="18917" spans="7:14" s="104" customFormat="1">
      <c r="G18917"/>
      <c r="H18917"/>
      <c r="N18917"/>
    </row>
    <row r="18918" spans="7:14" s="104" customFormat="1">
      <c r="G18918"/>
      <c r="H18918"/>
      <c r="N18918"/>
    </row>
    <row r="18919" spans="7:14" s="104" customFormat="1">
      <c r="G18919"/>
      <c r="H18919"/>
      <c r="N18919"/>
    </row>
    <row r="18920" spans="7:14" s="104" customFormat="1">
      <c r="G18920"/>
      <c r="H18920"/>
      <c r="N18920"/>
    </row>
    <row r="18921" spans="7:14" s="104" customFormat="1">
      <c r="G18921"/>
      <c r="H18921"/>
      <c r="N18921"/>
    </row>
    <row r="18922" spans="7:14" s="104" customFormat="1">
      <c r="G18922"/>
      <c r="H18922"/>
      <c r="N18922"/>
    </row>
    <row r="18923" spans="7:14" s="104" customFormat="1">
      <c r="G18923"/>
      <c r="H18923"/>
      <c r="N18923"/>
    </row>
    <row r="18924" spans="7:14" s="104" customFormat="1">
      <c r="G18924"/>
      <c r="H18924"/>
      <c r="N18924"/>
    </row>
    <row r="18925" spans="7:14" s="104" customFormat="1">
      <c r="G18925"/>
      <c r="H18925"/>
      <c r="N18925"/>
    </row>
    <row r="18926" spans="7:14" s="104" customFormat="1">
      <c r="G18926"/>
      <c r="H18926"/>
      <c r="N18926"/>
    </row>
    <row r="18927" spans="7:14" s="104" customFormat="1">
      <c r="G18927"/>
      <c r="H18927"/>
      <c r="N18927"/>
    </row>
    <row r="18928" spans="7:14" s="104" customFormat="1">
      <c r="G18928"/>
      <c r="H18928"/>
      <c r="N18928"/>
    </row>
    <row r="18929" spans="7:14" s="104" customFormat="1">
      <c r="G18929"/>
      <c r="H18929"/>
      <c r="N18929"/>
    </row>
    <row r="18930" spans="7:14" s="104" customFormat="1">
      <c r="G18930"/>
      <c r="H18930"/>
      <c r="N18930"/>
    </row>
    <row r="18931" spans="7:14" s="104" customFormat="1">
      <c r="G18931"/>
      <c r="H18931"/>
      <c r="N18931"/>
    </row>
    <row r="18932" spans="7:14" s="104" customFormat="1">
      <c r="G18932"/>
      <c r="H18932"/>
      <c r="N18932"/>
    </row>
    <row r="18933" spans="7:14" s="104" customFormat="1">
      <c r="G18933"/>
      <c r="H18933"/>
      <c r="N18933"/>
    </row>
    <row r="18934" spans="7:14" s="104" customFormat="1">
      <c r="G18934"/>
      <c r="H18934"/>
      <c r="N18934"/>
    </row>
    <row r="18935" spans="7:14" s="104" customFormat="1">
      <c r="G18935"/>
      <c r="H18935"/>
      <c r="N18935"/>
    </row>
    <row r="18936" spans="7:14" s="104" customFormat="1">
      <c r="G18936"/>
      <c r="H18936"/>
      <c r="N18936"/>
    </row>
    <row r="18937" spans="7:14" s="104" customFormat="1">
      <c r="G18937"/>
      <c r="H18937"/>
      <c r="N18937"/>
    </row>
    <row r="18938" spans="7:14" s="104" customFormat="1">
      <c r="G18938"/>
      <c r="H18938"/>
      <c r="N18938"/>
    </row>
    <row r="18939" spans="7:14" s="104" customFormat="1">
      <c r="G18939"/>
      <c r="H18939"/>
      <c r="N18939"/>
    </row>
    <row r="18940" spans="7:14" s="104" customFormat="1">
      <c r="G18940"/>
      <c r="H18940"/>
      <c r="N18940"/>
    </row>
    <row r="18941" spans="7:14" s="104" customFormat="1">
      <c r="G18941"/>
      <c r="H18941"/>
      <c r="N18941"/>
    </row>
    <row r="18942" spans="7:14" s="104" customFormat="1">
      <c r="G18942"/>
      <c r="H18942"/>
      <c r="N18942"/>
    </row>
    <row r="18943" spans="7:14" s="104" customFormat="1">
      <c r="G18943"/>
      <c r="H18943"/>
      <c r="N18943"/>
    </row>
    <row r="18944" spans="7:14" s="104" customFormat="1">
      <c r="G18944"/>
      <c r="H18944"/>
      <c r="N18944"/>
    </row>
    <row r="18945" spans="7:14" s="104" customFormat="1">
      <c r="G18945"/>
      <c r="H18945"/>
      <c r="N18945"/>
    </row>
    <row r="18946" spans="7:14" s="104" customFormat="1">
      <c r="G18946"/>
      <c r="H18946"/>
      <c r="N18946"/>
    </row>
    <row r="18947" spans="7:14" s="104" customFormat="1">
      <c r="G18947"/>
      <c r="H18947"/>
      <c r="N18947"/>
    </row>
    <row r="18948" spans="7:14" s="104" customFormat="1">
      <c r="G18948"/>
      <c r="H18948"/>
      <c r="N18948"/>
    </row>
    <row r="18949" spans="7:14" s="104" customFormat="1">
      <c r="G18949"/>
      <c r="H18949"/>
      <c r="N18949"/>
    </row>
    <row r="18950" spans="7:14" s="104" customFormat="1">
      <c r="G18950"/>
      <c r="H18950"/>
      <c r="N18950"/>
    </row>
    <row r="18951" spans="7:14" s="104" customFormat="1">
      <c r="G18951"/>
      <c r="H18951"/>
      <c r="N18951"/>
    </row>
    <row r="18952" spans="7:14" s="104" customFormat="1">
      <c r="G18952"/>
      <c r="H18952"/>
      <c r="N18952"/>
    </row>
    <row r="18953" spans="7:14" s="104" customFormat="1">
      <c r="G18953"/>
      <c r="H18953"/>
      <c r="N18953"/>
    </row>
    <row r="18954" spans="7:14" s="104" customFormat="1">
      <c r="G18954"/>
      <c r="H18954"/>
      <c r="N18954"/>
    </row>
    <row r="18955" spans="7:14" s="104" customFormat="1">
      <c r="G18955"/>
      <c r="H18955"/>
      <c r="N18955"/>
    </row>
    <row r="18956" spans="7:14" s="104" customFormat="1">
      <c r="G18956"/>
      <c r="H18956"/>
      <c r="N18956"/>
    </row>
    <row r="18957" spans="7:14" s="104" customFormat="1">
      <c r="G18957"/>
      <c r="H18957"/>
      <c r="N18957"/>
    </row>
    <row r="18958" spans="7:14" s="104" customFormat="1">
      <c r="G18958"/>
      <c r="H18958"/>
      <c r="N18958"/>
    </row>
    <row r="18959" spans="7:14" s="104" customFormat="1">
      <c r="G18959"/>
      <c r="H18959"/>
      <c r="N18959"/>
    </row>
    <row r="18960" spans="7:14" s="104" customFormat="1">
      <c r="G18960"/>
      <c r="H18960"/>
      <c r="N18960"/>
    </row>
    <row r="18961" spans="7:14" s="104" customFormat="1">
      <c r="G18961"/>
      <c r="H18961"/>
      <c r="N18961"/>
    </row>
    <row r="18962" spans="7:14" s="104" customFormat="1">
      <c r="G18962"/>
      <c r="H18962"/>
      <c r="N18962"/>
    </row>
    <row r="18963" spans="7:14" s="104" customFormat="1">
      <c r="G18963"/>
      <c r="H18963"/>
      <c r="N18963"/>
    </row>
    <row r="18964" spans="7:14" s="104" customFormat="1">
      <c r="G18964"/>
      <c r="H18964"/>
      <c r="N18964"/>
    </row>
    <row r="18965" spans="7:14" s="104" customFormat="1">
      <c r="G18965"/>
      <c r="H18965"/>
      <c r="N18965"/>
    </row>
    <row r="18966" spans="7:14" s="104" customFormat="1">
      <c r="G18966"/>
      <c r="H18966"/>
      <c r="N18966"/>
    </row>
    <row r="18967" spans="7:14" s="104" customFormat="1">
      <c r="G18967"/>
      <c r="H18967"/>
      <c r="N18967"/>
    </row>
    <row r="18968" spans="7:14" s="104" customFormat="1">
      <c r="G18968"/>
      <c r="H18968"/>
      <c r="N18968"/>
    </row>
    <row r="18969" spans="7:14" s="104" customFormat="1">
      <c r="G18969"/>
      <c r="H18969"/>
      <c r="N18969"/>
    </row>
    <row r="18970" spans="7:14" s="104" customFormat="1">
      <c r="G18970"/>
      <c r="H18970"/>
      <c r="N18970"/>
    </row>
    <row r="18971" spans="7:14" s="104" customFormat="1">
      <c r="G18971"/>
      <c r="H18971"/>
      <c r="N18971"/>
    </row>
    <row r="18972" spans="7:14" s="104" customFormat="1">
      <c r="G18972"/>
      <c r="H18972"/>
      <c r="N18972"/>
    </row>
    <row r="18973" spans="7:14" s="104" customFormat="1">
      <c r="G18973"/>
      <c r="H18973"/>
      <c r="N18973"/>
    </row>
    <row r="18974" spans="7:14" s="104" customFormat="1">
      <c r="G18974"/>
      <c r="H18974"/>
      <c r="N18974"/>
    </row>
    <row r="18975" spans="7:14" s="104" customFormat="1">
      <c r="G18975"/>
      <c r="H18975"/>
      <c r="N18975"/>
    </row>
    <row r="18976" spans="7:14" s="104" customFormat="1">
      <c r="G18976"/>
      <c r="H18976"/>
      <c r="N18976"/>
    </row>
    <row r="18977" spans="7:14" s="104" customFormat="1">
      <c r="G18977"/>
      <c r="H18977"/>
      <c r="N18977"/>
    </row>
    <row r="18978" spans="7:14" s="104" customFormat="1">
      <c r="G18978"/>
      <c r="H18978"/>
      <c r="N18978"/>
    </row>
    <row r="18979" spans="7:14" s="104" customFormat="1">
      <c r="G18979"/>
      <c r="H18979"/>
      <c r="N18979"/>
    </row>
    <row r="18980" spans="7:14" s="104" customFormat="1">
      <c r="G18980"/>
      <c r="H18980"/>
      <c r="N18980"/>
    </row>
    <row r="18981" spans="7:14" s="104" customFormat="1">
      <c r="G18981"/>
      <c r="H18981"/>
      <c r="N18981"/>
    </row>
    <row r="18982" spans="7:14" s="104" customFormat="1">
      <c r="G18982"/>
      <c r="H18982"/>
      <c r="N18982"/>
    </row>
    <row r="18983" spans="7:14" s="104" customFormat="1">
      <c r="G18983"/>
      <c r="H18983"/>
      <c r="N18983"/>
    </row>
    <row r="18984" spans="7:14" s="104" customFormat="1">
      <c r="G18984"/>
      <c r="H18984"/>
      <c r="N18984"/>
    </row>
    <row r="18985" spans="7:14" s="104" customFormat="1">
      <c r="G18985"/>
      <c r="H18985"/>
      <c r="N18985"/>
    </row>
    <row r="18986" spans="7:14" s="104" customFormat="1">
      <c r="G18986"/>
      <c r="H18986"/>
      <c r="N18986"/>
    </row>
    <row r="18987" spans="7:14" s="104" customFormat="1">
      <c r="G18987"/>
      <c r="H18987"/>
      <c r="N18987"/>
    </row>
    <row r="18988" spans="7:14" s="104" customFormat="1">
      <c r="G18988"/>
      <c r="H18988"/>
      <c r="N18988"/>
    </row>
    <row r="18989" spans="7:14" s="104" customFormat="1">
      <c r="G18989"/>
      <c r="H18989"/>
      <c r="N18989"/>
    </row>
    <row r="18990" spans="7:14" s="104" customFormat="1">
      <c r="G18990"/>
      <c r="H18990"/>
      <c r="N18990"/>
    </row>
    <row r="18991" spans="7:14" s="104" customFormat="1">
      <c r="G18991"/>
      <c r="H18991"/>
      <c r="N18991"/>
    </row>
    <row r="18992" spans="7:14" s="104" customFormat="1">
      <c r="G18992"/>
      <c r="H18992"/>
      <c r="N18992"/>
    </row>
    <row r="18993" spans="7:14" s="104" customFormat="1">
      <c r="G18993"/>
      <c r="H18993"/>
      <c r="N18993"/>
    </row>
    <row r="18994" spans="7:14" s="104" customFormat="1">
      <c r="G18994"/>
      <c r="H18994"/>
      <c r="N18994"/>
    </row>
    <row r="18995" spans="7:14" s="104" customFormat="1">
      <c r="G18995"/>
      <c r="H18995"/>
      <c r="N18995"/>
    </row>
    <row r="18996" spans="7:14" s="104" customFormat="1">
      <c r="G18996"/>
      <c r="H18996"/>
      <c r="N18996"/>
    </row>
    <row r="18997" spans="7:14" s="104" customFormat="1">
      <c r="G18997"/>
      <c r="H18997"/>
      <c r="N18997"/>
    </row>
    <row r="18998" spans="7:14" s="104" customFormat="1">
      <c r="G18998"/>
      <c r="H18998"/>
      <c r="N18998"/>
    </row>
    <row r="18999" spans="7:14" s="104" customFormat="1">
      <c r="G18999"/>
      <c r="H18999"/>
      <c r="N18999"/>
    </row>
    <row r="19000" spans="7:14" s="104" customFormat="1">
      <c r="G19000"/>
      <c r="H19000"/>
      <c r="N19000"/>
    </row>
    <row r="19001" spans="7:14" s="104" customFormat="1">
      <c r="G19001"/>
      <c r="H19001"/>
      <c r="N19001"/>
    </row>
    <row r="19002" spans="7:14" s="104" customFormat="1">
      <c r="G19002"/>
      <c r="H19002"/>
      <c r="N19002"/>
    </row>
    <row r="19003" spans="7:14" s="104" customFormat="1">
      <c r="G19003"/>
      <c r="H19003"/>
      <c r="N19003"/>
    </row>
    <row r="19004" spans="7:14" s="104" customFormat="1">
      <c r="G19004"/>
      <c r="H19004"/>
      <c r="N19004"/>
    </row>
    <row r="19005" spans="7:14" s="104" customFormat="1">
      <c r="G19005"/>
      <c r="H19005"/>
      <c r="N19005"/>
    </row>
    <row r="19006" spans="7:14" s="104" customFormat="1">
      <c r="G19006"/>
      <c r="H19006"/>
      <c r="N19006"/>
    </row>
    <row r="19007" spans="7:14" s="104" customFormat="1">
      <c r="G19007"/>
      <c r="H19007"/>
      <c r="N19007"/>
    </row>
    <row r="19008" spans="7:14" s="104" customFormat="1">
      <c r="G19008"/>
      <c r="H19008"/>
      <c r="N19008"/>
    </row>
    <row r="19009" spans="7:14" s="104" customFormat="1">
      <c r="G19009"/>
      <c r="H19009"/>
      <c r="N19009"/>
    </row>
    <row r="19010" spans="7:14" s="104" customFormat="1">
      <c r="G19010"/>
      <c r="H19010"/>
      <c r="N19010"/>
    </row>
    <row r="19011" spans="7:14" s="104" customFormat="1">
      <c r="G19011"/>
      <c r="H19011"/>
      <c r="N19011"/>
    </row>
    <row r="19012" spans="7:14" s="104" customFormat="1">
      <c r="G19012"/>
      <c r="H19012"/>
      <c r="N19012"/>
    </row>
    <row r="19013" spans="7:14" s="104" customFormat="1">
      <c r="G19013"/>
      <c r="H19013"/>
      <c r="N19013"/>
    </row>
    <row r="19014" spans="7:14" s="104" customFormat="1">
      <c r="G19014"/>
      <c r="H19014"/>
      <c r="N19014"/>
    </row>
    <row r="19015" spans="7:14" s="104" customFormat="1">
      <c r="G19015"/>
      <c r="H19015"/>
      <c r="N19015"/>
    </row>
    <row r="19016" spans="7:14" s="104" customFormat="1">
      <c r="G19016"/>
      <c r="H19016"/>
      <c r="N19016"/>
    </row>
    <row r="19017" spans="7:14" s="104" customFormat="1">
      <c r="G19017"/>
      <c r="H19017"/>
      <c r="N19017"/>
    </row>
    <row r="19018" spans="7:14" s="104" customFormat="1">
      <c r="G19018"/>
      <c r="H19018"/>
      <c r="N19018"/>
    </row>
    <row r="19019" spans="7:14" s="104" customFormat="1">
      <c r="G19019"/>
      <c r="H19019"/>
      <c r="N19019"/>
    </row>
    <row r="19020" spans="7:14" s="104" customFormat="1">
      <c r="G19020"/>
      <c r="H19020"/>
      <c r="N19020"/>
    </row>
    <row r="19021" spans="7:14" s="104" customFormat="1">
      <c r="G19021"/>
      <c r="H19021"/>
      <c r="N19021"/>
    </row>
    <row r="19022" spans="7:14" s="104" customFormat="1">
      <c r="G19022"/>
      <c r="H19022"/>
      <c r="N19022"/>
    </row>
    <row r="19023" spans="7:14" s="104" customFormat="1">
      <c r="G19023"/>
      <c r="H19023"/>
      <c r="N19023"/>
    </row>
    <row r="19024" spans="7:14" s="104" customFormat="1">
      <c r="G19024"/>
      <c r="H19024"/>
      <c r="N19024"/>
    </row>
    <row r="19025" spans="7:14" s="104" customFormat="1">
      <c r="G19025"/>
      <c r="H19025"/>
      <c r="N19025"/>
    </row>
    <row r="19026" spans="7:14" s="104" customFormat="1">
      <c r="G19026"/>
      <c r="H19026"/>
      <c r="N19026"/>
    </row>
    <row r="19027" spans="7:14" s="104" customFormat="1">
      <c r="G19027"/>
      <c r="H19027"/>
      <c r="N19027"/>
    </row>
    <row r="19028" spans="7:14" s="104" customFormat="1">
      <c r="G19028"/>
      <c r="H19028"/>
      <c r="N19028"/>
    </row>
    <row r="19029" spans="7:14" s="104" customFormat="1">
      <c r="G19029"/>
      <c r="H19029"/>
      <c r="N19029"/>
    </row>
    <row r="19030" spans="7:14" s="104" customFormat="1">
      <c r="G19030"/>
      <c r="H19030"/>
      <c r="N19030"/>
    </row>
    <row r="19031" spans="7:14" s="104" customFormat="1">
      <c r="G19031"/>
      <c r="H19031"/>
      <c r="N19031"/>
    </row>
    <row r="19032" spans="7:14" s="104" customFormat="1">
      <c r="G19032"/>
      <c r="H19032"/>
      <c r="N19032"/>
    </row>
    <row r="19033" spans="7:14" s="104" customFormat="1">
      <c r="G19033"/>
      <c r="H19033"/>
      <c r="N19033"/>
    </row>
    <row r="19034" spans="7:14" s="104" customFormat="1">
      <c r="G19034"/>
      <c r="H19034"/>
      <c r="N19034"/>
    </row>
    <row r="19035" spans="7:14" s="104" customFormat="1">
      <c r="G19035"/>
      <c r="H19035"/>
      <c r="N19035"/>
    </row>
    <row r="19036" spans="7:14" s="104" customFormat="1">
      <c r="G19036"/>
      <c r="H19036"/>
      <c r="N19036"/>
    </row>
    <row r="19037" spans="7:14" s="104" customFormat="1">
      <c r="G19037"/>
      <c r="H19037"/>
      <c r="N19037"/>
    </row>
    <row r="19038" spans="7:14" s="104" customFormat="1">
      <c r="G19038"/>
      <c r="H19038"/>
      <c r="N19038"/>
    </row>
    <row r="19039" spans="7:14" s="104" customFormat="1">
      <c r="G19039"/>
      <c r="H19039"/>
      <c r="N19039"/>
    </row>
    <row r="19040" spans="7:14" s="104" customFormat="1">
      <c r="G19040"/>
      <c r="H19040"/>
      <c r="N19040"/>
    </row>
    <row r="19041" spans="7:14" s="104" customFormat="1">
      <c r="G19041"/>
      <c r="H19041"/>
      <c r="N19041"/>
    </row>
    <row r="19042" spans="7:14" s="104" customFormat="1">
      <c r="G19042"/>
      <c r="H19042"/>
      <c r="N19042"/>
    </row>
    <row r="19043" spans="7:14" s="104" customFormat="1">
      <c r="G19043"/>
      <c r="H19043"/>
      <c r="N19043"/>
    </row>
    <row r="19044" spans="7:14" s="104" customFormat="1">
      <c r="G19044"/>
      <c r="H19044"/>
      <c r="N19044"/>
    </row>
    <row r="19045" spans="7:14" s="104" customFormat="1">
      <c r="G19045"/>
      <c r="H19045"/>
      <c r="N19045"/>
    </row>
    <row r="19046" spans="7:14" s="104" customFormat="1">
      <c r="G19046"/>
      <c r="H19046"/>
      <c r="N19046"/>
    </row>
    <row r="19047" spans="7:14" s="104" customFormat="1">
      <c r="G19047"/>
      <c r="H19047"/>
      <c r="N19047"/>
    </row>
    <row r="19048" spans="7:14" s="104" customFormat="1">
      <c r="G19048"/>
      <c r="H19048"/>
      <c r="N19048"/>
    </row>
    <row r="19049" spans="7:14" s="104" customFormat="1">
      <c r="G19049"/>
      <c r="H19049"/>
      <c r="N19049"/>
    </row>
    <row r="19050" spans="7:14" s="104" customFormat="1">
      <c r="G19050"/>
      <c r="H19050"/>
      <c r="N19050"/>
    </row>
    <row r="19051" spans="7:14" s="104" customFormat="1">
      <c r="G19051"/>
      <c r="H19051"/>
      <c r="N19051"/>
    </row>
    <row r="19052" spans="7:14" s="104" customFormat="1">
      <c r="G19052"/>
      <c r="H19052"/>
      <c r="N19052"/>
    </row>
    <row r="19053" spans="7:14" s="104" customFormat="1">
      <c r="G19053"/>
      <c r="H19053"/>
      <c r="N19053"/>
    </row>
    <row r="19054" spans="7:14" s="104" customFormat="1">
      <c r="G19054"/>
      <c r="H19054"/>
      <c r="N19054"/>
    </row>
    <row r="19055" spans="7:14" s="104" customFormat="1">
      <c r="G19055"/>
      <c r="H19055"/>
      <c r="N19055"/>
    </row>
    <row r="19056" spans="7:14" s="104" customFormat="1">
      <c r="G19056"/>
      <c r="H19056"/>
      <c r="N19056"/>
    </row>
    <row r="19057" spans="7:14" s="104" customFormat="1">
      <c r="G19057"/>
      <c r="H19057"/>
      <c r="N19057"/>
    </row>
    <row r="19058" spans="7:14" s="104" customFormat="1">
      <c r="G19058"/>
      <c r="H19058"/>
      <c r="N19058"/>
    </row>
    <row r="19059" spans="7:14" s="104" customFormat="1">
      <c r="G19059"/>
      <c r="H19059"/>
      <c r="N19059"/>
    </row>
    <row r="19060" spans="7:14" s="104" customFormat="1">
      <c r="G19060"/>
      <c r="H19060"/>
      <c r="N19060"/>
    </row>
    <row r="19061" spans="7:14" s="104" customFormat="1">
      <c r="G19061"/>
      <c r="H19061"/>
      <c r="N19061"/>
    </row>
    <row r="19062" spans="7:14" s="104" customFormat="1">
      <c r="G19062"/>
      <c r="H19062"/>
      <c r="N19062"/>
    </row>
    <row r="19063" spans="7:14" s="104" customFormat="1">
      <c r="G19063"/>
      <c r="H19063"/>
      <c r="N19063"/>
    </row>
    <row r="19064" spans="7:14" s="104" customFormat="1">
      <c r="G19064"/>
      <c r="H19064"/>
      <c r="N19064"/>
    </row>
    <row r="19065" spans="7:14" s="104" customFormat="1">
      <c r="G19065"/>
      <c r="H19065"/>
      <c r="N19065"/>
    </row>
    <row r="19066" spans="7:14" s="104" customFormat="1">
      <c r="G19066"/>
      <c r="H19066"/>
      <c r="N19066"/>
    </row>
    <row r="19067" spans="7:14" s="104" customFormat="1">
      <c r="G19067"/>
      <c r="H19067"/>
      <c r="N19067"/>
    </row>
    <row r="19068" spans="7:14" s="104" customFormat="1">
      <c r="G19068"/>
      <c r="H19068"/>
      <c r="N19068"/>
    </row>
    <row r="19069" spans="7:14" s="104" customFormat="1">
      <c r="G19069"/>
      <c r="H19069"/>
      <c r="N19069"/>
    </row>
    <row r="19070" spans="7:14" s="104" customFormat="1">
      <c r="G19070"/>
      <c r="H19070"/>
      <c r="N19070"/>
    </row>
    <row r="19071" spans="7:14" s="104" customFormat="1">
      <c r="G19071"/>
      <c r="H19071"/>
      <c r="N19071"/>
    </row>
    <row r="19072" spans="7:14" s="104" customFormat="1">
      <c r="G19072"/>
      <c r="H19072"/>
      <c r="N19072"/>
    </row>
    <row r="19073" spans="7:14" s="104" customFormat="1">
      <c r="G19073"/>
      <c r="H19073"/>
      <c r="N19073"/>
    </row>
    <row r="19074" spans="7:14" s="104" customFormat="1">
      <c r="G19074"/>
      <c r="H19074"/>
      <c r="N19074"/>
    </row>
    <row r="19075" spans="7:14" s="104" customFormat="1">
      <c r="G19075"/>
      <c r="H19075"/>
      <c r="N19075"/>
    </row>
    <row r="19076" spans="7:14" s="104" customFormat="1">
      <c r="G19076"/>
      <c r="H19076"/>
      <c r="N19076"/>
    </row>
    <row r="19077" spans="7:14" s="104" customFormat="1">
      <c r="G19077"/>
      <c r="H19077"/>
      <c r="N19077"/>
    </row>
    <row r="19078" spans="7:14" s="104" customFormat="1">
      <c r="G19078"/>
      <c r="H19078"/>
      <c r="N19078"/>
    </row>
    <row r="19079" spans="7:14" s="104" customFormat="1">
      <c r="G19079"/>
      <c r="H19079"/>
      <c r="N19079"/>
    </row>
    <row r="19080" spans="7:14" s="104" customFormat="1">
      <c r="G19080"/>
      <c r="H19080"/>
      <c r="N19080"/>
    </row>
    <row r="19081" spans="7:14" s="104" customFormat="1">
      <c r="G19081"/>
      <c r="H19081"/>
      <c r="N19081"/>
    </row>
    <row r="19082" spans="7:14" s="104" customFormat="1">
      <c r="G19082"/>
      <c r="H19082"/>
      <c r="N19082"/>
    </row>
    <row r="19083" spans="7:14" s="104" customFormat="1">
      <c r="G19083"/>
      <c r="H19083"/>
      <c r="N19083"/>
    </row>
    <row r="19084" spans="7:14" s="104" customFormat="1">
      <c r="G19084"/>
      <c r="H19084"/>
      <c r="N19084"/>
    </row>
    <row r="19085" spans="7:14" s="104" customFormat="1">
      <c r="G19085"/>
      <c r="H19085"/>
      <c r="N19085"/>
    </row>
    <row r="19086" spans="7:14" s="104" customFormat="1">
      <c r="G19086"/>
      <c r="H19086"/>
      <c r="N19086"/>
    </row>
    <row r="19087" spans="7:14" s="104" customFormat="1">
      <c r="G19087"/>
      <c r="H19087"/>
      <c r="N19087"/>
    </row>
    <row r="19088" spans="7:14" s="104" customFormat="1">
      <c r="G19088"/>
      <c r="H19088"/>
      <c r="N19088"/>
    </row>
    <row r="19089" spans="7:14" s="104" customFormat="1">
      <c r="G19089"/>
      <c r="H19089"/>
      <c r="N19089"/>
    </row>
    <row r="19090" spans="7:14" s="104" customFormat="1">
      <c r="G19090"/>
      <c r="H19090"/>
      <c r="N19090"/>
    </row>
    <row r="19091" spans="7:14" s="104" customFormat="1">
      <c r="G19091"/>
      <c r="H19091"/>
      <c r="N19091"/>
    </row>
    <row r="19092" spans="7:14" s="104" customFormat="1">
      <c r="G19092"/>
      <c r="H19092"/>
      <c r="N19092"/>
    </row>
    <row r="19093" spans="7:14" s="104" customFormat="1">
      <c r="G19093"/>
      <c r="H19093"/>
      <c r="N19093"/>
    </row>
    <row r="19094" spans="7:14" s="104" customFormat="1">
      <c r="G19094"/>
      <c r="H19094"/>
      <c r="N19094"/>
    </row>
    <row r="19095" spans="7:14" s="104" customFormat="1">
      <c r="G19095"/>
      <c r="H19095"/>
      <c r="N19095"/>
    </row>
    <row r="19096" spans="7:14" s="104" customFormat="1">
      <c r="G19096"/>
      <c r="H19096"/>
      <c r="N19096"/>
    </row>
    <row r="19097" spans="7:14" s="104" customFormat="1">
      <c r="G19097"/>
      <c r="H19097"/>
      <c r="N19097"/>
    </row>
    <row r="19098" spans="7:14" s="104" customFormat="1">
      <c r="G19098"/>
      <c r="H19098"/>
      <c r="N19098"/>
    </row>
    <row r="19099" spans="7:14" s="104" customFormat="1">
      <c r="G19099"/>
      <c r="H19099"/>
      <c r="N19099"/>
    </row>
    <row r="19100" spans="7:14" s="104" customFormat="1">
      <c r="G19100"/>
      <c r="H19100"/>
      <c r="N19100"/>
    </row>
    <row r="19101" spans="7:14" s="104" customFormat="1">
      <c r="G19101"/>
      <c r="H19101"/>
      <c r="N19101"/>
    </row>
    <row r="19102" spans="7:14" s="104" customFormat="1">
      <c r="G19102"/>
      <c r="H19102"/>
      <c r="N19102"/>
    </row>
    <row r="19103" spans="7:14" s="104" customFormat="1">
      <c r="G19103"/>
      <c r="H19103"/>
      <c r="N19103"/>
    </row>
    <row r="19104" spans="7:14" s="104" customFormat="1">
      <c r="G19104"/>
      <c r="H19104"/>
      <c r="N19104"/>
    </row>
    <row r="19105" spans="7:14" s="104" customFormat="1">
      <c r="G19105"/>
      <c r="H19105"/>
      <c r="N19105"/>
    </row>
    <row r="19106" spans="7:14" s="104" customFormat="1">
      <c r="G19106"/>
      <c r="H19106"/>
      <c r="N19106"/>
    </row>
    <row r="19107" spans="7:14" s="104" customFormat="1">
      <c r="G19107"/>
      <c r="H19107"/>
      <c r="N19107"/>
    </row>
    <row r="19108" spans="7:14" s="104" customFormat="1">
      <c r="G19108"/>
      <c r="H19108"/>
      <c r="N19108"/>
    </row>
    <row r="19109" spans="7:14" s="104" customFormat="1">
      <c r="G19109"/>
      <c r="H19109"/>
      <c r="N19109"/>
    </row>
    <row r="19110" spans="7:14" s="104" customFormat="1">
      <c r="G19110"/>
      <c r="H19110"/>
      <c r="N19110"/>
    </row>
    <row r="19111" spans="7:14" s="104" customFormat="1">
      <c r="G19111"/>
      <c r="H19111"/>
      <c r="N19111"/>
    </row>
    <row r="19112" spans="7:14" s="104" customFormat="1">
      <c r="G19112"/>
      <c r="H19112"/>
      <c r="N19112"/>
    </row>
    <row r="19113" spans="7:14" s="104" customFormat="1">
      <c r="G19113"/>
      <c r="H19113"/>
      <c r="N19113"/>
    </row>
    <row r="19114" spans="7:14" s="104" customFormat="1">
      <c r="G19114"/>
      <c r="H19114"/>
      <c r="N19114"/>
    </row>
    <row r="19115" spans="7:14" s="104" customFormat="1">
      <c r="G19115"/>
      <c r="H19115"/>
      <c r="N19115"/>
    </row>
    <row r="19116" spans="7:14" s="104" customFormat="1">
      <c r="G19116"/>
      <c r="H19116"/>
      <c r="N19116"/>
    </row>
    <row r="19117" spans="7:14" s="104" customFormat="1">
      <c r="G19117"/>
      <c r="H19117"/>
      <c r="N19117"/>
    </row>
    <row r="19118" spans="7:14" s="104" customFormat="1">
      <c r="G19118"/>
      <c r="H19118"/>
      <c r="N19118"/>
    </row>
    <row r="19119" spans="7:14" s="104" customFormat="1">
      <c r="G19119"/>
      <c r="H19119"/>
      <c r="N19119"/>
    </row>
    <row r="19120" spans="7:14" s="104" customFormat="1">
      <c r="G19120"/>
      <c r="H19120"/>
      <c r="N19120"/>
    </row>
    <row r="19121" spans="7:14" s="104" customFormat="1">
      <c r="G19121"/>
      <c r="H19121"/>
      <c r="N19121"/>
    </row>
    <row r="19122" spans="7:14" s="104" customFormat="1">
      <c r="G19122"/>
      <c r="H19122"/>
      <c r="N19122"/>
    </row>
    <row r="19123" spans="7:14" s="104" customFormat="1">
      <c r="G19123"/>
      <c r="H19123"/>
      <c r="N19123"/>
    </row>
    <row r="19124" spans="7:14" s="104" customFormat="1">
      <c r="G19124"/>
      <c r="H19124"/>
      <c r="N19124"/>
    </row>
    <row r="19125" spans="7:14" s="104" customFormat="1">
      <c r="G19125"/>
      <c r="H19125"/>
      <c r="N19125"/>
    </row>
    <row r="19126" spans="7:14" s="104" customFormat="1">
      <c r="G19126"/>
      <c r="H19126"/>
      <c r="N19126"/>
    </row>
    <row r="19127" spans="7:14" s="104" customFormat="1">
      <c r="G19127"/>
      <c r="H19127"/>
      <c r="N19127"/>
    </row>
    <row r="19128" spans="7:14" s="104" customFormat="1">
      <c r="G19128"/>
      <c r="H19128"/>
      <c r="N19128"/>
    </row>
    <row r="19129" spans="7:14" s="104" customFormat="1">
      <c r="G19129"/>
      <c r="H19129"/>
      <c r="N19129"/>
    </row>
    <row r="19130" spans="7:14" s="104" customFormat="1">
      <c r="G19130"/>
      <c r="H19130"/>
      <c r="N19130"/>
    </row>
    <row r="19131" spans="7:14" s="104" customFormat="1">
      <c r="G19131"/>
      <c r="H19131"/>
      <c r="N19131"/>
    </row>
    <row r="19132" spans="7:14" s="104" customFormat="1">
      <c r="G19132"/>
      <c r="H19132"/>
      <c r="N19132"/>
    </row>
    <row r="19133" spans="7:14" s="104" customFormat="1">
      <c r="G19133"/>
      <c r="H19133"/>
      <c r="N19133"/>
    </row>
    <row r="19134" spans="7:14" s="104" customFormat="1">
      <c r="G19134"/>
      <c r="H19134"/>
      <c r="N19134"/>
    </row>
    <row r="19135" spans="7:14" s="104" customFormat="1">
      <c r="G19135"/>
      <c r="H19135"/>
      <c r="N19135"/>
    </row>
    <row r="19136" spans="7:14" s="104" customFormat="1">
      <c r="G19136"/>
      <c r="H19136"/>
      <c r="N19136"/>
    </row>
    <row r="19137" spans="7:14" s="104" customFormat="1">
      <c r="G19137"/>
      <c r="H19137"/>
      <c r="N19137"/>
    </row>
    <row r="19138" spans="7:14" s="104" customFormat="1">
      <c r="G19138"/>
      <c r="H19138"/>
      <c r="N19138"/>
    </row>
    <row r="19139" spans="7:14" s="104" customFormat="1">
      <c r="G19139"/>
      <c r="H19139"/>
      <c r="N19139"/>
    </row>
    <row r="19140" spans="7:14" s="104" customFormat="1">
      <c r="G19140"/>
      <c r="H19140"/>
      <c r="N19140"/>
    </row>
    <row r="19141" spans="7:14" s="104" customFormat="1">
      <c r="G19141"/>
      <c r="H19141"/>
      <c r="N19141"/>
    </row>
    <row r="19142" spans="7:14" s="104" customFormat="1">
      <c r="G19142"/>
      <c r="H19142"/>
      <c r="N19142"/>
    </row>
    <row r="19143" spans="7:14" s="104" customFormat="1">
      <c r="G19143"/>
      <c r="H19143"/>
      <c r="N19143"/>
    </row>
    <row r="19144" spans="7:14" s="104" customFormat="1">
      <c r="G19144"/>
      <c r="H19144"/>
      <c r="N19144"/>
    </row>
    <row r="19145" spans="7:14" s="104" customFormat="1">
      <c r="G19145"/>
      <c r="H19145"/>
      <c r="N19145"/>
    </row>
    <row r="19146" spans="7:14" s="104" customFormat="1">
      <c r="G19146"/>
      <c r="H19146"/>
      <c r="N19146"/>
    </row>
    <row r="19147" spans="7:14" s="104" customFormat="1">
      <c r="G19147"/>
      <c r="H19147"/>
      <c r="N19147"/>
    </row>
    <row r="19148" spans="7:14" s="104" customFormat="1">
      <c r="G19148"/>
      <c r="H19148"/>
      <c r="N19148"/>
    </row>
    <row r="19149" spans="7:14" s="104" customFormat="1">
      <c r="G19149"/>
      <c r="H19149"/>
      <c r="N19149"/>
    </row>
    <row r="19150" spans="7:14" s="104" customFormat="1">
      <c r="G19150"/>
      <c r="H19150"/>
      <c r="N19150"/>
    </row>
    <row r="19151" spans="7:14" s="104" customFormat="1">
      <c r="G19151"/>
      <c r="H19151"/>
      <c r="N19151"/>
    </row>
    <row r="19152" spans="7:14" s="104" customFormat="1">
      <c r="G19152"/>
      <c r="H19152"/>
      <c r="N19152"/>
    </row>
    <row r="19153" spans="7:14" s="104" customFormat="1">
      <c r="G19153"/>
      <c r="H19153"/>
      <c r="N19153"/>
    </row>
    <row r="19154" spans="7:14" s="104" customFormat="1">
      <c r="G19154"/>
      <c r="H19154"/>
      <c r="N19154"/>
    </row>
    <row r="19155" spans="7:14" s="104" customFormat="1">
      <c r="G19155"/>
      <c r="H19155"/>
      <c r="N19155"/>
    </row>
    <row r="19156" spans="7:14" s="104" customFormat="1">
      <c r="G19156"/>
      <c r="H19156"/>
      <c r="N19156"/>
    </row>
    <row r="19157" spans="7:14" s="104" customFormat="1">
      <c r="G19157"/>
      <c r="H19157"/>
      <c r="N19157"/>
    </row>
    <row r="19158" spans="7:14" s="104" customFormat="1">
      <c r="G19158"/>
      <c r="H19158"/>
      <c r="N19158"/>
    </row>
    <row r="19159" spans="7:14" s="104" customFormat="1">
      <c r="G19159"/>
      <c r="H19159"/>
      <c r="N19159"/>
    </row>
    <row r="19160" spans="7:14" s="104" customFormat="1">
      <c r="G19160"/>
      <c r="H19160"/>
      <c r="N19160"/>
    </row>
    <row r="19161" spans="7:14" s="104" customFormat="1">
      <c r="G19161"/>
      <c r="H19161"/>
      <c r="N19161"/>
    </row>
    <row r="19162" spans="7:14" s="104" customFormat="1">
      <c r="G19162"/>
      <c r="H19162"/>
      <c r="N19162"/>
    </row>
    <row r="19163" spans="7:14" s="104" customFormat="1">
      <c r="G19163"/>
      <c r="H19163"/>
      <c r="N19163"/>
    </row>
    <row r="19164" spans="7:14" s="104" customFormat="1">
      <c r="G19164"/>
      <c r="H19164"/>
      <c r="N19164"/>
    </row>
    <row r="19165" spans="7:14" s="104" customFormat="1">
      <c r="G19165"/>
      <c r="H19165"/>
      <c r="N19165"/>
    </row>
    <row r="19166" spans="7:14" s="104" customFormat="1">
      <c r="G19166"/>
      <c r="H19166"/>
      <c r="N19166"/>
    </row>
    <row r="19167" spans="7:14" s="104" customFormat="1">
      <c r="G19167"/>
      <c r="H19167"/>
      <c r="N19167"/>
    </row>
    <row r="19168" spans="7:14" s="104" customFormat="1">
      <c r="G19168"/>
      <c r="H19168"/>
      <c r="N19168"/>
    </row>
    <row r="19169" spans="7:14" s="104" customFormat="1">
      <c r="G19169"/>
      <c r="H19169"/>
      <c r="N19169"/>
    </row>
    <row r="19170" spans="7:14" s="104" customFormat="1">
      <c r="G19170"/>
      <c r="H19170"/>
      <c r="N19170"/>
    </row>
    <row r="19171" spans="7:14" s="104" customFormat="1">
      <c r="G19171"/>
      <c r="H19171"/>
      <c r="N19171"/>
    </row>
    <row r="19172" spans="7:14" s="104" customFormat="1">
      <c r="G19172"/>
      <c r="H19172"/>
      <c r="N19172"/>
    </row>
    <row r="19173" spans="7:14" s="104" customFormat="1">
      <c r="G19173"/>
      <c r="H19173"/>
      <c r="N19173"/>
    </row>
    <row r="19174" spans="7:14" s="104" customFormat="1">
      <c r="G19174"/>
      <c r="H19174"/>
      <c r="N19174"/>
    </row>
    <row r="19175" spans="7:14" s="104" customFormat="1">
      <c r="G19175"/>
      <c r="H19175"/>
      <c r="N19175"/>
    </row>
    <row r="19176" spans="7:14" s="104" customFormat="1">
      <c r="G19176"/>
      <c r="H19176"/>
      <c r="N19176"/>
    </row>
    <row r="19177" spans="7:14" s="104" customFormat="1">
      <c r="G19177"/>
      <c r="H19177"/>
      <c r="N19177"/>
    </row>
    <row r="19178" spans="7:14" s="104" customFormat="1">
      <c r="G19178"/>
      <c r="H19178"/>
      <c r="N19178"/>
    </row>
    <row r="19179" spans="7:14" s="104" customFormat="1">
      <c r="G19179"/>
      <c r="H19179"/>
      <c r="N19179"/>
    </row>
    <row r="19180" spans="7:14" s="104" customFormat="1">
      <c r="G19180"/>
      <c r="H19180"/>
      <c r="N19180"/>
    </row>
    <row r="19181" spans="7:14" s="104" customFormat="1">
      <c r="G19181"/>
      <c r="H19181"/>
      <c r="N19181"/>
    </row>
    <row r="19182" spans="7:14" s="104" customFormat="1">
      <c r="G19182"/>
      <c r="H19182"/>
      <c r="N19182"/>
    </row>
    <row r="19183" spans="7:14" s="104" customFormat="1">
      <c r="G19183"/>
      <c r="H19183"/>
      <c r="N19183"/>
    </row>
    <row r="19184" spans="7:14" s="104" customFormat="1">
      <c r="G19184"/>
      <c r="H19184"/>
      <c r="N19184"/>
    </row>
    <row r="19185" spans="7:14" s="104" customFormat="1">
      <c r="G19185"/>
      <c r="H19185"/>
      <c r="N19185"/>
    </row>
    <row r="19186" spans="7:14" s="104" customFormat="1">
      <c r="G19186"/>
      <c r="H19186"/>
      <c r="N19186"/>
    </row>
    <row r="19187" spans="7:14" s="104" customFormat="1">
      <c r="G19187"/>
      <c r="H19187"/>
      <c r="N19187"/>
    </row>
    <row r="19188" spans="7:14" s="104" customFormat="1">
      <c r="G19188"/>
      <c r="H19188"/>
      <c r="N19188"/>
    </row>
    <row r="19189" spans="7:14" s="104" customFormat="1">
      <c r="G19189"/>
      <c r="H19189"/>
      <c r="N19189"/>
    </row>
    <row r="19190" spans="7:14" s="104" customFormat="1">
      <c r="G19190"/>
      <c r="H19190"/>
      <c r="N19190"/>
    </row>
    <row r="19191" spans="7:14" s="104" customFormat="1">
      <c r="G19191"/>
      <c r="H19191"/>
      <c r="N19191"/>
    </row>
    <row r="19192" spans="7:14" s="104" customFormat="1">
      <c r="G19192"/>
      <c r="H19192"/>
      <c r="N19192"/>
    </row>
    <row r="19193" spans="7:14" s="104" customFormat="1">
      <c r="G19193"/>
      <c r="H19193"/>
      <c r="N19193"/>
    </row>
    <row r="19194" spans="7:14" s="104" customFormat="1">
      <c r="G19194"/>
      <c r="H19194"/>
      <c r="N19194"/>
    </row>
    <row r="19195" spans="7:14" s="104" customFormat="1">
      <c r="G19195"/>
      <c r="H19195"/>
      <c r="N19195"/>
    </row>
    <row r="19196" spans="7:14" s="104" customFormat="1">
      <c r="G19196"/>
      <c r="H19196"/>
      <c r="N19196"/>
    </row>
    <row r="19197" spans="7:14" s="104" customFormat="1">
      <c r="G19197"/>
      <c r="H19197"/>
      <c r="N19197"/>
    </row>
    <row r="19198" spans="7:14" s="104" customFormat="1">
      <c r="G19198"/>
      <c r="H19198"/>
      <c r="N19198"/>
    </row>
    <row r="19199" spans="7:14" s="104" customFormat="1">
      <c r="G19199"/>
      <c r="H19199"/>
      <c r="N19199"/>
    </row>
    <row r="19200" spans="7:14" s="104" customFormat="1">
      <c r="G19200"/>
      <c r="H19200"/>
      <c r="N19200"/>
    </row>
    <row r="19201" spans="7:14" s="104" customFormat="1">
      <c r="G19201"/>
      <c r="H19201"/>
      <c r="N19201"/>
    </row>
    <row r="19202" spans="7:14" s="104" customFormat="1">
      <c r="G19202"/>
      <c r="H19202"/>
      <c r="N19202"/>
    </row>
    <row r="19203" spans="7:14" s="104" customFormat="1">
      <c r="G19203"/>
      <c r="H19203"/>
      <c r="N19203"/>
    </row>
    <row r="19204" spans="7:14" s="104" customFormat="1">
      <c r="G19204"/>
      <c r="H19204"/>
      <c r="N19204"/>
    </row>
    <row r="19205" spans="7:14" s="104" customFormat="1">
      <c r="G19205"/>
      <c r="H19205"/>
      <c r="N19205"/>
    </row>
    <row r="19206" spans="7:14" s="104" customFormat="1">
      <c r="G19206"/>
      <c r="H19206"/>
      <c r="N19206"/>
    </row>
    <row r="19207" spans="7:14" s="104" customFormat="1">
      <c r="G19207"/>
      <c r="H19207"/>
      <c r="N19207"/>
    </row>
    <row r="19208" spans="7:14" s="104" customFormat="1">
      <c r="G19208"/>
      <c r="H19208"/>
      <c r="N19208"/>
    </row>
    <row r="19209" spans="7:14" s="104" customFormat="1">
      <c r="G19209"/>
      <c r="H19209"/>
      <c r="N19209"/>
    </row>
    <row r="19210" spans="7:14" s="104" customFormat="1">
      <c r="G19210"/>
      <c r="H19210"/>
      <c r="N19210"/>
    </row>
    <row r="19211" spans="7:14" s="104" customFormat="1">
      <c r="G19211"/>
      <c r="H19211"/>
      <c r="N19211"/>
    </row>
    <row r="19212" spans="7:14" s="104" customFormat="1">
      <c r="G19212"/>
      <c r="H19212"/>
      <c r="N19212"/>
    </row>
    <row r="19213" spans="7:14" s="104" customFormat="1">
      <c r="G19213"/>
      <c r="H19213"/>
      <c r="N19213"/>
    </row>
    <row r="19214" spans="7:14" s="104" customFormat="1">
      <c r="G19214"/>
      <c r="H19214"/>
      <c r="N19214"/>
    </row>
    <row r="19215" spans="7:14" s="104" customFormat="1">
      <c r="G19215"/>
      <c r="H19215"/>
      <c r="N19215"/>
    </row>
    <row r="19216" spans="7:14" s="104" customFormat="1">
      <c r="G19216"/>
      <c r="H19216"/>
      <c r="N19216"/>
    </row>
    <row r="19217" spans="7:14" s="104" customFormat="1">
      <c r="G19217"/>
      <c r="H19217"/>
      <c r="N19217"/>
    </row>
    <row r="19218" spans="7:14" s="104" customFormat="1">
      <c r="G19218"/>
      <c r="H19218"/>
      <c r="N19218"/>
    </row>
    <row r="19219" spans="7:14" s="104" customFormat="1">
      <c r="G19219"/>
      <c r="H19219"/>
      <c r="N19219"/>
    </row>
    <row r="19220" spans="7:14" s="104" customFormat="1">
      <c r="G19220"/>
      <c r="H19220"/>
      <c r="N19220"/>
    </row>
    <row r="19221" spans="7:14" s="104" customFormat="1">
      <c r="G19221"/>
      <c r="H19221"/>
      <c r="N19221"/>
    </row>
    <row r="19222" spans="7:14" s="104" customFormat="1">
      <c r="G19222"/>
      <c r="H19222"/>
      <c r="N19222"/>
    </row>
    <row r="19223" spans="7:14" s="104" customFormat="1">
      <c r="G19223"/>
      <c r="H19223"/>
      <c r="N19223"/>
    </row>
    <row r="19224" spans="7:14" s="104" customFormat="1">
      <c r="G19224"/>
      <c r="H19224"/>
      <c r="N19224"/>
    </row>
    <row r="19225" spans="7:14" s="104" customFormat="1">
      <c r="G19225"/>
      <c r="H19225"/>
      <c r="N19225"/>
    </row>
    <row r="19226" spans="7:14" s="104" customFormat="1">
      <c r="G19226"/>
      <c r="H19226"/>
      <c r="N19226"/>
    </row>
    <row r="19227" spans="7:14" s="104" customFormat="1">
      <c r="G19227"/>
      <c r="H19227"/>
      <c r="N19227"/>
    </row>
    <row r="19228" spans="7:14" s="104" customFormat="1">
      <c r="G19228"/>
      <c r="H19228"/>
      <c r="N19228"/>
    </row>
    <row r="19229" spans="7:14" s="104" customFormat="1">
      <c r="G19229"/>
      <c r="H19229"/>
      <c r="N19229"/>
    </row>
    <row r="19230" spans="7:14" s="104" customFormat="1">
      <c r="G19230"/>
      <c r="H19230"/>
      <c r="N19230"/>
    </row>
    <row r="19231" spans="7:14" s="104" customFormat="1">
      <c r="G19231"/>
      <c r="H19231"/>
      <c r="N19231"/>
    </row>
    <row r="19232" spans="7:14" s="104" customFormat="1">
      <c r="G19232"/>
      <c r="H19232"/>
      <c r="N19232"/>
    </row>
    <row r="19233" spans="7:14" s="104" customFormat="1">
      <c r="G19233"/>
      <c r="H19233"/>
      <c r="N19233"/>
    </row>
    <row r="19234" spans="7:14" s="104" customFormat="1">
      <c r="G19234"/>
      <c r="H19234"/>
      <c r="N19234"/>
    </row>
    <row r="19235" spans="7:14" s="104" customFormat="1">
      <c r="G19235"/>
      <c r="H19235"/>
      <c r="N19235"/>
    </row>
    <row r="19236" spans="7:14" s="104" customFormat="1">
      <c r="G19236"/>
      <c r="H19236"/>
      <c r="N19236"/>
    </row>
    <row r="19237" spans="7:14" s="104" customFormat="1">
      <c r="G19237"/>
      <c r="H19237"/>
      <c r="N19237"/>
    </row>
    <row r="19238" spans="7:14" s="104" customFormat="1">
      <c r="G19238"/>
      <c r="H19238"/>
      <c r="N19238"/>
    </row>
    <row r="19239" spans="7:14" s="104" customFormat="1">
      <c r="G19239"/>
      <c r="H19239"/>
      <c r="N19239"/>
    </row>
    <row r="19240" spans="7:14" s="104" customFormat="1">
      <c r="G19240"/>
      <c r="H19240"/>
      <c r="N19240"/>
    </row>
    <row r="19241" spans="7:14" s="104" customFormat="1">
      <c r="G19241"/>
      <c r="H19241"/>
      <c r="N19241"/>
    </row>
    <row r="19242" spans="7:14" s="104" customFormat="1">
      <c r="G19242"/>
      <c r="H19242"/>
      <c r="N19242"/>
    </row>
    <row r="19243" spans="7:14" s="104" customFormat="1">
      <c r="G19243"/>
      <c r="H19243"/>
      <c r="N19243"/>
    </row>
    <row r="19244" spans="7:14" s="104" customFormat="1">
      <c r="G19244"/>
      <c r="H19244"/>
      <c r="N19244"/>
    </row>
    <row r="19245" spans="7:14" s="104" customFormat="1">
      <c r="G19245"/>
      <c r="H19245"/>
      <c r="N19245"/>
    </row>
    <row r="19246" spans="7:14" s="104" customFormat="1">
      <c r="G19246"/>
      <c r="H19246"/>
      <c r="N19246"/>
    </row>
    <row r="19247" spans="7:14" s="104" customFormat="1">
      <c r="G19247"/>
      <c r="H19247"/>
      <c r="N19247"/>
    </row>
    <row r="19248" spans="7:14" s="104" customFormat="1">
      <c r="G19248"/>
      <c r="H19248"/>
      <c r="N19248"/>
    </row>
    <row r="19249" spans="7:14" s="104" customFormat="1">
      <c r="G19249"/>
      <c r="H19249"/>
      <c r="N19249"/>
    </row>
    <row r="19250" spans="7:14" s="104" customFormat="1">
      <c r="G19250"/>
      <c r="H19250"/>
      <c r="N19250"/>
    </row>
    <row r="19251" spans="7:14" s="104" customFormat="1">
      <c r="G19251"/>
      <c r="H19251"/>
      <c r="N19251"/>
    </row>
    <row r="19252" spans="7:14" s="104" customFormat="1">
      <c r="G19252"/>
      <c r="H19252"/>
      <c r="N19252"/>
    </row>
    <row r="19253" spans="7:14" s="104" customFormat="1">
      <c r="G19253"/>
      <c r="H19253"/>
      <c r="N19253"/>
    </row>
    <row r="19254" spans="7:14" s="104" customFormat="1">
      <c r="G19254"/>
      <c r="H19254"/>
      <c r="N19254"/>
    </row>
    <row r="19255" spans="7:14" s="104" customFormat="1">
      <c r="G19255"/>
      <c r="H19255"/>
      <c r="N19255"/>
    </row>
    <row r="19256" spans="7:14" s="104" customFormat="1">
      <c r="G19256"/>
      <c r="H19256"/>
      <c r="N19256"/>
    </row>
    <row r="19257" spans="7:14" s="104" customFormat="1">
      <c r="G19257"/>
      <c r="H19257"/>
      <c r="N19257"/>
    </row>
    <row r="19258" spans="7:14" s="104" customFormat="1">
      <c r="G19258"/>
      <c r="H19258"/>
      <c r="N19258"/>
    </row>
    <row r="19259" spans="7:14" s="104" customFormat="1">
      <c r="G19259"/>
      <c r="H19259"/>
      <c r="N19259"/>
    </row>
    <row r="19260" spans="7:14" s="104" customFormat="1">
      <c r="G19260"/>
      <c r="H19260"/>
      <c r="N19260"/>
    </row>
    <row r="19261" spans="7:14" s="104" customFormat="1">
      <c r="G19261"/>
      <c r="H19261"/>
      <c r="N19261"/>
    </row>
    <row r="19262" spans="7:14" s="104" customFormat="1">
      <c r="G19262"/>
      <c r="H19262"/>
      <c r="N19262"/>
    </row>
    <row r="19263" spans="7:14" s="104" customFormat="1">
      <c r="G19263"/>
      <c r="H19263"/>
      <c r="N19263"/>
    </row>
    <row r="19264" spans="7:14" s="104" customFormat="1">
      <c r="G19264"/>
      <c r="H19264"/>
      <c r="N19264"/>
    </row>
    <row r="19265" spans="7:14" s="104" customFormat="1">
      <c r="G19265"/>
      <c r="H19265"/>
      <c r="N19265"/>
    </row>
    <row r="19266" spans="7:14" s="104" customFormat="1">
      <c r="G19266"/>
      <c r="H19266"/>
      <c r="N19266"/>
    </row>
    <row r="19267" spans="7:14" s="104" customFormat="1">
      <c r="G19267"/>
      <c r="H19267"/>
      <c r="N19267"/>
    </row>
    <row r="19268" spans="7:14" s="104" customFormat="1">
      <c r="G19268"/>
      <c r="H19268"/>
      <c r="N19268"/>
    </row>
    <row r="19269" spans="7:14" s="104" customFormat="1">
      <c r="G19269"/>
      <c r="H19269"/>
      <c r="N19269"/>
    </row>
    <row r="19270" spans="7:14" s="104" customFormat="1">
      <c r="G19270"/>
      <c r="H19270"/>
      <c r="N19270"/>
    </row>
    <row r="19271" spans="7:14" s="104" customFormat="1">
      <c r="G19271"/>
      <c r="H19271"/>
      <c r="N19271"/>
    </row>
    <row r="19272" spans="7:14" s="104" customFormat="1">
      <c r="G19272"/>
      <c r="H19272"/>
      <c r="N19272"/>
    </row>
    <row r="19273" spans="7:14" s="104" customFormat="1">
      <c r="G19273"/>
      <c r="H19273"/>
      <c r="N19273"/>
    </row>
    <row r="19274" spans="7:14" s="104" customFormat="1">
      <c r="G19274"/>
      <c r="H19274"/>
      <c r="N19274"/>
    </row>
    <row r="19275" spans="7:14" s="104" customFormat="1">
      <c r="G19275"/>
      <c r="H19275"/>
      <c r="N19275"/>
    </row>
    <row r="19276" spans="7:14" s="104" customFormat="1">
      <c r="G19276"/>
      <c r="H19276"/>
      <c r="N19276"/>
    </row>
    <row r="19277" spans="7:14" s="104" customFormat="1">
      <c r="G19277"/>
      <c r="H19277"/>
      <c r="N19277"/>
    </row>
    <row r="19278" spans="7:14" s="104" customFormat="1">
      <c r="G19278"/>
      <c r="H19278"/>
      <c r="N19278"/>
    </row>
    <row r="19279" spans="7:14" s="104" customFormat="1">
      <c r="G19279"/>
      <c r="H19279"/>
      <c r="N19279"/>
    </row>
    <row r="19280" spans="7:14" s="104" customFormat="1">
      <c r="G19280"/>
      <c r="H19280"/>
      <c r="N19280"/>
    </row>
    <row r="19281" spans="7:14" s="104" customFormat="1">
      <c r="G19281"/>
      <c r="H19281"/>
      <c r="N19281"/>
    </row>
    <row r="19282" spans="7:14" s="104" customFormat="1">
      <c r="G19282"/>
      <c r="H19282"/>
      <c r="N19282"/>
    </row>
    <row r="19283" spans="7:14" s="104" customFormat="1">
      <c r="G19283"/>
      <c r="H19283"/>
      <c r="N19283"/>
    </row>
    <row r="19284" spans="7:14" s="104" customFormat="1">
      <c r="G19284"/>
      <c r="H19284"/>
      <c r="N19284"/>
    </row>
    <row r="19285" spans="7:14" s="104" customFormat="1">
      <c r="G19285"/>
      <c r="H19285"/>
      <c r="N19285"/>
    </row>
    <row r="19286" spans="7:14" s="104" customFormat="1">
      <c r="G19286"/>
      <c r="H19286"/>
      <c r="N19286"/>
    </row>
    <row r="19287" spans="7:14" s="104" customFormat="1">
      <c r="G19287"/>
      <c r="H19287"/>
      <c r="N19287"/>
    </row>
    <row r="19288" spans="7:14" s="104" customFormat="1">
      <c r="G19288"/>
      <c r="H19288"/>
      <c r="N19288"/>
    </row>
    <row r="19289" spans="7:14" s="104" customFormat="1">
      <c r="G19289"/>
      <c r="H19289"/>
      <c r="N19289"/>
    </row>
    <row r="19290" spans="7:14" s="104" customFormat="1">
      <c r="G19290"/>
      <c r="H19290"/>
      <c r="N19290"/>
    </row>
    <row r="19291" spans="7:14" s="104" customFormat="1">
      <c r="G19291"/>
      <c r="H19291"/>
      <c r="N19291"/>
    </row>
    <row r="19292" spans="7:14" s="104" customFormat="1">
      <c r="G19292"/>
      <c r="H19292"/>
      <c r="N19292"/>
    </row>
    <row r="19293" spans="7:14" s="104" customFormat="1">
      <c r="G19293"/>
      <c r="H19293"/>
      <c r="N19293"/>
    </row>
    <row r="19294" spans="7:14" s="104" customFormat="1">
      <c r="G19294"/>
      <c r="H19294"/>
      <c r="N19294"/>
    </row>
    <row r="19295" spans="7:14" s="104" customFormat="1">
      <c r="G19295"/>
      <c r="H19295"/>
      <c r="N19295"/>
    </row>
    <row r="19296" spans="7:14" s="104" customFormat="1">
      <c r="G19296"/>
      <c r="H19296"/>
      <c r="N19296"/>
    </row>
    <row r="19297" spans="7:14" s="104" customFormat="1">
      <c r="G19297"/>
      <c r="H19297"/>
      <c r="N19297"/>
    </row>
    <row r="19298" spans="7:14" s="104" customFormat="1">
      <c r="G19298"/>
      <c r="H19298"/>
      <c r="N19298"/>
    </row>
    <row r="19299" spans="7:14" s="104" customFormat="1">
      <c r="G19299"/>
      <c r="H19299"/>
      <c r="N19299"/>
    </row>
    <row r="19300" spans="7:14" s="104" customFormat="1">
      <c r="G19300"/>
      <c r="H19300"/>
      <c r="N19300"/>
    </row>
    <row r="19301" spans="7:14" s="104" customFormat="1">
      <c r="G19301"/>
      <c r="H19301"/>
      <c r="N19301"/>
    </row>
    <row r="19302" spans="7:14" s="104" customFormat="1">
      <c r="G19302"/>
      <c r="H19302"/>
      <c r="N19302"/>
    </row>
    <row r="19303" spans="7:14" s="104" customFormat="1">
      <c r="G19303"/>
      <c r="H19303"/>
      <c r="N19303"/>
    </row>
    <row r="19304" spans="7:14" s="104" customFormat="1">
      <c r="G19304"/>
      <c r="H19304"/>
      <c r="N19304"/>
    </row>
    <row r="19305" spans="7:14" s="104" customFormat="1">
      <c r="G19305"/>
      <c r="H19305"/>
      <c r="N19305"/>
    </row>
    <row r="19306" spans="7:14" s="104" customFormat="1">
      <c r="G19306"/>
      <c r="H19306"/>
      <c r="N19306"/>
    </row>
    <row r="19307" spans="7:14" s="104" customFormat="1">
      <c r="G19307"/>
      <c r="H19307"/>
      <c r="N19307"/>
    </row>
    <row r="19308" spans="7:14" s="104" customFormat="1">
      <c r="G19308"/>
      <c r="H19308"/>
      <c r="N19308"/>
    </row>
    <row r="19309" spans="7:14" s="104" customFormat="1">
      <c r="G19309"/>
      <c r="H19309"/>
      <c r="N19309"/>
    </row>
    <row r="19310" spans="7:14" s="104" customFormat="1">
      <c r="G19310"/>
      <c r="H19310"/>
      <c r="N19310"/>
    </row>
    <row r="19311" spans="7:14" s="104" customFormat="1">
      <c r="G19311"/>
      <c r="H19311"/>
      <c r="N19311"/>
    </row>
    <row r="19312" spans="7:14" s="104" customFormat="1">
      <c r="G19312"/>
      <c r="H19312"/>
      <c r="N19312"/>
    </row>
    <row r="19313" spans="7:14" s="104" customFormat="1">
      <c r="G19313"/>
      <c r="H19313"/>
      <c r="N19313"/>
    </row>
    <row r="19314" spans="7:14" s="104" customFormat="1">
      <c r="G19314"/>
      <c r="H19314"/>
      <c r="N19314"/>
    </row>
    <row r="19315" spans="7:14" s="104" customFormat="1">
      <c r="G19315"/>
      <c r="H19315"/>
      <c r="N19315"/>
    </row>
    <row r="19316" spans="7:14" s="104" customFormat="1">
      <c r="G19316"/>
      <c r="H19316"/>
      <c r="N19316"/>
    </row>
    <row r="19317" spans="7:14" s="104" customFormat="1">
      <c r="G19317"/>
      <c r="H19317"/>
      <c r="N19317"/>
    </row>
    <row r="19318" spans="7:14" s="104" customFormat="1">
      <c r="G19318"/>
      <c r="H19318"/>
      <c r="N19318"/>
    </row>
    <row r="19319" spans="7:14" s="104" customFormat="1">
      <c r="G19319"/>
      <c r="H19319"/>
      <c r="N19319"/>
    </row>
    <row r="19320" spans="7:14" s="104" customFormat="1">
      <c r="G19320"/>
      <c r="H19320"/>
      <c r="N19320"/>
    </row>
    <row r="19321" spans="7:14" s="104" customFormat="1">
      <c r="G19321"/>
      <c r="H19321"/>
      <c r="N19321"/>
    </row>
    <row r="19322" spans="7:14" s="104" customFormat="1">
      <c r="G19322"/>
      <c r="H19322"/>
      <c r="N19322"/>
    </row>
    <row r="19323" spans="7:14" s="104" customFormat="1">
      <c r="G19323"/>
      <c r="H19323"/>
      <c r="N19323"/>
    </row>
    <row r="19324" spans="7:14" s="104" customFormat="1">
      <c r="G19324"/>
      <c r="H19324"/>
      <c r="N19324"/>
    </row>
    <row r="19325" spans="7:14" s="104" customFormat="1">
      <c r="G19325"/>
      <c r="H19325"/>
      <c r="N19325"/>
    </row>
    <row r="19326" spans="7:14" s="104" customFormat="1">
      <c r="G19326"/>
      <c r="H19326"/>
      <c r="N19326"/>
    </row>
    <row r="19327" spans="7:14" s="104" customFormat="1">
      <c r="G19327"/>
      <c r="H19327"/>
      <c r="N19327"/>
    </row>
    <row r="19328" spans="7:14" s="104" customFormat="1">
      <c r="G19328"/>
      <c r="H19328"/>
      <c r="N19328"/>
    </row>
    <row r="19329" spans="7:14" s="104" customFormat="1">
      <c r="G19329"/>
      <c r="H19329"/>
      <c r="N19329"/>
    </row>
    <row r="19330" spans="7:14" s="104" customFormat="1">
      <c r="G19330"/>
      <c r="H19330"/>
      <c r="N19330"/>
    </row>
    <row r="19331" spans="7:14" s="104" customFormat="1">
      <c r="G19331"/>
      <c r="H19331"/>
      <c r="N19331"/>
    </row>
    <row r="19332" spans="7:14" s="104" customFormat="1">
      <c r="G19332"/>
      <c r="H19332"/>
      <c r="N19332"/>
    </row>
    <row r="19333" spans="7:14" s="104" customFormat="1">
      <c r="G19333"/>
      <c r="H19333"/>
      <c r="N19333"/>
    </row>
    <row r="19334" spans="7:14" s="104" customFormat="1">
      <c r="G19334"/>
      <c r="H19334"/>
      <c r="N19334"/>
    </row>
    <row r="19335" spans="7:14" s="104" customFormat="1">
      <c r="G19335"/>
      <c r="H19335"/>
      <c r="N19335"/>
    </row>
    <row r="19336" spans="7:14" s="104" customFormat="1">
      <c r="G19336"/>
      <c r="H19336"/>
      <c r="N19336"/>
    </row>
    <row r="19337" spans="7:14" s="104" customFormat="1">
      <c r="G19337"/>
      <c r="H19337"/>
      <c r="N19337"/>
    </row>
    <row r="19338" spans="7:14" s="104" customFormat="1">
      <c r="G19338"/>
      <c r="H19338"/>
      <c r="N19338"/>
    </row>
    <row r="19339" spans="7:14" s="104" customFormat="1">
      <c r="G19339"/>
      <c r="H19339"/>
      <c r="N19339"/>
    </row>
    <row r="19340" spans="7:14" s="104" customFormat="1">
      <c r="G19340"/>
      <c r="H19340"/>
      <c r="N19340"/>
    </row>
    <row r="19341" spans="7:14" s="104" customFormat="1">
      <c r="G19341"/>
      <c r="H19341"/>
      <c r="N19341"/>
    </row>
    <row r="19342" spans="7:14" s="104" customFormat="1">
      <c r="G19342"/>
      <c r="H19342"/>
      <c r="N19342"/>
    </row>
    <row r="19343" spans="7:14" s="104" customFormat="1">
      <c r="G19343"/>
      <c r="H19343"/>
      <c r="N19343"/>
    </row>
    <row r="19344" spans="7:14" s="104" customFormat="1">
      <c r="G19344"/>
      <c r="H19344"/>
      <c r="N19344"/>
    </row>
    <row r="19345" spans="7:14" s="104" customFormat="1">
      <c r="G19345"/>
      <c r="H19345"/>
      <c r="N19345"/>
    </row>
    <row r="19346" spans="7:14" s="104" customFormat="1">
      <c r="G19346"/>
      <c r="H19346"/>
      <c r="N19346"/>
    </row>
    <row r="19347" spans="7:14" s="104" customFormat="1">
      <c r="G19347"/>
      <c r="H19347"/>
      <c r="N19347"/>
    </row>
    <row r="19348" spans="7:14" s="104" customFormat="1">
      <c r="G19348"/>
      <c r="H19348"/>
      <c r="N19348"/>
    </row>
    <row r="19349" spans="7:14" s="104" customFormat="1">
      <c r="G19349"/>
      <c r="H19349"/>
      <c r="N19349"/>
    </row>
    <row r="19350" spans="7:14" s="104" customFormat="1">
      <c r="G19350"/>
      <c r="H19350"/>
      <c r="N19350"/>
    </row>
    <row r="19351" spans="7:14" s="104" customFormat="1">
      <c r="G19351"/>
      <c r="H19351"/>
      <c r="N19351"/>
    </row>
    <row r="19352" spans="7:14" s="104" customFormat="1">
      <c r="G19352"/>
      <c r="H19352"/>
      <c r="N19352"/>
    </row>
    <row r="19353" spans="7:14" s="104" customFormat="1">
      <c r="G19353"/>
      <c r="H19353"/>
      <c r="N19353"/>
    </row>
    <row r="19354" spans="7:14" s="104" customFormat="1">
      <c r="G19354"/>
      <c r="H19354"/>
      <c r="N19354"/>
    </row>
    <row r="19355" spans="7:14" s="104" customFormat="1">
      <c r="G19355"/>
      <c r="H19355"/>
      <c r="N19355"/>
    </row>
    <row r="19356" spans="7:14" s="104" customFormat="1">
      <c r="G19356"/>
      <c r="H19356"/>
      <c r="N19356"/>
    </row>
    <row r="19357" spans="7:14" s="104" customFormat="1">
      <c r="G19357"/>
      <c r="H19357"/>
      <c r="N19357"/>
    </row>
    <row r="19358" spans="7:14" s="104" customFormat="1">
      <c r="G19358"/>
      <c r="H19358"/>
      <c r="N19358"/>
    </row>
    <row r="19359" spans="7:14" s="104" customFormat="1">
      <c r="G19359"/>
      <c r="H19359"/>
      <c r="N19359"/>
    </row>
    <row r="19360" spans="7:14" s="104" customFormat="1">
      <c r="G19360"/>
      <c r="H19360"/>
      <c r="N19360"/>
    </row>
    <row r="19361" spans="7:14" s="104" customFormat="1">
      <c r="G19361"/>
      <c r="H19361"/>
      <c r="N19361"/>
    </row>
    <row r="19362" spans="7:14" s="104" customFormat="1">
      <c r="G19362"/>
      <c r="H19362"/>
      <c r="N19362"/>
    </row>
    <row r="19363" spans="7:14" s="104" customFormat="1">
      <c r="G19363"/>
      <c r="H19363"/>
      <c r="N19363"/>
    </row>
    <row r="19364" spans="7:14" s="104" customFormat="1">
      <c r="G19364"/>
      <c r="H19364"/>
      <c r="N19364"/>
    </row>
    <row r="19365" spans="7:14" s="104" customFormat="1">
      <c r="G19365"/>
      <c r="H19365"/>
      <c r="N19365"/>
    </row>
    <row r="19366" spans="7:14" s="104" customFormat="1">
      <c r="G19366"/>
      <c r="H19366"/>
      <c r="N19366"/>
    </row>
    <row r="19367" spans="7:14" s="104" customFormat="1">
      <c r="G19367"/>
      <c r="H19367"/>
      <c r="N19367"/>
    </row>
    <row r="19368" spans="7:14" s="104" customFormat="1">
      <c r="G19368"/>
      <c r="H19368"/>
      <c r="N19368"/>
    </row>
    <row r="19369" spans="7:14" s="104" customFormat="1">
      <c r="G19369"/>
      <c r="H19369"/>
      <c r="N19369"/>
    </row>
    <row r="19370" spans="7:14" s="104" customFormat="1">
      <c r="G19370"/>
      <c r="H19370"/>
      <c r="N19370"/>
    </row>
    <row r="19371" spans="7:14" s="104" customFormat="1">
      <c r="G19371"/>
      <c r="H19371"/>
      <c r="N19371"/>
    </row>
    <row r="19372" spans="7:14" s="104" customFormat="1">
      <c r="G19372"/>
      <c r="H19372"/>
      <c r="N19372"/>
    </row>
    <row r="19373" spans="7:14" s="104" customFormat="1">
      <c r="G19373"/>
      <c r="H19373"/>
      <c r="N19373"/>
    </row>
    <row r="19374" spans="7:14" s="104" customFormat="1">
      <c r="G19374"/>
      <c r="H19374"/>
      <c r="N19374"/>
    </row>
    <row r="19375" spans="7:14" s="104" customFormat="1">
      <c r="G19375"/>
      <c r="H19375"/>
      <c r="N19375"/>
    </row>
    <row r="19376" spans="7:14" s="104" customFormat="1">
      <c r="G19376"/>
      <c r="H19376"/>
      <c r="N19376"/>
    </row>
    <row r="19377" spans="7:14" s="104" customFormat="1">
      <c r="G19377"/>
      <c r="H19377"/>
      <c r="N19377"/>
    </row>
    <row r="19378" spans="7:14" s="104" customFormat="1">
      <c r="G19378"/>
      <c r="H19378"/>
      <c r="N19378"/>
    </row>
    <row r="19379" spans="7:14" s="104" customFormat="1">
      <c r="G19379"/>
      <c r="H19379"/>
      <c r="N19379"/>
    </row>
    <row r="19380" spans="7:14" s="104" customFormat="1">
      <c r="G19380"/>
      <c r="H19380"/>
      <c r="N19380"/>
    </row>
    <row r="19381" spans="7:14" s="104" customFormat="1">
      <c r="G19381"/>
      <c r="H19381"/>
      <c r="N19381"/>
    </row>
    <row r="19382" spans="7:14" s="104" customFormat="1">
      <c r="G19382"/>
      <c r="H19382"/>
      <c r="N19382"/>
    </row>
    <row r="19383" spans="7:14" s="104" customFormat="1">
      <c r="G19383"/>
      <c r="H19383"/>
      <c r="N19383"/>
    </row>
    <row r="19384" spans="7:14" s="104" customFormat="1">
      <c r="G19384"/>
      <c r="H19384"/>
      <c r="N19384"/>
    </row>
    <row r="19385" spans="7:14" s="104" customFormat="1">
      <c r="G19385"/>
      <c r="H19385"/>
      <c r="N19385"/>
    </row>
    <row r="19386" spans="7:14" s="104" customFormat="1">
      <c r="G19386"/>
      <c r="H19386"/>
      <c r="N19386"/>
    </row>
    <row r="19387" spans="7:14" s="104" customFormat="1">
      <c r="G19387"/>
      <c r="H19387"/>
      <c r="N19387"/>
    </row>
    <row r="19388" spans="7:14" s="104" customFormat="1">
      <c r="G19388"/>
      <c r="H19388"/>
      <c r="N19388"/>
    </row>
    <row r="19389" spans="7:14" s="104" customFormat="1">
      <c r="G19389"/>
      <c r="H19389"/>
      <c r="N19389"/>
    </row>
    <row r="19390" spans="7:14" s="104" customFormat="1">
      <c r="G19390"/>
      <c r="H19390"/>
      <c r="N19390"/>
    </row>
    <row r="19391" spans="7:14" s="104" customFormat="1">
      <c r="G19391"/>
      <c r="H19391"/>
      <c r="N19391"/>
    </row>
    <row r="19392" spans="7:14" s="104" customFormat="1">
      <c r="G19392"/>
      <c r="H19392"/>
      <c r="N19392"/>
    </row>
    <row r="19393" spans="7:14" s="104" customFormat="1">
      <c r="G19393"/>
      <c r="H19393"/>
      <c r="N19393"/>
    </row>
    <row r="19394" spans="7:14" s="104" customFormat="1">
      <c r="G19394"/>
      <c r="H19394"/>
      <c r="N19394"/>
    </row>
    <row r="19395" spans="7:14" s="104" customFormat="1">
      <c r="G19395"/>
      <c r="H19395"/>
      <c r="N19395"/>
    </row>
    <row r="19396" spans="7:14" s="104" customFormat="1">
      <c r="G19396"/>
      <c r="H19396"/>
      <c r="N19396"/>
    </row>
    <row r="19397" spans="7:14" s="104" customFormat="1">
      <c r="G19397"/>
      <c r="H19397"/>
      <c r="N19397"/>
    </row>
    <row r="19398" spans="7:14" s="104" customFormat="1">
      <c r="G19398"/>
      <c r="H19398"/>
      <c r="N19398"/>
    </row>
    <row r="19399" spans="7:14" s="104" customFormat="1">
      <c r="G19399"/>
      <c r="H19399"/>
      <c r="N19399"/>
    </row>
    <row r="19400" spans="7:14" s="104" customFormat="1">
      <c r="G19400"/>
      <c r="H19400"/>
      <c r="N19400"/>
    </row>
    <row r="19401" spans="7:14" s="104" customFormat="1">
      <c r="G19401"/>
      <c r="H19401"/>
      <c r="N19401"/>
    </row>
    <row r="19402" spans="7:14" s="104" customFormat="1">
      <c r="G19402"/>
      <c r="H19402"/>
      <c r="N19402"/>
    </row>
    <row r="19403" spans="7:14" s="104" customFormat="1">
      <c r="G19403"/>
      <c r="H19403"/>
      <c r="N19403"/>
    </row>
    <row r="19404" spans="7:14" s="104" customFormat="1">
      <c r="G19404"/>
      <c r="H19404"/>
      <c r="N19404"/>
    </row>
    <row r="19405" spans="7:14" s="104" customFormat="1">
      <c r="G19405"/>
      <c r="H19405"/>
      <c r="N19405"/>
    </row>
    <row r="19406" spans="7:14" s="104" customFormat="1">
      <c r="G19406"/>
      <c r="H19406"/>
      <c r="N19406"/>
    </row>
    <row r="19407" spans="7:14" s="104" customFormat="1">
      <c r="G19407"/>
      <c r="H19407"/>
      <c r="N19407"/>
    </row>
    <row r="19408" spans="7:14" s="104" customFormat="1">
      <c r="G19408"/>
      <c r="H19408"/>
      <c r="N19408"/>
    </row>
    <row r="19409" spans="7:14" s="104" customFormat="1">
      <c r="G19409"/>
      <c r="H19409"/>
      <c r="N19409"/>
    </row>
    <row r="19410" spans="7:14" s="104" customFormat="1">
      <c r="G19410"/>
      <c r="H19410"/>
      <c r="N19410"/>
    </row>
    <row r="19411" spans="7:14" s="104" customFormat="1">
      <c r="G19411"/>
      <c r="H19411"/>
      <c r="N19411"/>
    </row>
    <row r="19412" spans="7:14" s="104" customFormat="1">
      <c r="G19412"/>
      <c r="H19412"/>
      <c r="N19412"/>
    </row>
    <row r="19413" spans="7:14" s="104" customFormat="1">
      <c r="G19413"/>
      <c r="H19413"/>
      <c r="N19413"/>
    </row>
    <row r="19414" spans="7:14" s="104" customFormat="1">
      <c r="G19414"/>
      <c r="H19414"/>
      <c r="N19414"/>
    </row>
    <row r="19415" spans="7:14" s="104" customFormat="1">
      <c r="G19415"/>
      <c r="H19415"/>
      <c r="N19415"/>
    </row>
    <row r="19416" spans="7:14" s="104" customFormat="1">
      <c r="G19416"/>
      <c r="H19416"/>
      <c r="N19416"/>
    </row>
    <row r="19417" spans="7:14" s="104" customFormat="1">
      <c r="G19417"/>
      <c r="H19417"/>
      <c r="N19417"/>
    </row>
    <row r="19418" spans="7:14" s="104" customFormat="1">
      <c r="G19418"/>
      <c r="H19418"/>
      <c r="N19418"/>
    </row>
    <row r="19419" spans="7:14" s="104" customFormat="1">
      <c r="G19419"/>
      <c r="H19419"/>
      <c r="N19419"/>
    </row>
    <row r="19420" spans="7:14" s="104" customFormat="1">
      <c r="G19420"/>
      <c r="H19420"/>
      <c r="N19420"/>
    </row>
    <row r="19421" spans="7:14" s="104" customFormat="1">
      <c r="G19421"/>
      <c r="H19421"/>
      <c r="N19421"/>
    </row>
    <row r="19422" spans="7:14" s="104" customFormat="1">
      <c r="G19422"/>
      <c r="H19422"/>
      <c r="N19422"/>
    </row>
    <row r="19423" spans="7:14" s="104" customFormat="1">
      <c r="G19423"/>
      <c r="H19423"/>
      <c r="N19423"/>
    </row>
    <row r="19424" spans="7:14" s="104" customFormat="1">
      <c r="G19424"/>
      <c r="H19424"/>
      <c r="N19424"/>
    </row>
    <row r="19425" spans="7:14" s="104" customFormat="1">
      <c r="G19425"/>
      <c r="H19425"/>
      <c r="N19425"/>
    </row>
    <row r="19426" spans="7:14" s="104" customFormat="1">
      <c r="G19426"/>
      <c r="H19426"/>
      <c r="N19426"/>
    </row>
    <row r="19427" spans="7:14" s="104" customFormat="1">
      <c r="G19427"/>
      <c r="H19427"/>
      <c r="N19427"/>
    </row>
    <row r="19428" spans="7:14" s="104" customFormat="1">
      <c r="G19428"/>
      <c r="H19428"/>
      <c r="N19428"/>
    </row>
    <row r="19429" spans="7:14" s="104" customFormat="1">
      <c r="G19429"/>
      <c r="H19429"/>
      <c r="N19429"/>
    </row>
    <row r="19430" spans="7:14" s="104" customFormat="1">
      <c r="G19430"/>
      <c r="H19430"/>
      <c r="N19430"/>
    </row>
    <row r="19431" spans="7:14" s="104" customFormat="1">
      <c r="G19431"/>
      <c r="H19431"/>
      <c r="N19431"/>
    </row>
    <row r="19432" spans="7:14" s="104" customFormat="1">
      <c r="G19432"/>
      <c r="H19432"/>
      <c r="N19432"/>
    </row>
    <row r="19433" spans="7:14" s="104" customFormat="1">
      <c r="G19433"/>
      <c r="H19433"/>
      <c r="N19433"/>
    </row>
    <row r="19434" spans="7:14" s="104" customFormat="1">
      <c r="G19434"/>
      <c r="H19434"/>
      <c r="N19434"/>
    </row>
    <row r="19435" spans="7:14" s="104" customFormat="1">
      <c r="G19435"/>
      <c r="H19435"/>
      <c r="N19435"/>
    </row>
    <row r="19436" spans="7:14" s="104" customFormat="1">
      <c r="G19436"/>
      <c r="H19436"/>
      <c r="N19436"/>
    </row>
    <row r="19437" spans="7:14" s="104" customFormat="1">
      <c r="G19437"/>
      <c r="H19437"/>
      <c r="N19437"/>
    </row>
    <row r="19438" spans="7:14" s="104" customFormat="1">
      <c r="G19438"/>
      <c r="H19438"/>
      <c r="N19438"/>
    </row>
    <row r="19439" spans="7:14" s="104" customFormat="1">
      <c r="G19439"/>
      <c r="H19439"/>
      <c r="N19439"/>
    </row>
    <row r="19440" spans="7:14" s="104" customFormat="1">
      <c r="G19440"/>
      <c r="H19440"/>
      <c r="N19440"/>
    </row>
    <row r="19441" spans="7:14" s="104" customFormat="1">
      <c r="G19441"/>
      <c r="H19441"/>
      <c r="N19441"/>
    </row>
    <row r="19442" spans="7:14" s="104" customFormat="1">
      <c r="G19442"/>
      <c r="H19442"/>
      <c r="N19442"/>
    </row>
    <row r="19443" spans="7:14" s="104" customFormat="1">
      <c r="G19443"/>
      <c r="H19443"/>
      <c r="N19443"/>
    </row>
    <row r="19444" spans="7:14" s="104" customFormat="1">
      <c r="G19444"/>
      <c r="H19444"/>
      <c r="N19444"/>
    </row>
    <row r="19445" spans="7:14" s="104" customFormat="1">
      <c r="G19445"/>
      <c r="H19445"/>
      <c r="N19445"/>
    </row>
    <row r="19446" spans="7:14" s="104" customFormat="1">
      <c r="G19446"/>
      <c r="H19446"/>
      <c r="N19446"/>
    </row>
    <row r="19447" spans="7:14" s="104" customFormat="1">
      <c r="G19447"/>
      <c r="H19447"/>
      <c r="N19447"/>
    </row>
    <row r="19448" spans="7:14" s="104" customFormat="1">
      <c r="G19448"/>
      <c r="H19448"/>
      <c r="N19448"/>
    </row>
    <row r="19449" spans="7:14" s="104" customFormat="1">
      <c r="G19449"/>
      <c r="H19449"/>
      <c r="N19449"/>
    </row>
    <row r="19450" spans="7:14" s="104" customFormat="1">
      <c r="G19450"/>
      <c r="H19450"/>
      <c r="N19450"/>
    </row>
    <row r="19451" spans="7:14" s="104" customFormat="1">
      <c r="G19451"/>
      <c r="H19451"/>
      <c r="N19451"/>
    </row>
    <row r="19452" spans="7:14" s="104" customFormat="1">
      <c r="G19452"/>
      <c r="H19452"/>
      <c r="N19452"/>
    </row>
    <row r="19453" spans="7:14" s="104" customFormat="1">
      <c r="G19453"/>
      <c r="H19453"/>
      <c r="N19453"/>
    </row>
    <row r="19454" spans="7:14" s="104" customFormat="1">
      <c r="G19454"/>
      <c r="H19454"/>
      <c r="N19454"/>
    </row>
    <row r="19455" spans="7:14" s="104" customFormat="1">
      <c r="G19455"/>
      <c r="H19455"/>
      <c r="N19455"/>
    </row>
    <row r="19456" spans="7:14" s="104" customFormat="1">
      <c r="G19456"/>
      <c r="H19456"/>
      <c r="N19456"/>
    </row>
    <row r="19457" spans="7:14" s="104" customFormat="1">
      <c r="G19457"/>
      <c r="H19457"/>
      <c r="N19457"/>
    </row>
    <row r="19458" spans="7:14" s="104" customFormat="1">
      <c r="G19458"/>
      <c r="H19458"/>
      <c r="N19458"/>
    </row>
    <row r="19459" spans="7:14" s="104" customFormat="1">
      <c r="G19459"/>
      <c r="H19459"/>
      <c r="N19459"/>
    </row>
    <row r="19460" spans="7:14" s="104" customFormat="1">
      <c r="G19460"/>
      <c r="H19460"/>
      <c r="N19460"/>
    </row>
    <row r="19461" spans="7:14" s="104" customFormat="1">
      <c r="G19461"/>
      <c r="H19461"/>
      <c r="N19461"/>
    </row>
    <row r="19462" spans="7:14" s="104" customFormat="1">
      <c r="G19462"/>
      <c r="H19462"/>
      <c r="N19462"/>
    </row>
    <row r="19463" spans="7:14" s="104" customFormat="1">
      <c r="G19463"/>
      <c r="H19463"/>
      <c r="N19463"/>
    </row>
    <row r="19464" spans="7:14" s="104" customFormat="1">
      <c r="G19464"/>
      <c r="H19464"/>
      <c r="N19464"/>
    </row>
    <row r="19465" spans="7:14" s="104" customFormat="1">
      <c r="G19465"/>
      <c r="H19465"/>
      <c r="N19465"/>
    </row>
    <row r="19466" spans="7:14" s="104" customFormat="1">
      <c r="G19466"/>
      <c r="H19466"/>
      <c r="N19466"/>
    </row>
    <row r="19467" spans="7:14" s="104" customFormat="1">
      <c r="G19467"/>
      <c r="H19467"/>
      <c r="N19467"/>
    </row>
    <row r="19468" spans="7:14" s="104" customFormat="1">
      <c r="G19468"/>
      <c r="H19468"/>
      <c r="N19468"/>
    </row>
    <row r="19469" spans="7:14" s="104" customFormat="1">
      <c r="G19469"/>
      <c r="H19469"/>
      <c r="N19469"/>
    </row>
    <row r="19470" spans="7:14" s="104" customFormat="1">
      <c r="G19470"/>
      <c r="H19470"/>
      <c r="N19470"/>
    </row>
    <row r="19471" spans="7:14" s="104" customFormat="1">
      <c r="G19471"/>
      <c r="H19471"/>
      <c r="N19471"/>
    </row>
    <row r="19472" spans="7:14" s="104" customFormat="1">
      <c r="G19472"/>
      <c r="H19472"/>
      <c r="N19472"/>
    </row>
    <row r="19473" spans="7:14" s="104" customFormat="1">
      <c r="G19473"/>
      <c r="H19473"/>
      <c r="N19473"/>
    </row>
    <row r="19474" spans="7:14" s="104" customFormat="1">
      <c r="G19474"/>
      <c r="H19474"/>
      <c r="N19474"/>
    </row>
    <row r="19475" spans="7:14" s="104" customFormat="1">
      <c r="G19475"/>
      <c r="H19475"/>
      <c r="N19475"/>
    </row>
    <row r="19476" spans="7:14" s="104" customFormat="1">
      <c r="G19476"/>
      <c r="H19476"/>
      <c r="N19476"/>
    </row>
    <row r="19477" spans="7:14" s="104" customFormat="1">
      <c r="G19477"/>
      <c r="H19477"/>
      <c r="N19477"/>
    </row>
    <row r="19478" spans="7:14" s="104" customFormat="1">
      <c r="G19478"/>
      <c r="H19478"/>
      <c r="N19478"/>
    </row>
    <row r="19479" spans="7:14" s="104" customFormat="1">
      <c r="G19479"/>
      <c r="H19479"/>
      <c r="N19479"/>
    </row>
    <row r="19480" spans="7:14" s="104" customFormat="1">
      <c r="G19480"/>
      <c r="H19480"/>
      <c r="N19480"/>
    </row>
    <row r="19481" spans="7:14" s="104" customFormat="1">
      <c r="G19481"/>
      <c r="H19481"/>
      <c r="N19481"/>
    </row>
    <row r="19482" spans="7:14" s="104" customFormat="1">
      <c r="G19482"/>
      <c r="H19482"/>
      <c r="N19482"/>
    </row>
    <row r="19483" spans="7:14" s="104" customFormat="1">
      <c r="G19483"/>
      <c r="H19483"/>
      <c r="N19483"/>
    </row>
    <row r="19484" spans="7:14" s="104" customFormat="1">
      <c r="G19484"/>
      <c r="H19484"/>
      <c r="N19484"/>
    </row>
    <row r="19485" spans="7:14" s="104" customFormat="1">
      <c r="G19485"/>
      <c r="H19485"/>
      <c r="N19485"/>
    </row>
    <row r="19486" spans="7:14" s="104" customFormat="1">
      <c r="G19486"/>
      <c r="H19486"/>
      <c r="N19486"/>
    </row>
    <row r="19487" spans="7:14" s="104" customFormat="1">
      <c r="G19487"/>
      <c r="H19487"/>
      <c r="N19487"/>
    </row>
    <row r="19488" spans="7:14" s="104" customFormat="1">
      <c r="G19488"/>
      <c r="H19488"/>
      <c r="N19488"/>
    </row>
    <row r="19489" spans="7:14" s="104" customFormat="1">
      <c r="G19489"/>
      <c r="H19489"/>
      <c r="N19489"/>
    </row>
    <row r="19490" spans="7:14" s="104" customFormat="1">
      <c r="G19490"/>
      <c r="H19490"/>
      <c r="N19490"/>
    </row>
    <row r="19491" spans="7:14" s="104" customFormat="1">
      <c r="G19491"/>
      <c r="H19491"/>
      <c r="N19491"/>
    </row>
    <row r="19492" spans="7:14" s="104" customFormat="1">
      <c r="G19492"/>
      <c r="H19492"/>
      <c r="N19492"/>
    </row>
    <row r="19493" spans="7:14" s="104" customFormat="1">
      <c r="G19493"/>
      <c r="H19493"/>
      <c r="N19493"/>
    </row>
    <row r="19494" spans="7:14" s="104" customFormat="1">
      <c r="G19494"/>
      <c r="H19494"/>
      <c r="N19494"/>
    </row>
    <row r="19495" spans="7:14" s="104" customFormat="1">
      <c r="G19495"/>
      <c r="H19495"/>
      <c r="N19495"/>
    </row>
    <row r="19496" spans="7:14" s="104" customFormat="1">
      <c r="G19496"/>
      <c r="H19496"/>
      <c r="N19496"/>
    </row>
    <row r="19497" spans="7:14" s="104" customFormat="1">
      <c r="G19497"/>
      <c r="H19497"/>
      <c r="N19497"/>
    </row>
    <row r="19498" spans="7:14" s="104" customFormat="1">
      <c r="G19498"/>
      <c r="H19498"/>
      <c r="N19498"/>
    </row>
    <row r="19499" spans="7:14" s="104" customFormat="1">
      <c r="G19499"/>
      <c r="H19499"/>
      <c r="N19499"/>
    </row>
    <row r="19500" spans="7:14" s="104" customFormat="1">
      <c r="G19500"/>
      <c r="H19500"/>
      <c r="N19500"/>
    </row>
    <row r="19501" spans="7:14" s="104" customFormat="1">
      <c r="G19501"/>
      <c r="H19501"/>
      <c r="N19501"/>
    </row>
    <row r="19502" spans="7:14" s="104" customFormat="1">
      <c r="G19502"/>
      <c r="H19502"/>
      <c r="N19502"/>
    </row>
    <row r="19503" spans="7:14" s="104" customFormat="1">
      <c r="G19503"/>
      <c r="H19503"/>
      <c r="N19503"/>
    </row>
    <row r="19504" spans="7:14" s="104" customFormat="1">
      <c r="G19504"/>
      <c r="H19504"/>
      <c r="N19504"/>
    </row>
    <row r="19505" spans="7:14" s="104" customFormat="1">
      <c r="G19505"/>
      <c r="H19505"/>
      <c r="N19505"/>
    </row>
    <row r="19506" spans="7:14" s="104" customFormat="1">
      <c r="G19506"/>
      <c r="H19506"/>
      <c r="N19506"/>
    </row>
    <row r="19507" spans="7:14" s="104" customFormat="1">
      <c r="G19507"/>
      <c r="H19507"/>
      <c r="N19507"/>
    </row>
    <row r="19508" spans="7:14" s="104" customFormat="1">
      <c r="G19508"/>
      <c r="H19508"/>
      <c r="N19508"/>
    </row>
    <row r="19509" spans="7:14" s="104" customFormat="1">
      <c r="G19509"/>
      <c r="H19509"/>
      <c r="N19509"/>
    </row>
    <row r="19510" spans="7:14" s="104" customFormat="1">
      <c r="G19510"/>
      <c r="H19510"/>
      <c r="N19510"/>
    </row>
    <row r="19511" spans="7:14" s="104" customFormat="1">
      <c r="G19511"/>
      <c r="H19511"/>
      <c r="N19511"/>
    </row>
    <row r="19512" spans="7:14" s="104" customFormat="1">
      <c r="G19512"/>
      <c r="H19512"/>
      <c r="N19512"/>
    </row>
    <row r="19513" spans="7:14" s="104" customFormat="1">
      <c r="G19513"/>
      <c r="H19513"/>
      <c r="N19513"/>
    </row>
    <row r="19514" spans="7:14" s="104" customFormat="1">
      <c r="G19514"/>
      <c r="H19514"/>
      <c r="N19514"/>
    </row>
    <row r="19515" spans="7:14" s="104" customFormat="1">
      <c r="G19515"/>
      <c r="H19515"/>
      <c r="N19515"/>
    </row>
    <row r="19516" spans="7:14" s="104" customFormat="1">
      <c r="G19516"/>
      <c r="H19516"/>
      <c r="N19516"/>
    </row>
    <row r="19517" spans="7:14" s="104" customFormat="1">
      <c r="G19517"/>
      <c r="H19517"/>
      <c r="N19517"/>
    </row>
    <row r="19518" spans="7:14" s="104" customFormat="1">
      <c r="G19518"/>
      <c r="H19518"/>
      <c r="N19518"/>
    </row>
    <row r="19519" spans="7:14" s="104" customFormat="1">
      <c r="G19519"/>
      <c r="H19519"/>
      <c r="N19519"/>
    </row>
    <row r="19520" spans="7:14" s="104" customFormat="1">
      <c r="G19520"/>
      <c r="H19520"/>
      <c r="N19520"/>
    </row>
    <row r="19521" spans="7:14" s="104" customFormat="1">
      <c r="G19521"/>
      <c r="H19521"/>
      <c r="N19521"/>
    </row>
    <row r="19522" spans="7:14" s="104" customFormat="1">
      <c r="G19522"/>
      <c r="H19522"/>
      <c r="N19522"/>
    </row>
    <row r="19523" spans="7:14" s="104" customFormat="1">
      <c r="G19523"/>
      <c r="H19523"/>
      <c r="N19523"/>
    </row>
    <row r="19524" spans="7:14" s="104" customFormat="1">
      <c r="G19524"/>
      <c r="H19524"/>
      <c r="N19524"/>
    </row>
    <row r="19525" spans="7:14" s="104" customFormat="1">
      <c r="G19525"/>
      <c r="H19525"/>
      <c r="N19525"/>
    </row>
    <row r="19526" spans="7:14" s="104" customFormat="1">
      <c r="G19526"/>
      <c r="H19526"/>
      <c r="N19526"/>
    </row>
    <row r="19527" spans="7:14" s="104" customFormat="1">
      <c r="G19527"/>
      <c r="H19527"/>
      <c r="N19527"/>
    </row>
    <row r="19528" spans="7:14" s="104" customFormat="1">
      <c r="G19528"/>
      <c r="H19528"/>
      <c r="N19528"/>
    </row>
    <row r="19529" spans="7:14" s="104" customFormat="1">
      <c r="G19529"/>
      <c r="H19529"/>
      <c r="N19529"/>
    </row>
    <row r="19530" spans="7:14" s="104" customFormat="1">
      <c r="G19530"/>
      <c r="H19530"/>
      <c r="N19530"/>
    </row>
    <row r="19531" spans="7:14" s="104" customFormat="1">
      <c r="G19531"/>
      <c r="H19531"/>
      <c r="N19531"/>
    </row>
    <row r="19532" spans="7:14" s="104" customFormat="1">
      <c r="G19532"/>
      <c r="H19532"/>
      <c r="N19532"/>
    </row>
    <row r="19533" spans="7:14" s="104" customFormat="1">
      <c r="G19533"/>
      <c r="H19533"/>
      <c r="N19533"/>
    </row>
    <row r="19534" spans="7:14" s="104" customFormat="1">
      <c r="G19534"/>
      <c r="H19534"/>
      <c r="N19534"/>
    </row>
    <row r="19535" spans="7:14" s="104" customFormat="1">
      <c r="G19535"/>
      <c r="H19535"/>
      <c r="N19535"/>
    </row>
    <row r="19536" spans="7:14" s="104" customFormat="1">
      <c r="G19536"/>
      <c r="H19536"/>
      <c r="N19536"/>
    </row>
    <row r="19537" spans="7:14" s="104" customFormat="1">
      <c r="G19537"/>
      <c r="H19537"/>
      <c r="N19537"/>
    </row>
    <row r="19538" spans="7:14" s="104" customFormat="1">
      <c r="G19538"/>
      <c r="H19538"/>
      <c r="N19538"/>
    </row>
    <row r="19539" spans="7:14" s="104" customFormat="1">
      <c r="G19539"/>
      <c r="H19539"/>
      <c r="N19539"/>
    </row>
    <row r="19540" spans="7:14" s="104" customFormat="1">
      <c r="G19540"/>
      <c r="H19540"/>
      <c r="N19540"/>
    </row>
    <row r="19541" spans="7:14" s="104" customFormat="1">
      <c r="G19541"/>
      <c r="H19541"/>
      <c r="N19541"/>
    </row>
    <row r="19542" spans="7:14" s="104" customFormat="1">
      <c r="G19542"/>
      <c r="H19542"/>
      <c r="N19542"/>
    </row>
    <row r="19543" spans="7:14" s="104" customFormat="1">
      <c r="G19543"/>
      <c r="H19543"/>
      <c r="N19543"/>
    </row>
    <row r="19544" spans="7:14" s="104" customFormat="1">
      <c r="G19544"/>
      <c r="H19544"/>
      <c r="N19544"/>
    </row>
    <row r="19545" spans="7:14" s="104" customFormat="1">
      <c r="G19545"/>
      <c r="H19545"/>
      <c r="N19545"/>
    </row>
    <row r="19546" spans="7:14" s="104" customFormat="1">
      <c r="G19546"/>
      <c r="H19546"/>
      <c r="N19546"/>
    </row>
    <row r="19547" spans="7:14" s="104" customFormat="1">
      <c r="G19547"/>
      <c r="H19547"/>
      <c r="N19547"/>
    </row>
    <row r="19548" spans="7:14" s="104" customFormat="1">
      <c r="G19548"/>
      <c r="H19548"/>
      <c r="N19548"/>
    </row>
    <row r="19549" spans="7:14" s="104" customFormat="1">
      <c r="G19549"/>
      <c r="H19549"/>
      <c r="N19549"/>
    </row>
    <row r="19550" spans="7:14" s="104" customFormat="1">
      <c r="G19550"/>
      <c r="H19550"/>
      <c r="N19550"/>
    </row>
    <row r="19551" spans="7:14" s="104" customFormat="1">
      <c r="G19551"/>
      <c r="H19551"/>
      <c r="N19551"/>
    </row>
    <row r="19552" spans="7:14" s="104" customFormat="1">
      <c r="G19552"/>
      <c r="H19552"/>
      <c r="N19552"/>
    </row>
    <row r="19553" spans="7:14" s="104" customFormat="1">
      <c r="G19553"/>
      <c r="H19553"/>
      <c r="N19553"/>
    </row>
    <row r="19554" spans="7:14" s="104" customFormat="1">
      <c r="G19554"/>
      <c r="H19554"/>
      <c r="N19554"/>
    </row>
    <row r="19555" spans="7:14" s="104" customFormat="1">
      <c r="G19555"/>
      <c r="H19555"/>
      <c r="N19555"/>
    </row>
    <row r="19556" spans="7:14" s="104" customFormat="1">
      <c r="G19556"/>
      <c r="H19556"/>
      <c r="N19556"/>
    </row>
    <row r="19557" spans="7:14" s="104" customFormat="1">
      <c r="G19557"/>
      <c r="H19557"/>
      <c r="N19557"/>
    </row>
    <row r="19558" spans="7:14" s="104" customFormat="1">
      <c r="G19558"/>
      <c r="H19558"/>
      <c r="N19558"/>
    </row>
    <row r="19559" spans="7:14" s="104" customFormat="1">
      <c r="G19559"/>
      <c r="H19559"/>
      <c r="N19559"/>
    </row>
    <row r="19560" spans="7:14" s="104" customFormat="1">
      <c r="G19560"/>
      <c r="H19560"/>
      <c r="N19560"/>
    </row>
    <row r="19561" spans="7:14" s="104" customFormat="1">
      <c r="G19561"/>
      <c r="H19561"/>
      <c r="N19561"/>
    </row>
    <row r="19562" spans="7:14" s="104" customFormat="1">
      <c r="G19562"/>
      <c r="H19562"/>
      <c r="N19562"/>
    </row>
    <row r="19563" spans="7:14" s="104" customFormat="1">
      <c r="G19563"/>
      <c r="H19563"/>
      <c r="N19563"/>
    </row>
    <row r="19564" spans="7:14" s="104" customFormat="1">
      <c r="G19564"/>
      <c r="H19564"/>
      <c r="N19564"/>
    </row>
    <row r="19565" spans="7:14" s="104" customFormat="1">
      <c r="G19565"/>
      <c r="H19565"/>
      <c r="N19565"/>
    </row>
    <row r="19566" spans="7:14" s="104" customFormat="1">
      <c r="G19566"/>
      <c r="H19566"/>
      <c r="N19566"/>
    </row>
    <row r="19567" spans="7:14" s="104" customFormat="1">
      <c r="G19567"/>
      <c r="H19567"/>
      <c r="N19567"/>
    </row>
    <row r="19568" spans="7:14" s="104" customFormat="1">
      <c r="G19568"/>
      <c r="H19568"/>
      <c r="N19568"/>
    </row>
    <row r="19569" spans="7:14" s="104" customFormat="1">
      <c r="G19569"/>
      <c r="H19569"/>
      <c r="N19569"/>
    </row>
    <row r="19570" spans="7:14" s="104" customFormat="1">
      <c r="G19570"/>
      <c r="H19570"/>
      <c r="N19570"/>
    </row>
    <row r="19571" spans="7:14" s="104" customFormat="1">
      <c r="G19571"/>
      <c r="H19571"/>
      <c r="N19571"/>
    </row>
    <row r="19572" spans="7:14" s="104" customFormat="1">
      <c r="G19572"/>
      <c r="H19572"/>
      <c r="N19572"/>
    </row>
    <row r="19573" spans="7:14" s="104" customFormat="1">
      <c r="G19573"/>
      <c r="H19573"/>
      <c r="N19573"/>
    </row>
    <row r="19574" spans="7:14" s="104" customFormat="1">
      <c r="G19574"/>
      <c r="H19574"/>
      <c r="N19574"/>
    </row>
    <row r="19575" spans="7:14" s="104" customFormat="1">
      <c r="G19575"/>
      <c r="H19575"/>
      <c r="N19575"/>
    </row>
    <row r="19576" spans="7:14" s="104" customFormat="1">
      <c r="G19576"/>
      <c r="H19576"/>
      <c r="N19576"/>
    </row>
    <row r="19577" spans="7:14" s="104" customFormat="1">
      <c r="G19577"/>
      <c r="H19577"/>
      <c r="N19577"/>
    </row>
    <row r="19578" spans="7:14" s="104" customFormat="1">
      <c r="G19578"/>
      <c r="H19578"/>
      <c r="N19578"/>
    </row>
    <row r="19579" spans="7:14" s="104" customFormat="1">
      <c r="G19579"/>
      <c r="H19579"/>
      <c r="N19579"/>
    </row>
    <row r="19580" spans="7:14" s="104" customFormat="1">
      <c r="G19580"/>
      <c r="H19580"/>
      <c r="N19580"/>
    </row>
    <row r="19581" spans="7:14" s="104" customFormat="1">
      <c r="G19581"/>
      <c r="H19581"/>
      <c r="N19581"/>
    </row>
    <row r="19582" spans="7:14" s="104" customFormat="1">
      <c r="G19582"/>
      <c r="H19582"/>
      <c r="N19582"/>
    </row>
    <row r="19583" spans="7:14" s="104" customFormat="1">
      <c r="G19583"/>
      <c r="H19583"/>
      <c r="N19583"/>
    </row>
    <row r="19584" spans="7:14" s="104" customFormat="1">
      <c r="G19584"/>
      <c r="H19584"/>
      <c r="N19584"/>
    </row>
    <row r="19585" spans="7:14" s="104" customFormat="1">
      <c r="G19585"/>
      <c r="H19585"/>
      <c r="N19585"/>
    </row>
    <row r="19586" spans="7:14" s="104" customFormat="1">
      <c r="G19586"/>
      <c r="H19586"/>
      <c r="N19586"/>
    </row>
    <row r="19587" spans="7:14" s="104" customFormat="1">
      <c r="G19587"/>
      <c r="H19587"/>
      <c r="N19587"/>
    </row>
    <row r="19588" spans="7:14" s="104" customFormat="1">
      <c r="G19588"/>
      <c r="H19588"/>
      <c r="N19588"/>
    </row>
    <row r="19589" spans="7:14" s="104" customFormat="1">
      <c r="G19589"/>
      <c r="H19589"/>
      <c r="N19589"/>
    </row>
    <row r="19590" spans="7:14" s="104" customFormat="1">
      <c r="G19590"/>
      <c r="H19590"/>
      <c r="N19590"/>
    </row>
    <row r="19591" spans="7:14" s="104" customFormat="1">
      <c r="G19591"/>
      <c r="H19591"/>
      <c r="N19591"/>
    </row>
    <row r="19592" spans="7:14" s="104" customFormat="1">
      <c r="G19592"/>
      <c r="H19592"/>
      <c r="N19592"/>
    </row>
    <row r="19593" spans="7:14" s="104" customFormat="1">
      <c r="G19593"/>
      <c r="H19593"/>
      <c r="N19593"/>
    </row>
    <row r="19594" spans="7:14" s="104" customFormat="1">
      <c r="G19594"/>
      <c r="H19594"/>
      <c r="N19594"/>
    </row>
    <row r="19595" spans="7:14" s="104" customFormat="1">
      <c r="G19595"/>
      <c r="H19595"/>
      <c r="N19595"/>
    </row>
    <row r="19596" spans="7:14" s="104" customFormat="1">
      <c r="G19596"/>
      <c r="H19596"/>
      <c r="N19596"/>
    </row>
    <row r="19597" spans="7:14" s="104" customFormat="1">
      <c r="G19597"/>
      <c r="H19597"/>
      <c r="N19597"/>
    </row>
    <row r="19598" spans="7:14" s="104" customFormat="1">
      <c r="G19598"/>
      <c r="H19598"/>
      <c r="N19598"/>
    </row>
    <row r="19599" spans="7:14" s="104" customFormat="1">
      <c r="G19599"/>
      <c r="H19599"/>
      <c r="N19599"/>
    </row>
    <row r="19600" spans="7:14" s="104" customFormat="1">
      <c r="G19600"/>
      <c r="H19600"/>
      <c r="N19600"/>
    </row>
    <row r="19601" spans="7:14" s="104" customFormat="1">
      <c r="G19601"/>
      <c r="H19601"/>
      <c r="N19601"/>
    </row>
    <row r="19602" spans="7:14" s="104" customFormat="1">
      <c r="G19602"/>
      <c r="H19602"/>
      <c r="N19602"/>
    </row>
    <row r="19603" spans="7:14" s="104" customFormat="1">
      <c r="G19603"/>
      <c r="H19603"/>
      <c r="N19603"/>
    </row>
    <row r="19604" spans="7:14" s="104" customFormat="1">
      <c r="G19604"/>
      <c r="H19604"/>
      <c r="N19604"/>
    </row>
    <row r="19605" spans="7:14" s="104" customFormat="1">
      <c r="G19605"/>
      <c r="H19605"/>
      <c r="N19605"/>
    </row>
    <row r="19606" spans="7:14" s="104" customFormat="1">
      <c r="G19606"/>
      <c r="H19606"/>
      <c r="N19606"/>
    </row>
    <row r="19607" spans="7:14" s="104" customFormat="1">
      <c r="G19607"/>
      <c r="H19607"/>
      <c r="N19607"/>
    </row>
    <row r="19608" spans="7:14" s="104" customFormat="1">
      <c r="G19608"/>
      <c r="H19608"/>
      <c r="N19608"/>
    </row>
    <row r="19609" spans="7:14" s="104" customFormat="1">
      <c r="G19609"/>
      <c r="H19609"/>
      <c r="N19609"/>
    </row>
    <row r="19610" spans="7:14" s="104" customFormat="1">
      <c r="G19610"/>
      <c r="H19610"/>
      <c r="N19610"/>
    </row>
    <row r="19611" spans="7:14" s="104" customFormat="1">
      <c r="G19611"/>
      <c r="H19611"/>
      <c r="N19611"/>
    </row>
    <row r="19612" spans="7:14" s="104" customFormat="1">
      <c r="G19612"/>
      <c r="H19612"/>
      <c r="N19612"/>
    </row>
    <row r="19613" spans="7:14" s="104" customFormat="1">
      <c r="G19613"/>
      <c r="H19613"/>
      <c r="N19613"/>
    </row>
    <row r="19614" spans="7:14" s="104" customFormat="1">
      <c r="G19614"/>
      <c r="H19614"/>
      <c r="N19614"/>
    </row>
    <row r="19615" spans="7:14" s="104" customFormat="1">
      <c r="G19615"/>
      <c r="H19615"/>
      <c r="N19615"/>
    </row>
    <row r="19616" spans="7:14" s="104" customFormat="1">
      <c r="G19616"/>
      <c r="H19616"/>
      <c r="N19616"/>
    </row>
    <row r="19617" spans="7:14" s="104" customFormat="1">
      <c r="G19617"/>
      <c r="H19617"/>
      <c r="N19617"/>
    </row>
    <row r="19618" spans="7:14" s="104" customFormat="1">
      <c r="G19618"/>
      <c r="H19618"/>
      <c r="N19618"/>
    </row>
    <row r="19619" spans="7:14" s="104" customFormat="1">
      <c r="G19619"/>
      <c r="H19619"/>
      <c r="N19619"/>
    </row>
    <row r="19620" spans="7:14" s="104" customFormat="1">
      <c r="G19620"/>
      <c r="H19620"/>
      <c r="N19620"/>
    </row>
    <row r="19621" spans="7:14" s="104" customFormat="1">
      <c r="G19621"/>
      <c r="H19621"/>
      <c r="N19621"/>
    </row>
    <row r="19622" spans="7:14" s="104" customFormat="1">
      <c r="G19622"/>
      <c r="H19622"/>
      <c r="N19622"/>
    </row>
    <row r="19623" spans="7:14" s="104" customFormat="1">
      <c r="G19623"/>
      <c r="H19623"/>
      <c r="N19623"/>
    </row>
    <row r="19624" spans="7:14" s="104" customFormat="1">
      <c r="G19624"/>
      <c r="H19624"/>
      <c r="N19624"/>
    </row>
    <row r="19625" spans="7:14" s="104" customFormat="1">
      <c r="G19625"/>
      <c r="H19625"/>
      <c r="N19625"/>
    </row>
    <row r="19626" spans="7:14" s="104" customFormat="1">
      <c r="G19626"/>
      <c r="H19626"/>
      <c r="N19626"/>
    </row>
    <row r="19627" spans="7:14" s="104" customFormat="1">
      <c r="G19627"/>
      <c r="H19627"/>
      <c r="N19627"/>
    </row>
    <row r="19628" spans="7:14" s="104" customFormat="1">
      <c r="G19628"/>
      <c r="H19628"/>
      <c r="N19628"/>
    </row>
    <row r="19629" spans="7:14" s="104" customFormat="1">
      <c r="G19629"/>
      <c r="H19629"/>
      <c r="N19629"/>
    </row>
    <row r="19630" spans="7:14" s="104" customFormat="1">
      <c r="G19630"/>
      <c r="H19630"/>
      <c r="N19630"/>
    </row>
    <row r="19631" spans="7:14" s="104" customFormat="1">
      <c r="G19631"/>
      <c r="H19631"/>
      <c r="N19631"/>
    </row>
    <row r="19632" spans="7:14" s="104" customFormat="1">
      <c r="G19632"/>
      <c r="H19632"/>
      <c r="N19632"/>
    </row>
    <row r="19633" spans="7:14" s="104" customFormat="1">
      <c r="G19633"/>
      <c r="H19633"/>
      <c r="N19633"/>
    </row>
    <row r="19634" spans="7:14" s="104" customFormat="1">
      <c r="G19634"/>
      <c r="H19634"/>
      <c r="N19634"/>
    </row>
    <row r="19635" spans="7:14" s="104" customFormat="1">
      <c r="G19635"/>
      <c r="H19635"/>
      <c r="N19635"/>
    </row>
    <row r="19636" spans="7:14" s="104" customFormat="1">
      <c r="G19636"/>
      <c r="H19636"/>
      <c r="N19636"/>
    </row>
    <row r="19637" spans="7:14" s="104" customFormat="1">
      <c r="G19637"/>
      <c r="H19637"/>
      <c r="N19637"/>
    </row>
    <row r="19638" spans="7:14" s="104" customFormat="1">
      <c r="G19638"/>
      <c r="H19638"/>
      <c r="N19638"/>
    </row>
    <row r="19639" spans="7:14" s="104" customFormat="1">
      <c r="G19639"/>
      <c r="H19639"/>
      <c r="N19639"/>
    </row>
    <row r="19640" spans="7:14" s="104" customFormat="1">
      <c r="G19640"/>
      <c r="H19640"/>
      <c r="N19640"/>
    </row>
    <row r="19641" spans="7:14" s="104" customFormat="1">
      <c r="G19641"/>
      <c r="H19641"/>
      <c r="N19641"/>
    </row>
    <row r="19642" spans="7:14" s="104" customFormat="1">
      <c r="G19642"/>
      <c r="H19642"/>
      <c r="N19642"/>
    </row>
    <row r="19643" spans="7:14" s="104" customFormat="1">
      <c r="G19643"/>
      <c r="H19643"/>
      <c r="N19643"/>
    </row>
    <row r="19644" spans="7:14" s="104" customFormat="1">
      <c r="G19644"/>
      <c r="H19644"/>
      <c r="N19644"/>
    </row>
    <row r="19645" spans="7:14" s="104" customFormat="1">
      <c r="G19645"/>
      <c r="H19645"/>
      <c r="N19645"/>
    </row>
    <row r="19646" spans="7:14" s="104" customFormat="1">
      <c r="G19646"/>
      <c r="H19646"/>
      <c r="N19646"/>
    </row>
    <row r="19647" spans="7:14" s="104" customFormat="1">
      <c r="G19647"/>
      <c r="H19647"/>
      <c r="N19647"/>
    </row>
    <row r="19648" spans="7:14" s="104" customFormat="1">
      <c r="G19648"/>
      <c r="H19648"/>
      <c r="N19648"/>
    </row>
    <row r="19649" spans="7:14" s="104" customFormat="1">
      <c r="G19649"/>
      <c r="H19649"/>
      <c r="N19649"/>
    </row>
    <row r="19650" spans="7:14" s="104" customFormat="1">
      <c r="G19650"/>
      <c r="H19650"/>
      <c r="N19650"/>
    </row>
    <row r="19651" spans="7:14" s="104" customFormat="1">
      <c r="G19651"/>
      <c r="H19651"/>
      <c r="N19651"/>
    </row>
    <row r="19652" spans="7:14" s="104" customFormat="1">
      <c r="G19652"/>
      <c r="H19652"/>
      <c r="N19652"/>
    </row>
    <row r="19653" spans="7:14" s="104" customFormat="1">
      <c r="G19653"/>
      <c r="H19653"/>
      <c r="N19653"/>
    </row>
    <row r="19654" spans="7:14" s="104" customFormat="1">
      <c r="G19654"/>
      <c r="H19654"/>
      <c r="N19654"/>
    </row>
    <row r="19655" spans="7:14" s="104" customFormat="1">
      <c r="G19655"/>
      <c r="H19655"/>
      <c r="N19655"/>
    </row>
    <row r="19656" spans="7:14" s="104" customFormat="1">
      <c r="G19656"/>
      <c r="H19656"/>
      <c r="N19656"/>
    </row>
    <row r="19657" spans="7:14" s="104" customFormat="1">
      <c r="G19657"/>
      <c r="H19657"/>
      <c r="N19657"/>
    </row>
    <row r="19658" spans="7:14" s="104" customFormat="1">
      <c r="G19658"/>
      <c r="H19658"/>
      <c r="N19658"/>
    </row>
    <row r="19659" spans="7:14" s="104" customFormat="1">
      <c r="G19659"/>
      <c r="H19659"/>
      <c r="N19659"/>
    </row>
    <row r="19660" spans="7:14" s="104" customFormat="1">
      <c r="G19660"/>
      <c r="H19660"/>
      <c r="N19660"/>
    </row>
    <row r="19661" spans="7:14" s="104" customFormat="1">
      <c r="G19661"/>
      <c r="H19661"/>
      <c r="N19661"/>
    </row>
    <row r="19662" spans="7:14" s="104" customFormat="1">
      <c r="G19662"/>
      <c r="H19662"/>
      <c r="N19662"/>
    </row>
    <row r="19663" spans="7:14" s="104" customFormat="1">
      <c r="G19663"/>
      <c r="H19663"/>
      <c r="N19663"/>
    </row>
    <row r="19664" spans="7:14" s="104" customFormat="1">
      <c r="G19664"/>
      <c r="H19664"/>
      <c r="N19664"/>
    </row>
    <row r="19665" spans="7:14" s="104" customFormat="1">
      <c r="G19665"/>
      <c r="H19665"/>
      <c r="N19665"/>
    </row>
    <row r="19666" spans="7:14" s="104" customFormat="1">
      <c r="G19666"/>
      <c r="H19666"/>
      <c r="N19666"/>
    </row>
    <row r="19667" spans="7:14" s="104" customFormat="1">
      <c r="G19667"/>
      <c r="H19667"/>
      <c r="N19667"/>
    </row>
    <row r="19668" spans="7:14" s="104" customFormat="1">
      <c r="G19668"/>
      <c r="H19668"/>
      <c r="N19668"/>
    </row>
    <row r="19669" spans="7:14" s="104" customFormat="1">
      <c r="G19669"/>
      <c r="H19669"/>
      <c r="N19669"/>
    </row>
    <row r="19670" spans="7:14" s="104" customFormat="1">
      <c r="G19670"/>
      <c r="H19670"/>
      <c r="N19670"/>
    </row>
    <row r="19671" spans="7:14" s="104" customFormat="1">
      <c r="G19671"/>
      <c r="H19671"/>
      <c r="N19671"/>
    </row>
    <row r="19672" spans="7:14" s="104" customFormat="1">
      <c r="G19672"/>
      <c r="H19672"/>
      <c r="N19672"/>
    </row>
    <row r="19673" spans="7:14" s="104" customFormat="1">
      <c r="G19673"/>
      <c r="H19673"/>
      <c r="N19673"/>
    </row>
    <row r="19674" spans="7:14" s="104" customFormat="1">
      <c r="G19674"/>
      <c r="H19674"/>
      <c r="N19674"/>
    </row>
    <row r="19675" spans="7:14" s="104" customFormat="1">
      <c r="G19675"/>
      <c r="H19675"/>
      <c r="N19675"/>
    </row>
    <row r="19676" spans="7:14" s="104" customFormat="1">
      <c r="G19676"/>
      <c r="H19676"/>
      <c r="N19676"/>
    </row>
    <row r="19677" spans="7:14" s="104" customFormat="1">
      <c r="G19677"/>
      <c r="H19677"/>
      <c r="N19677"/>
    </row>
    <row r="19678" spans="7:14" s="104" customFormat="1">
      <c r="G19678"/>
      <c r="H19678"/>
      <c r="N19678"/>
    </row>
    <row r="19679" spans="7:14" s="104" customFormat="1">
      <c r="G19679"/>
      <c r="H19679"/>
      <c r="N19679"/>
    </row>
    <row r="19680" spans="7:14" s="104" customFormat="1">
      <c r="G19680"/>
      <c r="H19680"/>
      <c r="N19680"/>
    </row>
    <row r="19681" spans="7:14" s="104" customFormat="1">
      <c r="G19681"/>
      <c r="H19681"/>
      <c r="N19681"/>
    </row>
    <row r="19682" spans="7:14" s="104" customFormat="1">
      <c r="G19682"/>
      <c r="H19682"/>
      <c r="N19682"/>
    </row>
    <row r="19683" spans="7:14" s="104" customFormat="1">
      <c r="G19683"/>
      <c r="H19683"/>
      <c r="N19683"/>
    </row>
    <row r="19684" spans="7:14" s="104" customFormat="1">
      <c r="G19684"/>
      <c r="H19684"/>
      <c r="N19684"/>
    </row>
    <row r="19685" spans="7:14" s="104" customFormat="1">
      <c r="G19685"/>
      <c r="H19685"/>
      <c r="N19685"/>
    </row>
    <row r="19686" spans="7:14" s="104" customFormat="1">
      <c r="G19686"/>
      <c r="H19686"/>
      <c r="N19686"/>
    </row>
    <row r="19687" spans="7:14" s="104" customFormat="1">
      <c r="G19687"/>
      <c r="H19687"/>
      <c r="N19687"/>
    </row>
    <row r="19688" spans="7:14" s="104" customFormat="1">
      <c r="G19688"/>
      <c r="H19688"/>
      <c r="N19688"/>
    </row>
    <row r="19689" spans="7:14" s="104" customFormat="1">
      <c r="G19689"/>
      <c r="H19689"/>
      <c r="N19689"/>
    </row>
    <row r="19690" spans="7:14" s="104" customFormat="1">
      <c r="G19690"/>
      <c r="H19690"/>
      <c r="N19690"/>
    </row>
    <row r="19691" spans="7:14" s="104" customFormat="1">
      <c r="G19691"/>
      <c r="H19691"/>
      <c r="N19691"/>
    </row>
    <row r="19692" spans="7:14" s="104" customFormat="1">
      <c r="G19692"/>
      <c r="H19692"/>
      <c r="N19692"/>
    </row>
    <row r="19693" spans="7:14" s="104" customFormat="1">
      <c r="G19693"/>
      <c r="H19693"/>
      <c r="N19693"/>
    </row>
    <row r="19694" spans="7:14" s="104" customFormat="1">
      <c r="G19694"/>
      <c r="H19694"/>
      <c r="N19694"/>
    </row>
    <row r="19695" spans="7:14" s="104" customFormat="1">
      <c r="G19695"/>
      <c r="H19695"/>
      <c r="N19695"/>
    </row>
    <row r="19696" spans="7:14" s="104" customFormat="1">
      <c r="G19696"/>
      <c r="H19696"/>
      <c r="N19696"/>
    </row>
    <row r="19697" spans="7:14" s="104" customFormat="1">
      <c r="G19697"/>
      <c r="H19697"/>
      <c r="N19697"/>
    </row>
    <row r="19698" spans="7:14" s="104" customFormat="1">
      <c r="G19698"/>
      <c r="H19698"/>
      <c r="N19698"/>
    </row>
    <row r="19699" spans="7:14" s="104" customFormat="1">
      <c r="G19699"/>
      <c r="H19699"/>
      <c r="N19699"/>
    </row>
    <row r="19700" spans="7:14" s="104" customFormat="1">
      <c r="G19700"/>
      <c r="H19700"/>
      <c r="N19700"/>
    </row>
    <row r="19701" spans="7:14" s="104" customFormat="1">
      <c r="G19701"/>
      <c r="H19701"/>
      <c r="N19701"/>
    </row>
    <row r="19702" spans="7:14" s="104" customFormat="1">
      <c r="G19702"/>
      <c r="H19702"/>
      <c r="N19702"/>
    </row>
    <row r="19703" spans="7:14" s="104" customFormat="1">
      <c r="G19703"/>
      <c r="H19703"/>
      <c r="N19703"/>
    </row>
    <row r="19704" spans="7:14" s="104" customFormat="1">
      <c r="G19704"/>
      <c r="H19704"/>
      <c r="N19704"/>
    </row>
    <row r="19705" spans="7:14" s="104" customFormat="1">
      <c r="G19705"/>
      <c r="H19705"/>
      <c r="N19705"/>
    </row>
    <row r="19706" spans="7:14" s="104" customFormat="1">
      <c r="G19706"/>
      <c r="H19706"/>
      <c r="N19706"/>
    </row>
    <row r="19707" spans="7:14" s="104" customFormat="1">
      <c r="G19707"/>
      <c r="H19707"/>
      <c r="N19707"/>
    </row>
    <row r="19708" spans="7:14" s="104" customFormat="1">
      <c r="G19708"/>
      <c r="H19708"/>
      <c r="N19708"/>
    </row>
    <row r="19709" spans="7:14" s="104" customFormat="1">
      <c r="G19709"/>
      <c r="H19709"/>
      <c r="N19709"/>
    </row>
    <row r="19710" spans="7:14" s="104" customFormat="1">
      <c r="G19710"/>
      <c r="H19710"/>
      <c r="N19710"/>
    </row>
    <row r="19711" spans="7:14" s="104" customFormat="1">
      <c r="G19711"/>
      <c r="H19711"/>
      <c r="N19711"/>
    </row>
    <row r="19712" spans="7:14" s="104" customFormat="1">
      <c r="G19712"/>
      <c r="H19712"/>
      <c r="N19712"/>
    </row>
    <row r="19713" spans="7:14" s="104" customFormat="1">
      <c r="G19713"/>
      <c r="H19713"/>
      <c r="N19713"/>
    </row>
    <row r="19714" spans="7:14" s="104" customFormat="1">
      <c r="G19714"/>
      <c r="H19714"/>
      <c r="N19714"/>
    </row>
    <row r="19715" spans="7:14" s="104" customFormat="1">
      <c r="G19715"/>
      <c r="H19715"/>
      <c r="N19715"/>
    </row>
    <row r="19716" spans="7:14" s="104" customFormat="1">
      <c r="G19716"/>
      <c r="H19716"/>
      <c r="N19716"/>
    </row>
    <row r="19717" spans="7:14" s="104" customFormat="1">
      <c r="G19717"/>
      <c r="H19717"/>
      <c r="N19717"/>
    </row>
    <row r="19718" spans="7:14" s="104" customFormat="1">
      <c r="G19718"/>
      <c r="H19718"/>
      <c r="N19718"/>
    </row>
    <row r="19719" spans="7:14" s="104" customFormat="1">
      <c r="G19719"/>
      <c r="H19719"/>
      <c r="N19719"/>
    </row>
    <row r="19720" spans="7:14" s="104" customFormat="1">
      <c r="G19720"/>
      <c r="H19720"/>
      <c r="N19720"/>
    </row>
    <row r="19721" spans="7:14" s="104" customFormat="1">
      <c r="G19721"/>
      <c r="H19721"/>
      <c r="N19721"/>
    </row>
    <row r="19722" spans="7:14" s="104" customFormat="1">
      <c r="G19722"/>
      <c r="H19722"/>
      <c r="N19722"/>
    </row>
    <row r="19723" spans="7:14" s="104" customFormat="1">
      <c r="G19723"/>
      <c r="H19723"/>
      <c r="N19723"/>
    </row>
    <row r="19724" spans="7:14" s="104" customFormat="1">
      <c r="G19724"/>
      <c r="H19724"/>
      <c r="N19724"/>
    </row>
    <row r="19725" spans="7:14" s="104" customFormat="1">
      <c r="G19725"/>
      <c r="H19725"/>
      <c r="N19725"/>
    </row>
    <row r="19726" spans="7:14" s="104" customFormat="1">
      <c r="G19726"/>
      <c r="H19726"/>
      <c r="N19726"/>
    </row>
    <row r="19727" spans="7:14" s="104" customFormat="1">
      <c r="G19727"/>
      <c r="H19727"/>
      <c r="N19727"/>
    </row>
    <row r="19728" spans="7:14" s="104" customFormat="1">
      <c r="G19728"/>
      <c r="H19728"/>
      <c r="N19728"/>
    </row>
    <row r="19729" spans="7:14" s="104" customFormat="1">
      <c r="G19729"/>
      <c r="H19729"/>
      <c r="N19729"/>
    </row>
    <row r="19730" spans="7:14" s="104" customFormat="1">
      <c r="G19730"/>
      <c r="H19730"/>
      <c r="N19730"/>
    </row>
    <row r="19731" spans="7:14" s="104" customFormat="1">
      <c r="G19731"/>
      <c r="H19731"/>
      <c r="N19731"/>
    </row>
    <row r="19732" spans="7:14" s="104" customFormat="1">
      <c r="G19732"/>
      <c r="H19732"/>
      <c r="N19732"/>
    </row>
    <row r="19733" spans="7:14" s="104" customFormat="1">
      <c r="G19733"/>
      <c r="H19733"/>
      <c r="N19733"/>
    </row>
    <row r="19734" spans="7:14" s="104" customFormat="1">
      <c r="G19734"/>
      <c r="H19734"/>
      <c r="N19734"/>
    </row>
    <row r="19735" spans="7:14" s="104" customFormat="1">
      <c r="G19735"/>
      <c r="H19735"/>
      <c r="N19735"/>
    </row>
    <row r="19736" spans="7:14" s="104" customFormat="1">
      <c r="G19736"/>
      <c r="H19736"/>
      <c r="N19736"/>
    </row>
    <row r="19737" spans="7:14" s="104" customFormat="1">
      <c r="G19737"/>
      <c r="H19737"/>
      <c r="N19737"/>
    </row>
    <row r="19738" spans="7:14" s="104" customFormat="1">
      <c r="G19738"/>
      <c r="H19738"/>
      <c r="N19738"/>
    </row>
    <row r="19739" spans="7:14" s="104" customFormat="1">
      <c r="G19739"/>
      <c r="H19739"/>
      <c r="N19739"/>
    </row>
    <row r="19740" spans="7:14" s="104" customFormat="1">
      <c r="G19740"/>
      <c r="H19740"/>
      <c r="N19740"/>
    </row>
    <row r="19741" spans="7:14" s="104" customFormat="1">
      <c r="G19741"/>
      <c r="H19741"/>
      <c r="N19741"/>
    </row>
    <row r="19742" spans="7:14" s="104" customFormat="1">
      <c r="G19742"/>
      <c r="H19742"/>
      <c r="N19742"/>
    </row>
    <row r="19743" spans="7:14" s="104" customFormat="1">
      <c r="G19743"/>
      <c r="H19743"/>
      <c r="N19743"/>
    </row>
    <row r="19744" spans="7:14" s="104" customFormat="1">
      <c r="G19744"/>
      <c r="H19744"/>
      <c r="N19744"/>
    </row>
    <row r="19745" spans="7:14" s="104" customFormat="1">
      <c r="G19745"/>
      <c r="H19745"/>
      <c r="N19745"/>
    </row>
    <row r="19746" spans="7:14" s="104" customFormat="1">
      <c r="G19746"/>
      <c r="H19746"/>
      <c r="N19746"/>
    </row>
    <row r="19747" spans="7:14" s="104" customFormat="1">
      <c r="G19747"/>
      <c r="H19747"/>
      <c r="N19747"/>
    </row>
    <row r="19748" spans="7:14" s="104" customFormat="1">
      <c r="G19748"/>
      <c r="H19748"/>
      <c r="N19748"/>
    </row>
    <row r="19749" spans="7:14" s="104" customFormat="1">
      <c r="G19749"/>
      <c r="H19749"/>
      <c r="N19749"/>
    </row>
    <row r="19750" spans="7:14" s="104" customFormat="1">
      <c r="G19750"/>
      <c r="H19750"/>
      <c r="N19750"/>
    </row>
    <row r="19751" spans="7:14" s="104" customFormat="1">
      <c r="G19751"/>
      <c r="H19751"/>
      <c r="N19751"/>
    </row>
    <row r="19752" spans="7:14" s="104" customFormat="1">
      <c r="G19752"/>
      <c r="H19752"/>
      <c r="N19752"/>
    </row>
    <row r="19753" spans="7:14" s="104" customFormat="1">
      <c r="G19753"/>
      <c r="H19753"/>
      <c r="N19753"/>
    </row>
    <row r="19754" spans="7:14" s="104" customFormat="1">
      <c r="G19754"/>
      <c r="H19754"/>
      <c r="N19754"/>
    </row>
    <row r="19755" spans="7:14" s="104" customFormat="1">
      <c r="G19755"/>
      <c r="H19755"/>
      <c r="N19755"/>
    </row>
    <row r="19756" spans="7:14" s="104" customFormat="1">
      <c r="G19756"/>
      <c r="H19756"/>
      <c r="N19756"/>
    </row>
    <row r="19757" spans="7:14" s="104" customFormat="1">
      <c r="G19757"/>
      <c r="H19757"/>
      <c r="N19757"/>
    </row>
    <row r="19758" spans="7:14" s="104" customFormat="1">
      <c r="G19758"/>
      <c r="H19758"/>
      <c r="N19758"/>
    </row>
    <row r="19759" spans="7:14" s="104" customFormat="1">
      <c r="G19759"/>
      <c r="H19759"/>
      <c r="N19759"/>
    </row>
    <row r="19760" spans="7:14" s="104" customFormat="1">
      <c r="G19760"/>
      <c r="H19760"/>
      <c r="N19760"/>
    </row>
    <row r="19761" spans="7:14" s="104" customFormat="1">
      <c r="G19761"/>
      <c r="H19761"/>
      <c r="N19761"/>
    </row>
    <row r="19762" spans="7:14" s="104" customFormat="1">
      <c r="G19762"/>
      <c r="H19762"/>
      <c r="N19762"/>
    </row>
    <row r="19763" spans="7:14" s="104" customFormat="1">
      <c r="G19763"/>
      <c r="H19763"/>
      <c r="N19763"/>
    </row>
    <row r="19764" spans="7:14" s="104" customFormat="1">
      <c r="G19764"/>
      <c r="H19764"/>
      <c r="N19764"/>
    </row>
    <row r="19765" spans="7:14" s="104" customFormat="1">
      <c r="G19765"/>
      <c r="H19765"/>
      <c r="N19765"/>
    </row>
    <row r="19766" spans="7:14" s="104" customFormat="1">
      <c r="G19766"/>
      <c r="H19766"/>
      <c r="N19766"/>
    </row>
    <row r="19767" spans="7:14" s="104" customFormat="1">
      <c r="G19767"/>
      <c r="H19767"/>
      <c r="N19767"/>
    </row>
    <row r="19768" spans="7:14" s="104" customFormat="1">
      <c r="G19768"/>
      <c r="H19768"/>
      <c r="N19768"/>
    </row>
    <row r="19769" spans="7:14" s="104" customFormat="1">
      <c r="G19769"/>
      <c r="H19769"/>
      <c r="N19769"/>
    </row>
    <row r="19770" spans="7:14" s="104" customFormat="1">
      <c r="G19770"/>
      <c r="H19770"/>
      <c r="N19770"/>
    </row>
    <row r="19771" spans="7:14" s="104" customFormat="1">
      <c r="G19771"/>
      <c r="H19771"/>
      <c r="N19771"/>
    </row>
    <row r="19772" spans="7:14" s="104" customFormat="1">
      <c r="G19772"/>
      <c r="H19772"/>
      <c r="N19772"/>
    </row>
    <row r="19773" spans="7:14" s="104" customFormat="1">
      <c r="G19773"/>
      <c r="H19773"/>
      <c r="N19773"/>
    </row>
    <row r="19774" spans="7:14" s="104" customFormat="1">
      <c r="G19774"/>
      <c r="H19774"/>
      <c r="N19774"/>
    </row>
    <row r="19775" spans="7:14" s="104" customFormat="1">
      <c r="G19775"/>
      <c r="H19775"/>
      <c r="N19775"/>
    </row>
    <row r="19776" spans="7:14" s="104" customFormat="1">
      <c r="G19776"/>
      <c r="H19776"/>
      <c r="N19776"/>
    </row>
    <row r="19777" spans="7:14" s="104" customFormat="1">
      <c r="G19777"/>
      <c r="H19777"/>
      <c r="N19777"/>
    </row>
    <row r="19778" spans="7:14" s="104" customFormat="1">
      <c r="G19778"/>
      <c r="H19778"/>
      <c r="N19778"/>
    </row>
    <row r="19779" spans="7:14" s="104" customFormat="1">
      <c r="G19779"/>
      <c r="H19779"/>
      <c r="N19779"/>
    </row>
    <row r="19780" spans="7:14" s="104" customFormat="1">
      <c r="G19780"/>
      <c r="H19780"/>
      <c r="N19780"/>
    </row>
    <row r="19781" spans="7:14" s="104" customFormat="1">
      <c r="G19781"/>
      <c r="H19781"/>
      <c r="N19781"/>
    </row>
    <row r="19782" spans="7:14" s="104" customFormat="1">
      <c r="G19782"/>
      <c r="H19782"/>
      <c r="N19782"/>
    </row>
    <row r="19783" spans="7:14" s="104" customFormat="1">
      <c r="G19783"/>
      <c r="H19783"/>
      <c r="N19783"/>
    </row>
    <row r="19784" spans="7:14" s="104" customFormat="1">
      <c r="G19784"/>
      <c r="H19784"/>
      <c r="N19784"/>
    </row>
    <row r="19785" spans="7:14" s="104" customFormat="1">
      <c r="G19785"/>
      <c r="H19785"/>
      <c r="N19785"/>
    </row>
    <row r="19786" spans="7:14" s="104" customFormat="1">
      <c r="G19786"/>
      <c r="H19786"/>
      <c r="N19786"/>
    </row>
    <row r="19787" spans="7:14" s="104" customFormat="1">
      <c r="G19787"/>
      <c r="H19787"/>
      <c r="N19787"/>
    </row>
    <row r="19788" spans="7:14" s="104" customFormat="1">
      <c r="G19788"/>
      <c r="H19788"/>
      <c r="N19788"/>
    </row>
    <row r="19789" spans="7:14" s="104" customFormat="1">
      <c r="G19789"/>
      <c r="H19789"/>
      <c r="N19789"/>
    </row>
    <row r="19790" spans="7:14" s="104" customFormat="1">
      <c r="G19790"/>
      <c r="H19790"/>
      <c r="N19790"/>
    </row>
    <row r="19791" spans="7:14" s="104" customFormat="1">
      <c r="G19791"/>
      <c r="H19791"/>
      <c r="N19791"/>
    </row>
    <row r="19792" spans="7:14" s="104" customFormat="1">
      <c r="G19792"/>
      <c r="H19792"/>
      <c r="N19792"/>
    </row>
    <row r="19793" spans="7:14" s="104" customFormat="1">
      <c r="G19793"/>
      <c r="H19793"/>
      <c r="N19793"/>
    </row>
    <row r="19794" spans="7:14" s="104" customFormat="1">
      <c r="G19794"/>
      <c r="H19794"/>
      <c r="N19794"/>
    </row>
    <row r="19795" spans="7:14" s="104" customFormat="1">
      <c r="G19795"/>
      <c r="H19795"/>
      <c r="N19795"/>
    </row>
    <row r="19796" spans="7:14" s="104" customFormat="1">
      <c r="G19796"/>
      <c r="H19796"/>
      <c r="N19796"/>
    </row>
    <row r="19797" spans="7:14" s="104" customFormat="1">
      <c r="G19797"/>
      <c r="H19797"/>
      <c r="N19797"/>
    </row>
    <row r="19798" spans="7:14" s="104" customFormat="1">
      <c r="G19798"/>
      <c r="H19798"/>
      <c r="N19798"/>
    </row>
    <row r="19799" spans="7:14" s="104" customFormat="1">
      <c r="G19799"/>
      <c r="H19799"/>
      <c r="N19799"/>
    </row>
    <row r="19800" spans="7:14" s="104" customFormat="1">
      <c r="G19800"/>
      <c r="H19800"/>
      <c r="N19800"/>
    </row>
    <row r="19801" spans="7:14" s="104" customFormat="1">
      <c r="G19801"/>
      <c r="H19801"/>
      <c r="N19801"/>
    </row>
    <row r="19802" spans="7:14" s="104" customFormat="1">
      <c r="G19802"/>
      <c r="H19802"/>
      <c r="N19802"/>
    </row>
    <row r="19803" spans="7:14" s="104" customFormat="1">
      <c r="G19803"/>
      <c r="H19803"/>
      <c r="N19803"/>
    </row>
    <row r="19804" spans="7:14" s="104" customFormat="1">
      <c r="G19804"/>
      <c r="H19804"/>
      <c r="N19804"/>
    </row>
    <row r="19805" spans="7:14" s="104" customFormat="1">
      <c r="G19805"/>
      <c r="H19805"/>
      <c r="N19805"/>
    </row>
    <row r="19806" spans="7:14" s="104" customFormat="1">
      <c r="G19806"/>
      <c r="H19806"/>
      <c r="N19806"/>
    </row>
    <row r="19807" spans="7:14" s="104" customFormat="1">
      <c r="G19807"/>
      <c r="H19807"/>
      <c r="N19807"/>
    </row>
    <row r="19808" spans="7:14" s="104" customFormat="1">
      <c r="G19808"/>
      <c r="H19808"/>
      <c r="N19808"/>
    </row>
    <row r="19809" spans="7:14" s="104" customFormat="1">
      <c r="G19809"/>
      <c r="H19809"/>
      <c r="N19809"/>
    </row>
    <row r="19810" spans="7:14" s="104" customFormat="1">
      <c r="G19810"/>
      <c r="H19810"/>
      <c r="N19810"/>
    </row>
    <row r="19811" spans="7:14" s="104" customFormat="1">
      <c r="G19811"/>
      <c r="H19811"/>
      <c r="N19811"/>
    </row>
    <row r="19812" spans="7:14" s="104" customFormat="1">
      <c r="G19812"/>
      <c r="H19812"/>
      <c r="N19812"/>
    </row>
    <row r="19813" spans="7:14" s="104" customFormat="1">
      <c r="G19813"/>
      <c r="H19813"/>
      <c r="N19813"/>
    </row>
    <row r="19814" spans="7:14" s="104" customFormat="1">
      <c r="G19814"/>
      <c r="H19814"/>
      <c r="N19814"/>
    </row>
    <row r="19815" spans="7:14" s="104" customFormat="1">
      <c r="G19815"/>
      <c r="H19815"/>
      <c r="N19815"/>
    </row>
    <row r="19816" spans="7:14" s="104" customFormat="1">
      <c r="G19816"/>
      <c r="H19816"/>
      <c r="N19816"/>
    </row>
    <row r="19817" spans="7:14" s="104" customFormat="1">
      <c r="G19817"/>
      <c r="H19817"/>
      <c r="N19817"/>
    </row>
    <row r="19818" spans="7:14" s="104" customFormat="1">
      <c r="G19818"/>
      <c r="H19818"/>
      <c r="N19818"/>
    </row>
    <row r="19819" spans="7:14" s="104" customFormat="1">
      <c r="G19819"/>
      <c r="H19819"/>
      <c r="N19819"/>
    </row>
    <row r="19820" spans="7:14" s="104" customFormat="1">
      <c r="G19820"/>
      <c r="H19820"/>
      <c r="N19820"/>
    </row>
    <row r="19821" spans="7:14" s="104" customFormat="1">
      <c r="G19821"/>
      <c r="H19821"/>
      <c r="N19821"/>
    </row>
    <row r="19822" spans="7:14" s="104" customFormat="1">
      <c r="G19822"/>
      <c r="H19822"/>
      <c r="N19822"/>
    </row>
    <row r="19823" spans="7:14" s="104" customFormat="1">
      <c r="G19823"/>
      <c r="H19823"/>
      <c r="N19823"/>
    </row>
    <row r="19824" spans="7:14" s="104" customFormat="1">
      <c r="G19824"/>
      <c r="H19824"/>
      <c r="N19824"/>
    </row>
    <row r="19825" spans="7:14" s="104" customFormat="1">
      <c r="G19825"/>
      <c r="H19825"/>
      <c r="N19825"/>
    </row>
    <row r="19826" spans="7:14" s="104" customFormat="1">
      <c r="G19826"/>
      <c r="H19826"/>
      <c r="N19826"/>
    </row>
    <row r="19827" spans="7:14" s="104" customFormat="1">
      <c r="G19827"/>
      <c r="H19827"/>
      <c r="N19827"/>
    </row>
    <row r="19828" spans="7:14" s="104" customFormat="1">
      <c r="G19828"/>
      <c r="H19828"/>
      <c r="N19828"/>
    </row>
    <row r="19829" spans="7:14" s="104" customFormat="1">
      <c r="G19829"/>
      <c r="H19829"/>
      <c r="N19829"/>
    </row>
    <row r="19830" spans="7:14" s="104" customFormat="1">
      <c r="G19830"/>
      <c r="H19830"/>
      <c r="N19830"/>
    </row>
    <row r="19831" spans="7:14" s="104" customFormat="1">
      <c r="G19831"/>
      <c r="H19831"/>
      <c r="N19831"/>
    </row>
    <row r="19832" spans="7:14" s="104" customFormat="1">
      <c r="G19832"/>
      <c r="H19832"/>
      <c r="N19832"/>
    </row>
    <row r="19833" spans="7:14" s="104" customFormat="1">
      <c r="G19833"/>
      <c r="H19833"/>
      <c r="N19833"/>
    </row>
    <row r="19834" spans="7:14" s="104" customFormat="1">
      <c r="G19834"/>
      <c r="H19834"/>
      <c r="N19834"/>
    </row>
    <row r="19835" spans="7:14" s="104" customFormat="1">
      <c r="G19835"/>
      <c r="H19835"/>
      <c r="N19835"/>
    </row>
    <row r="19836" spans="7:14" s="104" customFormat="1">
      <c r="G19836"/>
      <c r="H19836"/>
      <c r="N19836"/>
    </row>
    <row r="19837" spans="7:14" s="104" customFormat="1">
      <c r="G19837"/>
      <c r="H19837"/>
      <c r="N19837"/>
    </row>
    <row r="19838" spans="7:14" s="104" customFormat="1">
      <c r="G19838"/>
      <c r="H19838"/>
      <c r="N19838"/>
    </row>
    <row r="19839" spans="7:14" s="104" customFormat="1">
      <c r="G19839"/>
      <c r="H19839"/>
      <c r="N19839"/>
    </row>
    <row r="19840" spans="7:14" s="104" customFormat="1">
      <c r="G19840"/>
      <c r="H19840"/>
      <c r="N19840"/>
    </row>
    <row r="19841" spans="7:14" s="104" customFormat="1">
      <c r="G19841"/>
      <c r="H19841"/>
      <c r="N19841"/>
    </row>
    <row r="19842" spans="7:14" s="104" customFormat="1">
      <c r="G19842"/>
      <c r="H19842"/>
      <c r="N19842"/>
    </row>
    <row r="19843" spans="7:14" s="104" customFormat="1">
      <c r="G19843"/>
      <c r="H19843"/>
      <c r="N19843"/>
    </row>
    <row r="19844" spans="7:14" s="104" customFormat="1">
      <c r="G19844"/>
      <c r="H19844"/>
      <c r="N19844"/>
    </row>
    <row r="19845" spans="7:14" s="104" customFormat="1">
      <c r="G19845"/>
      <c r="H19845"/>
      <c r="N19845"/>
    </row>
    <row r="19846" spans="7:14" s="104" customFormat="1">
      <c r="G19846"/>
      <c r="H19846"/>
      <c r="N19846"/>
    </row>
    <row r="19847" spans="7:14" s="104" customFormat="1">
      <c r="G19847"/>
      <c r="H19847"/>
      <c r="N19847"/>
    </row>
    <row r="19848" spans="7:14" s="104" customFormat="1">
      <c r="G19848"/>
      <c r="H19848"/>
      <c r="N19848"/>
    </row>
    <row r="19849" spans="7:14" s="104" customFormat="1">
      <c r="G19849"/>
      <c r="H19849"/>
      <c r="N19849"/>
    </row>
    <row r="19850" spans="7:14" s="104" customFormat="1">
      <c r="G19850"/>
      <c r="H19850"/>
      <c r="N19850"/>
    </row>
    <row r="19851" spans="7:14" s="104" customFormat="1">
      <c r="G19851"/>
      <c r="H19851"/>
      <c r="N19851"/>
    </row>
    <row r="19852" spans="7:14" s="104" customFormat="1">
      <c r="G19852"/>
      <c r="H19852"/>
      <c r="N19852"/>
    </row>
    <row r="19853" spans="7:14" s="104" customFormat="1">
      <c r="G19853"/>
      <c r="H19853"/>
      <c r="N19853"/>
    </row>
    <row r="19854" spans="7:14" s="104" customFormat="1">
      <c r="G19854"/>
      <c r="H19854"/>
      <c r="N19854"/>
    </row>
    <row r="19855" spans="7:14" s="104" customFormat="1">
      <c r="G19855"/>
      <c r="H19855"/>
      <c r="N19855"/>
    </row>
    <row r="19856" spans="7:14" s="104" customFormat="1">
      <c r="G19856"/>
      <c r="H19856"/>
      <c r="N19856"/>
    </row>
    <row r="19857" spans="7:14" s="104" customFormat="1">
      <c r="G19857"/>
      <c r="H19857"/>
      <c r="N19857"/>
    </row>
    <row r="19858" spans="7:14" s="104" customFormat="1">
      <c r="G19858"/>
      <c r="H19858"/>
      <c r="N19858"/>
    </row>
    <row r="19859" spans="7:14" s="104" customFormat="1">
      <c r="G19859"/>
      <c r="H19859"/>
      <c r="N19859"/>
    </row>
    <row r="19860" spans="7:14" s="104" customFormat="1">
      <c r="G19860"/>
      <c r="H19860"/>
      <c r="N19860"/>
    </row>
    <row r="19861" spans="7:14" s="104" customFormat="1">
      <c r="G19861"/>
      <c r="H19861"/>
      <c r="N19861"/>
    </row>
    <row r="19862" spans="7:14" s="104" customFormat="1">
      <c r="G19862"/>
      <c r="H19862"/>
      <c r="N19862"/>
    </row>
    <row r="19863" spans="7:14" s="104" customFormat="1">
      <c r="G19863"/>
      <c r="H19863"/>
      <c r="N19863"/>
    </row>
    <row r="19864" spans="7:14" s="104" customFormat="1">
      <c r="G19864"/>
      <c r="H19864"/>
      <c r="N19864"/>
    </row>
    <row r="19865" spans="7:14" s="104" customFormat="1">
      <c r="G19865"/>
      <c r="H19865"/>
      <c r="N19865"/>
    </row>
    <row r="19866" spans="7:14" s="104" customFormat="1">
      <c r="G19866"/>
      <c r="H19866"/>
      <c r="N19866"/>
    </row>
    <row r="19867" spans="7:14" s="104" customFormat="1">
      <c r="G19867"/>
      <c r="H19867"/>
      <c r="N19867"/>
    </row>
    <row r="19868" spans="7:14" s="104" customFormat="1">
      <c r="G19868"/>
      <c r="H19868"/>
      <c r="N19868"/>
    </row>
    <row r="19869" spans="7:14" s="104" customFormat="1">
      <c r="G19869"/>
      <c r="H19869"/>
      <c r="N19869"/>
    </row>
    <row r="19870" spans="7:14" s="104" customFormat="1">
      <c r="G19870"/>
      <c r="H19870"/>
      <c r="N19870"/>
    </row>
    <row r="19871" spans="7:14" s="104" customFormat="1">
      <c r="G19871"/>
      <c r="H19871"/>
      <c r="N19871"/>
    </row>
    <row r="19872" spans="7:14" s="104" customFormat="1">
      <c r="G19872"/>
      <c r="H19872"/>
      <c r="N19872"/>
    </row>
    <row r="19873" spans="7:14" s="104" customFormat="1">
      <c r="G19873"/>
      <c r="H19873"/>
      <c r="N19873"/>
    </row>
    <row r="19874" spans="7:14" s="104" customFormat="1">
      <c r="G19874"/>
      <c r="H19874"/>
      <c r="N19874"/>
    </row>
    <row r="19875" spans="7:14" s="104" customFormat="1">
      <c r="G19875"/>
      <c r="H19875"/>
      <c r="N19875"/>
    </row>
    <row r="19876" spans="7:14" s="104" customFormat="1">
      <c r="G19876"/>
      <c r="H19876"/>
      <c r="N19876"/>
    </row>
    <row r="19877" spans="7:14" s="104" customFormat="1">
      <c r="G19877"/>
      <c r="H19877"/>
      <c r="N19877"/>
    </row>
    <row r="19878" spans="7:14" s="104" customFormat="1">
      <c r="G19878"/>
      <c r="H19878"/>
      <c r="N19878"/>
    </row>
    <row r="19879" spans="7:14" s="104" customFormat="1">
      <c r="G19879"/>
      <c r="H19879"/>
      <c r="N19879"/>
    </row>
    <row r="19880" spans="7:14" s="104" customFormat="1">
      <c r="G19880"/>
      <c r="H19880"/>
      <c r="N19880"/>
    </row>
    <row r="19881" spans="7:14" s="104" customFormat="1">
      <c r="G19881"/>
      <c r="H19881"/>
      <c r="N19881"/>
    </row>
    <row r="19882" spans="7:14" s="104" customFormat="1">
      <c r="G19882"/>
      <c r="H19882"/>
      <c r="N19882"/>
    </row>
    <row r="19883" spans="7:14" s="104" customFormat="1">
      <c r="G19883"/>
      <c r="H19883"/>
      <c r="N19883"/>
    </row>
    <row r="19884" spans="7:14" s="104" customFormat="1">
      <c r="G19884"/>
      <c r="H19884"/>
      <c r="N19884"/>
    </row>
    <row r="19885" spans="7:14" s="104" customFormat="1">
      <c r="G19885"/>
      <c r="H19885"/>
      <c r="N19885"/>
    </row>
    <row r="19886" spans="7:14" s="104" customFormat="1">
      <c r="G19886"/>
      <c r="H19886"/>
      <c r="N19886"/>
    </row>
    <row r="19887" spans="7:14" s="104" customFormat="1">
      <c r="G19887"/>
      <c r="H19887"/>
      <c r="N19887"/>
    </row>
    <row r="19888" spans="7:14" s="104" customFormat="1">
      <c r="G19888"/>
      <c r="H19888"/>
      <c r="N19888"/>
    </row>
    <row r="19889" spans="7:14" s="104" customFormat="1">
      <c r="G19889"/>
      <c r="H19889"/>
      <c r="N19889"/>
    </row>
    <row r="19890" spans="7:14" s="104" customFormat="1">
      <c r="G19890"/>
      <c r="H19890"/>
      <c r="N19890"/>
    </row>
    <row r="19891" spans="7:14" s="104" customFormat="1">
      <c r="G19891"/>
      <c r="H19891"/>
      <c r="N19891"/>
    </row>
    <row r="19892" spans="7:14" s="104" customFormat="1">
      <c r="G19892"/>
      <c r="H19892"/>
      <c r="N19892"/>
    </row>
    <row r="19893" spans="7:14" s="104" customFormat="1">
      <c r="G19893"/>
      <c r="H19893"/>
      <c r="N19893"/>
    </row>
    <row r="19894" spans="7:14" s="104" customFormat="1">
      <c r="G19894"/>
      <c r="H19894"/>
      <c r="N19894"/>
    </row>
    <row r="19895" spans="7:14" s="104" customFormat="1">
      <c r="G19895"/>
      <c r="H19895"/>
      <c r="N19895"/>
    </row>
    <row r="19896" spans="7:14" s="104" customFormat="1">
      <c r="G19896"/>
      <c r="H19896"/>
      <c r="N19896"/>
    </row>
    <row r="19897" spans="7:14" s="104" customFormat="1">
      <c r="G19897"/>
      <c r="H19897"/>
      <c r="N19897"/>
    </row>
    <row r="19898" spans="7:14" s="104" customFormat="1">
      <c r="G19898"/>
      <c r="H19898"/>
      <c r="N19898"/>
    </row>
    <row r="19899" spans="7:14" s="104" customFormat="1">
      <c r="G19899"/>
      <c r="H19899"/>
      <c r="N19899"/>
    </row>
    <row r="19900" spans="7:14" s="104" customFormat="1">
      <c r="G19900"/>
      <c r="H19900"/>
      <c r="N19900"/>
    </row>
    <row r="19901" spans="7:14" s="104" customFormat="1">
      <c r="G19901"/>
      <c r="H19901"/>
      <c r="N19901"/>
    </row>
    <row r="19902" spans="7:14" s="104" customFormat="1">
      <c r="G19902"/>
      <c r="H19902"/>
      <c r="N19902"/>
    </row>
    <row r="19903" spans="7:14" s="104" customFormat="1">
      <c r="G19903"/>
      <c r="H19903"/>
      <c r="N19903"/>
    </row>
    <row r="19904" spans="7:14" s="104" customFormat="1">
      <c r="G19904"/>
      <c r="H19904"/>
      <c r="N19904"/>
    </row>
    <row r="19905" spans="7:14" s="104" customFormat="1">
      <c r="G19905"/>
      <c r="H19905"/>
      <c r="N19905"/>
    </row>
    <row r="19906" spans="7:14" s="104" customFormat="1">
      <c r="G19906"/>
      <c r="H19906"/>
      <c r="N19906"/>
    </row>
    <row r="19907" spans="7:14" s="104" customFormat="1">
      <c r="G19907"/>
      <c r="H19907"/>
      <c r="N19907"/>
    </row>
    <row r="19908" spans="7:14" s="104" customFormat="1">
      <c r="G19908"/>
      <c r="H19908"/>
      <c r="N19908"/>
    </row>
    <row r="19909" spans="7:14" s="104" customFormat="1">
      <c r="G19909"/>
      <c r="H19909"/>
      <c r="N19909"/>
    </row>
    <row r="19910" spans="7:14" s="104" customFormat="1">
      <c r="G19910"/>
      <c r="H19910"/>
      <c r="N19910"/>
    </row>
    <row r="19911" spans="7:14" s="104" customFormat="1">
      <c r="G19911"/>
      <c r="H19911"/>
      <c r="N19911"/>
    </row>
    <row r="19912" spans="7:14" s="104" customFormat="1">
      <c r="G19912"/>
      <c r="H19912"/>
      <c r="N19912"/>
    </row>
    <row r="19913" spans="7:14" s="104" customFormat="1">
      <c r="G19913"/>
      <c r="H19913"/>
      <c r="N19913"/>
    </row>
    <row r="19914" spans="7:14" s="104" customFormat="1">
      <c r="G19914"/>
      <c r="H19914"/>
      <c r="N19914"/>
    </row>
    <row r="19915" spans="7:14" s="104" customFormat="1">
      <c r="G19915"/>
      <c r="H19915"/>
      <c r="N19915"/>
    </row>
    <row r="19916" spans="7:14" s="104" customFormat="1">
      <c r="G19916"/>
      <c r="H19916"/>
      <c r="N19916"/>
    </row>
    <row r="19917" spans="7:14" s="104" customFormat="1">
      <c r="G19917"/>
      <c r="H19917"/>
      <c r="N19917"/>
    </row>
    <row r="19918" spans="7:14" s="104" customFormat="1">
      <c r="G19918"/>
      <c r="H19918"/>
      <c r="N19918"/>
    </row>
    <row r="19919" spans="7:14" s="104" customFormat="1">
      <c r="G19919"/>
      <c r="H19919"/>
      <c r="N19919"/>
    </row>
    <row r="19920" spans="7:14" s="104" customFormat="1">
      <c r="G19920"/>
      <c r="H19920"/>
      <c r="N19920"/>
    </row>
    <row r="19921" spans="7:14" s="104" customFormat="1">
      <c r="G19921"/>
      <c r="H19921"/>
      <c r="N19921"/>
    </row>
    <row r="19922" spans="7:14" s="104" customFormat="1">
      <c r="G19922"/>
      <c r="H19922"/>
      <c r="N19922"/>
    </row>
    <row r="19923" spans="7:14" s="104" customFormat="1">
      <c r="G19923"/>
      <c r="H19923"/>
      <c r="N19923"/>
    </row>
    <row r="19924" spans="7:14" s="104" customFormat="1">
      <c r="G19924"/>
      <c r="H19924"/>
      <c r="N19924"/>
    </row>
    <row r="19925" spans="7:14" s="104" customFormat="1">
      <c r="G19925"/>
      <c r="H19925"/>
      <c r="N19925"/>
    </row>
    <row r="19926" spans="7:14" s="104" customFormat="1">
      <c r="G19926"/>
      <c r="H19926"/>
      <c r="N19926"/>
    </row>
    <row r="19927" spans="7:14" s="104" customFormat="1">
      <c r="G19927"/>
      <c r="H19927"/>
      <c r="N19927"/>
    </row>
    <row r="19928" spans="7:14" s="104" customFormat="1">
      <c r="G19928"/>
      <c r="H19928"/>
      <c r="N19928"/>
    </row>
    <row r="19929" spans="7:14" s="104" customFormat="1">
      <c r="G19929"/>
      <c r="H19929"/>
      <c r="N19929"/>
    </row>
    <row r="19930" spans="7:14" s="104" customFormat="1">
      <c r="G19930"/>
      <c r="H19930"/>
      <c r="N19930"/>
    </row>
    <row r="19931" spans="7:14" s="104" customFormat="1">
      <c r="G19931"/>
      <c r="H19931"/>
      <c r="N19931"/>
    </row>
    <row r="19932" spans="7:14" s="104" customFormat="1">
      <c r="G19932"/>
      <c r="H19932"/>
      <c r="N19932"/>
    </row>
    <row r="19933" spans="7:14" s="104" customFormat="1">
      <c r="G19933"/>
      <c r="H19933"/>
      <c r="N19933"/>
    </row>
    <row r="19934" spans="7:14" s="104" customFormat="1">
      <c r="G19934"/>
      <c r="H19934"/>
      <c r="N19934"/>
    </row>
    <row r="19935" spans="7:14" s="104" customFormat="1">
      <c r="G19935"/>
      <c r="H19935"/>
      <c r="N19935"/>
    </row>
    <row r="19936" spans="7:14" s="104" customFormat="1">
      <c r="G19936"/>
      <c r="H19936"/>
      <c r="N19936"/>
    </row>
    <row r="19937" spans="7:14" s="104" customFormat="1">
      <c r="G19937"/>
      <c r="H19937"/>
      <c r="N19937"/>
    </row>
    <row r="19938" spans="7:14" s="104" customFormat="1">
      <c r="G19938"/>
      <c r="H19938"/>
      <c r="N19938"/>
    </row>
    <row r="19939" spans="7:14" s="104" customFormat="1">
      <c r="G19939"/>
      <c r="H19939"/>
      <c r="N19939"/>
    </row>
    <row r="19940" spans="7:14" s="104" customFormat="1">
      <c r="G19940"/>
      <c r="H19940"/>
      <c r="N19940"/>
    </row>
    <row r="19941" spans="7:14" s="104" customFormat="1">
      <c r="G19941"/>
      <c r="H19941"/>
      <c r="N19941"/>
    </row>
    <row r="19942" spans="7:14" s="104" customFormat="1">
      <c r="G19942"/>
      <c r="H19942"/>
      <c r="N19942"/>
    </row>
    <row r="19943" spans="7:14" s="104" customFormat="1">
      <c r="G19943"/>
      <c r="H19943"/>
      <c r="N19943"/>
    </row>
    <row r="19944" spans="7:14" s="104" customFormat="1">
      <c r="G19944"/>
      <c r="H19944"/>
      <c r="N19944"/>
    </row>
    <row r="19945" spans="7:14" s="104" customFormat="1">
      <c r="G19945"/>
      <c r="H19945"/>
      <c r="N19945"/>
    </row>
    <row r="19946" spans="7:14" s="104" customFormat="1">
      <c r="G19946"/>
      <c r="H19946"/>
      <c r="N19946"/>
    </row>
    <row r="19947" spans="7:14" s="104" customFormat="1">
      <c r="G19947"/>
      <c r="H19947"/>
      <c r="N19947"/>
    </row>
    <row r="19948" spans="7:14" s="104" customFormat="1">
      <c r="G19948"/>
      <c r="H19948"/>
      <c r="N19948"/>
    </row>
    <row r="19949" spans="7:14" s="104" customFormat="1">
      <c r="G19949"/>
      <c r="H19949"/>
      <c r="N19949"/>
    </row>
    <row r="19950" spans="7:14" s="104" customFormat="1">
      <c r="G19950"/>
      <c r="H19950"/>
      <c r="N19950"/>
    </row>
    <row r="19951" spans="7:14" s="104" customFormat="1">
      <c r="G19951"/>
      <c r="H19951"/>
      <c r="N19951"/>
    </row>
    <row r="19952" spans="7:14" s="104" customFormat="1">
      <c r="G19952"/>
      <c r="H19952"/>
      <c r="N19952"/>
    </row>
    <row r="19953" spans="7:14" s="104" customFormat="1">
      <c r="G19953"/>
      <c r="H19953"/>
      <c r="N19953"/>
    </row>
    <row r="19954" spans="7:14" s="104" customFormat="1">
      <c r="G19954"/>
      <c r="H19954"/>
      <c r="N19954"/>
    </row>
    <row r="19955" spans="7:14" s="104" customFormat="1">
      <c r="G19955"/>
      <c r="H19955"/>
      <c r="N19955"/>
    </row>
    <row r="19956" spans="7:14" s="104" customFormat="1">
      <c r="G19956"/>
      <c r="H19956"/>
      <c r="N19956"/>
    </row>
    <row r="19957" spans="7:14" s="104" customFormat="1">
      <c r="G19957"/>
      <c r="H19957"/>
      <c r="N19957"/>
    </row>
    <row r="19958" spans="7:14" s="104" customFormat="1">
      <c r="G19958"/>
      <c r="H19958"/>
      <c r="N19958"/>
    </row>
    <row r="19959" spans="7:14" s="104" customFormat="1">
      <c r="G19959"/>
      <c r="H19959"/>
      <c r="N19959"/>
    </row>
    <row r="19960" spans="7:14" s="104" customFormat="1">
      <c r="G19960"/>
      <c r="H19960"/>
      <c r="N19960"/>
    </row>
    <row r="19961" spans="7:14" s="104" customFormat="1">
      <c r="G19961"/>
      <c r="H19961"/>
      <c r="N19961"/>
    </row>
    <row r="19962" spans="7:14" s="104" customFormat="1">
      <c r="G19962"/>
      <c r="H19962"/>
      <c r="N19962"/>
    </row>
    <row r="19963" spans="7:14" s="104" customFormat="1">
      <c r="G19963"/>
      <c r="H19963"/>
      <c r="N19963"/>
    </row>
    <row r="19964" spans="7:14" s="104" customFormat="1">
      <c r="G19964"/>
      <c r="H19964"/>
      <c r="N19964"/>
    </row>
    <row r="19965" spans="7:14" s="104" customFormat="1">
      <c r="G19965"/>
      <c r="H19965"/>
      <c r="N19965"/>
    </row>
    <row r="19966" spans="7:14" s="104" customFormat="1">
      <c r="G19966"/>
      <c r="H19966"/>
      <c r="N19966"/>
    </row>
    <row r="19967" spans="7:14" s="104" customFormat="1">
      <c r="G19967"/>
      <c r="H19967"/>
      <c r="N19967"/>
    </row>
    <row r="19968" spans="7:14" s="104" customFormat="1">
      <c r="G19968"/>
      <c r="H19968"/>
      <c r="N19968"/>
    </row>
    <row r="19969" spans="7:14" s="104" customFormat="1">
      <c r="G19969"/>
      <c r="H19969"/>
      <c r="N19969"/>
    </row>
    <row r="19970" spans="7:14" s="104" customFormat="1">
      <c r="G19970"/>
      <c r="H19970"/>
      <c r="N19970"/>
    </row>
    <row r="19971" spans="7:14" s="104" customFormat="1">
      <c r="G19971"/>
      <c r="H19971"/>
      <c r="N19971"/>
    </row>
    <row r="19972" spans="7:14" s="104" customFormat="1">
      <c r="G19972"/>
      <c r="H19972"/>
      <c r="N19972"/>
    </row>
    <row r="19973" spans="7:14" s="104" customFormat="1">
      <c r="G19973"/>
      <c r="H19973"/>
      <c r="N19973"/>
    </row>
    <row r="19974" spans="7:14" s="104" customFormat="1">
      <c r="G19974"/>
      <c r="H19974"/>
      <c r="N19974"/>
    </row>
    <row r="19975" spans="7:14" s="104" customFormat="1">
      <c r="G19975"/>
      <c r="H19975"/>
      <c r="N19975"/>
    </row>
    <row r="19976" spans="7:14" s="104" customFormat="1">
      <c r="G19976"/>
      <c r="H19976"/>
      <c r="N19976"/>
    </row>
    <row r="19977" spans="7:14" s="104" customFormat="1">
      <c r="G19977"/>
      <c r="H19977"/>
      <c r="N19977"/>
    </row>
    <row r="19978" spans="7:14" s="104" customFormat="1">
      <c r="G19978"/>
      <c r="H19978"/>
      <c r="N19978"/>
    </row>
    <row r="19979" spans="7:14" s="104" customFormat="1">
      <c r="G19979"/>
      <c r="H19979"/>
      <c r="N19979"/>
    </row>
    <row r="19980" spans="7:14" s="104" customFormat="1">
      <c r="G19980"/>
      <c r="H19980"/>
      <c r="N19980"/>
    </row>
    <row r="19981" spans="7:14" s="104" customFormat="1">
      <c r="G19981"/>
      <c r="H19981"/>
      <c r="N19981"/>
    </row>
    <row r="19982" spans="7:14" s="104" customFormat="1">
      <c r="G19982"/>
      <c r="H19982"/>
      <c r="N19982"/>
    </row>
    <row r="19983" spans="7:14" s="104" customFormat="1">
      <c r="G19983"/>
      <c r="H19983"/>
      <c r="N19983"/>
    </row>
    <row r="19984" spans="7:14" s="104" customFormat="1">
      <c r="G19984"/>
      <c r="H19984"/>
      <c r="N19984"/>
    </row>
    <row r="19985" spans="7:14" s="104" customFormat="1">
      <c r="G19985"/>
      <c r="H19985"/>
      <c r="N19985"/>
    </row>
    <row r="19986" spans="7:14" s="104" customFormat="1">
      <c r="G19986"/>
      <c r="H19986"/>
      <c r="N19986"/>
    </row>
    <row r="19987" spans="7:14" s="104" customFormat="1">
      <c r="G19987"/>
      <c r="H19987"/>
      <c r="N19987"/>
    </row>
    <row r="19988" spans="7:14" s="104" customFormat="1">
      <c r="G19988"/>
      <c r="H19988"/>
      <c r="N19988"/>
    </row>
    <row r="19989" spans="7:14" s="104" customFormat="1">
      <c r="G19989"/>
      <c r="H19989"/>
      <c r="N19989"/>
    </row>
    <row r="19990" spans="7:14" s="104" customFormat="1">
      <c r="G19990"/>
      <c r="H19990"/>
      <c r="N19990"/>
    </row>
    <row r="19991" spans="7:14" s="104" customFormat="1">
      <c r="G19991"/>
      <c r="H19991"/>
      <c r="N19991"/>
    </row>
    <row r="19992" spans="7:14" s="104" customFormat="1">
      <c r="G19992"/>
      <c r="H19992"/>
      <c r="N19992"/>
    </row>
    <row r="19993" spans="7:14" s="104" customFormat="1">
      <c r="G19993"/>
      <c r="H19993"/>
      <c r="N19993"/>
    </row>
    <row r="19994" spans="7:14" s="104" customFormat="1">
      <c r="G19994"/>
      <c r="H19994"/>
      <c r="N19994"/>
    </row>
    <row r="19995" spans="7:14" s="104" customFormat="1">
      <c r="G19995"/>
      <c r="H19995"/>
      <c r="N19995"/>
    </row>
    <row r="19996" spans="7:14" s="104" customFormat="1">
      <c r="G19996"/>
      <c r="H19996"/>
      <c r="N19996"/>
    </row>
    <row r="19997" spans="7:14" s="104" customFormat="1">
      <c r="G19997"/>
      <c r="H19997"/>
      <c r="N19997"/>
    </row>
    <row r="19998" spans="7:14" s="104" customFormat="1">
      <c r="G19998"/>
      <c r="H19998"/>
      <c r="N19998"/>
    </row>
    <row r="19999" spans="7:14" s="104" customFormat="1">
      <c r="G19999"/>
      <c r="H19999"/>
      <c r="N19999"/>
    </row>
    <row r="20000" spans="7:14" s="104" customFormat="1">
      <c r="G20000"/>
      <c r="H20000"/>
      <c r="N20000"/>
    </row>
    <row r="20001" spans="7:14" s="104" customFormat="1">
      <c r="G20001"/>
      <c r="H20001"/>
      <c r="N20001"/>
    </row>
    <row r="20002" spans="7:14" s="104" customFormat="1">
      <c r="G20002"/>
      <c r="H20002"/>
      <c r="N20002"/>
    </row>
    <row r="20003" spans="7:14" s="104" customFormat="1">
      <c r="G20003"/>
      <c r="H20003"/>
      <c r="N20003"/>
    </row>
    <row r="20004" spans="7:14" s="104" customFormat="1">
      <c r="G20004"/>
      <c r="H20004"/>
      <c r="N20004"/>
    </row>
  </sheetData>
  <sheetProtection algorithmName="SHA-512" hashValue="/rNAAGW+XMGRDXGG4o42jsIi4z/dLzpFh+BlgvxNy/eMG5esS8t9q6RpxZ4ktcb565/Hf7k3sPRIgqdKHAk50g==" saltValue="+WK86ILabFtIl3GHQDkqYQ==" spinCount="100000" sheet="1" scenarios="1" insertHyperlinks="0"/>
  <protectedRanges>
    <protectedRange sqref="C3:C4 C10:C11 C14:C21 C23:C25 E10:E12 E14:E21 G10:G11 G14:G21 I10:I11 I14:I21 K10:K11 K14:K21 M8:AF31 B32:AF100 E23:E25 G23:G25 I23:I25 K23:K25" name="Range1"/>
  </protectedRanges>
  <mergeCells count="8">
    <mergeCell ref="G6:H7"/>
    <mergeCell ref="G8:H8"/>
    <mergeCell ref="G13:H13"/>
    <mergeCell ref="B29:L31"/>
    <mergeCell ref="C8:D8"/>
    <mergeCell ref="E8:F8"/>
    <mergeCell ref="I8:J8"/>
    <mergeCell ref="K8:L8"/>
  </mergeCells>
  <phoneticPr fontId="3" type="noConversion"/>
  <conditionalFormatting sqref="D10:D11 D18 C8 F10:H12 E8 J10:J11 L10:L11 F14:H15 J14:J15 L14:L15 D14:D15 D26:D28 F26:H28 J26:J28 L26:L28">
    <cfRule type="expression" dxfId="330" priority="27" stopIfTrue="1">
      <formula>C8="PASS"</formula>
    </cfRule>
    <cfRule type="expression" dxfId="329" priority="28" stopIfTrue="1">
      <formula>C8="FAIL"</formula>
    </cfRule>
  </conditionalFormatting>
  <conditionalFormatting sqref="G8:I8 K8">
    <cfRule type="expression" dxfId="328" priority="29" stopIfTrue="1">
      <formula>G8="PASS"</formula>
    </cfRule>
    <cfRule type="expression" dxfId="327" priority="30" stopIfTrue="1">
      <formula>G8="FAIL"</formula>
    </cfRule>
    <cfRule type="expression" dxfId="326" priority="31" stopIfTrue="1">
      <formula>G8="N/A"</formula>
    </cfRule>
  </conditionalFormatting>
  <conditionalFormatting sqref="F18:H18">
    <cfRule type="expression" dxfId="325" priority="25" stopIfTrue="1">
      <formula>F18="PASS"</formula>
    </cfRule>
    <cfRule type="expression" dxfId="324" priority="26" stopIfTrue="1">
      <formula>F18="FAIL"</formula>
    </cfRule>
  </conditionalFormatting>
  <conditionalFormatting sqref="J18">
    <cfRule type="expression" dxfId="323" priority="23" stopIfTrue="1">
      <formula>J18="PASS"</formula>
    </cfRule>
    <cfRule type="expression" dxfId="322" priority="24" stopIfTrue="1">
      <formula>J18="FAIL"</formula>
    </cfRule>
  </conditionalFormatting>
  <conditionalFormatting sqref="L18">
    <cfRule type="expression" dxfId="321" priority="21" stopIfTrue="1">
      <formula>L18="PASS"</formula>
    </cfRule>
    <cfRule type="expression" dxfId="320" priority="22" stopIfTrue="1">
      <formula>L18="FAIL"</formula>
    </cfRule>
  </conditionalFormatting>
  <conditionalFormatting sqref="H10:H11 H14:H15 H18 H26:H28">
    <cfRule type="expression" dxfId="319" priority="11" stopIfTrue="1">
      <formula>H10="PASS"</formula>
    </cfRule>
    <cfRule type="expression" dxfId="318" priority="12" stopIfTrue="1">
      <formula>H10="FAIL"</formula>
    </cfRule>
  </conditionalFormatting>
  <dataValidations count="3">
    <dataValidation type="list" allowBlank="1" showInputMessage="1" showErrorMessage="1" sqref="C3" xr:uid="{00000000-0002-0000-1700-000000000000}">
      <formula1>"2,3,4"</formula1>
    </dataValidation>
    <dataValidation type="list" allowBlank="1" showInputMessage="1" showErrorMessage="1" sqref="I21 K21 E21 C21 G21" xr:uid="{3C208AB9-C3D8-4DBF-A483-29772B54F588}">
      <formula1>Material</formula1>
    </dataValidation>
    <dataValidation type="list" allowBlank="1" showInputMessage="1" showErrorMessage="1" sqref="C4" xr:uid="{464C66E8-68A4-4032-B2A7-047E19CF7814}">
      <formula1>"YES, NO"</formula1>
    </dataValidation>
  </dataValidations>
  <hyperlinks>
    <hyperlink ref="B32" location="'Monocoque Attachments Guidance'!A1" display="Link to guidance notes" xr:uid="{C61B36CE-F6D9-45D6-8F97-2C2B62A2CD65}"/>
    <hyperlink ref="M3" location="'Cover Sheet'!A1" display="BACK to COVER SHEET" xr:uid="{AA68E2F9-F9F7-4751-ABFF-8B10B8F591B3}"/>
  </hyperlinks>
  <pageMargins left="0.75" right="0.75" top="1" bottom="1" header="0.5" footer="0.5"/>
  <pageSetup paperSize="9" orientation="portrait"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9">
    <tabColor theme="3" tint="0.79998168889431442"/>
  </sheetPr>
  <dimension ref="A1:AO358"/>
  <sheetViews>
    <sheetView showGridLines="0" zoomScaleNormal="100" zoomScaleSheetLayoutView="100" workbookViewId="0">
      <selection sqref="A1:S1"/>
    </sheetView>
  </sheetViews>
  <sheetFormatPr baseColWidth="10" defaultColWidth="11.42578125" defaultRowHeight="12.75"/>
  <cols>
    <col min="1" max="24" width="5" customWidth="1"/>
    <col min="25" max="25" width="20.7109375" customWidth="1"/>
    <col min="26" max="26" width="13.7109375" customWidth="1"/>
    <col min="27" max="28" width="5" customWidth="1"/>
    <col min="29" max="29" width="14.7109375" customWidth="1"/>
    <col min="30" max="30" width="13.7109375" customWidth="1"/>
    <col min="31" max="32" width="5" customWidth="1"/>
    <col min="33" max="33" width="17.5703125" bestFit="1" customWidth="1"/>
    <col min="34" max="38" width="17.5703125" customWidth="1"/>
  </cols>
  <sheetData>
    <row r="1" spans="1:41">
      <c r="A1" s="1210" t="s">
        <v>498</v>
      </c>
      <c r="B1" s="1211"/>
      <c r="C1" s="1211"/>
      <c r="D1" s="1211"/>
      <c r="E1" s="1211"/>
      <c r="F1" s="1211"/>
      <c r="G1" s="1211"/>
      <c r="H1" s="1211"/>
      <c r="I1" s="1211"/>
      <c r="J1" s="1211"/>
      <c r="K1" s="1211"/>
      <c r="L1" s="1211"/>
      <c r="M1" s="1211"/>
      <c r="N1" s="1211"/>
      <c r="O1" s="1211"/>
      <c r="P1" s="1211"/>
      <c r="Q1" s="1211"/>
      <c r="R1" s="1211"/>
      <c r="S1" s="1211"/>
      <c r="T1" s="1041"/>
      <c r="U1" s="1042"/>
      <c r="V1" s="1042"/>
      <c r="W1" s="1042"/>
      <c r="X1" s="1042"/>
      <c r="Y1" s="1042"/>
      <c r="Z1" s="1042"/>
      <c r="AA1" s="1042"/>
      <c r="AB1" s="1042"/>
      <c r="AC1" s="1042"/>
      <c r="AD1" s="1042"/>
      <c r="AE1" s="1042"/>
      <c r="AF1" s="1042"/>
      <c r="AG1" s="1060"/>
      <c r="AH1" s="20"/>
      <c r="AI1" s="20"/>
      <c r="AJ1" s="20"/>
      <c r="AK1" s="20"/>
      <c r="AL1" s="21"/>
    </row>
    <row r="2" spans="1:41">
      <c r="A2" s="4"/>
      <c r="T2" s="1043"/>
      <c r="U2" s="1037"/>
      <c r="V2" s="1037"/>
      <c r="W2" s="1037"/>
      <c r="X2" s="1037"/>
      <c r="Y2" s="1037"/>
      <c r="Z2" s="1059"/>
      <c r="AA2" s="1037"/>
      <c r="AB2" s="1061"/>
      <c r="AC2" s="1061"/>
      <c r="AD2" s="1062"/>
      <c r="AE2" s="1061"/>
      <c r="AF2" s="1061"/>
      <c r="AG2" s="1035"/>
      <c r="AH2" s="26"/>
      <c r="AI2" s="26"/>
      <c r="AJ2" s="26"/>
      <c r="AK2" s="26"/>
      <c r="AL2" s="27"/>
      <c r="AN2" s="162"/>
      <c r="AO2" s="162"/>
    </row>
    <row r="3" spans="1:41">
      <c r="A3" t="s">
        <v>39</v>
      </c>
      <c r="D3" s="1173" t="str">
        <f>IF('Cover Sheet'!$D$14&gt;0,'Cover Sheet'!$D$14,"")</f>
        <v/>
      </c>
      <c r="E3" s="1173"/>
      <c r="F3" s="1173"/>
      <c r="G3" s="1173"/>
      <c r="H3" s="1173"/>
      <c r="I3" s="1173"/>
      <c r="J3" s="1173"/>
      <c r="K3" t="s">
        <v>40</v>
      </c>
      <c r="O3" s="1173" t="str">
        <f>IF('Cover Sheet'!$O$14&gt;0,'Cover Sheet'!$O$14,"")</f>
        <v/>
      </c>
      <c r="P3" s="1173"/>
      <c r="Q3" s="1173"/>
      <c r="R3" s="1173"/>
      <c r="S3" s="1173"/>
      <c r="T3" s="1043"/>
      <c r="U3" s="1044" t="s">
        <v>499</v>
      </c>
      <c r="V3" s="1045"/>
      <c r="W3" s="1045"/>
      <c r="X3" s="1045"/>
      <c r="Y3" s="1046"/>
      <c r="Z3" s="994" t="s">
        <v>500</v>
      </c>
      <c r="AA3" s="1043" t="s">
        <v>501</v>
      </c>
      <c r="AB3" s="1037"/>
      <c r="AC3" s="1035"/>
      <c r="AD3" s="995" t="s">
        <v>502</v>
      </c>
      <c r="AE3" s="1043"/>
      <c r="AF3" s="1037"/>
      <c r="AG3" s="1035"/>
      <c r="AH3" s="26"/>
      <c r="AI3" s="26"/>
      <c r="AJ3" s="26"/>
      <c r="AK3" s="26"/>
      <c r="AL3" s="27"/>
    </row>
    <row r="4" spans="1:41">
      <c r="A4" s="4"/>
      <c r="T4" s="1043"/>
      <c r="U4" s="1047" t="s">
        <v>364</v>
      </c>
      <c r="V4" s="1048"/>
      <c r="W4" s="1048"/>
      <c r="X4" s="1048"/>
      <c r="Y4" s="1049"/>
      <c r="Z4" s="26" t="s">
        <v>223</v>
      </c>
      <c r="AA4" s="1043"/>
      <c r="AB4" s="1037"/>
      <c r="AC4" s="1035"/>
      <c r="AD4" s="26" t="s">
        <v>221</v>
      </c>
      <c r="AE4" s="1043"/>
      <c r="AF4" s="1037"/>
      <c r="AG4" s="1063"/>
      <c r="AH4" s="374"/>
      <c r="AI4" s="26"/>
      <c r="AJ4" s="26"/>
      <c r="AK4" s="26"/>
      <c r="AL4" s="27"/>
    </row>
    <row r="5" spans="1:41" ht="12.75" customHeight="1">
      <c r="A5" s="1227"/>
      <c r="B5" s="1228"/>
      <c r="C5" s="1228"/>
      <c r="D5" s="1228"/>
      <c r="E5" s="1228"/>
      <c r="F5" s="1228"/>
      <c r="G5" s="1228"/>
      <c r="H5" s="1228"/>
      <c r="I5" s="1228"/>
      <c r="J5" s="1228"/>
      <c r="K5" s="1228"/>
      <c r="L5" s="1228"/>
      <c r="M5" s="1228"/>
      <c r="N5" s="1228"/>
      <c r="O5" s="1228"/>
      <c r="P5" s="1228"/>
      <c r="Q5" s="1228"/>
      <c r="R5" s="1228"/>
      <c r="S5" s="1228"/>
      <c r="T5" s="1043"/>
      <c r="U5" s="1050" t="s">
        <v>503</v>
      </c>
      <c r="V5" s="1051"/>
      <c r="W5" s="1051"/>
      <c r="X5" s="1051"/>
      <c r="Y5" s="1052"/>
      <c r="Z5" s="1033">
        <f>MaterialData!C6</f>
        <v>200000000000</v>
      </c>
      <c r="AA5" s="1043"/>
      <c r="AB5" s="1037"/>
      <c r="AC5" s="1035"/>
      <c r="AD5" s="1033">
        <f>MaterialData!C6</f>
        <v>200000000000</v>
      </c>
      <c r="AE5" s="1043"/>
      <c r="AF5" s="1037"/>
      <c r="AG5" s="1035"/>
      <c r="AH5" s="316"/>
      <c r="AI5" s="26"/>
      <c r="AJ5" s="26"/>
      <c r="AK5" s="26"/>
      <c r="AL5" s="27"/>
    </row>
    <row r="6" spans="1:41">
      <c r="A6" s="25"/>
      <c r="B6" s="374"/>
      <c r="C6" s="26"/>
      <c r="D6" s="26"/>
      <c r="E6" s="26"/>
      <c r="F6" s="26"/>
      <c r="G6" s="26"/>
      <c r="H6" s="26"/>
      <c r="I6" s="26"/>
      <c r="J6" s="26"/>
      <c r="K6" s="26"/>
      <c r="L6" s="26"/>
      <c r="M6" s="26"/>
      <c r="N6" s="26"/>
      <c r="O6" s="26"/>
      <c r="P6" s="26"/>
      <c r="Q6" s="26"/>
      <c r="R6" s="26"/>
      <c r="S6" s="26"/>
      <c r="T6" s="1043"/>
      <c r="U6" s="1053" t="s">
        <v>55</v>
      </c>
      <c r="V6" s="1054"/>
      <c r="W6" s="1054"/>
      <c r="X6" s="1054"/>
      <c r="Y6" s="1055"/>
      <c r="Z6" s="1033">
        <f>MaterialData!C8</f>
        <v>365000000</v>
      </c>
      <c r="AA6" s="1043"/>
      <c r="AB6" s="1037"/>
      <c r="AC6" s="1035"/>
      <c r="AD6" s="1033">
        <f>MaterialData!C8</f>
        <v>365000000</v>
      </c>
      <c r="AE6" s="1043"/>
      <c r="AF6" s="1037"/>
      <c r="AG6" s="1035"/>
      <c r="AH6" s="316"/>
      <c r="AI6" s="26"/>
      <c r="AJ6" s="26"/>
      <c r="AK6" s="26"/>
      <c r="AL6" s="27"/>
    </row>
    <row r="7" spans="1:41">
      <c r="A7" s="25"/>
      <c r="B7" s="374"/>
      <c r="C7" s="26"/>
      <c r="D7" s="26"/>
      <c r="E7" s="26"/>
      <c r="F7" s="26"/>
      <c r="G7" s="26"/>
      <c r="H7" s="26"/>
      <c r="I7" s="26"/>
      <c r="J7" s="26"/>
      <c r="K7" s="26"/>
      <c r="L7" s="26"/>
      <c r="M7" s="26"/>
      <c r="N7" s="26"/>
      <c r="O7" s="26"/>
      <c r="P7" s="26"/>
      <c r="Q7" s="26"/>
      <c r="R7" s="26"/>
      <c r="S7" s="26"/>
      <c r="T7" s="1043"/>
      <c r="U7" s="1053" t="s">
        <v>339</v>
      </c>
      <c r="V7" s="1054"/>
      <c r="W7" s="1054"/>
      <c r="X7" s="1054"/>
      <c r="Y7" s="1055"/>
      <c r="Z7" s="742">
        <v>40</v>
      </c>
      <c r="AA7" s="1043"/>
      <c r="AB7" s="1037"/>
      <c r="AC7" s="1035"/>
      <c r="AD7" s="742">
        <v>40</v>
      </c>
      <c r="AE7" s="1043"/>
      <c r="AF7" s="1037"/>
      <c r="AG7" s="1035"/>
      <c r="AH7" s="316"/>
      <c r="AI7" s="26"/>
      <c r="AJ7" s="26"/>
      <c r="AK7" s="26"/>
      <c r="AL7" s="27"/>
    </row>
    <row r="8" spans="1:41">
      <c r="A8" s="25"/>
      <c r="B8" s="26"/>
      <c r="C8" s="26"/>
      <c r="D8" s="26"/>
      <c r="E8" s="26"/>
      <c r="F8" s="26"/>
      <c r="G8" s="26"/>
      <c r="H8" s="26"/>
      <c r="I8" s="26"/>
      <c r="J8" s="26"/>
      <c r="K8" s="26"/>
      <c r="L8" s="26"/>
      <c r="M8" s="26"/>
      <c r="N8" s="26"/>
      <c r="O8" s="26"/>
      <c r="P8" s="26"/>
      <c r="Q8" s="26"/>
      <c r="R8" s="26"/>
      <c r="S8" s="26"/>
      <c r="T8" s="1043"/>
      <c r="U8" s="1053" t="s">
        <v>340</v>
      </c>
      <c r="V8" s="1054"/>
      <c r="W8" s="1054"/>
      <c r="X8" s="1054"/>
      <c r="Y8" s="1055"/>
      <c r="Z8" s="992">
        <v>2.5</v>
      </c>
      <c r="AA8" s="1043"/>
      <c r="AB8" s="1037"/>
      <c r="AC8" s="1035"/>
      <c r="AD8" s="992">
        <v>2.5</v>
      </c>
      <c r="AE8" s="1043"/>
      <c r="AF8" s="1037"/>
      <c r="AG8" s="1035"/>
      <c r="AH8" s="316"/>
      <c r="AI8" s="26"/>
      <c r="AJ8" s="26"/>
      <c r="AK8" s="26"/>
      <c r="AL8" s="27"/>
    </row>
    <row r="9" spans="1:41">
      <c r="A9" s="25"/>
      <c r="B9" s="374"/>
      <c r="C9" s="26"/>
      <c r="D9" s="26"/>
      <c r="E9" s="26"/>
      <c r="F9" s="26"/>
      <c r="G9" s="26"/>
      <c r="H9" s="26"/>
      <c r="I9" s="26"/>
      <c r="J9" s="26"/>
      <c r="K9" s="26"/>
      <c r="L9" s="26"/>
      <c r="M9" s="26"/>
      <c r="N9" s="26"/>
      <c r="O9" s="26"/>
      <c r="P9" s="26"/>
      <c r="Q9" s="26"/>
      <c r="R9" s="26"/>
      <c r="S9" s="26"/>
      <c r="T9" s="1043"/>
      <c r="U9" s="1053" t="s">
        <v>454</v>
      </c>
      <c r="V9" s="1054"/>
      <c r="W9" s="1054"/>
      <c r="X9" s="1054"/>
      <c r="Y9" s="1055"/>
      <c r="Z9" s="701">
        <v>400</v>
      </c>
      <c r="AA9" s="1043"/>
      <c r="AB9" s="1037"/>
      <c r="AC9" s="1035"/>
      <c r="AD9" s="701">
        <v>400</v>
      </c>
      <c r="AE9" s="1043"/>
      <c r="AF9" s="1037"/>
      <c r="AG9" s="1035"/>
      <c r="AH9" s="316"/>
      <c r="AI9" s="26"/>
      <c r="AJ9" s="26"/>
      <c r="AK9" s="26"/>
      <c r="AL9" s="27"/>
    </row>
    <row r="10" spans="1:41">
      <c r="A10" s="25"/>
      <c r="B10" s="26"/>
      <c r="C10" s="26"/>
      <c r="D10" s="26"/>
      <c r="E10" s="26"/>
      <c r="F10" s="26"/>
      <c r="G10" s="26"/>
      <c r="H10" s="26"/>
      <c r="I10" s="26"/>
      <c r="J10" s="26"/>
      <c r="K10" s="26"/>
      <c r="L10" s="26"/>
      <c r="M10" s="26"/>
      <c r="N10" s="26"/>
      <c r="O10" s="26"/>
      <c r="P10" s="26"/>
      <c r="Q10" s="26"/>
      <c r="R10" s="26"/>
      <c r="S10" s="26"/>
      <c r="T10" s="1043"/>
      <c r="U10" s="1056" t="s">
        <v>504</v>
      </c>
      <c r="V10" s="1057"/>
      <c r="W10" s="1057"/>
      <c r="X10" s="1057"/>
      <c r="Y10" s="1058"/>
      <c r="Z10" s="993">
        <v>75</v>
      </c>
      <c r="AA10" s="1043"/>
      <c r="AB10" s="1037"/>
      <c r="AC10" s="1035"/>
      <c r="AD10" s="993">
        <v>75</v>
      </c>
      <c r="AE10" s="1043"/>
      <c r="AF10" s="1037"/>
      <c r="AG10" s="1035"/>
      <c r="AH10" s="316"/>
      <c r="AI10" s="26"/>
      <c r="AJ10" s="26"/>
      <c r="AK10" s="26"/>
      <c r="AL10" s="27"/>
    </row>
    <row r="11" spans="1:41">
      <c r="A11" s="25"/>
      <c r="B11" s="26"/>
      <c r="C11" s="26"/>
      <c r="D11" s="26"/>
      <c r="E11" s="26"/>
      <c r="F11" s="26"/>
      <c r="G11" s="28"/>
      <c r="H11" s="26"/>
      <c r="I11" s="26"/>
      <c r="J11" s="26"/>
      <c r="K11" s="26"/>
      <c r="L11" s="26"/>
      <c r="M11" s="26"/>
      <c r="N11" s="26"/>
      <c r="O11" s="26"/>
      <c r="P11" s="26"/>
      <c r="Q11" s="26"/>
      <c r="R11" s="26"/>
      <c r="S11" s="26"/>
      <c r="T11" s="1043"/>
      <c r="U11" s="1050" t="s">
        <v>505</v>
      </c>
      <c r="V11" s="1051"/>
      <c r="W11" s="1051"/>
      <c r="X11" s="1051"/>
      <c r="Y11" s="1052"/>
      <c r="Z11" s="1039">
        <f>IF(Z4="Round",((Z7/1000)^4-((Z7/1000-2*Z8/1000))^4)*3.142/64,IF(Z4="Square",((Z7/1000)^4-((Z7/1000-2*Z8/1000))^4)/12,""))</f>
        <v>8.8281249999999975E-8</v>
      </c>
      <c r="AA11" s="1043"/>
      <c r="AB11" s="1037"/>
      <c r="AC11" s="1035"/>
      <c r="AD11" s="1039">
        <f>IF(Z3="Combined belts","",IF(AD4="Round",((AD7/1000)^4-((AD7/1000-2*AD8/1000))^4)*3.142/64,IF(AD4="Square",((AD7/1000)^4-((AD7/1000-2*AD8/1000))^4)/12,"")))</f>
        <v>5.2008691406249982E-8</v>
      </c>
      <c r="AE11" s="1043"/>
      <c r="AF11" s="1037"/>
      <c r="AG11" s="1035"/>
      <c r="AH11" s="316"/>
      <c r="AI11" s="26"/>
      <c r="AJ11" s="26"/>
      <c r="AK11" s="26"/>
      <c r="AL11" s="27"/>
    </row>
    <row r="12" spans="1:41">
      <c r="A12" s="25"/>
      <c r="B12" s="26"/>
      <c r="C12" s="26"/>
      <c r="D12" s="26"/>
      <c r="E12" s="26"/>
      <c r="F12" s="26"/>
      <c r="G12" s="26"/>
      <c r="H12" s="26"/>
      <c r="I12" s="26"/>
      <c r="J12" s="26"/>
      <c r="K12" s="26"/>
      <c r="L12" s="26"/>
      <c r="M12" s="26"/>
      <c r="N12" s="26"/>
      <c r="O12" s="26"/>
      <c r="P12" s="26"/>
      <c r="Q12" s="26"/>
      <c r="R12" s="26"/>
      <c r="S12" s="26"/>
      <c r="T12" s="1043"/>
      <c r="U12" s="1330" t="s">
        <v>506</v>
      </c>
      <c r="V12" s="1331"/>
      <c r="W12" s="1331"/>
      <c r="X12" s="1331"/>
      <c r="Y12" s="1332"/>
      <c r="Z12" s="1034">
        <f>IF(Z10&lt;50,"",2*IF(Z3="combined belts",19500,13000)*MAX(Z10,Z9-Z10)^3*MIN(Z10,Z9-Z10)^2/(3*Z5*Z11*(3*MAX(Z10,Z9-Z10)+MIN(Z10,Z9-Z10))^2*1000000))</f>
        <v>8.5970140268496809E-2</v>
      </c>
      <c r="AA12" s="1329" t="str">
        <f>IF(OR(Z12&lt;=25,Z10&lt;50),"PASS","FAIL")</f>
        <v>PASS</v>
      </c>
      <c r="AB12" s="1329"/>
      <c r="AC12" s="1035"/>
      <c r="AD12" s="1034">
        <f>IF(Z3="Combined belts","",IF(AD10&lt;50,"",2*6500*MAX(AD10,AD9-AD10)^3*MIN(AD10,AD9-AD10)^2/(3*AD5*AD11*(3*MAX(AD10,AD9-AD10)+MIN(AD10,AD9-AD10))^2*1000000)))</f>
        <v>7.2964260783786816E-2</v>
      </c>
      <c r="AE12" s="1329" t="str">
        <f>IF(Z3="Combined belts","",IF(OR(AD12&lt;=25,AD10&lt;50),"PASS","FAIL"))</f>
        <v>PASS</v>
      </c>
      <c r="AF12" s="1329"/>
      <c r="AG12" s="1035"/>
      <c r="AH12" s="316"/>
      <c r="AI12" s="26"/>
      <c r="AJ12" s="26"/>
      <c r="AK12" s="26"/>
      <c r="AL12" s="27"/>
    </row>
    <row r="13" spans="1:41">
      <c r="A13" s="25"/>
      <c r="B13" s="26"/>
      <c r="C13" s="388" t="s">
        <v>232</v>
      </c>
      <c r="D13" s="26"/>
      <c r="E13" s="26"/>
      <c r="F13" s="26"/>
      <c r="G13" s="28"/>
      <c r="H13" s="26"/>
      <c r="I13" s="26"/>
      <c r="J13" s="26"/>
      <c r="K13" s="26"/>
      <c r="L13" s="26"/>
      <c r="M13" s="26"/>
      <c r="N13" s="26"/>
      <c r="O13" s="26"/>
      <c r="P13" s="26"/>
      <c r="Q13" s="26"/>
      <c r="R13" s="26"/>
      <c r="S13" s="26"/>
      <c r="T13" s="1043"/>
      <c r="U13" s="1318" t="s">
        <v>457</v>
      </c>
      <c r="V13" s="1319"/>
      <c r="W13" s="1319"/>
      <c r="X13" s="1319"/>
      <c r="Y13" s="1320"/>
      <c r="Z13" s="1040">
        <f>IF(Z10&lt;50,"",ABS(-IF(Z3="combined belts",19500,13000)*Z10*(Z9-Z10)^2/Z9^2))</f>
        <v>643652.34375</v>
      </c>
      <c r="AA13" s="1012"/>
      <c r="AB13" s="1012"/>
      <c r="AC13" s="1037"/>
      <c r="AD13" s="1065">
        <f>IF(Z3="Combined belts","",IF(AD10&lt;50,"",6500*AD10*(AD9-AD10)^2/AD9^2))</f>
        <v>321826.171875</v>
      </c>
      <c r="AE13" s="1012"/>
      <c r="AF13" s="1012"/>
      <c r="AG13" s="1035"/>
      <c r="AH13" s="316"/>
      <c r="AI13" s="26"/>
      <c r="AJ13" s="26"/>
      <c r="AK13" s="26"/>
      <c r="AL13" s="27"/>
    </row>
    <row r="14" spans="1:41">
      <c r="A14" s="25"/>
      <c r="B14" s="26"/>
      <c r="C14" s="26"/>
      <c r="D14" s="26"/>
      <c r="E14" s="26"/>
      <c r="F14" s="26"/>
      <c r="G14" s="26"/>
      <c r="H14" s="26"/>
      <c r="I14" s="26"/>
      <c r="J14" s="26"/>
      <c r="K14" s="26"/>
      <c r="L14" s="26"/>
      <c r="M14" s="26"/>
      <c r="N14" s="26"/>
      <c r="O14" s="26"/>
      <c r="P14" s="26"/>
      <c r="Q14" s="26"/>
      <c r="R14" s="26"/>
      <c r="S14" s="638"/>
      <c r="T14" s="1037"/>
      <c r="U14" s="1318" t="s">
        <v>458</v>
      </c>
      <c r="V14" s="1319"/>
      <c r="W14" s="1319"/>
      <c r="X14" s="1319"/>
      <c r="Y14" s="1320"/>
      <c r="Z14" s="1040">
        <f>IF(Z10&lt;50,"",ABS(-IF(Z3="combined belts",19500,13000)*Z10^2*(Z9-Z10)/Z9^2))</f>
        <v>148535.15625</v>
      </c>
      <c r="AA14" s="1037"/>
      <c r="AB14" s="1037"/>
      <c r="AC14" s="1037"/>
      <c r="AD14" s="1065">
        <f>IF(Z3="Combined belts","",IF(AD10&lt;50,"",6500*AD10^2*(AD9-AD10)/AD9^2))</f>
        <v>74267.578125</v>
      </c>
      <c r="AE14" s="1037"/>
      <c r="AF14" s="1037"/>
      <c r="AG14" s="1035"/>
      <c r="AH14" s="316"/>
      <c r="AI14" s="26"/>
      <c r="AJ14" s="26"/>
      <c r="AK14" s="26"/>
      <c r="AL14" s="27"/>
    </row>
    <row r="15" spans="1:41">
      <c r="A15" s="25"/>
      <c r="B15" s="26"/>
      <c r="C15" s="251" t="s">
        <v>507</v>
      </c>
      <c r="D15" s="249"/>
      <c r="E15" s="26"/>
      <c r="F15" s="26"/>
      <c r="G15" s="26"/>
      <c r="H15" s="26"/>
      <c r="I15" s="26"/>
      <c r="J15" s="26"/>
      <c r="K15" s="26"/>
      <c r="L15" s="26"/>
      <c r="M15" s="26"/>
      <c r="N15" s="26"/>
      <c r="O15" s="26"/>
      <c r="P15" s="26"/>
      <c r="Q15" s="26"/>
      <c r="R15" s="26"/>
      <c r="S15" s="27"/>
      <c r="T15" s="1037"/>
      <c r="U15" s="1324" t="s">
        <v>459</v>
      </c>
      <c r="V15" s="1325"/>
      <c r="W15" s="1325"/>
      <c r="X15" s="1325"/>
      <c r="Y15" s="1326"/>
      <c r="Z15" s="1040">
        <f>IF(Z10&lt;50,"",2*IF(Z3="combined belts",19500,13000)*Z10^2*(Z9-Z10)^2/Z9^3)</f>
        <v>241369.62890625</v>
      </c>
      <c r="AA15" s="1037"/>
      <c r="AB15" s="1037"/>
      <c r="AC15" s="1037"/>
      <c r="AD15" s="1065">
        <f>IF(Z3="Combined belts","",IF(AD10&lt;50,"",6500*AD10^2*(AD9-AD10)^2/AD9^3))</f>
        <v>60342.4072265625</v>
      </c>
      <c r="AE15" s="1037"/>
      <c r="AF15" s="1037"/>
      <c r="AG15" s="1035"/>
      <c r="AH15" s="316"/>
      <c r="AI15" s="26"/>
      <c r="AJ15" s="26"/>
      <c r="AK15" s="26"/>
      <c r="AL15" s="27"/>
    </row>
    <row r="16" spans="1:41">
      <c r="A16" s="25"/>
      <c r="B16" s="26"/>
      <c r="C16" s="393" t="s">
        <v>508</v>
      </c>
      <c r="D16" s="316"/>
      <c r="E16" s="318"/>
      <c r="F16" s="318"/>
      <c r="G16" s="318"/>
      <c r="H16" s="318"/>
      <c r="I16" s="318"/>
      <c r="J16" s="318"/>
      <c r="K16" s="318"/>
      <c r="L16" s="318"/>
      <c r="M16" s="318"/>
      <c r="N16" s="318"/>
      <c r="O16" s="318"/>
      <c r="P16" s="318"/>
      <c r="Q16" s="26"/>
      <c r="R16" s="26"/>
      <c r="S16" s="27"/>
      <c r="T16" s="1037"/>
      <c r="U16" s="1321" t="s">
        <v>509</v>
      </c>
      <c r="V16" s="1321"/>
      <c r="W16" s="1321"/>
      <c r="X16" s="1321"/>
      <c r="Y16" s="1321"/>
      <c r="Z16" s="1036">
        <f>IF(Z10&lt;50,"",MAX(Z13:Z15)*Z7/2/Z11/1000000000000)</f>
        <v>145.8185840707965</v>
      </c>
      <c r="AA16" s="1329" t="str">
        <f>IF(OR(Z16&lt;=Z6,Z10&lt;50),"PASS","FAIL")</f>
        <v>PASS</v>
      </c>
      <c r="AB16" s="1329"/>
      <c r="AC16" s="1037"/>
      <c r="AD16" s="1038">
        <f>IF(Z3="Combined belts","",IF(AD10&lt;50,"",MAX(AD13:AD15)*AD7/2/AD11/1000000000000))</f>
        <v>123.75861156019225</v>
      </c>
      <c r="AE16" s="1329" t="str">
        <f>IF(Z3="Combined belts","",IF(OR(AD16&lt;=AD6,AD10&lt;50),"PASS","FAIL"))</f>
        <v>PASS</v>
      </c>
      <c r="AF16" s="1329"/>
      <c r="AG16" s="1035"/>
      <c r="AH16" s="316"/>
      <c r="AI16" s="26"/>
      <c r="AJ16" s="26"/>
      <c r="AK16" s="26"/>
      <c r="AL16" s="27"/>
    </row>
    <row r="17" spans="1:38">
      <c r="A17" s="25"/>
      <c r="B17" s="26"/>
      <c r="C17" s="249"/>
      <c r="D17" s="249"/>
      <c r="E17" s="26"/>
      <c r="F17" s="26"/>
      <c r="G17" s="26"/>
      <c r="H17" s="26"/>
      <c r="I17" s="26"/>
      <c r="J17" s="26"/>
      <c r="K17" s="26"/>
      <c r="L17" s="26"/>
      <c r="M17" s="26"/>
      <c r="N17" s="26"/>
      <c r="O17" s="26"/>
      <c r="P17" s="26"/>
      <c r="Q17" s="26"/>
      <c r="R17" s="26"/>
      <c r="S17" s="27"/>
      <c r="T17" s="1059"/>
      <c r="U17" s="1059"/>
      <c r="V17" s="1059"/>
      <c r="W17" s="1059"/>
      <c r="X17" s="1059"/>
      <c r="Y17" s="1059"/>
      <c r="Z17" s="1059"/>
      <c r="AA17" s="1059"/>
      <c r="AB17" s="1059"/>
      <c r="AC17" s="1059"/>
      <c r="AD17" s="1059"/>
      <c r="AE17" s="1059"/>
      <c r="AF17" s="1059"/>
      <c r="AG17" s="1064"/>
      <c r="AH17" s="316"/>
      <c r="AI17" s="26"/>
      <c r="AJ17" s="26"/>
      <c r="AK17" s="26"/>
      <c r="AL17" s="27"/>
    </row>
    <row r="18" spans="1:38">
      <c r="A18" s="25"/>
      <c r="B18" s="26"/>
      <c r="C18" s="388" t="s">
        <v>227</v>
      </c>
      <c r="D18" s="249"/>
      <c r="E18" s="26"/>
      <c r="F18" s="26"/>
      <c r="G18" s="26"/>
      <c r="H18" s="26"/>
      <c r="I18" s="26"/>
      <c r="J18" s="26"/>
      <c r="K18" s="26"/>
      <c r="L18" s="26"/>
      <c r="M18" s="26"/>
      <c r="N18" s="26"/>
      <c r="O18" s="26"/>
      <c r="P18" s="26"/>
      <c r="Q18" s="26"/>
      <c r="R18" s="26"/>
      <c r="S18" s="27"/>
      <c r="T18" s="26"/>
      <c r="U18" s="26"/>
      <c r="V18" s="26"/>
      <c r="W18" s="26"/>
      <c r="X18" s="26"/>
      <c r="Y18" s="26"/>
      <c r="Z18" s="26"/>
      <c r="AA18" s="26"/>
      <c r="AB18" s="26"/>
      <c r="AC18" s="26"/>
      <c r="AD18" s="26"/>
      <c r="AE18" s="26"/>
      <c r="AF18" s="316"/>
      <c r="AG18" s="316"/>
      <c r="AH18" s="316"/>
      <c r="AI18" s="26"/>
      <c r="AJ18" s="26"/>
      <c r="AK18" s="26"/>
      <c r="AL18" s="27"/>
    </row>
    <row r="19" spans="1:38">
      <c r="A19" s="25"/>
      <c r="B19" s="26"/>
      <c r="C19" s="252"/>
      <c r="D19" s="249"/>
      <c r="E19" s="26"/>
      <c r="F19" s="26"/>
      <c r="G19" s="28"/>
      <c r="H19" s="26"/>
      <c r="I19" s="26"/>
      <c r="J19" s="26"/>
      <c r="K19" s="26"/>
      <c r="L19" s="26"/>
      <c r="M19" s="26"/>
      <c r="N19" s="26"/>
      <c r="O19" s="26"/>
      <c r="P19" s="26"/>
      <c r="Q19" s="26"/>
      <c r="R19" s="26"/>
      <c r="S19" s="27"/>
      <c r="T19" s="26"/>
      <c r="U19" s="26"/>
      <c r="V19" s="26"/>
      <c r="W19" s="26"/>
      <c r="X19" s="26"/>
      <c r="Y19" s="26"/>
      <c r="Z19" s="26"/>
      <c r="AA19" s="26"/>
      <c r="AB19" s="26"/>
      <c r="AC19" s="26"/>
      <c r="AD19" s="26"/>
      <c r="AE19" s="26"/>
      <c r="AF19" s="26"/>
      <c r="AG19" s="26"/>
      <c r="AH19" s="26"/>
      <c r="AI19" s="26"/>
      <c r="AJ19" s="26"/>
      <c r="AK19" s="26"/>
      <c r="AL19" s="27"/>
    </row>
    <row r="20" spans="1:38">
      <c r="A20" s="25"/>
      <c r="B20" s="26"/>
      <c r="C20" s="388" t="s">
        <v>228</v>
      </c>
      <c r="D20" s="249"/>
      <c r="E20" s="26"/>
      <c r="F20" s="26"/>
      <c r="G20" s="26"/>
      <c r="H20" s="26"/>
      <c r="I20" s="26"/>
      <c r="J20" s="26"/>
      <c r="K20" s="26"/>
      <c r="L20" s="26"/>
      <c r="M20" s="26"/>
      <c r="N20" s="26"/>
      <c r="O20" s="26"/>
      <c r="P20" s="26"/>
      <c r="Q20" s="26"/>
      <c r="R20" s="26"/>
      <c r="S20" s="27"/>
      <c r="T20" s="25"/>
      <c r="U20" s="26"/>
      <c r="V20" s="641" t="s">
        <v>311</v>
      </c>
      <c r="W20" s="23"/>
      <c r="X20" s="23"/>
      <c r="Y20" s="23"/>
      <c r="Z20" s="23"/>
      <c r="AA20" s="23"/>
      <c r="AB20" s="26"/>
      <c r="AC20" s="26"/>
      <c r="AD20" s="26"/>
      <c r="AE20" s="26"/>
      <c r="AF20" s="26"/>
      <c r="AG20" s="26"/>
      <c r="AH20" s="26"/>
      <c r="AI20" s="26"/>
      <c r="AJ20" s="26"/>
      <c r="AK20" s="26"/>
      <c r="AL20" s="27"/>
    </row>
    <row r="21" spans="1:38">
      <c r="A21" s="25"/>
      <c r="B21" s="26"/>
      <c r="C21" s="252"/>
      <c r="D21" s="249"/>
      <c r="E21" s="26"/>
      <c r="F21" s="26"/>
      <c r="G21" s="380"/>
      <c r="H21" s="26"/>
      <c r="I21" s="26"/>
      <c r="J21" s="26"/>
      <c r="K21" s="26"/>
      <c r="L21" s="26"/>
      <c r="M21" s="26"/>
      <c r="N21" s="26"/>
      <c r="O21" s="26"/>
      <c r="P21" s="26"/>
      <c r="Q21" s="26"/>
      <c r="R21" s="26"/>
      <c r="S21" s="27"/>
      <c r="T21" s="25"/>
      <c r="U21" s="26"/>
      <c r="V21" s="388"/>
      <c r="W21" s="23"/>
      <c r="X21" s="28"/>
      <c r="Y21" s="23"/>
      <c r="Z21" s="23"/>
      <c r="AA21" s="28"/>
      <c r="AB21" s="26"/>
      <c r="AC21" s="26"/>
      <c r="AD21" s="26"/>
      <c r="AE21" s="26"/>
      <c r="AF21" s="26"/>
      <c r="AG21" s="26"/>
      <c r="AH21" s="26"/>
      <c r="AI21" s="26"/>
      <c r="AJ21" s="26"/>
      <c r="AK21" s="26"/>
      <c r="AL21" s="27"/>
    </row>
    <row r="22" spans="1:38">
      <c r="A22" s="25"/>
      <c r="B22" s="26"/>
      <c r="C22" s="388" t="s">
        <v>229</v>
      </c>
      <c r="D22" s="388"/>
      <c r="E22" s="26"/>
      <c r="F22" s="26"/>
      <c r="G22" s="318"/>
      <c r="H22" s="26"/>
      <c r="I22" s="26"/>
      <c r="J22" s="26"/>
      <c r="K22" s="26"/>
      <c r="L22" s="26"/>
      <c r="M22" s="26"/>
      <c r="N22" s="26"/>
      <c r="O22" s="26"/>
      <c r="P22" s="26"/>
      <c r="Q22" s="26"/>
      <c r="R22" s="26"/>
      <c r="S22" s="27"/>
      <c r="T22" s="25"/>
      <c r="U22" s="26"/>
      <c r="V22" s="26"/>
      <c r="W22" s="26"/>
      <c r="X22" s="26"/>
      <c r="Y22" s="26"/>
      <c r="Z22" s="26"/>
      <c r="AA22" s="26"/>
      <c r="AB22" s="26"/>
      <c r="AC22" s="26"/>
      <c r="AD22" s="26"/>
      <c r="AE22" s="26"/>
      <c r="AF22" s="26"/>
      <c r="AG22" s="26"/>
      <c r="AH22" s="26"/>
      <c r="AI22" s="26"/>
      <c r="AJ22" s="26"/>
      <c r="AK22" s="26"/>
      <c r="AL22" s="27"/>
    </row>
    <row r="23" spans="1:38">
      <c r="A23" s="25"/>
      <c r="B23" s="26"/>
      <c r="C23" s="26"/>
      <c r="D23" s="26"/>
      <c r="E23" s="26"/>
      <c r="F23" s="26"/>
      <c r="G23" s="318"/>
      <c r="H23" s="26"/>
      <c r="I23" s="26"/>
      <c r="J23" s="26"/>
      <c r="K23" s="26"/>
      <c r="L23" s="26"/>
      <c r="M23" s="26"/>
      <c r="N23" s="26"/>
      <c r="O23" s="26"/>
      <c r="P23" s="26"/>
      <c r="Q23" s="26"/>
      <c r="R23" s="26"/>
      <c r="S23" s="27"/>
      <c r="T23" s="25"/>
      <c r="U23" s="26"/>
      <c r="V23" s="388" t="s">
        <v>510</v>
      </c>
      <c r="W23" s="249"/>
      <c r="X23" s="316"/>
      <c r="Y23" s="26"/>
      <c r="Z23" s="26"/>
      <c r="AA23" s="26"/>
      <c r="AB23" s="26"/>
      <c r="AC23" s="26"/>
      <c r="AD23" s="26"/>
      <c r="AE23" s="26"/>
      <c r="AF23" s="26"/>
      <c r="AG23" s="26"/>
      <c r="AH23" s="26"/>
      <c r="AI23" s="26"/>
      <c r="AJ23" s="26"/>
      <c r="AK23" s="26"/>
      <c r="AL23" s="27"/>
    </row>
    <row r="24" spans="1:38">
      <c r="A24" s="25"/>
      <c r="B24" s="26"/>
      <c r="C24" s="26"/>
      <c r="D24" s="26"/>
      <c r="E24" s="26"/>
      <c r="F24" s="26"/>
      <c r="G24" s="318"/>
      <c r="H24" s="26"/>
      <c r="I24" s="26"/>
      <c r="J24" s="26"/>
      <c r="K24" s="26"/>
      <c r="L24" s="26"/>
      <c r="M24" s="26"/>
      <c r="N24" s="26"/>
      <c r="O24" s="26"/>
      <c r="P24" s="26"/>
      <c r="Q24" s="26"/>
      <c r="R24" s="26"/>
      <c r="S24" s="27"/>
      <c r="T24" s="25"/>
      <c r="U24" s="26"/>
      <c r="V24" s="388" t="s">
        <v>511</v>
      </c>
      <c r="W24" s="249"/>
      <c r="X24" s="316"/>
      <c r="Y24" s="26"/>
      <c r="Z24" s="26"/>
      <c r="AA24" s="26"/>
      <c r="AB24" s="26"/>
      <c r="AC24" s="26"/>
      <c r="AD24" s="26"/>
      <c r="AE24" s="26"/>
      <c r="AF24" s="26"/>
      <c r="AG24" s="26"/>
      <c r="AH24" s="26"/>
      <c r="AI24" s="26"/>
      <c r="AJ24" s="26"/>
      <c r="AK24" s="26"/>
      <c r="AL24" s="27"/>
    </row>
    <row r="25" spans="1:38">
      <c r="A25" s="25"/>
      <c r="B25" s="26"/>
      <c r="C25" s="26"/>
      <c r="D25" s="26"/>
      <c r="E25" s="26"/>
      <c r="F25" s="26"/>
      <c r="G25" s="26"/>
      <c r="H25" s="26"/>
      <c r="I25" s="26"/>
      <c r="J25" s="26"/>
      <c r="K25" s="26"/>
      <c r="L25" s="26"/>
      <c r="M25" s="26"/>
      <c r="N25" s="26"/>
      <c r="O25" s="26"/>
      <c r="P25" s="26"/>
      <c r="Q25" s="26"/>
      <c r="R25" s="26"/>
      <c r="S25" s="27"/>
      <c r="T25" s="25"/>
      <c r="U25" s="26"/>
      <c r="V25" s="388" t="s">
        <v>512</v>
      </c>
      <c r="W25" s="249"/>
      <c r="X25" s="316"/>
      <c r="Y25" s="26"/>
      <c r="Z25" s="26"/>
      <c r="AA25" s="26"/>
      <c r="AB25" s="26"/>
      <c r="AC25" s="26"/>
      <c r="AD25" s="26"/>
      <c r="AE25" s="26"/>
      <c r="AF25" s="26"/>
      <c r="AG25" s="26"/>
      <c r="AH25" s="26"/>
      <c r="AI25" s="26"/>
      <c r="AJ25" s="26"/>
      <c r="AK25" s="26"/>
      <c r="AL25" s="27"/>
    </row>
    <row r="26" spans="1:38">
      <c r="A26" s="25"/>
      <c r="B26" s="26"/>
      <c r="C26" s="26"/>
      <c r="D26" s="26"/>
      <c r="E26" s="26"/>
      <c r="F26" s="26"/>
      <c r="G26" s="26"/>
      <c r="H26" s="26"/>
      <c r="I26" s="26"/>
      <c r="J26" s="26"/>
      <c r="K26" s="26"/>
      <c r="L26" s="26"/>
      <c r="M26" s="26"/>
      <c r="N26" s="26"/>
      <c r="O26" s="26"/>
      <c r="P26" s="26"/>
      <c r="Q26" s="26"/>
      <c r="R26" s="26"/>
      <c r="S26" s="27"/>
      <c r="T26" s="25"/>
      <c r="U26" s="26"/>
      <c r="V26" s="388"/>
      <c r="W26" s="249"/>
      <c r="X26" s="316"/>
      <c r="Y26" s="26"/>
      <c r="Z26" s="26"/>
      <c r="AA26" s="26"/>
      <c r="AB26" s="26"/>
      <c r="AC26" s="26"/>
      <c r="AD26" s="26"/>
      <c r="AE26" s="26"/>
      <c r="AF26" s="26"/>
      <c r="AG26" s="26"/>
      <c r="AH26" s="26"/>
      <c r="AI26" s="26"/>
      <c r="AJ26" s="26"/>
      <c r="AK26" s="26"/>
      <c r="AL26" s="27"/>
    </row>
    <row r="27" spans="1:38">
      <c r="A27" s="25"/>
      <c r="B27" s="26"/>
      <c r="C27" s="26"/>
      <c r="D27" s="26"/>
      <c r="E27" s="26"/>
      <c r="F27" s="26"/>
      <c r="G27" s="26"/>
      <c r="H27" s="26"/>
      <c r="I27" s="26"/>
      <c r="J27" s="26"/>
      <c r="K27" s="26"/>
      <c r="L27" s="26"/>
      <c r="M27" s="26"/>
      <c r="N27" s="26"/>
      <c r="O27" s="26"/>
      <c r="P27" s="26"/>
      <c r="Q27" s="26"/>
      <c r="R27" s="26"/>
      <c r="S27" s="27"/>
      <c r="T27" s="25"/>
      <c r="U27" s="26"/>
      <c r="V27" s="394" t="s">
        <v>513</v>
      </c>
      <c r="W27" s="249"/>
      <c r="X27" s="316"/>
      <c r="Y27" s="26"/>
      <c r="Z27" s="26"/>
      <c r="AA27" s="26"/>
      <c r="AB27" s="26"/>
      <c r="AC27" s="26"/>
      <c r="AD27" s="26"/>
      <c r="AE27" s="26"/>
      <c r="AF27" s="26"/>
      <c r="AG27" s="26"/>
      <c r="AH27" s="26"/>
      <c r="AI27" s="26"/>
      <c r="AJ27" s="26"/>
      <c r="AK27" s="26"/>
      <c r="AL27" s="27"/>
    </row>
    <row r="28" spans="1:38">
      <c r="A28" s="25"/>
      <c r="B28" s="26"/>
      <c r="C28" s="26"/>
      <c r="D28" s="26"/>
      <c r="E28" s="26"/>
      <c r="F28" s="26"/>
      <c r="G28" s="26"/>
      <c r="H28" s="26"/>
      <c r="I28" s="26"/>
      <c r="J28" s="26"/>
      <c r="K28" s="26"/>
      <c r="L28" s="26"/>
      <c r="M28" s="26"/>
      <c r="N28" s="26"/>
      <c r="O28" s="26"/>
      <c r="P28" s="26"/>
      <c r="Q28" s="26"/>
      <c r="R28" s="26"/>
      <c r="S28" s="27"/>
      <c r="T28" s="25"/>
      <c r="U28" s="26"/>
      <c r="V28" s="394" t="s">
        <v>514</v>
      </c>
      <c r="W28" s="249"/>
      <c r="X28" s="316"/>
      <c r="Y28" s="26"/>
      <c r="Z28" s="26"/>
      <c r="AA28" s="26"/>
      <c r="AB28" s="26"/>
      <c r="AC28" s="26"/>
      <c r="AD28" s="26"/>
      <c r="AE28" s="26"/>
      <c r="AF28" s="26"/>
      <c r="AG28" s="26"/>
      <c r="AH28" s="26"/>
      <c r="AI28" s="26"/>
      <c r="AJ28" s="26"/>
      <c r="AK28" s="26"/>
      <c r="AL28" s="27"/>
    </row>
    <row r="29" spans="1:38">
      <c r="A29" s="25"/>
      <c r="B29" s="26"/>
      <c r="C29" s="26"/>
      <c r="D29" s="26"/>
      <c r="E29" s="26"/>
      <c r="F29" s="26"/>
      <c r="G29" s="26"/>
      <c r="H29" s="26"/>
      <c r="I29" s="26"/>
      <c r="J29" s="26"/>
      <c r="K29" s="26"/>
      <c r="L29" s="26"/>
      <c r="M29" s="26"/>
      <c r="N29" s="26"/>
      <c r="O29" s="26"/>
      <c r="P29" s="26"/>
      <c r="Q29" s="26"/>
      <c r="R29" s="26"/>
      <c r="S29" s="27"/>
      <c r="T29" s="25"/>
      <c r="U29" s="26"/>
      <c r="V29" s="388"/>
      <c r="W29" s="249"/>
      <c r="X29" s="316"/>
      <c r="Y29" s="26"/>
      <c r="Z29" s="26"/>
      <c r="AA29" s="26"/>
      <c r="AB29" s="26"/>
      <c r="AC29" s="26"/>
      <c r="AD29" s="26"/>
      <c r="AE29" s="26"/>
      <c r="AF29" s="26"/>
      <c r="AG29" s="26"/>
      <c r="AH29" s="26"/>
      <c r="AI29" s="26"/>
      <c r="AJ29" s="26"/>
      <c r="AK29" s="26"/>
      <c r="AL29" s="27"/>
    </row>
    <row r="30" spans="1:38">
      <c r="A30" s="25"/>
      <c r="B30" s="26"/>
      <c r="C30" s="26"/>
      <c r="D30" s="26"/>
      <c r="E30" s="26"/>
      <c r="F30" s="26"/>
      <c r="G30" s="26"/>
      <c r="H30" s="26"/>
      <c r="I30" s="26"/>
      <c r="J30" s="26"/>
      <c r="K30" s="26"/>
      <c r="L30" s="26"/>
      <c r="M30" s="26"/>
      <c r="N30" s="26"/>
      <c r="O30" s="26"/>
      <c r="P30" s="26"/>
      <c r="Q30" s="26"/>
      <c r="R30" s="26"/>
      <c r="S30" s="27"/>
      <c r="T30" s="25"/>
      <c r="U30" s="26"/>
      <c r="V30" s="249"/>
      <c r="W30" s="249"/>
      <c r="X30" s="316"/>
      <c r="Y30" s="26"/>
      <c r="Z30" s="26"/>
      <c r="AA30" s="26"/>
      <c r="AB30" s="26"/>
      <c r="AC30" s="26"/>
      <c r="AD30" s="26"/>
      <c r="AE30" s="26"/>
      <c r="AF30" s="26"/>
      <c r="AG30" s="26"/>
      <c r="AH30" s="26"/>
      <c r="AI30" s="26"/>
      <c r="AJ30" s="26"/>
      <c r="AK30" s="26"/>
      <c r="AL30" s="27"/>
    </row>
    <row r="31" spans="1:38">
      <c r="A31" s="25"/>
      <c r="B31" s="26"/>
      <c r="C31" s="26"/>
      <c r="D31" s="26"/>
      <c r="E31" s="26"/>
      <c r="F31" s="26"/>
      <c r="G31" s="26"/>
      <c r="H31" s="26"/>
      <c r="I31" s="26"/>
      <c r="J31" s="26"/>
      <c r="K31" s="26"/>
      <c r="L31" s="26"/>
      <c r="M31" s="26"/>
      <c r="N31" s="26"/>
      <c r="O31" s="26"/>
      <c r="P31" s="26"/>
      <c r="Q31" s="26"/>
      <c r="R31" s="26"/>
      <c r="S31" s="27"/>
      <c r="T31" s="25"/>
      <c r="U31" s="26"/>
      <c r="V31" s="388" t="s">
        <v>515</v>
      </c>
      <c r="W31" s="249"/>
      <c r="X31" s="316"/>
      <c r="Y31" s="26"/>
      <c r="Z31" s="26"/>
      <c r="AA31" s="26"/>
      <c r="AB31" s="26"/>
      <c r="AC31" s="26"/>
      <c r="AD31" s="26"/>
      <c r="AE31" s="26"/>
      <c r="AF31" s="26"/>
      <c r="AG31" s="26"/>
      <c r="AH31" s="26"/>
      <c r="AI31" s="26"/>
      <c r="AJ31" s="26"/>
      <c r="AK31" s="26"/>
      <c r="AL31" s="27"/>
    </row>
    <row r="32" spans="1:38">
      <c r="A32" s="25"/>
      <c r="B32" s="26"/>
      <c r="C32" s="26"/>
      <c r="D32" s="26"/>
      <c r="E32" s="26"/>
      <c r="F32" s="26"/>
      <c r="G32" s="26"/>
      <c r="H32" s="26"/>
      <c r="I32" s="26"/>
      <c r="J32" s="26"/>
      <c r="K32" s="26"/>
      <c r="L32" s="26"/>
      <c r="M32" s="26"/>
      <c r="N32" s="26"/>
      <c r="O32" s="26"/>
      <c r="P32" s="26"/>
      <c r="Q32" s="26"/>
      <c r="R32" s="26"/>
      <c r="S32" s="27"/>
      <c r="T32" s="25"/>
      <c r="U32" s="26"/>
      <c r="V32" s="394" t="s">
        <v>516</v>
      </c>
      <c r="W32" s="26"/>
      <c r="X32" s="318"/>
      <c r="Y32" s="26"/>
      <c r="Z32" s="26"/>
      <c r="AA32" s="26"/>
      <c r="AB32" s="26"/>
      <c r="AC32" s="26"/>
      <c r="AD32" s="26"/>
      <c r="AE32" s="26"/>
      <c r="AF32" s="26"/>
      <c r="AG32" s="26"/>
      <c r="AH32" s="26"/>
      <c r="AI32" s="26"/>
      <c r="AJ32" s="26"/>
      <c r="AK32" s="26"/>
      <c r="AL32" s="27"/>
    </row>
    <row r="33" spans="1:38">
      <c r="A33" s="33"/>
      <c r="B33" s="31"/>
      <c r="C33" s="31"/>
      <c r="D33" s="31"/>
      <c r="E33" s="31"/>
      <c r="F33" s="31"/>
      <c r="G33" s="31"/>
      <c r="H33" s="31"/>
      <c r="I33" s="31"/>
      <c r="J33" s="31"/>
      <c r="K33" s="31"/>
      <c r="L33" s="31"/>
      <c r="M33" s="31"/>
      <c r="N33" s="31"/>
      <c r="O33" s="31"/>
      <c r="P33" s="31"/>
      <c r="Q33" s="31"/>
      <c r="R33" s="31"/>
      <c r="S33" s="34"/>
      <c r="T33" s="25"/>
      <c r="U33" s="26"/>
      <c r="V33" s="26"/>
      <c r="W33" s="26"/>
      <c r="X33" s="26"/>
      <c r="Y33" s="26"/>
      <c r="Z33" s="26"/>
      <c r="AA33" s="26"/>
      <c r="AB33" s="26"/>
      <c r="AC33" s="26"/>
      <c r="AD33" s="26"/>
      <c r="AE33" s="26"/>
      <c r="AF33" s="26"/>
      <c r="AG33" s="26"/>
      <c r="AH33" s="26"/>
      <c r="AI33" s="26"/>
      <c r="AJ33" s="26"/>
      <c r="AK33" s="26"/>
      <c r="AL33" s="27"/>
    </row>
    <row r="34" spans="1:38">
      <c r="A34" s="9" t="s">
        <v>517</v>
      </c>
      <c r="B34" s="6"/>
      <c r="C34" s="6"/>
      <c r="D34" s="6"/>
      <c r="E34" s="6"/>
      <c r="F34" s="6"/>
      <c r="G34" s="6"/>
      <c r="H34" s="6"/>
      <c r="I34" s="6"/>
      <c r="J34" s="6"/>
      <c r="K34" s="6"/>
      <c r="L34" s="6"/>
      <c r="M34" s="6"/>
      <c r="N34" s="6"/>
      <c r="O34" s="2"/>
      <c r="P34" s="13" t="s">
        <v>518</v>
      </c>
      <c r="Q34" s="1216" t="s">
        <v>76</v>
      </c>
      <c r="R34" s="1218"/>
      <c r="S34" s="7"/>
      <c r="T34" s="25"/>
      <c r="U34" s="26"/>
      <c r="V34" s="26"/>
      <c r="W34" s="26"/>
      <c r="X34" s="26"/>
      <c r="Y34" s="26"/>
      <c r="Z34" s="26"/>
      <c r="AA34" s="26"/>
      <c r="AB34" s="26"/>
      <c r="AC34" s="26"/>
      <c r="AD34" s="26"/>
      <c r="AE34" s="26"/>
      <c r="AF34" s="26"/>
      <c r="AG34" s="26"/>
      <c r="AH34" s="26"/>
      <c r="AI34" s="26"/>
      <c r="AJ34" s="26"/>
      <c r="AK34" s="26"/>
      <c r="AL34" s="27"/>
    </row>
    <row r="35" spans="1:38">
      <c r="A35" s="63" t="str">
        <f>IF(OR(F40="FAIL",F44="FAIL",F48="FAIL",F52="FAIL"),"FAIL","PASS")</f>
        <v>PASS</v>
      </c>
      <c r="B35" s="6"/>
      <c r="C35" s="6"/>
      <c r="D35" s="6"/>
      <c r="E35" s="6"/>
      <c r="F35" s="6"/>
      <c r="G35" s="6"/>
      <c r="H35" s="6"/>
      <c r="I35" s="6"/>
      <c r="J35" s="6"/>
      <c r="K35" s="6"/>
      <c r="L35" s="6"/>
      <c r="M35" s="6"/>
      <c r="N35" s="6"/>
      <c r="P35" s="13" t="s">
        <v>519</v>
      </c>
      <c r="Q35" s="1216" t="s">
        <v>76</v>
      </c>
      <c r="R35" s="1218"/>
      <c r="S35" s="7"/>
      <c r="T35" s="25"/>
      <c r="U35" s="26"/>
      <c r="V35" s="26"/>
      <c r="W35" s="26"/>
      <c r="X35" s="26"/>
      <c r="Y35" s="26"/>
      <c r="Z35" s="26"/>
      <c r="AA35" s="26"/>
      <c r="AB35" s="26"/>
      <c r="AC35" s="26"/>
      <c r="AD35" s="26"/>
      <c r="AE35" s="26"/>
      <c r="AF35" s="26"/>
      <c r="AG35" s="26"/>
      <c r="AH35" s="26"/>
      <c r="AI35" s="26"/>
      <c r="AJ35" s="26"/>
      <c r="AK35" s="26"/>
      <c r="AL35" s="27"/>
    </row>
    <row r="36" spans="1:38">
      <c r="A36" s="4"/>
      <c r="B36" s="6"/>
      <c r="C36" s="6"/>
      <c r="D36" s="6"/>
      <c r="E36" s="6"/>
      <c r="F36" s="6"/>
      <c r="G36" s="6"/>
      <c r="H36" s="6"/>
      <c r="I36" s="6"/>
      <c r="J36" s="6"/>
      <c r="K36" s="6"/>
      <c r="L36" s="6"/>
      <c r="M36" s="6"/>
      <c r="N36" s="6"/>
      <c r="O36" s="6"/>
      <c r="P36" s="13" t="s">
        <v>520</v>
      </c>
      <c r="Q36" s="1216" t="s">
        <v>76</v>
      </c>
      <c r="R36" s="1218"/>
      <c r="S36" s="7"/>
      <c r="T36" s="25"/>
      <c r="U36" s="26"/>
      <c r="V36" s="26"/>
      <c r="W36" s="26"/>
      <c r="X36" s="26"/>
      <c r="Y36" s="26"/>
      <c r="Z36" s="26"/>
      <c r="AA36" s="26"/>
      <c r="AB36" s="26"/>
      <c r="AC36" s="26"/>
      <c r="AD36" s="26"/>
      <c r="AE36" s="26"/>
      <c r="AF36" s="26"/>
      <c r="AG36" s="26"/>
      <c r="AH36" s="26"/>
      <c r="AI36" s="26"/>
      <c r="AJ36" s="26"/>
      <c r="AK36" s="26"/>
      <c r="AL36" s="27"/>
    </row>
    <row r="37" spans="1:38">
      <c r="A37" s="5"/>
      <c r="B37" s="6"/>
      <c r="C37" s="6"/>
      <c r="D37" s="6"/>
      <c r="E37" s="6"/>
      <c r="F37" s="6"/>
      <c r="G37" s="6"/>
      <c r="H37" s="6"/>
      <c r="I37" s="6"/>
      <c r="J37" s="6"/>
      <c r="K37" s="6"/>
      <c r="L37" s="6"/>
      <c r="M37" s="6"/>
      <c r="N37" s="6"/>
      <c r="O37" s="6"/>
      <c r="P37" s="13" t="s">
        <v>521</v>
      </c>
      <c r="Q37" s="1311" t="s">
        <v>76</v>
      </c>
      <c r="R37" s="1312"/>
      <c r="S37" s="7"/>
      <c r="T37" s="25"/>
      <c r="U37" s="26"/>
      <c r="V37" s="26"/>
      <c r="W37" s="26"/>
      <c r="X37" s="26"/>
      <c r="Y37" s="26"/>
      <c r="Z37" s="26"/>
      <c r="AA37" s="26"/>
      <c r="AB37" s="26"/>
      <c r="AC37" s="26"/>
      <c r="AD37" s="26"/>
      <c r="AE37" s="26"/>
      <c r="AF37" s="26"/>
      <c r="AG37" s="26"/>
      <c r="AH37" s="26"/>
      <c r="AI37" s="26"/>
      <c r="AJ37" s="26"/>
      <c r="AK37" s="26"/>
      <c r="AL37" s="27"/>
    </row>
    <row r="38" spans="1:38">
      <c r="A38" s="14" t="s">
        <v>522</v>
      </c>
      <c r="B38" s="6"/>
      <c r="C38" s="6"/>
      <c r="D38" s="6"/>
      <c r="E38" s="6"/>
      <c r="F38" s="6"/>
      <c r="G38" s="6"/>
      <c r="H38" s="6"/>
      <c r="I38" s="6"/>
      <c r="J38" s="6"/>
      <c r="K38" s="6"/>
      <c r="L38" s="6"/>
      <c r="M38" s="6"/>
      <c r="N38" s="6"/>
      <c r="O38" s="6"/>
      <c r="R38" s="6"/>
      <c r="S38" s="7"/>
      <c r="T38" s="25"/>
      <c r="U38" s="26"/>
      <c r="V38" s="26"/>
      <c r="W38" s="26"/>
      <c r="X38" s="26"/>
      <c r="Y38" s="26"/>
      <c r="Z38" s="26"/>
      <c r="AA38" s="26"/>
      <c r="AB38" s="26"/>
      <c r="AC38" s="26"/>
      <c r="AD38" s="26"/>
      <c r="AE38" s="26"/>
      <c r="AF38" s="26"/>
      <c r="AG38" s="26"/>
      <c r="AH38" s="26"/>
      <c r="AI38" s="26"/>
      <c r="AJ38" s="26"/>
      <c r="AK38" s="26"/>
      <c r="AL38" s="27"/>
    </row>
    <row r="39" spans="1:38">
      <c r="A39" s="9" t="s">
        <v>523</v>
      </c>
      <c r="B39" s="10"/>
      <c r="C39" s="10"/>
      <c r="D39" s="10"/>
      <c r="E39" s="10" t="str" cm="1">
        <f t="array" ref="E39">IF(E18&lt;50,"",13000*E18^3*(E17-E18)^3/(3*'T4.5 Harness Attachments'!AC20E8*E28*E17^3*1000000))</f>
        <v/>
      </c>
      <c r="F39" s="10"/>
      <c r="G39" s="10"/>
      <c r="H39" s="10"/>
      <c r="I39" s="10"/>
      <c r="J39" s="10"/>
      <c r="K39" s="10"/>
      <c r="L39" s="8" t="s">
        <v>524</v>
      </c>
      <c r="M39" s="10"/>
      <c r="N39" s="10"/>
      <c r="O39" s="10"/>
      <c r="P39" s="10"/>
      <c r="Q39" s="10"/>
      <c r="R39" s="10"/>
      <c r="S39" s="11"/>
      <c r="T39" s="25"/>
      <c r="U39" s="26"/>
      <c r="V39" s="26"/>
      <c r="W39" s="26"/>
      <c r="X39" s="26"/>
      <c r="Y39" s="26"/>
      <c r="Z39" s="26"/>
      <c r="AA39" s="26"/>
      <c r="AB39" s="26"/>
      <c r="AC39" s="26"/>
      <c r="AD39" s="26"/>
      <c r="AE39" s="26"/>
      <c r="AF39" s="26"/>
      <c r="AG39" s="26"/>
      <c r="AH39" s="26"/>
      <c r="AI39" s="26"/>
      <c r="AJ39" s="26"/>
      <c r="AK39" s="26"/>
      <c r="AL39" s="27"/>
    </row>
    <row r="40" spans="1:38" ht="12.75" customHeight="1">
      <c r="A40" s="1203" t="s">
        <v>249</v>
      </c>
      <c r="B40" s="1202"/>
      <c r="C40" s="1243"/>
      <c r="D40" s="1309">
        <v>0</v>
      </c>
      <c r="E40" s="1310"/>
      <c r="F40" s="1304" t="str">
        <f>IF(AND(Q34="YES",D40&gt;=13000),"PASS",IF(AND(Q34="YES",D40&lt;13000),"FAIL","N/A"))</f>
        <v>N/A</v>
      </c>
      <c r="G40" s="1305"/>
      <c r="H40" s="10"/>
      <c r="I40" s="10"/>
      <c r="J40" s="10"/>
      <c r="K40" s="10"/>
      <c r="L40" s="10"/>
      <c r="M40" s="10"/>
      <c r="N40" s="10"/>
      <c r="O40" s="10"/>
      <c r="P40" s="10"/>
      <c r="Q40" s="10"/>
      <c r="R40" s="10"/>
      <c r="S40" s="11"/>
      <c r="T40" s="25"/>
      <c r="U40" s="26"/>
      <c r="V40" s="388" t="s">
        <v>228</v>
      </c>
      <c r="W40" s="26"/>
      <c r="X40" s="26"/>
      <c r="Y40" s="26"/>
      <c r="Z40" s="26"/>
      <c r="AA40" s="26"/>
      <c r="AB40" s="26"/>
      <c r="AC40" s="26"/>
      <c r="AD40" s="26"/>
      <c r="AE40" s="26"/>
      <c r="AF40" s="26"/>
      <c r="AG40" s="26"/>
      <c r="AH40" s="26"/>
      <c r="AI40" s="26"/>
      <c r="AJ40" s="26"/>
      <c r="AK40" s="26"/>
      <c r="AL40" s="27"/>
    </row>
    <row r="41" spans="1:38">
      <c r="A41" s="12"/>
      <c r="B41" s="10"/>
      <c r="C41" s="10"/>
      <c r="D41" s="10"/>
      <c r="E41" s="10"/>
      <c r="F41" s="10"/>
      <c r="G41" s="10"/>
      <c r="H41" s="10"/>
      <c r="I41" s="10"/>
      <c r="J41" s="10"/>
      <c r="K41" s="10"/>
      <c r="L41" s="10"/>
      <c r="M41" s="10"/>
      <c r="N41" s="10"/>
      <c r="O41" s="10"/>
      <c r="P41" s="10"/>
      <c r="Q41" s="10"/>
      <c r="R41" s="10"/>
      <c r="S41" s="11"/>
      <c r="T41" s="25"/>
      <c r="U41" s="26"/>
      <c r="V41" s="251" t="s">
        <v>525</v>
      </c>
      <c r="W41" s="26"/>
      <c r="X41" s="26"/>
      <c r="Y41" s="26"/>
      <c r="Z41" s="26"/>
      <c r="AA41" s="26"/>
      <c r="AB41" s="26"/>
      <c r="AC41" s="26"/>
      <c r="AD41" s="26"/>
      <c r="AE41" s="26"/>
      <c r="AF41" s="26"/>
      <c r="AG41" s="26"/>
      <c r="AH41" s="26"/>
      <c r="AI41" s="26"/>
      <c r="AJ41" s="26"/>
      <c r="AK41" s="26"/>
      <c r="AL41" s="27"/>
    </row>
    <row r="42" spans="1:38">
      <c r="A42" s="14" t="s">
        <v>526</v>
      </c>
      <c r="B42" s="6"/>
      <c r="C42" s="6"/>
      <c r="D42" s="6"/>
      <c r="E42" s="6"/>
      <c r="F42" s="6"/>
      <c r="G42" s="6"/>
      <c r="H42" s="6"/>
      <c r="I42" s="6"/>
      <c r="J42" s="6"/>
      <c r="K42" s="6"/>
      <c r="L42" s="6"/>
      <c r="M42" s="6"/>
      <c r="N42" s="6"/>
      <c r="O42" s="6"/>
      <c r="P42" s="6"/>
      <c r="Q42" s="6"/>
      <c r="R42" s="6"/>
      <c r="S42" s="7"/>
      <c r="T42" s="25"/>
      <c r="U42" s="26"/>
      <c r="V42" s="26"/>
      <c r="W42" s="26"/>
      <c r="X42" s="26"/>
      <c r="Y42" s="26"/>
      <c r="Z42" s="26"/>
      <c r="AA42" s="26"/>
      <c r="AB42" s="26"/>
      <c r="AC42" s="26"/>
      <c r="AD42" s="26"/>
      <c r="AE42" s="26"/>
      <c r="AF42" s="26"/>
      <c r="AG42" s="26"/>
      <c r="AH42" s="26"/>
      <c r="AI42" s="26"/>
      <c r="AJ42" s="26"/>
      <c r="AK42" s="26"/>
      <c r="AL42" s="27"/>
    </row>
    <row r="43" spans="1:38">
      <c r="A43" s="9" t="s">
        <v>523</v>
      </c>
      <c r="B43" s="10"/>
      <c r="C43" s="10"/>
      <c r="D43" s="10"/>
      <c r="E43" s="10" t="str">
        <f>IF(E18&lt;50,"",'T4.5 Harness Attachments'!Z16)</f>
        <v/>
      </c>
      <c r="F43" s="10"/>
      <c r="G43" s="10"/>
      <c r="H43" s="10"/>
      <c r="I43" s="10"/>
      <c r="J43" s="10"/>
      <c r="K43" s="10"/>
      <c r="L43" s="8" t="s">
        <v>524</v>
      </c>
      <c r="M43" s="10"/>
      <c r="N43" s="10"/>
      <c r="O43" s="10"/>
      <c r="P43" s="10"/>
      <c r="Q43" s="10"/>
      <c r="R43" s="10"/>
      <c r="S43" s="11"/>
      <c r="T43" s="25"/>
      <c r="U43" s="26"/>
      <c r="V43" s="26"/>
      <c r="W43" s="26"/>
      <c r="X43" s="26"/>
      <c r="Y43" s="26"/>
      <c r="Z43" s="26"/>
      <c r="AA43" s="26"/>
      <c r="AB43" s="26"/>
      <c r="AC43" s="26"/>
      <c r="AD43" s="26"/>
      <c r="AE43" s="26"/>
      <c r="AF43" s="26"/>
      <c r="AG43" s="26"/>
      <c r="AH43" s="26"/>
      <c r="AI43" s="26"/>
      <c r="AJ43" s="26"/>
      <c r="AK43" s="26"/>
      <c r="AL43" s="27"/>
    </row>
    <row r="44" spans="1:38" ht="12.75" customHeight="1">
      <c r="A44" s="1203" t="s">
        <v>249</v>
      </c>
      <c r="B44" s="1202"/>
      <c r="C44" s="1243"/>
      <c r="D44" s="1309">
        <v>0</v>
      </c>
      <c r="E44" s="1310"/>
      <c r="F44" s="1304" t="str">
        <f>IF(AND(Q35="YES",D44&gt;=13000),"PASS",IF(AND(Q35="YES",D44&lt;13000),"FAIL","N/A"))</f>
        <v>N/A</v>
      </c>
      <c r="G44" s="1305"/>
      <c r="H44" s="10"/>
      <c r="I44" s="10"/>
      <c r="J44" s="10"/>
      <c r="K44" s="10"/>
      <c r="L44" s="10"/>
      <c r="M44" s="10"/>
      <c r="N44" s="10"/>
      <c r="O44" s="10"/>
      <c r="P44" s="10"/>
      <c r="Q44" s="10"/>
      <c r="R44" s="10"/>
      <c r="S44" s="11"/>
      <c r="T44" s="25"/>
      <c r="U44" s="26"/>
      <c r="V44" s="26"/>
      <c r="W44" s="26"/>
      <c r="X44" s="26"/>
      <c r="Y44" s="26"/>
      <c r="Z44" s="316"/>
      <c r="AA44" s="26"/>
      <c r="AB44" s="26"/>
      <c r="AC44" s="26"/>
      <c r="AD44" s="26"/>
      <c r="AE44" s="26"/>
      <c r="AF44" s="26"/>
      <c r="AG44" s="26"/>
      <c r="AH44" s="26"/>
      <c r="AI44" s="26"/>
      <c r="AJ44" s="26"/>
      <c r="AK44" s="26"/>
      <c r="AL44" s="27"/>
    </row>
    <row r="45" spans="1:38">
      <c r="A45" s="5"/>
      <c r="B45" s="6"/>
      <c r="C45" s="6"/>
      <c r="D45" s="6"/>
      <c r="E45" s="6"/>
      <c r="F45" s="6"/>
      <c r="G45" s="6"/>
      <c r="H45" s="6"/>
      <c r="I45" s="6"/>
      <c r="J45" s="6"/>
      <c r="K45" s="6"/>
      <c r="L45" s="6"/>
      <c r="M45" s="6"/>
      <c r="N45" s="6"/>
      <c r="O45" s="6"/>
      <c r="P45" s="6"/>
      <c r="Q45" s="6"/>
      <c r="R45" s="6"/>
      <c r="S45" s="7"/>
      <c r="T45" s="25"/>
      <c r="U45" s="26"/>
      <c r="V45" s="26"/>
      <c r="W45" s="26"/>
      <c r="X45" s="26"/>
      <c r="Y45" s="26"/>
      <c r="Z45" s="26"/>
      <c r="AA45" s="26"/>
      <c r="AB45" s="26"/>
      <c r="AC45" s="26"/>
      <c r="AD45" s="26"/>
      <c r="AE45" s="26"/>
      <c r="AF45" s="26"/>
      <c r="AG45" s="26"/>
      <c r="AH45" s="26"/>
      <c r="AI45" s="26"/>
      <c r="AJ45" s="26"/>
      <c r="AK45" s="26"/>
      <c r="AL45" s="27"/>
    </row>
    <row r="46" spans="1:38">
      <c r="A46" s="14" t="s">
        <v>527</v>
      </c>
      <c r="B46" s="6"/>
      <c r="C46" s="6"/>
      <c r="D46" s="6"/>
      <c r="E46" s="6"/>
      <c r="F46" s="6"/>
      <c r="G46" s="6"/>
      <c r="H46" s="6"/>
      <c r="I46" s="6"/>
      <c r="J46" s="6"/>
      <c r="K46" s="6"/>
      <c r="L46" s="6"/>
      <c r="M46" s="6"/>
      <c r="N46" s="6"/>
      <c r="O46" s="6"/>
      <c r="P46" s="6"/>
      <c r="Q46" s="6"/>
      <c r="R46" s="6"/>
      <c r="S46" s="7"/>
      <c r="T46" s="25"/>
      <c r="U46" s="26"/>
      <c r="V46" s="26"/>
      <c r="W46" s="26"/>
      <c r="X46" s="26"/>
      <c r="Y46" s="26"/>
      <c r="Z46" s="26"/>
      <c r="AA46" s="26"/>
      <c r="AB46" s="26"/>
      <c r="AC46" s="26"/>
      <c r="AD46" s="26"/>
      <c r="AE46" s="26"/>
      <c r="AF46" s="26"/>
      <c r="AG46" s="26"/>
      <c r="AH46" s="26"/>
      <c r="AI46" s="26"/>
      <c r="AJ46" s="26"/>
      <c r="AK46" s="26"/>
      <c r="AL46" s="27"/>
    </row>
    <row r="47" spans="1:38">
      <c r="A47" s="9" t="s">
        <v>523</v>
      </c>
      <c r="B47" s="10"/>
      <c r="C47" s="10"/>
      <c r="D47" s="10"/>
      <c r="E47" s="10"/>
      <c r="F47" s="10"/>
      <c r="G47" s="10"/>
      <c r="H47" s="10"/>
      <c r="I47" s="10"/>
      <c r="J47" s="10"/>
      <c r="K47" s="10"/>
      <c r="L47" s="8" t="s">
        <v>528</v>
      </c>
      <c r="M47" s="10"/>
      <c r="N47" s="10"/>
      <c r="O47" s="10"/>
      <c r="P47" s="10"/>
      <c r="Q47" s="10"/>
      <c r="R47" s="10"/>
      <c r="S47" s="11"/>
      <c r="T47" s="25"/>
      <c r="U47" s="26"/>
      <c r="V47" s="26"/>
      <c r="W47" s="26"/>
      <c r="X47" s="26"/>
      <c r="Y47" s="26"/>
      <c r="Z47" s="26"/>
      <c r="AA47" s="26"/>
      <c r="AB47" s="26"/>
      <c r="AC47" s="26"/>
      <c r="AD47" s="26"/>
      <c r="AE47" s="26"/>
      <c r="AF47" s="26"/>
      <c r="AG47" s="26"/>
      <c r="AH47" s="26"/>
      <c r="AI47" s="26"/>
      <c r="AJ47" s="26"/>
      <c r="AK47" s="26"/>
      <c r="AL47" s="27"/>
    </row>
    <row r="48" spans="1:38" ht="12.75" customHeight="1">
      <c r="A48" s="1203" t="s">
        <v>249</v>
      </c>
      <c r="B48" s="1202"/>
      <c r="C48" s="1243"/>
      <c r="D48" s="1309">
        <v>0</v>
      </c>
      <c r="E48" s="1310"/>
      <c r="F48" s="1304" t="str">
        <f>IF(AND(Q36="YES",D48&gt;=6500),"PASS",IF(AND(Q36="YES",D48&lt;6500),"FAIL","N/A"))</f>
        <v>N/A</v>
      </c>
      <c r="G48" s="1305"/>
      <c r="H48" s="10"/>
      <c r="I48" s="10"/>
      <c r="J48" s="10"/>
      <c r="K48" s="10"/>
      <c r="L48" s="10"/>
      <c r="M48" s="10"/>
      <c r="N48" s="10"/>
      <c r="O48" s="10"/>
      <c r="P48" s="10"/>
      <c r="Q48" s="10"/>
      <c r="R48" s="10"/>
      <c r="S48" s="11"/>
      <c r="T48" s="25"/>
      <c r="U48" s="26"/>
      <c r="V48" s="26"/>
      <c r="W48" s="26"/>
      <c r="X48" s="26"/>
      <c r="Y48" s="26"/>
      <c r="Z48" s="26"/>
      <c r="AA48" s="26"/>
      <c r="AB48" s="26"/>
      <c r="AC48" s="26"/>
      <c r="AD48" s="26"/>
      <c r="AE48" s="26"/>
      <c r="AF48" s="26"/>
      <c r="AG48" s="26"/>
      <c r="AH48" s="26"/>
      <c r="AI48" s="26"/>
      <c r="AJ48" s="26"/>
      <c r="AK48" s="26"/>
      <c r="AL48" s="27"/>
    </row>
    <row r="49" spans="1:38">
      <c r="A49" s="5"/>
      <c r="B49" s="6"/>
      <c r="C49" s="6"/>
      <c r="D49" s="6"/>
      <c r="E49" s="6"/>
      <c r="F49" s="6"/>
      <c r="G49" s="6"/>
      <c r="H49" s="6"/>
      <c r="I49" s="6"/>
      <c r="J49" s="6"/>
      <c r="K49" s="6"/>
      <c r="L49" s="6"/>
      <c r="M49" s="6"/>
      <c r="N49" s="6"/>
      <c r="O49" s="6"/>
      <c r="P49" s="6"/>
      <c r="Q49" s="6"/>
      <c r="R49" s="6"/>
      <c r="S49" s="7"/>
      <c r="T49" s="25"/>
      <c r="U49" s="26"/>
      <c r="V49" s="26"/>
      <c r="W49" s="26"/>
      <c r="X49" s="26"/>
      <c r="Y49" s="26"/>
      <c r="Z49" s="26"/>
      <c r="AA49" s="26"/>
      <c r="AB49" s="26"/>
      <c r="AC49" s="26"/>
      <c r="AD49" s="26"/>
      <c r="AE49" s="26"/>
      <c r="AF49" s="26"/>
      <c r="AG49" s="26"/>
      <c r="AH49" s="26"/>
      <c r="AI49" s="26"/>
      <c r="AJ49" s="26"/>
      <c r="AK49" s="26"/>
      <c r="AL49" s="27"/>
    </row>
    <row r="50" spans="1:38">
      <c r="A50" s="14" t="s">
        <v>529</v>
      </c>
      <c r="B50" s="6"/>
      <c r="C50" s="6"/>
      <c r="D50" s="6"/>
      <c r="E50" s="6"/>
      <c r="F50" s="6"/>
      <c r="G50" s="6"/>
      <c r="H50" s="6"/>
      <c r="I50" s="6"/>
      <c r="J50" s="6"/>
      <c r="K50" s="6"/>
      <c r="L50" s="6"/>
      <c r="M50" s="6"/>
      <c r="N50" s="6"/>
      <c r="O50" s="6"/>
      <c r="P50" s="6"/>
      <c r="Q50" s="6"/>
      <c r="R50" s="6"/>
      <c r="S50" s="7"/>
      <c r="T50" s="25"/>
      <c r="U50" s="26"/>
      <c r="V50" s="26"/>
      <c r="W50" s="26"/>
      <c r="X50" s="26"/>
      <c r="Y50" s="26"/>
      <c r="Z50" s="26"/>
      <c r="AA50" s="26"/>
      <c r="AB50" s="26"/>
      <c r="AC50" s="26"/>
      <c r="AD50" s="26"/>
      <c r="AE50" s="26"/>
      <c r="AF50" s="26"/>
      <c r="AG50" s="26"/>
      <c r="AH50" s="26"/>
      <c r="AI50" s="26"/>
      <c r="AJ50" s="26"/>
      <c r="AK50" s="26"/>
      <c r="AL50" s="27"/>
    </row>
    <row r="51" spans="1:38">
      <c r="A51" s="9" t="s">
        <v>523</v>
      </c>
      <c r="B51" s="10"/>
      <c r="C51" s="10"/>
      <c r="D51" s="10"/>
      <c r="E51" s="10"/>
      <c r="F51" s="10"/>
      <c r="G51" s="10"/>
      <c r="H51" s="10"/>
      <c r="I51" s="10"/>
      <c r="J51" s="10"/>
      <c r="K51" s="10"/>
      <c r="L51" s="8" t="s">
        <v>530</v>
      </c>
      <c r="M51" s="10"/>
      <c r="N51" s="10"/>
      <c r="O51" s="162" t="s">
        <v>226</v>
      </c>
      <c r="P51" s="10"/>
      <c r="Q51" s="10"/>
      <c r="R51" s="10"/>
      <c r="S51" s="11"/>
      <c r="T51" s="25"/>
      <c r="U51" s="26"/>
      <c r="V51" s="26"/>
      <c r="W51" s="26"/>
      <c r="X51" s="26"/>
      <c r="Y51" s="26"/>
      <c r="Z51" s="26"/>
      <c r="AA51" s="26"/>
      <c r="AB51" s="26"/>
      <c r="AC51" s="26"/>
      <c r="AD51" s="26"/>
      <c r="AE51" s="26"/>
      <c r="AF51" s="26"/>
      <c r="AG51" s="26"/>
      <c r="AH51" s="26"/>
      <c r="AI51" s="26"/>
      <c r="AJ51" s="26"/>
      <c r="AK51" s="26"/>
      <c r="AL51" s="27"/>
    </row>
    <row r="52" spans="1:38" ht="12.75" customHeight="1">
      <c r="A52" s="1313" t="s">
        <v>249</v>
      </c>
      <c r="B52" s="1314"/>
      <c r="C52" s="1315"/>
      <c r="D52" s="1309">
        <v>0</v>
      </c>
      <c r="E52" s="1310"/>
      <c r="F52" s="1304" t="str">
        <f>IF(AND(Q37="YES",D52&gt;=19500),"PASS",IF(AND(Q37="YES",D52&lt;19500),"FAIL","N/A"))</f>
        <v>N/A</v>
      </c>
      <c r="G52" s="1305"/>
      <c r="H52" s="94"/>
      <c r="I52" s="94"/>
      <c r="J52" s="94"/>
      <c r="K52" s="94"/>
      <c r="L52" s="94"/>
      <c r="M52" s="94"/>
      <c r="N52" s="94"/>
      <c r="O52" s="94"/>
      <c r="P52" s="94"/>
      <c r="Q52" s="94"/>
      <c r="R52" s="94"/>
      <c r="S52" s="95"/>
      <c r="T52" s="33"/>
      <c r="U52" s="31"/>
      <c r="V52" s="31"/>
      <c r="W52" s="31"/>
      <c r="X52" s="31"/>
      <c r="Y52" s="31"/>
      <c r="Z52" s="31"/>
      <c r="AA52" s="31"/>
      <c r="AB52" s="31"/>
      <c r="AC52" s="31"/>
      <c r="AD52" s="31"/>
      <c r="AE52" s="31"/>
      <c r="AF52" s="31"/>
      <c r="AG52" s="31"/>
      <c r="AH52" s="31"/>
      <c r="AI52" s="31"/>
      <c r="AJ52" s="31"/>
      <c r="AK52" s="31"/>
      <c r="AL52" s="34"/>
    </row>
    <row r="53" spans="1:38">
      <c r="A53" s="539" t="s">
        <v>282</v>
      </c>
      <c r="S53" s="15"/>
      <c r="T53" s="539" t="s">
        <v>282</v>
      </c>
      <c r="AL53" s="15"/>
    </row>
    <row r="54" spans="1:38">
      <c r="A54" s="8" t="s">
        <v>283</v>
      </c>
      <c r="S54" s="15"/>
      <c r="T54" s="8" t="s">
        <v>283</v>
      </c>
      <c r="AL54" s="15"/>
    </row>
    <row r="55" spans="1:38">
      <c r="A55" s="8" t="s">
        <v>284</v>
      </c>
      <c r="B55" s="104"/>
      <c r="C55" s="104"/>
      <c r="D55" s="104"/>
      <c r="E55" s="104"/>
      <c r="F55" s="104"/>
      <c r="G55" s="104"/>
      <c r="H55" s="104"/>
      <c r="I55" s="104"/>
      <c r="J55" s="104"/>
      <c r="K55" s="104"/>
      <c r="L55" s="104"/>
      <c r="M55" s="104"/>
      <c r="N55" s="104"/>
      <c r="O55" s="104"/>
      <c r="P55" s="104"/>
      <c r="Q55" s="104"/>
      <c r="R55" s="104"/>
      <c r="S55" s="147"/>
      <c r="T55" s="8" t="s">
        <v>284</v>
      </c>
      <c r="U55" s="104"/>
      <c r="V55" s="104"/>
      <c r="W55" s="104"/>
      <c r="X55" s="104"/>
      <c r="Y55" s="104"/>
      <c r="Z55" s="104"/>
      <c r="AA55" s="104"/>
      <c r="AB55" s="104"/>
      <c r="AC55" s="104"/>
      <c r="AD55" s="104"/>
      <c r="AE55" s="104"/>
      <c r="AF55" s="104"/>
      <c r="AG55" s="104"/>
      <c r="AH55" s="104"/>
      <c r="AI55" s="104"/>
      <c r="AJ55" s="104"/>
      <c r="AK55" s="104"/>
      <c r="AL55" s="147"/>
    </row>
    <row r="56" spans="1:38">
      <c r="A56" s="146"/>
      <c r="B56" s="104"/>
      <c r="C56" s="104"/>
      <c r="D56" s="104"/>
      <c r="E56" s="104"/>
      <c r="F56" s="104"/>
      <c r="G56" s="104"/>
      <c r="H56" s="104"/>
      <c r="I56" s="104"/>
      <c r="J56" s="104"/>
      <c r="K56" s="104"/>
      <c r="L56" s="104"/>
      <c r="M56" s="104"/>
      <c r="N56" s="104"/>
      <c r="O56" s="104"/>
      <c r="P56" s="104"/>
      <c r="Q56" s="104"/>
      <c r="R56" s="104"/>
      <c r="S56" s="147"/>
      <c r="T56" s="146"/>
      <c r="U56" s="104"/>
      <c r="V56" s="104"/>
      <c r="W56" s="104"/>
      <c r="X56" s="104"/>
      <c r="Y56" s="104"/>
      <c r="Z56" s="104"/>
      <c r="AA56" s="104"/>
      <c r="AB56" s="104"/>
      <c r="AC56" s="104"/>
      <c r="AD56" s="104"/>
      <c r="AE56" s="104"/>
      <c r="AF56" s="104"/>
      <c r="AG56" s="104"/>
      <c r="AH56" s="104"/>
      <c r="AI56" s="104"/>
      <c r="AJ56" s="104"/>
      <c r="AK56" s="104"/>
      <c r="AL56" s="147"/>
    </row>
    <row r="57" spans="1:38" ht="36">
      <c r="A57" s="146"/>
      <c r="B57" s="541"/>
      <c r="C57" s="1316" t="s">
        <v>531</v>
      </c>
      <c r="D57" s="1317"/>
      <c r="E57" s="850" t="s">
        <v>286</v>
      </c>
      <c r="F57" s="104"/>
      <c r="G57" s="104"/>
      <c r="H57" s="1308"/>
      <c r="I57" s="1308"/>
      <c r="J57" s="104"/>
      <c r="K57" s="104"/>
      <c r="L57" s="104"/>
      <c r="M57" s="104"/>
      <c r="N57" s="104"/>
      <c r="O57" s="104"/>
      <c r="P57" s="104"/>
      <c r="Q57" s="104"/>
      <c r="R57" s="104"/>
      <c r="S57" s="147"/>
      <c r="T57" s="146"/>
      <c r="U57" s="541"/>
      <c r="V57" s="1316" t="s">
        <v>531</v>
      </c>
      <c r="W57" s="1317"/>
      <c r="X57" s="850" t="s">
        <v>286</v>
      </c>
      <c r="Y57" s="104"/>
      <c r="Z57" s="104"/>
      <c r="AA57" s="1308"/>
      <c r="AB57" s="1308"/>
      <c r="AC57" s="104"/>
      <c r="AD57" s="104"/>
      <c r="AE57" s="104"/>
      <c r="AF57" s="104"/>
      <c r="AG57" s="104"/>
      <c r="AH57" s="104"/>
      <c r="AI57" s="104"/>
      <c r="AJ57" s="104"/>
      <c r="AK57" s="104"/>
      <c r="AL57" s="147"/>
    </row>
    <row r="58" spans="1:38" ht="15">
      <c r="A58" s="146"/>
      <c r="B58" s="542">
        <v>1</v>
      </c>
      <c r="C58" s="1322"/>
      <c r="D58" s="1323"/>
      <c r="E58" s="568"/>
      <c r="F58" s="104"/>
      <c r="G58" s="599"/>
      <c r="H58" s="540"/>
      <c r="I58" s="540"/>
      <c r="J58" s="104"/>
      <c r="K58" s="104"/>
      <c r="L58" s="104"/>
      <c r="M58" s="104"/>
      <c r="N58" s="104"/>
      <c r="O58" s="104"/>
      <c r="P58" s="104"/>
      <c r="Q58" s="104"/>
      <c r="R58" s="104"/>
      <c r="S58" s="147"/>
      <c r="T58" s="146"/>
      <c r="U58" s="542">
        <v>1</v>
      </c>
      <c r="V58" s="1322"/>
      <c r="W58" s="1323"/>
      <c r="X58" s="568"/>
      <c r="Y58" s="104"/>
      <c r="Z58" s="599"/>
      <c r="AA58" s="540"/>
      <c r="AB58" s="540"/>
      <c r="AC58" s="104"/>
      <c r="AD58" s="104"/>
      <c r="AE58" s="104"/>
      <c r="AF58" s="104"/>
      <c r="AG58" s="104"/>
      <c r="AH58" s="104"/>
      <c r="AI58" s="104"/>
      <c r="AJ58" s="104"/>
      <c r="AK58" s="104"/>
      <c r="AL58" s="147"/>
    </row>
    <row r="59" spans="1:38">
      <c r="A59" s="146"/>
      <c r="B59" s="542">
        <v>2</v>
      </c>
      <c r="C59" s="1322"/>
      <c r="D59" s="1323"/>
      <c r="E59" s="568"/>
      <c r="F59" s="104"/>
      <c r="G59" s="613"/>
      <c r="J59" s="104"/>
      <c r="K59" s="104"/>
      <c r="L59" s="104"/>
      <c r="M59" s="104"/>
      <c r="N59" s="104"/>
      <c r="O59" s="104"/>
      <c r="P59" s="104"/>
      <c r="Q59" s="104"/>
      <c r="R59" s="104"/>
      <c r="S59" s="147"/>
      <c r="T59" s="146"/>
      <c r="U59" s="542">
        <v>2</v>
      </c>
      <c r="V59" s="1322"/>
      <c r="W59" s="1323"/>
      <c r="X59" s="568"/>
      <c r="Y59" s="104"/>
      <c r="Z59" s="613"/>
      <c r="AC59" s="104"/>
      <c r="AD59" s="104"/>
      <c r="AE59" s="104"/>
      <c r="AF59" s="104"/>
      <c r="AG59" s="104"/>
      <c r="AH59" s="104"/>
      <c r="AI59" s="104"/>
      <c r="AJ59" s="104"/>
      <c r="AK59" s="104"/>
      <c r="AL59" s="147"/>
    </row>
    <row r="60" spans="1:38">
      <c r="A60" s="146"/>
      <c r="B60" s="542">
        <v>3</v>
      </c>
      <c r="C60" s="1322"/>
      <c r="D60" s="1323"/>
      <c r="E60" s="568"/>
      <c r="F60" s="104"/>
      <c r="G60" s="613"/>
      <c r="J60" s="104"/>
      <c r="K60" s="104"/>
      <c r="L60" s="104"/>
      <c r="M60" s="104"/>
      <c r="N60" s="104"/>
      <c r="O60" s="104"/>
      <c r="P60" s="104"/>
      <c r="Q60" s="104"/>
      <c r="R60" s="104"/>
      <c r="S60" s="147"/>
      <c r="T60" s="146"/>
      <c r="U60" s="542">
        <v>3</v>
      </c>
      <c r="V60" s="1322"/>
      <c r="W60" s="1323"/>
      <c r="X60" s="568"/>
      <c r="Y60" s="104"/>
      <c r="Z60" s="613"/>
      <c r="AC60" s="104"/>
      <c r="AD60" s="104"/>
      <c r="AE60" s="104"/>
      <c r="AF60" s="104"/>
      <c r="AG60" s="104"/>
      <c r="AH60" s="104"/>
      <c r="AI60" s="104"/>
      <c r="AJ60" s="104"/>
      <c r="AK60" s="104"/>
      <c r="AL60" s="147"/>
    </row>
    <row r="61" spans="1:38">
      <c r="A61" s="146"/>
      <c r="B61" s="542">
        <v>4</v>
      </c>
      <c r="C61" s="1322"/>
      <c r="D61" s="1323"/>
      <c r="E61" s="568"/>
      <c r="F61" s="104"/>
      <c r="G61" s="104"/>
      <c r="H61" s="104"/>
      <c r="I61" s="104"/>
      <c r="J61" s="104"/>
      <c r="K61" s="104"/>
      <c r="L61" s="104"/>
      <c r="M61" s="104"/>
      <c r="N61" s="104"/>
      <c r="O61" s="104"/>
      <c r="P61" s="104"/>
      <c r="Q61" s="104"/>
      <c r="R61" s="104"/>
      <c r="S61" s="147"/>
      <c r="T61" s="146"/>
      <c r="U61" s="542">
        <v>4</v>
      </c>
      <c r="V61" s="1322"/>
      <c r="W61" s="1323"/>
      <c r="X61" s="568"/>
      <c r="Y61" s="104"/>
      <c r="Z61" s="104"/>
      <c r="AA61" s="104"/>
      <c r="AB61" s="104"/>
      <c r="AC61" s="104"/>
      <c r="AD61" s="104"/>
      <c r="AE61" s="104"/>
      <c r="AF61" s="104"/>
      <c r="AG61" s="104"/>
      <c r="AH61" s="104"/>
      <c r="AI61" s="104"/>
      <c r="AJ61" s="104"/>
      <c r="AK61" s="104"/>
      <c r="AL61" s="147"/>
    </row>
    <row r="62" spans="1:38">
      <c r="A62" s="146"/>
      <c r="B62" s="542">
        <v>5</v>
      </c>
      <c r="C62" s="1322"/>
      <c r="D62" s="1323"/>
      <c r="E62" s="568"/>
      <c r="F62" s="104"/>
      <c r="G62" s="104"/>
      <c r="H62" s="104"/>
      <c r="I62" s="104"/>
      <c r="J62" s="104"/>
      <c r="K62" s="104"/>
      <c r="L62" s="104"/>
      <c r="M62" s="104"/>
      <c r="N62" s="104"/>
      <c r="O62" s="104"/>
      <c r="P62" s="104"/>
      <c r="Q62" s="104"/>
      <c r="R62" s="104"/>
      <c r="S62" s="147"/>
      <c r="T62" s="146"/>
      <c r="U62" s="542">
        <v>5</v>
      </c>
      <c r="V62" s="1322"/>
      <c r="W62" s="1323"/>
      <c r="X62" s="568"/>
      <c r="Y62" s="104"/>
      <c r="Z62" s="104"/>
      <c r="AA62" s="104"/>
      <c r="AB62" s="104"/>
      <c r="AC62" s="104"/>
      <c r="AD62" s="104"/>
      <c r="AE62" s="104"/>
      <c r="AF62" s="104"/>
      <c r="AG62" s="104"/>
      <c r="AH62" s="104"/>
      <c r="AI62" s="104"/>
      <c r="AJ62" s="104"/>
      <c r="AK62" s="104"/>
      <c r="AL62" s="147"/>
    </row>
    <row r="63" spans="1:38">
      <c r="A63" s="146"/>
      <c r="B63" s="542">
        <v>6</v>
      </c>
      <c r="C63" s="1322"/>
      <c r="D63" s="1323"/>
      <c r="E63" s="568"/>
      <c r="F63" s="104"/>
      <c r="G63" s="104"/>
      <c r="H63" s="104"/>
      <c r="I63" s="104"/>
      <c r="J63" s="104"/>
      <c r="K63" s="104"/>
      <c r="L63" s="104"/>
      <c r="M63" s="104"/>
      <c r="N63" s="104"/>
      <c r="O63" s="104"/>
      <c r="P63" s="104"/>
      <c r="Q63" s="104"/>
      <c r="R63" s="104"/>
      <c r="S63" s="147"/>
      <c r="T63" s="146"/>
      <c r="U63" s="542">
        <v>6</v>
      </c>
      <c r="V63" s="1322"/>
      <c r="W63" s="1323"/>
      <c r="X63" s="568"/>
      <c r="Y63" s="104"/>
      <c r="Z63" s="104"/>
      <c r="AA63" s="104"/>
      <c r="AB63" s="104"/>
      <c r="AC63" s="104"/>
      <c r="AD63" s="104"/>
      <c r="AE63" s="104"/>
      <c r="AF63" s="104"/>
      <c r="AG63" s="104"/>
      <c r="AH63" s="104"/>
      <c r="AI63" s="104"/>
      <c r="AJ63" s="104"/>
      <c r="AK63" s="104"/>
      <c r="AL63" s="147"/>
    </row>
    <row r="64" spans="1:38">
      <c r="A64" s="146"/>
      <c r="B64" s="542">
        <v>7</v>
      </c>
      <c r="C64" s="1322"/>
      <c r="D64" s="1323"/>
      <c r="E64" s="568"/>
      <c r="F64" s="104"/>
      <c r="G64" s="104"/>
      <c r="H64" s="104"/>
      <c r="I64" s="104"/>
      <c r="J64" s="104"/>
      <c r="K64" s="104"/>
      <c r="L64" s="104"/>
      <c r="M64" s="104"/>
      <c r="N64" s="104"/>
      <c r="O64" s="104"/>
      <c r="P64" s="104"/>
      <c r="Q64" s="104"/>
      <c r="R64" s="104"/>
      <c r="S64" s="147"/>
      <c r="T64" s="146"/>
      <c r="U64" s="542">
        <v>7</v>
      </c>
      <c r="V64" s="1322"/>
      <c r="W64" s="1323"/>
      <c r="X64" s="568"/>
      <c r="Y64" s="104"/>
      <c r="Z64" s="104"/>
      <c r="AA64" s="104"/>
      <c r="AB64" s="104"/>
      <c r="AC64" s="104"/>
      <c r="AD64" s="104"/>
      <c r="AE64" s="104"/>
      <c r="AF64" s="104"/>
      <c r="AG64" s="104"/>
      <c r="AH64" s="104"/>
      <c r="AI64" s="104"/>
      <c r="AJ64" s="104"/>
      <c r="AK64" s="104"/>
      <c r="AL64" s="147"/>
    </row>
    <row r="65" spans="1:38">
      <c r="A65" s="146"/>
      <c r="B65" s="542">
        <v>8</v>
      </c>
      <c r="C65" s="1322"/>
      <c r="D65" s="1323"/>
      <c r="E65" s="568"/>
      <c r="F65" s="104"/>
      <c r="G65" s="104"/>
      <c r="H65" s="104"/>
      <c r="I65" s="104"/>
      <c r="J65" s="104"/>
      <c r="K65" s="104"/>
      <c r="L65" s="104"/>
      <c r="M65" s="104"/>
      <c r="N65" s="104"/>
      <c r="O65" s="104"/>
      <c r="P65" s="104"/>
      <c r="Q65" s="104"/>
      <c r="R65" s="104"/>
      <c r="S65" s="147"/>
      <c r="T65" s="146"/>
      <c r="U65" s="542">
        <v>8</v>
      </c>
      <c r="V65" s="1322"/>
      <c r="W65" s="1323"/>
      <c r="X65" s="568"/>
      <c r="Y65" s="104"/>
      <c r="Z65" s="104"/>
      <c r="AA65" s="104"/>
      <c r="AB65" s="104"/>
      <c r="AC65" s="104"/>
      <c r="AD65" s="104"/>
      <c r="AE65" s="104"/>
      <c r="AF65" s="104"/>
      <c r="AG65" s="104"/>
      <c r="AH65" s="104"/>
      <c r="AI65" s="104"/>
      <c r="AJ65" s="104"/>
      <c r="AK65" s="104"/>
      <c r="AL65" s="147"/>
    </row>
    <row r="66" spans="1:38">
      <c r="A66" s="146"/>
      <c r="B66" s="542">
        <v>9</v>
      </c>
      <c r="C66" s="1322"/>
      <c r="D66" s="1323"/>
      <c r="E66" s="568"/>
      <c r="F66" s="104"/>
      <c r="G66" s="104"/>
      <c r="H66" s="104"/>
      <c r="I66" s="104"/>
      <c r="J66" s="104"/>
      <c r="K66" s="104"/>
      <c r="L66" s="104"/>
      <c r="M66" s="104"/>
      <c r="N66" s="104"/>
      <c r="O66" s="104"/>
      <c r="P66" s="104"/>
      <c r="Q66" s="104"/>
      <c r="R66" s="104"/>
      <c r="S66" s="147"/>
      <c r="T66" s="146"/>
      <c r="U66" s="542">
        <v>9</v>
      </c>
      <c r="V66" s="1322"/>
      <c r="W66" s="1323"/>
      <c r="X66" s="568"/>
      <c r="Y66" s="104"/>
      <c r="Z66" s="104"/>
      <c r="AA66" s="104"/>
      <c r="AB66" s="104"/>
      <c r="AC66" s="104"/>
      <c r="AD66" s="104"/>
      <c r="AE66" s="104"/>
      <c r="AF66" s="104"/>
      <c r="AG66" s="104"/>
      <c r="AH66" s="104"/>
      <c r="AI66" s="104"/>
      <c r="AJ66" s="104"/>
      <c r="AK66" s="104"/>
      <c r="AL66" s="147"/>
    </row>
    <row r="67" spans="1:38">
      <c r="A67" s="146"/>
      <c r="B67" s="542">
        <v>10</v>
      </c>
      <c r="C67" s="1322"/>
      <c r="D67" s="1323"/>
      <c r="E67" s="568"/>
      <c r="F67" s="104"/>
      <c r="G67" s="104"/>
      <c r="H67" s="104"/>
      <c r="I67" s="104"/>
      <c r="J67" s="104"/>
      <c r="K67" s="104"/>
      <c r="L67" s="104"/>
      <c r="M67" s="104"/>
      <c r="N67" s="104"/>
      <c r="O67" s="104"/>
      <c r="P67" s="104"/>
      <c r="Q67" s="104"/>
      <c r="R67" s="104"/>
      <c r="S67" s="147"/>
      <c r="T67" s="146"/>
      <c r="U67" s="542">
        <v>10</v>
      </c>
      <c r="V67" s="1322"/>
      <c r="W67" s="1323"/>
      <c r="X67" s="568"/>
      <c r="Y67" s="104"/>
      <c r="Z67" s="104"/>
      <c r="AA67" s="104"/>
      <c r="AB67" s="104"/>
      <c r="AC67" s="104"/>
      <c r="AD67" s="104"/>
      <c r="AE67" s="104"/>
      <c r="AF67" s="104"/>
      <c r="AG67" s="104"/>
      <c r="AH67" s="104"/>
      <c r="AI67" s="104"/>
      <c r="AJ67" s="104"/>
      <c r="AK67" s="104"/>
      <c r="AL67" s="147"/>
    </row>
    <row r="68" spans="1:38">
      <c r="A68" s="146"/>
      <c r="B68" s="542">
        <v>11</v>
      </c>
      <c r="C68" s="1322"/>
      <c r="D68" s="1323"/>
      <c r="E68" s="568"/>
      <c r="F68" s="104"/>
      <c r="G68" s="104"/>
      <c r="H68" s="104"/>
      <c r="I68" s="104"/>
      <c r="J68" s="104"/>
      <c r="K68" s="104"/>
      <c r="L68" s="104"/>
      <c r="M68" s="104"/>
      <c r="N68" s="104"/>
      <c r="O68" s="104"/>
      <c r="P68" s="104"/>
      <c r="Q68" s="104"/>
      <c r="R68" s="104"/>
      <c r="S68" s="147"/>
      <c r="T68" s="146"/>
      <c r="U68" s="542">
        <v>11</v>
      </c>
      <c r="V68" s="1322"/>
      <c r="W68" s="1323"/>
      <c r="X68" s="568"/>
      <c r="Y68" s="104"/>
      <c r="Z68" s="104"/>
      <c r="AA68" s="104"/>
      <c r="AB68" s="104"/>
      <c r="AC68" s="104"/>
      <c r="AD68" s="104"/>
      <c r="AE68" s="104"/>
      <c r="AF68" s="104"/>
      <c r="AG68" s="104"/>
      <c r="AH68" s="104"/>
      <c r="AI68" s="104"/>
      <c r="AJ68" s="104"/>
      <c r="AK68" s="104"/>
      <c r="AL68" s="147"/>
    </row>
    <row r="69" spans="1:38">
      <c r="A69" s="146"/>
      <c r="B69" s="542">
        <v>12</v>
      </c>
      <c r="C69" s="1322"/>
      <c r="D69" s="1323"/>
      <c r="E69" s="568"/>
      <c r="F69" s="104"/>
      <c r="G69" s="104"/>
      <c r="H69" s="104"/>
      <c r="I69" s="104"/>
      <c r="J69" s="104"/>
      <c r="K69" s="104"/>
      <c r="L69" s="104"/>
      <c r="M69" s="104"/>
      <c r="N69" s="104"/>
      <c r="O69" s="104"/>
      <c r="P69" s="104"/>
      <c r="Q69" s="104"/>
      <c r="R69" s="104"/>
      <c r="S69" s="147"/>
      <c r="T69" s="146"/>
      <c r="U69" s="542">
        <v>12</v>
      </c>
      <c r="V69" s="1322"/>
      <c r="W69" s="1323"/>
      <c r="X69" s="568"/>
      <c r="Y69" s="104"/>
      <c r="Z69" s="104"/>
      <c r="AA69" s="104"/>
      <c r="AB69" s="104"/>
      <c r="AC69" s="104"/>
      <c r="AD69" s="104"/>
      <c r="AE69" s="104"/>
      <c r="AF69" s="104"/>
      <c r="AG69" s="104"/>
      <c r="AH69" s="104"/>
      <c r="AI69" s="104"/>
      <c r="AJ69" s="104"/>
      <c r="AK69" s="104"/>
      <c r="AL69" s="147"/>
    </row>
    <row r="70" spans="1:38">
      <c r="A70" s="146"/>
      <c r="B70" s="542">
        <v>13</v>
      </c>
      <c r="C70" s="1322"/>
      <c r="D70" s="1323"/>
      <c r="E70" s="568"/>
      <c r="F70" s="104"/>
      <c r="G70" s="104"/>
      <c r="H70" s="104"/>
      <c r="I70" s="104"/>
      <c r="J70" s="104"/>
      <c r="K70" s="104"/>
      <c r="L70" s="104"/>
      <c r="M70" s="104"/>
      <c r="N70" s="104"/>
      <c r="O70" s="104"/>
      <c r="P70" s="104"/>
      <c r="Q70" s="104"/>
      <c r="R70" s="104"/>
      <c r="S70" s="147"/>
      <c r="T70" s="146"/>
      <c r="U70" s="542">
        <v>13</v>
      </c>
      <c r="V70" s="1322"/>
      <c r="W70" s="1323"/>
      <c r="X70" s="568"/>
      <c r="Y70" s="104"/>
      <c r="Z70" s="104"/>
      <c r="AA70" s="104"/>
      <c r="AB70" s="104"/>
      <c r="AC70" s="104"/>
      <c r="AD70" s="104"/>
      <c r="AE70" s="104"/>
      <c r="AF70" s="104"/>
      <c r="AG70" s="104"/>
      <c r="AH70" s="104"/>
      <c r="AI70" s="104"/>
      <c r="AJ70" s="104"/>
      <c r="AK70" s="104"/>
      <c r="AL70" s="147"/>
    </row>
    <row r="71" spans="1:38">
      <c r="A71" s="146"/>
      <c r="B71" s="542">
        <v>14</v>
      </c>
      <c r="C71" s="1322"/>
      <c r="D71" s="1323"/>
      <c r="E71" s="568"/>
      <c r="F71" s="104"/>
      <c r="G71" s="104"/>
      <c r="H71" s="104"/>
      <c r="I71" s="104"/>
      <c r="J71" s="104"/>
      <c r="K71" s="104"/>
      <c r="L71" s="104"/>
      <c r="M71" s="104"/>
      <c r="N71" s="104"/>
      <c r="O71" s="104"/>
      <c r="P71" s="104"/>
      <c r="Q71" s="104"/>
      <c r="R71" s="104"/>
      <c r="S71" s="147"/>
      <c r="T71" s="146"/>
      <c r="U71" s="542">
        <v>14</v>
      </c>
      <c r="V71" s="1322"/>
      <c r="W71" s="1323"/>
      <c r="X71" s="568"/>
      <c r="Y71" s="104"/>
      <c r="Z71" s="104"/>
      <c r="AA71" s="104"/>
      <c r="AB71" s="104"/>
      <c r="AC71" s="104"/>
      <c r="AD71" s="104"/>
      <c r="AE71" s="104"/>
      <c r="AF71" s="104"/>
      <c r="AG71" s="104"/>
      <c r="AH71" s="104"/>
      <c r="AI71" s="104"/>
      <c r="AJ71" s="104"/>
      <c r="AK71" s="104"/>
      <c r="AL71" s="147"/>
    </row>
    <row r="72" spans="1:38">
      <c r="A72" s="146"/>
      <c r="B72" s="542">
        <v>15</v>
      </c>
      <c r="C72" s="1322"/>
      <c r="D72" s="1323"/>
      <c r="E72" s="568"/>
      <c r="F72" s="104"/>
      <c r="G72" s="104"/>
      <c r="H72" s="104"/>
      <c r="I72" s="104"/>
      <c r="J72" s="104"/>
      <c r="K72" s="104"/>
      <c r="L72" s="104"/>
      <c r="M72" s="104"/>
      <c r="N72" s="104"/>
      <c r="O72" s="104"/>
      <c r="P72" s="104"/>
      <c r="Q72" s="104"/>
      <c r="R72" s="104"/>
      <c r="S72" s="147"/>
      <c r="T72" s="146"/>
      <c r="U72" s="542">
        <v>15</v>
      </c>
      <c r="V72" s="1322"/>
      <c r="W72" s="1323"/>
      <c r="X72" s="568"/>
      <c r="Y72" s="104"/>
      <c r="Z72" s="104"/>
      <c r="AA72" s="104"/>
      <c r="AB72" s="104"/>
      <c r="AC72" s="104"/>
      <c r="AD72" s="104"/>
      <c r="AE72" s="104"/>
      <c r="AF72" s="104"/>
      <c r="AG72" s="104"/>
      <c r="AH72" s="104"/>
      <c r="AI72" s="104"/>
      <c r="AJ72" s="104"/>
      <c r="AK72" s="104"/>
      <c r="AL72" s="147"/>
    </row>
    <row r="73" spans="1:38">
      <c r="A73" s="146"/>
      <c r="B73" s="542">
        <v>16</v>
      </c>
      <c r="C73" s="1322"/>
      <c r="D73" s="1323"/>
      <c r="E73" s="568"/>
      <c r="F73" s="104"/>
      <c r="G73" s="104"/>
      <c r="H73" s="104"/>
      <c r="I73" s="104"/>
      <c r="J73" s="104"/>
      <c r="K73" s="104"/>
      <c r="L73" s="104"/>
      <c r="M73" s="104"/>
      <c r="N73" s="104"/>
      <c r="O73" s="104"/>
      <c r="P73" s="104"/>
      <c r="Q73" s="104"/>
      <c r="R73" s="104"/>
      <c r="S73" s="147"/>
      <c r="T73" s="146"/>
      <c r="U73" s="542">
        <v>16</v>
      </c>
      <c r="V73" s="1322"/>
      <c r="W73" s="1323"/>
      <c r="X73" s="568"/>
      <c r="Y73" s="104"/>
      <c r="Z73" s="104"/>
      <c r="AA73" s="104"/>
      <c r="AB73" s="104"/>
      <c r="AC73" s="104"/>
      <c r="AD73" s="104"/>
      <c r="AE73" s="104"/>
      <c r="AF73" s="104"/>
      <c r="AG73" s="104"/>
      <c r="AH73" s="104"/>
      <c r="AI73" s="104"/>
      <c r="AJ73" s="104"/>
      <c r="AK73" s="104"/>
      <c r="AL73" s="147"/>
    </row>
    <row r="74" spans="1:38">
      <c r="A74" s="146"/>
      <c r="B74" s="542">
        <v>17</v>
      </c>
      <c r="C74" s="1322"/>
      <c r="D74" s="1323"/>
      <c r="E74" s="568"/>
      <c r="F74" s="104"/>
      <c r="G74" s="104"/>
      <c r="H74" s="104"/>
      <c r="I74" s="104"/>
      <c r="J74" s="104"/>
      <c r="K74" s="104"/>
      <c r="L74" s="104"/>
      <c r="M74" s="104"/>
      <c r="N74" s="104"/>
      <c r="O74" s="104"/>
      <c r="P74" s="104"/>
      <c r="Q74" s="104"/>
      <c r="R74" s="104"/>
      <c r="S74" s="147"/>
      <c r="T74" s="146"/>
      <c r="U74" s="542">
        <v>17</v>
      </c>
      <c r="V74" s="1322"/>
      <c r="W74" s="1323"/>
      <c r="X74" s="568"/>
      <c r="Y74" s="104"/>
      <c r="Z74" s="104"/>
      <c r="AA74" s="104"/>
      <c r="AB74" s="104"/>
      <c r="AC74" s="104"/>
      <c r="AD74" s="104"/>
      <c r="AE74" s="104"/>
      <c r="AF74" s="104"/>
      <c r="AG74" s="104"/>
      <c r="AH74" s="104"/>
      <c r="AI74" s="104"/>
      <c r="AJ74" s="104"/>
      <c r="AK74" s="104"/>
      <c r="AL74" s="147"/>
    </row>
    <row r="75" spans="1:38">
      <c r="A75" s="146"/>
      <c r="B75" s="542">
        <v>18</v>
      </c>
      <c r="C75" s="1322"/>
      <c r="D75" s="1323"/>
      <c r="E75" s="568"/>
      <c r="F75" s="104"/>
      <c r="G75" s="104"/>
      <c r="H75" s="104"/>
      <c r="I75" s="104"/>
      <c r="J75" s="104"/>
      <c r="K75" s="104"/>
      <c r="L75" s="104"/>
      <c r="M75" s="104"/>
      <c r="N75" s="104"/>
      <c r="O75" s="104"/>
      <c r="P75" s="104"/>
      <c r="Q75" s="104"/>
      <c r="R75" s="104"/>
      <c r="S75" s="147"/>
      <c r="T75" s="146"/>
      <c r="U75" s="542">
        <v>18</v>
      </c>
      <c r="V75" s="1322"/>
      <c r="W75" s="1323"/>
      <c r="X75" s="568"/>
      <c r="Y75" s="104"/>
      <c r="Z75" s="104"/>
      <c r="AA75" s="104"/>
      <c r="AB75" s="104"/>
      <c r="AC75" s="104"/>
      <c r="AD75" s="104"/>
      <c r="AE75" s="104"/>
      <c r="AF75" s="104"/>
      <c r="AG75" s="104"/>
      <c r="AH75" s="104"/>
      <c r="AI75" s="104"/>
      <c r="AJ75" s="104"/>
      <c r="AK75" s="104"/>
      <c r="AL75" s="147"/>
    </row>
    <row r="76" spans="1:38">
      <c r="A76" s="146"/>
      <c r="B76" s="542">
        <v>19</v>
      </c>
      <c r="C76" s="1322"/>
      <c r="D76" s="1323"/>
      <c r="E76" s="568"/>
      <c r="F76" s="104"/>
      <c r="G76" s="104"/>
      <c r="H76" s="104"/>
      <c r="I76" s="104"/>
      <c r="J76" s="104"/>
      <c r="K76" s="104"/>
      <c r="L76" s="104"/>
      <c r="M76" s="104"/>
      <c r="N76" s="104"/>
      <c r="O76" s="104"/>
      <c r="P76" s="104"/>
      <c r="Q76" s="104"/>
      <c r="R76" s="104"/>
      <c r="S76" s="147"/>
      <c r="T76" s="146"/>
      <c r="U76" s="542">
        <v>19</v>
      </c>
      <c r="V76" s="1322"/>
      <c r="W76" s="1323"/>
      <c r="X76" s="568"/>
      <c r="Y76" s="104"/>
      <c r="Z76" s="104"/>
      <c r="AA76" s="104"/>
      <c r="AB76" s="104"/>
      <c r="AC76" s="104"/>
      <c r="AD76" s="104"/>
      <c r="AE76" s="104"/>
      <c r="AF76" s="104"/>
      <c r="AG76" s="104"/>
      <c r="AH76" s="104"/>
      <c r="AI76" s="104"/>
      <c r="AJ76" s="104"/>
      <c r="AK76" s="104"/>
      <c r="AL76" s="147"/>
    </row>
    <row r="77" spans="1:38">
      <c r="A77" s="146"/>
      <c r="B77" s="542">
        <v>20</v>
      </c>
      <c r="C77" s="1322"/>
      <c r="D77" s="1323"/>
      <c r="E77" s="568"/>
      <c r="F77" s="104"/>
      <c r="G77" s="104"/>
      <c r="H77" s="104"/>
      <c r="I77" s="104"/>
      <c r="J77" s="104"/>
      <c r="K77" s="104"/>
      <c r="L77" s="104"/>
      <c r="M77" s="104"/>
      <c r="N77" s="104"/>
      <c r="O77" s="104"/>
      <c r="P77" s="104"/>
      <c r="Q77" s="104"/>
      <c r="R77" s="104"/>
      <c r="S77" s="147"/>
      <c r="T77" s="146"/>
      <c r="U77" s="542">
        <v>20</v>
      </c>
      <c r="V77" s="1322"/>
      <c r="W77" s="1323"/>
      <c r="X77" s="568"/>
      <c r="Y77" s="104"/>
      <c r="Z77" s="104"/>
      <c r="AA77" s="104"/>
      <c r="AB77" s="104"/>
      <c r="AC77" s="104"/>
      <c r="AD77" s="104"/>
      <c r="AE77" s="104"/>
      <c r="AF77" s="104"/>
      <c r="AG77" s="104"/>
      <c r="AH77" s="104"/>
      <c r="AI77" s="104"/>
      <c r="AJ77" s="104"/>
      <c r="AK77" s="104"/>
      <c r="AL77" s="147"/>
    </row>
    <row r="78" spans="1:38">
      <c r="A78" s="146"/>
      <c r="B78" s="542">
        <v>21</v>
      </c>
      <c r="C78" s="1322"/>
      <c r="D78" s="1323"/>
      <c r="E78" s="568"/>
      <c r="F78" s="104"/>
      <c r="G78" s="104"/>
      <c r="H78" s="104"/>
      <c r="I78" s="104"/>
      <c r="J78" s="104"/>
      <c r="K78" s="104"/>
      <c r="L78" s="104"/>
      <c r="M78" s="104"/>
      <c r="N78" s="104"/>
      <c r="O78" s="104"/>
      <c r="P78" s="104"/>
      <c r="Q78" s="104"/>
      <c r="R78" s="104"/>
      <c r="S78" s="147"/>
      <c r="T78" s="146"/>
      <c r="U78" s="542">
        <v>21</v>
      </c>
      <c r="V78" s="1322"/>
      <c r="W78" s="1323"/>
      <c r="X78" s="568"/>
      <c r="Y78" s="104"/>
      <c r="Z78" s="104"/>
      <c r="AA78" s="104"/>
      <c r="AB78" s="104"/>
      <c r="AC78" s="104"/>
      <c r="AD78" s="104"/>
      <c r="AE78" s="104"/>
      <c r="AF78" s="104"/>
      <c r="AG78" s="104"/>
      <c r="AH78" s="104"/>
      <c r="AI78" s="104"/>
      <c r="AJ78" s="104"/>
      <c r="AK78" s="104"/>
      <c r="AL78" s="147"/>
    </row>
    <row r="79" spans="1:38">
      <c r="A79" s="146"/>
      <c r="B79" s="542">
        <v>22</v>
      </c>
      <c r="C79" s="1322"/>
      <c r="D79" s="1323"/>
      <c r="E79" s="568"/>
      <c r="F79" s="104"/>
      <c r="G79" s="104"/>
      <c r="H79" s="104"/>
      <c r="I79" s="104"/>
      <c r="J79" s="104"/>
      <c r="K79" s="104"/>
      <c r="L79" s="104"/>
      <c r="M79" s="104"/>
      <c r="N79" s="104"/>
      <c r="O79" s="104"/>
      <c r="P79" s="104"/>
      <c r="Q79" s="104"/>
      <c r="R79" s="104"/>
      <c r="S79" s="147"/>
      <c r="T79" s="146"/>
      <c r="U79" s="542">
        <v>22</v>
      </c>
      <c r="V79" s="1322"/>
      <c r="W79" s="1323"/>
      <c r="X79" s="568"/>
      <c r="Y79" s="104"/>
      <c r="Z79" s="104"/>
      <c r="AA79" s="104"/>
      <c r="AB79" s="104"/>
      <c r="AC79" s="104"/>
      <c r="AD79" s="104"/>
      <c r="AE79" s="104"/>
      <c r="AF79" s="104"/>
      <c r="AG79" s="104"/>
      <c r="AH79" s="104"/>
      <c r="AI79" s="104"/>
      <c r="AJ79" s="104"/>
      <c r="AK79" s="104"/>
      <c r="AL79" s="147"/>
    </row>
    <row r="80" spans="1:38">
      <c r="A80" s="146"/>
      <c r="B80" s="542">
        <v>23</v>
      </c>
      <c r="C80" s="1322"/>
      <c r="D80" s="1323"/>
      <c r="E80" s="568"/>
      <c r="F80" s="104"/>
      <c r="G80" s="104"/>
      <c r="H80" s="104"/>
      <c r="I80" s="104"/>
      <c r="J80" s="104"/>
      <c r="K80" s="104"/>
      <c r="L80" s="104"/>
      <c r="M80" s="104"/>
      <c r="N80" s="104"/>
      <c r="O80" s="104"/>
      <c r="P80" s="104"/>
      <c r="Q80" s="104"/>
      <c r="R80" s="104"/>
      <c r="S80" s="147"/>
      <c r="T80" s="146"/>
      <c r="U80" s="542">
        <v>23</v>
      </c>
      <c r="V80" s="1322"/>
      <c r="W80" s="1323"/>
      <c r="X80" s="568"/>
      <c r="Y80" s="104"/>
      <c r="Z80" s="104"/>
      <c r="AA80" s="104"/>
      <c r="AB80" s="104"/>
      <c r="AC80" s="104"/>
      <c r="AD80" s="104"/>
      <c r="AE80" s="104"/>
      <c r="AF80" s="104"/>
      <c r="AG80" s="104"/>
      <c r="AH80" s="104"/>
      <c r="AI80" s="104"/>
      <c r="AJ80" s="104"/>
      <c r="AK80" s="104"/>
      <c r="AL80" s="147"/>
    </row>
    <row r="81" spans="1:38">
      <c r="A81" s="146"/>
      <c r="B81" s="542">
        <v>24</v>
      </c>
      <c r="C81" s="1322"/>
      <c r="D81" s="1323"/>
      <c r="E81" s="568"/>
      <c r="F81" s="104"/>
      <c r="G81" s="104"/>
      <c r="H81" s="104"/>
      <c r="I81" s="104"/>
      <c r="J81" s="104"/>
      <c r="K81" s="104"/>
      <c r="L81" s="104"/>
      <c r="M81" s="104"/>
      <c r="N81" s="104"/>
      <c r="O81" s="104"/>
      <c r="P81" s="104"/>
      <c r="Q81" s="104"/>
      <c r="R81" s="104"/>
      <c r="S81" s="147"/>
      <c r="T81" s="146"/>
      <c r="U81" s="542">
        <v>24</v>
      </c>
      <c r="V81" s="1322"/>
      <c r="W81" s="1323"/>
      <c r="X81" s="568"/>
      <c r="Y81" s="104"/>
      <c r="Z81" s="104"/>
      <c r="AA81" s="104"/>
      <c r="AB81" s="104"/>
      <c r="AC81" s="104"/>
      <c r="AD81" s="104"/>
      <c r="AE81" s="104"/>
      <c r="AF81" s="104"/>
      <c r="AG81" s="104"/>
      <c r="AH81" s="104"/>
      <c r="AI81" s="104"/>
      <c r="AJ81" s="104"/>
      <c r="AK81" s="104"/>
      <c r="AL81" s="147"/>
    </row>
    <row r="82" spans="1:38">
      <c r="A82" s="146"/>
      <c r="B82" s="542">
        <v>25</v>
      </c>
      <c r="C82" s="1322"/>
      <c r="D82" s="1323"/>
      <c r="E82" s="568"/>
      <c r="F82" s="104"/>
      <c r="G82" s="104"/>
      <c r="H82" s="104"/>
      <c r="I82" s="104"/>
      <c r="J82" s="104"/>
      <c r="K82" s="104"/>
      <c r="L82" s="104"/>
      <c r="M82" s="104"/>
      <c r="N82" s="104"/>
      <c r="O82" s="104"/>
      <c r="P82" s="104"/>
      <c r="Q82" s="104"/>
      <c r="R82" s="104"/>
      <c r="S82" s="147"/>
      <c r="T82" s="146"/>
      <c r="U82" s="542">
        <v>25</v>
      </c>
      <c r="V82" s="1322"/>
      <c r="W82" s="1323"/>
      <c r="X82" s="568"/>
      <c r="Y82" s="104"/>
      <c r="Z82" s="104"/>
      <c r="AA82" s="104"/>
      <c r="AB82" s="104"/>
      <c r="AC82" s="104"/>
      <c r="AD82" s="104"/>
      <c r="AE82" s="104"/>
      <c r="AF82" s="104"/>
      <c r="AG82" s="104"/>
      <c r="AH82" s="104"/>
      <c r="AI82" s="104"/>
      <c r="AJ82" s="104"/>
      <c r="AK82" s="104"/>
      <c r="AL82" s="147"/>
    </row>
    <row r="83" spans="1:38">
      <c r="A83" s="146"/>
      <c r="B83" s="542">
        <v>26</v>
      </c>
      <c r="C83" s="1322"/>
      <c r="D83" s="1323"/>
      <c r="E83" s="568"/>
      <c r="F83" s="104"/>
      <c r="G83" s="104"/>
      <c r="H83" s="104"/>
      <c r="I83" s="104"/>
      <c r="J83" s="104"/>
      <c r="K83" s="104"/>
      <c r="L83" s="104"/>
      <c r="M83" s="104"/>
      <c r="N83" s="104"/>
      <c r="O83" s="104"/>
      <c r="P83" s="104"/>
      <c r="Q83" s="104"/>
      <c r="R83" s="104"/>
      <c r="S83" s="147"/>
      <c r="T83" s="146"/>
      <c r="U83" s="542">
        <v>26</v>
      </c>
      <c r="V83" s="1322"/>
      <c r="W83" s="1323"/>
      <c r="X83" s="568"/>
      <c r="Y83" s="104"/>
      <c r="Z83" s="104"/>
      <c r="AA83" s="104"/>
      <c r="AB83" s="104"/>
      <c r="AC83" s="104"/>
      <c r="AD83" s="104"/>
      <c r="AE83" s="104"/>
      <c r="AF83" s="104"/>
      <c r="AG83" s="104"/>
      <c r="AH83" s="104"/>
      <c r="AI83" s="104"/>
      <c r="AJ83" s="104"/>
      <c r="AK83" s="104"/>
      <c r="AL83" s="147"/>
    </row>
    <row r="84" spans="1:38">
      <c r="A84" s="146"/>
      <c r="B84" s="542">
        <v>27</v>
      </c>
      <c r="C84" s="1322"/>
      <c r="D84" s="1323"/>
      <c r="E84" s="568"/>
      <c r="F84" s="104"/>
      <c r="G84" s="104"/>
      <c r="H84" s="104"/>
      <c r="I84" s="104"/>
      <c r="J84" s="104"/>
      <c r="K84" s="104"/>
      <c r="L84" s="104"/>
      <c r="M84" s="104"/>
      <c r="N84" s="104"/>
      <c r="O84" s="104"/>
      <c r="P84" s="104"/>
      <c r="Q84" s="104"/>
      <c r="R84" s="104"/>
      <c r="S84" s="147"/>
      <c r="T84" s="146"/>
      <c r="U84" s="542">
        <v>27</v>
      </c>
      <c r="V84" s="1322"/>
      <c r="W84" s="1323"/>
      <c r="X84" s="568"/>
      <c r="Y84" s="104"/>
      <c r="Z84" s="104"/>
      <c r="AA84" s="104"/>
      <c r="AB84" s="104"/>
      <c r="AC84" s="104"/>
      <c r="AD84" s="104"/>
      <c r="AE84" s="104"/>
      <c r="AF84" s="104"/>
      <c r="AG84" s="104"/>
      <c r="AH84" s="104"/>
      <c r="AI84" s="104"/>
      <c r="AJ84" s="104"/>
      <c r="AK84" s="104"/>
      <c r="AL84" s="147"/>
    </row>
    <row r="85" spans="1:38">
      <c r="A85" s="146"/>
      <c r="B85" s="542">
        <v>28</v>
      </c>
      <c r="C85" s="1322"/>
      <c r="D85" s="1323"/>
      <c r="E85" s="568"/>
      <c r="F85" s="104"/>
      <c r="G85" s="104"/>
      <c r="H85" s="104"/>
      <c r="I85" s="104"/>
      <c r="J85" s="104"/>
      <c r="K85" s="104"/>
      <c r="L85" s="104"/>
      <c r="M85" s="104"/>
      <c r="N85" s="104"/>
      <c r="O85" s="104"/>
      <c r="P85" s="104"/>
      <c r="Q85" s="104"/>
      <c r="R85" s="104"/>
      <c r="S85" s="147"/>
      <c r="T85" s="146"/>
      <c r="U85" s="542">
        <v>28</v>
      </c>
      <c r="V85" s="1322"/>
      <c r="W85" s="1323"/>
      <c r="X85" s="568"/>
      <c r="Y85" s="104"/>
      <c r="Z85" s="104"/>
      <c r="AA85" s="104"/>
      <c r="AB85" s="104"/>
      <c r="AC85" s="104"/>
      <c r="AD85" s="104"/>
      <c r="AE85" s="104"/>
      <c r="AF85" s="104"/>
      <c r="AG85" s="104"/>
      <c r="AH85" s="104"/>
      <c r="AI85" s="104"/>
      <c r="AJ85" s="104"/>
      <c r="AK85" s="104"/>
      <c r="AL85" s="147"/>
    </row>
    <row r="86" spans="1:38">
      <c r="A86" s="146"/>
      <c r="B86" s="542">
        <v>29</v>
      </c>
      <c r="C86" s="1322"/>
      <c r="D86" s="1323"/>
      <c r="E86" s="568"/>
      <c r="F86" s="104"/>
      <c r="G86" s="104"/>
      <c r="H86" s="104"/>
      <c r="I86" s="104"/>
      <c r="J86" s="104"/>
      <c r="K86" s="104"/>
      <c r="L86" s="104"/>
      <c r="M86" s="104"/>
      <c r="N86" s="104"/>
      <c r="O86" s="104"/>
      <c r="P86" s="104"/>
      <c r="Q86" s="104"/>
      <c r="R86" s="104"/>
      <c r="S86" s="147"/>
      <c r="T86" s="146"/>
      <c r="U86" s="542">
        <v>29</v>
      </c>
      <c r="V86" s="1322"/>
      <c r="W86" s="1323"/>
      <c r="X86" s="568"/>
      <c r="Y86" s="104"/>
      <c r="Z86" s="104"/>
      <c r="AA86" s="104"/>
      <c r="AB86" s="104"/>
      <c r="AC86" s="104"/>
      <c r="AD86" s="104"/>
      <c r="AE86" s="104"/>
      <c r="AF86" s="104"/>
      <c r="AG86" s="104"/>
      <c r="AH86" s="104"/>
      <c r="AI86" s="104"/>
      <c r="AJ86" s="104"/>
      <c r="AK86" s="104"/>
      <c r="AL86" s="147"/>
    </row>
    <row r="87" spans="1:38">
      <c r="A87" s="146"/>
      <c r="B87" s="542">
        <v>30</v>
      </c>
      <c r="C87" s="1322"/>
      <c r="D87" s="1323"/>
      <c r="E87" s="568"/>
      <c r="F87" s="104"/>
      <c r="G87" s="104"/>
      <c r="H87" s="104"/>
      <c r="I87" s="104"/>
      <c r="J87" s="104"/>
      <c r="K87" s="104"/>
      <c r="L87" s="104"/>
      <c r="M87" s="104"/>
      <c r="N87" s="104"/>
      <c r="O87" s="104"/>
      <c r="P87" s="104"/>
      <c r="Q87" s="104"/>
      <c r="R87" s="104"/>
      <c r="S87" s="147"/>
      <c r="T87" s="146"/>
      <c r="U87" s="542">
        <v>30</v>
      </c>
      <c r="V87" s="1322"/>
      <c r="W87" s="1323"/>
      <c r="X87" s="568"/>
      <c r="Y87" s="104"/>
      <c r="Z87" s="104"/>
      <c r="AA87" s="104"/>
      <c r="AB87" s="104"/>
      <c r="AC87" s="104"/>
      <c r="AD87" s="104"/>
      <c r="AE87" s="104"/>
      <c r="AF87" s="104"/>
      <c r="AG87" s="104"/>
      <c r="AH87" s="104"/>
      <c r="AI87" s="104"/>
      <c r="AJ87" s="104"/>
      <c r="AK87" s="104"/>
      <c r="AL87" s="147"/>
    </row>
    <row r="88" spans="1:38">
      <c r="A88" s="146"/>
      <c r="B88" s="542">
        <v>31</v>
      </c>
      <c r="C88" s="1322"/>
      <c r="D88" s="1323"/>
      <c r="E88" s="568"/>
      <c r="F88" s="104"/>
      <c r="G88" s="104"/>
      <c r="H88" s="104"/>
      <c r="I88" s="104"/>
      <c r="J88" s="104"/>
      <c r="K88" s="104"/>
      <c r="L88" s="104"/>
      <c r="M88" s="104"/>
      <c r="N88" s="104"/>
      <c r="O88" s="104"/>
      <c r="P88" s="104"/>
      <c r="Q88" s="104"/>
      <c r="R88" s="104"/>
      <c r="S88" s="147"/>
      <c r="T88" s="146"/>
      <c r="U88" s="542">
        <v>31</v>
      </c>
      <c r="V88" s="1322"/>
      <c r="W88" s="1323"/>
      <c r="X88" s="568"/>
      <c r="Y88" s="104"/>
      <c r="Z88" s="104"/>
      <c r="AA88" s="104"/>
      <c r="AB88" s="104"/>
      <c r="AC88" s="104"/>
      <c r="AD88" s="104"/>
      <c r="AE88" s="104"/>
      <c r="AF88" s="104"/>
      <c r="AG88" s="104"/>
      <c r="AH88" s="104"/>
      <c r="AI88" s="104"/>
      <c r="AJ88" s="104"/>
      <c r="AK88" s="104"/>
      <c r="AL88" s="147"/>
    </row>
    <row r="89" spans="1:38">
      <c r="A89" s="146"/>
      <c r="B89" s="542">
        <v>32</v>
      </c>
      <c r="C89" s="1322"/>
      <c r="D89" s="1323"/>
      <c r="E89" s="568"/>
      <c r="F89" s="104"/>
      <c r="G89" s="104"/>
      <c r="H89" s="104"/>
      <c r="I89" s="104"/>
      <c r="J89" s="104"/>
      <c r="K89" s="104"/>
      <c r="L89" s="104"/>
      <c r="M89" s="104"/>
      <c r="N89" s="104"/>
      <c r="O89" s="104"/>
      <c r="P89" s="104"/>
      <c r="Q89" s="104"/>
      <c r="R89" s="104"/>
      <c r="S89" s="147"/>
      <c r="T89" s="146"/>
      <c r="U89" s="542">
        <v>32</v>
      </c>
      <c r="V89" s="1322"/>
      <c r="W89" s="1323"/>
      <c r="X89" s="568"/>
      <c r="Y89" s="104"/>
      <c r="Z89" s="104"/>
      <c r="AA89" s="104"/>
      <c r="AB89" s="104"/>
      <c r="AC89" s="104"/>
      <c r="AD89" s="104"/>
      <c r="AE89" s="104"/>
      <c r="AF89" s="104"/>
      <c r="AG89" s="104"/>
      <c r="AH89" s="104"/>
      <c r="AI89" s="104"/>
      <c r="AJ89" s="104"/>
      <c r="AK89" s="104"/>
      <c r="AL89" s="147"/>
    </row>
    <row r="90" spans="1:38">
      <c r="A90" s="146"/>
      <c r="B90" s="542">
        <v>33</v>
      </c>
      <c r="C90" s="1322"/>
      <c r="D90" s="1323"/>
      <c r="E90" s="568"/>
      <c r="F90" s="104"/>
      <c r="G90" s="104"/>
      <c r="H90" s="104"/>
      <c r="I90" s="104"/>
      <c r="J90" s="104"/>
      <c r="K90" s="104"/>
      <c r="L90" s="104"/>
      <c r="M90" s="104"/>
      <c r="N90" s="104"/>
      <c r="O90" s="104"/>
      <c r="P90" s="104"/>
      <c r="Q90" s="104"/>
      <c r="R90" s="104"/>
      <c r="S90" s="147"/>
      <c r="T90" s="146"/>
      <c r="U90" s="542">
        <v>33</v>
      </c>
      <c r="V90" s="1322"/>
      <c r="W90" s="1323"/>
      <c r="X90" s="568"/>
      <c r="Y90" s="104"/>
      <c r="Z90" s="104"/>
      <c r="AA90" s="104"/>
      <c r="AB90" s="104"/>
      <c r="AC90" s="104"/>
      <c r="AD90" s="104"/>
      <c r="AE90" s="104"/>
      <c r="AF90" s="104"/>
      <c r="AG90" s="104"/>
      <c r="AH90" s="104"/>
      <c r="AI90" s="104"/>
      <c r="AJ90" s="104"/>
      <c r="AK90" s="104"/>
      <c r="AL90" s="147"/>
    </row>
    <row r="91" spans="1:38">
      <c r="A91" s="146"/>
      <c r="B91" s="542">
        <v>34</v>
      </c>
      <c r="C91" s="1322"/>
      <c r="D91" s="1323"/>
      <c r="E91" s="568"/>
      <c r="F91" s="104"/>
      <c r="G91" s="104"/>
      <c r="H91" s="104"/>
      <c r="I91" s="104"/>
      <c r="J91" s="104"/>
      <c r="K91" s="104"/>
      <c r="L91" s="104"/>
      <c r="M91" s="104"/>
      <c r="N91" s="104"/>
      <c r="O91" s="104"/>
      <c r="P91" s="104"/>
      <c r="Q91" s="104"/>
      <c r="R91" s="104"/>
      <c r="S91" s="147"/>
      <c r="T91" s="146"/>
      <c r="U91" s="542">
        <v>34</v>
      </c>
      <c r="V91" s="1322"/>
      <c r="W91" s="1323"/>
      <c r="X91" s="568"/>
      <c r="Y91" s="104"/>
      <c r="Z91" s="104"/>
      <c r="AA91" s="104"/>
      <c r="AB91" s="104"/>
      <c r="AC91" s="104"/>
      <c r="AD91" s="104"/>
      <c r="AE91" s="104"/>
      <c r="AF91" s="104"/>
      <c r="AG91" s="104"/>
      <c r="AH91" s="104"/>
      <c r="AI91" s="104"/>
      <c r="AJ91" s="104"/>
      <c r="AK91" s="104"/>
      <c r="AL91" s="147"/>
    </row>
    <row r="92" spans="1:38">
      <c r="A92" s="146"/>
      <c r="B92" s="542">
        <v>35</v>
      </c>
      <c r="C92" s="1322"/>
      <c r="D92" s="1323"/>
      <c r="E92" s="568"/>
      <c r="F92" s="104"/>
      <c r="G92" s="104"/>
      <c r="H92" s="104"/>
      <c r="I92" s="104"/>
      <c r="J92" s="104"/>
      <c r="K92" s="104"/>
      <c r="L92" s="104"/>
      <c r="M92" s="104"/>
      <c r="N92" s="104"/>
      <c r="O92" s="104"/>
      <c r="P92" s="104"/>
      <c r="Q92" s="104"/>
      <c r="R92" s="104"/>
      <c r="S92" s="147"/>
      <c r="T92" s="146"/>
      <c r="U92" s="542">
        <v>35</v>
      </c>
      <c r="V92" s="1322"/>
      <c r="W92" s="1323"/>
      <c r="X92" s="568"/>
      <c r="Y92" s="104"/>
      <c r="Z92" s="104"/>
      <c r="AA92" s="104"/>
      <c r="AB92" s="104"/>
      <c r="AC92" s="104"/>
      <c r="AD92" s="104"/>
      <c r="AE92" s="104"/>
      <c r="AF92" s="104"/>
      <c r="AG92" s="104"/>
      <c r="AH92" s="104"/>
      <c r="AI92" s="104"/>
      <c r="AJ92" s="104"/>
      <c r="AK92" s="104"/>
      <c r="AL92" s="147"/>
    </row>
    <row r="93" spans="1:38">
      <c r="A93" s="146"/>
      <c r="B93" s="542">
        <v>36</v>
      </c>
      <c r="C93" s="1322"/>
      <c r="D93" s="1323"/>
      <c r="E93" s="568"/>
      <c r="F93" s="104"/>
      <c r="G93" s="104"/>
      <c r="H93" s="104"/>
      <c r="I93" s="104"/>
      <c r="J93" s="104"/>
      <c r="K93" s="104"/>
      <c r="L93" s="104"/>
      <c r="M93" s="104"/>
      <c r="N93" s="104"/>
      <c r="O93" s="104"/>
      <c r="P93" s="104"/>
      <c r="Q93" s="104"/>
      <c r="R93" s="104"/>
      <c r="S93" s="147"/>
      <c r="T93" s="146"/>
      <c r="U93" s="542">
        <v>36</v>
      </c>
      <c r="V93" s="1322"/>
      <c r="W93" s="1323"/>
      <c r="X93" s="568"/>
      <c r="Y93" s="104"/>
      <c r="Z93" s="104"/>
      <c r="AA93" s="104"/>
      <c r="AB93" s="104"/>
      <c r="AC93" s="104"/>
      <c r="AD93" s="104"/>
      <c r="AE93" s="104"/>
      <c r="AF93" s="104"/>
      <c r="AG93" s="104"/>
      <c r="AH93" s="104"/>
      <c r="AI93" s="104"/>
      <c r="AJ93" s="104"/>
      <c r="AK93" s="104"/>
      <c r="AL93" s="147"/>
    </row>
    <row r="94" spans="1:38">
      <c r="A94" s="146"/>
      <c r="B94" s="542">
        <v>37</v>
      </c>
      <c r="C94" s="1322"/>
      <c r="D94" s="1323"/>
      <c r="E94" s="568"/>
      <c r="F94" s="104"/>
      <c r="G94" s="104"/>
      <c r="H94" s="104"/>
      <c r="I94" s="104"/>
      <c r="J94" s="104"/>
      <c r="K94" s="104"/>
      <c r="L94" s="104"/>
      <c r="M94" s="104"/>
      <c r="N94" s="104"/>
      <c r="O94" s="104"/>
      <c r="P94" s="104"/>
      <c r="Q94" s="104"/>
      <c r="R94" s="104"/>
      <c r="S94" s="147"/>
      <c r="T94" s="146"/>
      <c r="U94" s="542">
        <v>37</v>
      </c>
      <c r="V94" s="1322"/>
      <c r="W94" s="1323"/>
      <c r="X94" s="568"/>
      <c r="Y94" s="104"/>
      <c r="Z94" s="104"/>
      <c r="AA94" s="104"/>
      <c r="AB94" s="104"/>
      <c r="AC94" s="104"/>
      <c r="AD94" s="104"/>
      <c r="AE94" s="104"/>
      <c r="AF94" s="104"/>
      <c r="AG94" s="104"/>
      <c r="AH94" s="104"/>
      <c r="AI94" s="104"/>
      <c r="AJ94" s="104"/>
      <c r="AK94" s="104"/>
      <c r="AL94" s="147"/>
    </row>
    <row r="95" spans="1:38">
      <c r="A95" s="146"/>
      <c r="B95" s="542">
        <v>38</v>
      </c>
      <c r="C95" s="1322"/>
      <c r="D95" s="1323"/>
      <c r="E95" s="568"/>
      <c r="F95" s="104"/>
      <c r="G95" s="104"/>
      <c r="H95" s="104"/>
      <c r="I95" s="104"/>
      <c r="J95" s="104"/>
      <c r="K95" s="104"/>
      <c r="L95" s="104"/>
      <c r="M95" s="104"/>
      <c r="N95" s="104"/>
      <c r="O95" s="104"/>
      <c r="P95" s="104"/>
      <c r="Q95" s="104"/>
      <c r="R95" s="104"/>
      <c r="S95" s="147"/>
      <c r="T95" s="146"/>
      <c r="U95" s="542">
        <v>38</v>
      </c>
      <c r="V95" s="1322"/>
      <c r="W95" s="1323"/>
      <c r="X95" s="568"/>
      <c r="Y95" s="104"/>
      <c r="Z95" s="104"/>
      <c r="AA95" s="104"/>
      <c r="AB95" s="104"/>
      <c r="AC95" s="104"/>
      <c r="AD95" s="104"/>
      <c r="AE95" s="104"/>
      <c r="AF95" s="104"/>
      <c r="AG95" s="104"/>
      <c r="AH95" s="104"/>
      <c r="AI95" s="104"/>
      <c r="AJ95" s="104"/>
      <c r="AK95" s="104"/>
      <c r="AL95" s="147"/>
    </row>
    <row r="96" spans="1:38">
      <c r="A96" s="146"/>
      <c r="B96" s="542">
        <v>39</v>
      </c>
      <c r="C96" s="1322"/>
      <c r="D96" s="1323"/>
      <c r="E96" s="568"/>
      <c r="F96" s="104"/>
      <c r="G96" s="104"/>
      <c r="H96" s="104"/>
      <c r="I96" s="104"/>
      <c r="J96" s="104"/>
      <c r="K96" s="104"/>
      <c r="L96" s="104"/>
      <c r="M96" s="104"/>
      <c r="N96" s="104"/>
      <c r="O96" s="104"/>
      <c r="P96" s="104"/>
      <c r="Q96" s="104"/>
      <c r="R96" s="104"/>
      <c r="S96" s="147"/>
      <c r="T96" s="146"/>
      <c r="U96" s="542">
        <v>39</v>
      </c>
      <c r="V96" s="1322"/>
      <c r="W96" s="1323"/>
      <c r="X96" s="568"/>
      <c r="Y96" s="104"/>
      <c r="Z96" s="104"/>
      <c r="AA96" s="104"/>
      <c r="AB96" s="104"/>
      <c r="AC96" s="104"/>
      <c r="AD96" s="104"/>
      <c r="AE96" s="104"/>
      <c r="AF96" s="104"/>
      <c r="AG96" s="104"/>
      <c r="AH96" s="104"/>
      <c r="AI96" s="104"/>
      <c r="AJ96" s="104"/>
      <c r="AK96" s="104"/>
      <c r="AL96" s="147"/>
    </row>
    <row r="97" spans="1:38">
      <c r="A97" s="146"/>
      <c r="B97" s="542">
        <v>40</v>
      </c>
      <c r="C97" s="1322"/>
      <c r="D97" s="1323"/>
      <c r="E97" s="568"/>
      <c r="F97" s="104"/>
      <c r="G97" s="104"/>
      <c r="H97" s="104"/>
      <c r="I97" s="104"/>
      <c r="J97" s="104"/>
      <c r="K97" s="104"/>
      <c r="L97" s="104"/>
      <c r="M97" s="104"/>
      <c r="N97" s="104"/>
      <c r="O97" s="104"/>
      <c r="P97" s="104"/>
      <c r="Q97" s="104"/>
      <c r="R97" s="104"/>
      <c r="S97" s="147"/>
      <c r="T97" s="146"/>
      <c r="U97" s="542">
        <v>40</v>
      </c>
      <c r="V97" s="1322"/>
      <c r="W97" s="1323"/>
      <c r="X97" s="568"/>
      <c r="Y97" s="104"/>
      <c r="Z97" s="104"/>
      <c r="AA97" s="104"/>
      <c r="AB97" s="104"/>
      <c r="AC97" s="104"/>
      <c r="AD97" s="104"/>
      <c r="AE97" s="104"/>
      <c r="AF97" s="104"/>
      <c r="AG97" s="104"/>
      <c r="AH97" s="104"/>
      <c r="AI97" s="104"/>
      <c r="AJ97" s="104"/>
      <c r="AK97" s="104"/>
      <c r="AL97" s="147"/>
    </row>
    <row r="98" spans="1:38">
      <c r="A98" s="146"/>
      <c r="B98" s="542">
        <v>41</v>
      </c>
      <c r="C98" s="1322"/>
      <c r="D98" s="1323"/>
      <c r="E98" s="568"/>
      <c r="F98" s="104"/>
      <c r="G98" s="104"/>
      <c r="H98" s="104"/>
      <c r="I98" s="104"/>
      <c r="J98" s="104"/>
      <c r="K98" s="104"/>
      <c r="L98" s="104"/>
      <c r="M98" s="104"/>
      <c r="N98" s="104"/>
      <c r="O98" s="104"/>
      <c r="P98" s="104"/>
      <c r="Q98" s="104"/>
      <c r="R98" s="104"/>
      <c r="S98" s="147"/>
      <c r="T98" s="146"/>
      <c r="U98" s="542">
        <v>41</v>
      </c>
      <c r="V98" s="1322"/>
      <c r="W98" s="1323"/>
      <c r="X98" s="568"/>
      <c r="Y98" s="104"/>
      <c r="Z98" s="104"/>
      <c r="AA98" s="104"/>
      <c r="AB98" s="104"/>
      <c r="AC98" s="104"/>
      <c r="AD98" s="104"/>
      <c r="AE98" s="104"/>
      <c r="AF98" s="104"/>
      <c r="AG98" s="104"/>
      <c r="AH98" s="104"/>
      <c r="AI98" s="104"/>
      <c r="AJ98" s="104"/>
      <c r="AK98" s="104"/>
      <c r="AL98" s="147"/>
    </row>
    <row r="99" spans="1:38">
      <c r="A99" s="146"/>
      <c r="B99" s="542">
        <v>42</v>
      </c>
      <c r="C99" s="1322"/>
      <c r="D99" s="1323"/>
      <c r="E99" s="568"/>
      <c r="F99" s="104"/>
      <c r="G99" s="104"/>
      <c r="H99" s="104"/>
      <c r="I99" s="104"/>
      <c r="J99" s="104"/>
      <c r="K99" s="104"/>
      <c r="L99" s="104"/>
      <c r="M99" s="104"/>
      <c r="N99" s="104"/>
      <c r="O99" s="104"/>
      <c r="P99" s="104"/>
      <c r="Q99" s="104"/>
      <c r="R99" s="104"/>
      <c r="S99" s="147"/>
      <c r="T99" s="146"/>
      <c r="U99" s="542">
        <v>42</v>
      </c>
      <c r="V99" s="1322"/>
      <c r="W99" s="1323"/>
      <c r="X99" s="568"/>
      <c r="Y99" s="104"/>
      <c r="Z99" s="104"/>
      <c r="AA99" s="104"/>
      <c r="AB99" s="104"/>
      <c r="AC99" s="104"/>
      <c r="AD99" s="104"/>
      <c r="AE99" s="104"/>
      <c r="AF99" s="104"/>
      <c r="AG99" s="104"/>
      <c r="AH99" s="104"/>
      <c r="AI99" s="104"/>
      <c r="AJ99" s="104"/>
      <c r="AK99" s="104"/>
      <c r="AL99" s="147"/>
    </row>
    <row r="100" spans="1:38">
      <c r="A100" s="146"/>
      <c r="B100" s="542">
        <v>43</v>
      </c>
      <c r="C100" s="1322"/>
      <c r="D100" s="1323"/>
      <c r="E100" s="568"/>
      <c r="F100" s="104"/>
      <c r="G100" s="104"/>
      <c r="H100" s="104"/>
      <c r="I100" s="104"/>
      <c r="J100" s="104"/>
      <c r="K100" s="104"/>
      <c r="L100" s="104"/>
      <c r="M100" s="104"/>
      <c r="N100" s="104"/>
      <c r="O100" s="104"/>
      <c r="P100" s="104"/>
      <c r="Q100" s="104"/>
      <c r="R100" s="104"/>
      <c r="S100" s="147"/>
      <c r="T100" s="146"/>
      <c r="U100" s="542">
        <v>43</v>
      </c>
      <c r="V100" s="1322"/>
      <c r="W100" s="1323"/>
      <c r="X100" s="568"/>
      <c r="Y100" s="104"/>
      <c r="Z100" s="104"/>
      <c r="AA100" s="104"/>
      <c r="AB100" s="104"/>
      <c r="AC100" s="104"/>
      <c r="AD100" s="104"/>
      <c r="AE100" s="104"/>
      <c r="AF100" s="104"/>
      <c r="AG100" s="104"/>
      <c r="AH100" s="104"/>
      <c r="AI100" s="104"/>
      <c r="AJ100" s="104"/>
      <c r="AK100" s="104"/>
      <c r="AL100" s="147"/>
    </row>
    <row r="101" spans="1:38">
      <c r="A101" s="146"/>
      <c r="B101" s="542">
        <v>44</v>
      </c>
      <c r="C101" s="1322"/>
      <c r="D101" s="1323"/>
      <c r="E101" s="568"/>
      <c r="F101" s="104"/>
      <c r="G101" s="104"/>
      <c r="H101" s="104"/>
      <c r="I101" s="104"/>
      <c r="J101" s="104"/>
      <c r="K101" s="104"/>
      <c r="L101" s="104"/>
      <c r="M101" s="104"/>
      <c r="N101" s="104"/>
      <c r="O101" s="104"/>
      <c r="P101" s="104"/>
      <c r="Q101" s="104"/>
      <c r="R101" s="104"/>
      <c r="S101" s="147"/>
      <c r="T101" s="146"/>
      <c r="U101" s="542">
        <v>44</v>
      </c>
      <c r="V101" s="1322"/>
      <c r="W101" s="1323"/>
      <c r="X101" s="568"/>
      <c r="Y101" s="104"/>
      <c r="Z101" s="104"/>
      <c r="AA101" s="104"/>
      <c r="AB101" s="104"/>
      <c r="AC101" s="104"/>
      <c r="AD101" s="104"/>
      <c r="AE101" s="104"/>
      <c r="AF101" s="104"/>
      <c r="AG101" s="104"/>
      <c r="AH101" s="104"/>
      <c r="AI101" s="104"/>
      <c r="AJ101" s="104"/>
      <c r="AK101" s="104"/>
      <c r="AL101" s="147"/>
    </row>
    <row r="102" spans="1:38">
      <c r="A102" s="146"/>
      <c r="B102" s="542">
        <v>45</v>
      </c>
      <c r="C102" s="1322"/>
      <c r="D102" s="1323"/>
      <c r="E102" s="568"/>
      <c r="F102" s="104"/>
      <c r="G102" s="104"/>
      <c r="H102" s="104"/>
      <c r="I102" s="104"/>
      <c r="J102" s="104"/>
      <c r="K102" s="104"/>
      <c r="L102" s="104"/>
      <c r="M102" s="104"/>
      <c r="N102" s="104"/>
      <c r="O102" s="104"/>
      <c r="P102" s="104"/>
      <c r="Q102" s="104"/>
      <c r="R102" s="104"/>
      <c r="S102" s="147"/>
      <c r="T102" s="146"/>
      <c r="U102" s="542">
        <v>45</v>
      </c>
      <c r="V102" s="1322"/>
      <c r="W102" s="1323"/>
      <c r="X102" s="568"/>
      <c r="Y102" s="104"/>
      <c r="Z102" s="104"/>
      <c r="AA102" s="104"/>
      <c r="AB102" s="104"/>
      <c r="AC102" s="104"/>
      <c r="AD102" s="104"/>
      <c r="AE102" s="104"/>
      <c r="AF102" s="104"/>
      <c r="AG102" s="104"/>
      <c r="AH102" s="104"/>
      <c r="AI102" s="104"/>
      <c r="AJ102" s="104"/>
      <c r="AK102" s="104"/>
      <c r="AL102" s="147"/>
    </row>
    <row r="103" spans="1:38">
      <c r="A103" s="146"/>
      <c r="B103" s="542">
        <v>46</v>
      </c>
      <c r="C103" s="1322"/>
      <c r="D103" s="1323"/>
      <c r="E103" s="568"/>
      <c r="F103" s="104"/>
      <c r="G103" s="104"/>
      <c r="H103" s="104"/>
      <c r="I103" s="104"/>
      <c r="J103" s="104"/>
      <c r="K103" s="104"/>
      <c r="L103" s="104"/>
      <c r="M103" s="104"/>
      <c r="N103" s="104"/>
      <c r="O103" s="104"/>
      <c r="P103" s="104"/>
      <c r="Q103" s="104"/>
      <c r="R103" s="104"/>
      <c r="S103" s="147"/>
      <c r="T103" s="146"/>
      <c r="U103" s="542">
        <v>46</v>
      </c>
      <c r="V103" s="1322"/>
      <c r="W103" s="1323"/>
      <c r="X103" s="568"/>
      <c r="Y103" s="104"/>
      <c r="Z103" s="104"/>
      <c r="AA103" s="104"/>
      <c r="AB103" s="104"/>
      <c r="AC103" s="104"/>
      <c r="AD103" s="104"/>
      <c r="AE103" s="104"/>
      <c r="AF103" s="104"/>
      <c r="AG103" s="104"/>
      <c r="AH103" s="104"/>
      <c r="AI103" s="104"/>
      <c r="AJ103" s="104"/>
      <c r="AK103" s="104"/>
      <c r="AL103" s="147"/>
    </row>
    <row r="104" spans="1:38">
      <c r="A104" s="146"/>
      <c r="B104" s="542">
        <v>47</v>
      </c>
      <c r="C104" s="1322"/>
      <c r="D104" s="1323"/>
      <c r="E104" s="568"/>
      <c r="F104" s="104"/>
      <c r="G104" s="104"/>
      <c r="H104" s="104"/>
      <c r="I104" s="104"/>
      <c r="J104" s="104"/>
      <c r="K104" s="104"/>
      <c r="L104" s="104"/>
      <c r="M104" s="104"/>
      <c r="N104" s="104"/>
      <c r="O104" s="104"/>
      <c r="P104" s="104"/>
      <c r="Q104" s="104"/>
      <c r="R104" s="104"/>
      <c r="S104" s="147"/>
      <c r="T104" s="146"/>
      <c r="U104" s="542">
        <v>47</v>
      </c>
      <c r="V104" s="1322"/>
      <c r="W104" s="1323"/>
      <c r="X104" s="568"/>
      <c r="Y104" s="104"/>
      <c r="Z104" s="104"/>
      <c r="AA104" s="104"/>
      <c r="AB104" s="104"/>
      <c r="AC104" s="104"/>
      <c r="AD104" s="104"/>
      <c r="AE104" s="104"/>
      <c r="AF104" s="104"/>
      <c r="AG104" s="104"/>
      <c r="AH104" s="104"/>
      <c r="AI104" s="104"/>
      <c r="AJ104" s="104"/>
      <c r="AK104" s="104"/>
      <c r="AL104" s="147"/>
    </row>
    <row r="105" spans="1:38">
      <c r="A105" s="146"/>
      <c r="B105" s="542">
        <v>48</v>
      </c>
      <c r="C105" s="1322"/>
      <c r="D105" s="1323"/>
      <c r="E105" s="568"/>
      <c r="F105" s="104"/>
      <c r="G105" s="104"/>
      <c r="H105" s="104"/>
      <c r="I105" s="104"/>
      <c r="J105" s="104"/>
      <c r="K105" s="104"/>
      <c r="L105" s="104"/>
      <c r="M105" s="104"/>
      <c r="N105" s="104"/>
      <c r="O105" s="104"/>
      <c r="P105" s="104"/>
      <c r="Q105" s="104"/>
      <c r="R105" s="104"/>
      <c r="S105" s="147"/>
      <c r="T105" s="146"/>
      <c r="U105" s="542">
        <v>48</v>
      </c>
      <c r="V105" s="1322"/>
      <c r="W105" s="1323"/>
      <c r="X105" s="568"/>
      <c r="Y105" s="104"/>
      <c r="Z105" s="104"/>
      <c r="AA105" s="104"/>
      <c r="AB105" s="104"/>
      <c r="AC105" s="104"/>
      <c r="AD105" s="104"/>
      <c r="AE105" s="104"/>
      <c r="AF105" s="104"/>
      <c r="AG105" s="104"/>
      <c r="AH105" s="104"/>
      <c r="AI105" s="104"/>
      <c r="AJ105" s="104"/>
      <c r="AK105" s="104"/>
      <c r="AL105" s="147"/>
    </row>
    <row r="106" spans="1:38">
      <c r="A106" s="146"/>
      <c r="B106" s="542">
        <v>49</v>
      </c>
      <c r="C106" s="1322"/>
      <c r="D106" s="1323"/>
      <c r="E106" s="568"/>
      <c r="F106" s="104"/>
      <c r="G106" s="104"/>
      <c r="H106" s="104"/>
      <c r="I106" s="104"/>
      <c r="J106" s="104"/>
      <c r="K106" s="104"/>
      <c r="L106" s="104"/>
      <c r="M106" s="104"/>
      <c r="N106" s="104"/>
      <c r="O106" s="104"/>
      <c r="P106" s="104"/>
      <c r="Q106" s="104"/>
      <c r="R106" s="104"/>
      <c r="S106" s="147"/>
      <c r="T106" s="146"/>
      <c r="U106" s="542">
        <v>49</v>
      </c>
      <c r="V106" s="1322"/>
      <c r="W106" s="1323"/>
      <c r="X106" s="568"/>
      <c r="Y106" s="104"/>
      <c r="Z106" s="104"/>
      <c r="AA106" s="104"/>
      <c r="AB106" s="104"/>
      <c r="AC106" s="104"/>
      <c r="AD106" s="104"/>
      <c r="AE106" s="104"/>
      <c r="AF106" s="104"/>
      <c r="AG106" s="104"/>
      <c r="AH106" s="104"/>
      <c r="AI106" s="104"/>
      <c r="AJ106" s="104"/>
      <c r="AK106" s="104"/>
      <c r="AL106" s="147"/>
    </row>
    <row r="107" spans="1:38">
      <c r="A107" s="146"/>
      <c r="B107" s="542">
        <v>50</v>
      </c>
      <c r="C107" s="1322"/>
      <c r="D107" s="1323"/>
      <c r="E107" s="568"/>
      <c r="F107" s="104"/>
      <c r="G107" s="104"/>
      <c r="H107" s="104"/>
      <c r="I107" s="104"/>
      <c r="J107" s="104"/>
      <c r="K107" s="104"/>
      <c r="L107" s="104"/>
      <c r="M107" s="104"/>
      <c r="N107" s="104"/>
      <c r="O107" s="104"/>
      <c r="P107" s="104"/>
      <c r="Q107" s="104"/>
      <c r="R107" s="104"/>
      <c r="S107" s="147"/>
      <c r="T107" s="146"/>
      <c r="U107" s="542">
        <v>50</v>
      </c>
      <c r="V107" s="1322"/>
      <c r="W107" s="1323"/>
      <c r="X107" s="568"/>
      <c r="Y107" s="104"/>
      <c r="Z107" s="104"/>
      <c r="AA107" s="104"/>
      <c r="AB107" s="104"/>
      <c r="AC107" s="104"/>
      <c r="AD107" s="104"/>
      <c r="AE107" s="104"/>
      <c r="AF107" s="104"/>
      <c r="AG107" s="104"/>
      <c r="AH107" s="104"/>
      <c r="AI107" s="104"/>
      <c r="AJ107" s="104"/>
      <c r="AK107" s="104"/>
      <c r="AL107" s="147"/>
    </row>
    <row r="108" spans="1:38">
      <c r="A108" s="146"/>
      <c r="B108" s="542">
        <v>51</v>
      </c>
      <c r="C108" s="1322"/>
      <c r="D108" s="1323"/>
      <c r="E108" s="568"/>
      <c r="F108" s="104"/>
      <c r="G108" s="104"/>
      <c r="H108" s="104"/>
      <c r="I108" s="104"/>
      <c r="J108" s="104"/>
      <c r="K108" s="104"/>
      <c r="L108" s="104"/>
      <c r="M108" s="104"/>
      <c r="N108" s="104"/>
      <c r="O108" s="104"/>
      <c r="P108" s="104"/>
      <c r="Q108" s="104"/>
      <c r="R108" s="104"/>
      <c r="S108" s="147"/>
      <c r="T108" s="146"/>
      <c r="U108" s="542">
        <v>51</v>
      </c>
      <c r="V108" s="1322"/>
      <c r="W108" s="1323"/>
      <c r="X108" s="568"/>
      <c r="Y108" s="104"/>
      <c r="Z108" s="104"/>
      <c r="AA108" s="104"/>
      <c r="AB108" s="104"/>
      <c r="AC108" s="104"/>
      <c r="AD108" s="104"/>
      <c r="AE108" s="104"/>
      <c r="AF108" s="104"/>
      <c r="AG108" s="104"/>
      <c r="AH108" s="104"/>
      <c r="AI108" s="104"/>
      <c r="AJ108" s="104"/>
      <c r="AK108" s="104"/>
      <c r="AL108" s="147"/>
    </row>
    <row r="109" spans="1:38">
      <c r="A109" s="146"/>
      <c r="B109" s="542">
        <v>52</v>
      </c>
      <c r="C109" s="1322"/>
      <c r="D109" s="1323"/>
      <c r="E109" s="568"/>
      <c r="F109" s="104"/>
      <c r="G109" s="104"/>
      <c r="H109" s="104"/>
      <c r="I109" s="104"/>
      <c r="J109" s="104"/>
      <c r="K109" s="104"/>
      <c r="L109" s="104"/>
      <c r="M109" s="104"/>
      <c r="N109" s="104"/>
      <c r="O109" s="104"/>
      <c r="P109" s="104"/>
      <c r="Q109" s="104"/>
      <c r="R109" s="104"/>
      <c r="S109" s="147"/>
      <c r="T109" s="146"/>
      <c r="U109" s="542">
        <v>52</v>
      </c>
      <c r="V109" s="1322"/>
      <c r="W109" s="1323"/>
      <c r="X109" s="568"/>
      <c r="Y109" s="104"/>
      <c r="Z109" s="104"/>
      <c r="AA109" s="104"/>
      <c r="AB109" s="104"/>
      <c r="AC109" s="104"/>
      <c r="AD109" s="104"/>
      <c r="AE109" s="104"/>
      <c r="AF109" s="104"/>
      <c r="AG109" s="104"/>
      <c r="AH109" s="104"/>
      <c r="AI109" s="104"/>
      <c r="AJ109" s="104"/>
      <c r="AK109" s="104"/>
      <c r="AL109" s="147"/>
    </row>
    <row r="110" spans="1:38">
      <c r="A110" s="146"/>
      <c r="B110" s="542">
        <v>53</v>
      </c>
      <c r="C110" s="1322"/>
      <c r="D110" s="1323"/>
      <c r="E110" s="568"/>
      <c r="F110" s="104"/>
      <c r="G110" s="104"/>
      <c r="H110" s="104"/>
      <c r="I110" s="104"/>
      <c r="J110" s="104"/>
      <c r="K110" s="104"/>
      <c r="L110" s="104"/>
      <c r="M110" s="104"/>
      <c r="N110" s="104"/>
      <c r="O110" s="104"/>
      <c r="P110" s="104"/>
      <c r="Q110" s="104"/>
      <c r="R110" s="104"/>
      <c r="S110" s="147"/>
      <c r="T110" s="146"/>
      <c r="U110" s="542">
        <v>53</v>
      </c>
      <c r="V110" s="1322"/>
      <c r="W110" s="1323"/>
      <c r="X110" s="568"/>
      <c r="Y110" s="104"/>
      <c r="Z110" s="104"/>
      <c r="AA110" s="104"/>
      <c r="AB110" s="104"/>
      <c r="AC110" s="104"/>
      <c r="AD110" s="104"/>
      <c r="AE110" s="104"/>
      <c r="AF110" s="104"/>
      <c r="AG110" s="104"/>
      <c r="AH110" s="104"/>
      <c r="AI110" s="104"/>
      <c r="AJ110" s="104"/>
      <c r="AK110" s="104"/>
      <c r="AL110" s="147"/>
    </row>
    <row r="111" spans="1:38">
      <c r="A111" s="146"/>
      <c r="B111" s="542">
        <v>54</v>
      </c>
      <c r="C111" s="1322"/>
      <c r="D111" s="1323"/>
      <c r="E111" s="568"/>
      <c r="F111" s="104"/>
      <c r="G111" s="104"/>
      <c r="H111" s="104"/>
      <c r="I111" s="104"/>
      <c r="J111" s="104"/>
      <c r="K111" s="104"/>
      <c r="L111" s="104"/>
      <c r="M111" s="104"/>
      <c r="N111" s="104"/>
      <c r="O111" s="104"/>
      <c r="P111" s="104"/>
      <c r="Q111" s="104"/>
      <c r="R111" s="104"/>
      <c r="S111" s="147"/>
      <c r="T111" s="146"/>
      <c r="U111" s="542">
        <v>54</v>
      </c>
      <c r="V111" s="1322"/>
      <c r="W111" s="1323"/>
      <c r="X111" s="568"/>
      <c r="Y111" s="104"/>
      <c r="Z111" s="104"/>
      <c r="AA111" s="104"/>
      <c r="AB111" s="104"/>
      <c r="AC111" s="104"/>
      <c r="AD111" s="104"/>
      <c r="AE111" s="104"/>
      <c r="AF111" s="104"/>
      <c r="AG111" s="104"/>
      <c r="AH111" s="104"/>
      <c r="AI111" s="104"/>
      <c r="AJ111" s="104"/>
      <c r="AK111" s="104"/>
      <c r="AL111" s="147"/>
    </row>
    <row r="112" spans="1:38">
      <c r="A112" s="146"/>
      <c r="B112" s="542">
        <v>55</v>
      </c>
      <c r="C112" s="1322"/>
      <c r="D112" s="1323"/>
      <c r="E112" s="568"/>
      <c r="F112" s="104"/>
      <c r="G112" s="104"/>
      <c r="H112" s="104"/>
      <c r="I112" s="104"/>
      <c r="J112" s="104"/>
      <c r="K112" s="104"/>
      <c r="L112" s="104"/>
      <c r="M112" s="104"/>
      <c r="N112" s="104"/>
      <c r="O112" s="104"/>
      <c r="P112" s="104"/>
      <c r="Q112" s="104"/>
      <c r="R112" s="104"/>
      <c r="S112" s="147"/>
      <c r="T112" s="146"/>
      <c r="U112" s="542">
        <v>55</v>
      </c>
      <c r="V112" s="1322"/>
      <c r="W112" s="1323"/>
      <c r="X112" s="568"/>
      <c r="Y112" s="104"/>
      <c r="Z112" s="104"/>
      <c r="AA112" s="104"/>
      <c r="AB112" s="104"/>
      <c r="AC112" s="104"/>
      <c r="AD112" s="104"/>
      <c r="AE112" s="104"/>
      <c r="AF112" s="104"/>
      <c r="AG112" s="104"/>
      <c r="AH112" s="104"/>
      <c r="AI112" s="104"/>
      <c r="AJ112" s="104"/>
      <c r="AK112" s="104"/>
      <c r="AL112" s="147"/>
    </row>
    <row r="113" spans="1:38">
      <c r="A113" s="146"/>
      <c r="B113" s="542">
        <v>56</v>
      </c>
      <c r="C113" s="1322"/>
      <c r="D113" s="1323"/>
      <c r="E113" s="568"/>
      <c r="F113" s="104"/>
      <c r="G113" s="104"/>
      <c r="H113" s="104"/>
      <c r="I113" s="104"/>
      <c r="J113" s="104"/>
      <c r="K113" s="104"/>
      <c r="L113" s="104"/>
      <c r="M113" s="104"/>
      <c r="N113" s="104"/>
      <c r="O113" s="104"/>
      <c r="P113" s="104"/>
      <c r="Q113" s="104"/>
      <c r="R113" s="104"/>
      <c r="S113" s="147"/>
      <c r="T113" s="146"/>
      <c r="U113" s="542">
        <v>56</v>
      </c>
      <c r="V113" s="1322"/>
      <c r="W113" s="1323"/>
      <c r="X113" s="568"/>
      <c r="Y113" s="104"/>
      <c r="Z113" s="104"/>
      <c r="AA113" s="104"/>
      <c r="AB113" s="104"/>
      <c r="AC113" s="104"/>
      <c r="AD113" s="104"/>
      <c r="AE113" s="104"/>
      <c r="AF113" s="104"/>
      <c r="AG113" s="104"/>
      <c r="AH113" s="104"/>
      <c r="AI113" s="104"/>
      <c r="AJ113" s="104"/>
      <c r="AK113" s="104"/>
      <c r="AL113" s="147"/>
    </row>
    <row r="114" spans="1:38">
      <c r="A114" s="146"/>
      <c r="B114" s="542">
        <v>57</v>
      </c>
      <c r="C114" s="1322"/>
      <c r="D114" s="1323"/>
      <c r="E114" s="568"/>
      <c r="F114" s="104"/>
      <c r="G114" s="104"/>
      <c r="H114" s="104"/>
      <c r="I114" s="104"/>
      <c r="J114" s="104"/>
      <c r="K114" s="104"/>
      <c r="L114" s="104"/>
      <c r="M114" s="104"/>
      <c r="N114" s="104"/>
      <c r="O114" s="104"/>
      <c r="P114" s="104"/>
      <c r="Q114" s="104"/>
      <c r="R114" s="104"/>
      <c r="S114" s="147"/>
      <c r="T114" s="146"/>
      <c r="U114" s="542">
        <v>57</v>
      </c>
      <c r="V114" s="1322"/>
      <c r="W114" s="1323"/>
      <c r="X114" s="568"/>
      <c r="Y114" s="104"/>
      <c r="Z114" s="104"/>
      <c r="AA114" s="104"/>
      <c r="AB114" s="104"/>
      <c r="AC114" s="104"/>
      <c r="AD114" s="104"/>
      <c r="AE114" s="104"/>
      <c r="AF114" s="104"/>
      <c r="AG114" s="104"/>
      <c r="AH114" s="104"/>
      <c r="AI114" s="104"/>
      <c r="AJ114" s="104"/>
      <c r="AK114" s="104"/>
      <c r="AL114" s="147"/>
    </row>
    <row r="115" spans="1:38">
      <c r="A115" s="146"/>
      <c r="B115" s="542">
        <v>58</v>
      </c>
      <c r="C115" s="1322"/>
      <c r="D115" s="1323"/>
      <c r="E115" s="568"/>
      <c r="F115" s="104"/>
      <c r="G115" s="104"/>
      <c r="H115" s="104"/>
      <c r="I115" s="104"/>
      <c r="J115" s="104"/>
      <c r="K115" s="104"/>
      <c r="L115" s="104"/>
      <c r="M115" s="104"/>
      <c r="N115" s="104"/>
      <c r="O115" s="104"/>
      <c r="P115" s="104"/>
      <c r="Q115" s="104"/>
      <c r="R115" s="104"/>
      <c r="S115" s="147"/>
      <c r="T115" s="146"/>
      <c r="U115" s="542">
        <v>58</v>
      </c>
      <c r="V115" s="1322"/>
      <c r="W115" s="1323"/>
      <c r="X115" s="568"/>
      <c r="Y115" s="104"/>
      <c r="Z115" s="104"/>
      <c r="AA115" s="104"/>
      <c r="AB115" s="104"/>
      <c r="AC115" s="104"/>
      <c r="AD115" s="104"/>
      <c r="AE115" s="104"/>
      <c r="AF115" s="104"/>
      <c r="AG115" s="104"/>
      <c r="AH115" s="104"/>
      <c r="AI115" s="104"/>
      <c r="AJ115" s="104"/>
      <c r="AK115" s="104"/>
      <c r="AL115" s="147"/>
    </row>
    <row r="116" spans="1:38">
      <c r="A116" s="146"/>
      <c r="B116" s="542">
        <v>59</v>
      </c>
      <c r="C116" s="1322"/>
      <c r="D116" s="1323"/>
      <c r="E116" s="568"/>
      <c r="F116" s="104"/>
      <c r="G116" s="104"/>
      <c r="H116" s="104"/>
      <c r="I116" s="104"/>
      <c r="J116" s="104"/>
      <c r="K116" s="104"/>
      <c r="L116" s="104"/>
      <c r="M116" s="104"/>
      <c r="N116" s="104"/>
      <c r="O116" s="104"/>
      <c r="P116" s="104"/>
      <c r="Q116" s="104"/>
      <c r="R116" s="104"/>
      <c r="S116" s="147"/>
      <c r="T116" s="146"/>
      <c r="U116" s="542">
        <v>59</v>
      </c>
      <c r="V116" s="1322"/>
      <c r="W116" s="1323"/>
      <c r="X116" s="568"/>
      <c r="Y116" s="104"/>
      <c r="Z116" s="104"/>
      <c r="AA116" s="104"/>
      <c r="AB116" s="104"/>
      <c r="AC116" s="104"/>
      <c r="AD116" s="104"/>
      <c r="AE116" s="104"/>
      <c r="AF116" s="104"/>
      <c r="AG116" s="104"/>
      <c r="AH116" s="104"/>
      <c r="AI116" s="104"/>
      <c r="AJ116" s="104"/>
      <c r="AK116" s="104"/>
      <c r="AL116" s="147"/>
    </row>
    <row r="117" spans="1:38">
      <c r="A117" s="146"/>
      <c r="B117" s="542">
        <v>60</v>
      </c>
      <c r="C117" s="1322"/>
      <c r="D117" s="1323"/>
      <c r="E117" s="568"/>
      <c r="F117" s="104"/>
      <c r="G117" s="104"/>
      <c r="H117" s="104"/>
      <c r="I117" s="104"/>
      <c r="J117" s="104"/>
      <c r="K117" s="104"/>
      <c r="L117" s="104"/>
      <c r="M117" s="104"/>
      <c r="N117" s="104"/>
      <c r="O117" s="104"/>
      <c r="P117" s="104"/>
      <c r="Q117" s="104"/>
      <c r="R117" s="104"/>
      <c r="S117" s="147"/>
      <c r="T117" s="146"/>
      <c r="U117" s="542">
        <v>60</v>
      </c>
      <c r="V117" s="1322"/>
      <c r="W117" s="1323"/>
      <c r="X117" s="568"/>
      <c r="Y117" s="104"/>
      <c r="Z117" s="104"/>
      <c r="AA117" s="104"/>
      <c r="AB117" s="104"/>
      <c r="AC117" s="104"/>
      <c r="AD117" s="104"/>
      <c r="AE117" s="104"/>
      <c r="AF117" s="104"/>
      <c r="AG117" s="104"/>
      <c r="AH117" s="104"/>
      <c r="AI117" s="104"/>
      <c r="AJ117" s="104"/>
      <c r="AK117" s="104"/>
      <c r="AL117" s="147"/>
    </row>
    <row r="118" spans="1:38">
      <c r="A118" s="146"/>
      <c r="B118" s="542">
        <v>61</v>
      </c>
      <c r="C118" s="1322"/>
      <c r="D118" s="1323"/>
      <c r="E118" s="568"/>
      <c r="F118" s="104"/>
      <c r="G118" s="104"/>
      <c r="H118" s="104"/>
      <c r="I118" s="104"/>
      <c r="J118" s="104"/>
      <c r="K118" s="104"/>
      <c r="L118" s="104"/>
      <c r="M118" s="104"/>
      <c r="N118" s="104"/>
      <c r="O118" s="104"/>
      <c r="P118" s="104"/>
      <c r="Q118" s="104"/>
      <c r="R118" s="104"/>
      <c r="S118" s="147"/>
      <c r="T118" s="146"/>
      <c r="U118" s="542">
        <v>61</v>
      </c>
      <c r="V118" s="1322"/>
      <c r="W118" s="1323"/>
      <c r="X118" s="568"/>
      <c r="Y118" s="104"/>
      <c r="Z118" s="104"/>
      <c r="AA118" s="104"/>
      <c r="AB118" s="104"/>
      <c r="AC118" s="104"/>
      <c r="AD118" s="104"/>
      <c r="AE118" s="104"/>
      <c r="AF118" s="104"/>
      <c r="AG118" s="104"/>
      <c r="AH118" s="104"/>
      <c r="AI118" s="104"/>
      <c r="AJ118" s="104"/>
      <c r="AK118" s="104"/>
      <c r="AL118" s="147"/>
    </row>
    <row r="119" spans="1:38">
      <c r="A119" s="146"/>
      <c r="B119" s="542">
        <v>62</v>
      </c>
      <c r="C119" s="1322"/>
      <c r="D119" s="1323"/>
      <c r="E119" s="568"/>
      <c r="F119" s="104"/>
      <c r="G119" s="104"/>
      <c r="H119" s="104"/>
      <c r="I119" s="104"/>
      <c r="J119" s="104"/>
      <c r="K119" s="104"/>
      <c r="L119" s="104"/>
      <c r="M119" s="104"/>
      <c r="N119" s="104"/>
      <c r="O119" s="104"/>
      <c r="P119" s="104"/>
      <c r="Q119" s="104"/>
      <c r="R119" s="104"/>
      <c r="S119" s="147"/>
      <c r="T119" s="146"/>
      <c r="U119" s="542">
        <v>62</v>
      </c>
      <c r="V119" s="1322"/>
      <c r="W119" s="1323"/>
      <c r="X119" s="568"/>
      <c r="Y119" s="104"/>
      <c r="Z119" s="104"/>
      <c r="AA119" s="104"/>
      <c r="AB119" s="104"/>
      <c r="AC119" s="104"/>
      <c r="AD119" s="104"/>
      <c r="AE119" s="104"/>
      <c r="AF119" s="104"/>
      <c r="AG119" s="104"/>
      <c r="AH119" s="104"/>
      <c r="AI119" s="104"/>
      <c r="AJ119" s="104"/>
      <c r="AK119" s="104"/>
      <c r="AL119" s="147"/>
    </row>
    <row r="120" spans="1:38">
      <c r="A120" s="146"/>
      <c r="B120" s="542">
        <v>63</v>
      </c>
      <c r="C120" s="1322"/>
      <c r="D120" s="1323"/>
      <c r="E120" s="568"/>
      <c r="F120" s="104"/>
      <c r="G120" s="104"/>
      <c r="H120" s="104"/>
      <c r="I120" s="104"/>
      <c r="J120" s="104"/>
      <c r="K120" s="104"/>
      <c r="L120" s="104"/>
      <c r="M120" s="104"/>
      <c r="N120" s="104"/>
      <c r="O120" s="104"/>
      <c r="P120" s="104"/>
      <c r="Q120" s="104"/>
      <c r="R120" s="104"/>
      <c r="S120" s="147"/>
      <c r="T120" s="146"/>
      <c r="U120" s="542">
        <v>63</v>
      </c>
      <c r="V120" s="1322"/>
      <c r="W120" s="1323"/>
      <c r="X120" s="568"/>
      <c r="Y120" s="104"/>
      <c r="Z120" s="104"/>
      <c r="AA120" s="104"/>
      <c r="AB120" s="104"/>
      <c r="AC120" s="104"/>
      <c r="AD120" s="104"/>
      <c r="AE120" s="104"/>
      <c r="AF120" s="104"/>
      <c r="AG120" s="104"/>
      <c r="AH120" s="104"/>
      <c r="AI120" s="104"/>
      <c r="AJ120" s="104"/>
      <c r="AK120" s="104"/>
      <c r="AL120" s="147"/>
    </row>
    <row r="121" spans="1:38">
      <c r="A121" s="146"/>
      <c r="B121" s="542">
        <v>64</v>
      </c>
      <c r="C121" s="1322"/>
      <c r="D121" s="1323"/>
      <c r="E121" s="568"/>
      <c r="F121" s="104"/>
      <c r="G121" s="104"/>
      <c r="H121" s="104"/>
      <c r="I121" s="104"/>
      <c r="J121" s="104"/>
      <c r="K121" s="104"/>
      <c r="L121" s="104"/>
      <c r="M121" s="104"/>
      <c r="N121" s="104"/>
      <c r="O121" s="104"/>
      <c r="P121" s="104"/>
      <c r="Q121" s="104"/>
      <c r="R121" s="104"/>
      <c r="S121" s="147"/>
      <c r="T121" s="146"/>
      <c r="U121" s="542">
        <v>64</v>
      </c>
      <c r="V121" s="1322"/>
      <c r="W121" s="1323"/>
      <c r="X121" s="568"/>
      <c r="Y121" s="104"/>
      <c r="Z121" s="104"/>
      <c r="AA121" s="104"/>
      <c r="AB121" s="104"/>
      <c r="AC121" s="104"/>
      <c r="AD121" s="104"/>
      <c r="AE121" s="104"/>
      <c r="AF121" s="104"/>
      <c r="AG121" s="104"/>
      <c r="AH121" s="104"/>
      <c r="AI121" s="104"/>
      <c r="AJ121" s="104"/>
      <c r="AK121" s="104"/>
      <c r="AL121" s="147"/>
    </row>
    <row r="122" spans="1:38">
      <c r="A122" s="146"/>
      <c r="B122" s="542">
        <v>65</v>
      </c>
      <c r="C122" s="1322"/>
      <c r="D122" s="1323"/>
      <c r="E122" s="568"/>
      <c r="F122" s="104"/>
      <c r="G122" s="104"/>
      <c r="H122" s="104"/>
      <c r="I122" s="104"/>
      <c r="J122" s="104"/>
      <c r="K122" s="104"/>
      <c r="L122" s="104"/>
      <c r="M122" s="104"/>
      <c r="N122" s="104"/>
      <c r="O122" s="104"/>
      <c r="P122" s="104"/>
      <c r="Q122" s="104"/>
      <c r="R122" s="104"/>
      <c r="S122" s="147"/>
      <c r="T122" s="146"/>
      <c r="U122" s="542">
        <v>65</v>
      </c>
      <c r="V122" s="1322"/>
      <c r="W122" s="1323"/>
      <c r="X122" s="568"/>
      <c r="Y122" s="104"/>
      <c r="Z122" s="104"/>
      <c r="AA122" s="104"/>
      <c r="AB122" s="104"/>
      <c r="AC122" s="104"/>
      <c r="AD122" s="104"/>
      <c r="AE122" s="104"/>
      <c r="AF122" s="104"/>
      <c r="AG122" s="104"/>
      <c r="AH122" s="104"/>
      <c r="AI122" s="104"/>
      <c r="AJ122" s="104"/>
      <c r="AK122" s="104"/>
      <c r="AL122" s="147"/>
    </row>
    <row r="123" spans="1:38">
      <c r="A123" s="146"/>
      <c r="B123" s="542">
        <v>66</v>
      </c>
      <c r="C123" s="1322"/>
      <c r="D123" s="1323"/>
      <c r="E123" s="568"/>
      <c r="F123" s="104"/>
      <c r="G123" s="104"/>
      <c r="H123" s="104"/>
      <c r="I123" s="104"/>
      <c r="J123" s="104"/>
      <c r="K123" s="104"/>
      <c r="L123" s="104"/>
      <c r="M123" s="104"/>
      <c r="N123" s="104"/>
      <c r="O123" s="104"/>
      <c r="P123" s="104"/>
      <c r="Q123" s="104"/>
      <c r="R123" s="104"/>
      <c r="S123" s="147"/>
      <c r="T123" s="146"/>
      <c r="U123" s="542">
        <v>66</v>
      </c>
      <c r="V123" s="1322"/>
      <c r="W123" s="1323"/>
      <c r="X123" s="568"/>
      <c r="Y123" s="104"/>
      <c r="Z123" s="104"/>
      <c r="AA123" s="104"/>
      <c r="AB123" s="104"/>
      <c r="AC123" s="104"/>
      <c r="AD123" s="104"/>
      <c r="AE123" s="104"/>
      <c r="AF123" s="104"/>
      <c r="AG123" s="104"/>
      <c r="AH123" s="104"/>
      <c r="AI123" s="104"/>
      <c r="AJ123" s="104"/>
      <c r="AK123" s="104"/>
      <c r="AL123" s="147"/>
    </row>
    <row r="124" spans="1:38">
      <c r="A124" s="146"/>
      <c r="B124" s="542">
        <v>67</v>
      </c>
      <c r="C124" s="1322"/>
      <c r="D124" s="1323"/>
      <c r="E124" s="568"/>
      <c r="F124" s="104"/>
      <c r="G124" s="104"/>
      <c r="H124" s="104"/>
      <c r="I124" s="104"/>
      <c r="J124" s="104"/>
      <c r="K124" s="104"/>
      <c r="L124" s="104"/>
      <c r="M124" s="104"/>
      <c r="N124" s="104"/>
      <c r="O124" s="104"/>
      <c r="P124" s="104"/>
      <c r="Q124" s="104"/>
      <c r="R124" s="104"/>
      <c r="S124" s="147"/>
      <c r="T124" s="146"/>
      <c r="U124" s="542">
        <v>67</v>
      </c>
      <c r="V124" s="1322"/>
      <c r="W124" s="1323"/>
      <c r="X124" s="568"/>
      <c r="Y124" s="104"/>
      <c r="Z124" s="104"/>
      <c r="AA124" s="104"/>
      <c r="AB124" s="104"/>
      <c r="AC124" s="104"/>
      <c r="AD124" s="104"/>
      <c r="AE124" s="104"/>
      <c r="AF124" s="104"/>
      <c r="AG124" s="104"/>
      <c r="AH124" s="104"/>
      <c r="AI124" s="104"/>
      <c r="AJ124" s="104"/>
      <c r="AK124" s="104"/>
      <c r="AL124" s="147"/>
    </row>
    <row r="125" spans="1:38">
      <c r="A125" s="146"/>
      <c r="B125" s="542">
        <v>68</v>
      </c>
      <c r="C125" s="1322"/>
      <c r="D125" s="1323"/>
      <c r="E125" s="568"/>
      <c r="F125" s="104"/>
      <c r="G125" s="104"/>
      <c r="H125" s="104"/>
      <c r="I125" s="104"/>
      <c r="J125" s="104"/>
      <c r="K125" s="104"/>
      <c r="L125" s="104"/>
      <c r="M125" s="104"/>
      <c r="N125" s="104"/>
      <c r="O125" s="104"/>
      <c r="P125" s="104"/>
      <c r="Q125" s="104"/>
      <c r="R125" s="104"/>
      <c r="S125" s="147"/>
      <c r="T125" s="146"/>
      <c r="U125" s="542">
        <v>68</v>
      </c>
      <c r="V125" s="1322"/>
      <c r="W125" s="1323"/>
      <c r="X125" s="568"/>
      <c r="Y125" s="104"/>
      <c r="Z125" s="104"/>
      <c r="AA125" s="104"/>
      <c r="AB125" s="104"/>
      <c r="AC125" s="104"/>
      <c r="AD125" s="104"/>
      <c r="AE125" s="104"/>
      <c r="AF125" s="104"/>
      <c r="AG125" s="104"/>
      <c r="AH125" s="104"/>
      <c r="AI125" s="104"/>
      <c r="AJ125" s="104"/>
      <c r="AK125" s="104"/>
      <c r="AL125" s="147"/>
    </row>
    <row r="126" spans="1:38">
      <c r="A126" s="146"/>
      <c r="B126" s="542">
        <v>69</v>
      </c>
      <c r="C126" s="1322"/>
      <c r="D126" s="1323"/>
      <c r="E126" s="568"/>
      <c r="F126" s="104"/>
      <c r="G126" s="104"/>
      <c r="H126" s="104"/>
      <c r="I126" s="104"/>
      <c r="J126" s="104"/>
      <c r="K126" s="104"/>
      <c r="L126" s="104"/>
      <c r="M126" s="104"/>
      <c r="N126" s="104"/>
      <c r="O126" s="104"/>
      <c r="P126" s="104"/>
      <c r="Q126" s="104"/>
      <c r="R126" s="104"/>
      <c r="S126" s="147"/>
      <c r="T126" s="146"/>
      <c r="U126" s="542">
        <v>69</v>
      </c>
      <c r="V126" s="1322"/>
      <c r="W126" s="1323"/>
      <c r="X126" s="568"/>
      <c r="Y126" s="104"/>
      <c r="Z126" s="104"/>
      <c r="AA126" s="104"/>
      <c r="AB126" s="104"/>
      <c r="AC126" s="104"/>
      <c r="AD126" s="104"/>
      <c r="AE126" s="104"/>
      <c r="AF126" s="104"/>
      <c r="AG126" s="104"/>
      <c r="AH126" s="104"/>
      <c r="AI126" s="104"/>
      <c r="AJ126" s="104"/>
      <c r="AK126" s="104"/>
      <c r="AL126" s="147"/>
    </row>
    <row r="127" spans="1:38">
      <c r="A127" s="146"/>
      <c r="B127" s="542">
        <v>70</v>
      </c>
      <c r="C127" s="1322"/>
      <c r="D127" s="1323"/>
      <c r="E127" s="568"/>
      <c r="F127" s="104"/>
      <c r="G127" s="104"/>
      <c r="H127" s="104"/>
      <c r="I127" s="104"/>
      <c r="J127" s="104"/>
      <c r="K127" s="104"/>
      <c r="L127" s="104"/>
      <c r="M127" s="104"/>
      <c r="N127" s="104"/>
      <c r="O127" s="104"/>
      <c r="P127" s="104"/>
      <c r="Q127" s="104"/>
      <c r="R127" s="104"/>
      <c r="S127" s="147"/>
      <c r="T127" s="146"/>
      <c r="U127" s="542">
        <v>70</v>
      </c>
      <c r="V127" s="1322"/>
      <c r="W127" s="1323"/>
      <c r="X127" s="568"/>
      <c r="Y127" s="104"/>
      <c r="Z127" s="104"/>
      <c r="AA127" s="104"/>
      <c r="AB127" s="104"/>
      <c r="AC127" s="104"/>
      <c r="AD127" s="104"/>
      <c r="AE127" s="104"/>
      <c r="AF127" s="104"/>
      <c r="AG127" s="104"/>
      <c r="AH127" s="104"/>
      <c r="AI127" s="104"/>
      <c r="AJ127" s="104"/>
      <c r="AK127" s="104"/>
      <c r="AL127" s="147"/>
    </row>
    <row r="128" spans="1:38">
      <c r="A128" s="146"/>
      <c r="B128" s="542">
        <v>71</v>
      </c>
      <c r="C128" s="1322"/>
      <c r="D128" s="1323"/>
      <c r="E128" s="568"/>
      <c r="F128" s="104"/>
      <c r="G128" s="104"/>
      <c r="H128" s="104"/>
      <c r="I128" s="104"/>
      <c r="J128" s="104"/>
      <c r="K128" s="104"/>
      <c r="L128" s="104"/>
      <c r="M128" s="104"/>
      <c r="N128" s="104"/>
      <c r="O128" s="104"/>
      <c r="P128" s="104"/>
      <c r="Q128" s="104"/>
      <c r="R128" s="104"/>
      <c r="S128" s="147"/>
      <c r="T128" s="146"/>
      <c r="U128" s="542">
        <v>71</v>
      </c>
      <c r="V128" s="1322"/>
      <c r="W128" s="1323"/>
      <c r="X128" s="568"/>
      <c r="Y128" s="104"/>
      <c r="Z128" s="104"/>
      <c r="AA128" s="104"/>
      <c r="AB128" s="104"/>
      <c r="AC128" s="104"/>
      <c r="AD128" s="104"/>
      <c r="AE128" s="104"/>
      <c r="AF128" s="104"/>
      <c r="AG128" s="104"/>
      <c r="AH128" s="104"/>
      <c r="AI128" s="104"/>
      <c r="AJ128" s="104"/>
      <c r="AK128" s="104"/>
      <c r="AL128" s="147"/>
    </row>
    <row r="129" spans="1:38">
      <c r="A129" s="146"/>
      <c r="B129" s="542">
        <v>72</v>
      </c>
      <c r="C129" s="1322"/>
      <c r="D129" s="1323"/>
      <c r="E129" s="568"/>
      <c r="F129" s="104"/>
      <c r="G129" s="104"/>
      <c r="H129" s="104"/>
      <c r="I129" s="104"/>
      <c r="J129" s="104"/>
      <c r="K129" s="104"/>
      <c r="L129" s="104"/>
      <c r="M129" s="104"/>
      <c r="N129" s="104"/>
      <c r="O129" s="104"/>
      <c r="P129" s="104"/>
      <c r="Q129" s="104"/>
      <c r="R129" s="104"/>
      <c r="S129" s="147"/>
      <c r="T129" s="146"/>
      <c r="U129" s="542">
        <v>72</v>
      </c>
      <c r="V129" s="1322"/>
      <c r="W129" s="1323"/>
      <c r="X129" s="568"/>
      <c r="Y129" s="104"/>
      <c r="Z129" s="104"/>
      <c r="AA129" s="104"/>
      <c r="AB129" s="104"/>
      <c r="AC129" s="104"/>
      <c r="AD129" s="104"/>
      <c r="AE129" s="104"/>
      <c r="AF129" s="104"/>
      <c r="AG129" s="104"/>
      <c r="AH129" s="104"/>
      <c r="AI129" s="104"/>
      <c r="AJ129" s="104"/>
      <c r="AK129" s="104"/>
      <c r="AL129" s="147"/>
    </row>
    <row r="130" spans="1:38">
      <c r="A130" s="146"/>
      <c r="B130" s="542">
        <v>73</v>
      </c>
      <c r="C130" s="1322"/>
      <c r="D130" s="1323"/>
      <c r="E130" s="568"/>
      <c r="F130" s="104"/>
      <c r="G130" s="104"/>
      <c r="H130" s="104"/>
      <c r="I130" s="104"/>
      <c r="J130" s="104"/>
      <c r="K130" s="104"/>
      <c r="L130" s="104"/>
      <c r="M130" s="104"/>
      <c r="N130" s="104"/>
      <c r="O130" s="104"/>
      <c r="P130" s="104"/>
      <c r="Q130" s="104"/>
      <c r="R130" s="104"/>
      <c r="S130" s="147"/>
      <c r="T130" s="146"/>
      <c r="U130" s="542">
        <v>73</v>
      </c>
      <c r="V130" s="1322"/>
      <c r="W130" s="1323"/>
      <c r="X130" s="568"/>
      <c r="Y130" s="104"/>
      <c r="Z130" s="104"/>
      <c r="AA130" s="104"/>
      <c r="AB130" s="104"/>
      <c r="AC130" s="104"/>
      <c r="AD130" s="104"/>
      <c r="AE130" s="104"/>
      <c r="AF130" s="104"/>
      <c r="AG130" s="104"/>
      <c r="AH130" s="104"/>
      <c r="AI130" s="104"/>
      <c r="AJ130" s="104"/>
      <c r="AK130" s="104"/>
      <c r="AL130" s="147"/>
    </row>
    <row r="131" spans="1:38">
      <c r="A131" s="146"/>
      <c r="B131" s="542">
        <v>74</v>
      </c>
      <c r="C131" s="1322"/>
      <c r="D131" s="1323"/>
      <c r="E131" s="568"/>
      <c r="F131" s="104"/>
      <c r="G131" s="104"/>
      <c r="H131" s="104"/>
      <c r="I131" s="104"/>
      <c r="J131" s="104"/>
      <c r="K131" s="104"/>
      <c r="L131" s="104"/>
      <c r="M131" s="104"/>
      <c r="N131" s="104"/>
      <c r="O131" s="104"/>
      <c r="P131" s="104"/>
      <c r="Q131" s="104"/>
      <c r="R131" s="104"/>
      <c r="S131" s="147"/>
      <c r="T131" s="146"/>
      <c r="U131" s="542">
        <v>74</v>
      </c>
      <c r="V131" s="1322"/>
      <c r="W131" s="1323"/>
      <c r="X131" s="568"/>
      <c r="Y131" s="104"/>
      <c r="Z131" s="104"/>
      <c r="AA131" s="104"/>
      <c r="AB131" s="104"/>
      <c r="AC131" s="104"/>
      <c r="AD131" s="104"/>
      <c r="AE131" s="104"/>
      <c r="AF131" s="104"/>
      <c r="AG131" s="104"/>
      <c r="AH131" s="104"/>
      <c r="AI131" s="104"/>
      <c r="AJ131" s="104"/>
      <c r="AK131" s="104"/>
      <c r="AL131" s="147"/>
    </row>
    <row r="132" spans="1:38">
      <c r="A132" s="146"/>
      <c r="B132" s="542">
        <v>75</v>
      </c>
      <c r="C132" s="1322"/>
      <c r="D132" s="1323"/>
      <c r="E132" s="568"/>
      <c r="F132" s="104"/>
      <c r="G132" s="104"/>
      <c r="H132" s="104"/>
      <c r="I132" s="104"/>
      <c r="J132" s="104"/>
      <c r="K132" s="104"/>
      <c r="L132" s="104"/>
      <c r="M132" s="104"/>
      <c r="N132" s="104"/>
      <c r="O132" s="104"/>
      <c r="P132" s="104"/>
      <c r="Q132" s="104"/>
      <c r="R132" s="104"/>
      <c r="S132" s="147"/>
      <c r="T132" s="146"/>
      <c r="U132" s="542">
        <v>75</v>
      </c>
      <c r="V132" s="1322"/>
      <c r="W132" s="1323"/>
      <c r="X132" s="568"/>
      <c r="Y132" s="104"/>
      <c r="Z132" s="104"/>
      <c r="AA132" s="104"/>
      <c r="AB132" s="104"/>
      <c r="AC132" s="104"/>
      <c r="AD132" s="104"/>
      <c r="AE132" s="104"/>
      <c r="AF132" s="104"/>
      <c r="AG132" s="104"/>
      <c r="AH132" s="104"/>
      <c r="AI132" s="104"/>
      <c r="AJ132" s="104"/>
      <c r="AK132" s="104"/>
      <c r="AL132" s="147"/>
    </row>
    <row r="133" spans="1:38">
      <c r="A133" s="146"/>
      <c r="B133" s="542">
        <v>76</v>
      </c>
      <c r="C133" s="1322"/>
      <c r="D133" s="1323"/>
      <c r="E133" s="568"/>
      <c r="F133" s="104"/>
      <c r="G133" s="104"/>
      <c r="H133" s="104"/>
      <c r="I133" s="104"/>
      <c r="J133" s="104"/>
      <c r="K133" s="104"/>
      <c r="L133" s="104"/>
      <c r="M133" s="104"/>
      <c r="N133" s="104"/>
      <c r="O133" s="104"/>
      <c r="P133" s="104"/>
      <c r="Q133" s="104"/>
      <c r="R133" s="104"/>
      <c r="S133" s="147"/>
      <c r="T133" s="146"/>
      <c r="U133" s="542">
        <v>76</v>
      </c>
      <c r="V133" s="1322"/>
      <c r="W133" s="1323"/>
      <c r="X133" s="568"/>
      <c r="Y133" s="104"/>
      <c r="Z133" s="104"/>
      <c r="AA133" s="104"/>
      <c r="AB133" s="104"/>
      <c r="AC133" s="104"/>
      <c r="AD133" s="104"/>
      <c r="AE133" s="104"/>
      <c r="AF133" s="104"/>
      <c r="AG133" s="104"/>
      <c r="AH133" s="104"/>
      <c r="AI133" s="104"/>
      <c r="AJ133" s="104"/>
      <c r="AK133" s="104"/>
      <c r="AL133" s="147"/>
    </row>
    <row r="134" spans="1:38">
      <c r="A134" s="146"/>
      <c r="B134" s="542">
        <v>77</v>
      </c>
      <c r="C134" s="1322"/>
      <c r="D134" s="1323"/>
      <c r="E134" s="568"/>
      <c r="F134" s="104"/>
      <c r="G134" s="104"/>
      <c r="H134" s="104"/>
      <c r="I134" s="104"/>
      <c r="J134" s="104"/>
      <c r="K134" s="104"/>
      <c r="L134" s="104"/>
      <c r="M134" s="104"/>
      <c r="N134" s="104"/>
      <c r="O134" s="104"/>
      <c r="P134" s="104"/>
      <c r="Q134" s="104"/>
      <c r="R134" s="104"/>
      <c r="S134" s="147"/>
      <c r="T134" s="146"/>
      <c r="U134" s="542">
        <v>77</v>
      </c>
      <c r="V134" s="1322"/>
      <c r="W134" s="1323"/>
      <c r="X134" s="568"/>
      <c r="Y134" s="104"/>
      <c r="Z134" s="104"/>
      <c r="AA134" s="104"/>
      <c r="AB134" s="104"/>
      <c r="AC134" s="104"/>
      <c r="AD134" s="104"/>
      <c r="AE134" s="104"/>
      <c r="AF134" s="104"/>
      <c r="AG134" s="104"/>
      <c r="AH134" s="104"/>
      <c r="AI134" s="104"/>
      <c r="AJ134" s="104"/>
      <c r="AK134" s="104"/>
      <c r="AL134" s="147"/>
    </row>
    <row r="135" spans="1:38">
      <c r="A135" s="146"/>
      <c r="B135" s="542">
        <v>78</v>
      </c>
      <c r="C135" s="1322"/>
      <c r="D135" s="1323"/>
      <c r="E135" s="568"/>
      <c r="F135" s="104"/>
      <c r="G135" s="104"/>
      <c r="H135" s="104"/>
      <c r="I135" s="104"/>
      <c r="J135" s="104"/>
      <c r="K135" s="104"/>
      <c r="L135" s="104"/>
      <c r="M135" s="104"/>
      <c r="N135" s="104"/>
      <c r="O135" s="104"/>
      <c r="P135" s="104"/>
      <c r="Q135" s="104"/>
      <c r="R135" s="104"/>
      <c r="S135" s="147"/>
      <c r="T135" s="146"/>
      <c r="U135" s="542">
        <v>78</v>
      </c>
      <c r="V135" s="1322"/>
      <c r="W135" s="1323"/>
      <c r="X135" s="568"/>
      <c r="Y135" s="104"/>
      <c r="Z135" s="104"/>
      <c r="AA135" s="104"/>
      <c r="AB135" s="104"/>
      <c r="AC135" s="104"/>
      <c r="AD135" s="104"/>
      <c r="AE135" s="104"/>
      <c r="AF135" s="104"/>
      <c r="AG135" s="104"/>
      <c r="AH135" s="104"/>
      <c r="AI135" s="104"/>
      <c r="AJ135" s="104"/>
      <c r="AK135" s="104"/>
      <c r="AL135" s="147"/>
    </row>
    <row r="136" spans="1:38">
      <c r="A136" s="146"/>
      <c r="B136" s="542">
        <v>79</v>
      </c>
      <c r="C136" s="1322"/>
      <c r="D136" s="1323"/>
      <c r="E136" s="568"/>
      <c r="F136" s="104"/>
      <c r="G136" s="104"/>
      <c r="H136" s="104"/>
      <c r="I136" s="104"/>
      <c r="J136" s="104"/>
      <c r="K136" s="104"/>
      <c r="L136" s="104"/>
      <c r="M136" s="104"/>
      <c r="N136" s="104"/>
      <c r="O136" s="104"/>
      <c r="P136" s="104"/>
      <c r="Q136" s="104"/>
      <c r="R136" s="104"/>
      <c r="S136" s="147"/>
      <c r="T136" s="146"/>
      <c r="U136" s="542">
        <v>79</v>
      </c>
      <c r="V136" s="1322"/>
      <c r="W136" s="1323"/>
      <c r="X136" s="568"/>
      <c r="Y136" s="104"/>
      <c r="Z136" s="104"/>
      <c r="AA136" s="104"/>
      <c r="AB136" s="104"/>
      <c r="AC136" s="104"/>
      <c r="AD136" s="104"/>
      <c r="AE136" s="104"/>
      <c r="AF136" s="104"/>
      <c r="AG136" s="104"/>
      <c r="AH136" s="104"/>
      <c r="AI136" s="104"/>
      <c r="AJ136" s="104"/>
      <c r="AK136" s="104"/>
      <c r="AL136" s="147"/>
    </row>
    <row r="137" spans="1:38">
      <c r="A137" s="146"/>
      <c r="B137" s="542">
        <v>80</v>
      </c>
      <c r="C137" s="1322"/>
      <c r="D137" s="1323"/>
      <c r="E137" s="568"/>
      <c r="F137" s="104"/>
      <c r="G137" s="104"/>
      <c r="H137" s="104"/>
      <c r="I137" s="104"/>
      <c r="J137" s="104"/>
      <c r="K137" s="104"/>
      <c r="L137" s="104"/>
      <c r="M137" s="104"/>
      <c r="N137" s="104"/>
      <c r="O137" s="104"/>
      <c r="P137" s="104"/>
      <c r="Q137" s="104"/>
      <c r="R137" s="104"/>
      <c r="S137" s="147"/>
      <c r="T137" s="146"/>
      <c r="U137" s="542">
        <v>80</v>
      </c>
      <c r="V137" s="1322"/>
      <c r="W137" s="1323"/>
      <c r="X137" s="568"/>
      <c r="Y137" s="104"/>
      <c r="Z137" s="104"/>
      <c r="AA137" s="104"/>
      <c r="AB137" s="104"/>
      <c r="AC137" s="104"/>
      <c r="AD137" s="104"/>
      <c r="AE137" s="104"/>
      <c r="AF137" s="104"/>
      <c r="AG137" s="104"/>
      <c r="AH137" s="104"/>
      <c r="AI137" s="104"/>
      <c r="AJ137" s="104"/>
      <c r="AK137" s="104"/>
      <c r="AL137" s="147"/>
    </row>
    <row r="138" spans="1:38">
      <c r="A138" s="146"/>
      <c r="B138" s="542">
        <v>81</v>
      </c>
      <c r="C138" s="1322"/>
      <c r="D138" s="1323"/>
      <c r="E138" s="568"/>
      <c r="F138" s="104"/>
      <c r="G138" s="104"/>
      <c r="H138" s="104"/>
      <c r="I138" s="104"/>
      <c r="J138" s="104"/>
      <c r="K138" s="104"/>
      <c r="L138" s="104"/>
      <c r="M138" s="104"/>
      <c r="N138" s="104"/>
      <c r="O138" s="104"/>
      <c r="P138" s="104"/>
      <c r="Q138" s="104"/>
      <c r="R138" s="104"/>
      <c r="S138" s="147"/>
      <c r="T138" s="146"/>
      <c r="U138" s="542">
        <v>81</v>
      </c>
      <c r="V138" s="1322"/>
      <c r="W138" s="1323"/>
      <c r="X138" s="568"/>
      <c r="Y138" s="104"/>
      <c r="Z138" s="104"/>
      <c r="AA138" s="104"/>
      <c r="AB138" s="104"/>
      <c r="AC138" s="104"/>
      <c r="AD138" s="104"/>
      <c r="AE138" s="104"/>
      <c r="AF138" s="104"/>
      <c r="AG138" s="104"/>
      <c r="AH138" s="104"/>
      <c r="AI138" s="104"/>
      <c r="AJ138" s="104"/>
      <c r="AK138" s="104"/>
      <c r="AL138" s="147"/>
    </row>
    <row r="139" spans="1:38">
      <c r="A139" s="146"/>
      <c r="B139" s="542">
        <v>82</v>
      </c>
      <c r="C139" s="1322"/>
      <c r="D139" s="1323"/>
      <c r="E139" s="568"/>
      <c r="F139" s="104"/>
      <c r="G139" s="104"/>
      <c r="H139" s="104"/>
      <c r="I139" s="104"/>
      <c r="J139" s="104"/>
      <c r="K139" s="104"/>
      <c r="L139" s="104"/>
      <c r="M139" s="104"/>
      <c r="N139" s="104"/>
      <c r="O139" s="104"/>
      <c r="P139" s="104"/>
      <c r="Q139" s="104"/>
      <c r="R139" s="104"/>
      <c r="S139" s="147"/>
      <c r="T139" s="146"/>
      <c r="U139" s="542">
        <v>82</v>
      </c>
      <c r="V139" s="1322"/>
      <c r="W139" s="1323"/>
      <c r="X139" s="568"/>
      <c r="Y139" s="104"/>
      <c r="Z139" s="104"/>
      <c r="AA139" s="104"/>
      <c r="AB139" s="104"/>
      <c r="AC139" s="104"/>
      <c r="AD139" s="104"/>
      <c r="AE139" s="104"/>
      <c r="AF139" s="104"/>
      <c r="AG139" s="104"/>
      <c r="AH139" s="104"/>
      <c r="AI139" s="104"/>
      <c r="AJ139" s="104"/>
      <c r="AK139" s="104"/>
      <c r="AL139" s="147"/>
    </row>
    <row r="140" spans="1:38">
      <c r="A140" s="146"/>
      <c r="B140" s="542">
        <v>83</v>
      </c>
      <c r="C140" s="1322"/>
      <c r="D140" s="1323"/>
      <c r="E140" s="568"/>
      <c r="F140" s="104"/>
      <c r="G140" s="104"/>
      <c r="H140" s="104"/>
      <c r="I140" s="104"/>
      <c r="J140" s="104"/>
      <c r="K140" s="104"/>
      <c r="L140" s="104"/>
      <c r="M140" s="104"/>
      <c r="N140" s="104"/>
      <c r="O140" s="104"/>
      <c r="P140" s="104"/>
      <c r="Q140" s="104"/>
      <c r="R140" s="104"/>
      <c r="S140" s="147"/>
      <c r="T140" s="146"/>
      <c r="U140" s="542">
        <v>83</v>
      </c>
      <c r="V140" s="1322"/>
      <c r="W140" s="1323"/>
      <c r="X140" s="568"/>
      <c r="Y140" s="104"/>
      <c r="Z140" s="104"/>
      <c r="AA140" s="104"/>
      <c r="AB140" s="104"/>
      <c r="AC140" s="104"/>
      <c r="AD140" s="104"/>
      <c r="AE140" s="104"/>
      <c r="AF140" s="104"/>
      <c r="AG140" s="104"/>
      <c r="AH140" s="104"/>
      <c r="AI140" s="104"/>
      <c r="AJ140" s="104"/>
      <c r="AK140" s="104"/>
      <c r="AL140" s="147"/>
    </row>
    <row r="141" spans="1:38">
      <c r="A141" s="146"/>
      <c r="B141" s="542">
        <v>84</v>
      </c>
      <c r="C141" s="1322"/>
      <c r="D141" s="1323"/>
      <c r="E141" s="568"/>
      <c r="F141" s="104"/>
      <c r="G141" s="104"/>
      <c r="H141" s="104"/>
      <c r="I141" s="104"/>
      <c r="J141" s="104"/>
      <c r="K141" s="104"/>
      <c r="L141" s="104"/>
      <c r="M141" s="104"/>
      <c r="N141" s="104"/>
      <c r="O141" s="104"/>
      <c r="P141" s="104"/>
      <c r="Q141" s="104"/>
      <c r="R141" s="104"/>
      <c r="S141" s="147"/>
      <c r="T141" s="146"/>
      <c r="U141" s="542">
        <v>84</v>
      </c>
      <c r="V141" s="1322"/>
      <c r="W141" s="1323"/>
      <c r="X141" s="568"/>
      <c r="Y141" s="104"/>
      <c r="Z141" s="104"/>
      <c r="AA141" s="104"/>
      <c r="AB141" s="104"/>
      <c r="AC141" s="104"/>
      <c r="AD141" s="104"/>
      <c r="AE141" s="104"/>
      <c r="AF141" s="104"/>
      <c r="AG141" s="104"/>
      <c r="AH141" s="104"/>
      <c r="AI141" s="104"/>
      <c r="AJ141" s="104"/>
      <c r="AK141" s="104"/>
      <c r="AL141" s="147"/>
    </row>
    <row r="142" spans="1:38">
      <c r="A142" s="146"/>
      <c r="B142" s="542">
        <v>85</v>
      </c>
      <c r="C142" s="1322"/>
      <c r="D142" s="1323"/>
      <c r="E142" s="568"/>
      <c r="F142" s="104"/>
      <c r="G142" s="104"/>
      <c r="H142" s="104"/>
      <c r="I142" s="104"/>
      <c r="J142" s="104"/>
      <c r="K142" s="104"/>
      <c r="L142" s="104"/>
      <c r="M142" s="104"/>
      <c r="N142" s="104"/>
      <c r="O142" s="104"/>
      <c r="P142" s="104"/>
      <c r="Q142" s="104"/>
      <c r="R142" s="104"/>
      <c r="S142" s="147"/>
      <c r="T142" s="146"/>
      <c r="U142" s="542">
        <v>85</v>
      </c>
      <c r="V142" s="1322"/>
      <c r="W142" s="1323"/>
      <c r="X142" s="568"/>
      <c r="Y142" s="104"/>
      <c r="Z142" s="104"/>
      <c r="AA142" s="104"/>
      <c r="AB142" s="104"/>
      <c r="AC142" s="104"/>
      <c r="AD142" s="104"/>
      <c r="AE142" s="104"/>
      <c r="AF142" s="104"/>
      <c r="AG142" s="104"/>
      <c r="AH142" s="104"/>
      <c r="AI142" s="104"/>
      <c r="AJ142" s="104"/>
      <c r="AK142" s="104"/>
      <c r="AL142" s="147"/>
    </row>
    <row r="143" spans="1:38">
      <c r="A143" s="146"/>
      <c r="B143" s="542">
        <v>86</v>
      </c>
      <c r="C143" s="1322"/>
      <c r="D143" s="1323"/>
      <c r="E143" s="568"/>
      <c r="F143" s="104"/>
      <c r="G143" s="104"/>
      <c r="H143" s="104"/>
      <c r="I143" s="104"/>
      <c r="J143" s="104"/>
      <c r="K143" s="104"/>
      <c r="L143" s="104"/>
      <c r="M143" s="104"/>
      <c r="N143" s="104"/>
      <c r="O143" s="104"/>
      <c r="P143" s="104"/>
      <c r="Q143" s="104"/>
      <c r="R143" s="104"/>
      <c r="S143" s="147"/>
      <c r="T143" s="146"/>
      <c r="U143" s="542">
        <v>86</v>
      </c>
      <c r="V143" s="1322"/>
      <c r="W143" s="1323"/>
      <c r="X143" s="568"/>
      <c r="Y143" s="104"/>
      <c r="Z143" s="104"/>
      <c r="AA143" s="104"/>
      <c r="AB143" s="104"/>
      <c r="AC143" s="104"/>
      <c r="AD143" s="104"/>
      <c r="AE143" s="104"/>
      <c r="AF143" s="104"/>
      <c r="AG143" s="104"/>
      <c r="AH143" s="104"/>
      <c r="AI143" s="104"/>
      <c r="AJ143" s="104"/>
      <c r="AK143" s="104"/>
      <c r="AL143" s="147"/>
    </row>
    <row r="144" spans="1:38">
      <c r="A144" s="146"/>
      <c r="B144" s="542">
        <v>87</v>
      </c>
      <c r="C144" s="1322"/>
      <c r="D144" s="1323"/>
      <c r="E144" s="568"/>
      <c r="F144" s="104"/>
      <c r="G144" s="104"/>
      <c r="H144" s="104"/>
      <c r="I144" s="104"/>
      <c r="J144" s="104"/>
      <c r="K144" s="104"/>
      <c r="L144" s="104"/>
      <c r="M144" s="104"/>
      <c r="N144" s="104"/>
      <c r="O144" s="104"/>
      <c r="P144" s="104"/>
      <c r="Q144" s="104"/>
      <c r="R144" s="104"/>
      <c r="S144" s="147"/>
      <c r="T144" s="146"/>
      <c r="U144" s="542">
        <v>87</v>
      </c>
      <c r="V144" s="1322"/>
      <c r="W144" s="1323"/>
      <c r="X144" s="568"/>
      <c r="Y144" s="104"/>
      <c r="Z144" s="104"/>
      <c r="AA144" s="104"/>
      <c r="AB144" s="104"/>
      <c r="AC144" s="104"/>
      <c r="AD144" s="104"/>
      <c r="AE144" s="104"/>
      <c r="AF144" s="104"/>
      <c r="AG144" s="104"/>
      <c r="AH144" s="104"/>
      <c r="AI144" s="104"/>
      <c r="AJ144" s="104"/>
      <c r="AK144" s="104"/>
      <c r="AL144" s="147"/>
    </row>
    <row r="145" spans="1:38">
      <c r="A145" s="146"/>
      <c r="B145" s="542">
        <v>88</v>
      </c>
      <c r="C145" s="1322"/>
      <c r="D145" s="1323"/>
      <c r="E145" s="568"/>
      <c r="F145" s="104"/>
      <c r="G145" s="104"/>
      <c r="H145" s="104"/>
      <c r="I145" s="104"/>
      <c r="J145" s="104"/>
      <c r="K145" s="104"/>
      <c r="L145" s="104"/>
      <c r="M145" s="104"/>
      <c r="N145" s="104"/>
      <c r="O145" s="104"/>
      <c r="P145" s="104"/>
      <c r="Q145" s="104"/>
      <c r="R145" s="104"/>
      <c r="S145" s="147"/>
      <c r="T145" s="146"/>
      <c r="U145" s="542">
        <v>88</v>
      </c>
      <c r="V145" s="1322"/>
      <c r="W145" s="1323"/>
      <c r="X145" s="568"/>
      <c r="Y145" s="104"/>
      <c r="Z145" s="104"/>
      <c r="AA145" s="104"/>
      <c r="AB145" s="104"/>
      <c r="AC145" s="104"/>
      <c r="AD145" s="104"/>
      <c r="AE145" s="104"/>
      <c r="AF145" s="104"/>
      <c r="AG145" s="104"/>
      <c r="AH145" s="104"/>
      <c r="AI145" s="104"/>
      <c r="AJ145" s="104"/>
      <c r="AK145" s="104"/>
      <c r="AL145" s="147"/>
    </row>
    <row r="146" spans="1:38">
      <c r="A146" s="146"/>
      <c r="B146" s="542">
        <v>89</v>
      </c>
      <c r="C146" s="1322"/>
      <c r="D146" s="1323"/>
      <c r="E146" s="568"/>
      <c r="F146" s="104"/>
      <c r="G146" s="104"/>
      <c r="H146" s="104"/>
      <c r="I146" s="104"/>
      <c r="J146" s="104"/>
      <c r="K146" s="104"/>
      <c r="L146" s="104"/>
      <c r="M146" s="104"/>
      <c r="N146" s="104"/>
      <c r="O146" s="104"/>
      <c r="P146" s="104"/>
      <c r="Q146" s="104"/>
      <c r="R146" s="104"/>
      <c r="S146" s="147"/>
      <c r="T146" s="146"/>
      <c r="U146" s="542">
        <v>89</v>
      </c>
      <c r="V146" s="1322"/>
      <c r="W146" s="1323"/>
      <c r="X146" s="568"/>
      <c r="Y146" s="104"/>
      <c r="Z146" s="104"/>
      <c r="AA146" s="104"/>
      <c r="AB146" s="104"/>
      <c r="AC146" s="104"/>
      <c r="AD146" s="104"/>
      <c r="AE146" s="104"/>
      <c r="AF146" s="104"/>
      <c r="AG146" s="104"/>
      <c r="AH146" s="104"/>
      <c r="AI146" s="104"/>
      <c r="AJ146" s="104"/>
      <c r="AK146" s="104"/>
      <c r="AL146" s="147"/>
    </row>
    <row r="147" spans="1:38">
      <c r="A147" s="146"/>
      <c r="B147" s="542">
        <v>90</v>
      </c>
      <c r="C147" s="1322"/>
      <c r="D147" s="1323"/>
      <c r="E147" s="568"/>
      <c r="F147" s="104"/>
      <c r="G147" s="104"/>
      <c r="H147" s="104"/>
      <c r="I147" s="104"/>
      <c r="J147" s="104"/>
      <c r="K147" s="104"/>
      <c r="L147" s="104"/>
      <c r="M147" s="104"/>
      <c r="N147" s="104"/>
      <c r="O147" s="104"/>
      <c r="P147" s="104"/>
      <c r="Q147" s="104"/>
      <c r="R147" s="104"/>
      <c r="S147" s="147"/>
      <c r="T147" s="146"/>
      <c r="U147" s="542">
        <v>90</v>
      </c>
      <c r="V147" s="1322"/>
      <c r="W147" s="1323"/>
      <c r="X147" s="568"/>
      <c r="Y147" s="104"/>
      <c r="Z147" s="104"/>
      <c r="AA147" s="104"/>
      <c r="AB147" s="104"/>
      <c r="AC147" s="104"/>
      <c r="AD147" s="104"/>
      <c r="AE147" s="104"/>
      <c r="AF147" s="104"/>
      <c r="AG147" s="104"/>
      <c r="AH147" s="104"/>
      <c r="AI147" s="104"/>
      <c r="AJ147" s="104"/>
      <c r="AK147" s="104"/>
      <c r="AL147" s="147"/>
    </row>
    <row r="148" spans="1:38">
      <c r="A148" s="146"/>
      <c r="B148" s="542">
        <v>91</v>
      </c>
      <c r="C148" s="1322"/>
      <c r="D148" s="1323"/>
      <c r="E148" s="568"/>
      <c r="F148" s="104"/>
      <c r="G148" s="104"/>
      <c r="H148" s="104"/>
      <c r="I148" s="104"/>
      <c r="J148" s="104"/>
      <c r="K148" s="104"/>
      <c r="L148" s="104"/>
      <c r="M148" s="104"/>
      <c r="N148" s="104"/>
      <c r="O148" s="104"/>
      <c r="P148" s="104"/>
      <c r="Q148" s="104"/>
      <c r="R148" s="104"/>
      <c r="S148" s="147"/>
      <c r="T148" s="146"/>
      <c r="U148" s="542">
        <v>91</v>
      </c>
      <c r="V148" s="1322"/>
      <c r="W148" s="1323"/>
      <c r="X148" s="568"/>
      <c r="Y148" s="104"/>
      <c r="Z148" s="104"/>
      <c r="AA148" s="104"/>
      <c r="AB148" s="104"/>
      <c r="AC148" s="104"/>
      <c r="AD148" s="104"/>
      <c r="AE148" s="104"/>
      <c r="AF148" s="104"/>
      <c r="AG148" s="104"/>
      <c r="AH148" s="104"/>
      <c r="AI148" s="104"/>
      <c r="AJ148" s="104"/>
      <c r="AK148" s="104"/>
      <c r="AL148" s="147"/>
    </row>
    <row r="149" spans="1:38">
      <c r="A149" s="146"/>
      <c r="B149" s="542">
        <v>92</v>
      </c>
      <c r="C149" s="1322"/>
      <c r="D149" s="1323"/>
      <c r="E149" s="568"/>
      <c r="F149" s="104"/>
      <c r="G149" s="104"/>
      <c r="H149" s="104"/>
      <c r="I149" s="104"/>
      <c r="J149" s="104"/>
      <c r="K149" s="104"/>
      <c r="L149" s="104"/>
      <c r="M149" s="104"/>
      <c r="N149" s="104"/>
      <c r="O149" s="104"/>
      <c r="P149" s="104"/>
      <c r="Q149" s="104"/>
      <c r="R149" s="104"/>
      <c r="S149" s="147"/>
      <c r="T149" s="146"/>
      <c r="U149" s="542">
        <v>92</v>
      </c>
      <c r="V149" s="1322"/>
      <c r="W149" s="1323"/>
      <c r="X149" s="568"/>
      <c r="Y149" s="104"/>
      <c r="Z149" s="104"/>
      <c r="AA149" s="104"/>
      <c r="AB149" s="104"/>
      <c r="AC149" s="104"/>
      <c r="AD149" s="104"/>
      <c r="AE149" s="104"/>
      <c r="AF149" s="104"/>
      <c r="AG149" s="104"/>
      <c r="AH149" s="104"/>
      <c r="AI149" s="104"/>
      <c r="AJ149" s="104"/>
      <c r="AK149" s="104"/>
      <c r="AL149" s="147"/>
    </row>
    <row r="150" spans="1:38">
      <c r="A150" s="146"/>
      <c r="B150" s="542">
        <v>93</v>
      </c>
      <c r="C150" s="1322"/>
      <c r="D150" s="1323"/>
      <c r="E150" s="568"/>
      <c r="F150" s="104"/>
      <c r="G150" s="104"/>
      <c r="H150" s="104"/>
      <c r="I150" s="104"/>
      <c r="J150" s="104"/>
      <c r="K150" s="104"/>
      <c r="L150" s="104"/>
      <c r="M150" s="104"/>
      <c r="N150" s="104"/>
      <c r="O150" s="104"/>
      <c r="P150" s="104"/>
      <c r="Q150" s="104"/>
      <c r="R150" s="104"/>
      <c r="S150" s="147"/>
      <c r="T150" s="146"/>
      <c r="U150" s="542">
        <v>93</v>
      </c>
      <c r="V150" s="1322"/>
      <c r="W150" s="1323"/>
      <c r="X150" s="568"/>
      <c r="Y150" s="104"/>
      <c r="Z150" s="104"/>
      <c r="AA150" s="104"/>
      <c r="AB150" s="104"/>
      <c r="AC150" s="104"/>
      <c r="AD150" s="104"/>
      <c r="AE150" s="104"/>
      <c r="AF150" s="104"/>
      <c r="AG150" s="104"/>
      <c r="AH150" s="104"/>
      <c r="AI150" s="104"/>
      <c r="AJ150" s="104"/>
      <c r="AK150" s="104"/>
      <c r="AL150" s="147"/>
    </row>
    <row r="151" spans="1:38">
      <c r="A151" s="146"/>
      <c r="B151" s="542">
        <v>94</v>
      </c>
      <c r="C151" s="1322"/>
      <c r="D151" s="1323"/>
      <c r="E151" s="568"/>
      <c r="F151" s="104"/>
      <c r="G151" s="104"/>
      <c r="H151" s="104"/>
      <c r="I151" s="104"/>
      <c r="J151" s="104"/>
      <c r="K151" s="104"/>
      <c r="L151" s="104"/>
      <c r="M151" s="104"/>
      <c r="N151" s="104"/>
      <c r="O151" s="104"/>
      <c r="P151" s="104"/>
      <c r="Q151" s="104"/>
      <c r="R151" s="104"/>
      <c r="S151" s="147"/>
      <c r="T151" s="146"/>
      <c r="U151" s="542">
        <v>94</v>
      </c>
      <c r="V151" s="1322"/>
      <c r="W151" s="1323"/>
      <c r="X151" s="568"/>
      <c r="Y151" s="104"/>
      <c r="Z151" s="104"/>
      <c r="AA151" s="104"/>
      <c r="AB151" s="104"/>
      <c r="AC151" s="104"/>
      <c r="AD151" s="104"/>
      <c r="AE151" s="104"/>
      <c r="AF151" s="104"/>
      <c r="AG151" s="104"/>
      <c r="AH151" s="104"/>
      <c r="AI151" s="104"/>
      <c r="AJ151" s="104"/>
      <c r="AK151" s="104"/>
      <c r="AL151" s="147"/>
    </row>
    <row r="152" spans="1:38">
      <c r="A152" s="146"/>
      <c r="B152" s="542">
        <v>95</v>
      </c>
      <c r="C152" s="1322"/>
      <c r="D152" s="1323"/>
      <c r="E152" s="568"/>
      <c r="F152" s="104"/>
      <c r="G152" s="104"/>
      <c r="H152" s="104"/>
      <c r="I152" s="104"/>
      <c r="J152" s="104"/>
      <c r="K152" s="104"/>
      <c r="L152" s="104"/>
      <c r="M152" s="104"/>
      <c r="N152" s="104"/>
      <c r="O152" s="104"/>
      <c r="P152" s="104"/>
      <c r="Q152" s="104"/>
      <c r="R152" s="104"/>
      <c r="S152" s="147"/>
      <c r="T152" s="146"/>
      <c r="U152" s="542">
        <v>95</v>
      </c>
      <c r="V152" s="1322"/>
      <c r="W152" s="1323"/>
      <c r="X152" s="568"/>
      <c r="Y152" s="104"/>
      <c r="Z152" s="104"/>
      <c r="AA152" s="104"/>
      <c r="AB152" s="104"/>
      <c r="AC152" s="104"/>
      <c r="AD152" s="104"/>
      <c r="AE152" s="104"/>
      <c r="AF152" s="104"/>
      <c r="AG152" s="104"/>
      <c r="AH152" s="104"/>
      <c r="AI152" s="104"/>
      <c r="AJ152" s="104"/>
      <c r="AK152" s="104"/>
      <c r="AL152" s="147"/>
    </row>
    <row r="153" spans="1:38">
      <c r="A153" s="146"/>
      <c r="B153" s="542">
        <v>96</v>
      </c>
      <c r="C153" s="1322"/>
      <c r="D153" s="1323"/>
      <c r="E153" s="568"/>
      <c r="F153" s="104"/>
      <c r="G153" s="104"/>
      <c r="H153" s="104"/>
      <c r="I153" s="104"/>
      <c r="J153" s="104"/>
      <c r="K153" s="104"/>
      <c r="L153" s="104"/>
      <c r="M153" s="104"/>
      <c r="N153" s="104"/>
      <c r="O153" s="104"/>
      <c r="P153" s="104"/>
      <c r="Q153" s="104"/>
      <c r="R153" s="104"/>
      <c r="S153" s="147"/>
      <c r="T153" s="146"/>
      <c r="U153" s="542">
        <v>96</v>
      </c>
      <c r="V153" s="1322"/>
      <c r="W153" s="1323"/>
      <c r="X153" s="568"/>
      <c r="Y153" s="104"/>
      <c r="Z153" s="104"/>
      <c r="AA153" s="104"/>
      <c r="AB153" s="104"/>
      <c r="AC153" s="104"/>
      <c r="AD153" s="104"/>
      <c r="AE153" s="104"/>
      <c r="AF153" s="104"/>
      <c r="AG153" s="104"/>
      <c r="AH153" s="104"/>
      <c r="AI153" s="104"/>
      <c r="AJ153" s="104"/>
      <c r="AK153" s="104"/>
      <c r="AL153" s="147"/>
    </row>
    <row r="154" spans="1:38">
      <c r="A154" s="146"/>
      <c r="B154" s="542">
        <v>97</v>
      </c>
      <c r="C154" s="1322"/>
      <c r="D154" s="1323"/>
      <c r="E154" s="568"/>
      <c r="F154" s="104"/>
      <c r="G154" s="104"/>
      <c r="H154" s="104"/>
      <c r="I154" s="104"/>
      <c r="J154" s="104"/>
      <c r="K154" s="104"/>
      <c r="L154" s="104"/>
      <c r="M154" s="104"/>
      <c r="N154" s="104"/>
      <c r="O154" s="104"/>
      <c r="P154" s="104"/>
      <c r="Q154" s="104"/>
      <c r="R154" s="104"/>
      <c r="S154" s="147"/>
      <c r="T154" s="146"/>
      <c r="U154" s="542">
        <v>97</v>
      </c>
      <c r="V154" s="1322"/>
      <c r="W154" s="1323"/>
      <c r="X154" s="568"/>
      <c r="Y154" s="104"/>
      <c r="Z154" s="104"/>
      <c r="AA154" s="104"/>
      <c r="AB154" s="104"/>
      <c r="AC154" s="104"/>
      <c r="AD154" s="104"/>
      <c r="AE154" s="104"/>
      <c r="AF154" s="104"/>
      <c r="AG154" s="104"/>
      <c r="AH154" s="104"/>
      <c r="AI154" s="104"/>
      <c r="AJ154" s="104"/>
      <c r="AK154" s="104"/>
      <c r="AL154" s="147"/>
    </row>
    <row r="155" spans="1:38">
      <c r="A155" s="146"/>
      <c r="B155" s="542">
        <v>98</v>
      </c>
      <c r="C155" s="1322"/>
      <c r="D155" s="1323"/>
      <c r="E155" s="568"/>
      <c r="F155" s="104"/>
      <c r="G155" s="104"/>
      <c r="H155" s="104"/>
      <c r="I155" s="104"/>
      <c r="J155" s="104"/>
      <c r="K155" s="104"/>
      <c r="L155" s="104"/>
      <c r="M155" s="104"/>
      <c r="N155" s="104"/>
      <c r="O155" s="104"/>
      <c r="P155" s="104"/>
      <c r="Q155" s="104"/>
      <c r="R155" s="104"/>
      <c r="S155" s="147"/>
      <c r="T155" s="146"/>
      <c r="U155" s="542">
        <v>98</v>
      </c>
      <c r="V155" s="1322"/>
      <c r="W155" s="1323"/>
      <c r="X155" s="568"/>
      <c r="Y155" s="104"/>
      <c r="Z155" s="104"/>
      <c r="AA155" s="104"/>
      <c r="AB155" s="104"/>
      <c r="AC155" s="104"/>
      <c r="AD155" s="104"/>
      <c r="AE155" s="104"/>
      <c r="AF155" s="104"/>
      <c r="AG155" s="104"/>
      <c r="AH155" s="104"/>
      <c r="AI155" s="104"/>
      <c r="AJ155" s="104"/>
      <c r="AK155" s="104"/>
      <c r="AL155" s="147"/>
    </row>
    <row r="156" spans="1:38">
      <c r="A156" s="146"/>
      <c r="B156" s="542">
        <v>99</v>
      </c>
      <c r="C156" s="1322"/>
      <c r="D156" s="1323"/>
      <c r="E156" s="568"/>
      <c r="F156" s="104"/>
      <c r="G156" s="104"/>
      <c r="H156" s="104"/>
      <c r="I156" s="104"/>
      <c r="J156" s="104"/>
      <c r="K156" s="104"/>
      <c r="L156" s="104"/>
      <c r="M156" s="104"/>
      <c r="N156" s="104"/>
      <c r="O156" s="104"/>
      <c r="P156" s="104"/>
      <c r="Q156" s="104"/>
      <c r="R156" s="104"/>
      <c r="S156" s="147"/>
      <c r="T156" s="146"/>
      <c r="U156" s="542">
        <v>99</v>
      </c>
      <c r="V156" s="1322"/>
      <c r="W156" s="1323"/>
      <c r="X156" s="568"/>
      <c r="Y156" s="104"/>
      <c r="Z156" s="104"/>
      <c r="AA156" s="104"/>
      <c r="AB156" s="104"/>
      <c r="AC156" s="104"/>
      <c r="AD156" s="104"/>
      <c r="AE156" s="104"/>
      <c r="AF156" s="104"/>
      <c r="AG156" s="104"/>
      <c r="AH156" s="104"/>
      <c r="AI156" s="104"/>
      <c r="AJ156" s="104"/>
      <c r="AK156" s="104"/>
      <c r="AL156" s="147"/>
    </row>
    <row r="157" spans="1:38">
      <c r="A157" s="146"/>
      <c r="B157" s="542">
        <v>100</v>
      </c>
      <c r="C157" s="1322"/>
      <c r="D157" s="1323"/>
      <c r="E157" s="568"/>
      <c r="F157" s="104"/>
      <c r="G157" s="104"/>
      <c r="H157" s="104"/>
      <c r="I157" s="104"/>
      <c r="J157" s="104"/>
      <c r="K157" s="104"/>
      <c r="L157" s="104"/>
      <c r="M157" s="104"/>
      <c r="N157" s="104"/>
      <c r="O157" s="104"/>
      <c r="P157" s="104"/>
      <c r="Q157" s="104"/>
      <c r="R157" s="104"/>
      <c r="S157" s="147"/>
      <c r="T157" s="146"/>
      <c r="U157" s="542">
        <v>100</v>
      </c>
      <c r="V157" s="1322"/>
      <c r="W157" s="1323"/>
      <c r="X157" s="568"/>
      <c r="Y157" s="104"/>
      <c r="Z157" s="104"/>
      <c r="AA157" s="104"/>
      <c r="AB157" s="104"/>
      <c r="AC157" s="104"/>
      <c r="AD157" s="104"/>
      <c r="AE157" s="104"/>
      <c r="AF157" s="104"/>
      <c r="AG157" s="104"/>
      <c r="AH157" s="104"/>
      <c r="AI157" s="104"/>
      <c r="AJ157" s="104"/>
      <c r="AK157" s="104"/>
      <c r="AL157" s="147"/>
    </row>
    <row r="158" spans="1:38">
      <c r="A158" s="146"/>
      <c r="B158" s="542">
        <v>101</v>
      </c>
      <c r="C158" s="1322"/>
      <c r="D158" s="1323"/>
      <c r="E158" s="568"/>
      <c r="F158" s="104"/>
      <c r="G158" s="104"/>
      <c r="H158" s="104"/>
      <c r="I158" s="104"/>
      <c r="J158" s="104"/>
      <c r="K158" s="104"/>
      <c r="L158" s="104"/>
      <c r="M158" s="104"/>
      <c r="N158" s="104"/>
      <c r="O158" s="104"/>
      <c r="P158" s="104"/>
      <c r="Q158" s="104"/>
      <c r="R158" s="104"/>
      <c r="S158" s="147"/>
      <c r="T158" s="146"/>
      <c r="U158" s="542">
        <v>101</v>
      </c>
      <c r="V158" s="1322"/>
      <c r="W158" s="1323"/>
      <c r="X158" s="568"/>
      <c r="Y158" s="104"/>
      <c r="Z158" s="104"/>
      <c r="AA158" s="104"/>
      <c r="AB158" s="104"/>
      <c r="AC158" s="104"/>
      <c r="AD158" s="104"/>
      <c r="AE158" s="104"/>
      <c r="AF158" s="104"/>
      <c r="AG158" s="104"/>
      <c r="AH158" s="104"/>
      <c r="AI158" s="104"/>
      <c r="AJ158" s="104"/>
      <c r="AK158" s="104"/>
      <c r="AL158" s="147"/>
    </row>
    <row r="159" spans="1:38">
      <c r="A159" s="146"/>
      <c r="B159" s="542">
        <v>102</v>
      </c>
      <c r="C159" s="1322"/>
      <c r="D159" s="1323"/>
      <c r="E159" s="568"/>
      <c r="F159" s="104"/>
      <c r="G159" s="104"/>
      <c r="H159" s="104"/>
      <c r="I159" s="104"/>
      <c r="J159" s="104"/>
      <c r="K159" s="104"/>
      <c r="L159" s="104"/>
      <c r="M159" s="104"/>
      <c r="N159" s="104"/>
      <c r="O159" s="104"/>
      <c r="P159" s="104"/>
      <c r="Q159" s="104"/>
      <c r="R159" s="104"/>
      <c r="S159" s="147"/>
      <c r="T159" s="146"/>
      <c r="U159" s="542">
        <v>102</v>
      </c>
      <c r="V159" s="1322"/>
      <c r="W159" s="1323"/>
      <c r="X159" s="568"/>
      <c r="Y159" s="104"/>
      <c r="Z159" s="104"/>
      <c r="AA159" s="104"/>
      <c r="AB159" s="104"/>
      <c r="AC159" s="104"/>
      <c r="AD159" s="104"/>
      <c r="AE159" s="104"/>
      <c r="AF159" s="104"/>
      <c r="AG159" s="104"/>
      <c r="AH159" s="104"/>
      <c r="AI159" s="104"/>
      <c r="AJ159" s="104"/>
      <c r="AK159" s="104"/>
      <c r="AL159" s="147"/>
    </row>
    <row r="160" spans="1:38">
      <c r="A160" s="146"/>
      <c r="B160" s="542">
        <v>103</v>
      </c>
      <c r="C160" s="1322"/>
      <c r="D160" s="1323"/>
      <c r="E160" s="568"/>
      <c r="F160" s="104"/>
      <c r="G160" s="104"/>
      <c r="H160" s="104"/>
      <c r="I160" s="104"/>
      <c r="J160" s="104"/>
      <c r="K160" s="104"/>
      <c r="L160" s="104"/>
      <c r="M160" s="104"/>
      <c r="N160" s="104"/>
      <c r="O160" s="104"/>
      <c r="P160" s="104"/>
      <c r="Q160" s="104"/>
      <c r="R160" s="104"/>
      <c r="S160" s="147"/>
      <c r="T160" s="146"/>
      <c r="U160" s="542">
        <v>103</v>
      </c>
      <c r="V160" s="1322"/>
      <c r="W160" s="1323"/>
      <c r="X160" s="568"/>
      <c r="Y160" s="104"/>
      <c r="Z160" s="104"/>
      <c r="AA160" s="104"/>
      <c r="AB160" s="104"/>
      <c r="AC160" s="104"/>
      <c r="AD160" s="104"/>
      <c r="AE160" s="104"/>
      <c r="AF160" s="104"/>
      <c r="AG160" s="104"/>
      <c r="AH160" s="104"/>
      <c r="AI160" s="104"/>
      <c r="AJ160" s="104"/>
      <c r="AK160" s="104"/>
      <c r="AL160" s="147"/>
    </row>
    <row r="161" spans="1:38">
      <c r="A161" s="146"/>
      <c r="B161" s="542">
        <v>104</v>
      </c>
      <c r="C161" s="1322"/>
      <c r="D161" s="1323"/>
      <c r="E161" s="568"/>
      <c r="F161" s="104"/>
      <c r="G161" s="104"/>
      <c r="H161" s="104"/>
      <c r="I161" s="104"/>
      <c r="J161" s="104"/>
      <c r="K161" s="104"/>
      <c r="L161" s="104"/>
      <c r="M161" s="104"/>
      <c r="N161" s="104"/>
      <c r="O161" s="104"/>
      <c r="P161" s="104"/>
      <c r="Q161" s="104"/>
      <c r="R161" s="104"/>
      <c r="S161" s="147"/>
      <c r="T161" s="146"/>
      <c r="U161" s="542">
        <v>104</v>
      </c>
      <c r="V161" s="1322"/>
      <c r="W161" s="1323"/>
      <c r="X161" s="568"/>
      <c r="Y161" s="104"/>
      <c r="Z161" s="104"/>
      <c r="AA161" s="104"/>
      <c r="AB161" s="104"/>
      <c r="AC161" s="104"/>
      <c r="AD161" s="104"/>
      <c r="AE161" s="104"/>
      <c r="AF161" s="104"/>
      <c r="AG161" s="104"/>
      <c r="AH161" s="104"/>
      <c r="AI161" s="104"/>
      <c r="AJ161" s="104"/>
      <c r="AK161" s="104"/>
      <c r="AL161" s="147"/>
    </row>
    <row r="162" spans="1:38">
      <c r="A162" s="146"/>
      <c r="B162" s="542">
        <v>105</v>
      </c>
      <c r="C162" s="1322"/>
      <c r="D162" s="1323"/>
      <c r="E162" s="568"/>
      <c r="F162" s="104"/>
      <c r="G162" s="104"/>
      <c r="H162" s="104"/>
      <c r="I162" s="104"/>
      <c r="J162" s="104"/>
      <c r="K162" s="104"/>
      <c r="L162" s="104"/>
      <c r="M162" s="104"/>
      <c r="N162" s="104"/>
      <c r="O162" s="104"/>
      <c r="P162" s="104"/>
      <c r="Q162" s="104"/>
      <c r="R162" s="104"/>
      <c r="S162" s="147"/>
      <c r="T162" s="146"/>
      <c r="U162" s="542">
        <v>105</v>
      </c>
      <c r="V162" s="1322"/>
      <c r="W162" s="1323"/>
      <c r="X162" s="568"/>
      <c r="Y162" s="104"/>
      <c r="Z162" s="104"/>
      <c r="AA162" s="104"/>
      <c r="AB162" s="104"/>
      <c r="AC162" s="104"/>
      <c r="AD162" s="104"/>
      <c r="AE162" s="104"/>
      <c r="AF162" s="104"/>
      <c r="AG162" s="104"/>
      <c r="AH162" s="104"/>
      <c r="AI162" s="104"/>
      <c r="AJ162" s="104"/>
      <c r="AK162" s="104"/>
      <c r="AL162" s="147"/>
    </row>
    <row r="163" spans="1:38">
      <c r="A163" s="146"/>
      <c r="B163" s="542">
        <v>106</v>
      </c>
      <c r="C163" s="1322"/>
      <c r="D163" s="1323"/>
      <c r="E163" s="568"/>
      <c r="F163" s="104"/>
      <c r="G163" s="104"/>
      <c r="H163" s="104"/>
      <c r="I163" s="104"/>
      <c r="J163" s="104"/>
      <c r="K163" s="104"/>
      <c r="L163" s="104"/>
      <c r="M163" s="104"/>
      <c r="N163" s="104"/>
      <c r="O163" s="104"/>
      <c r="P163" s="104"/>
      <c r="Q163" s="104"/>
      <c r="R163" s="104"/>
      <c r="S163" s="147"/>
      <c r="T163" s="146"/>
      <c r="U163" s="542">
        <v>106</v>
      </c>
      <c r="V163" s="1322"/>
      <c r="W163" s="1323"/>
      <c r="X163" s="568"/>
      <c r="Y163" s="104"/>
      <c r="Z163" s="104"/>
      <c r="AA163" s="104"/>
      <c r="AB163" s="104"/>
      <c r="AC163" s="104"/>
      <c r="AD163" s="104"/>
      <c r="AE163" s="104"/>
      <c r="AF163" s="104"/>
      <c r="AG163" s="104"/>
      <c r="AH163" s="104"/>
      <c r="AI163" s="104"/>
      <c r="AJ163" s="104"/>
      <c r="AK163" s="104"/>
      <c r="AL163" s="147"/>
    </row>
    <row r="164" spans="1:38">
      <c r="A164" s="146"/>
      <c r="B164" s="542">
        <v>107</v>
      </c>
      <c r="C164" s="1322"/>
      <c r="D164" s="1323"/>
      <c r="E164" s="568"/>
      <c r="F164" s="104"/>
      <c r="G164" s="104"/>
      <c r="H164" s="104"/>
      <c r="I164" s="104"/>
      <c r="J164" s="104"/>
      <c r="K164" s="104"/>
      <c r="L164" s="104"/>
      <c r="M164" s="104"/>
      <c r="N164" s="104"/>
      <c r="O164" s="104"/>
      <c r="P164" s="104"/>
      <c r="Q164" s="104"/>
      <c r="R164" s="104"/>
      <c r="S164" s="147"/>
      <c r="T164" s="146"/>
      <c r="U164" s="542">
        <v>107</v>
      </c>
      <c r="V164" s="1322"/>
      <c r="W164" s="1323"/>
      <c r="X164" s="568"/>
      <c r="Y164" s="104"/>
      <c r="Z164" s="104"/>
      <c r="AA164" s="104"/>
      <c r="AB164" s="104"/>
      <c r="AC164" s="104"/>
      <c r="AD164" s="104"/>
      <c r="AE164" s="104"/>
      <c r="AF164" s="104"/>
      <c r="AG164" s="104"/>
      <c r="AH164" s="104"/>
      <c r="AI164" s="104"/>
      <c r="AJ164" s="104"/>
      <c r="AK164" s="104"/>
      <c r="AL164" s="147"/>
    </row>
    <row r="165" spans="1:38">
      <c r="A165" s="146"/>
      <c r="B165" s="542">
        <v>108</v>
      </c>
      <c r="C165" s="1322"/>
      <c r="D165" s="1323"/>
      <c r="E165" s="568"/>
      <c r="F165" s="104"/>
      <c r="G165" s="104"/>
      <c r="H165" s="104"/>
      <c r="I165" s="104"/>
      <c r="J165" s="104"/>
      <c r="K165" s="104"/>
      <c r="L165" s="104"/>
      <c r="M165" s="104"/>
      <c r="N165" s="104"/>
      <c r="O165" s="104"/>
      <c r="P165" s="104"/>
      <c r="Q165" s="104"/>
      <c r="R165" s="104"/>
      <c r="S165" s="147"/>
      <c r="T165" s="146"/>
      <c r="U165" s="542">
        <v>108</v>
      </c>
      <c r="V165" s="1322"/>
      <c r="W165" s="1323"/>
      <c r="X165" s="568"/>
      <c r="Y165" s="104"/>
      <c r="Z165" s="104"/>
      <c r="AA165" s="104"/>
      <c r="AB165" s="104"/>
      <c r="AC165" s="104"/>
      <c r="AD165" s="104"/>
      <c r="AE165" s="104"/>
      <c r="AF165" s="104"/>
      <c r="AG165" s="104"/>
      <c r="AH165" s="104"/>
      <c r="AI165" s="104"/>
      <c r="AJ165" s="104"/>
      <c r="AK165" s="104"/>
      <c r="AL165" s="147"/>
    </row>
    <row r="166" spans="1:38">
      <c r="A166" s="146"/>
      <c r="B166" s="542">
        <v>109</v>
      </c>
      <c r="C166" s="1322"/>
      <c r="D166" s="1323"/>
      <c r="E166" s="568"/>
      <c r="F166" s="104"/>
      <c r="G166" s="104"/>
      <c r="H166" s="104"/>
      <c r="I166" s="104"/>
      <c r="J166" s="104"/>
      <c r="K166" s="104"/>
      <c r="L166" s="104"/>
      <c r="M166" s="104"/>
      <c r="N166" s="104"/>
      <c r="O166" s="104"/>
      <c r="P166" s="104"/>
      <c r="Q166" s="104"/>
      <c r="R166" s="104"/>
      <c r="S166" s="147"/>
      <c r="T166" s="146"/>
      <c r="U166" s="542">
        <v>109</v>
      </c>
      <c r="V166" s="1322"/>
      <c r="W166" s="1323"/>
      <c r="X166" s="568"/>
      <c r="Y166" s="104"/>
      <c r="Z166" s="104"/>
      <c r="AA166" s="104"/>
      <c r="AB166" s="104"/>
      <c r="AC166" s="104"/>
      <c r="AD166" s="104"/>
      <c r="AE166" s="104"/>
      <c r="AF166" s="104"/>
      <c r="AG166" s="104"/>
      <c r="AH166" s="104"/>
      <c r="AI166" s="104"/>
      <c r="AJ166" s="104"/>
      <c r="AK166" s="104"/>
      <c r="AL166" s="147"/>
    </row>
    <row r="167" spans="1:38">
      <c r="A167" s="146"/>
      <c r="B167" s="542">
        <v>110</v>
      </c>
      <c r="C167" s="1322"/>
      <c r="D167" s="1323"/>
      <c r="E167" s="568"/>
      <c r="F167" s="104"/>
      <c r="G167" s="104"/>
      <c r="H167" s="104"/>
      <c r="I167" s="104"/>
      <c r="J167" s="104"/>
      <c r="K167" s="104"/>
      <c r="L167" s="104"/>
      <c r="M167" s="104"/>
      <c r="N167" s="104"/>
      <c r="O167" s="104"/>
      <c r="P167" s="104"/>
      <c r="Q167" s="104"/>
      <c r="R167" s="104"/>
      <c r="S167" s="147"/>
      <c r="T167" s="146"/>
      <c r="U167" s="542">
        <v>110</v>
      </c>
      <c r="V167" s="1322"/>
      <c r="W167" s="1323"/>
      <c r="X167" s="568"/>
      <c r="Y167" s="104"/>
      <c r="Z167" s="104"/>
      <c r="AA167" s="104"/>
      <c r="AB167" s="104"/>
      <c r="AC167" s="104"/>
      <c r="AD167" s="104"/>
      <c r="AE167" s="104"/>
      <c r="AF167" s="104"/>
      <c r="AG167" s="104"/>
      <c r="AH167" s="104"/>
      <c r="AI167" s="104"/>
      <c r="AJ167" s="104"/>
      <c r="AK167" s="104"/>
      <c r="AL167" s="147"/>
    </row>
    <row r="168" spans="1:38">
      <c r="A168" s="146"/>
      <c r="B168" s="542">
        <v>111</v>
      </c>
      <c r="C168" s="1322"/>
      <c r="D168" s="1323"/>
      <c r="E168" s="568"/>
      <c r="F168" s="104"/>
      <c r="G168" s="104"/>
      <c r="H168" s="104"/>
      <c r="I168" s="104"/>
      <c r="J168" s="104"/>
      <c r="K168" s="104"/>
      <c r="L168" s="104"/>
      <c r="M168" s="104"/>
      <c r="N168" s="104"/>
      <c r="O168" s="104"/>
      <c r="P168" s="104"/>
      <c r="Q168" s="104"/>
      <c r="R168" s="104"/>
      <c r="S168" s="147"/>
      <c r="T168" s="146"/>
      <c r="U168" s="542">
        <v>111</v>
      </c>
      <c r="V168" s="1322"/>
      <c r="W168" s="1323"/>
      <c r="X168" s="568"/>
      <c r="Y168" s="104"/>
      <c r="Z168" s="104"/>
      <c r="AA168" s="104"/>
      <c r="AB168" s="104"/>
      <c r="AC168" s="104"/>
      <c r="AD168" s="104"/>
      <c r="AE168" s="104"/>
      <c r="AF168" s="104"/>
      <c r="AG168" s="104"/>
      <c r="AH168" s="104"/>
      <c r="AI168" s="104"/>
      <c r="AJ168" s="104"/>
      <c r="AK168" s="104"/>
      <c r="AL168" s="147"/>
    </row>
    <row r="169" spans="1:38">
      <c r="A169" s="146"/>
      <c r="B169" s="542">
        <v>112</v>
      </c>
      <c r="C169" s="1322"/>
      <c r="D169" s="1323"/>
      <c r="E169" s="568"/>
      <c r="F169" s="104"/>
      <c r="G169" s="104"/>
      <c r="H169" s="104"/>
      <c r="I169" s="104"/>
      <c r="J169" s="104"/>
      <c r="K169" s="104"/>
      <c r="L169" s="104"/>
      <c r="M169" s="104"/>
      <c r="N169" s="104"/>
      <c r="O169" s="104"/>
      <c r="P169" s="104"/>
      <c r="Q169" s="104"/>
      <c r="R169" s="104"/>
      <c r="S169" s="147"/>
      <c r="T169" s="146"/>
      <c r="U169" s="542">
        <v>112</v>
      </c>
      <c r="V169" s="1322"/>
      <c r="W169" s="1323"/>
      <c r="X169" s="568"/>
      <c r="Y169" s="104"/>
      <c r="Z169" s="104"/>
      <c r="AA169" s="104"/>
      <c r="AB169" s="104"/>
      <c r="AC169" s="104"/>
      <c r="AD169" s="104"/>
      <c r="AE169" s="104"/>
      <c r="AF169" s="104"/>
      <c r="AG169" s="104"/>
      <c r="AH169" s="104"/>
      <c r="AI169" s="104"/>
      <c r="AJ169" s="104"/>
      <c r="AK169" s="104"/>
      <c r="AL169" s="147"/>
    </row>
    <row r="170" spans="1:38">
      <c r="A170" s="146"/>
      <c r="B170" s="542">
        <v>113</v>
      </c>
      <c r="C170" s="1322"/>
      <c r="D170" s="1323"/>
      <c r="E170" s="568"/>
      <c r="F170" s="104"/>
      <c r="G170" s="104"/>
      <c r="H170" s="104"/>
      <c r="I170" s="104"/>
      <c r="J170" s="104"/>
      <c r="K170" s="104"/>
      <c r="L170" s="104"/>
      <c r="M170" s="104"/>
      <c r="N170" s="104"/>
      <c r="O170" s="104"/>
      <c r="P170" s="104"/>
      <c r="Q170" s="104"/>
      <c r="R170" s="104"/>
      <c r="S170" s="147"/>
      <c r="T170" s="146"/>
      <c r="U170" s="542">
        <v>113</v>
      </c>
      <c r="V170" s="1322"/>
      <c r="W170" s="1323"/>
      <c r="X170" s="568"/>
      <c r="Y170" s="104"/>
      <c r="Z170" s="104"/>
      <c r="AA170" s="104"/>
      <c r="AB170" s="104"/>
      <c r="AC170" s="104"/>
      <c r="AD170" s="104"/>
      <c r="AE170" s="104"/>
      <c r="AF170" s="104"/>
      <c r="AG170" s="104"/>
      <c r="AH170" s="104"/>
      <c r="AI170" s="104"/>
      <c r="AJ170" s="104"/>
      <c r="AK170" s="104"/>
      <c r="AL170" s="147"/>
    </row>
    <row r="171" spans="1:38">
      <c r="A171" s="146"/>
      <c r="B171" s="542">
        <v>114</v>
      </c>
      <c r="C171" s="1322"/>
      <c r="D171" s="1323"/>
      <c r="E171" s="568"/>
      <c r="F171" s="104"/>
      <c r="G171" s="104"/>
      <c r="H171" s="104"/>
      <c r="I171" s="104"/>
      <c r="J171" s="104"/>
      <c r="K171" s="104"/>
      <c r="L171" s="104"/>
      <c r="M171" s="104"/>
      <c r="N171" s="104"/>
      <c r="O171" s="104"/>
      <c r="P171" s="104"/>
      <c r="Q171" s="104"/>
      <c r="R171" s="104"/>
      <c r="S171" s="147"/>
      <c r="T171" s="146"/>
      <c r="U171" s="542">
        <v>114</v>
      </c>
      <c r="V171" s="1322"/>
      <c r="W171" s="1323"/>
      <c r="X171" s="568"/>
      <c r="Y171" s="104"/>
      <c r="Z171" s="104"/>
      <c r="AA171" s="104"/>
      <c r="AB171" s="104"/>
      <c r="AC171" s="104"/>
      <c r="AD171" s="104"/>
      <c r="AE171" s="104"/>
      <c r="AF171" s="104"/>
      <c r="AG171" s="104"/>
      <c r="AH171" s="104"/>
      <c r="AI171" s="104"/>
      <c r="AJ171" s="104"/>
      <c r="AK171" s="104"/>
      <c r="AL171" s="147"/>
    </row>
    <row r="172" spans="1:38">
      <c r="A172" s="146"/>
      <c r="B172" s="542">
        <v>115</v>
      </c>
      <c r="C172" s="1322"/>
      <c r="D172" s="1323"/>
      <c r="E172" s="568"/>
      <c r="F172" s="104"/>
      <c r="G172" s="104"/>
      <c r="H172" s="104"/>
      <c r="I172" s="104"/>
      <c r="J172" s="104"/>
      <c r="K172" s="104"/>
      <c r="L172" s="104"/>
      <c r="M172" s="104"/>
      <c r="N172" s="104"/>
      <c r="O172" s="104"/>
      <c r="P172" s="104"/>
      <c r="Q172" s="104"/>
      <c r="R172" s="104"/>
      <c r="S172" s="147"/>
      <c r="T172" s="146"/>
      <c r="U172" s="542">
        <v>115</v>
      </c>
      <c r="V172" s="1322"/>
      <c r="W172" s="1323"/>
      <c r="X172" s="568"/>
      <c r="Y172" s="104"/>
      <c r="Z172" s="104"/>
      <c r="AA172" s="104"/>
      <c r="AB172" s="104"/>
      <c r="AC172" s="104"/>
      <c r="AD172" s="104"/>
      <c r="AE172" s="104"/>
      <c r="AF172" s="104"/>
      <c r="AG172" s="104"/>
      <c r="AH172" s="104"/>
      <c r="AI172" s="104"/>
      <c r="AJ172" s="104"/>
      <c r="AK172" s="104"/>
      <c r="AL172" s="147"/>
    </row>
    <row r="173" spans="1:38">
      <c r="A173" s="146"/>
      <c r="B173" s="542">
        <v>116</v>
      </c>
      <c r="C173" s="1322"/>
      <c r="D173" s="1323"/>
      <c r="E173" s="568"/>
      <c r="F173" s="104"/>
      <c r="G173" s="104"/>
      <c r="H173" s="104"/>
      <c r="I173" s="104"/>
      <c r="J173" s="104"/>
      <c r="K173" s="104"/>
      <c r="L173" s="104"/>
      <c r="M173" s="104"/>
      <c r="N173" s="104"/>
      <c r="O173" s="104"/>
      <c r="P173" s="104"/>
      <c r="Q173" s="104"/>
      <c r="R173" s="104"/>
      <c r="S173" s="147"/>
      <c r="T173" s="146"/>
      <c r="U173" s="542">
        <v>116</v>
      </c>
      <c r="V173" s="1322"/>
      <c r="W173" s="1323"/>
      <c r="X173" s="568"/>
      <c r="Y173" s="104"/>
      <c r="Z173" s="104"/>
      <c r="AA173" s="104"/>
      <c r="AB173" s="104"/>
      <c r="AC173" s="104"/>
      <c r="AD173" s="104"/>
      <c r="AE173" s="104"/>
      <c r="AF173" s="104"/>
      <c r="AG173" s="104"/>
      <c r="AH173" s="104"/>
      <c r="AI173" s="104"/>
      <c r="AJ173" s="104"/>
      <c r="AK173" s="104"/>
      <c r="AL173" s="147"/>
    </row>
    <row r="174" spans="1:38">
      <c r="A174" s="146"/>
      <c r="B174" s="542">
        <v>117</v>
      </c>
      <c r="C174" s="1322"/>
      <c r="D174" s="1323"/>
      <c r="E174" s="568"/>
      <c r="F174" s="104"/>
      <c r="G174" s="104"/>
      <c r="H174" s="104"/>
      <c r="I174" s="104"/>
      <c r="J174" s="104"/>
      <c r="K174" s="104"/>
      <c r="L174" s="104"/>
      <c r="M174" s="104"/>
      <c r="N174" s="104"/>
      <c r="O174" s="104"/>
      <c r="P174" s="104"/>
      <c r="Q174" s="104"/>
      <c r="R174" s="104"/>
      <c r="S174" s="147"/>
      <c r="T174" s="146"/>
      <c r="U174" s="542">
        <v>117</v>
      </c>
      <c r="V174" s="1322"/>
      <c r="W174" s="1323"/>
      <c r="X174" s="568"/>
      <c r="Y174" s="104"/>
      <c r="Z174" s="104"/>
      <c r="AA174" s="104"/>
      <c r="AB174" s="104"/>
      <c r="AC174" s="104"/>
      <c r="AD174" s="104"/>
      <c r="AE174" s="104"/>
      <c r="AF174" s="104"/>
      <c r="AG174" s="104"/>
      <c r="AH174" s="104"/>
      <c r="AI174" s="104"/>
      <c r="AJ174" s="104"/>
      <c r="AK174" s="104"/>
      <c r="AL174" s="147"/>
    </row>
    <row r="175" spans="1:38">
      <c r="A175" s="146"/>
      <c r="B175" s="542">
        <v>118</v>
      </c>
      <c r="C175" s="1322"/>
      <c r="D175" s="1323"/>
      <c r="E175" s="568"/>
      <c r="F175" s="104"/>
      <c r="G175" s="104"/>
      <c r="H175" s="104"/>
      <c r="I175" s="104"/>
      <c r="J175" s="104"/>
      <c r="K175" s="104"/>
      <c r="L175" s="104"/>
      <c r="M175" s="104"/>
      <c r="N175" s="104"/>
      <c r="O175" s="104"/>
      <c r="P175" s="104"/>
      <c r="Q175" s="104"/>
      <c r="R175" s="104"/>
      <c r="S175" s="147"/>
      <c r="T175" s="146"/>
      <c r="U175" s="542">
        <v>118</v>
      </c>
      <c r="V175" s="1322"/>
      <c r="W175" s="1323"/>
      <c r="X175" s="568"/>
      <c r="Y175" s="104"/>
      <c r="Z175" s="104"/>
      <c r="AA175" s="104"/>
      <c r="AB175" s="104"/>
      <c r="AC175" s="104"/>
      <c r="AD175" s="104"/>
      <c r="AE175" s="104"/>
      <c r="AF175" s="104"/>
      <c r="AG175" s="104"/>
      <c r="AH175" s="104"/>
      <c r="AI175" s="104"/>
      <c r="AJ175" s="104"/>
      <c r="AK175" s="104"/>
      <c r="AL175" s="147"/>
    </row>
    <row r="176" spans="1:38">
      <c r="A176" s="146"/>
      <c r="B176" s="542">
        <v>119</v>
      </c>
      <c r="C176" s="1322"/>
      <c r="D176" s="1323"/>
      <c r="E176" s="568"/>
      <c r="F176" s="104"/>
      <c r="G176" s="104"/>
      <c r="H176" s="104"/>
      <c r="I176" s="104"/>
      <c r="J176" s="104"/>
      <c r="K176" s="104"/>
      <c r="L176" s="104"/>
      <c r="M176" s="104"/>
      <c r="N176" s="104"/>
      <c r="O176" s="104"/>
      <c r="P176" s="104"/>
      <c r="Q176" s="104"/>
      <c r="R176" s="104"/>
      <c r="S176" s="147"/>
      <c r="T176" s="146"/>
      <c r="U176" s="542">
        <v>119</v>
      </c>
      <c r="V176" s="1322"/>
      <c r="W176" s="1323"/>
      <c r="X176" s="568"/>
      <c r="Y176" s="104"/>
      <c r="Z176" s="104"/>
      <c r="AA176" s="104"/>
      <c r="AB176" s="104"/>
      <c r="AC176" s="104"/>
      <c r="AD176" s="104"/>
      <c r="AE176" s="104"/>
      <c r="AF176" s="104"/>
      <c r="AG176" s="104"/>
      <c r="AH176" s="104"/>
      <c r="AI176" s="104"/>
      <c r="AJ176" s="104"/>
      <c r="AK176" s="104"/>
      <c r="AL176" s="147"/>
    </row>
    <row r="177" spans="1:38">
      <c r="A177" s="146"/>
      <c r="B177" s="542">
        <v>120</v>
      </c>
      <c r="C177" s="1322"/>
      <c r="D177" s="1323"/>
      <c r="E177" s="568"/>
      <c r="F177" s="104"/>
      <c r="G177" s="104"/>
      <c r="H177" s="104"/>
      <c r="I177" s="104"/>
      <c r="J177" s="104"/>
      <c r="K177" s="104"/>
      <c r="L177" s="104"/>
      <c r="M177" s="104"/>
      <c r="N177" s="104"/>
      <c r="O177" s="104"/>
      <c r="P177" s="104"/>
      <c r="Q177" s="104"/>
      <c r="R177" s="104"/>
      <c r="S177" s="147"/>
      <c r="T177" s="146"/>
      <c r="U177" s="542">
        <v>120</v>
      </c>
      <c r="V177" s="1322"/>
      <c r="W177" s="1323"/>
      <c r="X177" s="568"/>
      <c r="Y177" s="104"/>
      <c r="Z177" s="104"/>
      <c r="AA177" s="104"/>
      <c r="AB177" s="104"/>
      <c r="AC177" s="104"/>
      <c r="AD177" s="104"/>
      <c r="AE177" s="104"/>
      <c r="AF177" s="104"/>
      <c r="AG177" s="104"/>
      <c r="AH177" s="104"/>
      <c r="AI177" s="104"/>
      <c r="AJ177" s="104"/>
      <c r="AK177" s="104"/>
      <c r="AL177" s="147"/>
    </row>
    <row r="178" spans="1:38">
      <c r="A178" s="104"/>
      <c r="B178" s="542">
        <v>121</v>
      </c>
      <c r="C178" s="1322"/>
      <c r="D178" s="1323"/>
      <c r="E178" s="568"/>
      <c r="F178" s="104"/>
      <c r="G178" s="104"/>
      <c r="H178" s="104"/>
      <c r="I178" s="104"/>
      <c r="J178" s="104"/>
      <c r="K178" s="104"/>
      <c r="L178" s="104"/>
      <c r="M178" s="104"/>
      <c r="N178" s="104"/>
      <c r="O178" s="104"/>
      <c r="P178" s="104"/>
      <c r="Q178" s="104"/>
      <c r="R178" s="104"/>
      <c r="S178" s="147"/>
      <c r="T178" s="104"/>
      <c r="U178" s="542">
        <v>121</v>
      </c>
      <c r="V178" s="1322"/>
      <c r="W178" s="1323"/>
      <c r="X178" s="568"/>
      <c r="Y178" s="104"/>
      <c r="Z178" s="104"/>
      <c r="AA178" s="104"/>
      <c r="AB178" s="104"/>
      <c r="AC178" s="104"/>
      <c r="AD178" s="104"/>
      <c r="AE178" s="104"/>
      <c r="AF178" s="104"/>
      <c r="AG178" s="104"/>
      <c r="AH178" s="104"/>
      <c r="AI178" s="104"/>
      <c r="AJ178" s="104"/>
      <c r="AK178" s="104"/>
      <c r="AL178" s="147"/>
    </row>
    <row r="179" spans="1:38">
      <c r="B179" s="542">
        <v>122</v>
      </c>
      <c r="C179" s="1322"/>
      <c r="D179" s="1323"/>
      <c r="E179" s="568"/>
      <c r="S179" s="15"/>
      <c r="U179" s="542">
        <v>122</v>
      </c>
      <c r="V179" s="1322"/>
      <c r="W179" s="1323"/>
      <c r="X179" s="568"/>
      <c r="AL179" s="15"/>
    </row>
    <row r="180" spans="1:38">
      <c r="B180" s="542">
        <v>123</v>
      </c>
      <c r="C180" s="1322"/>
      <c r="D180" s="1323"/>
      <c r="E180" s="568"/>
      <c r="S180" s="15"/>
      <c r="U180" s="542">
        <v>123</v>
      </c>
      <c r="V180" s="1322"/>
      <c r="W180" s="1323"/>
      <c r="X180" s="568"/>
      <c r="AL180" s="15"/>
    </row>
    <row r="181" spans="1:38">
      <c r="B181" s="542">
        <v>124</v>
      </c>
      <c r="C181" s="1322"/>
      <c r="D181" s="1323"/>
      <c r="E181" s="568"/>
      <c r="S181" s="15"/>
      <c r="U181" s="542">
        <v>124</v>
      </c>
      <c r="V181" s="1322"/>
      <c r="W181" s="1323"/>
      <c r="X181" s="568"/>
      <c r="AL181" s="15"/>
    </row>
    <row r="182" spans="1:38">
      <c r="B182" s="542">
        <v>125</v>
      </c>
      <c r="C182" s="1322"/>
      <c r="D182" s="1323"/>
      <c r="E182" s="568"/>
      <c r="S182" s="15"/>
      <c r="U182" s="542">
        <v>125</v>
      </c>
      <c r="V182" s="1322"/>
      <c r="W182" s="1323"/>
      <c r="X182" s="568"/>
      <c r="AL182" s="15"/>
    </row>
    <row r="183" spans="1:38">
      <c r="B183" s="542">
        <v>126</v>
      </c>
      <c r="C183" s="1322"/>
      <c r="D183" s="1323"/>
      <c r="E183" s="568"/>
      <c r="S183" s="15"/>
      <c r="U183" s="542">
        <v>126</v>
      </c>
      <c r="V183" s="1322"/>
      <c r="W183" s="1323"/>
      <c r="X183" s="568"/>
      <c r="AL183" s="15"/>
    </row>
    <row r="184" spans="1:38">
      <c r="B184" s="542">
        <v>127</v>
      </c>
      <c r="C184" s="1322"/>
      <c r="D184" s="1323"/>
      <c r="E184" s="568"/>
      <c r="S184" s="15"/>
      <c r="U184" s="542">
        <v>127</v>
      </c>
      <c r="V184" s="1322"/>
      <c r="W184" s="1323"/>
      <c r="X184" s="568"/>
      <c r="AL184" s="15"/>
    </row>
    <row r="185" spans="1:38">
      <c r="B185" s="542">
        <v>128</v>
      </c>
      <c r="C185" s="1322"/>
      <c r="D185" s="1323"/>
      <c r="E185" s="568"/>
      <c r="S185" s="15"/>
      <c r="U185" s="542">
        <v>128</v>
      </c>
      <c r="V185" s="1322"/>
      <c r="W185" s="1323"/>
      <c r="X185" s="568"/>
      <c r="AL185" s="15"/>
    </row>
    <row r="186" spans="1:38">
      <c r="B186" s="542">
        <v>129</v>
      </c>
      <c r="C186" s="1322"/>
      <c r="D186" s="1323"/>
      <c r="E186" s="568"/>
      <c r="S186" s="15"/>
      <c r="U186" s="542">
        <v>129</v>
      </c>
      <c r="V186" s="1322"/>
      <c r="W186" s="1323"/>
      <c r="X186" s="568"/>
      <c r="AL186" s="15"/>
    </row>
    <row r="187" spans="1:38">
      <c r="B187" s="542">
        <v>130</v>
      </c>
      <c r="C187" s="1322"/>
      <c r="D187" s="1323"/>
      <c r="E187" s="568"/>
      <c r="S187" s="15"/>
      <c r="U187" s="542">
        <v>130</v>
      </c>
      <c r="V187" s="1322"/>
      <c r="W187" s="1323"/>
      <c r="X187" s="568"/>
      <c r="AL187" s="15"/>
    </row>
    <row r="188" spans="1:38">
      <c r="B188" s="542">
        <v>131</v>
      </c>
      <c r="C188" s="1322"/>
      <c r="D188" s="1323"/>
      <c r="E188" s="568"/>
      <c r="S188" s="15"/>
      <c r="U188" s="542">
        <v>131</v>
      </c>
      <c r="V188" s="1322"/>
      <c r="W188" s="1323"/>
      <c r="X188" s="568"/>
      <c r="AL188" s="15"/>
    </row>
    <row r="189" spans="1:38">
      <c r="B189" s="542">
        <v>132</v>
      </c>
      <c r="C189" s="1322"/>
      <c r="D189" s="1323"/>
      <c r="E189" s="568"/>
      <c r="S189" s="15"/>
      <c r="U189" s="542">
        <v>132</v>
      </c>
      <c r="V189" s="1322"/>
      <c r="W189" s="1323"/>
      <c r="X189" s="568"/>
      <c r="AL189" s="15"/>
    </row>
    <row r="190" spans="1:38">
      <c r="B190" s="542">
        <v>133</v>
      </c>
      <c r="C190" s="1322"/>
      <c r="D190" s="1323"/>
      <c r="E190" s="568"/>
      <c r="S190" s="15"/>
      <c r="U190" s="542">
        <v>133</v>
      </c>
      <c r="V190" s="1322"/>
      <c r="W190" s="1323"/>
      <c r="X190" s="568"/>
      <c r="AL190" s="15"/>
    </row>
    <row r="191" spans="1:38">
      <c r="B191" s="542">
        <v>134</v>
      </c>
      <c r="C191" s="1322"/>
      <c r="D191" s="1323"/>
      <c r="E191" s="568"/>
      <c r="S191" s="15"/>
      <c r="U191" s="542">
        <v>134</v>
      </c>
      <c r="V191" s="1322"/>
      <c r="W191" s="1323"/>
      <c r="X191" s="568"/>
      <c r="AL191" s="15"/>
    </row>
    <row r="192" spans="1:38">
      <c r="B192" s="542">
        <v>135</v>
      </c>
      <c r="C192" s="1322"/>
      <c r="D192" s="1323"/>
      <c r="E192" s="568"/>
      <c r="S192" s="15"/>
      <c r="U192" s="542">
        <v>135</v>
      </c>
      <c r="V192" s="1322"/>
      <c r="W192" s="1323"/>
      <c r="X192" s="568"/>
      <c r="AL192" s="15"/>
    </row>
    <row r="193" spans="2:38">
      <c r="B193" s="542">
        <v>136</v>
      </c>
      <c r="C193" s="1322"/>
      <c r="D193" s="1323"/>
      <c r="E193" s="568"/>
      <c r="S193" s="15"/>
      <c r="U193" s="542">
        <v>136</v>
      </c>
      <c r="V193" s="1322"/>
      <c r="W193" s="1323"/>
      <c r="X193" s="568"/>
      <c r="AL193" s="15"/>
    </row>
    <row r="194" spans="2:38">
      <c r="B194" s="542">
        <v>137</v>
      </c>
      <c r="C194" s="1322"/>
      <c r="D194" s="1323"/>
      <c r="E194" s="568"/>
      <c r="S194" s="15"/>
      <c r="U194" s="542">
        <v>137</v>
      </c>
      <c r="V194" s="1322"/>
      <c r="W194" s="1323"/>
      <c r="X194" s="568"/>
      <c r="AL194" s="15"/>
    </row>
    <row r="195" spans="2:38">
      <c r="B195" s="542">
        <v>138</v>
      </c>
      <c r="C195" s="1322"/>
      <c r="D195" s="1323"/>
      <c r="E195" s="568"/>
      <c r="S195" s="15"/>
      <c r="U195" s="542">
        <v>138</v>
      </c>
      <c r="V195" s="1322"/>
      <c r="W195" s="1323"/>
      <c r="X195" s="568"/>
      <c r="AL195" s="15"/>
    </row>
    <row r="196" spans="2:38">
      <c r="B196" s="542">
        <v>139</v>
      </c>
      <c r="C196" s="1322"/>
      <c r="D196" s="1323"/>
      <c r="E196" s="568"/>
      <c r="S196" s="15"/>
      <c r="U196" s="542">
        <v>139</v>
      </c>
      <c r="V196" s="1322"/>
      <c r="W196" s="1323"/>
      <c r="X196" s="568"/>
      <c r="AL196" s="15"/>
    </row>
    <row r="197" spans="2:38">
      <c r="B197" s="542">
        <v>140</v>
      </c>
      <c r="C197" s="1322"/>
      <c r="D197" s="1323"/>
      <c r="E197" s="568"/>
      <c r="S197" s="15"/>
      <c r="U197" s="542">
        <v>140</v>
      </c>
      <c r="V197" s="1322"/>
      <c r="W197" s="1323"/>
      <c r="X197" s="568"/>
      <c r="AL197" s="15"/>
    </row>
    <row r="198" spans="2:38">
      <c r="B198" s="542">
        <v>141</v>
      </c>
      <c r="C198" s="1322"/>
      <c r="D198" s="1323"/>
      <c r="E198" s="568"/>
      <c r="S198" s="15"/>
      <c r="U198" s="542">
        <v>141</v>
      </c>
      <c r="V198" s="1322"/>
      <c r="W198" s="1323"/>
      <c r="X198" s="568"/>
      <c r="AL198" s="15"/>
    </row>
    <row r="199" spans="2:38">
      <c r="B199" s="542">
        <v>142</v>
      </c>
      <c r="C199" s="1322"/>
      <c r="D199" s="1323"/>
      <c r="E199" s="568"/>
      <c r="S199" s="15"/>
      <c r="U199" s="542">
        <v>142</v>
      </c>
      <c r="V199" s="1322"/>
      <c r="W199" s="1323"/>
      <c r="X199" s="568"/>
      <c r="AL199" s="15"/>
    </row>
    <row r="200" spans="2:38">
      <c r="B200" s="542">
        <v>143</v>
      </c>
      <c r="C200" s="1322"/>
      <c r="D200" s="1323"/>
      <c r="E200" s="568"/>
      <c r="S200" s="15"/>
      <c r="U200" s="542">
        <v>143</v>
      </c>
      <c r="V200" s="1322"/>
      <c r="W200" s="1323"/>
      <c r="X200" s="568"/>
      <c r="AL200" s="15"/>
    </row>
    <row r="201" spans="2:38">
      <c r="B201" s="542">
        <v>144</v>
      </c>
      <c r="C201" s="1322"/>
      <c r="D201" s="1323"/>
      <c r="E201" s="568"/>
      <c r="S201" s="15"/>
      <c r="U201" s="542">
        <v>144</v>
      </c>
      <c r="V201" s="1322"/>
      <c r="W201" s="1323"/>
      <c r="X201" s="568"/>
      <c r="AL201" s="15"/>
    </row>
    <row r="202" spans="2:38">
      <c r="B202" s="542">
        <v>145</v>
      </c>
      <c r="C202" s="1322"/>
      <c r="D202" s="1323"/>
      <c r="E202" s="568"/>
      <c r="S202" s="15"/>
      <c r="U202" s="542">
        <v>145</v>
      </c>
      <c r="V202" s="1322"/>
      <c r="W202" s="1323"/>
      <c r="X202" s="568"/>
      <c r="AL202" s="15"/>
    </row>
    <row r="203" spans="2:38">
      <c r="B203" s="542">
        <v>146</v>
      </c>
      <c r="C203" s="1322"/>
      <c r="D203" s="1323"/>
      <c r="E203" s="568"/>
      <c r="S203" s="15"/>
      <c r="U203" s="542">
        <v>146</v>
      </c>
      <c r="V203" s="1322"/>
      <c r="W203" s="1323"/>
      <c r="X203" s="568"/>
      <c r="AL203" s="15"/>
    </row>
    <row r="204" spans="2:38">
      <c r="B204" s="542">
        <v>147</v>
      </c>
      <c r="C204" s="1322"/>
      <c r="D204" s="1323"/>
      <c r="E204" s="568"/>
      <c r="S204" s="15"/>
      <c r="U204" s="542">
        <v>147</v>
      </c>
      <c r="V204" s="1322"/>
      <c r="W204" s="1323"/>
      <c r="X204" s="568"/>
      <c r="AL204" s="15"/>
    </row>
    <row r="205" spans="2:38">
      <c r="B205" s="542">
        <v>148</v>
      </c>
      <c r="C205" s="1322"/>
      <c r="D205" s="1323"/>
      <c r="E205" s="568"/>
      <c r="S205" s="15"/>
      <c r="U205" s="542">
        <v>148</v>
      </c>
      <c r="V205" s="1322"/>
      <c r="W205" s="1323"/>
      <c r="X205" s="568"/>
      <c r="AL205" s="15"/>
    </row>
    <row r="206" spans="2:38">
      <c r="B206" s="542">
        <v>149</v>
      </c>
      <c r="C206" s="1322"/>
      <c r="D206" s="1323"/>
      <c r="E206" s="568"/>
      <c r="S206" s="15"/>
      <c r="U206" s="542">
        <v>149</v>
      </c>
      <c r="V206" s="1322"/>
      <c r="W206" s="1323"/>
      <c r="X206" s="568"/>
      <c r="AL206" s="15"/>
    </row>
    <row r="207" spans="2:38">
      <c r="B207" s="542">
        <v>150</v>
      </c>
      <c r="C207" s="1322"/>
      <c r="D207" s="1323"/>
      <c r="E207" s="568"/>
      <c r="S207" s="15"/>
      <c r="U207" s="542">
        <v>150</v>
      </c>
      <c r="V207" s="1322"/>
      <c r="W207" s="1323"/>
      <c r="X207" s="568"/>
      <c r="AL207" s="15"/>
    </row>
    <row r="208" spans="2:38">
      <c r="B208" s="542">
        <v>151</v>
      </c>
      <c r="C208" s="1322"/>
      <c r="D208" s="1323"/>
      <c r="E208" s="568"/>
      <c r="S208" s="15"/>
      <c r="U208" s="542">
        <v>151</v>
      </c>
      <c r="V208" s="1322"/>
      <c r="W208" s="1323"/>
      <c r="X208" s="568"/>
      <c r="AL208" s="15"/>
    </row>
    <row r="209" spans="2:38">
      <c r="B209" s="542">
        <v>152</v>
      </c>
      <c r="C209" s="1322"/>
      <c r="D209" s="1323"/>
      <c r="E209" s="568"/>
      <c r="S209" s="15"/>
      <c r="U209" s="542">
        <v>152</v>
      </c>
      <c r="V209" s="1322"/>
      <c r="W209" s="1323"/>
      <c r="X209" s="568"/>
      <c r="AL209" s="15"/>
    </row>
    <row r="210" spans="2:38">
      <c r="B210" s="542">
        <v>153</v>
      </c>
      <c r="C210" s="1322"/>
      <c r="D210" s="1323"/>
      <c r="E210" s="568"/>
      <c r="S210" s="15"/>
      <c r="U210" s="542">
        <v>153</v>
      </c>
      <c r="V210" s="1322"/>
      <c r="W210" s="1323"/>
      <c r="X210" s="568"/>
      <c r="AL210" s="15"/>
    </row>
    <row r="211" spans="2:38">
      <c r="B211" s="542">
        <v>154</v>
      </c>
      <c r="C211" s="1322"/>
      <c r="D211" s="1323"/>
      <c r="E211" s="568"/>
      <c r="S211" s="15"/>
      <c r="U211" s="542">
        <v>154</v>
      </c>
      <c r="V211" s="1322"/>
      <c r="W211" s="1323"/>
      <c r="X211" s="568"/>
      <c r="AL211" s="15"/>
    </row>
    <row r="212" spans="2:38">
      <c r="B212" s="542">
        <v>155</v>
      </c>
      <c r="C212" s="1322"/>
      <c r="D212" s="1323"/>
      <c r="E212" s="568"/>
      <c r="S212" s="15"/>
      <c r="U212" s="542">
        <v>155</v>
      </c>
      <c r="V212" s="1322"/>
      <c r="W212" s="1323"/>
      <c r="X212" s="568"/>
      <c r="AL212" s="15"/>
    </row>
    <row r="213" spans="2:38">
      <c r="B213" s="542">
        <v>156</v>
      </c>
      <c r="C213" s="1322"/>
      <c r="D213" s="1323"/>
      <c r="E213" s="568"/>
      <c r="S213" s="15"/>
      <c r="U213" s="542">
        <v>156</v>
      </c>
      <c r="V213" s="1322"/>
      <c r="W213" s="1323"/>
      <c r="X213" s="568"/>
      <c r="AL213" s="15"/>
    </row>
    <row r="214" spans="2:38">
      <c r="B214" s="542">
        <v>157</v>
      </c>
      <c r="C214" s="1322"/>
      <c r="D214" s="1323"/>
      <c r="E214" s="568"/>
      <c r="S214" s="15"/>
      <c r="U214" s="542">
        <v>157</v>
      </c>
      <c r="V214" s="1322"/>
      <c r="W214" s="1323"/>
      <c r="X214" s="568"/>
      <c r="AL214" s="15"/>
    </row>
    <row r="215" spans="2:38">
      <c r="B215" s="542">
        <v>158</v>
      </c>
      <c r="C215" s="1322"/>
      <c r="D215" s="1323"/>
      <c r="E215" s="568"/>
      <c r="S215" s="15"/>
      <c r="U215" s="542">
        <v>158</v>
      </c>
      <c r="V215" s="1322"/>
      <c r="W215" s="1323"/>
      <c r="X215" s="568"/>
      <c r="AL215" s="15"/>
    </row>
    <row r="216" spans="2:38">
      <c r="B216" s="542">
        <v>159</v>
      </c>
      <c r="C216" s="1322"/>
      <c r="D216" s="1323"/>
      <c r="E216" s="568"/>
      <c r="S216" s="15"/>
      <c r="U216" s="542">
        <v>159</v>
      </c>
      <c r="V216" s="1322"/>
      <c r="W216" s="1323"/>
      <c r="X216" s="568"/>
      <c r="AL216" s="15"/>
    </row>
    <row r="217" spans="2:38">
      <c r="B217" s="542">
        <v>160</v>
      </c>
      <c r="C217" s="1322"/>
      <c r="D217" s="1323"/>
      <c r="E217" s="568"/>
      <c r="S217" s="15"/>
      <c r="U217" s="542">
        <v>160</v>
      </c>
      <c r="V217" s="1322"/>
      <c r="W217" s="1323"/>
      <c r="X217" s="568"/>
      <c r="AL217" s="15"/>
    </row>
    <row r="218" spans="2:38">
      <c r="B218" s="542">
        <v>161</v>
      </c>
      <c r="C218" s="1322"/>
      <c r="D218" s="1323"/>
      <c r="E218" s="568"/>
      <c r="S218" s="15"/>
      <c r="U218" s="542">
        <v>161</v>
      </c>
      <c r="V218" s="1322"/>
      <c r="W218" s="1323"/>
      <c r="X218" s="568"/>
      <c r="AL218" s="15"/>
    </row>
    <row r="219" spans="2:38">
      <c r="B219" s="542">
        <v>162</v>
      </c>
      <c r="C219" s="1322"/>
      <c r="D219" s="1323"/>
      <c r="E219" s="568"/>
      <c r="S219" s="15"/>
      <c r="U219" s="542">
        <v>162</v>
      </c>
      <c r="V219" s="1322"/>
      <c r="W219" s="1323"/>
      <c r="X219" s="568"/>
      <c r="AL219" s="15"/>
    </row>
    <row r="220" spans="2:38">
      <c r="B220" s="542">
        <v>163</v>
      </c>
      <c r="C220" s="1322"/>
      <c r="D220" s="1323"/>
      <c r="E220" s="568"/>
      <c r="S220" s="15"/>
      <c r="U220" s="542">
        <v>163</v>
      </c>
      <c r="V220" s="1322"/>
      <c r="W220" s="1323"/>
      <c r="X220" s="568"/>
      <c r="AL220" s="15"/>
    </row>
    <row r="221" spans="2:38">
      <c r="B221" s="542">
        <v>164</v>
      </c>
      <c r="C221" s="1322"/>
      <c r="D221" s="1323"/>
      <c r="E221" s="568"/>
      <c r="S221" s="15"/>
      <c r="U221" s="542">
        <v>164</v>
      </c>
      <c r="V221" s="1322"/>
      <c r="W221" s="1323"/>
      <c r="X221" s="568"/>
      <c r="AL221" s="15"/>
    </row>
    <row r="222" spans="2:38">
      <c r="B222" s="542">
        <v>165</v>
      </c>
      <c r="C222" s="1322"/>
      <c r="D222" s="1323"/>
      <c r="E222" s="568"/>
      <c r="S222" s="15"/>
      <c r="U222" s="542">
        <v>165</v>
      </c>
      <c r="V222" s="1322"/>
      <c r="W222" s="1323"/>
      <c r="X222" s="568"/>
      <c r="AL222" s="15"/>
    </row>
    <row r="223" spans="2:38">
      <c r="B223" s="542">
        <v>166</v>
      </c>
      <c r="C223" s="1322"/>
      <c r="D223" s="1323"/>
      <c r="E223" s="568"/>
      <c r="S223" s="15"/>
      <c r="U223" s="542">
        <v>166</v>
      </c>
      <c r="V223" s="1322"/>
      <c r="W223" s="1323"/>
      <c r="X223" s="568"/>
      <c r="AL223" s="15"/>
    </row>
    <row r="224" spans="2:38">
      <c r="B224" s="542">
        <v>167</v>
      </c>
      <c r="C224" s="1322"/>
      <c r="D224" s="1323"/>
      <c r="E224" s="568"/>
      <c r="S224" s="15"/>
      <c r="U224" s="542">
        <v>167</v>
      </c>
      <c r="V224" s="1322"/>
      <c r="W224" s="1323"/>
      <c r="X224" s="568"/>
      <c r="AL224" s="15"/>
    </row>
    <row r="225" spans="2:38">
      <c r="B225" s="542">
        <v>168</v>
      </c>
      <c r="C225" s="1322"/>
      <c r="D225" s="1323"/>
      <c r="E225" s="568"/>
      <c r="S225" s="15"/>
      <c r="U225" s="542">
        <v>168</v>
      </c>
      <c r="V225" s="1322"/>
      <c r="W225" s="1323"/>
      <c r="X225" s="568"/>
      <c r="AL225" s="15"/>
    </row>
    <row r="226" spans="2:38">
      <c r="B226" s="542">
        <v>169</v>
      </c>
      <c r="C226" s="1322"/>
      <c r="D226" s="1323"/>
      <c r="E226" s="568"/>
      <c r="S226" s="15"/>
      <c r="U226" s="542">
        <v>169</v>
      </c>
      <c r="V226" s="1322"/>
      <c r="W226" s="1323"/>
      <c r="X226" s="568"/>
      <c r="AL226" s="15"/>
    </row>
    <row r="227" spans="2:38">
      <c r="B227" s="542">
        <v>170</v>
      </c>
      <c r="C227" s="1322"/>
      <c r="D227" s="1323"/>
      <c r="E227" s="568"/>
      <c r="S227" s="15"/>
      <c r="U227" s="542">
        <v>170</v>
      </c>
      <c r="V227" s="1322"/>
      <c r="W227" s="1323"/>
      <c r="X227" s="568"/>
      <c r="AL227" s="15"/>
    </row>
    <row r="228" spans="2:38">
      <c r="B228" s="542">
        <v>171</v>
      </c>
      <c r="C228" s="1322"/>
      <c r="D228" s="1323"/>
      <c r="E228" s="568"/>
      <c r="S228" s="15"/>
      <c r="U228" s="542">
        <v>171</v>
      </c>
      <c r="V228" s="1322"/>
      <c r="W228" s="1323"/>
      <c r="X228" s="568"/>
      <c r="AL228" s="15"/>
    </row>
    <row r="229" spans="2:38">
      <c r="B229" s="542">
        <v>172</v>
      </c>
      <c r="C229" s="1322"/>
      <c r="D229" s="1323"/>
      <c r="E229" s="569"/>
      <c r="S229" s="15"/>
      <c r="U229" s="542">
        <v>172</v>
      </c>
      <c r="V229" s="1322"/>
      <c r="W229" s="1323"/>
      <c r="X229" s="569"/>
      <c r="AL229" s="15"/>
    </row>
    <row r="230" spans="2:38">
      <c r="B230" s="542">
        <v>173</v>
      </c>
      <c r="C230" s="1327"/>
      <c r="D230" s="1328"/>
      <c r="E230" s="569"/>
      <c r="S230" s="15"/>
      <c r="U230" s="542">
        <v>173</v>
      </c>
      <c r="V230" s="1327"/>
      <c r="W230" s="1328"/>
      <c r="X230" s="569"/>
      <c r="AL230" s="15"/>
    </row>
    <row r="231" spans="2:38">
      <c r="B231" s="542">
        <v>174</v>
      </c>
      <c r="C231" s="1327"/>
      <c r="D231" s="1328"/>
      <c r="E231" s="569"/>
      <c r="S231" s="15"/>
      <c r="U231" s="542">
        <v>174</v>
      </c>
      <c r="V231" s="1327"/>
      <c r="W231" s="1328"/>
      <c r="X231" s="569"/>
      <c r="AL231" s="15"/>
    </row>
    <row r="232" spans="2:38">
      <c r="B232" s="542">
        <v>175</v>
      </c>
      <c r="C232" s="1327"/>
      <c r="D232" s="1328"/>
      <c r="E232" s="569"/>
      <c r="S232" s="15"/>
      <c r="U232" s="542">
        <v>175</v>
      </c>
      <c r="V232" s="1327"/>
      <c r="W232" s="1328"/>
      <c r="X232" s="569"/>
      <c r="AL232" s="15"/>
    </row>
    <row r="233" spans="2:38">
      <c r="B233" s="542">
        <v>176</v>
      </c>
      <c r="C233" s="1327"/>
      <c r="D233" s="1328"/>
      <c r="E233" s="569"/>
      <c r="S233" s="15"/>
      <c r="U233" s="542">
        <v>176</v>
      </c>
      <c r="V233" s="1327"/>
      <c r="W233" s="1328"/>
      <c r="X233" s="569"/>
      <c r="AL233" s="15"/>
    </row>
    <row r="234" spans="2:38">
      <c r="B234" s="542">
        <v>177</v>
      </c>
      <c r="C234" s="1327"/>
      <c r="D234" s="1328"/>
      <c r="E234" s="569"/>
      <c r="S234" s="15"/>
      <c r="U234" s="542">
        <v>177</v>
      </c>
      <c r="V234" s="1327"/>
      <c r="W234" s="1328"/>
      <c r="X234" s="569"/>
      <c r="AL234" s="15"/>
    </row>
    <row r="235" spans="2:38">
      <c r="B235" s="542">
        <v>178</v>
      </c>
      <c r="C235" s="1327"/>
      <c r="D235" s="1328"/>
      <c r="E235" s="569"/>
      <c r="S235" s="15"/>
      <c r="U235" s="542">
        <v>178</v>
      </c>
      <c r="V235" s="1327"/>
      <c r="W235" s="1328"/>
      <c r="X235" s="569"/>
      <c r="AL235" s="15"/>
    </row>
    <row r="236" spans="2:38">
      <c r="B236" s="542">
        <v>179</v>
      </c>
      <c r="C236" s="1327"/>
      <c r="D236" s="1328"/>
      <c r="E236" s="569"/>
      <c r="S236" s="15"/>
      <c r="U236" s="542">
        <v>179</v>
      </c>
      <c r="V236" s="1327"/>
      <c r="W236" s="1328"/>
      <c r="X236" s="569"/>
      <c r="AL236" s="15"/>
    </row>
    <row r="237" spans="2:38">
      <c r="B237" s="542">
        <v>180</v>
      </c>
      <c r="C237" s="1327"/>
      <c r="D237" s="1328"/>
      <c r="E237" s="569"/>
      <c r="S237" s="15"/>
      <c r="U237" s="542">
        <v>180</v>
      </c>
      <c r="V237" s="1327"/>
      <c r="W237" s="1328"/>
      <c r="X237" s="569"/>
      <c r="AL237" s="15"/>
    </row>
    <row r="238" spans="2:38">
      <c r="B238" s="542">
        <v>181</v>
      </c>
      <c r="C238" s="1327"/>
      <c r="D238" s="1328"/>
      <c r="E238" s="569"/>
      <c r="S238" s="15"/>
      <c r="U238" s="542">
        <v>181</v>
      </c>
      <c r="V238" s="1327"/>
      <c r="W238" s="1328"/>
      <c r="X238" s="569"/>
      <c r="AL238" s="15"/>
    </row>
    <row r="239" spans="2:38">
      <c r="B239" s="542">
        <v>182</v>
      </c>
      <c r="C239" s="1327"/>
      <c r="D239" s="1328"/>
      <c r="E239" s="569"/>
      <c r="S239" s="15"/>
      <c r="U239" s="542">
        <v>182</v>
      </c>
      <c r="V239" s="1327"/>
      <c r="W239" s="1328"/>
      <c r="X239" s="569"/>
      <c r="AL239" s="15"/>
    </row>
    <row r="240" spans="2:38">
      <c r="B240" s="542">
        <v>183</v>
      </c>
      <c r="C240" s="1327"/>
      <c r="D240" s="1328"/>
      <c r="E240" s="569"/>
      <c r="S240" s="15"/>
      <c r="U240" s="542">
        <v>183</v>
      </c>
      <c r="V240" s="1327"/>
      <c r="W240" s="1328"/>
      <c r="X240" s="569"/>
      <c r="AL240" s="15"/>
    </row>
    <row r="241" spans="2:38">
      <c r="B241" s="542">
        <v>184</v>
      </c>
      <c r="C241" s="1327"/>
      <c r="D241" s="1328"/>
      <c r="E241" s="569"/>
      <c r="S241" s="15"/>
      <c r="U241" s="542">
        <v>184</v>
      </c>
      <c r="V241" s="1327"/>
      <c r="W241" s="1328"/>
      <c r="X241" s="569"/>
      <c r="AL241" s="15"/>
    </row>
    <row r="242" spans="2:38">
      <c r="B242" s="542">
        <v>185</v>
      </c>
      <c r="C242" s="1327"/>
      <c r="D242" s="1328"/>
      <c r="E242" s="569"/>
      <c r="S242" s="15"/>
      <c r="U242" s="542">
        <v>185</v>
      </c>
      <c r="V242" s="1327"/>
      <c r="W242" s="1328"/>
      <c r="X242" s="569"/>
      <c r="AL242" s="15"/>
    </row>
    <row r="243" spans="2:38">
      <c r="B243" s="542">
        <v>186</v>
      </c>
      <c r="C243" s="1327"/>
      <c r="D243" s="1328"/>
      <c r="E243" s="569"/>
      <c r="S243" s="15"/>
      <c r="U243" s="542">
        <v>186</v>
      </c>
      <c r="V243" s="1327"/>
      <c r="W243" s="1328"/>
      <c r="X243" s="569"/>
      <c r="AL243" s="15"/>
    </row>
    <row r="244" spans="2:38">
      <c r="B244" s="542">
        <v>187</v>
      </c>
      <c r="C244" s="1327"/>
      <c r="D244" s="1328"/>
      <c r="E244" s="569"/>
      <c r="S244" s="15"/>
      <c r="U244" s="542">
        <v>187</v>
      </c>
      <c r="V244" s="1327"/>
      <c r="W244" s="1328"/>
      <c r="X244" s="569"/>
      <c r="AL244" s="15"/>
    </row>
    <row r="245" spans="2:38">
      <c r="B245" s="542">
        <v>188</v>
      </c>
      <c r="C245" s="1327"/>
      <c r="D245" s="1328"/>
      <c r="E245" s="569"/>
      <c r="S245" s="15"/>
      <c r="U245" s="542">
        <v>188</v>
      </c>
      <c r="V245" s="1327"/>
      <c r="W245" s="1328"/>
      <c r="X245" s="569"/>
      <c r="AL245" s="15"/>
    </row>
    <row r="246" spans="2:38">
      <c r="B246" s="542">
        <v>189</v>
      </c>
      <c r="C246" s="1327"/>
      <c r="D246" s="1328"/>
      <c r="E246" s="569"/>
      <c r="S246" s="15"/>
      <c r="U246" s="542">
        <v>189</v>
      </c>
      <c r="V246" s="1327"/>
      <c r="W246" s="1328"/>
      <c r="X246" s="569"/>
      <c r="AL246" s="15"/>
    </row>
    <row r="247" spans="2:38">
      <c r="B247" s="542">
        <v>190</v>
      </c>
      <c r="C247" s="1327"/>
      <c r="D247" s="1328"/>
      <c r="E247" s="569"/>
      <c r="S247" s="15"/>
      <c r="U247" s="542">
        <v>190</v>
      </c>
      <c r="V247" s="1327"/>
      <c r="W247" s="1328"/>
      <c r="X247" s="569"/>
      <c r="AL247" s="15"/>
    </row>
    <row r="248" spans="2:38">
      <c r="B248" s="542">
        <v>191</v>
      </c>
      <c r="C248" s="1327"/>
      <c r="D248" s="1328"/>
      <c r="E248" s="569"/>
      <c r="S248" s="15"/>
      <c r="U248" s="542">
        <v>191</v>
      </c>
      <c r="V248" s="1327"/>
      <c r="W248" s="1328"/>
      <c r="X248" s="569"/>
      <c r="AL248" s="15"/>
    </row>
    <row r="249" spans="2:38">
      <c r="B249" s="542">
        <v>192</v>
      </c>
      <c r="C249" s="1327"/>
      <c r="D249" s="1328"/>
      <c r="E249" s="569"/>
      <c r="S249" s="15"/>
      <c r="U249" s="542">
        <v>192</v>
      </c>
      <c r="V249" s="1327"/>
      <c r="W249" s="1328"/>
      <c r="X249" s="569"/>
      <c r="AL249" s="15"/>
    </row>
    <row r="250" spans="2:38">
      <c r="B250" s="542">
        <v>193</v>
      </c>
      <c r="C250" s="1327"/>
      <c r="D250" s="1328"/>
      <c r="E250" s="569"/>
      <c r="S250" s="15"/>
      <c r="U250" s="542">
        <v>193</v>
      </c>
      <c r="V250" s="1327"/>
      <c r="W250" s="1328"/>
      <c r="X250" s="569"/>
      <c r="AL250" s="15"/>
    </row>
    <row r="251" spans="2:38">
      <c r="B251" s="542">
        <v>194</v>
      </c>
      <c r="C251" s="1327"/>
      <c r="D251" s="1328"/>
      <c r="E251" s="569"/>
      <c r="S251" s="15"/>
      <c r="U251" s="542">
        <v>194</v>
      </c>
      <c r="V251" s="1327"/>
      <c r="W251" s="1328"/>
      <c r="X251" s="569"/>
      <c r="AL251" s="15"/>
    </row>
    <row r="252" spans="2:38">
      <c r="B252" s="542">
        <v>195</v>
      </c>
      <c r="C252" s="1327"/>
      <c r="D252" s="1328"/>
      <c r="E252" s="569"/>
      <c r="S252" s="15"/>
      <c r="U252" s="542">
        <v>195</v>
      </c>
      <c r="V252" s="1327"/>
      <c r="W252" s="1328"/>
      <c r="X252" s="569"/>
      <c r="AL252" s="15"/>
    </row>
    <row r="253" spans="2:38">
      <c r="B253" s="542">
        <v>196</v>
      </c>
      <c r="C253" s="1327"/>
      <c r="D253" s="1328"/>
      <c r="E253" s="569"/>
      <c r="S253" s="15"/>
      <c r="U253" s="542">
        <v>196</v>
      </c>
      <c r="V253" s="1327"/>
      <c r="W253" s="1328"/>
      <c r="X253" s="569"/>
      <c r="AL253" s="15"/>
    </row>
    <row r="254" spans="2:38">
      <c r="B254" s="542">
        <v>197</v>
      </c>
      <c r="C254" s="1327"/>
      <c r="D254" s="1328"/>
      <c r="E254" s="569"/>
      <c r="S254" s="15"/>
      <c r="U254" s="542">
        <v>197</v>
      </c>
      <c r="V254" s="1327"/>
      <c r="W254" s="1328"/>
      <c r="X254" s="569"/>
      <c r="AL254" s="15"/>
    </row>
    <row r="255" spans="2:38">
      <c r="B255" s="542">
        <v>198</v>
      </c>
      <c r="C255" s="1327"/>
      <c r="D255" s="1328"/>
      <c r="E255" s="569"/>
      <c r="S255" s="15"/>
      <c r="U255" s="542">
        <v>198</v>
      </c>
      <c r="V255" s="1327"/>
      <c r="W255" s="1328"/>
      <c r="X255" s="569"/>
      <c r="AL255" s="15"/>
    </row>
    <row r="256" spans="2:38">
      <c r="B256" s="542">
        <v>199</v>
      </c>
      <c r="C256" s="1327"/>
      <c r="D256" s="1328"/>
      <c r="E256" s="569"/>
      <c r="S256" s="15"/>
      <c r="U256" s="542">
        <v>199</v>
      </c>
      <c r="V256" s="1327"/>
      <c r="W256" s="1328"/>
      <c r="X256" s="569"/>
      <c r="AL256" s="15"/>
    </row>
    <row r="257" spans="2:38">
      <c r="B257" s="542">
        <v>200</v>
      </c>
      <c r="C257" s="1327"/>
      <c r="D257" s="1328"/>
      <c r="E257" s="569"/>
      <c r="S257" s="15"/>
      <c r="U257" s="542">
        <v>200</v>
      </c>
      <c r="V257" s="1327"/>
      <c r="W257" s="1328"/>
      <c r="X257" s="569"/>
      <c r="AL257" s="15"/>
    </row>
    <row r="258" spans="2:38">
      <c r="B258" s="542">
        <v>201</v>
      </c>
      <c r="C258" s="1327"/>
      <c r="D258" s="1328"/>
      <c r="E258" s="569"/>
      <c r="S258" s="15"/>
      <c r="U258" s="542">
        <v>201</v>
      </c>
      <c r="V258" s="1327"/>
      <c r="W258" s="1328"/>
      <c r="X258" s="569"/>
      <c r="AL258" s="15"/>
    </row>
    <row r="259" spans="2:38">
      <c r="B259" s="542">
        <v>202</v>
      </c>
      <c r="C259" s="1327"/>
      <c r="D259" s="1328"/>
      <c r="E259" s="569"/>
      <c r="S259" s="15"/>
      <c r="U259" s="542">
        <v>202</v>
      </c>
      <c r="V259" s="1327"/>
      <c r="W259" s="1328"/>
      <c r="X259" s="569"/>
      <c r="AL259" s="15"/>
    </row>
    <row r="260" spans="2:38">
      <c r="B260" s="542">
        <v>203</v>
      </c>
      <c r="C260" s="1327"/>
      <c r="D260" s="1328"/>
      <c r="E260" s="569"/>
      <c r="S260" s="15"/>
      <c r="U260" s="542">
        <v>203</v>
      </c>
      <c r="V260" s="1327"/>
      <c r="W260" s="1328"/>
      <c r="X260" s="569"/>
      <c r="AL260" s="15"/>
    </row>
    <row r="261" spans="2:38">
      <c r="B261" s="542">
        <v>204</v>
      </c>
      <c r="C261" s="1327"/>
      <c r="D261" s="1328"/>
      <c r="E261" s="569"/>
      <c r="S261" s="15"/>
      <c r="U261" s="542">
        <v>204</v>
      </c>
      <c r="V261" s="1327"/>
      <c r="W261" s="1328"/>
      <c r="X261" s="569"/>
      <c r="AL261" s="15"/>
    </row>
    <row r="262" spans="2:38">
      <c r="B262" s="542">
        <v>205</v>
      </c>
      <c r="C262" s="1327"/>
      <c r="D262" s="1328"/>
      <c r="E262" s="569"/>
      <c r="S262" s="15"/>
      <c r="U262" s="542">
        <v>205</v>
      </c>
      <c r="V262" s="1327"/>
      <c r="W262" s="1328"/>
      <c r="X262" s="569"/>
      <c r="AL262" s="15"/>
    </row>
    <row r="263" spans="2:38">
      <c r="B263" s="542">
        <v>206</v>
      </c>
      <c r="C263" s="1327"/>
      <c r="D263" s="1328"/>
      <c r="E263" s="569"/>
      <c r="S263" s="15"/>
      <c r="U263" s="542">
        <v>206</v>
      </c>
      <c r="V263" s="1327"/>
      <c r="W263" s="1328"/>
      <c r="X263" s="569"/>
      <c r="AL263" s="15"/>
    </row>
    <row r="264" spans="2:38">
      <c r="B264" s="542">
        <v>207</v>
      </c>
      <c r="C264" s="1327"/>
      <c r="D264" s="1328"/>
      <c r="E264" s="569"/>
      <c r="S264" s="15"/>
      <c r="U264" s="542">
        <v>207</v>
      </c>
      <c r="V264" s="1327"/>
      <c r="W264" s="1328"/>
      <c r="X264" s="569"/>
      <c r="AL264" s="15"/>
    </row>
    <row r="265" spans="2:38">
      <c r="B265" s="542">
        <v>208</v>
      </c>
      <c r="C265" s="1327"/>
      <c r="D265" s="1328"/>
      <c r="E265" s="569"/>
      <c r="S265" s="15"/>
      <c r="U265" s="542">
        <v>208</v>
      </c>
      <c r="V265" s="1327"/>
      <c r="W265" s="1328"/>
      <c r="X265" s="569"/>
      <c r="AL265" s="15"/>
    </row>
    <row r="266" spans="2:38">
      <c r="B266" s="542">
        <v>209</v>
      </c>
      <c r="C266" s="1327"/>
      <c r="D266" s="1328"/>
      <c r="E266" s="569"/>
      <c r="S266" s="15"/>
      <c r="U266" s="542">
        <v>209</v>
      </c>
      <c r="V266" s="1327"/>
      <c r="W266" s="1328"/>
      <c r="X266" s="569"/>
      <c r="AL266" s="15"/>
    </row>
    <row r="267" spans="2:38">
      <c r="B267" s="542">
        <v>210</v>
      </c>
      <c r="C267" s="1327"/>
      <c r="D267" s="1328"/>
      <c r="E267" s="569"/>
      <c r="S267" s="15"/>
      <c r="U267" s="542">
        <v>210</v>
      </c>
      <c r="V267" s="1327"/>
      <c r="W267" s="1328"/>
      <c r="X267" s="569"/>
      <c r="AL267" s="15"/>
    </row>
    <row r="268" spans="2:38">
      <c r="B268" s="542">
        <v>211</v>
      </c>
      <c r="C268" s="1327"/>
      <c r="D268" s="1328"/>
      <c r="E268" s="569"/>
      <c r="S268" s="15"/>
      <c r="U268" s="542">
        <v>211</v>
      </c>
      <c r="V268" s="1327"/>
      <c r="W268" s="1328"/>
      <c r="X268" s="569"/>
      <c r="AL268" s="15"/>
    </row>
    <row r="269" spans="2:38">
      <c r="B269" s="542">
        <v>212</v>
      </c>
      <c r="C269" s="1327"/>
      <c r="D269" s="1328"/>
      <c r="E269" s="569"/>
      <c r="S269" s="15"/>
      <c r="U269" s="542">
        <v>212</v>
      </c>
      <c r="V269" s="1327"/>
      <c r="W269" s="1328"/>
      <c r="X269" s="569"/>
      <c r="AL269" s="15"/>
    </row>
    <row r="270" spans="2:38">
      <c r="B270" s="542">
        <v>213</v>
      </c>
      <c r="C270" s="1327"/>
      <c r="D270" s="1328"/>
      <c r="E270" s="569"/>
      <c r="S270" s="15"/>
      <c r="U270" s="542">
        <v>213</v>
      </c>
      <c r="V270" s="1327"/>
      <c r="W270" s="1328"/>
      <c r="X270" s="569"/>
      <c r="AL270" s="15"/>
    </row>
    <row r="271" spans="2:38">
      <c r="B271" s="542">
        <v>214</v>
      </c>
      <c r="C271" s="1327"/>
      <c r="D271" s="1328"/>
      <c r="E271" s="569"/>
      <c r="S271" s="15"/>
      <c r="U271" s="542">
        <v>214</v>
      </c>
      <c r="V271" s="1327"/>
      <c r="W271" s="1328"/>
      <c r="X271" s="569"/>
      <c r="AL271" s="15"/>
    </row>
    <row r="272" spans="2:38">
      <c r="B272" s="542">
        <v>215</v>
      </c>
      <c r="C272" s="1327"/>
      <c r="D272" s="1328"/>
      <c r="E272" s="569"/>
      <c r="S272" s="15"/>
      <c r="U272" s="542">
        <v>215</v>
      </c>
      <c r="V272" s="1327"/>
      <c r="W272" s="1328"/>
      <c r="X272" s="569"/>
      <c r="AL272" s="15"/>
    </row>
    <row r="273" spans="2:38">
      <c r="B273" s="542">
        <v>216</v>
      </c>
      <c r="C273" s="1327"/>
      <c r="D273" s="1328"/>
      <c r="E273" s="569"/>
      <c r="S273" s="15"/>
      <c r="U273" s="542">
        <v>216</v>
      </c>
      <c r="V273" s="1327"/>
      <c r="W273" s="1328"/>
      <c r="X273" s="569"/>
      <c r="AL273" s="15"/>
    </row>
    <row r="274" spans="2:38">
      <c r="B274" s="542">
        <v>217</v>
      </c>
      <c r="C274" s="1327"/>
      <c r="D274" s="1328"/>
      <c r="E274" s="569"/>
      <c r="S274" s="15"/>
      <c r="U274" s="542">
        <v>217</v>
      </c>
      <c r="V274" s="1327"/>
      <c r="W274" s="1328"/>
      <c r="X274" s="569"/>
      <c r="AL274" s="15"/>
    </row>
    <row r="275" spans="2:38">
      <c r="B275" s="542">
        <v>218</v>
      </c>
      <c r="C275" s="1327"/>
      <c r="D275" s="1328"/>
      <c r="E275" s="569"/>
      <c r="S275" s="15"/>
      <c r="U275" s="542">
        <v>218</v>
      </c>
      <c r="V275" s="1327"/>
      <c r="W275" s="1328"/>
      <c r="X275" s="569"/>
      <c r="AL275" s="15"/>
    </row>
    <row r="276" spans="2:38">
      <c r="B276" s="542">
        <v>219</v>
      </c>
      <c r="C276" s="1327"/>
      <c r="D276" s="1328"/>
      <c r="E276" s="569"/>
      <c r="S276" s="15"/>
      <c r="U276" s="542">
        <v>219</v>
      </c>
      <c r="V276" s="1327"/>
      <c r="W276" s="1328"/>
      <c r="X276" s="569"/>
      <c r="AL276" s="15"/>
    </row>
    <row r="277" spans="2:38">
      <c r="B277" s="542">
        <v>220</v>
      </c>
      <c r="C277" s="1327"/>
      <c r="D277" s="1328"/>
      <c r="E277" s="569"/>
      <c r="S277" s="15"/>
      <c r="U277" s="542">
        <v>220</v>
      </c>
      <c r="V277" s="1327"/>
      <c r="W277" s="1328"/>
      <c r="X277" s="569"/>
      <c r="AL277" s="15"/>
    </row>
    <row r="278" spans="2:38">
      <c r="B278" s="542">
        <v>221</v>
      </c>
      <c r="C278" s="1327"/>
      <c r="D278" s="1328"/>
      <c r="E278" s="569"/>
      <c r="S278" s="15"/>
      <c r="U278" s="542">
        <v>221</v>
      </c>
      <c r="V278" s="1327"/>
      <c r="W278" s="1328"/>
      <c r="X278" s="569"/>
      <c r="AL278" s="15"/>
    </row>
    <row r="279" spans="2:38">
      <c r="B279" s="542">
        <v>222</v>
      </c>
      <c r="C279" s="1327"/>
      <c r="D279" s="1328"/>
      <c r="E279" s="569"/>
      <c r="S279" s="15"/>
      <c r="U279" s="542">
        <v>222</v>
      </c>
      <c r="V279" s="1327"/>
      <c r="W279" s="1328"/>
      <c r="X279" s="569"/>
      <c r="AL279" s="15"/>
    </row>
    <row r="280" spans="2:38">
      <c r="B280" s="542">
        <v>223</v>
      </c>
      <c r="C280" s="1327"/>
      <c r="D280" s="1328"/>
      <c r="E280" s="569"/>
      <c r="S280" s="15"/>
      <c r="U280" s="542">
        <v>223</v>
      </c>
      <c r="V280" s="1327"/>
      <c r="W280" s="1328"/>
      <c r="X280" s="569"/>
      <c r="AL280" s="15"/>
    </row>
    <row r="281" spans="2:38">
      <c r="B281" s="542">
        <v>224</v>
      </c>
      <c r="C281" s="1327"/>
      <c r="D281" s="1328"/>
      <c r="E281" s="569"/>
      <c r="S281" s="15"/>
      <c r="U281" s="542">
        <v>224</v>
      </c>
      <c r="V281" s="1327"/>
      <c r="W281" s="1328"/>
      <c r="X281" s="569"/>
      <c r="AL281" s="15"/>
    </row>
    <row r="282" spans="2:38">
      <c r="B282" s="542">
        <v>225</v>
      </c>
      <c r="C282" s="1327"/>
      <c r="D282" s="1328"/>
      <c r="E282" s="569"/>
      <c r="S282" s="15"/>
      <c r="U282" s="542">
        <v>225</v>
      </c>
      <c r="V282" s="1327"/>
      <c r="W282" s="1328"/>
      <c r="X282" s="569"/>
      <c r="AL282" s="15"/>
    </row>
    <row r="283" spans="2:38">
      <c r="B283" s="542">
        <v>226</v>
      </c>
      <c r="C283" s="1327"/>
      <c r="D283" s="1328"/>
      <c r="E283" s="569"/>
      <c r="S283" s="15"/>
      <c r="U283" s="542">
        <v>226</v>
      </c>
      <c r="V283" s="1327"/>
      <c r="W283" s="1328"/>
      <c r="X283" s="569"/>
      <c r="AL283" s="15"/>
    </row>
    <row r="284" spans="2:38">
      <c r="B284" s="542">
        <v>227</v>
      </c>
      <c r="C284" s="1327"/>
      <c r="D284" s="1328"/>
      <c r="E284" s="569"/>
      <c r="S284" s="15"/>
      <c r="U284" s="542">
        <v>227</v>
      </c>
      <c r="V284" s="1327"/>
      <c r="W284" s="1328"/>
      <c r="X284" s="569"/>
      <c r="AL284" s="15"/>
    </row>
    <row r="285" spans="2:38">
      <c r="B285" s="542">
        <v>228</v>
      </c>
      <c r="C285" s="1327"/>
      <c r="D285" s="1328"/>
      <c r="E285" s="569"/>
      <c r="S285" s="15"/>
      <c r="U285" s="542">
        <v>228</v>
      </c>
      <c r="V285" s="1327"/>
      <c r="W285" s="1328"/>
      <c r="X285" s="569"/>
      <c r="AL285" s="15"/>
    </row>
    <row r="286" spans="2:38">
      <c r="B286" s="542">
        <v>229</v>
      </c>
      <c r="C286" s="1327"/>
      <c r="D286" s="1328"/>
      <c r="E286" s="569"/>
      <c r="S286" s="15"/>
      <c r="U286" s="542">
        <v>229</v>
      </c>
      <c r="V286" s="1327"/>
      <c r="W286" s="1328"/>
      <c r="X286" s="569"/>
      <c r="AL286" s="15"/>
    </row>
    <row r="287" spans="2:38">
      <c r="B287" s="542">
        <v>230</v>
      </c>
      <c r="C287" s="1327"/>
      <c r="D287" s="1328"/>
      <c r="E287" s="569"/>
      <c r="S287" s="15"/>
      <c r="U287" s="542">
        <v>230</v>
      </c>
      <c r="V287" s="1327"/>
      <c r="W287" s="1328"/>
      <c r="X287" s="569"/>
      <c r="AL287" s="15"/>
    </row>
    <row r="288" spans="2:38">
      <c r="B288" s="542">
        <v>231</v>
      </c>
      <c r="C288" s="1327"/>
      <c r="D288" s="1328"/>
      <c r="E288" s="569"/>
      <c r="S288" s="15"/>
      <c r="U288" s="542">
        <v>231</v>
      </c>
      <c r="V288" s="1327"/>
      <c r="W288" s="1328"/>
      <c r="X288" s="569"/>
      <c r="AL288" s="15"/>
    </row>
    <row r="289" spans="2:38">
      <c r="B289" s="542">
        <v>232</v>
      </c>
      <c r="C289" s="1327"/>
      <c r="D289" s="1328"/>
      <c r="E289" s="569"/>
      <c r="S289" s="15"/>
      <c r="U289" s="542">
        <v>232</v>
      </c>
      <c r="V289" s="1327"/>
      <c r="W289" s="1328"/>
      <c r="X289" s="569"/>
      <c r="AL289" s="15"/>
    </row>
    <row r="290" spans="2:38">
      <c r="B290" s="542">
        <v>233</v>
      </c>
      <c r="C290" s="1327"/>
      <c r="D290" s="1328"/>
      <c r="E290" s="569"/>
      <c r="S290" s="15"/>
      <c r="U290" s="542">
        <v>233</v>
      </c>
      <c r="V290" s="1327"/>
      <c r="W290" s="1328"/>
      <c r="X290" s="569"/>
      <c r="AL290" s="15"/>
    </row>
    <row r="291" spans="2:38">
      <c r="B291" s="542">
        <v>234</v>
      </c>
      <c r="C291" s="1327"/>
      <c r="D291" s="1328"/>
      <c r="E291" s="569"/>
      <c r="S291" s="15"/>
      <c r="U291" s="542">
        <v>234</v>
      </c>
      <c r="V291" s="1327"/>
      <c r="W291" s="1328"/>
      <c r="X291" s="569"/>
      <c r="AL291" s="15"/>
    </row>
    <row r="292" spans="2:38">
      <c r="B292" s="542">
        <v>235</v>
      </c>
      <c r="C292" s="1327"/>
      <c r="D292" s="1328"/>
      <c r="E292" s="569"/>
      <c r="S292" s="15"/>
      <c r="U292" s="542">
        <v>235</v>
      </c>
      <c r="V292" s="1327"/>
      <c r="W292" s="1328"/>
      <c r="X292" s="569"/>
      <c r="AL292" s="15"/>
    </row>
    <row r="293" spans="2:38">
      <c r="B293" s="542">
        <v>236</v>
      </c>
      <c r="C293" s="1327"/>
      <c r="D293" s="1328"/>
      <c r="E293" s="569"/>
      <c r="S293" s="15"/>
      <c r="U293" s="542">
        <v>236</v>
      </c>
      <c r="V293" s="1327"/>
      <c r="W293" s="1328"/>
      <c r="X293" s="569"/>
      <c r="AL293" s="15"/>
    </row>
    <row r="294" spans="2:38">
      <c r="B294" s="542">
        <v>237</v>
      </c>
      <c r="C294" s="1327"/>
      <c r="D294" s="1328"/>
      <c r="E294" s="569"/>
      <c r="S294" s="15"/>
      <c r="U294" s="542">
        <v>237</v>
      </c>
      <c r="V294" s="1327"/>
      <c r="W294" s="1328"/>
      <c r="X294" s="569"/>
      <c r="AL294" s="15"/>
    </row>
    <row r="295" spans="2:38">
      <c r="B295" s="542">
        <v>238</v>
      </c>
      <c r="C295" s="1327"/>
      <c r="D295" s="1328"/>
      <c r="E295" s="569"/>
      <c r="S295" s="15"/>
      <c r="U295" s="542">
        <v>238</v>
      </c>
      <c r="V295" s="1327"/>
      <c r="W295" s="1328"/>
      <c r="X295" s="569"/>
      <c r="AL295" s="15"/>
    </row>
    <row r="296" spans="2:38">
      <c r="B296" s="542">
        <v>239</v>
      </c>
      <c r="C296" s="1327"/>
      <c r="D296" s="1328"/>
      <c r="E296" s="569"/>
      <c r="S296" s="15"/>
      <c r="U296" s="542">
        <v>239</v>
      </c>
      <c r="V296" s="1327"/>
      <c r="W296" s="1328"/>
      <c r="X296" s="569"/>
      <c r="AL296" s="15"/>
    </row>
    <row r="297" spans="2:38">
      <c r="B297" s="542">
        <v>240</v>
      </c>
      <c r="C297" s="1327"/>
      <c r="D297" s="1328"/>
      <c r="E297" s="569"/>
      <c r="S297" s="15"/>
      <c r="U297" s="542">
        <v>240</v>
      </c>
      <c r="V297" s="1327"/>
      <c r="W297" s="1328"/>
      <c r="X297" s="569"/>
      <c r="AL297" s="15"/>
    </row>
    <row r="298" spans="2:38">
      <c r="B298" s="542">
        <v>241</v>
      </c>
      <c r="C298" s="1327"/>
      <c r="D298" s="1328"/>
      <c r="E298" s="569"/>
      <c r="S298" s="15"/>
      <c r="U298" s="542">
        <v>241</v>
      </c>
      <c r="V298" s="1327"/>
      <c r="W298" s="1328"/>
      <c r="X298" s="569"/>
      <c r="AL298" s="15"/>
    </row>
    <row r="299" spans="2:38">
      <c r="B299" s="542">
        <v>242</v>
      </c>
      <c r="C299" s="1327"/>
      <c r="D299" s="1328"/>
      <c r="E299" s="569"/>
      <c r="S299" s="15"/>
      <c r="U299" s="542">
        <v>242</v>
      </c>
      <c r="V299" s="1327"/>
      <c r="W299" s="1328"/>
      <c r="X299" s="569"/>
      <c r="AL299" s="15"/>
    </row>
    <row r="300" spans="2:38">
      <c r="B300" s="542">
        <v>243</v>
      </c>
      <c r="C300" s="1327"/>
      <c r="D300" s="1328"/>
      <c r="E300" s="569"/>
      <c r="S300" s="15"/>
      <c r="U300" s="542">
        <v>243</v>
      </c>
      <c r="V300" s="1327"/>
      <c r="W300" s="1328"/>
      <c r="X300" s="569"/>
      <c r="AL300" s="15"/>
    </row>
    <row r="301" spans="2:38">
      <c r="B301" s="542">
        <v>244</v>
      </c>
      <c r="C301" s="1327"/>
      <c r="D301" s="1328"/>
      <c r="E301" s="569"/>
      <c r="S301" s="15"/>
      <c r="U301" s="542">
        <v>244</v>
      </c>
      <c r="V301" s="1327"/>
      <c r="W301" s="1328"/>
      <c r="X301" s="569"/>
      <c r="AL301" s="15"/>
    </row>
    <row r="302" spans="2:38">
      <c r="B302" s="542">
        <v>245</v>
      </c>
      <c r="C302" s="1327"/>
      <c r="D302" s="1328"/>
      <c r="E302" s="569"/>
      <c r="S302" s="15"/>
      <c r="U302" s="542">
        <v>245</v>
      </c>
      <c r="V302" s="1327"/>
      <c r="W302" s="1328"/>
      <c r="X302" s="569"/>
      <c r="AL302" s="15"/>
    </row>
    <row r="303" spans="2:38">
      <c r="B303" s="542">
        <v>246</v>
      </c>
      <c r="C303" s="1327"/>
      <c r="D303" s="1328"/>
      <c r="E303" s="569"/>
      <c r="S303" s="15"/>
      <c r="U303" s="542">
        <v>246</v>
      </c>
      <c r="V303" s="1327"/>
      <c r="W303" s="1328"/>
      <c r="X303" s="569"/>
      <c r="AL303" s="15"/>
    </row>
    <row r="304" spans="2:38">
      <c r="B304" s="542">
        <v>247</v>
      </c>
      <c r="C304" s="1327"/>
      <c r="D304" s="1328"/>
      <c r="E304" s="569"/>
      <c r="S304" s="15"/>
      <c r="U304" s="542">
        <v>247</v>
      </c>
      <c r="V304" s="1327"/>
      <c r="W304" s="1328"/>
      <c r="X304" s="569"/>
      <c r="AL304" s="15"/>
    </row>
    <row r="305" spans="2:38">
      <c r="B305" s="542">
        <v>248</v>
      </c>
      <c r="C305" s="1327"/>
      <c r="D305" s="1328"/>
      <c r="E305" s="569"/>
      <c r="S305" s="15"/>
      <c r="U305" s="542">
        <v>248</v>
      </c>
      <c r="V305" s="1327"/>
      <c r="W305" s="1328"/>
      <c r="X305" s="569"/>
      <c r="AL305" s="15"/>
    </row>
    <row r="306" spans="2:38">
      <c r="B306" s="542">
        <v>249</v>
      </c>
      <c r="C306" s="1327"/>
      <c r="D306" s="1328"/>
      <c r="E306" s="569"/>
      <c r="S306" s="15"/>
      <c r="U306" s="542">
        <v>249</v>
      </c>
      <c r="V306" s="1327"/>
      <c r="W306" s="1328"/>
      <c r="X306" s="569"/>
      <c r="AL306" s="15"/>
    </row>
    <row r="307" spans="2:38">
      <c r="B307" s="542">
        <v>250</v>
      </c>
      <c r="C307" s="1327"/>
      <c r="D307" s="1328"/>
      <c r="E307" s="569"/>
      <c r="S307" s="15"/>
      <c r="U307" s="542">
        <v>250</v>
      </c>
      <c r="V307" s="1327"/>
      <c r="W307" s="1328"/>
      <c r="X307" s="569"/>
      <c r="AL307" s="15"/>
    </row>
    <row r="308" spans="2:38">
      <c r="B308" s="542">
        <v>251</v>
      </c>
      <c r="C308" s="1327"/>
      <c r="D308" s="1328"/>
      <c r="E308" s="569"/>
      <c r="S308" s="15"/>
      <c r="U308" s="542">
        <v>251</v>
      </c>
      <c r="V308" s="1327"/>
      <c r="W308" s="1328"/>
      <c r="X308" s="569"/>
      <c r="AL308" s="15"/>
    </row>
    <row r="309" spans="2:38">
      <c r="B309" s="542">
        <v>252</v>
      </c>
      <c r="C309" s="1327"/>
      <c r="D309" s="1328"/>
      <c r="E309" s="569"/>
      <c r="S309" s="15"/>
      <c r="U309" s="542">
        <v>252</v>
      </c>
      <c r="V309" s="1327"/>
      <c r="W309" s="1328"/>
      <c r="X309" s="569"/>
      <c r="AL309" s="15"/>
    </row>
    <row r="310" spans="2:38">
      <c r="B310" s="542">
        <v>253</v>
      </c>
      <c r="C310" s="1327"/>
      <c r="D310" s="1328"/>
      <c r="E310" s="569"/>
      <c r="S310" s="15"/>
      <c r="U310" s="542">
        <v>253</v>
      </c>
      <c r="V310" s="1327"/>
      <c r="W310" s="1328"/>
      <c r="X310" s="569"/>
      <c r="AL310" s="15"/>
    </row>
    <row r="311" spans="2:38">
      <c r="B311" s="542">
        <v>254</v>
      </c>
      <c r="C311" s="1327"/>
      <c r="D311" s="1328"/>
      <c r="E311" s="569"/>
      <c r="S311" s="15"/>
      <c r="U311" s="542">
        <v>254</v>
      </c>
      <c r="V311" s="1327"/>
      <c r="W311" s="1328"/>
      <c r="X311" s="569"/>
      <c r="AL311" s="15"/>
    </row>
    <row r="312" spans="2:38">
      <c r="B312" s="542">
        <v>255</v>
      </c>
      <c r="C312" s="1327"/>
      <c r="D312" s="1328"/>
      <c r="E312" s="569"/>
      <c r="S312" s="15"/>
      <c r="U312" s="542">
        <v>255</v>
      </c>
      <c r="V312" s="1327"/>
      <c r="W312" s="1328"/>
      <c r="X312" s="569"/>
      <c r="AL312" s="15"/>
    </row>
    <row r="313" spans="2:38">
      <c r="B313" s="542">
        <v>256</v>
      </c>
      <c r="C313" s="1327"/>
      <c r="D313" s="1328"/>
      <c r="E313" s="569"/>
      <c r="S313" s="15"/>
      <c r="U313" s="542">
        <v>256</v>
      </c>
      <c r="V313" s="1327"/>
      <c r="W313" s="1328"/>
      <c r="X313" s="569"/>
      <c r="AL313" s="15"/>
    </row>
    <row r="314" spans="2:38">
      <c r="B314" s="542">
        <v>257</v>
      </c>
      <c r="C314" s="1327"/>
      <c r="D314" s="1328"/>
      <c r="E314" s="569"/>
      <c r="S314" s="15"/>
      <c r="U314" s="542">
        <v>257</v>
      </c>
      <c r="V314" s="1327"/>
      <c r="W314" s="1328"/>
      <c r="X314" s="569"/>
      <c r="AL314" s="15"/>
    </row>
    <row r="315" spans="2:38">
      <c r="B315" s="542">
        <v>258</v>
      </c>
      <c r="C315" s="1327"/>
      <c r="D315" s="1328"/>
      <c r="E315" s="569"/>
      <c r="S315" s="15"/>
      <c r="U315" s="542">
        <v>258</v>
      </c>
      <c r="V315" s="1327"/>
      <c r="W315" s="1328"/>
      <c r="X315" s="569"/>
      <c r="AL315" s="15"/>
    </row>
    <row r="316" spans="2:38">
      <c r="B316" s="542">
        <v>259</v>
      </c>
      <c r="C316" s="1327"/>
      <c r="D316" s="1328"/>
      <c r="E316" s="569"/>
      <c r="S316" s="15"/>
      <c r="U316" s="542">
        <v>259</v>
      </c>
      <c r="V316" s="1327"/>
      <c r="W316" s="1328"/>
      <c r="X316" s="569"/>
      <c r="AL316" s="15"/>
    </row>
    <row r="317" spans="2:38">
      <c r="B317" s="542">
        <v>260</v>
      </c>
      <c r="C317" s="1327"/>
      <c r="D317" s="1328"/>
      <c r="E317" s="569"/>
      <c r="S317" s="15"/>
      <c r="U317" s="542">
        <v>260</v>
      </c>
      <c r="V317" s="1327"/>
      <c r="W317" s="1328"/>
      <c r="X317" s="569"/>
      <c r="AL317" s="15"/>
    </row>
    <row r="318" spans="2:38">
      <c r="B318" s="542">
        <v>261</v>
      </c>
      <c r="C318" s="1327"/>
      <c r="D318" s="1328"/>
      <c r="E318" s="569"/>
      <c r="S318" s="15"/>
      <c r="U318" s="542">
        <v>261</v>
      </c>
      <c r="V318" s="1327"/>
      <c r="W318" s="1328"/>
      <c r="X318" s="569"/>
      <c r="AL318" s="15"/>
    </row>
    <row r="319" spans="2:38">
      <c r="B319" s="542">
        <v>262</v>
      </c>
      <c r="C319" s="1327"/>
      <c r="D319" s="1328"/>
      <c r="E319" s="569"/>
      <c r="S319" s="15"/>
      <c r="U319" s="542">
        <v>262</v>
      </c>
      <c r="V319" s="1327"/>
      <c r="W319" s="1328"/>
      <c r="X319" s="569"/>
      <c r="AL319" s="15"/>
    </row>
    <row r="320" spans="2:38">
      <c r="B320" s="542">
        <v>263</v>
      </c>
      <c r="C320" s="1327"/>
      <c r="D320" s="1328"/>
      <c r="E320" s="569"/>
      <c r="S320" s="15"/>
      <c r="U320" s="542">
        <v>263</v>
      </c>
      <c r="V320" s="1327"/>
      <c r="W320" s="1328"/>
      <c r="X320" s="569"/>
      <c r="AL320" s="15"/>
    </row>
    <row r="321" spans="2:38">
      <c r="B321" s="542">
        <v>264</v>
      </c>
      <c r="C321" s="1327"/>
      <c r="D321" s="1328"/>
      <c r="E321" s="569"/>
      <c r="S321" s="15"/>
      <c r="U321" s="542">
        <v>264</v>
      </c>
      <c r="V321" s="1327"/>
      <c r="W321" s="1328"/>
      <c r="X321" s="569"/>
      <c r="AL321" s="15"/>
    </row>
    <row r="322" spans="2:38">
      <c r="B322" s="542">
        <v>265</v>
      </c>
      <c r="C322" s="1327"/>
      <c r="D322" s="1328"/>
      <c r="E322" s="569"/>
      <c r="S322" s="15"/>
      <c r="U322" s="542">
        <v>265</v>
      </c>
      <c r="V322" s="1327"/>
      <c r="W322" s="1328"/>
      <c r="X322" s="569"/>
      <c r="AL322" s="15"/>
    </row>
    <row r="323" spans="2:38">
      <c r="B323" s="542">
        <v>266</v>
      </c>
      <c r="C323" s="1327"/>
      <c r="D323" s="1328"/>
      <c r="E323" s="569"/>
      <c r="S323" s="15"/>
      <c r="U323" s="542">
        <v>266</v>
      </c>
      <c r="V323" s="1327"/>
      <c r="W323" s="1328"/>
      <c r="X323" s="569"/>
      <c r="AL323" s="15"/>
    </row>
    <row r="324" spans="2:38">
      <c r="B324" s="542">
        <v>267</v>
      </c>
      <c r="C324" s="1327"/>
      <c r="D324" s="1328"/>
      <c r="E324" s="569"/>
      <c r="S324" s="15"/>
      <c r="U324" s="542">
        <v>267</v>
      </c>
      <c r="V324" s="1327"/>
      <c r="W324" s="1328"/>
      <c r="X324" s="569"/>
      <c r="AL324" s="15"/>
    </row>
    <row r="325" spans="2:38">
      <c r="B325" s="542">
        <v>268</v>
      </c>
      <c r="C325" s="1327"/>
      <c r="D325" s="1328"/>
      <c r="E325" s="569"/>
      <c r="S325" s="15"/>
      <c r="U325" s="542">
        <v>268</v>
      </c>
      <c r="V325" s="1327"/>
      <c r="W325" s="1328"/>
      <c r="X325" s="569"/>
      <c r="AL325" s="15"/>
    </row>
    <row r="326" spans="2:38">
      <c r="B326" s="542">
        <v>269</v>
      </c>
      <c r="C326" s="1327"/>
      <c r="D326" s="1328"/>
      <c r="E326" s="569"/>
      <c r="S326" s="15"/>
      <c r="U326" s="542">
        <v>269</v>
      </c>
      <c r="V326" s="1327"/>
      <c r="W326" s="1328"/>
      <c r="X326" s="569"/>
      <c r="AL326" s="15"/>
    </row>
    <row r="327" spans="2:38">
      <c r="B327" s="542">
        <v>270</v>
      </c>
      <c r="C327" s="1327"/>
      <c r="D327" s="1328"/>
      <c r="E327" s="569"/>
      <c r="S327" s="15"/>
      <c r="U327" s="542">
        <v>270</v>
      </c>
      <c r="V327" s="1327"/>
      <c r="W327" s="1328"/>
      <c r="X327" s="569"/>
      <c r="AL327" s="15"/>
    </row>
    <row r="328" spans="2:38">
      <c r="B328" s="542">
        <v>271</v>
      </c>
      <c r="C328" s="1327"/>
      <c r="D328" s="1328"/>
      <c r="E328" s="569"/>
      <c r="S328" s="15"/>
      <c r="U328" s="542">
        <v>271</v>
      </c>
      <c r="V328" s="1327"/>
      <c r="W328" s="1328"/>
      <c r="X328" s="569"/>
      <c r="AL328" s="15"/>
    </row>
    <row r="329" spans="2:38">
      <c r="B329" s="542">
        <v>272</v>
      </c>
      <c r="C329" s="1327"/>
      <c r="D329" s="1328"/>
      <c r="E329" s="569"/>
      <c r="S329" s="15"/>
      <c r="U329" s="542">
        <v>272</v>
      </c>
      <c r="V329" s="1327"/>
      <c r="W329" s="1328"/>
      <c r="X329" s="569"/>
      <c r="AL329" s="15"/>
    </row>
    <row r="330" spans="2:38">
      <c r="B330" s="542">
        <v>273</v>
      </c>
      <c r="C330" s="1327"/>
      <c r="D330" s="1328"/>
      <c r="E330" s="569"/>
      <c r="S330" s="15"/>
      <c r="U330" s="542">
        <v>273</v>
      </c>
      <c r="V330" s="1327"/>
      <c r="W330" s="1328"/>
      <c r="X330" s="569"/>
      <c r="AL330" s="15"/>
    </row>
    <row r="331" spans="2:38">
      <c r="B331" s="542">
        <v>274</v>
      </c>
      <c r="C331" s="1327"/>
      <c r="D331" s="1328"/>
      <c r="E331" s="569"/>
      <c r="S331" s="15"/>
      <c r="U331" s="542">
        <v>274</v>
      </c>
      <c r="V331" s="1327"/>
      <c r="W331" s="1328"/>
      <c r="X331" s="569"/>
      <c r="AL331" s="15"/>
    </row>
    <row r="332" spans="2:38">
      <c r="B332" s="542">
        <v>275</v>
      </c>
      <c r="C332" s="1327"/>
      <c r="D332" s="1328"/>
      <c r="E332" s="569"/>
      <c r="S332" s="15"/>
      <c r="U332" s="542">
        <v>275</v>
      </c>
      <c r="V332" s="1327"/>
      <c r="W332" s="1328"/>
      <c r="X332" s="569"/>
      <c r="AL332" s="15"/>
    </row>
    <row r="333" spans="2:38">
      <c r="B333" s="542">
        <v>276</v>
      </c>
      <c r="C333" s="1327"/>
      <c r="D333" s="1328"/>
      <c r="E333" s="569"/>
      <c r="S333" s="15"/>
      <c r="U333" s="542">
        <v>276</v>
      </c>
      <c r="V333" s="1327"/>
      <c r="W333" s="1328"/>
      <c r="X333" s="569"/>
      <c r="AL333" s="15"/>
    </row>
    <row r="334" spans="2:38">
      <c r="B334" s="542">
        <v>277</v>
      </c>
      <c r="C334" s="1327"/>
      <c r="D334" s="1328"/>
      <c r="E334" s="569"/>
      <c r="S334" s="15"/>
      <c r="U334" s="542">
        <v>277</v>
      </c>
      <c r="V334" s="1327"/>
      <c r="W334" s="1328"/>
      <c r="X334" s="569"/>
      <c r="AL334" s="15"/>
    </row>
    <row r="335" spans="2:38">
      <c r="B335" s="542">
        <v>278</v>
      </c>
      <c r="C335" s="1327"/>
      <c r="D335" s="1328"/>
      <c r="E335" s="569"/>
      <c r="S335" s="15"/>
      <c r="U335" s="542">
        <v>278</v>
      </c>
      <c r="V335" s="1327"/>
      <c r="W335" s="1328"/>
      <c r="X335" s="569"/>
      <c r="AL335" s="15"/>
    </row>
    <row r="336" spans="2:38">
      <c r="B336" s="542">
        <v>279</v>
      </c>
      <c r="C336" s="1327"/>
      <c r="D336" s="1328"/>
      <c r="E336" s="569"/>
      <c r="S336" s="15"/>
      <c r="U336" s="542">
        <v>279</v>
      </c>
      <c r="V336" s="1327"/>
      <c r="W336" s="1328"/>
      <c r="X336" s="569"/>
      <c r="AL336" s="15"/>
    </row>
    <row r="337" spans="2:38">
      <c r="B337" s="542">
        <v>280</v>
      </c>
      <c r="C337" s="1327"/>
      <c r="D337" s="1328"/>
      <c r="E337" s="569"/>
      <c r="S337" s="15"/>
      <c r="U337" s="542">
        <v>280</v>
      </c>
      <c r="V337" s="1327"/>
      <c r="W337" s="1328"/>
      <c r="X337" s="569"/>
      <c r="AL337" s="15"/>
    </row>
    <row r="338" spans="2:38">
      <c r="B338" s="542">
        <v>281</v>
      </c>
      <c r="C338" s="1327"/>
      <c r="D338" s="1328"/>
      <c r="E338" s="569"/>
      <c r="S338" s="15"/>
      <c r="U338" s="542">
        <v>281</v>
      </c>
      <c r="V338" s="1327"/>
      <c r="W338" s="1328"/>
      <c r="X338" s="569"/>
      <c r="AL338" s="15"/>
    </row>
    <row r="339" spans="2:38">
      <c r="B339" s="542">
        <v>282</v>
      </c>
      <c r="C339" s="1327"/>
      <c r="D339" s="1328"/>
      <c r="E339" s="569"/>
      <c r="S339" s="15"/>
      <c r="U339" s="542">
        <v>282</v>
      </c>
      <c r="V339" s="1327"/>
      <c r="W339" s="1328"/>
      <c r="X339" s="569"/>
      <c r="AL339" s="15"/>
    </row>
    <row r="340" spans="2:38">
      <c r="B340" s="542">
        <v>283</v>
      </c>
      <c r="C340" s="1327"/>
      <c r="D340" s="1328"/>
      <c r="E340" s="569"/>
      <c r="S340" s="15"/>
      <c r="U340" s="542">
        <v>283</v>
      </c>
      <c r="V340" s="1327"/>
      <c r="W340" s="1328"/>
      <c r="X340" s="569"/>
      <c r="AL340" s="15"/>
    </row>
    <row r="341" spans="2:38">
      <c r="B341" s="542">
        <v>284</v>
      </c>
      <c r="C341" s="1327"/>
      <c r="D341" s="1328"/>
      <c r="E341" s="569"/>
      <c r="S341" s="15"/>
      <c r="U341" s="542">
        <v>284</v>
      </c>
      <c r="V341" s="1327"/>
      <c r="W341" s="1328"/>
      <c r="X341" s="569"/>
      <c r="AL341" s="15"/>
    </row>
    <row r="342" spans="2:38">
      <c r="B342" s="542">
        <v>285</v>
      </c>
      <c r="C342" s="1327"/>
      <c r="D342" s="1328"/>
      <c r="E342" s="569"/>
      <c r="S342" s="15"/>
      <c r="U342" s="542">
        <v>285</v>
      </c>
      <c r="V342" s="1327"/>
      <c r="W342" s="1328"/>
      <c r="X342" s="569"/>
      <c r="AL342" s="15"/>
    </row>
    <row r="343" spans="2:38">
      <c r="B343" s="542">
        <v>286</v>
      </c>
      <c r="C343" s="1327"/>
      <c r="D343" s="1328"/>
      <c r="E343" s="569"/>
      <c r="S343" s="15"/>
      <c r="U343" s="542">
        <v>286</v>
      </c>
      <c r="V343" s="1327"/>
      <c r="W343" s="1328"/>
      <c r="X343" s="569"/>
      <c r="AL343" s="15"/>
    </row>
    <row r="344" spans="2:38">
      <c r="B344" s="542">
        <v>287</v>
      </c>
      <c r="C344" s="1327"/>
      <c r="D344" s="1328"/>
      <c r="E344" s="569"/>
      <c r="S344" s="15"/>
      <c r="U344" s="542">
        <v>287</v>
      </c>
      <c r="V344" s="1327"/>
      <c r="W344" s="1328"/>
      <c r="X344" s="569"/>
      <c r="AL344" s="15"/>
    </row>
    <row r="345" spans="2:38">
      <c r="B345" s="542">
        <v>288</v>
      </c>
      <c r="C345" s="1327"/>
      <c r="D345" s="1328"/>
      <c r="E345" s="569"/>
      <c r="S345" s="15"/>
      <c r="U345" s="542">
        <v>288</v>
      </c>
      <c r="V345" s="1327"/>
      <c r="W345" s="1328"/>
      <c r="X345" s="569"/>
      <c r="AL345" s="15"/>
    </row>
    <row r="346" spans="2:38">
      <c r="B346" s="542">
        <v>289</v>
      </c>
      <c r="C346" s="1327"/>
      <c r="D346" s="1328"/>
      <c r="E346" s="569"/>
      <c r="S346" s="15"/>
      <c r="U346" s="542">
        <v>289</v>
      </c>
      <c r="V346" s="1327"/>
      <c r="W346" s="1328"/>
      <c r="X346" s="569"/>
      <c r="AL346" s="15"/>
    </row>
    <row r="347" spans="2:38">
      <c r="B347" s="542">
        <v>290</v>
      </c>
      <c r="C347" s="1327"/>
      <c r="D347" s="1328"/>
      <c r="E347" s="569"/>
      <c r="S347" s="15"/>
      <c r="U347" s="542">
        <v>290</v>
      </c>
      <c r="V347" s="1327"/>
      <c r="W347" s="1328"/>
      <c r="X347" s="569"/>
      <c r="AL347" s="15"/>
    </row>
    <row r="348" spans="2:38">
      <c r="B348" s="542">
        <v>291</v>
      </c>
      <c r="C348" s="1327"/>
      <c r="D348" s="1328"/>
      <c r="E348" s="569"/>
      <c r="S348" s="15"/>
      <c r="U348" s="542">
        <v>291</v>
      </c>
      <c r="V348" s="1327"/>
      <c r="W348" s="1328"/>
      <c r="X348" s="569"/>
      <c r="AL348" s="15"/>
    </row>
    <row r="349" spans="2:38">
      <c r="B349" s="542">
        <v>292</v>
      </c>
      <c r="C349" s="1327"/>
      <c r="D349" s="1328"/>
      <c r="E349" s="569"/>
      <c r="S349" s="15"/>
      <c r="U349" s="542">
        <v>292</v>
      </c>
      <c r="V349" s="1327"/>
      <c r="W349" s="1328"/>
      <c r="X349" s="569"/>
      <c r="AL349" s="15"/>
    </row>
    <row r="350" spans="2:38">
      <c r="B350" s="542">
        <v>293</v>
      </c>
      <c r="C350" s="1327"/>
      <c r="D350" s="1328"/>
      <c r="E350" s="569"/>
      <c r="S350" s="15"/>
      <c r="U350" s="542">
        <v>293</v>
      </c>
      <c r="V350" s="1327"/>
      <c r="W350" s="1328"/>
      <c r="X350" s="569"/>
      <c r="AL350" s="15"/>
    </row>
    <row r="351" spans="2:38">
      <c r="B351" s="542">
        <v>294</v>
      </c>
      <c r="C351" s="1327"/>
      <c r="D351" s="1328"/>
      <c r="E351" s="569"/>
      <c r="S351" s="15"/>
      <c r="U351" s="542">
        <v>294</v>
      </c>
      <c r="V351" s="1327"/>
      <c r="W351" s="1328"/>
      <c r="X351" s="569"/>
      <c r="AL351" s="15"/>
    </row>
    <row r="352" spans="2:38">
      <c r="B352" s="542">
        <v>295</v>
      </c>
      <c r="C352" s="1327"/>
      <c r="D352" s="1328"/>
      <c r="E352" s="569"/>
      <c r="S352" s="15"/>
      <c r="U352" s="542">
        <v>295</v>
      </c>
      <c r="V352" s="1327"/>
      <c r="W352" s="1328"/>
      <c r="X352" s="569"/>
      <c r="AL352" s="15"/>
    </row>
    <row r="353" spans="1:38">
      <c r="B353" s="542">
        <v>296</v>
      </c>
      <c r="C353" s="1327"/>
      <c r="D353" s="1328"/>
      <c r="E353" s="569"/>
      <c r="S353" s="15"/>
      <c r="U353" s="542">
        <v>296</v>
      </c>
      <c r="V353" s="1327"/>
      <c r="W353" s="1328"/>
      <c r="X353" s="569"/>
      <c r="AL353" s="15"/>
    </row>
    <row r="354" spans="1:38">
      <c r="B354" s="542">
        <v>297</v>
      </c>
      <c r="C354" s="1327"/>
      <c r="D354" s="1328"/>
      <c r="E354" s="569"/>
      <c r="S354" s="15"/>
      <c r="U354" s="542">
        <v>297</v>
      </c>
      <c r="V354" s="1327"/>
      <c r="W354" s="1328"/>
      <c r="X354" s="569"/>
      <c r="AL354" s="15"/>
    </row>
    <row r="355" spans="1:38">
      <c r="B355" s="542">
        <v>298</v>
      </c>
      <c r="C355" s="1327"/>
      <c r="D355" s="1328"/>
      <c r="E355" s="569"/>
      <c r="S355" s="15"/>
      <c r="U355" s="542">
        <v>298</v>
      </c>
      <c r="V355" s="1327"/>
      <c r="W355" s="1328"/>
      <c r="X355" s="569"/>
      <c r="AL355" s="15"/>
    </row>
    <row r="356" spans="1:38">
      <c r="B356" s="542">
        <v>299</v>
      </c>
      <c r="C356" s="1327"/>
      <c r="D356" s="1328"/>
      <c r="E356" s="569"/>
      <c r="S356" s="15"/>
      <c r="U356" s="542">
        <v>299</v>
      </c>
      <c r="V356" s="1327"/>
      <c r="W356" s="1328"/>
      <c r="X356" s="569"/>
      <c r="AL356" s="15"/>
    </row>
    <row r="357" spans="1:38">
      <c r="B357" s="542">
        <v>300</v>
      </c>
      <c r="C357" s="1327"/>
      <c r="D357" s="1328"/>
      <c r="E357" s="569"/>
      <c r="S357" s="15"/>
      <c r="U357" s="542">
        <v>300</v>
      </c>
      <c r="V357" s="1327"/>
      <c r="W357" s="1328"/>
      <c r="X357" s="569"/>
      <c r="AL357" s="15"/>
    </row>
    <row r="358" spans="1:38">
      <c r="A358" s="80"/>
      <c r="B358" s="80"/>
      <c r="C358" s="80"/>
      <c r="D358" s="80"/>
      <c r="E358" s="80"/>
      <c r="F358" s="80"/>
      <c r="G358" s="80"/>
      <c r="H358" s="80"/>
      <c r="I358" s="80"/>
      <c r="J358" s="80"/>
      <c r="K358" s="80"/>
      <c r="L358" s="80"/>
      <c r="M358" s="80"/>
      <c r="N358" s="80"/>
      <c r="O358" s="80"/>
      <c r="P358" s="80"/>
      <c r="Q358" s="80"/>
      <c r="R358" s="80"/>
      <c r="S358" s="81"/>
      <c r="T358" s="80"/>
      <c r="U358" s="80"/>
      <c r="V358" s="80"/>
      <c r="W358" s="80"/>
      <c r="X358" s="80"/>
      <c r="Y358" s="80"/>
      <c r="Z358" s="80"/>
      <c r="AA358" s="80"/>
      <c r="AB358" s="80"/>
      <c r="AC358" s="80"/>
      <c r="AD358" s="80"/>
      <c r="AE358" s="80"/>
      <c r="AF358" s="80"/>
      <c r="AG358" s="80"/>
      <c r="AH358" s="80"/>
      <c r="AI358" s="80"/>
      <c r="AJ358" s="80"/>
      <c r="AK358" s="80"/>
      <c r="AL358" s="81"/>
    </row>
  </sheetData>
  <sheetProtection algorithmName="SHA-512" hashValue="Ga3VkDif9f+5g5QqCA1CrDcf8Od98yzLYrrfLna+tuhu55iQnCbuecJEyl+lHRSkkiTAUguLl+eaWGx+KniTDQ==" saltValue="i4/X1qZnOx/xLaKqBsUzfQ==" spinCount="100000" sheet="1" scenarios="1" insertHyperlinks="0"/>
  <protectedRanges>
    <protectedRange sqref="A5:S33 Q34:R37 D40:E40 D44:E44 D48:E48 D52:E52 T18:AL52 AH1:AL17" name="Bereich1"/>
    <protectedRange sqref="Z3:Z10 AD4:AD10" name="Bereich2"/>
    <protectedRange sqref="C58:E357 V58:X357" name="Bereich3"/>
  </protectedRanges>
  <mergeCells count="633">
    <mergeCell ref="AA12:AB12"/>
    <mergeCell ref="AA16:AB16"/>
    <mergeCell ref="AE12:AF12"/>
    <mergeCell ref="AE16:AF16"/>
    <mergeCell ref="U12:Y12"/>
    <mergeCell ref="V357:W357"/>
    <mergeCell ref="V352:W352"/>
    <mergeCell ref="V353:W353"/>
    <mergeCell ref="V354:W354"/>
    <mergeCell ref="V355:W355"/>
    <mergeCell ref="V356:W356"/>
    <mergeCell ref="V347:W347"/>
    <mergeCell ref="V348:W348"/>
    <mergeCell ref="V349:W349"/>
    <mergeCell ref="V350:W350"/>
    <mergeCell ref="V351:W351"/>
    <mergeCell ref="V342:W342"/>
    <mergeCell ref="V343:W343"/>
    <mergeCell ref="V344:W344"/>
    <mergeCell ref="V345:W345"/>
    <mergeCell ref="V346:W346"/>
    <mergeCell ref="V337:W337"/>
    <mergeCell ref="V338:W338"/>
    <mergeCell ref="V339:W339"/>
    <mergeCell ref="V340:W340"/>
    <mergeCell ref="V341:W341"/>
    <mergeCell ref="V332:W332"/>
    <mergeCell ref="V333:W333"/>
    <mergeCell ref="V334:W334"/>
    <mergeCell ref="V335:W335"/>
    <mergeCell ref="V336:W336"/>
    <mergeCell ref="V327:W327"/>
    <mergeCell ref="V328:W328"/>
    <mergeCell ref="V329:W329"/>
    <mergeCell ref="V330:W330"/>
    <mergeCell ref="V331:W331"/>
    <mergeCell ref="V322:W322"/>
    <mergeCell ref="V323:W323"/>
    <mergeCell ref="V324:W324"/>
    <mergeCell ref="V325:W325"/>
    <mergeCell ref="V326:W326"/>
    <mergeCell ref="V317:W317"/>
    <mergeCell ref="V318:W318"/>
    <mergeCell ref="V319:W319"/>
    <mergeCell ref="V320:W320"/>
    <mergeCell ref="V321:W321"/>
    <mergeCell ref="V312:W312"/>
    <mergeCell ref="V313:W313"/>
    <mergeCell ref="V314:W314"/>
    <mergeCell ref="V315:W315"/>
    <mergeCell ref="V316:W316"/>
    <mergeCell ref="V307:W307"/>
    <mergeCell ref="V308:W308"/>
    <mergeCell ref="V309:W309"/>
    <mergeCell ref="V310:W310"/>
    <mergeCell ref="V311:W311"/>
    <mergeCell ref="V302:W302"/>
    <mergeCell ref="V303:W303"/>
    <mergeCell ref="V304:W304"/>
    <mergeCell ref="V305:W305"/>
    <mergeCell ref="V306:W306"/>
    <mergeCell ref="V297:W297"/>
    <mergeCell ref="V298:W298"/>
    <mergeCell ref="V299:W299"/>
    <mergeCell ref="V300:W300"/>
    <mergeCell ref="V301:W301"/>
    <mergeCell ref="V292:W292"/>
    <mergeCell ref="V293:W293"/>
    <mergeCell ref="V294:W294"/>
    <mergeCell ref="V295:W295"/>
    <mergeCell ref="V296:W296"/>
    <mergeCell ref="V287:W287"/>
    <mergeCell ref="V288:W288"/>
    <mergeCell ref="V289:W289"/>
    <mergeCell ref="V290:W290"/>
    <mergeCell ref="V291:W291"/>
    <mergeCell ref="V282:W282"/>
    <mergeCell ref="V283:W283"/>
    <mergeCell ref="V284:W284"/>
    <mergeCell ref="V285:W285"/>
    <mergeCell ref="V286:W286"/>
    <mergeCell ref="V277:W277"/>
    <mergeCell ref="V278:W278"/>
    <mergeCell ref="V279:W279"/>
    <mergeCell ref="V280:W280"/>
    <mergeCell ref="V281:W281"/>
    <mergeCell ref="V272:W272"/>
    <mergeCell ref="V273:W273"/>
    <mergeCell ref="V274:W274"/>
    <mergeCell ref="V275:W275"/>
    <mergeCell ref="V276:W276"/>
    <mergeCell ref="V267:W267"/>
    <mergeCell ref="V268:W268"/>
    <mergeCell ref="V269:W269"/>
    <mergeCell ref="V270:W270"/>
    <mergeCell ref="V271:W271"/>
    <mergeCell ref="V262:W262"/>
    <mergeCell ref="V263:W263"/>
    <mergeCell ref="V264:W264"/>
    <mergeCell ref="V265:W265"/>
    <mergeCell ref="V266:W266"/>
    <mergeCell ref="V257:W257"/>
    <mergeCell ref="V258:W258"/>
    <mergeCell ref="V259:W259"/>
    <mergeCell ref="V260:W260"/>
    <mergeCell ref="V261:W261"/>
    <mergeCell ref="V252:W252"/>
    <mergeCell ref="V253:W253"/>
    <mergeCell ref="V254:W254"/>
    <mergeCell ref="V255:W255"/>
    <mergeCell ref="V256:W256"/>
    <mergeCell ref="V247:W247"/>
    <mergeCell ref="V248:W248"/>
    <mergeCell ref="V249:W249"/>
    <mergeCell ref="V250:W250"/>
    <mergeCell ref="V251:W251"/>
    <mergeCell ref="V242:W242"/>
    <mergeCell ref="V243:W243"/>
    <mergeCell ref="V244:W244"/>
    <mergeCell ref="V245:W245"/>
    <mergeCell ref="V246:W246"/>
    <mergeCell ref="V237:W237"/>
    <mergeCell ref="V238:W238"/>
    <mergeCell ref="V239:W239"/>
    <mergeCell ref="V240:W240"/>
    <mergeCell ref="V241:W241"/>
    <mergeCell ref="V232:W232"/>
    <mergeCell ref="V233:W233"/>
    <mergeCell ref="V234:W234"/>
    <mergeCell ref="V235:W235"/>
    <mergeCell ref="V236:W236"/>
    <mergeCell ref="V227:W227"/>
    <mergeCell ref="V228:W228"/>
    <mergeCell ref="V229:W229"/>
    <mergeCell ref="V230:W230"/>
    <mergeCell ref="V231:W231"/>
    <mergeCell ref="V222:W222"/>
    <mergeCell ref="V223:W223"/>
    <mergeCell ref="V224:W224"/>
    <mergeCell ref="V225:W225"/>
    <mergeCell ref="V226:W226"/>
    <mergeCell ref="V217:W217"/>
    <mergeCell ref="V218:W218"/>
    <mergeCell ref="V219:W219"/>
    <mergeCell ref="V220:W220"/>
    <mergeCell ref="V221:W221"/>
    <mergeCell ref="V212:W212"/>
    <mergeCell ref="V213:W213"/>
    <mergeCell ref="V214:W214"/>
    <mergeCell ref="V215:W215"/>
    <mergeCell ref="V216:W216"/>
    <mergeCell ref="V207:W207"/>
    <mergeCell ref="V208:W208"/>
    <mergeCell ref="V209:W209"/>
    <mergeCell ref="V210:W210"/>
    <mergeCell ref="V211:W211"/>
    <mergeCell ref="V202:W202"/>
    <mergeCell ref="V203:W203"/>
    <mergeCell ref="V204:W204"/>
    <mergeCell ref="V205:W205"/>
    <mergeCell ref="V206:W206"/>
    <mergeCell ref="V197:W197"/>
    <mergeCell ref="V198:W198"/>
    <mergeCell ref="V199:W199"/>
    <mergeCell ref="V200:W200"/>
    <mergeCell ref="V201:W201"/>
    <mergeCell ref="V192:W192"/>
    <mergeCell ref="V193:W193"/>
    <mergeCell ref="V194:W194"/>
    <mergeCell ref="V195:W195"/>
    <mergeCell ref="V196:W196"/>
    <mergeCell ref="V187:W187"/>
    <mergeCell ref="V188:W188"/>
    <mergeCell ref="V189:W189"/>
    <mergeCell ref="V190:W190"/>
    <mergeCell ref="V191:W191"/>
    <mergeCell ref="V182:W182"/>
    <mergeCell ref="V183:W183"/>
    <mergeCell ref="V184:W184"/>
    <mergeCell ref="V185:W185"/>
    <mergeCell ref="V186:W186"/>
    <mergeCell ref="V177:W177"/>
    <mergeCell ref="V178:W178"/>
    <mergeCell ref="V179:W179"/>
    <mergeCell ref="V180:W180"/>
    <mergeCell ref="V181:W181"/>
    <mergeCell ref="V172:W172"/>
    <mergeCell ref="V173:W173"/>
    <mergeCell ref="V174:W174"/>
    <mergeCell ref="V175:W175"/>
    <mergeCell ref="V176:W176"/>
    <mergeCell ref="V167:W167"/>
    <mergeCell ref="V168:W168"/>
    <mergeCell ref="V169:W169"/>
    <mergeCell ref="V170:W170"/>
    <mergeCell ref="V171:W171"/>
    <mergeCell ref="V162:W162"/>
    <mergeCell ref="V163:W163"/>
    <mergeCell ref="V164:W164"/>
    <mergeCell ref="V165:W165"/>
    <mergeCell ref="V166:W166"/>
    <mergeCell ref="V157:W157"/>
    <mergeCell ref="V158:W158"/>
    <mergeCell ref="V159:W159"/>
    <mergeCell ref="V160:W160"/>
    <mergeCell ref="V161:W161"/>
    <mergeCell ref="V152:W152"/>
    <mergeCell ref="V153:W153"/>
    <mergeCell ref="V154:W154"/>
    <mergeCell ref="V155:W155"/>
    <mergeCell ref="V156:W156"/>
    <mergeCell ref="V147:W147"/>
    <mergeCell ref="V148:W148"/>
    <mergeCell ref="V149:W149"/>
    <mergeCell ref="V150:W150"/>
    <mergeCell ref="V151:W151"/>
    <mergeCell ref="V142:W142"/>
    <mergeCell ref="V143:W143"/>
    <mergeCell ref="V144:W144"/>
    <mergeCell ref="V145:W145"/>
    <mergeCell ref="V146:W146"/>
    <mergeCell ref="V137:W137"/>
    <mergeCell ref="V138:W138"/>
    <mergeCell ref="V139:W139"/>
    <mergeCell ref="V140:W140"/>
    <mergeCell ref="V141:W141"/>
    <mergeCell ref="V132:W132"/>
    <mergeCell ref="V133:W133"/>
    <mergeCell ref="V134:W134"/>
    <mergeCell ref="V135:W135"/>
    <mergeCell ref="V136:W136"/>
    <mergeCell ref="V127:W127"/>
    <mergeCell ref="V128:W128"/>
    <mergeCell ref="V129:W129"/>
    <mergeCell ref="V130:W130"/>
    <mergeCell ref="V131:W131"/>
    <mergeCell ref="V122:W122"/>
    <mergeCell ref="V123:W123"/>
    <mergeCell ref="V124:W124"/>
    <mergeCell ref="V125:W125"/>
    <mergeCell ref="V126:W126"/>
    <mergeCell ref="V117:W117"/>
    <mergeCell ref="V118:W118"/>
    <mergeCell ref="V119:W119"/>
    <mergeCell ref="V120:W120"/>
    <mergeCell ref="V121:W121"/>
    <mergeCell ref="V112:W112"/>
    <mergeCell ref="V113:W113"/>
    <mergeCell ref="V114:W114"/>
    <mergeCell ref="V115:W115"/>
    <mergeCell ref="V116:W116"/>
    <mergeCell ref="V107:W107"/>
    <mergeCell ref="V108:W108"/>
    <mergeCell ref="V109:W109"/>
    <mergeCell ref="V110:W110"/>
    <mergeCell ref="V111:W111"/>
    <mergeCell ref="V102:W102"/>
    <mergeCell ref="V103:W103"/>
    <mergeCell ref="V104:W104"/>
    <mergeCell ref="V105:W105"/>
    <mergeCell ref="V106:W106"/>
    <mergeCell ref="V97:W97"/>
    <mergeCell ref="V98:W98"/>
    <mergeCell ref="V99:W99"/>
    <mergeCell ref="V100:W100"/>
    <mergeCell ref="V101:W101"/>
    <mergeCell ref="V92:W92"/>
    <mergeCell ref="V93:W93"/>
    <mergeCell ref="V94:W94"/>
    <mergeCell ref="V95:W95"/>
    <mergeCell ref="V96:W96"/>
    <mergeCell ref="V87:W87"/>
    <mergeCell ref="V88:W88"/>
    <mergeCell ref="V89:W89"/>
    <mergeCell ref="V90:W90"/>
    <mergeCell ref="V91:W91"/>
    <mergeCell ref="C357:D357"/>
    <mergeCell ref="V57:W57"/>
    <mergeCell ref="V58:W58"/>
    <mergeCell ref="V59:W59"/>
    <mergeCell ref="V60:W60"/>
    <mergeCell ref="V61:W61"/>
    <mergeCell ref="V62:W62"/>
    <mergeCell ref="V63:W63"/>
    <mergeCell ref="V64:W64"/>
    <mergeCell ref="V65:W65"/>
    <mergeCell ref="V66:W66"/>
    <mergeCell ref="V67:W67"/>
    <mergeCell ref="V68:W68"/>
    <mergeCell ref="V69:W69"/>
    <mergeCell ref="V70:W70"/>
    <mergeCell ref="V71:W71"/>
    <mergeCell ref="C352:D352"/>
    <mergeCell ref="C353:D353"/>
    <mergeCell ref="C354:D354"/>
    <mergeCell ref="V82:W82"/>
    <mergeCell ref="V83:W83"/>
    <mergeCell ref="V84:W84"/>
    <mergeCell ref="V85:W85"/>
    <mergeCell ref="V86:W86"/>
    <mergeCell ref="C355:D355"/>
    <mergeCell ref="C356:D356"/>
    <mergeCell ref="C347:D347"/>
    <mergeCell ref="C348:D348"/>
    <mergeCell ref="C349:D349"/>
    <mergeCell ref="C350:D350"/>
    <mergeCell ref="C351:D351"/>
    <mergeCell ref="C342:D342"/>
    <mergeCell ref="C343:D343"/>
    <mergeCell ref="C344:D344"/>
    <mergeCell ref="C345:D345"/>
    <mergeCell ref="C346:D346"/>
    <mergeCell ref="C337:D337"/>
    <mergeCell ref="C338:D338"/>
    <mergeCell ref="C339:D339"/>
    <mergeCell ref="C340:D340"/>
    <mergeCell ref="C341:D341"/>
    <mergeCell ref="C332:D332"/>
    <mergeCell ref="C333:D333"/>
    <mergeCell ref="C334:D334"/>
    <mergeCell ref="C335:D335"/>
    <mergeCell ref="C336:D336"/>
    <mergeCell ref="C327:D327"/>
    <mergeCell ref="C328:D328"/>
    <mergeCell ref="C329:D329"/>
    <mergeCell ref="C330:D330"/>
    <mergeCell ref="C331:D331"/>
    <mergeCell ref="C322:D322"/>
    <mergeCell ref="C323:D323"/>
    <mergeCell ref="C324:D324"/>
    <mergeCell ref="C325:D325"/>
    <mergeCell ref="C326:D326"/>
    <mergeCell ref="C317:D317"/>
    <mergeCell ref="C318:D318"/>
    <mergeCell ref="C319:D319"/>
    <mergeCell ref="C320:D320"/>
    <mergeCell ref="C321:D321"/>
    <mergeCell ref="C312:D312"/>
    <mergeCell ref="C313:D313"/>
    <mergeCell ref="C314:D314"/>
    <mergeCell ref="C315:D315"/>
    <mergeCell ref="C316:D316"/>
    <mergeCell ref="C307:D307"/>
    <mergeCell ref="C308:D308"/>
    <mergeCell ref="C309:D309"/>
    <mergeCell ref="C310:D310"/>
    <mergeCell ref="C311:D311"/>
    <mergeCell ref="C302:D302"/>
    <mergeCell ref="C303:D303"/>
    <mergeCell ref="C304:D304"/>
    <mergeCell ref="C305:D305"/>
    <mergeCell ref="C306:D306"/>
    <mergeCell ref="C297:D297"/>
    <mergeCell ref="C298:D298"/>
    <mergeCell ref="C299:D299"/>
    <mergeCell ref="C300:D300"/>
    <mergeCell ref="C301:D301"/>
    <mergeCell ref="C292:D292"/>
    <mergeCell ref="C293:D293"/>
    <mergeCell ref="C294:D294"/>
    <mergeCell ref="C295:D295"/>
    <mergeCell ref="C296:D296"/>
    <mergeCell ref="C287:D287"/>
    <mergeCell ref="C288:D288"/>
    <mergeCell ref="C289:D289"/>
    <mergeCell ref="C290:D290"/>
    <mergeCell ref="C291:D291"/>
    <mergeCell ref="C282:D282"/>
    <mergeCell ref="C283:D283"/>
    <mergeCell ref="C284:D284"/>
    <mergeCell ref="C285:D285"/>
    <mergeCell ref="C286:D286"/>
    <mergeCell ref="C277:D277"/>
    <mergeCell ref="C278:D278"/>
    <mergeCell ref="C279:D279"/>
    <mergeCell ref="C280:D280"/>
    <mergeCell ref="C281:D281"/>
    <mergeCell ref="C272:D272"/>
    <mergeCell ref="C273:D273"/>
    <mergeCell ref="C274:D274"/>
    <mergeCell ref="C275:D275"/>
    <mergeCell ref="C276:D276"/>
    <mergeCell ref="C267:D267"/>
    <mergeCell ref="C268:D268"/>
    <mergeCell ref="C269:D269"/>
    <mergeCell ref="C270:D270"/>
    <mergeCell ref="C271:D271"/>
    <mergeCell ref="C262:D262"/>
    <mergeCell ref="C263:D263"/>
    <mergeCell ref="C264:D264"/>
    <mergeCell ref="C265:D265"/>
    <mergeCell ref="C266:D266"/>
    <mergeCell ref="C257:D257"/>
    <mergeCell ref="C258:D258"/>
    <mergeCell ref="C259:D259"/>
    <mergeCell ref="C260:D260"/>
    <mergeCell ref="C261:D261"/>
    <mergeCell ref="C252:D252"/>
    <mergeCell ref="C253:D253"/>
    <mergeCell ref="C254:D254"/>
    <mergeCell ref="C255:D255"/>
    <mergeCell ref="C256:D256"/>
    <mergeCell ref="C247:D247"/>
    <mergeCell ref="C248:D248"/>
    <mergeCell ref="C249:D249"/>
    <mergeCell ref="C250:D250"/>
    <mergeCell ref="C251:D251"/>
    <mergeCell ref="C242:D242"/>
    <mergeCell ref="C243:D243"/>
    <mergeCell ref="C244:D244"/>
    <mergeCell ref="C245:D245"/>
    <mergeCell ref="C246:D246"/>
    <mergeCell ref="C237:D237"/>
    <mergeCell ref="C238:D238"/>
    <mergeCell ref="C239:D239"/>
    <mergeCell ref="C240:D240"/>
    <mergeCell ref="C241:D241"/>
    <mergeCell ref="C232:D232"/>
    <mergeCell ref="C233:D233"/>
    <mergeCell ref="C234:D234"/>
    <mergeCell ref="C235:D235"/>
    <mergeCell ref="C236:D236"/>
    <mergeCell ref="C227:D227"/>
    <mergeCell ref="C228:D228"/>
    <mergeCell ref="C229:D229"/>
    <mergeCell ref="C230:D230"/>
    <mergeCell ref="C231:D231"/>
    <mergeCell ref="C222:D222"/>
    <mergeCell ref="C223:D223"/>
    <mergeCell ref="C224:D224"/>
    <mergeCell ref="C225:D225"/>
    <mergeCell ref="C226:D226"/>
    <mergeCell ref="C217:D217"/>
    <mergeCell ref="C218:D218"/>
    <mergeCell ref="C219:D219"/>
    <mergeCell ref="C220:D220"/>
    <mergeCell ref="C221:D221"/>
    <mergeCell ref="C212:D212"/>
    <mergeCell ref="C213:D213"/>
    <mergeCell ref="C214:D214"/>
    <mergeCell ref="C215:D215"/>
    <mergeCell ref="C216:D216"/>
    <mergeCell ref="C207:D207"/>
    <mergeCell ref="C208:D208"/>
    <mergeCell ref="C209:D209"/>
    <mergeCell ref="C210:D210"/>
    <mergeCell ref="C211:D211"/>
    <mergeCell ref="C202:D202"/>
    <mergeCell ref="C203:D203"/>
    <mergeCell ref="C204:D204"/>
    <mergeCell ref="C205:D205"/>
    <mergeCell ref="C206:D206"/>
    <mergeCell ref="C197:D197"/>
    <mergeCell ref="C198:D198"/>
    <mergeCell ref="C199:D199"/>
    <mergeCell ref="C200:D200"/>
    <mergeCell ref="C201:D201"/>
    <mergeCell ref="C192:D192"/>
    <mergeCell ref="C193:D193"/>
    <mergeCell ref="C194:D194"/>
    <mergeCell ref="C195:D195"/>
    <mergeCell ref="C196:D196"/>
    <mergeCell ref="C187:D187"/>
    <mergeCell ref="C188:D188"/>
    <mergeCell ref="C189:D189"/>
    <mergeCell ref="C190:D190"/>
    <mergeCell ref="C191:D191"/>
    <mergeCell ref="C182:D182"/>
    <mergeCell ref="C183:D183"/>
    <mergeCell ref="C184:D184"/>
    <mergeCell ref="C185:D185"/>
    <mergeCell ref="C186:D186"/>
    <mergeCell ref="C177:D177"/>
    <mergeCell ref="C178:D178"/>
    <mergeCell ref="C179:D179"/>
    <mergeCell ref="C180:D180"/>
    <mergeCell ref="C181:D181"/>
    <mergeCell ref="C172:D172"/>
    <mergeCell ref="C173:D173"/>
    <mergeCell ref="C174:D174"/>
    <mergeCell ref="C175:D175"/>
    <mergeCell ref="C176:D176"/>
    <mergeCell ref="C167:D167"/>
    <mergeCell ref="C168:D168"/>
    <mergeCell ref="C169:D169"/>
    <mergeCell ref="C170:D170"/>
    <mergeCell ref="C171:D171"/>
    <mergeCell ref="C162:D162"/>
    <mergeCell ref="C163:D163"/>
    <mergeCell ref="C164:D164"/>
    <mergeCell ref="C165:D165"/>
    <mergeCell ref="C166:D166"/>
    <mergeCell ref="C157:D157"/>
    <mergeCell ref="C158:D158"/>
    <mergeCell ref="C159:D159"/>
    <mergeCell ref="C160:D160"/>
    <mergeCell ref="C161:D161"/>
    <mergeCell ref="C152:D152"/>
    <mergeCell ref="C153:D153"/>
    <mergeCell ref="C154:D154"/>
    <mergeCell ref="C155:D155"/>
    <mergeCell ref="C156:D156"/>
    <mergeCell ref="C147:D147"/>
    <mergeCell ref="C148:D148"/>
    <mergeCell ref="C149:D149"/>
    <mergeCell ref="C150:D150"/>
    <mergeCell ref="C151:D151"/>
    <mergeCell ref="C142:D142"/>
    <mergeCell ref="C143:D143"/>
    <mergeCell ref="C144:D144"/>
    <mergeCell ref="C145:D145"/>
    <mergeCell ref="C146:D146"/>
    <mergeCell ref="C137:D137"/>
    <mergeCell ref="C138:D138"/>
    <mergeCell ref="C139:D139"/>
    <mergeCell ref="C140:D140"/>
    <mergeCell ref="C141:D141"/>
    <mergeCell ref="C132:D132"/>
    <mergeCell ref="C133:D133"/>
    <mergeCell ref="C134:D134"/>
    <mergeCell ref="C135:D135"/>
    <mergeCell ref="C136:D136"/>
    <mergeCell ref="C127:D127"/>
    <mergeCell ref="C128:D128"/>
    <mergeCell ref="C129:D129"/>
    <mergeCell ref="C130:D130"/>
    <mergeCell ref="C131:D131"/>
    <mergeCell ref="C122:D122"/>
    <mergeCell ref="C123:D123"/>
    <mergeCell ref="C124:D124"/>
    <mergeCell ref="C125:D125"/>
    <mergeCell ref="C126:D126"/>
    <mergeCell ref="C117:D117"/>
    <mergeCell ref="C118:D118"/>
    <mergeCell ref="C119:D119"/>
    <mergeCell ref="C120:D120"/>
    <mergeCell ref="C121:D121"/>
    <mergeCell ref="C112:D112"/>
    <mergeCell ref="C113:D113"/>
    <mergeCell ref="C114:D114"/>
    <mergeCell ref="C115:D115"/>
    <mergeCell ref="C116:D116"/>
    <mergeCell ref="C107:D107"/>
    <mergeCell ref="C108:D108"/>
    <mergeCell ref="C109:D109"/>
    <mergeCell ref="C110:D110"/>
    <mergeCell ref="C111:D111"/>
    <mergeCell ref="C102:D102"/>
    <mergeCell ref="C103:D103"/>
    <mergeCell ref="C104:D104"/>
    <mergeCell ref="C105:D105"/>
    <mergeCell ref="C106:D106"/>
    <mergeCell ref="C97:D97"/>
    <mergeCell ref="C98:D98"/>
    <mergeCell ref="C99:D99"/>
    <mergeCell ref="C100:D100"/>
    <mergeCell ref="C101:D101"/>
    <mergeCell ref="C92:D92"/>
    <mergeCell ref="C93:D93"/>
    <mergeCell ref="C94:D94"/>
    <mergeCell ref="C95:D95"/>
    <mergeCell ref="C96:D96"/>
    <mergeCell ref="V79:W79"/>
    <mergeCell ref="C87:D87"/>
    <mergeCell ref="C88:D88"/>
    <mergeCell ref="C89:D89"/>
    <mergeCell ref="C90:D90"/>
    <mergeCell ref="C91:D91"/>
    <mergeCell ref="C82:D82"/>
    <mergeCell ref="C83:D83"/>
    <mergeCell ref="C84:D84"/>
    <mergeCell ref="C85:D85"/>
    <mergeCell ref="C86:D86"/>
    <mergeCell ref="H57:I57"/>
    <mergeCell ref="U14:Y14"/>
    <mergeCell ref="U15:Y15"/>
    <mergeCell ref="C80:D80"/>
    <mergeCell ref="C81:D81"/>
    <mergeCell ref="C72:D72"/>
    <mergeCell ref="C73:D73"/>
    <mergeCell ref="C74:D74"/>
    <mergeCell ref="C75:D75"/>
    <mergeCell ref="C76:D76"/>
    <mergeCell ref="C67:D67"/>
    <mergeCell ref="C68:D68"/>
    <mergeCell ref="C69:D69"/>
    <mergeCell ref="C70:D70"/>
    <mergeCell ref="C71:D71"/>
    <mergeCell ref="V80:W80"/>
    <mergeCell ref="V81:W81"/>
    <mergeCell ref="V72:W72"/>
    <mergeCell ref="V73:W73"/>
    <mergeCell ref="V74:W74"/>
    <mergeCell ref="V75:W75"/>
    <mergeCell ref="V76:W76"/>
    <mergeCell ref="V77:W77"/>
    <mergeCell ref="V78:W78"/>
    <mergeCell ref="C58:D58"/>
    <mergeCell ref="C59:D59"/>
    <mergeCell ref="C60:D60"/>
    <mergeCell ref="C61:D61"/>
    <mergeCell ref="C77:D77"/>
    <mergeCell ref="C78:D78"/>
    <mergeCell ref="C79:D79"/>
    <mergeCell ref="C62:D62"/>
    <mergeCell ref="C63:D63"/>
    <mergeCell ref="C64:D64"/>
    <mergeCell ref="C65:D65"/>
    <mergeCell ref="C66:D66"/>
    <mergeCell ref="AA57:AB57"/>
    <mergeCell ref="A1:S1"/>
    <mergeCell ref="D3:J3"/>
    <mergeCell ref="O3:S3"/>
    <mergeCell ref="A5:S5"/>
    <mergeCell ref="D40:E40"/>
    <mergeCell ref="A40:C40"/>
    <mergeCell ref="Q36:R36"/>
    <mergeCell ref="Q37:R37"/>
    <mergeCell ref="Q34:R34"/>
    <mergeCell ref="Q35:R35"/>
    <mergeCell ref="A52:C52"/>
    <mergeCell ref="D52:E52"/>
    <mergeCell ref="F48:G48"/>
    <mergeCell ref="F52:G52"/>
    <mergeCell ref="F40:G40"/>
    <mergeCell ref="F44:G44"/>
    <mergeCell ref="A48:C48"/>
    <mergeCell ref="D48:E48"/>
    <mergeCell ref="A44:C44"/>
    <mergeCell ref="D44:E44"/>
    <mergeCell ref="C57:D57"/>
    <mergeCell ref="U13:Y13"/>
    <mergeCell ref="U16:Y16"/>
  </mergeCells>
  <phoneticPr fontId="2" type="noConversion"/>
  <conditionalFormatting sqref="D52:E52">
    <cfRule type="expression" dxfId="317" priority="3" stopIfTrue="1">
      <formula>Q37="YES"</formula>
    </cfRule>
    <cfRule type="expression" dxfId="316" priority="4" stopIfTrue="1">
      <formula>Q37="NO"</formula>
    </cfRule>
  </conditionalFormatting>
  <conditionalFormatting sqref="D40:E40">
    <cfRule type="expression" dxfId="315" priority="5" stopIfTrue="1">
      <formula>Q34="YES"</formula>
    </cfRule>
    <cfRule type="expression" dxfId="314" priority="6" stopIfTrue="1">
      <formula>Q34="NO"</formula>
    </cfRule>
  </conditionalFormatting>
  <conditionalFormatting sqref="D44:E44">
    <cfRule type="expression" dxfId="313" priority="7" stopIfTrue="1">
      <formula>Q35="YES"</formula>
    </cfRule>
    <cfRule type="expression" dxfId="312" priority="8" stopIfTrue="1">
      <formula>Q35="NO"</formula>
    </cfRule>
  </conditionalFormatting>
  <conditionalFormatting sqref="D48:E48">
    <cfRule type="expression" dxfId="311" priority="9" stopIfTrue="1">
      <formula>Q36="YES"</formula>
    </cfRule>
    <cfRule type="expression" dxfId="310" priority="10" stopIfTrue="1">
      <formula>Q36="NO"</formula>
    </cfRule>
  </conditionalFormatting>
  <conditionalFormatting sqref="F40:G40 F44:G44 F48:G48 F52:G52">
    <cfRule type="expression" dxfId="309" priority="11" stopIfTrue="1">
      <formula>F40="PASS"</formula>
    </cfRule>
    <cfRule type="expression" dxfId="308" priority="12" stopIfTrue="1">
      <formula>F40="FAIL"</formula>
    </cfRule>
    <cfRule type="expression" dxfId="307" priority="13" stopIfTrue="1">
      <formula>F40="N/A"</formula>
    </cfRule>
  </conditionalFormatting>
  <conditionalFormatting sqref="AA12 AA16 AE12 AE16">
    <cfRule type="cellIs" dxfId="306" priority="2" operator="equal">
      <formula>"pass"</formula>
    </cfRule>
  </conditionalFormatting>
  <conditionalFormatting sqref="AA12 AA16 AE12 AE16">
    <cfRule type="cellIs" dxfId="305" priority="1" operator="equal">
      <formula>"FAIL"</formula>
    </cfRule>
  </conditionalFormatting>
  <dataValidations count="3">
    <dataValidation type="list" allowBlank="1" showInputMessage="1" showErrorMessage="1" sqref="Q34:R37" xr:uid="{00000000-0002-0000-1B00-000000000000}">
      <formula1>"YES, NO"</formula1>
    </dataValidation>
    <dataValidation type="list" allowBlank="1" showInputMessage="1" showErrorMessage="1" sqref="Z4 AD4" xr:uid="{F4AA81BE-03CE-4602-A5A3-7BE060B6819F}">
      <formula1>Tube_Type</formula1>
    </dataValidation>
    <dataValidation type="list" allowBlank="1" showInputMessage="1" showErrorMessage="1" sqref="Z3" xr:uid="{51B59B1F-3B31-4852-BB8B-492CF47F132A}">
      <formula1>"Lap belt only, Combined belts"</formula1>
    </dataValidation>
  </dataValidations>
  <hyperlinks>
    <hyperlink ref="O51" location="'Cover Sheet'!A1" display="BACK to COVER SHEET" xr:uid="{00000000-0004-0000-1B00-000000000000}"/>
    <hyperlink ref="AM2:AO2" location="'Cover Sheet'!A1" display="BACK to COVER SHEET" xr:uid="{00000000-0004-0000-1B00-000001000000}"/>
    <hyperlink ref="V20" location="'T4.5 Guidance Notes'!A1" display="Link to GUIDANCE NOTES" xr:uid="{A1EA23C2-8523-41B3-9787-D4BDFFC8A535}"/>
  </hyperlinks>
  <pageMargins left="0.39370078740157483" right="0.39370078740157483" top="0.39370078740157483" bottom="0.39370078740157483" header="0.51181102362204722" footer="0.51181102362204722"/>
  <pageSetup paperSize="9"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0">
    <tabColor theme="7" tint="0.59999389629810485"/>
  </sheetPr>
  <dimension ref="A1:B10"/>
  <sheetViews>
    <sheetView workbookViewId="0">
      <selection activeCell="A4" sqref="A4"/>
    </sheetView>
  </sheetViews>
  <sheetFormatPr baseColWidth="10" defaultColWidth="11.42578125" defaultRowHeight="12.75"/>
  <cols>
    <col min="1" max="1" width="19.42578125" style="131" customWidth="1"/>
    <col min="2" max="2" width="109.28515625" style="131" customWidth="1"/>
  </cols>
  <sheetData>
    <row r="1" spans="1:2" ht="12.75" customHeight="1">
      <c r="A1" s="3" t="s">
        <v>34</v>
      </c>
      <c r="B1"/>
    </row>
    <row r="2" spans="1:2">
      <c r="A2" s="80"/>
      <c r="B2" s="80"/>
    </row>
    <row r="3" spans="1:2">
      <c r="A3" s="132" t="s">
        <v>35</v>
      </c>
      <c r="B3" s="41" t="s">
        <v>36</v>
      </c>
    </row>
    <row r="4" spans="1:2">
      <c r="A4" s="384"/>
      <c r="B4" s="385"/>
    </row>
    <row r="10" spans="1:2">
      <c r="B10" s="385"/>
    </row>
  </sheetData>
  <sheetProtection algorithmName="SHA-512" hashValue="3KHI0m5VpNFpgU3LXbDs8DxX2fB852OuZjXxVYuXTN28BVs/zwZSjAZrj/tgsGY1xjz8YOnqekKh4YnPFOAYdQ==" saltValue="Vre6B3b67Cxu+t0cHBdJkQ==" spinCount="100000" sheet="1" scenarios="1" insertHyperlinks="0"/>
  <protectedRanges>
    <protectedRange sqref="A4:B1048576" name="Range1"/>
  </protectedRanges>
  <phoneticPr fontId="0"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theme="3" tint="0.79998168889431442"/>
  </sheetPr>
  <dimension ref="B1:AE10006"/>
  <sheetViews>
    <sheetView showGridLines="0" workbookViewId="0"/>
  </sheetViews>
  <sheetFormatPr baseColWidth="10" defaultColWidth="11.42578125" defaultRowHeight="12.75"/>
  <cols>
    <col min="1" max="1" width="4.28515625" customWidth="1"/>
    <col min="2" max="2" width="29" customWidth="1"/>
    <col min="3" max="3" width="12.7109375" customWidth="1"/>
    <col min="4" max="4" width="14.7109375" customWidth="1"/>
    <col min="5" max="5" width="12.7109375" customWidth="1"/>
    <col min="6" max="6" width="14.7109375" customWidth="1"/>
    <col min="7" max="7" width="12.7109375" customWidth="1"/>
    <col min="8" max="8" width="14.7109375" customWidth="1"/>
    <col min="9" max="9" width="12.7109375" customWidth="1"/>
    <col min="10" max="10" width="14.7109375" customWidth="1"/>
    <col min="11" max="11" width="12.7109375" customWidth="1"/>
    <col min="12" max="12" width="14.7109375" customWidth="1"/>
  </cols>
  <sheetData>
    <row r="1" spans="2:31" ht="15.75">
      <c r="B1" s="1" t="s">
        <v>532</v>
      </c>
    </row>
    <row r="2" spans="2:31">
      <c r="C2" s="43"/>
      <c r="D2" s="43"/>
    </row>
    <row r="3" spans="2:31">
      <c r="B3" t="s">
        <v>468</v>
      </c>
      <c r="C3" s="103">
        <v>3</v>
      </c>
      <c r="D3" s="3"/>
      <c r="M3" s="162" t="s">
        <v>226</v>
      </c>
      <c r="N3" s="162"/>
      <c r="O3" s="162"/>
    </row>
    <row r="4" spans="2:31">
      <c r="B4" t="s">
        <v>533</v>
      </c>
      <c r="C4" s="103" t="s">
        <v>175</v>
      </c>
      <c r="D4" s="3"/>
    </row>
    <row r="6" spans="2:31">
      <c r="C6" s="1341" t="s">
        <v>472</v>
      </c>
      <c r="D6" s="1342"/>
      <c r="E6" s="1341" t="s">
        <v>473</v>
      </c>
      <c r="F6" s="1345"/>
      <c r="G6" s="1341" t="s">
        <v>534</v>
      </c>
      <c r="H6" s="1342"/>
      <c r="I6" s="689" t="s">
        <v>471</v>
      </c>
      <c r="J6" s="704"/>
      <c r="K6" s="702" t="s">
        <v>471</v>
      </c>
      <c r="L6" s="658"/>
      <c r="M6" s="3"/>
      <c r="N6" s="3"/>
    </row>
    <row r="7" spans="2:31">
      <c r="C7" s="1343"/>
      <c r="D7" s="1344"/>
      <c r="E7" s="1343"/>
      <c r="F7" s="1346"/>
      <c r="G7" s="1343"/>
      <c r="H7" s="1344"/>
      <c r="I7" s="691" t="s">
        <v>474</v>
      </c>
      <c r="J7" s="705"/>
      <c r="K7" s="703" t="s">
        <v>475</v>
      </c>
      <c r="L7" s="659"/>
      <c r="M7" s="3"/>
      <c r="N7" s="3"/>
    </row>
    <row r="8" spans="2:31" ht="12.75" customHeight="1">
      <c r="B8" s="57" t="s">
        <v>476</v>
      </c>
      <c r="C8" s="1304" t="str">
        <f>IF($C$3=0,"LAMINATED",IF(AND(D10="PASS",D11="PASS",D14="PASS",D15="PASS",D26="PASS",D18="PASS",D27="PASS",D28="pass"),"PASS","FAIL"))</f>
        <v>FAIL</v>
      </c>
      <c r="D8" s="1305"/>
      <c r="E8" s="1304" t="str">
        <f>IF($C$3=0,"LAMINATED",IF(AND(F10="PASS",F11="PASS",F12="PASS",F14="PASS",F15="PASS",F26="PASS",F18="PASS",F27="PASS",F28="pass"),"PASS","FAIL"))</f>
        <v>FAIL</v>
      </c>
      <c r="F8" s="1305"/>
      <c r="G8" s="1304" t="str">
        <f>IF($C$3=0,"LAMINATED",IF(AND(H10="PASS",H11="PASS",H14="PASS",H15="PASS",H26="PASS",H18="PASS",H27="PASS",H28="pass"),"PASS","FAIL"))</f>
        <v>FAIL</v>
      </c>
      <c r="H8" s="1305"/>
      <c r="I8" s="1291" t="str">
        <f>IF($C$3&lt;=3,"N/A",IF(AND(J10="PASS",J11="PASS",J14="PASS",J15="PASS",J26="PASS",J18="PASS",J27="PASS",J28="pass"),"PASS","FAIL"))</f>
        <v>N/A</v>
      </c>
      <c r="J8" s="1333"/>
      <c r="K8" s="1291" t="str">
        <f>IF($C$3&lt;=4,"N/A",IF(AND(L10="PASS",L11="PASS",L14="PASS",L15="PASS",L26="PASS",L18="PASS",L27="PASS",L28="pass"),"PASS","FAIL"))</f>
        <v>N/A</v>
      </c>
      <c r="L8" s="1333"/>
      <c r="M8" s="701"/>
      <c r="N8" s="701"/>
      <c r="O8" s="20"/>
      <c r="P8" s="20"/>
      <c r="Q8" s="20"/>
      <c r="R8" s="20"/>
      <c r="S8" s="20"/>
      <c r="T8" s="20"/>
      <c r="U8" s="20"/>
      <c r="V8" s="20"/>
      <c r="W8" s="20"/>
      <c r="X8" s="20"/>
      <c r="Y8" s="20"/>
      <c r="Z8" s="20"/>
      <c r="AA8" s="20"/>
      <c r="AB8" s="20"/>
      <c r="AC8" s="20"/>
      <c r="AD8" s="20"/>
      <c r="AE8" s="21"/>
    </row>
    <row r="9" spans="2:31" ht="12.75" customHeight="1">
      <c r="B9" s="4"/>
      <c r="C9" s="1336"/>
      <c r="D9" s="1337"/>
      <c r="E9" s="1336"/>
      <c r="F9" s="1337"/>
      <c r="G9" s="1336"/>
      <c r="H9" s="1337"/>
      <c r="I9" s="1336"/>
      <c r="J9" s="1337"/>
      <c r="K9" s="1293"/>
      <c r="L9" s="1340"/>
      <c r="M9" s="26"/>
      <c r="N9" s="26"/>
      <c r="O9" s="26"/>
      <c r="P9" s="26"/>
      <c r="Q9" s="26"/>
      <c r="R9" s="26"/>
      <c r="S9" s="26"/>
      <c r="T9" s="26"/>
      <c r="U9" s="26"/>
      <c r="V9" s="26"/>
      <c r="W9" s="26"/>
      <c r="X9" s="26"/>
      <c r="Y9" s="26"/>
      <c r="Z9" s="26"/>
      <c r="AA9" s="26"/>
      <c r="AB9" s="26"/>
      <c r="AC9" s="26"/>
      <c r="AD9" s="26"/>
      <c r="AE9" s="27"/>
    </row>
    <row r="10" spans="2:31" ht="12.75" customHeight="1">
      <c r="B10" s="58" t="s">
        <v>477</v>
      </c>
      <c r="C10" s="100">
        <v>0</v>
      </c>
      <c r="D10" s="60" t="str">
        <f>IF(C10&gt;=8,"PASS","FAIL")</f>
        <v>FAIL</v>
      </c>
      <c r="E10" s="101">
        <v>0</v>
      </c>
      <c r="F10" s="59" t="str">
        <f>IF(E10&gt;=8,"PASS","FAIL")</f>
        <v>FAIL</v>
      </c>
      <c r="G10" s="101">
        <v>0</v>
      </c>
      <c r="H10" s="59" t="str">
        <f>IF(G10&gt;=8,"PASS","FAIL")</f>
        <v>FAIL</v>
      </c>
      <c r="I10" s="101">
        <v>0</v>
      </c>
      <c r="J10" s="59" t="str">
        <f>IF(I10&gt;=8,"PASS","FAIL")</f>
        <v>FAIL</v>
      </c>
      <c r="K10" s="101">
        <v>0</v>
      </c>
      <c r="L10" s="59" t="str">
        <f>IF(K10&gt;=8,"PASS","FAIL")</f>
        <v>FAIL</v>
      </c>
      <c r="M10" s="26"/>
      <c r="N10" s="26"/>
      <c r="O10" s="26"/>
      <c r="P10" s="26"/>
      <c r="Q10" s="26"/>
      <c r="R10" s="26"/>
      <c r="S10" s="26"/>
      <c r="T10" s="26"/>
      <c r="U10" s="26"/>
      <c r="V10" s="26"/>
      <c r="W10" s="26"/>
      <c r="X10" s="26"/>
      <c r="Y10" s="26"/>
      <c r="Z10" s="26"/>
      <c r="AA10" s="26"/>
      <c r="AB10" s="26"/>
      <c r="AC10" s="26"/>
      <c r="AD10" s="26"/>
      <c r="AE10" s="27"/>
    </row>
    <row r="11" spans="2:31" ht="12.75" customHeight="1">
      <c r="B11" s="39" t="s">
        <v>478</v>
      </c>
      <c r="C11" s="75">
        <v>0</v>
      </c>
      <c r="D11" s="61" t="str">
        <f>IF(C11&gt;=2,"PASS","FAIL")</f>
        <v>FAIL</v>
      </c>
      <c r="E11" s="17">
        <v>0</v>
      </c>
      <c r="F11" s="382" t="str">
        <f>IF(E11&gt;=2,"PASS","FAIL")</f>
        <v>FAIL</v>
      </c>
      <c r="G11" s="17">
        <v>0</v>
      </c>
      <c r="H11" s="382" t="str">
        <f>IF(G11&gt;=2,"PASS","FAIL")</f>
        <v>FAIL</v>
      </c>
      <c r="I11" s="17">
        <v>0</v>
      </c>
      <c r="J11" s="382" t="str">
        <f>IF(I11&gt;=2,"PASS","FAIL")</f>
        <v>FAIL</v>
      </c>
      <c r="K11" s="17">
        <v>0</v>
      </c>
      <c r="L11" s="382" t="str">
        <f>IF(K11&gt;=2,"PASS","FAIL")</f>
        <v>FAIL</v>
      </c>
      <c r="M11" s="26"/>
      <c r="N11" s="26"/>
      <c r="O11" s="26"/>
      <c r="P11" s="26"/>
      <c r="Q11" s="26"/>
      <c r="R11" s="26"/>
      <c r="S11" s="26"/>
      <c r="T11" s="26"/>
      <c r="U11" s="26"/>
      <c r="V11" s="26"/>
      <c r="W11" s="26"/>
      <c r="X11" s="26"/>
      <c r="Y11" s="26"/>
      <c r="Z11" s="26"/>
      <c r="AA11" s="26"/>
      <c r="AB11" s="26"/>
      <c r="AC11" s="26"/>
      <c r="AD11" s="26"/>
      <c r="AE11" s="27"/>
    </row>
    <row r="12" spans="2:31" ht="12.75" customHeight="1">
      <c r="B12" s="362" t="s">
        <v>479</v>
      </c>
      <c r="C12" s="1338"/>
      <c r="D12" s="1339"/>
      <c r="E12" s="25"/>
      <c r="F12" s="60" t="str">
        <f>IF(OR(E12&gt;=50,E12=""),"FAIL","PASS")</f>
        <v>FAIL</v>
      </c>
      <c r="G12" s="1338"/>
      <c r="H12" s="1339"/>
      <c r="I12" s="1338"/>
      <c r="J12" s="1339"/>
      <c r="K12" s="1338"/>
      <c r="L12" s="1339"/>
      <c r="M12" s="26"/>
      <c r="N12" s="26"/>
      <c r="O12" s="26"/>
      <c r="P12" s="26"/>
      <c r="Q12" s="26"/>
      <c r="R12" s="26"/>
      <c r="S12" s="26"/>
      <c r="T12" s="26"/>
      <c r="U12" s="26"/>
      <c r="V12" s="26"/>
      <c r="W12" s="26"/>
      <c r="X12" s="26"/>
      <c r="Y12" s="26"/>
      <c r="Z12" s="26"/>
      <c r="AA12" s="26"/>
      <c r="AB12" s="26"/>
      <c r="AC12" s="26"/>
      <c r="AD12" s="26"/>
      <c r="AE12" s="27"/>
    </row>
    <row r="13" spans="2:31" ht="12.75" customHeight="1">
      <c r="B13" s="368"/>
      <c r="C13" s="1334"/>
      <c r="D13" s="1335"/>
      <c r="E13" s="1334"/>
      <c r="F13" s="1335"/>
      <c r="G13" s="1334"/>
      <c r="H13" s="1335"/>
      <c r="I13" s="1334"/>
      <c r="J13" s="1335"/>
      <c r="K13" s="1334"/>
      <c r="L13" s="1335"/>
      <c r="M13" s="26"/>
      <c r="N13" s="26"/>
      <c r="O13" s="26"/>
      <c r="P13" s="26"/>
      <c r="Q13" s="26"/>
      <c r="R13" s="26"/>
      <c r="S13" s="26"/>
      <c r="T13" s="26"/>
      <c r="U13" s="26"/>
      <c r="V13" s="26"/>
      <c r="W13" s="26"/>
      <c r="X13" s="26"/>
      <c r="Y13" s="26"/>
      <c r="Z13" s="26"/>
      <c r="AA13" s="26"/>
      <c r="AB13" s="26"/>
      <c r="AC13" s="26"/>
      <c r="AD13" s="26"/>
      <c r="AE13" s="27"/>
    </row>
    <row r="14" spans="2:31" ht="12.75" customHeight="1">
      <c r="B14" s="390" t="s">
        <v>480</v>
      </c>
      <c r="C14" s="102">
        <v>0</v>
      </c>
      <c r="D14" s="61" t="str">
        <f>IF(OR(AND($C$4="steel",C14&gt;(PI()*25.4)),AND($C$4="alu.",C14&gt;(PI()*30.5))),"PASS","FAIL")</f>
        <v>FAIL</v>
      </c>
      <c r="E14" s="102">
        <v>0</v>
      </c>
      <c r="F14" s="61" t="str">
        <f>IF(OR(AND($C$4="steel",E14&gt;(PI()*25.4)),AND($C$4="alu.",E14&gt;(PI()*30.5))),"PASS","FAIL")</f>
        <v>FAIL</v>
      </c>
      <c r="G14" s="102">
        <v>0</v>
      </c>
      <c r="H14" s="61" t="str">
        <f>IF(OR(AND($C$4="steel",G14&gt;(PI()*25.4)),AND($C$4="alu.",G14&gt;(PI()*30.5))),"PASS","FAIL")</f>
        <v>FAIL</v>
      </c>
      <c r="I14" s="102">
        <v>0</v>
      </c>
      <c r="J14" s="61" t="str">
        <f>IF(OR(AND($C$4="steel",I14&gt;(PI()*25.4)),AND($C$4="alu.",I14&gt;(PI()*30.5))),"PASS","FAIL")</f>
        <v>FAIL</v>
      </c>
      <c r="K14" s="102">
        <v>0</v>
      </c>
      <c r="L14" s="61" t="str">
        <f>IF(OR(AND($C$4="steel",K14&gt;(PI()*25.4)),AND($C$4="alu.",K14&gt;(PI()*30.5))),"PASS","FAIL")</f>
        <v>FAIL</v>
      </c>
      <c r="M14" s="26"/>
      <c r="N14" s="26"/>
      <c r="O14" s="26"/>
      <c r="P14" s="26"/>
      <c r="Q14" s="26"/>
      <c r="R14" s="26"/>
      <c r="S14" s="26"/>
      <c r="T14" s="26"/>
      <c r="U14" s="26"/>
      <c r="V14" s="26"/>
      <c r="W14" s="26"/>
      <c r="X14" s="26"/>
      <c r="Y14" s="26"/>
      <c r="Z14" s="26"/>
      <c r="AA14" s="26"/>
      <c r="AB14" s="26"/>
      <c r="AC14" s="26"/>
      <c r="AD14" s="26"/>
      <c r="AE14" s="27"/>
    </row>
    <row r="15" spans="2:31" ht="12.75" customHeight="1">
      <c r="B15" s="39" t="s">
        <v>481</v>
      </c>
      <c r="C15" s="102">
        <v>0</v>
      </c>
      <c r="D15" s="61" t="str">
        <f>IF(C15&gt;=2,"PASS","FAIL")</f>
        <v>FAIL</v>
      </c>
      <c r="E15" s="102">
        <v>0</v>
      </c>
      <c r="F15" s="382" t="str">
        <f>IF(E15&gt;=2,"PASS","FAIL")</f>
        <v>FAIL</v>
      </c>
      <c r="G15" s="102">
        <v>0</v>
      </c>
      <c r="H15" s="382" t="str">
        <f>IF(G15&gt;=2,"PASS","FAIL")</f>
        <v>FAIL</v>
      </c>
      <c r="I15" s="102">
        <v>0</v>
      </c>
      <c r="J15" s="382" t="str">
        <f>IF(I15&gt;=2,"PASS","FAIL")</f>
        <v>FAIL</v>
      </c>
      <c r="K15" s="102">
        <v>0</v>
      </c>
      <c r="L15" s="382" t="str">
        <f>IF(K15&gt;=2,"PASS","FAIL")</f>
        <v>FAIL</v>
      </c>
      <c r="M15" s="26"/>
      <c r="N15" s="26"/>
      <c r="O15" s="26"/>
      <c r="P15" s="26"/>
      <c r="Q15" s="26"/>
      <c r="R15" s="26"/>
      <c r="S15" s="26"/>
      <c r="T15" s="26"/>
      <c r="U15" s="26"/>
      <c r="V15" s="26"/>
      <c r="W15" s="26"/>
      <c r="X15" s="26"/>
      <c r="Y15" s="26"/>
      <c r="Z15" s="26"/>
      <c r="AA15" s="26"/>
      <c r="AB15" s="26"/>
      <c r="AC15" s="26"/>
      <c r="AD15" s="26"/>
      <c r="AE15" s="27"/>
    </row>
    <row r="16" spans="2:31" ht="12.75" customHeight="1">
      <c r="B16" s="390" t="s">
        <v>482</v>
      </c>
      <c r="C16" s="102">
        <v>0</v>
      </c>
      <c r="D16" s="61"/>
      <c r="E16" s="102">
        <v>0</v>
      </c>
      <c r="F16" s="382"/>
      <c r="G16" s="102">
        <v>0</v>
      </c>
      <c r="H16" s="382"/>
      <c r="I16" s="102">
        <v>0</v>
      </c>
      <c r="J16" s="382"/>
      <c r="K16" s="102">
        <v>0</v>
      </c>
      <c r="L16" s="382"/>
      <c r="M16" s="26"/>
      <c r="N16" s="26"/>
      <c r="O16" s="26"/>
      <c r="P16" s="26"/>
      <c r="Q16" s="26"/>
      <c r="R16" s="26"/>
      <c r="S16" s="26"/>
      <c r="T16" s="26"/>
      <c r="U16" s="26"/>
      <c r="V16" s="26"/>
      <c r="W16" s="26"/>
      <c r="X16" s="26"/>
      <c r="Y16" s="26"/>
      <c r="Z16" s="26"/>
      <c r="AA16" s="26"/>
      <c r="AB16" s="26"/>
      <c r="AC16" s="26"/>
      <c r="AD16" s="26"/>
      <c r="AE16" s="27"/>
    </row>
    <row r="17" spans="2:31" ht="12.75" customHeight="1">
      <c r="B17" s="390" t="s">
        <v>483</v>
      </c>
      <c r="C17" s="102">
        <v>0</v>
      </c>
      <c r="D17" s="61"/>
      <c r="E17" s="102">
        <v>0</v>
      </c>
      <c r="F17" s="382"/>
      <c r="G17" s="102">
        <v>0</v>
      </c>
      <c r="H17" s="382"/>
      <c r="I17" s="102">
        <v>0</v>
      </c>
      <c r="J17" s="382"/>
      <c r="K17" s="102">
        <v>0</v>
      </c>
      <c r="L17" s="382"/>
      <c r="M17" s="26"/>
      <c r="N17" s="26"/>
      <c r="O17" s="26"/>
      <c r="P17" s="26"/>
      <c r="Q17" s="26"/>
      <c r="R17" s="26"/>
      <c r="S17" s="26"/>
      <c r="T17" s="26"/>
      <c r="U17" s="26"/>
      <c r="V17" s="26"/>
      <c r="W17" s="26"/>
      <c r="X17" s="26"/>
      <c r="Y17" s="26"/>
      <c r="Z17" s="26"/>
      <c r="AA17" s="26"/>
      <c r="AB17" s="26"/>
      <c r="AC17" s="26"/>
      <c r="AD17" s="26"/>
      <c r="AE17" s="27"/>
    </row>
    <row r="18" spans="2:31" ht="12.75" customHeight="1">
      <c r="B18" s="39" t="s">
        <v>484</v>
      </c>
      <c r="C18" s="17">
        <v>0</v>
      </c>
      <c r="D18" s="61" t="str">
        <f>IF(C18&gt;=2,"PASS","FAIL")</f>
        <v>FAIL</v>
      </c>
      <c r="E18" s="17">
        <v>0</v>
      </c>
      <c r="F18" s="382" t="str">
        <f>IF(E18&gt;=2,"PASS","FAIL")</f>
        <v>FAIL</v>
      </c>
      <c r="G18" s="17">
        <v>0</v>
      </c>
      <c r="H18" s="382" t="str">
        <f>IF(G18&gt;=2,"PASS","FAIL")</f>
        <v>FAIL</v>
      </c>
      <c r="I18" s="17">
        <v>0</v>
      </c>
      <c r="J18" s="382" t="str">
        <f>IF(I18&gt;=2,"PASS","FAIL")</f>
        <v>FAIL</v>
      </c>
      <c r="K18" s="17">
        <v>0</v>
      </c>
      <c r="L18" s="382" t="str">
        <f>IF(K18&gt;=2,"PASS","FAIL")</f>
        <v>FAIL</v>
      </c>
      <c r="M18" s="26"/>
      <c r="N18" s="26"/>
      <c r="O18" s="26"/>
      <c r="P18" s="26"/>
      <c r="Q18" s="26"/>
      <c r="R18" s="26"/>
      <c r="S18" s="26"/>
      <c r="T18" s="26"/>
      <c r="U18" s="26"/>
      <c r="V18" s="26"/>
      <c r="W18" s="26"/>
      <c r="X18" s="26"/>
      <c r="Y18" s="26"/>
      <c r="Z18" s="26"/>
      <c r="AA18" s="26"/>
      <c r="AB18" s="26"/>
      <c r="AC18" s="26"/>
      <c r="AD18" s="26"/>
      <c r="AE18" s="27"/>
    </row>
    <row r="19" spans="2:31" ht="12.75" customHeight="1">
      <c r="B19" s="39" t="s">
        <v>485</v>
      </c>
      <c r="C19" s="17">
        <v>0</v>
      </c>
      <c r="D19" s="16"/>
      <c r="E19" s="17">
        <v>0</v>
      </c>
      <c r="F19" s="293"/>
      <c r="G19" s="17">
        <v>0</v>
      </c>
      <c r="H19" s="293"/>
      <c r="I19" s="17">
        <v>0</v>
      </c>
      <c r="J19" s="293"/>
      <c r="K19" s="17">
        <v>0</v>
      </c>
      <c r="L19" s="293"/>
      <c r="M19" s="26"/>
      <c r="N19" s="26"/>
      <c r="O19" s="26"/>
      <c r="P19" s="26"/>
      <c r="Q19" s="26"/>
      <c r="R19" s="26"/>
      <c r="S19" s="26"/>
      <c r="T19" s="26"/>
      <c r="U19" s="26"/>
      <c r="V19" s="26"/>
      <c r="W19" s="26"/>
      <c r="X19" s="26"/>
      <c r="Y19" s="26"/>
      <c r="Z19" s="26"/>
      <c r="AA19" s="26"/>
      <c r="AB19" s="26"/>
      <c r="AC19" s="26"/>
      <c r="AD19" s="26"/>
      <c r="AE19" s="27"/>
    </row>
    <row r="20" spans="2:31" ht="12.75" customHeight="1">
      <c r="B20" s="390" t="s">
        <v>486</v>
      </c>
      <c r="C20" s="99">
        <v>0</v>
      </c>
      <c r="D20" s="61"/>
      <c r="E20" s="102">
        <v>0</v>
      </c>
      <c r="F20" s="382"/>
      <c r="G20" s="102">
        <v>0</v>
      </c>
      <c r="H20" s="382"/>
      <c r="I20" s="102">
        <v>0</v>
      </c>
      <c r="J20" s="382"/>
      <c r="K20" s="102">
        <v>0</v>
      </c>
      <c r="L20" s="382"/>
      <c r="M20" s="318"/>
      <c r="N20" s="26"/>
      <c r="O20" s="26"/>
      <c r="P20" s="26"/>
      <c r="Q20" s="26"/>
      <c r="R20" s="26"/>
      <c r="S20" s="26"/>
      <c r="T20" s="26"/>
      <c r="U20" s="26"/>
      <c r="V20" s="26"/>
      <c r="W20" s="26"/>
      <c r="X20" s="26"/>
      <c r="Y20" s="26"/>
      <c r="Z20" s="26"/>
      <c r="AA20" s="26"/>
      <c r="AB20" s="26"/>
      <c r="AC20" s="26"/>
      <c r="AD20" s="26"/>
      <c r="AE20" s="27"/>
    </row>
    <row r="21" spans="2:31" ht="12.75" customHeight="1">
      <c r="B21" s="390" t="s">
        <v>487</v>
      </c>
      <c r="C21" s="363" t="s">
        <v>178</v>
      </c>
      <c r="D21" s="382"/>
      <c r="E21" s="363" t="s">
        <v>178</v>
      </c>
      <c r="F21" s="382"/>
      <c r="G21" s="363" t="s">
        <v>178</v>
      </c>
      <c r="H21" s="382"/>
      <c r="I21" s="363" t="s">
        <v>178</v>
      </c>
      <c r="J21" s="382"/>
      <c r="K21" s="363" t="s">
        <v>178</v>
      </c>
      <c r="L21" s="382"/>
      <c r="M21" s="392" t="s">
        <v>488</v>
      </c>
      <c r="N21" s="26"/>
      <c r="O21" s="26"/>
      <c r="P21" s="26"/>
      <c r="Q21" s="26"/>
      <c r="R21" s="26"/>
      <c r="S21" s="26"/>
      <c r="T21" s="26"/>
      <c r="U21" s="26"/>
      <c r="V21" s="26"/>
      <c r="W21" s="26"/>
      <c r="X21" s="26"/>
      <c r="Y21" s="26"/>
      <c r="Z21" s="26"/>
      <c r="AA21" s="26"/>
      <c r="AB21" s="26"/>
      <c r="AC21" s="26"/>
      <c r="AD21" s="26"/>
      <c r="AE21" s="27"/>
    </row>
    <row r="22" spans="2:31" ht="12.75" customHeight="1">
      <c r="B22" s="390" t="s">
        <v>489</v>
      </c>
      <c r="C22" s="205" t="str">
        <f>HLOOKUP(C21,MaterialData!$C$3:$O$4,2,FALSE)</f>
        <v>T3.5_Laminate</v>
      </c>
      <c r="D22" s="382"/>
      <c r="E22" s="205" t="str">
        <f>HLOOKUP(E21,MaterialData!$C$3:$O$4,2,FALSE)</f>
        <v>T3.5_Laminate</v>
      </c>
      <c r="F22" s="382"/>
      <c r="G22" s="205" t="str">
        <f>HLOOKUP(G21,MaterialData!$C$3:$O$4,2,FALSE)</f>
        <v>T3.5_Laminate</v>
      </c>
      <c r="H22" s="382"/>
      <c r="I22" s="205" t="str">
        <f>HLOOKUP(I21,MaterialData!$C$3:$O$4,2,FALSE)</f>
        <v>T3.5_Laminate</v>
      </c>
      <c r="J22" s="382"/>
      <c r="K22" s="205" t="str">
        <f>HLOOKUP(K21,MaterialData!$C$3:$O$4,2,FALSE)</f>
        <v>T3.5_Laminate</v>
      </c>
      <c r="L22" s="382"/>
      <c r="M22" s="392"/>
      <c r="N22" s="26"/>
      <c r="O22" s="26"/>
      <c r="P22" s="26"/>
      <c r="Q22" s="26"/>
      <c r="R22" s="26"/>
      <c r="S22" s="26"/>
      <c r="T22" s="26"/>
      <c r="U22" s="26"/>
      <c r="V22" s="26"/>
      <c r="W22" s="26"/>
      <c r="X22" s="26"/>
      <c r="Y22" s="26"/>
      <c r="Z22" s="26"/>
      <c r="AA22" s="26"/>
      <c r="AB22" s="26"/>
      <c r="AC22" s="26"/>
      <c r="AD22" s="26"/>
      <c r="AE22" s="27"/>
    </row>
    <row r="23" spans="2:31" ht="12.75" customHeight="1">
      <c r="B23" s="390" t="s">
        <v>490</v>
      </c>
      <c r="C23" s="391">
        <f>'T3.5.9 Shear Tests'!$W$54</f>
        <v>0</v>
      </c>
      <c r="D23" s="61"/>
      <c r="E23" s="391">
        <f>'T3.5.9 Shear Tests'!$W$54</f>
        <v>0</v>
      </c>
      <c r="F23" s="382"/>
      <c r="G23" s="391">
        <f>'T3.5.9 Shear Tests'!$W$54</f>
        <v>0</v>
      </c>
      <c r="H23" s="382"/>
      <c r="I23" s="391">
        <f>'T3.5.9 Shear Tests'!$W$54</f>
        <v>0</v>
      </c>
      <c r="J23" s="382"/>
      <c r="K23" s="391">
        <f>'T3.5.9 Shear Tests'!$W$54</f>
        <v>0</v>
      </c>
      <c r="L23" s="382"/>
      <c r="M23" s="392" t="s">
        <v>491</v>
      </c>
      <c r="N23" s="26"/>
      <c r="O23" s="26"/>
      <c r="P23" s="26"/>
      <c r="Q23" s="26"/>
      <c r="R23" s="26"/>
      <c r="S23" s="26"/>
      <c r="T23" s="26"/>
      <c r="U23" s="26"/>
      <c r="V23" s="26"/>
      <c r="W23" s="26"/>
      <c r="X23" s="26"/>
      <c r="Y23" s="26"/>
      <c r="Z23" s="26"/>
      <c r="AA23" s="26"/>
      <c r="AB23" s="26"/>
      <c r="AC23" s="26"/>
      <c r="AD23" s="26"/>
      <c r="AE23" s="27"/>
    </row>
    <row r="24" spans="2:31" ht="12.75" customHeight="1">
      <c r="B24" s="390" t="s">
        <v>492</v>
      </c>
      <c r="C24" s="796">
        <v>1</v>
      </c>
      <c r="D24" s="843" t="str">
        <f>IF(C24&lt;0.4*C25,"FAIL, see T3.4.4","")</f>
        <v/>
      </c>
      <c r="E24" s="796">
        <v>1</v>
      </c>
      <c r="F24" s="843" t="str">
        <f>IF(E24&lt;0.4*E25,"FAIL, see T3.4.4","")</f>
        <v/>
      </c>
      <c r="G24" s="796">
        <v>1</v>
      </c>
      <c r="H24" s="843" t="str">
        <f>IF(G24&lt;0.4*G25,"FAIL, see T3.4.4","")</f>
        <v/>
      </c>
      <c r="I24" s="796">
        <v>1</v>
      </c>
      <c r="J24" s="843" t="str">
        <f>IF(I24&lt;0.4*I25,"FAIL, see T3.4.4","")</f>
        <v/>
      </c>
      <c r="K24" s="796">
        <v>1</v>
      </c>
      <c r="L24" s="839" t="str">
        <f>IF(K24&lt;0.4*K25,"FAIL, see T3.4.4","")</f>
        <v/>
      </c>
      <c r="M24" s="392" t="s">
        <v>493</v>
      </c>
      <c r="N24" s="26"/>
      <c r="O24" s="26"/>
      <c r="P24" s="26"/>
      <c r="Q24" s="26"/>
      <c r="R24" s="26"/>
      <c r="S24" s="26"/>
      <c r="T24" s="26"/>
      <c r="U24" s="26"/>
      <c r="V24" s="26"/>
      <c r="W24" s="26"/>
      <c r="X24" s="26"/>
      <c r="Y24" s="26"/>
      <c r="Z24" s="26"/>
      <c r="AA24" s="26"/>
      <c r="AB24" s="26"/>
      <c r="AC24" s="26"/>
      <c r="AD24" s="26"/>
      <c r="AE24" s="27"/>
    </row>
    <row r="25" spans="2:31" ht="12.75" customHeight="1">
      <c r="B25" s="390" t="s">
        <v>492</v>
      </c>
      <c r="C25" s="796">
        <v>1</v>
      </c>
      <c r="D25" s="843" t="str">
        <f>IF(C25&lt;0.4*C24,"FAIL, see T3.4.4","")</f>
        <v/>
      </c>
      <c r="E25" s="796">
        <v>1</v>
      </c>
      <c r="F25" s="843" t="str">
        <f>IF(E25&lt;0.4*E24,"FAIL, see T3.4.4","")</f>
        <v/>
      </c>
      <c r="G25" s="796">
        <v>1</v>
      </c>
      <c r="H25" s="843" t="str">
        <f>IF(G25&lt;0.4*G24,"FAIL, see T3.4.4","")</f>
        <v/>
      </c>
      <c r="I25" s="796">
        <v>1</v>
      </c>
      <c r="J25" s="843" t="str">
        <f>IF(I25&lt;0.4*I24,"FAIL, see T3.4.4","")</f>
        <v/>
      </c>
      <c r="K25" s="796">
        <v>1</v>
      </c>
      <c r="L25" s="839" t="str">
        <f>IF(K25&lt;0.4*K24,"FAIL, see T3.4.4","")</f>
        <v/>
      </c>
      <c r="M25" s="392" t="s">
        <v>493</v>
      </c>
      <c r="N25" s="26"/>
      <c r="O25" s="26"/>
      <c r="P25" s="26"/>
      <c r="Q25" s="26"/>
      <c r="R25" s="26"/>
      <c r="S25" s="26"/>
      <c r="T25" s="26"/>
      <c r="U25" s="26"/>
      <c r="V25" s="26"/>
      <c r="W25" s="26"/>
      <c r="X25" s="26"/>
      <c r="Y25" s="26"/>
      <c r="Z25" s="26"/>
      <c r="AA25" s="26"/>
      <c r="AB25" s="26"/>
      <c r="AC25" s="26"/>
      <c r="AD25" s="26"/>
      <c r="AE25" s="27"/>
    </row>
    <row r="26" spans="2:31" ht="12.75" customHeight="1">
      <c r="B26" s="390" t="s">
        <v>494</v>
      </c>
      <c r="C26" s="205">
        <f>((C16*C24)+(C17*C25))*C23*0.001</f>
        <v>0</v>
      </c>
      <c r="D26" s="61" t="str">
        <f>IF(C26&gt;=30,"PASS","FAIL")</f>
        <v>FAIL</v>
      </c>
      <c r="E26" s="205">
        <f>((E16*E24)+(E17*E25))*E23*0.001</f>
        <v>0</v>
      </c>
      <c r="F26" s="382" t="str">
        <f>IF(E26&gt;=30,"PASS","FAIL")</f>
        <v>FAIL</v>
      </c>
      <c r="G26" s="205">
        <f>((G16*G24)+(G17*G25))*G23*0.001</f>
        <v>0</v>
      </c>
      <c r="H26" s="382" t="str">
        <f>IF(G26&gt;=30,"PASS","FAIL")</f>
        <v>FAIL</v>
      </c>
      <c r="I26" s="205">
        <f>((I16*I24)+(I17*I25))*I23*0.001</f>
        <v>0</v>
      </c>
      <c r="J26" s="382" t="str">
        <f>IF(I26&gt;=30,"PASS","FAIL")</f>
        <v>FAIL</v>
      </c>
      <c r="K26" s="205">
        <f>((K16*K24)+(K17*K25))*K23*0.001</f>
        <v>0</v>
      </c>
      <c r="L26" s="382" t="str">
        <f>IF(K26&gt;=30,"PASS","FAIL")</f>
        <v>FAIL</v>
      </c>
      <c r="M26" s="26"/>
      <c r="N26" s="26"/>
      <c r="O26" s="26"/>
      <c r="P26" s="26"/>
      <c r="Q26" s="26"/>
      <c r="R26" s="26"/>
      <c r="S26" s="26"/>
      <c r="T26" s="26"/>
      <c r="U26" s="26"/>
      <c r="V26" s="26"/>
      <c r="W26" s="26"/>
      <c r="X26" s="26"/>
      <c r="Y26" s="26"/>
      <c r="Z26" s="26"/>
      <c r="AA26" s="26"/>
      <c r="AB26" s="26"/>
      <c r="AC26" s="26"/>
      <c r="AD26" s="26"/>
      <c r="AE26" s="27"/>
    </row>
    <row r="27" spans="2:31" ht="12.75" customHeight="1">
      <c r="B27" s="39" t="s">
        <v>494</v>
      </c>
      <c r="C27" s="205">
        <f>((C24*C17)+(C25*C19))*C23*0.001</f>
        <v>0</v>
      </c>
      <c r="D27" s="61" t="str">
        <f>IF(C27&gt;=30,"PASS","FAIL")</f>
        <v>FAIL</v>
      </c>
      <c r="E27" s="205">
        <f>((E24*E17)+(E25*E19))*E23*0.001</f>
        <v>0</v>
      </c>
      <c r="F27" s="382" t="str">
        <f>IF(E27&gt;=30,"PASS","FAIL")</f>
        <v>FAIL</v>
      </c>
      <c r="G27" s="205">
        <f>((G24*G17)+(G25*G19))*G23*0.001</f>
        <v>0</v>
      </c>
      <c r="H27" s="382" t="str">
        <f>IF(G27&gt;=30,"PASS","FAIL")</f>
        <v>FAIL</v>
      </c>
      <c r="I27" s="205">
        <f>((I24*I17)+(I25*I19))*I23*0.001</f>
        <v>0</v>
      </c>
      <c r="J27" s="382" t="str">
        <f>IF(I27&gt;=30,"PASS","FAIL")</f>
        <v>FAIL</v>
      </c>
      <c r="K27" s="205">
        <f>((K24*K17)+(K25*K19))*K23*0.001</f>
        <v>0</v>
      </c>
      <c r="L27" s="382" t="str">
        <f>IF(K27&gt;=30,"PASS","FAIL")</f>
        <v>FAIL</v>
      </c>
      <c r="M27" s="26"/>
      <c r="N27" s="26"/>
      <c r="O27" s="26"/>
      <c r="P27" s="26"/>
      <c r="Q27" s="26"/>
      <c r="R27" s="26"/>
      <c r="S27" s="26"/>
      <c r="T27" s="26"/>
      <c r="U27" s="26"/>
      <c r="V27" s="26"/>
      <c r="W27" s="26"/>
      <c r="X27" s="26"/>
      <c r="Y27" s="26"/>
      <c r="Z27" s="26"/>
      <c r="AA27" s="26"/>
      <c r="AB27" s="26"/>
      <c r="AC27" s="26"/>
      <c r="AD27" s="26"/>
      <c r="AE27" s="27"/>
    </row>
    <row r="28" spans="2:31" ht="12.75" customHeight="1">
      <c r="B28" s="67" t="s">
        <v>495</v>
      </c>
      <c r="C28" s="693">
        <f>C23*2*C20*(C24+C25)*0.001</f>
        <v>0</v>
      </c>
      <c r="D28" s="60" t="str">
        <f>IF(C28&gt;=30,"PASS","FAIL")</f>
        <v>FAIL</v>
      </c>
      <c r="E28" s="693">
        <f>E23*2*E20*(E24+E25)*0.001</f>
        <v>0</v>
      </c>
      <c r="F28" s="59" t="str">
        <f>IF(E28&gt;=30,"PASS","FAIL")</f>
        <v>FAIL</v>
      </c>
      <c r="G28" s="693">
        <f>G23*2*G20*(G24+G25)*0.001</f>
        <v>0</v>
      </c>
      <c r="H28" s="59" t="str">
        <f>IF(G28&gt;=30,"PASS","FAIL")</f>
        <v>FAIL</v>
      </c>
      <c r="I28" s="693">
        <f>I23*2*I20*(I24+I25)*0.001</f>
        <v>0</v>
      </c>
      <c r="J28" s="59" t="str">
        <f>IF(I28&gt;=30,"PASS","FAIL")</f>
        <v>FAIL</v>
      </c>
      <c r="K28" s="693">
        <f>K23*2*K20*(K24+K25)*0.001</f>
        <v>0</v>
      </c>
      <c r="L28" s="59" t="str">
        <f>IF(K28&gt;=30,"PASS","FAIL")</f>
        <v>FAIL</v>
      </c>
      <c r="M28" s="26"/>
      <c r="N28" s="26"/>
      <c r="O28" s="26"/>
      <c r="P28" s="26"/>
      <c r="Q28" s="26"/>
      <c r="R28" s="26"/>
      <c r="S28" s="26"/>
      <c r="T28" s="26"/>
      <c r="U28" s="26"/>
      <c r="V28" s="26"/>
      <c r="W28" s="26"/>
      <c r="X28" s="26"/>
      <c r="Y28" s="26"/>
      <c r="Z28" s="26"/>
      <c r="AA28" s="26"/>
      <c r="AB28" s="26"/>
      <c r="AC28" s="26"/>
      <c r="AD28" s="26"/>
      <c r="AE28" s="27"/>
    </row>
    <row r="29" spans="2:31" ht="12.75" customHeight="1">
      <c r="B29" s="1295" t="s">
        <v>535</v>
      </c>
      <c r="C29" s="1296"/>
      <c r="D29" s="1296"/>
      <c r="E29" s="1296"/>
      <c r="F29" s="1296"/>
      <c r="G29" s="1296"/>
      <c r="H29" s="1296"/>
      <c r="I29" s="1296"/>
      <c r="J29" s="1296"/>
      <c r="K29" s="1296"/>
      <c r="L29" s="1297"/>
      <c r="M29" s="26"/>
      <c r="N29" s="26"/>
      <c r="O29" s="26"/>
      <c r="P29" s="26"/>
      <c r="Q29" s="26"/>
      <c r="R29" s="26"/>
      <c r="S29" s="26"/>
      <c r="T29" s="26"/>
      <c r="U29" s="26"/>
      <c r="V29" s="26"/>
      <c r="W29" s="26"/>
      <c r="X29" s="26"/>
      <c r="Y29" s="26"/>
      <c r="Z29" s="26"/>
      <c r="AA29" s="26"/>
      <c r="AB29" s="26"/>
      <c r="AC29" s="26"/>
      <c r="AD29" s="26"/>
      <c r="AE29" s="27"/>
    </row>
    <row r="30" spans="2:31">
      <c r="B30" s="1298"/>
      <c r="C30" s="1299"/>
      <c r="D30" s="1299"/>
      <c r="E30" s="1299"/>
      <c r="F30" s="1299"/>
      <c r="G30" s="1299"/>
      <c r="H30" s="1299"/>
      <c r="I30" s="1299"/>
      <c r="J30" s="1299"/>
      <c r="K30" s="1299"/>
      <c r="L30" s="1300"/>
      <c r="M30" s="26"/>
      <c r="N30" s="26"/>
      <c r="O30" s="26"/>
      <c r="P30" s="26"/>
      <c r="Q30" s="26"/>
      <c r="R30" s="26"/>
      <c r="S30" s="26"/>
      <c r="T30" s="26"/>
      <c r="U30" s="26"/>
      <c r="V30" s="26"/>
      <c r="W30" s="26"/>
      <c r="X30" s="26"/>
      <c r="Y30" s="26"/>
      <c r="Z30" s="26"/>
      <c r="AA30" s="26"/>
      <c r="AB30" s="26"/>
      <c r="AC30" s="26"/>
      <c r="AD30" s="26"/>
      <c r="AE30" s="27"/>
    </row>
    <row r="31" spans="2:31">
      <c r="B31" s="1301"/>
      <c r="C31" s="1302"/>
      <c r="D31" s="1302"/>
      <c r="E31" s="1302"/>
      <c r="F31" s="1302"/>
      <c r="G31" s="1302"/>
      <c r="H31" s="1302"/>
      <c r="I31" s="1302"/>
      <c r="J31" s="1302"/>
      <c r="K31" s="1302"/>
      <c r="L31" s="1303"/>
      <c r="M31" s="26"/>
      <c r="N31" s="26"/>
      <c r="O31" s="26"/>
      <c r="P31" s="26"/>
      <c r="Q31" s="26"/>
      <c r="R31" s="26"/>
      <c r="S31" s="26"/>
      <c r="T31" s="26"/>
      <c r="U31" s="26"/>
      <c r="V31" s="26"/>
      <c r="W31" s="26"/>
      <c r="X31" s="26"/>
      <c r="Y31" s="26"/>
      <c r="Z31" s="26"/>
      <c r="AA31" s="26"/>
      <c r="AB31" s="26"/>
      <c r="AC31" s="26"/>
      <c r="AD31" s="26"/>
      <c r="AE31" s="27"/>
    </row>
    <row r="32" spans="2:31" s="104" customFormat="1">
      <c r="B32" s="1298" t="s">
        <v>536</v>
      </c>
      <c r="C32" s="1299"/>
      <c r="D32" s="1299"/>
      <c r="E32" s="1299"/>
      <c r="F32" s="1299"/>
      <c r="G32" s="1299"/>
      <c r="H32" s="1299"/>
      <c r="I32" s="1299"/>
      <c r="J32" s="1299"/>
      <c r="K32" s="1299"/>
      <c r="L32" s="1300"/>
      <c r="M32" s="26"/>
      <c r="N32" s="26"/>
      <c r="O32" s="26"/>
      <c r="P32" s="26"/>
      <c r="Q32" s="26"/>
      <c r="R32" s="26"/>
      <c r="S32" s="26"/>
      <c r="T32" s="26"/>
      <c r="U32" s="26"/>
      <c r="V32" s="26"/>
      <c r="W32" s="26"/>
      <c r="X32" s="26"/>
      <c r="Y32" s="26"/>
      <c r="Z32" s="26"/>
      <c r="AA32" s="26"/>
      <c r="AB32" s="26"/>
      <c r="AC32" s="26"/>
      <c r="AD32" s="26"/>
      <c r="AE32" s="27"/>
    </row>
    <row r="33" spans="2:31" s="104" customFormat="1">
      <c r="B33" s="1301"/>
      <c r="C33" s="1302"/>
      <c r="D33" s="1302"/>
      <c r="E33" s="1302"/>
      <c r="F33" s="1302"/>
      <c r="G33" s="1302"/>
      <c r="H33" s="1302"/>
      <c r="I33" s="1302"/>
      <c r="J33" s="1302"/>
      <c r="K33" s="1302"/>
      <c r="L33" s="1303"/>
      <c r="M33" s="26"/>
      <c r="N33" s="26"/>
      <c r="O33" s="26"/>
      <c r="P33" s="26"/>
      <c r="Q33" s="26"/>
      <c r="R33" s="26"/>
      <c r="S33" s="26"/>
      <c r="T33" s="26"/>
      <c r="U33" s="26"/>
      <c r="V33" s="26"/>
      <c r="W33" s="26"/>
      <c r="X33" s="26"/>
      <c r="Y33" s="26"/>
      <c r="Z33" s="26"/>
      <c r="AA33" s="26"/>
      <c r="AB33" s="26"/>
      <c r="AC33" s="26"/>
      <c r="AD33" s="26"/>
      <c r="AE33" s="27"/>
    </row>
    <row r="34" spans="2:31" s="104" customFormat="1">
      <c r="B34" s="248" t="s">
        <v>497</v>
      </c>
      <c r="C34" s="694"/>
      <c r="D34" s="694"/>
      <c r="E34" s="694"/>
      <c r="F34" s="694"/>
      <c r="G34" s="694"/>
      <c r="H34" s="694"/>
      <c r="I34" s="694"/>
      <c r="J34" s="694"/>
      <c r="K34" s="694"/>
      <c r="L34" s="694"/>
      <c r="M34" s="26"/>
      <c r="N34" s="26"/>
      <c r="O34" s="26"/>
      <c r="P34" s="26"/>
      <c r="Q34" s="26"/>
      <c r="R34" s="26"/>
      <c r="S34" s="26"/>
      <c r="T34" s="26"/>
      <c r="U34" s="26"/>
      <c r="V34" s="26"/>
      <c r="W34" s="26"/>
      <c r="X34" s="26"/>
      <c r="Y34" s="26"/>
      <c r="Z34" s="26"/>
      <c r="AA34" s="26"/>
      <c r="AB34" s="26"/>
      <c r="AC34" s="26"/>
      <c r="AD34" s="26"/>
      <c r="AE34" s="27"/>
    </row>
    <row r="35" spans="2:31" s="104" customFormat="1">
      <c r="B35" s="332" t="s">
        <v>537</v>
      </c>
      <c r="C35" s="694"/>
      <c r="D35" s="694"/>
      <c r="E35" s="694"/>
      <c r="F35" s="694"/>
      <c r="G35" s="694"/>
      <c r="H35" s="694"/>
      <c r="I35" s="694"/>
      <c r="J35" s="694"/>
      <c r="K35" s="694"/>
      <c r="L35" s="694"/>
      <c r="M35" s="26"/>
      <c r="N35" s="26"/>
      <c r="O35" s="26"/>
      <c r="P35" s="26"/>
      <c r="Q35" s="26"/>
      <c r="R35" s="26"/>
      <c r="S35" s="26"/>
      <c r="T35" s="26"/>
      <c r="U35" s="26"/>
      <c r="V35" s="26"/>
      <c r="W35" s="26"/>
      <c r="X35" s="26"/>
      <c r="Y35" s="26"/>
      <c r="Z35" s="26"/>
      <c r="AA35" s="26"/>
      <c r="AB35" s="26"/>
      <c r="AC35" s="26"/>
      <c r="AD35" s="26"/>
      <c r="AE35" s="27"/>
    </row>
    <row r="36" spans="2:31" s="104" customFormat="1">
      <c r="B36" s="25"/>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7"/>
    </row>
    <row r="37" spans="2:31" s="104" customFormat="1">
      <c r="B37" s="248"/>
      <c r="C37" s="26"/>
      <c r="D37" s="26"/>
      <c r="E37" s="26"/>
      <c r="F37" s="26"/>
      <c r="G37" s="26"/>
      <c r="H37" s="26"/>
      <c r="I37" s="26"/>
      <c r="J37" s="26"/>
      <c r="K37" s="26"/>
      <c r="L37" s="26"/>
      <c r="M37" s="26"/>
      <c r="N37" s="26"/>
      <c r="O37" s="23"/>
      <c r="P37" s="26"/>
      <c r="Q37" s="26"/>
      <c r="R37" s="26"/>
      <c r="S37" s="26"/>
      <c r="T37" s="26"/>
      <c r="U37" s="26"/>
      <c r="V37" s="26"/>
      <c r="W37" s="26"/>
      <c r="X37" s="26"/>
      <c r="Y37" s="26"/>
      <c r="Z37" s="26"/>
      <c r="AA37" s="26"/>
      <c r="AB37" s="26"/>
      <c r="AC37" s="26"/>
      <c r="AD37" s="26"/>
      <c r="AE37" s="27"/>
    </row>
    <row r="38" spans="2:31" s="104" customFormat="1">
      <c r="B38" s="332"/>
      <c r="C38" s="26"/>
      <c r="D38" s="26"/>
      <c r="E38" s="26"/>
      <c r="F38" s="26"/>
      <c r="G38" s="26"/>
      <c r="H38" s="26"/>
      <c r="I38" s="26"/>
      <c r="J38" s="26"/>
      <c r="K38" s="26"/>
      <c r="L38" s="26"/>
      <c r="M38" s="26"/>
      <c r="N38" s="687"/>
      <c r="O38" s="26"/>
      <c r="P38" s="26"/>
      <c r="Q38" s="26"/>
      <c r="R38" s="26"/>
      <c r="S38" s="26"/>
      <c r="T38" s="26"/>
      <c r="U38" s="26"/>
      <c r="V38" s="26"/>
      <c r="W38" s="26"/>
      <c r="X38" s="26"/>
      <c r="Y38" s="26"/>
      <c r="Z38" s="26"/>
      <c r="AA38" s="26"/>
      <c r="AB38" s="26"/>
      <c r="AC38" s="26"/>
      <c r="AD38" s="26"/>
      <c r="AE38" s="27"/>
    </row>
    <row r="39" spans="2:31" s="104" customFormat="1">
      <c r="B39" s="25"/>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7"/>
    </row>
    <row r="40" spans="2:31" s="104" customFormat="1">
      <c r="B40" s="724"/>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8"/>
      <c r="AD40" s="318"/>
      <c r="AE40" s="643"/>
    </row>
    <row r="41" spans="2:31" s="104" customFormat="1">
      <c r="B41" s="724"/>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643"/>
    </row>
    <row r="42" spans="2:31" s="104" customFormat="1">
      <c r="B42" s="724"/>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8"/>
      <c r="AD42" s="318"/>
      <c r="AE42" s="643"/>
    </row>
    <row r="43" spans="2:31" s="104" customFormat="1">
      <c r="B43" s="724"/>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643"/>
    </row>
    <row r="44" spans="2:31" s="104" customFormat="1">
      <c r="B44" s="724"/>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643"/>
    </row>
    <row r="45" spans="2:31" s="104" customFormat="1">
      <c r="B45" s="724"/>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643"/>
    </row>
    <row r="46" spans="2:31" s="104" customFormat="1">
      <c r="B46" s="724"/>
      <c r="C46" s="318"/>
      <c r="D46" s="318"/>
      <c r="E46" s="318"/>
      <c r="F46" s="318"/>
      <c r="G46" s="318"/>
      <c r="H46" s="318"/>
      <c r="I46" s="318"/>
      <c r="J46" s="318"/>
      <c r="K46" s="318"/>
      <c r="L46" s="318"/>
      <c r="M46" s="318"/>
      <c r="N46" s="318"/>
      <c r="O46" s="318"/>
      <c r="P46" s="318"/>
      <c r="Q46" s="318"/>
      <c r="R46" s="318"/>
      <c r="S46" s="318"/>
      <c r="T46" s="318"/>
      <c r="U46" s="318"/>
      <c r="V46" s="318"/>
      <c r="W46" s="318"/>
      <c r="X46" s="318"/>
      <c r="Y46" s="318"/>
      <c r="Z46" s="318"/>
      <c r="AA46" s="318"/>
      <c r="AB46" s="318"/>
      <c r="AC46" s="318"/>
      <c r="AD46" s="318"/>
      <c r="AE46" s="643"/>
    </row>
    <row r="47" spans="2:31" s="104" customFormat="1">
      <c r="B47" s="724"/>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643"/>
    </row>
    <row r="48" spans="2:31" s="104" customFormat="1">
      <c r="B48" s="724"/>
      <c r="C48" s="318"/>
      <c r="D48" s="318"/>
      <c r="E48" s="318"/>
      <c r="F48" s="318"/>
      <c r="G48" s="318"/>
      <c r="H48" s="318"/>
      <c r="I48" s="318"/>
      <c r="J48" s="318"/>
      <c r="K48" s="318"/>
      <c r="L48" s="318"/>
      <c r="M48" s="318"/>
      <c r="N48" s="318"/>
      <c r="O48" s="318"/>
      <c r="P48" s="318"/>
      <c r="Q48" s="318"/>
      <c r="R48" s="318"/>
      <c r="S48" s="318"/>
      <c r="T48" s="318"/>
      <c r="U48" s="318"/>
      <c r="V48" s="318"/>
      <c r="W48" s="318"/>
      <c r="X48" s="318"/>
      <c r="Y48" s="318"/>
      <c r="Z48" s="318"/>
      <c r="AA48" s="318"/>
      <c r="AB48" s="318"/>
      <c r="AC48" s="318"/>
      <c r="AD48" s="318"/>
      <c r="AE48" s="643"/>
    </row>
    <row r="49" spans="2:31" s="104" customFormat="1">
      <c r="B49" s="724"/>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8"/>
      <c r="AD49" s="318"/>
      <c r="AE49" s="643"/>
    </row>
    <row r="50" spans="2:31" s="104" customFormat="1">
      <c r="B50" s="724"/>
      <c r="C50" s="318"/>
      <c r="D50" s="318"/>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318"/>
      <c r="AE50" s="643"/>
    </row>
    <row r="51" spans="2:31" s="104" customFormat="1">
      <c r="B51" s="724"/>
      <c r="C51" s="318"/>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318"/>
      <c r="AE51" s="643"/>
    </row>
    <row r="52" spans="2:31" s="104" customFormat="1">
      <c r="B52" s="724"/>
      <c r="C52" s="318"/>
      <c r="D52" s="318"/>
      <c r="E52" s="318"/>
      <c r="F52" s="318"/>
      <c r="G52" s="318"/>
      <c r="H52" s="318"/>
      <c r="I52" s="318"/>
      <c r="J52" s="318"/>
      <c r="K52" s="318"/>
      <c r="L52" s="318"/>
      <c r="M52" s="318"/>
      <c r="N52" s="318"/>
      <c r="O52" s="318"/>
      <c r="P52" s="318"/>
      <c r="Q52" s="318"/>
      <c r="R52" s="318"/>
      <c r="S52" s="318"/>
      <c r="T52" s="318"/>
      <c r="U52" s="318"/>
      <c r="V52" s="318"/>
      <c r="W52" s="318"/>
      <c r="X52" s="318"/>
      <c r="Y52" s="318"/>
      <c r="Z52" s="318"/>
      <c r="AA52" s="318"/>
      <c r="AB52" s="318"/>
      <c r="AC52" s="318"/>
      <c r="AD52" s="318"/>
      <c r="AE52" s="643"/>
    </row>
    <row r="53" spans="2:31" s="104" customFormat="1">
      <c r="B53" s="724"/>
      <c r="C53" s="318"/>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318"/>
      <c r="AE53" s="643"/>
    </row>
    <row r="54" spans="2:31" s="104" customFormat="1">
      <c r="B54" s="724"/>
      <c r="C54" s="318"/>
      <c r="D54" s="318"/>
      <c r="E54" s="318"/>
      <c r="F54" s="318"/>
      <c r="G54" s="318"/>
      <c r="H54" s="318"/>
      <c r="I54" s="318"/>
      <c r="J54" s="318"/>
      <c r="K54" s="318"/>
      <c r="L54" s="318"/>
      <c r="M54" s="318"/>
      <c r="N54" s="318"/>
      <c r="O54" s="318"/>
      <c r="P54" s="318"/>
      <c r="Q54" s="318"/>
      <c r="R54" s="318"/>
      <c r="S54" s="318"/>
      <c r="T54" s="318"/>
      <c r="U54" s="318"/>
      <c r="V54" s="318"/>
      <c r="W54" s="318"/>
      <c r="X54" s="318"/>
      <c r="Y54" s="318"/>
      <c r="Z54" s="318"/>
      <c r="AA54" s="318"/>
      <c r="AB54" s="318"/>
      <c r="AC54" s="318"/>
      <c r="AD54" s="318"/>
      <c r="AE54" s="643"/>
    </row>
    <row r="55" spans="2:31" s="104" customFormat="1">
      <c r="B55" s="724"/>
      <c r="C55" s="318"/>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18"/>
      <c r="AC55" s="318"/>
      <c r="AD55" s="318"/>
      <c r="AE55" s="643"/>
    </row>
    <row r="56" spans="2:31" s="104" customFormat="1">
      <c r="B56" s="724"/>
      <c r="C56" s="318"/>
      <c r="D56" s="318"/>
      <c r="E56" s="318"/>
      <c r="F56" s="318"/>
      <c r="G56" s="318"/>
      <c r="H56" s="318"/>
      <c r="I56" s="318"/>
      <c r="J56" s="318"/>
      <c r="K56" s="318"/>
      <c r="L56" s="318"/>
      <c r="M56" s="318"/>
      <c r="N56" s="318"/>
      <c r="O56" s="318"/>
      <c r="P56" s="318"/>
      <c r="Q56" s="318"/>
      <c r="R56" s="318"/>
      <c r="S56" s="318"/>
      <c r="T56" s="318"/>
      <c r="U56" s="318"/>
      <c r="V56" s="318"/>
      <c r="W56" s="318"/>
      <c r="X56" s="318"/>
      <c r="Y56" s="318"/>
      <c r="Z56" s="318"/>
      <c r="AA56" s="318"/>
      <c r="AB56" s="318"/>
      <c r="AC56" s="318"/>
      <c r="AD56" s="318"/>
      <c r="AE56" s="643"/>
    </row>
    <row r="57" spans="2:31" s="104" customFormat="1">
      <c r="B57" s="724"/>
      <c r="C57" s="318"/>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318"/>
      <c r="AE57" s="643"/>
    </row>
    <row r="58" spans="2:31" s="104" customFormat="1">
      <c r="B58" s="724"/>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318"/>
      <c r="AE58" s="643"/>
    </row>
    <row r="59" spans="2:31" s="104" customFormat="1">
      <c r="B59" s="724"/>
      <c r="C59" s="318"/>
      <c r="D59" s="318"/>
      <c r="E59" s="318"/>
      <c r="F59" s="318"/>
      <c r="G59" s="318"/>
      <c r="H59" s="318"/>
      <c r="I59" s="318"/>
      <c r="J59" s="318"/>
      <c r="K59" s="318"/>
      <c r="L59" s="318"/>
      <c r="M59" s="318"/>
      <c r="N59" s="318"/>
      <c r="O59" s="318"/>
      <c r="P59" s="318"/>
      <c r="Q59" s="318"/>
      <c r="R59" s="318"/>
      <c r="S59" s="318"/>
      <c r="T59" s="318"/>
      <c r="U59" s="318"/>
      <c r="V59" s="318"/>
      <c r="W59" s="318"/>
      <c r="X59" s="318"/>
      <c r="Y59" s="318"/>
      <c r="Z59" s="318"/>
      <c r="AA59" s="318"/>
      <c r="AB59" s="318"/>
      <c r="AC59" s="318"/>
      <c r="AD59" s="318"/>
      <c r="AE59" s="643"/>
    </row>
    <row r="60" spans="2:31" s="104" customFormat="1">
      <c r="B60" s="724"/>
      <c r="C60" s="318"/>
      <c r="D60" s="318"/>
      <c r="E60" s="318"/>
      <c r="F60" s="318"/>
      <c r="G60" s="318"/>
      <c r="H60" s="318"/>
      <c r="I60" s="318"/>
      <c r="J60" s="318"/>
      <c r="K60" s="318"/>
      <c r="L60" s="318"/>
      <c r="M60" s="318"/>
      <c r="N60" s="318"/>
      <c r="O60" s="318"/>
      <c r="P60" s="318"/>
      <c r="Q60" s="318"/>
      <c r="R60" s="318"/>
      <c r="S60" s="318"/>
      <c r="T60" s="318"/>
      <c r="U60" s="318"/>
      <c r="V60" s="318"/>
      <c r="W60" s="318"/>
      <c r="X60" s="318"/>
      <c r="Y60" s="318"/>
      <c r="Z60" s="318"/>
      <c r="AA60" s="318"/>
      <c r="AB60" s="318"/>
      <c r="AC60" s="318"/>
      <c r="AD60" s="318"/>
      <c r="AE60" s="643"/>
    </row>
    <row r="61" spans="2:31" s="104" customFormat="1">
      <c r="B61" s="724"/>
      <c r="C61" s="318"/>
      <c r="D61" s="318"/>
      <c r="E61" s="318"/>
      <c r="F61" s="318"/>
      <c r="G61" s="318"/>
      <c r="H61" s="318"/>
      <c r="I61" s="318"/>
      <c r="J61" s="318"/>
      <c r="K61" s="318"/>
      <c r="L61" s="318"/>
      <c r="M61" s="318"/>
      <c r="N61" s="318"/>
      <c r="O61" s="318"/>
      <c r="P61" s="318"/>
      <c r="Q61" s="318"/>
      <c r="R61" s="318"/>
      <c r="S61" s="318"/>
      <c r="T61" s="318"/>
      <c r="U61" s="318"/>
      <c r="V61" s="318"/>
      <c r="W61" s="318"/>
      <c r="X61" s="318"/>
      <c r="Y61" s="318"/>
      <c r="Z61" s="318"/>
      <c r="AA61" s="318"/>
      <c r="AB61" s="318"/>
      <c r="AC61" s="318"/>
      <c r="AD61" s="318"/>
      <c r="AE61" s="643"/>
    </row>
    <row r="62" spans="2:31" s="104" customFormat="1">
      <c r="B62" s="724"/>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18"/>
      <c r="AC62" s="318"/>
      <c r="AD62" s="318"/>
      <c r="AE62" s="643"/>
    </row>
    <row r="63" spans="2:31" s="104" customFormat="1">
      <c r="B63" s="724"/>
      <c r="C63" s="318"/>
      <c r="D63" s="318"/>
      <c r="E63" s="318"/>
      <c r="F63" s="318"/>
      <c r="G63" s="318"/>
      <c r="H63" s="318"/>
      <c r="I63" s="318"/>
      <c r="J63" s="318"/>
      <c r="K63" s="318"/>
      <c r="L63" s="318"/>
      <c r="M63" s="318"/>
      <c r="N63" s="318"/>
      <c r="O63" s="318"/>
      <c r="P63" s="318"/>
      <c r="Q63" s="318"/>
      <c r="R63" s="318"/>
      <c r="S63" s="318"/>
      <c r="T63" s="318"/>
      <c r="U63" s="318"/>
      <c r="V63" s="318"/>
      <c r="W63" s="318"/>
      <c r="X63" s="318"/>
      <c r="Y63" s="318"/>
      <c r="Z63" s="318"/>
      <c r="AA63" s="318"/>
      <c r="AB63" s="318"/>
      <c r="AC63" s="318"/>
      <c r="AD63" s="318"/>
      <c r="AE63" s="643"/>
    </row>
    <row r="64" spans="2:31" s="104" customFormat="1">
      <c r="B64" s="724"/>
      <c r="C64" s="318"/>
      <c r="D64" s="318"/>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318"/>
      <c r="AC64" s="318"/>
      <c r="AD64" s="318"/>
      <c r="AE64" s="643"/>
    </row>
    <row r="65" spans="2:31" s="104" customFormat="1">
      <c r="B65" s="724"/>
      <c r="C65" s="318"/>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318"/>
      <c r="AE65" s="643"/>
    </row>
    <row r="66" spans="2:31" s="104" customFormat="1">
      <c r="B66" s="724"/>
      <c r="C66" s="318"/>
      <c r="D66" s="318"/>
      <c r="E66" s="318"/>
      <c r="F66" s="318"/>
      <c r="G66" s="318"/>
      <c r="H66" s="318"/>
      <c r="I66" s="318"/>
      <c r="J66" s="318"/>
      <c r="K66" s="318"/>
      <c r="L66" s="318"/>
      <c r="M66" s="318"/>
      <c r="N66" s="318"/>
      <c r="O66" s="318"/>
      <c r="P66" s="318"/>
      <c r="Q66" s="318"/>
      <c r="R66" s="318"/>
      <c r="S66" s="318"/>
      <c r="T66" s="318"/>
      <c r="U66" s="318"/>
      <c r="V66" s="318"/>
      <c r="W66" s="318"/>
      <c r="X66" s="318"/>
      <c r="Y66" s="318"/>
      <c r="Z66" s="318"/>
      <c r="AA66" s="318"/>
      <c r="AB66" s="318"/>
      <c r="AC66" s="318"/>
      <c r="AD66" s="318"/>
      <c r="AE66" s="643"/>
    </row>
    <row r="67" spans="2:31" s="104" customFormat="1">
      <c r="B67" s="724"/>
      <c r="C67" s="318"/>
      <c r="D67" s="318"/>
      <c r="E67" s="318"/>
      <c r="F67" s="318"/>
      <c r="G67" s="318"/>
      <c r="H67" s="318"/>
      <c r="I67" s="318"/>
      <c r="J67" s="318"/>
      <c r="K67" s="318"/>
      <c r="L67" s="318"/>
      <c r="M67" s="318"/>
      <c r="N67" s="318"/>
      <c r="O67" s="318"/>
      <c r="P67" s="318"/>
      <c r="Q67" s="318"/>
      <c r="R67" s="318"/>
      <c r="S67" s="318"/>
      <c r="T67" s="318"/>
      <c r="U67" s="318"/>
      <c r="V67" s="318"/>
      <c r="W67" s="318"/>
      <c r="X67" s="318"/>
      <c r="Y67" s="318"/>
      <c r="Z67" s="318"/>
      <c r="AA67" s="318"/>
      <c r="AB67" s="318"/>
      <c r="AC67" s="318"/>
      <c r="AD67" s="318"/>
      <c r="AE67" s="643"/>
    </row>
    <row r="68" spans="2:31" s="104" customFormat="1">
      <c r="B68" s="724"/>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318"/>
      <c r="AE68" s="643"/>
    </row>
    <row r="69" spans="2:31" s="104" customFormat="1">
      <c r="B69" s="724"/>
      <c r="C69" s="318"/>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318"/>
      <c r="AE69" s="643"/>
    </row>
    <row r="70" spans="2:31" s="104" customFormat="1">
      <c r="B70" s="724"/>
      <c r="C70" s="318"/>
      <c r="D70" s="318"/>
      <c r="E70" s="318"/>
      <c r="F70" s="318"/>
      <c r="G70" s="318"/>
      <c r="H70" s="318"/>
      <c r="I70" s="318"/>
      <c r="J70" s="318"/>
      <c r="K70" s="318"/>
      <c r="L70" s="318"/>
      <c r="M70" s="318"/>
      <c r="N70" s="318"/>
      <c r="O70" s="318"/>
      <c r="P70" s="318"/>
      <c r="Q70" s="318"/>
      <c r="R70" s="318"/>
      <c r="S70" s="318"/>
      <c r="T70" s="318"/>
      <c r="U70" s="318"/>
      <c r="V70" s="318"/>
      <c r="W70" s="318"/>
      <c r="X70" s="318"/>
      <c r="Y70" s="318"/>
      <c r="Z70" s="318"/>
      <c r="AA70" s="318"/>
      <c r="AB70" s="318"/>
      <c r="AC70" s="318"/>
      <c r="AD70" s="318"/>
      <c r="AE70" s="643"/>
    </row>
    <row r="71" spans="2:31" s="104" customFormat="1">
      <c r="B71" s="724"/>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318"/>
      <c r="AE71" s="643"/>
    </row>
    <row r="72" spans="2:31" s="104" customFormat="1">
      <c r="B72" s="724"/>
      <c r="C72" s="318"/>
      <c r="D72" s="318"/>
      <c r="E72" s="318"/>
      <c r="F72" s="318"/>
      <c r="G72" s="318"/>
      <c r="H72" s="318"/>
      <c r="I72" s="318"/>
      <c r="J72" s="318"/>
      <c r="K72" s="318"/>
      <c r="L72" s="318"/>
      <c r="M72" s="318"/>
      <c r="N72" s="318"/>
      <c r="O72" s="318"/>
      <c r="P72" s="318"/>
      <c r="Q72" s="318"/>
      <c r="R72" s="318"/>
      <c r="S72" s="318"/>
      <c r="T72" s="318"/>
      <c r="U72" s="318"/>
      <c r="V72" s="318"/>
      <c r="W72" s="318"/>
      <c r="X72" s="318"/>
      <c r="Y72" s="318"/>
      <c r="Z72" s="318"/>
      <c r="AA72" s="318"/>
      <c r="AB72" s="318"/>
      <c r="AC72" s="318"/>
      <c r="AD72" s="318"/>
      <c r="AE72" s="643"/>
    </row>
    <row r="73" spans="2:31" s="104" customFormat="1">
      <c r="B73" s="724"/>
      <c r="C73" s="318"/>
      <c r="D73" s="318"/>
      <c r="E73" s="318"/>
      <c r="F73" s="318"/>
      <c r="G73" s="318"/>
      <c r="H73" s="318"/>
      <c r="I73" s="318"/>
      <c r="J73" s="318"/>
      <c r="K73" s="318"/>
      <c r="L73" s="318"/>
      <c r="M73" s="318"/>
      <c r="N73" s="318"/>
      <c r="O73" s="318"/>
      <c r="P73" s="318"/>
      <c r="Q73" s="318"/>
      <c r="R73" s="318"/>
      <c r="S73" s="318"/>
      <c r="T73" s="318"/>
      <c r="U73" s="318"/>
      <c r="V73" s="318"/>
      <c r="W73" s="318"/>
      <c r="X73" s="318"/>
      <c r="Y73" s="318"/>
      <c r="Z73" s="318"/>
      <c r="AA73" s="318"/>
      <c r="AB73" s="318"/>
      <c r="AC73" s="318"/>
      <c r="AD73" s="318"/>
      <c r="AE73" s="643"/>
    </row>
    <row r="74" spans="2:31" s="104" customFormat="1">
      <c r="B74" s="724"/>
      <c r="C74" s="318"/>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318"/>
      <c r="AE74" s="643"/>
    </row>
    <row r="75" spans="2:31" s="104" customFormat="1">
      <c r="B75" s="724"/>
      <c r="C75" s="318"/>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318"/>
      <c r="AE75" s="643"/>
    </row>
    <row r="76" spans="2:31" s="104" customFormat="1">
      <c r="B76" s="724"/>
      <c r="C76" s="318"/>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318"/>
      <c r="AE76" s="643"/>
    </row>
    <row r="77" spans="2:31" s="104" customFormat="1">
      <c r="B77" s="724"/>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643"/>
    </row>
    <row r="78" spans="2:31" s="104" customFormat="1">
      <c r="B78" s="724"/>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318"/>
      <c r="AE78" s="643"/>
    </row>
    <row r="79" spans="2:31" s="104" customFormat="1">
      <c r="B79" s="724"/>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318"/>
      <c r="AE79" s="643"/>
    </row>
    <row r="80" spans="2:31" s="104" customFormat="1">
      <c r="B80" s="724"/>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643"/>
    </row>
    <row r="81" spans="2:31" s="104" customFormat="1">
      <c r="B81" s="724"/>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643"/>
    </row>
    <row r="82" spans="2:31" s="104" customFormat="1">
      <c r="B82" s="724"/>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c r="AE82" s="643"/>
    </row>
    <row r="83" spans="2:31" s="104" customFormat="1">
      <c r="B83" s="724"/>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318"/>
      <c r="AE83" s="643"/>
    </row>
    <row r="84" spans="2:31" s="104" customFormat="1">
      <c r="B84" s="724"/>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c r="AE84" s="643"/>
    </row>
    <row r="85" spans="2:31" s="104" customFormat="1">
      <c r="B85" s="724"/>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c r="AE85" s="643"/>
    </row>
    <row r="86" spans="2:31" s="104" customFormat="1">
      <c r="B86" s="724"/>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318"/>
      <c r="AE86" s="643"/>
    </row>
    <row r="87" spans="2:31" s="104" customFormat="1">
      <c r="B87" s="724"/>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c r="AE87" s="643"/>
    </row>
    <row r="88" spans="2:31" s="104" customFormat="1">
      <c r="B88" s="724"/>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c r="AE88" s="643"/>
    </row>
    <row r="89" spans="2:31" s="104" customFormat="1">
      <c r="B89" s="724"/>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c r="AE89" s="643"/>
    </row>
    <row r="90" spans="2:31" s="104" customFormat="1">
      <c r="B90" s="724"/>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643"/>
    </row>
    <row r="91" spans="2:31" s="104" customFormat="1">
      <c r="B91" s="724"/>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643"/>
    </row>
    <row r="92" spans="2:31" s="104" customFormat="1">
      <c r="B92" s="724"/>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c r="AE92" s="643"/>
    </row>
    <row r="93" spans="2:31" s="104" customFormat="1">
      <c r="B93" s="724"/>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c r="AE93" s="643"/>
    </row>
    <row r="94" spans="2:31" s="104" customFormat="1">
      <c r="B94" s="724"/>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c r="AE94" s="643"/>
    </row>
    <row r="95" spans="2:31" s="104" customFormat="1">
      <c r="B95" s="724"/>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c r="AE95" s="643"/>
    </row>
    <row r="96" spans="2:31" s="104" customFormat="1">
      <c r="B96" s="724"/>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c r="AE96" s="643"/>
    </row>
    <row r="97" spans="2:31" s="104" customFormat="1">
      <c r="B97" s="724"/>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318"/>
      <c r="AE97" s="643"/>
    </row>
    <row r="98" spans="2:31" s="104" customFormat="1">
      <c r="B98" s="724"/>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c r="AE98" s="643"/>
    </row>
    <row r="99" spans="2:31" s="104" customFormat="1">
      <c r="B99" s="724"/>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643"/>
    </row>
    <row r="100" spans="2:31" s="104" customFormat="1">
      <c r="B100" s="739"/>
      <c r="C100" s="700"/>
      <c r="D100" s="700"/>
      <c r="E100" s="700"/>
      <c r="F100" s="700"/>
      <c r="G100" s="700"/>
      <c r="H100" s="700"/>
      <c r="I100" s="700"/>
      <c r="J100" s="700"/>
      <c r="K100" s="700"/>
      <c r="L100" s="700"/>
      <c r="M100" s="700"/>
      <c r="N100" s="700"/>
      <c r="O100" s="700"/>
      <c r="P100" s="700"/>
      <c r="Q100" s="700"/>
      <c r="R100" s="700"/>
      <c r="S100" s="700"/>
      <c r="T100" s="700"/>
      <c r="U100" s="700"/>
      <c r="V100" s="700"/>
      <c r="W100" s="700"/>
      <c r="X100" s="700"/>
      <c r="Y100" s="700"/>
      <c r="Z100" s="700"/>
      <c r="AA100" s="700"/>
      <c r="AB100" s="700"/>
      <c r="AC100" s="700"/>
      <c r="AD100" s="700"/>
      <c r="AE100" s="740"/>
    </row>
    <row r="101" spans="2:31" s="104" customFormat="1"/>
    <row r="102" spans="2:31" s="104" customFormat="1"/>
    <row r="103" spans="2:31" s="104" customFormat="1"/>
    <row r="104" spans="2:31" s="104" customFormat="1"/>
    <row r="105" spans="2:31" s="104" customFormat="1"/>
    <row r="106" spans="2:31" s="104" customFormat="1"/>
    <row r="107" spans="2:31" s="104" customFormat="1"/>
    <row r="108" spans="2:31" s="104" customFormat="1"/>
    <row r="109" spans="2:31" s="104" customFormat="1"/>
    <row r="110" spans="2:31" s="104" customFormat="1"/>
    <row r="111" spans="2:31" s="104" customFormat="1"/>
    <row r="112" spans="2:31" s="104" customFormat="1"/>
    <row r="113" s="104" customFormat="1"/>
    <row r="114" s="104" customFormat="1"/>
    <row r="115" s="104" customFormat="1"/>
    <row r="116" s="104" customFormat="1"/>
    <row r="117" s="104" customFormat="1"/>
    <row r="118" s="104" customFormat="1"/>
    <row r="119" s="104" customFormat="1"/>
    <row r="120" s="104" customFormat="1"/>
    <row r="121" s="104" customFormat="1"/>
    <row r="122" s="104" customFormat="1"/>
    <row r="123" s="104" customFormat="1"/>
    <row r="124" s="104" customFormat="1"/>
    <row r="125" s="104" customFormat="1"/>
    <row r="126" s="104" customFormat="1"/>
    <row r="127" s="104" customFormat="1"/>
    <row r="128" s="104" customFormat="1"/>
    <row r="129" s="104" customFormat="1"/>
    <row r="130" s="104" customFormat="1"/>
    <row r="131" s="104" customFormat="1"/>
    <row r="132" s="104" customFormat="1"/>
    <row r="133" s="104" customFormat="1"/>
    <row r="134" s="104" customFormat="1"/>
    <row r="135" s="104" customFormat="1"/>
    <row r="136" s="104" customFormat="1"/>
    <row r="137" s="104" customFormat="1"/>
    <row r="138" s="104" customFormat="1"/>
    <row r="139" s="104" customFormat="1"/>
    <row r="140" s="104" customFormat="1"/>
    <row r="141" s="104" customFormat="1"/>
    <row r="142" s="104" customFormat="1"/>
    <row r="143" s="104" customFormat="1"/>
    <row r="144" s="104" customFormat="1"/>
    <row r="145" s="104" customFormat="1"/>
    <row r="146" s="104" customFormat="1"/>
    <row r="147" s="104" customFormat="1"/>
    <row r="148" s="104" customFormat="1"/>
    <row r="149" s="104" customFormat="1"/>
    <row r="150" s="104" customFormat="1"/>
    <row r="151" s="104" customFormat="1"/>
    <row r="152" s="104" customFormat="1"/>
    <row r="153" s="104" customFormat="1"/>
    <row r="154" s="104" customFormat="1"/>
    <row r="155" s="104" customFormat="1"/>
    <row r="156" s="104" customFormat="1"/>
    <row r="157" s="104" customFormat="1"/>
    <row r="158" s="104" customFormat="1"/>
    <row r="159" s="104" customFormat="1"/>
    <row r="160" s="104" customFormat="1"/>
    <row r="161" s="104" customFormat="1"/>
    <row r="162" s="104" customFormat="1"/>
    <row r="163" s="104" customFormat="1"/>
    <row r="164" s="104" customFormat="1"/>
    <row r="165" s="104" customFormat="1"/>
    <row r="166" s="104" customFormat="1"/>
    <row r="167" s="104" customFormat="1"/>
    <row r="168" s="104" customFormat="1"/>
    <row r="169" s="104" customFormat="1"/>
    <row r="170" s="104" customFormat="1"/>
    <row r="171" s="104" customFormat="1"/>
    <row r="172" s="104" customFormat="1"/>
    <row r="173" s="104" customFormat="1"/>
    <row r="174" s="104" customFormat="1"/>
    <row r="175" s="104" customFormat="1"/>
    <row r="176" s="104" customFormat="1"/>
    <row r="177" s="104" customFormat="1"/>
    <row r="178" s="104" customFormat="1"/>
    <row r="179" s="104" customFormat="1"/>
    <row r="180" s="104" customFormat="1"/>
    <row r="181" s="104" customFormat="1"/>
    <row r="182" s="104" customFormat="1"/>
    <row r="183" s="104" customFormat="1"/>
    <row r="184" s="104" customFormat="1"/>
    <row r="185" s="104" customFormat="1"/>
    <row r="186" s="104" customFormat="1"/>
    <row r="187" s="104" customFormat="1"/>
    <row r="188" s="104" customFormat="1"/>
    <row r="189" s="104" customFormat="1"/>
    <row r="190" s="104" customFormat="1"/>
    <row r="191" s="104" customFormat="1"/>
    <row r="192" s="104" customFormat="1"/>
    <row r="193" s="104" customFormat="1"/>
    <row r="194" s="104" customFormat="1"/>
    <row r="195" s="104" customFormat="1"/>
    <row r="196" s="104" customFormat="1"/>
    <row r="197" s="104" customFormat="1"/>
    <row r="198" s="104" customFormat="1"/>
    <row r="199" s="104" customFormat="1"/>
    <row r="200" s="104" customFormat="1"/>
    <row r="201" s="104" customFormat="1"/>
    <row r="202" s="104" customFormat="1"/>
    <row r="203" s="104" customFormat="1"/>
    <row r="204" s="104" customFormat="1"/>
    <row r="205" s="104" customFormat="1"/>
    <row r="206" s="104" customFormat="1"/>
    <row r="207" s="104" customFormat="1"/>
    <row r="208" s="104" customFormat="1"/>
    <row r="209" s="104" customFormat="1"/>
    <row r="210" s="104" customFormat="1"/>
    <row r="211" s="104" customFormat="1"/>
    <row r="212" s="104" customFormat="1"/>
    <row r="213" s="104" customFormat="1"/>
    <row r="214" s="104" customFormat="1"/>
    <row r="215" s="104" customFormat="1"/>
    <row r="216" s="104" customFormat="1"/>
    <row r="217" s="104" customFormat="1"/>
    <row r="218" s="104" customFormat="1"/>
    <row r="219" s="104" customFormat="1"/>
    <row r="220" s="104" customFormat="1"/>
    <row r="221" s="104" customFormat="1"/>
    <row r="222" s="104" customFormat="1"/>
    <row r="223" s="104" customFormat="1"/>
    <row r="224" s="104" customFormat="1"/>
    <row r="225" s="104" customFormat="1"/>
    <row r="226" s="104" customFormat="1"/>
    <row r="227" s="104" customFormat="1"/>
    <row r="228" s="104" customFormat="1"/>
    <row r="229" s="104" customFormat="1"/>
    <row r="230" s="104" customFormat="1"/>
    <row r="231" s="104" customFormat="1"/>
    <row r="232" s="104" customFormat="1"/>
    <row r="233" s="104" customFormat="1"/>
    <row r="234" s="104" customFormat="1"/>
    <row r="235" s="104" customFormat="1"/>
    <row r="236" s="104" customFormat="1"/>
    <row r="237" s="104" customFormat="1"/>
    <row r="238" s="104" customFormat="1"/>
    <row r="239" s="104" customFormat="1"/>
    <row r="240" s="104" customFormat="1"/>
    <row r="241" s="104" customFormat="1"/>
    <row r="242" s="104" customFormat="1"/>
    <row r="243" s="104" customFormat="1"/>
    <row r="244" s="104" customFormat="1"/>
    <row r="245" s="104" customFormat="1"/>
    <row r="246" s="104" customFormat="1"/>
    <row r="247" s="104" customFormat="1"/>
    <row r="248" s="104" customFormat="1"/>
    <row r="249" s="104" customFormat="1"/>
    <row r="250" s="104" customFormat="1"/>
    <row r="251" s="104" customFormat="1"/>
    <row r="252" s="104" customFormat="1"/>
    <row r="253" s="104" customFormat="1"/>
    <row r="254" s="104" customFormat="1"/>
    <row r="255" s="104" customFormat="1"/>
    <row r="256" s="104" customFormat="1"/>
    <row r="257" s="104" customFormat="1"/>
    <row r="258" s="104" customFormat="1"/>
    <row r="259" s="104" customFormat="1"/>
    <row r="260" s="104" customFormat="1"/>
    <row r="261" s="104" customFormat="1"/>
    <row r="262" s="104" customFormat="1"/>
    <row r="263" s="104" customFormat="1"/>
    <row r="264" s="104" customFormat="1"/>
    <row r="265" s="104" customFormat="1"/>
    <row r="266" s="104" customFormat="1"/>
    <row r="267" s="104" customFormat="1"/>
    <row r="268" s="104" customFormat="1"/>
    <row r="269" s="104" customFormat="1"/>
    <row r="270" s="104" customFormat="1"/>
    <row r="271" s="104" customFormat="1"/>
    <row r="272" s="104" customFormat="1"/>
    <row r="273" s="104" customFormat="1"/>
    <row r="274" s="104" customFormat="1"/>
    <row r="275" s="104" customFormat="1"/>
    <row r="276" s="104" customFormat="1"/>
    <row r="277" s="104" customFormat="1"/>
    <row r="278" s="104" customFormat="1"/>
    <row r="279" s="104" customFormat="1"/>
    <row r="280" s="104" customFormat="1"/>
    <row r="281" s="104" customFormat="1"/>
    <row r="282" s="104" customFormat="1"/>
    <row r="283" s="104" customFormat="1"/>
    <row r="284" s="104" customFormat="1"/>
    <row r="285" s="104" customFormat="1"/>
    <row r="286" s="104" customFormat="1"/>
    <row r="287" s="104" customFormat="1"/>
    <row r="288" s="104" customFormat="1"/>
    <row r="289" s="104" customFormat="1"/>
    <row r="290" s="104" customFormat="1"/>
    <row r="291" s="104" customFormat="1"/>
    <row r="292" s="104" customFormat="1"/>
    <row r="293" s="104" customFormat="1"/>
    <row r="294" s="104" customFormat="1"/>
    <row r="295" s="104" customFormat="1"/>
    <row r="296" s="104" customFormat="1"/>
    <row r="297" s="104" customFormat="1"/>
    <row r="298" s="104" customFormat="1"/>
    <row r="299" s="104" customFormat="1"/>
    <row r="300" s="104" customFormat="1"/>
    <row r="301" s="104" customFormat="1"/>
    <row r="302" s="104" customFormat="1"/>
    <row r="303" s="104" customFormat="1"/>
    <row r="304" s="104" customFormat="1"/>
    <row r="305" s="104" customFormat="1"/>
    <row r="306" s="104" customFormat="1"/>
    <row r="307" s="104" customFormat="1"/>
    <row r="308" s="104" customFormat="1"/>
    <row r="309" s="104" customFormat="1"/>
    <row r="310" s="104" customFormat="1"/>
    <row r="311" s="104" customFormat="1"/>
    <row r="312" s="104" customFormat="1"/>
    <row r="313" s="104" customFormat="1"/>
    <row r="314" s="104" customFormat="1"/>
    <row r="315" s="104" customFormat="1"/>
    <row r="316" s="104" customFormat="1"/>
    <row r="317" s="104" customFormat="1"/>
    <row r="318" s="104" customFormat="1"/>
    <row r="319" s="104" customFormat="1"/>
    <row r="320" s="104" customFormat="1"/>
    <row r="321" s="104" customFormat="1"/>
    <row r="322" s="104" customFormat="1"/>
    <row r="323" s="104" customFormat="1"/>
    <row r="324" s="104" customFormat="1"/>
    <row r="325" s="104" customFormat="1"/>
    <row r="326" s="104" customFormat="1"/>
    <row r="327" s="104" customFormat="1"/>
    <row r="328" s="104" customFormat="1"/>
    <row r="329" s="104" customFormat="1"/>
    <row r="330" s="104" customFormat="1"/>
    <row r="331" s="104" customFormat="1"/>
    <row r="332" s="104" customFormat="1"/>
    <row r="333" s="104" customFormat="1"/>
    <row r="334" s="104" customFormat="1"/>
    <row r="335" s="104" customFormat="1"/>
    <row r="336" s="104" customFormat="1"/>
    <row r="337" s="104" customFormat="1"/>
    <row r="338" s="104" customFormat="1"/>
    <row r="339" s="104" customFormat="1"/>
    <row r="340" s="104" customFormat="1"/>
    <row r="341" s="104" customFormat="1"/>
    <row r="342" s="104" customFormat="1"/>
    <row r="343" s="104" customFormat="1"/>
    <row r="344" s="104" customFormat="1"/>
    <row r="345" s="104" customFormat="1"/>
    <row r="346" s="104" customFormat="1"/>
    <row r="347" s="104" customFormat="1"/>
    <row r="348" s="104" customFormat="1"/>
    <row r="349" s="104" customFormat="1"/>
    <row r="350" s="104" customFormat="1"/>
    <row r="351" s="104" customFormat="1"/>
    <row r="352" s="104" customFormat="1"/>
    <row r="353" s="104" customFormat="1"/>
    <row r="354" s="104" customFormat="1"/>
    <row r="355" s="104" customFormat="1"/>
    <row r="356" s="104" customFormat="1"/>
    <row r="357" s="104" customFormat="1"/>
    <row r="358" s="104" customFormat="1"/>
    <row r="359" s="104" customFormat="1"/>
    <row r="360" s="104" customFormat="1"/>
    <row r="361" s="104" customFormat="1"/>
    <row r="362" s="104" customFormat="1"/>
    <row r="363" s="104" customFormat="1"/>
    <row r="364" s="104" customFormat="1"/>
    <row r="365" s="104" customFormat="1"/>
    <row r="366" s="104" customFormat="1"/>
    <row r="367" s="104" customFormat="1"/>
    <row r="368" s="104" customFormat="1"/>
    <row r="369" s="104" customFormat="1"/>
    <row r="370" s="104" customFormat="1"/>
    <row r="371" s="104" customFormat="1"/>
    <row r="372" s="104" customFormat="1"/>
    <row r="373" s="104" customFormat="1"/>
    <row r="374" s="104" customFormat="1"/>
    <row r="375" s="104" customFormat="1"/>
    <row r="376" s="104" customFormat="1"/>
    <row r="377" s="104" customFormat="1"/>
    <row r="378" s="104" customFormat="1"/>
    <row r="379" s="104" customFormat="1"/>
    <row r="380" s="104" customFormat="1"/>
    <row r="381" s="104" customFormat="1"/>
    <row r="382" s="104" customFormat="1"/>
    <row r="383" s="104" customFormat="1"/>
    <row r="384" s="104" customFormat="1"/>
    <row r="385" s="104" customFormat="1"/>
    <row r="386" s="104" customFormat="1"/>
    <row r="387" s="104" customFormat="1"/>
    <row r="388" s="104" customFormat="1"/>
    <row r="389" s="104" customFormat="1"/>
    <row r="390" s="104" customFormat="1"/>
    <row r="391" s="104" customFormat="1"/>
    <row r="392" s="104" customFormat="1"/>
    <row r="393" s="104" customFormat="1"/>
    <row r="394" s="104" customFormat="1"/>
    <row r="395" s="104" customFormat="1"/>
    <row r="396" s="104" customFormat="1"/>
    <row r="397" s="104" customFormat="1"/>
    <row r="398" s="104" customFormat="1"/>
    <row r="399" s="104" customFormat="1"/>
    <row r="400" s="104" customFormat="1"/>
    <row r="401" s="104" customFormat="1"/>
    <row r="402" s="104" customFormat="1"/>
    <row r="403" s="104" customFormat="1"/>
    <row r="404" s="104" customFormat="1"/>
    <row r="405" s="104" customFormat="1"/>
    <row r="406" s="104" customFormat="1"/>
    <row r="407" s="104" customFormat="1"/>
    <row r="408" s="104" customFormat="1"/>
    <row r="409" s="104" customFormat="1"/>
    <row r="410" s="104" customFormat="1"/>
    <row r="411" s="104" customFormat="1"/>
    <row r="412" s="104" customFormat="1"/>
    <row r="413" s="104" customFormat="1"/>
    <row r="414" s="104" customFormat="1"/>
    <row r="415" s="104" customFormat="1"/>
    <row r="416" s="104" customFormat="1"/>
    <row r="417" s="104" customFormat="1"/>
    <row r="418" s="104" customFormat="1"/>
    <row r="419" s="104" customFormat="1"/>
    <row r="420" s="104" customFormat="1"/>
    <row r="421" s="104" customFormat="1"/>
    <row r="422" s="104" customFormat="1"/>
    <row r="423" s="104" customFormat="1"/>
    <row r="424" s="104" customFormat="1"/>
    <row r="425" s="104" customFormat="1"/>
    <row r="426" s="104" customFormat="1"/>
    <row r="427" s="104" customFormat="1"/>
    <row r="428" s="104" customFormat="1"/>
    <row r="429" s="104" customFormat="1"/>
    <row r="430" s="104" customFormat="1"/>
    <row r="431" s="104" customFormat="1"/>
    <row r="432" s="104" customFormat="1"/>
    <row r="433" s="104" customFormat="1"/>
    <row r="434" s="104" customFormat="1"/>
    <row r="435" s="104" customFormat="1"/>
    <row r="436" s="104" customFormat="1"/>
    <row r="437" s="104" customFormat="1"/>
    <row r="438" s="104" customFormat="1"/>
    <row r="439" s="104" customFormat="1"/>
    <row r="440" s="104" customFormat="1"/>
    <row r="441" s="104" customFormat="1"/>
    <row r="442" s="104" customFormat="1"/>
    <row r="443" s="104" customFormat="1"/>
    <row r="444" s="104" customFormat="1"/>
    <row r="445" s="104" customFormat="1"/>
    <row r="446" s="104" customFormat="1"/>
    <row r="447" s="104" customFormat="1"/>
    <row r="448" s="104" customFormat="1"/>
    <row r="449" s="104" customFormat="1"/>
    <row r="450" s="104" customFormat="1"/>
    <row r="451" s="104" customFormat="1"/>
    <row r="452" s="104" customFormat="1"/>
    <row r="453" s="104" customFormat="1"/>
    <row r="454" s="104" customFormat="1"/>
    <row r="455" s="104" customFormat="1"/>
    <row r="456" s="104" customFormat="1"/>
    <row r="457" s="104" customFormat="1"/>
    <row r="458" s="104" customFormat="1"/>
    <row r="459" s="104" customFormat="1"/>
    <row r="460" s="104" customFormat="1"/>
    <row r="461" s="104" customFormat="1"/>
    <row r="462" s="104" customFormat="1"/>
    <row r="463" s="104" customFormat="1"/>
    <row r="464" s="104" customFormat="1"/>
    <row r="465" s="104" customFormat="1"/>
    <row r="466" s="104" customFormat="1"/>
    <row r="467" s="104" customFormat="1"/>
    <row r="468" s="104" customFormat="1"/>
    <row r="469" s="104" customFormat="1"/>
    <row r="470" s="104" customFormat="1"/>
    <row r="471" s="104" customFormat="1"/>
    <row r="472" s="104" customFormat="1"/>
    <row r="473" s="104" customFormat="1"/>
    <row r="474" s="104" customFormat="1"/>
    <row r="475" s="104" customFormat="1"/>
    <row r="476" s="104" customFormat="1"/>
    <row r="477" s="104" customFormat="1"/>
    <row r="478" s="104" customFormat="1"/>
    <row r="479" s="104" customFormat="1"/>
    <row r="480" s="104" customFormat="1"/>
    <row r="481" s="104" customFormat="1"/>
    <row r="482" s="104" customFormat="1"/>
    <row r="483" s="104" customFormat="1"/>
    <row r="484" s="104" customFormat="1"/>
    <row r="485" s="104" customFormat="1"/>
    <row r="486" s="104" customFormat="1"/>
    <row r="487" s="104" customFormat="1"/>
    <row r="488" s="104" customFormat="1"/>
    <row r="489" s="104" customFormat="1"/>
    <row r="490" s="104" customFormat="1"/>
    <row r="491" s="104" customFormat="1"/>
    <row r="492" s="104" customFormat="1"/>
    <row r="493" s="104" customFormat="1"/>
    <row r="494" s="104" customFormat="1"/>
    <row r="495" s="104" customFormat="1"/>
    <row r="496" s="104" customFormat="1"/>
    <row r="497" s="104" customFormat="1"/>
    <row r="498" s="104" customFormat="1"/>
    <row r="499" s="104" customFormat="1"/>
    <row r="500" s="104" customFormat="1"/>
    <row r="501" s="104" customFormat="1"/>
    <row r="502" s="104" customFormat="1"/>
    <row r="503" s="104" customFormat="1"/>
    <row r="504" s="104" customFormat="1"/>
    <row r="505" s="104" customFormat="1"/>
    <row r="506" s="104" customFormat="1"/>
    <row r="507" s="104" customFormat="1"/>
    <row r="508" s="104" customFormat="1"/>
    <row r="509" s="104" customFormat="1"/>
    <row r="510" s="104" customFormat="1"/>
    <row r="511" s="104" customFormat="1"/>
    <row r="512" s="104" customFormat="1"/>
    <row r="513" s="104" customFormat="1"/>
    <row r="514" s="104" customFormat="1"/>
    <row r="515" s="104" customFormat="1"/>
    <row r="516" s="104" customFormat="1"/>
    <row r="517" s="104" customFormat="1"/>
    <row r="518" s="104" customFormat="1"/>
    <row r="519" s="104" customFormat="1"/>
    <row r="520" s="104" customFormat="1"/>
    <row r="521" s="104" customFormat="1"/>
    <row r="522" s="104" customFormat="1"/>
    <row r="523" s="104" customFormat="1"/>
    <row r="524" s="104" customFormat="1"/>
    <row r="525" s="104" customFormat="1"/>
    <row r="526" s="104" customFormat="1"/>
    <row r="527" s="104" customFormat="1"/>
    <row r="528" s="104" customFormat="1"/>
    <row r="529" s="104" customFormat="1"/>
    <row r="530" s="104" customFormat="1"/>
    <row r="531" s="104" customFormat="1"/>
    <row r="532" s="104" customFormat="1"/>
    <row r="533" s="104" customFormat="1"/>
    <row r="534" s="104" customFormat="1"/>
    <row r="535" s="104" customFormat="1"/>
    <row r="536" s="104" customFormat="1"/>
    <row r="537" s="104" customFormat="1"/>
    <row r="538" s="104" customFormat="1"/>
    <row r="539" s="104" customFormat="1"/>
    <row r="540" s="104" customFormat="1"/>
    <row r="541" s="104" customFormat="1"/>
    <row r="542" s="104" customFormat="1"/>
    <row r="543" s="104" customFormat="1"/>
    <row r="544" s="104" customFormat="1"/>
    <row r="545" s="104" customFormat="1"/>
    <row r="546" s="104" customFormat="1"/>
    <row r="547" s="104" customFormat="1"/>
    <row r="548" s="104" customFormat="1"/>
    <row r="549" s="104" customFormat="1"/>
    <row r="550" s="104" customFormat="1"/>
    <row r="551" s="104" customFormat="1"/>
    <row r="552" s="104" customFormat="1"/>
    <row r="553" s="104" customFormat="1"/>
    <row r="554" s="104" customFormat="1"/>
    <row r="555" s="104" customFormat="1"/>
    <row r="556" s="104" customFormat="1"/>
    <row r="557" s="104" customFormat="1"/>
    <row r="558" s="104" customFormat="1"/>
    <row r="559" s="104" customFormat="1"/>
    <row r="560" s="104" customFormat="1"/>
    <row r="561" s="104" customFormat="1"/>
    <row r="562" s="104" customFormat="1"/>
    <row r="563" s="104" customFormat="1"/>
    <row r="564" s="104" customFormat="1"/>
    <row r="565" s="104" customFormat="1"/>
    <row r="566" s="104" customFormat="1"/>
    <row r="567" s="104" customFormat="1"/>
    <row r="568" s="104" customFormat="1"/>
    <row r="569" s="104" customFormat="1"/>
    <row r="570" s="104" customFormat="1"/>
    <row r="571" s="104" customFormat="1"/>
    <row r="572" s="104" customFormat="1"/>
    <row r="573" s="104" customFormat="1"/>
    <row r="574" s="104" customFormat="1"/>
    <row r="575" s="104" customFormat="1"/>
    <row r="576" s="104" customFormat="1"/>
    <row r="577" s="104" customFormat="1"/>
    <row r="578" s="104" customFormat="1"/>
    <row r="579" s="104" customFormat="1"/>
    <row r="580" s="104" customFormat="1"/>
    <row r="581" s="104" customFormat="1"/>
    <row r="582" s="104" customFormat="1"/>
    <row r="583" s="104" customFormat="1"/>
    <row r="584" s="104" customFormat="1"/>
    <row r="585" s="104" customFormat="1"/>
    <row r="586" s="104" customFormat="1"/>
    <row r="587" s="104" customFormat="1"/>
    <row r="588" s="104" customFormat="1"/>
    <row r="589" s="104" customFormat="1"/>
    <row r="590" s="104" customFormat="1"/>
    <row r="591" s="104" customFormat="1"/>
    <row r="592" s="104" customFormat="1"/>
    <row r="593" s="104" customFormat="1"/>
    <row r="594" s="104" customFormat="1"/>
    <row r="595" s="104" customFormat="1"/>
    <row r="596" s="104" customFormat="1"/>
    <row r="597" s="104" customFormat="1"/>
    <row r="598" s="104" customFormat="1"/>
    <row r="599" s="104" customFormat="1"/>
    <row r="600" s="104" customFormat="1"/>
    <row r="601" s="104" customFormat="1"/>
    <row r="602" s="104" customFormat="1"/>
    <row r="603" s="104" customFormat="1"/>
    <row r="604" s="104" customFormat="1"/>
    <row r="605" s="104" customFormat="1"/>
    <row r="606" s="104" customFormat="1"/>
    <row r="607" s="104" customFormat="1"/>
    <row r="608" s="104" customFormat="1"/>
    <row r="609" s="104" customFormat="1"/>
    <row r="610" s="104" customFormat="1"/>
    <row r="611" s="104" customFormat="1"/>
    <row r="612" s="104" customFormat="1"/>
    <row r="613" s="104" customFormat="1"/>
    <row r="614" s="104" customFormat="1"/>
    <row r="615" s="104" customFormat="1"/>
    <row r="616" s="104" customFormat="1"/>
    <row r="617" s="104" customFormat="1"/>
    <row r="618" s="104" customFormat="1"/>
    <row r="619" s="104" customFormat="1"/>
    <row r="620" s="104" customFormat="1"/>
    <row r="621" s="104" customFormat="1"/>
    <row r="622" s="104" customFormat="1"/>
    <row r="623" s="104" customFormat="1"/>
    <row r="624" s="104" customFormat="1"/>
    <row r="625" s="104" customFormat="1"/>
    <row r="626" s="104" customFormat="1"/>
    <row r="627" s="104" customFormat="1"/>
    <row r="628" s="104" customFormat="1"/>
    <row r="629" s="104" customFormat="1"/>
    <row r="630" s="104" customFormat="1"/>
    <row r="631" s="104" customFormat="1"/>
    <row r="632" s="104" customFormat="1"/>
    <row r="633" s="104" customFormat="1"/>
    <row r="634" s="104" customFormat="1"/>
    <row r="635" s="104" customFormat="1"/>
    <row r="636" s="104" customFormat="1"/>
    <row r="637" s="104" customFormat="1"/>
    <row r="638" s="104" customFormat="1"/>
    <row r="639" s="104" customFormat="1"/>
    <row r="640" s="104" customFormat="1"/>
    <row r="641" s="104" customFormat="1"/>
    <row r="642" s="104" customFormat="1"/>
    <row r="643" s="104" customFormat="1"/>
    <row r="644" s="104" customFormat="1"/>
    <row r="645" s="104" customFormat="1"/>
    <row r="646" s="104" customFormat="1"/>
    <row r="647" s="104" customFormat="1"/>
    <row r="648" s="104" customFormat="1"/>
    <row r="649" s="104" customFormat="1"/>
    <row r="650" s="104" customFormat="1"/>
    <row r="651" s="104" customFormat="1"/>
    <row r="652" s="104" customFormat="1"/>
    <row r="653" s="104" customFormat="1"/>
    <row r="654" s="104" customFormat="1"/>
    <row r="655" s="104" customFormat="1"/>
    <row r="656" s="104" customFormat="1"/>
    <row r="657" s="104" customFormat="1"/>
    <row r="658" s="104" customFormat="1"/>
    <row r="659" s="104" customFormat="1"/>
    <row r="660" s="104" customFormat="1"/>
    <row r="661" s="104" customFormat="1"/>
    <row r="662" s="104" customFormat="1"/>
    <row r="663" s="104" customFormat="1"/>
    <row r="664" s="104" customFormat="1"/>
    <row r="665" s="104" customFormat="1"/>
    <row r="666" s="104" customFormat="1"/>
    <row r="667" s="104" customFormat="1"/>
    <row r="668" s="104" customFormat="1"/>
    <row r="669" s="104" customFormat="1"/>
    <row r="670" s="104" customFormat="1"/>
    <row r="671" s="104" customFormat="1"/>
    <row r="672" s="104" customFormat="1"/>
    <row r="673" s="104" customFormat="1"/>
    <row r="674" s="104" customFormat="1"/>
    <row r="675" s="104" customFormat="1"/>
    <row r="676" s="104" customFormat="1"/>
    <row r="677" s="104" customFormat="1"/>
    <row r="678" s="104" customFormat="1"/>
    <row r="679" s="104" customFormat="1"/>
    <row r="680" s="104" customFormat="1"/>
    <row r="681" s="104" customFormat="1"/>
    <row r="682" s="104" customFormat="1"/>
    <row r="683" s="104" customFormat="1"/>
    <row r="684" s="104" customFormat="1"/>
    <row r="685" s="104" customFormat="1"/>
    <row r="686" s="104" customFormat="1"/>
    <row r="687" s="104" customFormat="1"/>
    <row r="688" s="104" customFormat="1"/>
    <row r="689" s="104" customFormat="1"/>
    <row r="690" s="104" customFormat="1"/>
    <row r="691" s="104" customFormat="1"/>
    <row r="692" s="104" customFormat="1"/>
    <row r="693" s="104" customFormat="1"/>
    <row r="694" s="104" customFormat="1"/>
    <row r="695" s="104" customFormat="1"/>
    <row r="696" s="104" customFormat="1"/>
    <row r="697" s="104" customFormat="1"/>
    <row r="698" s="104" customFormat="1"/>
    <row r="699" s="104" customFormat="1"/>
    <row r="700" s="104" customFormat="1"/>
    <row r="701" s="104" customFormat="1"/>
    <row r="702" s="104" customFormat="1"/>
    <row r="703" s="104" customFormat="1"/>
    <row r="704" s="104" customFormat="1"/>
    <row r="705" s="104" customFormat="1"/>
    <row r="706" s="104" customFormat="1"/>
    <row r="707" s="104" customFormat="1"/>
    <row r="708" s="104" customFormat="1"/>
    <row r="709" s="104" customFormat="1"/>
    <row r="710" s="104" customFormat="1"/>
    <row r="711" s="104" customFormat="1"/>
    <row r="712" s="104" customFormat="1"/>
    <row r="713" s="104" customFormat="1"/>
    <row r="714" s="104" customFormat="1"/>
    <row r="715" s="104" customFormat="1"/>
    <row r="716" s="104" customFormat="1"/>
    <row r="717" s="104" customFormat="1"/>
    <row r="718" s="104" customFormat="1"/>
    <row r="719" s="104" customFormat="1"/>
    <row r="720" s="104" customFormat="1"/>
    <row r="721" s="104" customFormat="1"/>
    <row r="722" s="104" customFormat="1"/>
    <row r="723" s="104" customFormat="1"/>
    <row r="724" s="104" customFormat="1"/>
    <row r="725" s="104" customFormat="1"/>
    <row r="726" s="104" customFormat="1"/>
    <row r="727" s="104" customFormat="1"/>
    <row r="728" s="104" customFormat="1"/>
    <row r="729" s="104" customFormat="1"/>
    <row r="730" s="104" customFormat="1"/>
    <row r="731" s="104" customFormat="1"/>
    <row r="732" s="104" customFormat="1"/>
    <row r="733" s="104" customFormat="1"/>
    <row r="734" s="104" customFormat="1"/>
    <row r="735" s="104" customFormat="1"/>
    <row r="736" s="104" customFormat="1"/>
    <row r="737" s="104" customFormat="1"/>
    <row r="738" s="104" customFormat="1"/>
    <row r="739" s="104" customFormat="1"/>
    <row r="740" s="104" customFormat="1"/>
    <row r="741" s="104" customFormat="1"/>
    <row r="742" s="104" customFormat="1"/>
    <row r="743" s="104" customFormat="1"/>
    <row r="744" s="104" customFormat="1"/>
    <row r="745" s="104" customFormat="1"/>
    <row r="746" s="104" customFormat="1"/>
    <row r="747" s="104" customFormat="1"/>
    <row r="748" s="104" customFormat="1"/>
    <row r="749" s="104" customFormat="1"/>
    <row r="750" s="104" customFormat="1"/>
    <row r="751" s="104" customFormat="1"/>
    <row r="752" s="104" customFormat="1"/>
    <row r="753" s="104" customFormat="1"/>
    <row r="754" s="104" customFormat="1"/>
    <row r="755" s="104" customFormat="1"/>
    <row r="756" s="104" customFormat="1"/>
    <row r="757" s="104" customFormat="1"/>
    <row r="758" s="104" customFormat="1"/>
    <row r="759" s="104" customFormat="1"/>
    <row r="760" s="104" customFormat="1"/>
    <row r="761" s="104" customFormat="1"/>
    <row r="762" s="104" customFormat="1"/>
    <row r="763" s="104" customFormat="1"/>
    <row r="764" s="104" customFormat="1"/>
    <row r="765" s="104" customFormat="1"/>
    <row r="766" s="104" customFormat="1"/>
    <row r="767" s="104" customFormat="1"/>
    <row r="768" s="104" customFormat="1"/>
    <row r="769" s="104" customFormat="1"/>
    <row r="770" s="104" customFormat="1"/>
    <row r="771" s="104" customFormat="1"/>
    <row r="772" s="104" customFormat="1"/>
    <row r="773" s="104" customFormat="1"/>
    <row r="774" s="104" customFormat="1"/>
    <row r="775" s="104" customFormat="1"/>
    <row r="776" s="104" customFormat="1"/>
    <row r="777" s="104" customFormat="1"/>
    <row r="778" s="104" customFormat="1"/>
    <row r="779" s="104" customFormat="1"/>
    <row r="780" s="104" customFormat="1"/>
    <row r="781" s="104" customFormat="1"/>
    <row r="782" s="104" customFormat="1"/>
    <row r="783" s="104" customFormat="1"/>
    <row r="784" s="104" customFormat="1"/>
    <row r="785" s="104" customFormat="1"/>
    <row r="786" s="104" customFormat="1"/>
    <row r="787" s="104" customFormat="1"/>
    <row r="788" s="104" customFormat="1"/>
    <row r="789" s="104" customFormat="1"/>
    <row r="790" s="104" customFormat="1"/>
    <row r="791" s="104" customFormat="1"/>
    <row r="792" s="104" customFormat="1"/>
    <row r="793" s="104" customFormat="1"/>
    <row r="794" s="104" customFormat="1"/>
    <row r="795" s="104" customFormat="1"/>
    <row r="796" s="104" customFormat="1"/>
    <row r="797" s="104" customFormat="1"/>
    <row r="798" s="104" customFormat="1"/>
    <row r="799" s="104" customFormat="1"/>
    <row r="800" s="104" customFormat="1"/>
    <row r="801" s="104" customFormat="1"/>
    <row r="802" s="104" customFormat="1"/>
    <row r="803" s="104" customFormat="1"/>
    <row r="804" s="104" customFormat="1"/>
    <row r="805" s="104" customFormat="1"/>
    <row r="806" s="104" customFormat="1"/>
    <row r="807" s="104" customFormat="1"/>
    <row r="808" s="104" customFormat="1"/>
    <row r="809" s="104" customFormat="1"/>
    <row r="810" s="104" customFormat="1"/>
    <row r="811" s="104" customFormat="1"/>
    <row r="812" s="104" customFormat="1"/>
    <row r="813" s="104" customFormat="1"/>
    <row r="814" s="104" customFormat="1"/>
    <row r="815" s="104" customFormat="1"/>
    <row r="816" s="104" customFormat="1"/>
    <row r="817" s="104" customFormat="1"/>
    <row r="818" s="104" customFormat="1"/>
    <row r="819" s="104" customFormat="1"/>
    <row r="820" s="104" customFormat="1"/>
    <row r="821" s="104" customFormat="1"/>
    <row r="822" s="104" customFormat="1"/>
    <row r="823" s="104" customFormat="1"/>
    <row r="824" s="104" customFormat="1"/>
    <row r="825" s="104" customFormat="1"/>
    <row r="826" s="104" customFormat="1"/>
    <row r="827" s="104" customFormat="1"/>
    <row r="828" s="104" customFormat="1"/>
    <row r="829" s="104" customFormat="1"/>
    <row r="830" s="104" customFormat="1"/>
    <row r="831" s="104" customFormat="1"/>
    <row r="832" s="104" customFormat="1"/>
    <row r="833" s="104" customFormat="1"/>
    <row r="834" s="104" customFormat="1"/>
    <row r="835" s="104" customFormat="1"/>
    <row r="836" s="104" customFormat="1"/>
    <row r="837" s="104" customFormat="1"/>
    <row r="838" s="104" customFormat="1"/>
    <row r="839" s="104" customFormat="1"/>
    <row r="840" s="104" customFormat="1"/>
    <row r="841" s="104" customFormat="1"/>
    <row r="842" s="104" customFormat="1"/>
    <row r="843" s="104" customFormat="1"/>
    <row r="844" s="104" customFormat="1"/>
    <row r="845" s="104" customFormat="1"/>
    <row r="846" s="104" customFormat="1"/>
    <row r="847" s="104" customFormat="1"/>
    <row r="848" s="104" customFormat="1"/>
    <row r="849" s="104" customFormat="1"/>
    <row r="850" s="104" customFormat="1"/>
    <row r="851" s="104" customFormat="1"/>
    <row r="852" s="104" customFormat="1"/>
    <row r="853" s="104" customFormat="1"/>
    <row r="854" s="104" customFormat="1"/>
    <row r="855" s="104" customFormat="1"/>
    <row r="856" s="104" customFormat="1"/>
    <row r="857" s="104" customFormat="1"/>
    <row r="858" s="104" customFormat="1"/>
    <row r="859" s="104" customFormat="1"/>
    <row r="860" s="104" customFormat="1"/>
    <row r="861" s="104" customFormat="1"/>
    <row r="862" s="104" customFormat="1"/>
    <row r="863" s="104" customFormat="1"/>
    <row r="864" s="104" customFormat="1"/>
    <row r="865" s="104" customFormat="1"/>
    <row r="866" s="104" customFormat="1"/>
    <row r="867" s="104" customFormat="1"/>
    <row r="868" s="104" customFormat="1"/>
    <row r="869" s="104" customFormat="1"/>
    <row r="870" s="104" customFormat="1"/>
    <row r="871" s="104" customFormat="1"/>
    <row r="872" s="104" customFormat="1"/>
    <row r="873" s="104" customFormat="1"/>
    <row r="874" s="104" customFormat="1"/>
    <row r="875" s="104" customFormat="1"/>
    <row r="876" s="104" customFormat="1"/>
    <row r="877" s="104" customFormat="1"/>
    <row r="878" s="104" customFormat="1"/>
    <row r="879" s="104" customFormat="1"/>
    <row r="880" s="104" customFormat="1"/>
    <row r="881" s="104" customFormat="1"/>
    <row r="882" s="104" customFormat="1"/>
    <row r="883" s="104" customFormat="1"/>
    <row r="884" s="104" customFormat="1"/>
    <row r="885" s="104" customFormat="1"/>
    <row r="886" s="104" customFormat="1"/>
    <row r="887" s="104" customFormat="1"/>
    <row r="888" s="104" customFormat="1"/>
    <row r="889" s="104" customFormat="1"/>
    <row r="890" s="104" customFormat="1"/>
    <row r="891" s="104" customFormat="1"/>
    <row r="892" s="104" customFormat="1"/>
    <row r="893" s="104" customFormat="1"/>
    <row r="894" s="104" customFormat="1"/>
    <row r="895" s="104" customFormat="1"/>
    <row r="896" s="104" customFormat="1"/>
    <row r="897" s="104" customFormat="1"/>
    <row r="898" s="104" customFormat="1"/>
    <row r="899" s="104" customFormat="1"/>
    <row r="900" s="104" customFormat="1"/>
    <row r="901" s="104" customFormat="1"/>
    <row r="902" s="104" customFormat="1"/>
    <row r="903" s="104" customFormat="1"/>
    <row r="904" s="104" customFormat="1"/>
    <row r="905" s="104" customFormat="1"/>
    <row r="906" s="104" customFormat="1"/>
    <row r="907" s="104" customFormat="1"/>
    <row r="908" s="104" customFormat="1"/>
    <row r="909" s="104" customFormat="1"/>
    <row r="910" s="104" customFormat="1"/>
    <row r="911" s="104" customFormat="1"/>
    <row r="912" s="104" customFormat="1"/>
    <row r="913" s="104" customFormat="1"/>
    <row r="914" s="104" customFormat="1"/>
    <row r="915" s="104" customFormat="1"/>
    <row r="916" s="104" customFormat="1"/>
    <row r="917" s="104" customFormat="1"/>
    <row r="918" s="104" customFormat="1"/>
    <row r="919" s="104" customFormat="1"/>
    <row r="920" s="104" customFormat="1"/>
    <row r="921" s="104" customFormat="1"/>
    <row r="922" s="104" customFormat="1"/>
    <row r="923" s="104" customFormat="1"/>
    <row r="924" s="104" customFormat="1"/>
    <row r="925" s="104" customFormat="1"/>
    <row r="926" s="104" customFormat="1"/>
    <row r="927" s="104" customFormat="1"/>
    <row r="928" s="104" customFormat="1"/>
    <row r="929" s="104" customFormat="1"/>
    <row r="930" s="104" customFormat="1"/>
    <row r="931" s="104" customFormat="1"/>
    <row r="932" s="104" customFormat="1"/>
    <row r="933" s="104" customFormat="1"/>
    <row r="934" s="104" customFormat="1"/>
    <row r="935" s="104" customFormat="1"/>
    <row r="936" s="104" customFormat="1"/>
    <row r="937" s="104" customFormat="1"/>
    <row r="938" s="104" customFormat="1"/>
    <row r="939" s="104" customFormat="1"/>
    <row r="940" s="104" customFormat="1"/>
    <row r="941" s="104" customFormat="1"/>
    <row r="942" s="104" customFormat="1"/>
    <row r="943" s="104" customFormat="1"/>
    <row r="944" s="104" customFormat="1"/>
    <row r="945" s="104" customFormat="1"/>
    <row r="946" s="104" customFormat="1"/>
    <row r="947" s="104" customFormat="1"/>
    <row r="948" s="104" customFormat="1"/>
    <row r="949" s="104" customFormat="1"/>
    <row r="950" s="104" customFormat="1"/>
    <row r="951" s="104" customFormat="1"/>
    <row r="952" s="104" customFormat="1"/>
    <row r="953" s="104" customFormat="1"/>
    <row r="954" s="104" customFormat="1"/>
    <row r="955" s="104" customFormat="1"/>
    <row r="956" s="104" customFormat="1"/>
    <row r="957" s="104" customFormat="1"/>
    <row r="958" s="104" customFormat="1"/>
    <row r="959" s="104" customFormat="1"/>
    <row r="960" s="104" customFormat="1"/>
    <row r="961" s="104" customFormat="1"/>
    <row r="962" s="104" customFormat="1"/>
    <row r="963" s="104" customFormat="1"/>
    <row r="964" s="104" customFormat="1"/>
    <row r="965" s="104" customFormat="1"/>
    <row r="966" s="104" customFormat="1"/>
    <row r="967" s="104" customFormat="1"/>
    <row r="968" s="104" customFormat="1"/>
    <row r="969" s="104" customFormat="1"/>
    <row r="970" s="104" customFormat="1"/>
    <row r="971" s="104" customFormat="1"/>
    <row r="972" s="104" customFormat="1"/>
    <row r="973" s="104" customFormat="1"/>
    <row r="974" s="104" customFormat="1"/>
    <row r="975" s="104" customFormat="1"/>
    <row r="976" s="104" customFormat="1"/>
    <row r="977" s="104" customFormat="1"/>
    <row r="978" s="104" customFormat="1"/>
    <row r="979" s="104" customFormat="1"/>
    <row r="980" s="104" customFormat="1"/>
    <row r="981" s="104" customFormat="1"/>
    <row r="982" s="104" customFormat="1"/>
    <row r="983" s="104" customFormat="1"/>
    <row r="984" s="104" customFormat="1"/>
    <row r="985" s="104" customFormat="1"/>
    <row r="986" s="104" customFormat="1"/>
    <row r="987" s="104" customFormat="1"/>
    <row r="988" s="104" customFormat="1"/>
    <row r="989" s="104" customFormat="1"/>
    <row r="990" s="104" customFormat="1"/>
    <row r="991" s="104" customFormat="1"/>
    <row r="992" s="104" customFormat="1"/>
    <row r="993" s="104" customFormat="1"/>
    <row r="994" s="104" customFormat="1"/>
    <row r="995" s="104" customFormat="1"/>
    <row r="996" s="104" customFormat="1"/>
    <row r="997" s="104" customFormat="1"/>
    <row r="998" s="104" customFormat="1"/>
    <row r="999" s="104" customFormat="1"/>
    <row r="1000" s="104" customFormat="1"/>
    <row r="1001" s="104" customFormat="1"/>
    <row r="1002" s="104" customFormat="1"/>
    <row r="1003" s="104" customFormat="1"/>
    <row r="1004" s="104" customFormat="1"/>
    <row r="1005" s="104" customFormat="1"/>
    <row r="1006" s="104" customFormat="1"/>
    <row r="1007" s="104" customFormat="1"/>
    <row r="1008" s="104" customFormat="1"/>
    <row r="1009" s="104" customFormat="1"/>
    <row r="1010" s="104" customFormat="1"/>
    <row r="1011" s="104" customFormat="1"/>
    <row r="1012" s="104" customFormat="1"/>
    <row r="1013" s="104" customFormat="1"/>
    <row r="1014" s="104" customFormat="1"/>
    <row r="1015" s="104" customFormat="1"/>
    <row r="1016" s="104" customFormat="1"/>
    <row r="1017" s="104" customFormat="1"/>
    <row r="1018" s="104" customFormat="1"/>
    <row r="1019" s="104" customFormat="1"/>
    <row r="1020" s="104" customFormat="1"/>
    <row r="1021" s="104" customFormat="1"/>
    <row r="1022" s="104" customFormat="1"/>
    <row r="1023" s="104" customFormat="1"/>
    <row r="1024" s="104" customFormat="1"/>
    <row r="1025" s="104" customFormat="1"/>
    <row r="1026" s="104" customFormat="1"/>
    <row r="1027" s="104" customFormat="1"/>
    <row r="1028" s="104" customFormat="1"/>
    <row r="1029" s="104" customFormat="1"/>
    <row r="1030" s="104" customFormat="1"/>
    <row r="1031" s="104" customFormat="1"/>
    <row r="1032" s="104" customFormat="1"/>
    <row r="1033" s="104" customFormat="1"/>
    <row r="1034" s="104" customFormat="1"/>
    <row r="1035" s="104" customFormat="1"/>
    <row r="1036" s="104" customFormat="1"/>
    <row r="1037" s="104" customFormat="1"/>
    <row r="1038" s="104" customFormat="1"/>
    <row r="1039" s="104" customFormat="1"/>
    <row r="1040" s="104" customFormat="1"/>
    <row r="1041" s="104" customFormat="1"/>
    <row r="1042" s="104" customFormat="1"/>
    <row r="1043" s="104" customFormat="1"/>
    <row r="1044" s="104" customFormat="1"/>
    <row r="1045" s="104" customFormat="1"/>
    <row r="1046" s="104" customFormat="1"/>
    <row r="1047" s="104" customFormat="1"/>
    <row r="1048" s="104" customFormat="1"/>
    <row r="1049" s="104" customFormat="1"/>
    <row r="1050" s="104" customFormat="1"/>
    <row r="1051" s="104" customFormat="1"/>
    <row r="1052" s="104" customFormat="1"/>
    <row r="1053" s="104" customFormat="1"/>
    <row r="1054" s="104" customFormat="1"/>
    <row r="1055" s="104" customFormat="1"/>
    <row r="1056" s="104" customFormat="1"/>
    <row r="1057" s="104" customFormat="1"/>
    <row r="1058" s="104" customFormat="1"/>
    <row r="1059" s="104" customFormat="1"/>
    <row r="1060" s="104" customFormat="1"/>
    <row r="1061" s="104" customFormat="1"/>
    <row r="1062" s="104" customFormat="1"/>
    <row r="1063" s="104" customFormat="1"/>
    <row r="1064" s="104" customFormat="1"/>
    <row r="1065" s="104" customFormat="1"/>
    <row r="1066" s="104" customFormat="1"/>
    <row r="1067" s="104" customFormat="1"/>
    <row r="1068" s="104" customFormat="1"/>
    <row r="1069" s="104" customFormat="1"/>
    <row r="1070" s="104" customFormat="1"/>
    <row r="1071" s="104" customFormat="1"/>
    <row r="1072" s="104" customFormat="1"/>
    <row r="1073" s="104" customFormat="1"/>
    <row r="1074" s="104" customFormat="1"/>
    <row r="1075" s="104" customFormat="1"/>
    <row r="1076" s="104" customFormat="1"/>
    <row r="1077" s="104" customFormat="1"/>
    <row r="1078" s="104" customFormat="1"/>
    <row r="1079" s="104" customFormat="1"/>
    <row r="1080" s="104" customFormat="1"/>
    <row r="1081" s="104" customFormat="1"/>
    <row r="1082" s="104" customFormat="1"/>
    <row r="1083" s="104" customFormat="1"/>
    <row r="1084" s="104" customFormat="1"/>
    <row r="1085" s="104" customFormat="1"/>
    <row r="1086" s="104" customFormat="1"/>
    <row r="1087" s="104" customFormat="1"/>
    <row r="1088" s="104" customFormat="1"/>
    <row r="1089" s="104" customFormat="1"/>
    <row r="1090" s="104" customFormat="1"/>
    <row r="1091" s="104" customFormat="1"/>
    <row r="1092" s="104" customFormat="1"/>
    <row r="1093" s="104" customFormat="1"/>
    <row r="1094" s="104" customFormat="1"/>
    <row r="1095" s="104" customFormat="1"/>
    <row r="1096" s="104" customFormat="1"/>
    <row r="1097" s="104" customFormat="1"/>
    <row r="1098" s="104" customFormat="1"/>
    <row r="1099" s="104" customFormat="1"/>
    <row r="1100" s="104" customFormat="1"/>
    <row r="1101" s="104" customFormat="1"/>
    <row r="1102" s="104" customFormat="1"/>
    <row r="1103" s="104" customFormat="1"/>
    <row r="1104" s="104" customFormat="1"/>
    <row r="1105" s="104" customFormat="1"/>
    <row r="1106" s="104" customFormat="1"/>
    <row r="1107" s="104" customFormat="1"/>
    <row r="1108" s="104" customFormat="1"/>
    <row r="1109" s="104" customFormat="1"/>
    <row r="1110" s="104" customFormat="1"/>
    <row r="1111" s="104" customFormat="1"/>
    <row r="1112" s="104" customFormat="1"/>
    <row r="1113" s="104" customFormat="1"/>
    <row r="1114" s="104" customFormat="1"/>
    <row r="1115" s="104" customFormat="1"/>
    <row r="1116" s="104" customFormat="1"/>
    <row r="1117" s="104" customFormat="1"/>
    <row r="1118" s="104" customFormat="1"/>
    <row r="1119" s="104" customFormat="1"/>
    <row r="1120" s="104" customFormat="1"/>
    <row r="1121" s="104" customFormat="1"/>
    <row r="1122" s="104" customFormat="1"/>
    <row r="1123" s="104" customFormat="1"/>
    <row r="1124" s="104" customFormat="1"/>
    <row r="1125" s="104" customFormat="1"/>
    <row r="1126" s="104" customFormat="1"/>
    <row r="1127" s="104" customFormat="1"/>
    <row r="1128" s="104" customFormat="1"/>
    <row r="1129" s="104" customFormat="1"/>
    <row r="1130" s="104" customFormat="1"/>
    <row r="1131" s="104" customFormat="1"/>
    <row r="1132" s="104" customFormat="1"/>
    <row r="1133" s="104" customFormat="1"/>
    <row r="1134" s="104" customFormat="1"/>
    <row r="1135" s="104" customFormat="1"/>
    <row r="1136" s="104" customFormat="1"/>
    <row r="1137" s="104" customFormat="1"/>
    <row r="1138" s="104" customFormat="1"/>
    <row r="1139" s="104" customFormat="1"/>
    <row r="1140" s="104" customFormat="1"/>
    <row r="1141" s="104" customFormat="1"/>
    <row r="1142" s="104" customFormat="1"/>
    <row r="1143" s="104" customFormat="1"/>
    <row r="1144" s="104" customFormat="1"/>
    <row r="1145" s="104" customFormat="1"/>
    <row r="1146" s="104" customFormat="1"/>
    <row r="1147" s="104" customFormat="1"/>
    <row r="1148" s="104" customFormat="1"/>
    <row r="1149" s="104" customFormat="1"/>
    <row r="1150" s="104" customFormat="1"/>
    <row r="1151" s="104" customFormat="1"/>
    <row r="1152" s="104" customFormat="1"/>
    <row r="1153" s="104" customFormat="1"/>
    <row r="1154" s="104" customFormat="1"/>
    <row r="1155" s="104" customFormat="1"/>
    <row r="1156" s="104" customFormat="1"/>
    <row r="1157" s="104" customFormat="1"/>
    <row r="1158" s="104" customFormat="1"/>
    <row r="1159" s="104" customFormat="1"/>
    <row r="1160" s="104" customFormat="1"/>
    <row r="1161" s="104" customFormat="1"/>
    <row r="1162" s="104" customFormat="1"/>
    <row r="1163" s="104" customFormat="1"/>
    <row r="1164" s="104" customFormat="1"/>
    <row r="1165" s="104" customFormat="1"/>
    <row r="1166" s="104" customFormat="1"/>
    <row r="1167" s="104" customFormat="1"/>
    <row r="1168" s="104" customFormat="1"/>
    <row r="1169" s="104" customFormat="1"/>
    <row r="1170" s="104" customFormat="1"/>
    <row r="1171" s="104" customFormat="1"/>
    <row r="1172" s="104" customFormat="1"/>
    <row r="1173" s="104" customFormat="1"/>
    <row r="1174" s="104" customFormat="1"/>
    <row r="1175" s="104" customFormat="1"/>
    <row r="1176" s="104" customFormat="1"/>
    <row r="1177" s="104" customFormat="1"/>
    <row r="1178" s="104" customFormat="1"/>
    <row r="1179" s="104" customFormat="1"/>
    <row r="1180" s="104" customFormat="1"/>
    <row r="1181" s="104" customFormat="1"/>
    <row r="1182" s="104" customFormat="1"/>
    <row r="1183" s="104" customFormat="1"/>
    <row r="1184" s="104" customFormat="1"/>
    <row r="1185" s="104" customFormat="1"/>
    <row r="1186" s="104" customFormat="1"/>
    <row r="1187" s="104" customFormat="1"/>
    <row r="1188" s="104" customFormat="1"/>
    <row r="1189" s="104" customFormat="1"/>
    <row r="1190" s="104" customFormat="1"/>
    <row r="1191" s="104" customFormat="1"/>
    <row r="1192" s="104" customFormat="1"/>
    <row r="1193" s="104" customFormat="1"/>
    <row r="1194" s="104" customFormat="1"/>
    <row r="1195" s="104" customFormat="1"/>
    <row r="1196" s="104" customFormat="1"/>
    <row r="1197" s="104" customFormat="1"/>
    <row r="1198" s="104" customFormat="1"/>
    <row r="1199" s="104" customFormat="1"/>
    <row r="1200" s="104" customFormat="1"/>
    <row r="1201" s="104" customFormat="1"/>
    <row r="1202" s="104" customFormat="1"/>
    <row r="1203" s="104" customFormat="1"/>
    <row r="1204" s="104" customFormat="1"/>
    <row r="1205" s="104" customFormat="1"/>
    <row r="1206" s="104" customFormat="1"/>
    <row r="1207" s="104" customFormat="1"/>
    <row r="1208" s="104" customFormat="1"/>
    <row r="1209" s="104" customFormat="1"/>
    <row r="1210" s="104" customFormat="1"/>
    <row r="1211" s="104" customFormat="1"/>
    <row r="1212" s="104" customFormat="1"/>
    <row r="1213" s="104" customFormat="1"/>
    <row r="1214" s="104" customFormat="1"/>
    <row r="1215" s="104" customFormat="1"/>
    <row r="1216" s="104" customFormat="1"/>
    <row r="1217" s="104" customFormat="1"/>
    <row r="1218" s="104" customFormat="1"/>
    <row r="1219" s="104" customFormat="1"/>
    <row r="1220" s="104" customFormat="1"/>
    <row r="1221" s="104" customFormat="1"/>
    <row r="1222" s="104" customFormat="1"/>
    <row r="1223" s="104" customFormat="1"/>
    <row r="1224" s="104" customFormat="1"/>
    <row r="1225" s="104" customFormat="1"/>
    <row r="1226" s="104" customFormat="1"/>
    <row r="1227" s="104" customFormat="1"/>
    <row r="1228" s="104" customFormat="1"/>
    <row r="1229" s="104" customFormat="1"/>
    <row r="1230" s="104" customFormat="1"/>
    <row r="1231" s="104" customFormat="1"/>
    <row r="1232" s="104" customFormat="1"/>
    <row r="1233" s="104" customFormat="1"/>
    <row r="1234" s="104" customFormat="1"/>
    <row r="1235" s="104" customFormat="1"/>
    <row r="1236" s="104" customFormat="1"/>
    <row r="1237" s="104" customFormat="1"/>
    <row r="1238" s="104" customFormat="1"/>
    <row r="1239" s="104" customFormat="1"/>
    <row r="1240" s="104" customFormat="1"/>
    <row r="1241" s="104" customFormat="1"/>
    <row r="1242" s="104" customFormat="1"/>
    <row r="1243" s="104" customFormat="1"/>
    <row r="1244" s="104" customFormat="1"/>
    <row r="1245" s="104" customFormat="1"/>
    <row r="1246" s="104" customFormat="1"/>
    <row r="1247" s="104" customFormat="1"/>
    <row r="1248" s="104" customFormat="1"/>
    <row r="1249" s="104" customFormat="1"/>
    <row r="1250" s="104" customFormat="1"/>
    <row r="1251" s="104" customFormat="1"/>
    <row r="1252" s="104" customFormat="1"/>
    <row r="1253" s="104" customFormat="1"/>
    <row r="1254" s="104" customFormat="1"/>
    <row r="1255" s="104" customFormat="1"/>
    <row r="1256" s="104" customFormat="1"/>
    <row r="1257" s="104" customFormat="1"/>
    <row r="1258" s="104" customFormat="1"/>
    <row r="1259" s="104" customFormat="1"/>
    <row r="1260" s="104" customFormat="1"/>
    <row r="1261" s="104" customFormat="1"/>
    <row r="1262" s="104" customFormat="1"/>
    <row r="1263" s="104" customFormat="1"/>
    <row r="1264" s="104" customFormat="1"/>
    <row r="1265" s="104" customFormat="1"/>
    <row r="1266" s="104" customFormat="1"/>
    <row r="1267" s="104" customFormat="1"/>
    <row r="1268" s="104" customFormat="1"/>
    <row r="1269" s="104" customFormat="1"/>
    <row r="1270" s="104" customFormat="1"/>
    <row r="1271" s="104" customFormat="1"/>
    <row r="1272" s="104" customFormat="1"/>
    <row r="1273" s="104" customFormat="1"/>
    <row r="1274" s="104" customFormat="1"/>
    <row r="1275" s="104" customFormat="1"/>
    <row r="1276" s="104" customFormat="1"/>
    <row r="1277" s="104" customFormat="1"/>
    <row r="1278" s="104" customFormat="1"/>
    <row r="1279" s="104" customFormat="1"/>
    <row r="1280" s="104" customFormat="1"/>
    <row r="1281" s="104" customFormat="1"/>
    <row r="1282" s="104" customFormat="1"/>
    <row r="1283" s="104" customFormat="1"/>
    <row r="1284" s="104" customFormat="1"/>
    <row r="1285" s="104" customFormat="1"/>
    <row r="1286" s="104" customFormat="1"/>
    <row r="1287" s="104" customFormat="1"/>
    <row r="1288" s="104" customFormat="1"/>
    <row r="1289" s="104" customFormat="1"/>
    <row r="1290" s="104" customFormat="1"/>
    <row r="1291" s="104" customFormat="1"/>
    <row r="1292" s="104" customFormat="1"/>
    <row r="1293" s="104" customFormat="1"/>
    <row r="1294" s="104" customFormat="1"/>
    <row r="1295" s="104" customFormat="1"/>
    <row r="1296" s="104" customFormat="1"/>
    <row r="1297" s="104" customFormat="1"/>
    <row r="1298" s="104" customFormat="1"/>
    <row r="1299" s="104" customFormat="1"/>
    <row r="1300" s="104" customFormat="1"/>
    <row r="1301" s="104" customFormat="1"/>
    <row r="1302" s="104" customFormat="1"/>
    <row r="1303" s="104" customFormat="1"/>
    <row r="1304" s="104" customFormat="1"/>
    <row r="1305" s="104" customFormat="1"/>
    <row r="1306" s="104" customFormat="1"/>
    <row r="1307" s="104" customFormat="1"/>
    <row r="1308" s="104" customFormat="1"/>
    <row r="1309" s="104" customFormat="1"/>
    <row r="1310" s="104" customFormat="1"/>
    <row r="1311" s="104" customFormat="1"/>
    <row r="1312" s="104" customFormat="1"/>
    <row r="1313" s="104" customFormat="1"/>
    <row r="1314" s="104" customFormat="1"/>
    <row r="1315" s="104" customFormat="1"/>
    <row r="1316" s="104" customFormat="1"/>
    <row r="1317" s="104" customFormat="1"/>
    <row r="1318" s="104" customFormat="1"/>
    <row r="1319" s="104" customFormat="1"/>
    <row r="1320" s="104" customFormat="1"/>
    <row r="1321" s="104" customFormat="1"/>
    <row r="1322" s="104" customFormat="1"/>
    <row r="1323" s="104" customFormat="1"/>
    <row r="1324" s="104" customFormat="1"/>
    <row r="1325" s="104" customFormat="1"/>
    <row r="1326" s="104" customFormat="1"/>
    <row r="1327" s="104" customFormat="1"/>
    <row r="1328" s="104" customFormat="1"/>
    <row r="1329" s="104" customFormat="1"/>
    <row r="1330" s="104" customFormat="1"/>
    <row r="1331" s="104" customFormat="1"/>
    <row r="1332" s="104" customFormat="1"/>
    <row r="1333" s="104" customFormat="1"/>
    <row r="1334" s="104" customFormat="1"/>
    <row r="1335" s="104" customFormat="1"/>
    <row r="1336" s="104" customFormat="1"/>
    <row r="1337" s="104" customFormat="1"/>
    <row r="1338" s="104" customFormat="1"/>
    <row r="1339" s="104" customFormat="1"/>
    <row r="1340" s="104" customFormat="1"/>
    <row r="1341" s="104" customFormat="1"/>
    <row r="1342" s="104" customFormat="1"/>
    <row r="1343" s="104" customFormat="1"/>
    <row r="1344" s="104" customFormat="1"/>
    <row r="1345" s="104" customFormat="1"/>
    <row r="1346" s="104" customFormat="1"/>
    <row r="1347" s="104" customFormat="1"/>
    <row r="1348" s="104" customFormat="1"/>
    <row r="1349" s="104" customFormat="1"/>
    <row r="1350" s="104" customFormat="1"/>
    <row r="1351" s="104" customFormat="1"/>
    <row r="1352" s="104" customFormat="1"/>
    <row r="1353" s="104" customFormat="1"/>
    <row r="1354" s="104" customFormat="1"/>
    <row r="1355" s="104" customFormat="1"/>
    <row r="1356" s="104" customFormat="1"/>
    <row r="1357" s="104" customFormat="1"/>
    <row r="1358" s="104" customFormat="1"/>
    <row r="1359" s="104" customFormat="1"/>
    <row r="1360" s="104" customFormat="1"/>
    <row r="1361" s="104" customFormat="1"/>
    <row r="1362" s="104" customFormat="1"/>
    <row r="1363" s="104" customFormat="1"/>
    <row r="1364" s="104" customFormat="1"/>
    <row r="1365" s="104" customFormat="1"/>
    <row r="1366" s="104" customFormat="1"/>
    <row r="1367" s="104" customFormat="1"/>
    <row r="1368" s="104" customFormat="1"/>
    <row r="1369" s="104" customFormat="1"/>
    <row r="1370" s="104" customFormat="1"/>
    <row r="1371" s="104" customFormat="1"/>
    <row r="1372" s="104" customFormat="1"/>
    <row r="1373" s="104" customFormat="1"/>
    <row r="1374" s="104" customFormat="1"/>
    <row r="1375" s="104" customFormat="1"/>
    <row r="1376" s="104" customFormat="1"/>
    <row r="1377" s="104" customFormat="1"/>
    <row r="1378" s="104" customFormat="1"/>
    <row r="1379" s="104" customFormat="1"/>
    <row r="1380" s="104" customFormat="1"/>
    <row r="1381" s="104" customFormat="1"/>
    <row r="1382" s="104" customFormat="1"/>
    <row r="1383" s="104" customFormat="1"/>
    <row r="1384" s="104" customFormat="1"/>
    <row r="1385" s="104" customFormat="1"/>
    <row r="1386" s="104" customFormat="1"/>
    <row r="1387" s="104" customFormat="1"/>
    <row r="1388" s="104" customFormat="1"/>
    <row r="1389" s="104" customFormat="1"/>
    <row r="1390" s="104" customFormat="1"/>
    <row r="1391" s="104" customFormat="1"/>
    <row r="1392" s="104" customFormat="1"/>
    <row r="1393" s="104" customFormat="1"/>
    <row r="1394" s="104" customFormat="1"/>
    <row r="1395" s="104" customFormat="1"/>
    <row r="1396" s="104" customFormat="1"/>
    <row r="1397" s="104" customFormat="1"/>
    <row r="1398" s="104" customFormat="1"/>
    <row r="1399" s="104" customFormat="1"/>
    <row r="1400" s="104" customFormat="1"/>
    <row r="1401" s="104" customFormat="1"/>
    <row r="1402" s="104" customFormat="1"/>
    <row r="1403" s="104" customFormat="1"/>
    <row r="1404" s="104" customFormat="1"/>
    <row r="1405" s="104" customFormat="1"/>
    <row r="1406" s="104" customFormat="1"/>
    <row r="1407" s="104" customFormat="1"/>
    <row r="1408" s="104" customFormat="1"/>
    <row r="1409" s="104" customFormat="1"/>
    <row r="1410" s="104" customFormat="1"/>
    <row r="1411" s="104" customFormat="1"/>
    <row r="1412" s="104" customFormat="1"/>
    <row r="1413" s="104" customFormat="1"/>
    <row r="1414" s="104" customFormat="1"/>
    <row r="1415" s="104" customFormat="1"/>
    <row r="1416" s="104" customFormat="1"/>
    <row r="1417" s="104" customFormat="1"/>
    <row r="1418" s="104" customFormat="1"/>
    <row r="1419" s="104" customFormat="1"/>
    <row r="1420" s="104" customFormat="1"/>
    <row r="1421" s="104" customFormat="1"/>
    <row r="1422" s="104" customFormat="1"/>
    <row r="1423" s="104" customFormat="1"/>
    <row r="1424" s="104" customFormat="1"/>
    <row r="1425" s="104" customFormat="1"/>
    <row r="1426" s="104" customFormat="1"/>
    <row r="1427" s="104" customFormat="1"/>
    <row r="1428" s="104" customFormat="1"/>
    <row r="1429" s="104" customFormat="1"/>
    <row r="1430" s="104" customFormat="1"/>
    <row r="1431" s="104" customFormat="1"/>
    <row r="1432" s="104" customFormat="1"/>
    <row r="1433" s="104" customFormat="1"/>
    <row r="1434" s="104" customFormat="1"/>
    <row r="1435" s="104" customFormat="1"/>
    <row r="1436" s="104" customFormat="1"/>
    <row r="1437" s="104" customFormat="1"/>
    <row r="1438" s="104" customFormat="1"/>
    <row r="1439" s="104" customFormat="1"/>
    <row r="1440" s="104" customFormat="1"/>
    <row r="1441" s="104" customFormat="1"/>
    <row r="1442" s="104" customFormat="1"/>
    <row r="1443" s="104" customFormat="1"/>
    <row r="1444" s="104" customFormat="1"/>
    <row r="1445" s="104" customFormat="1"/>
    <row r="1446" s="104" customFormat="1"/>
    <row r="1447" s="104" customFormat="1"/>
    <row r="1448" s="104" customFormat="1"/>
    <row r="1449" s="104" customFormat="1"/>
    <row r="1450" s="104" customFormat="1"/>
    <row r="1451" s="104" customFormat="1"/>
    <row r="1452" s="104" customFormat="1"/>
    <row r="1453" s="104" customFormat="1"/>
    <row r="1454" s="104" customFormat="1"/>
    <row r="1455" s="104" customFormat="1"/>
    <row r="1456" s="104" customFormat="1"/>
    <row r="1457" s="104" customFormat="1"/>
    <row r="1458" s="104" customFormat="1"/>
    <row r="1459" s="104" customFormat="1"/>
    <row r="1460" s="104" customFormat="1"/>
    <row r="1461" s="104" customFormat="1"/>
    <row r="1462" s="104" customFormat="1"/>
    <row r="1463" s="104" customFormat="1"/>
    <row r="1464" s="104" customFormat="1"/>
    <row r="1465" s="104" customFormat="1"/>
    <row r="1466" s="104" customFormat="1"/>
    <row r="1467" s="104" customFormat="1"/>
    <row r="1468" s="104" customFormat="1"/>
    <row r="1469" s="104" customFormat="1"/>
    <row r="1470" s="104" customFormat="1"/>
    <row r="1471" s="104" customFormat="1"/>
    <row r="1472" s="104" customFormat="1"/>
    <row r="1473" s="104" customFormat="1"/>
    <row r="1474" s="104" customFormat="1"/>
    <row r="1475" s="104" customFormat="1"/>
    <row r="1476" s="104" customFormat="1"/>
    <row r="1477" s="104" customFormat="1"/>
    <row r="1478" s="104" customFormat="1"/>
    <row r="1479" s="104" customFormat="1"/>
    <row r="1480" s="104" customFormat="1"/>
    <row r="1481" s="104" customFormat="1"/>
    <row r="1482" s="104" customFormat="1"/>
    <row r="1483" s="104" customFormat="1"/>
    <row r="1484" s="104" customFormat="1"/>
    <row r="1485" s="104" customFormat="1"/>
    <row r="1486" s="104" customFormat="1"/>
    <row r="1487" s="104" customFormat="1"/>
    <row r="1488" s="104" customFormat="1"/>
    <row r="1489" s="104" customFormat="1"/>
    <row r="1490" s="104" customFormat="1"/>
    <row r="1491" s="104" customFormat="1"/>
    <row r="1492" s="104" customFormat="1"/>
    <row r="1493" s="104" customFormat="1"/>
    <row r="1494" s="104" customFormat="1"/>
    <row r="1495" s="104" customFormat="1"/>
    <row r="1496" s="104" customFormat="1"/>
    <row r="1497" s="104" customFormat="1"/>
    <row r="1498" s="104" customFormat="1"/>
    <row r="1499" s="104" customFormat="1"/>
    <row r="1500" s="104" customFormat="1"/>
    <row r="1501" s="104" customFormat="1"/>
    <row r="1502" s="104" customFormat="1"/>
    <row r="1503" s="104" customFormat="1"/>
    <row r="1504" s="104" customFormat="1"/>
    <row r="1505" s="104" customFormat="1"/>
    <row r="1506" s="104" customFormat="1"/>
    <row r="1507" s="104" customFormat="1"/>
    <row r="1508" s="104" customFormat="1"/>
    <row r="1509" s="104" customFormat="1"/>
    <row r="1510" s="104" customFormat="1"/>
    <row r="1511" s="104" customFormat="1"/>
    <row r="1512" s="104" customFormat="1"/>
    <row r="1513" s="104" customFormat="1"/>
    <row r="1514" s="104" customFormat="1"/>
    <row r="1515" s="104" customFormat="1"/>
    <row r="1516" s="104" customFormat="1"/>
    <row r="1517" s="104" customFormat="1"/>
    <row r="1518" s="104" customFormat="1"/>
    <row r="1519" s="104" customFormat="1"/>
    <row r="1520" s="104" customFormat="1"/>
    <row r="1521" s="104" customFormat="1"/>
    <row r="1522" s="104" customFormat="1"/>
    <row r="1523" s="104" customFormat="1"/>
    <row r="1524" s="104" customFormat="1"/>
    <row r="1525" s="104" customFormat="1"/>
    <row r="1526" s="104" customFormat="1"/>
    <row r="1527" s="104" customFormat="1"/>
    <row r="1528" s="104" customFormat="1"/>
    <row r="1529" s="104" customFormat="1"/>
    <row r="1530" s="104" customFormat="1"/>
    <row r="1531" s="104" customFormat="1"/>
    <row r="1532" s="104" customFormat="1"/>
    <row r="1533" s="104" customFormat="1"/>
    <row r="1534" s="104" customFormat="1"/>
    <row r="1535" s="104" customFormat="1"/>
    <row r="1536" s="104" customFormat="1"/>
    <row r="1537" s="104" customFormat="1"/>
    <row r="1538" s="104" customFormat="1"/>
    <row r="1539" s="104" customFormat="1"/>
    <row r="1540" s="104" customFormat="1"/>
    <row r="1541" s="104" customFormat="1"/>
    <row r="1542" s="104" customFormat="1"/>
    <row r="1543" s="104" customFormat="1"/>
    <row r="1544" s="104" customFormat="1"/>
    <row r="1545" s="104" customFormat="1"/>
    <row r="1546" s="104" customFormat="1"/>
    <row r="1547" s="104" customFormat="1"/>
    <row r="1548" s="104" customFormat="1"/>
    <row r="1549" s="104" customFormat="1"/>
    <row r="1550" s="104" customFormat="1"/>
    <row r="1551" s="104" customFormat="1"/>
    <row r="1552" s="104" customFormat="1"/>
    <row r="1553" s="104" customFormat="1"/>
    <row r="1554" s="104" customFormat="1"/>
    <row r="1555" s="104" customFormat="1"/>
    <row r="1556" s="104" customFormat="1"/>
    <row r="1557" s="104" customFormat="1"/>
    <row r="1558" s="104" customFormat="1"/>
    <row r="1559" s="104" customFormat="1"/>
    <row r="1560" s="104" customFormat="1"/>
    <row r="1561" s="104" customFormat="1"/>
    <row r="1562" s="104" customFormat="1"/>
    <row r="1563" s="104" customFormat="1"/>
    <row r="1564" s="104" customFormat="1"/>
    <row r="1565" s="104" customFormat="1"/>
    <row r="1566" s="104" customFormat="1"/>
    <row r="1567" s="104" customFormat="1"/>
    <row r="1568" s="104" customFormat="1"/>
    <row r="1569" s="104" customFormat="1"/>
    <row r="1570" s="104" customFormat="1"/>
    <row r="1571" s="104" customFormat="1"/>
    <row r="1572" s="104" customFormat="1"/>
    <row r="1573" s="104" customFormat="1"/>
    <row r="1574" s="104" customFormat="1"/>
    <row r="1575" s="104" customFormat="1"/>
    <row r="1576" s="104" customFormat="1"/>
    <row r="1577" s="104" customFormat="1"/>
    <row r="1578" s="104" customFormat="1"/>
    <row r="1579" s="104" customFormat="1"/>
    <row r="1580" s="104" customFormat="1"/>
    <row r="1581" s="104" customFormat="1"/>
    <row r="1582" s="104" customFormat="1"/>
    <row r="1583" s="104" customFormat="1"/>
    <row r="1584" s="104" customFormat="1"/>
    <row r="1585" s="104" customFormat="1"/>
    <row r="1586" s="104" customFormat="1"/>
    <row r="1587" s="104" customFormat="1"/>
    <row r="1588" s="104" customFormat="1"/>
    <row r="1589" s="104" customFormat="1"/>
    <row r="1590" s="104" customFormat="1"/>
    <row r="1591" s="104" customFormat="1"/>
    <row r="1592" s="104" customFormat="1"/>
    <row r="1593" s="104" customFormat="1"/>
    <row r="1594" s="104" customFormat="1"/>
    <row r="1595" s="104" customFormat="1"/>
    <row r="1596" s="104" customFormat="1"/>
    <row r="1597" s="104" customFormat="1"/>
    <row r="1598" s="104" customFormat="1"/>
    <row r="1599" s="104" customFormat="1"/>
    <row r="1600" s="104" customFormat="1"/>
    <row r="1601" s="104" customFormat="1"/>
    <row r="1602" s="104" customFormat="1"/>
    <row r="1603" s="104" customFormat="1"/>
    <row r="1604" s="104" customFormat="1"/>
    <row r="1605" s="104" customFormat="1"/>
    <row r="1606" s="104" customFormat="1"/>
    <row r="1607" s="104" customFormat="1"/>
    <row r="1608" s="104" customFormat="1"/>
    <row r="1609" s="104" customFormat="1"/>
    <row r="1610" s="104" customFormat="1"/>
    <row r="1611" s="104" customFormat="1"/>
    <row r="1612" s="104" customFormat="1"/>
    <row r="1613" s="104" customFormat="1"/>
    <row r="1614" s="104" customFormat="1"/>
    <row r="1615" s="104" customFormat="1"/>
    <row r="1616" s="104" customFormat="1"/>
    <row r="1617" s="104" customFormat="1"/>
    <row r="1618" s="104" customFormat="1"/>
    <row r="1619" s="104" customFormat="1"/>
    <row r="1620" s="104" customFormat="1"/>
    <row r="1621" s="104" customFormat="1"/>
    <row r="1622" s="104" customFormat="1"/>
    <row r="1623" s="104" customFormat="1"/>
    <row r="1624" s="104" customFormat="1"/>
    <row r="1625" s="104" customFormat="1"/>
    <row r="1626" s="104" customFormat="1"/>
    <row r="1627" s="104" customFormat="1"/>
    <row r="1628" s="104" customFormat="1"/>
    <row r="1629" s="104" customFormat="1"/>
    <row r="1630" s="104" customFormat="1"/>
    <row r="1631" s="104" customFormat="1"/>
    <row r="1632" s="104" customFormat="1"/>
    <row r="1633" s="104" customFormat="1"/>
    <row r="1634" s="104" customFormat="1"/>
    <row r="1635" s="104" customFormat="1"/>
    <row r="1636" s="104" customFormat="1"/>
    <row r="1637" s="104" customFormat="1"/>
    <row r="1638" s="104" customFormat="1"/>
    <row r="1639" s="104" customFormat="1"/>
    <row r="1640" s="104" customFormat="1"/>
    <row r="1641" s="104" customFormat="1"/>
    <row r="1642" s="104" customFormat="1"/>
    <row r="1643" s="104" customFormat="1"/>
    <row r="1644" s="104" customFormat="1"/>
    <row r="1645" s="104" customFormat="1"/>
    <row r="1646" s="104" customFormat="1"/>
    <row r="1647" s="104" customFormat="1"/>
    <row r="1648" s="104" customFormat="1"/>
    <row r="1649" s="104" customFormat="1"/>
    <row r="1650" s="104" customFormat="1"/>
    <row r="1651" s="104" customFormat="1"/>
    <row r="1652" s="104" customFormat="1"/>
    <row r="1653" s="104" customFormat="1"/>
    <row r="1654" s="104" customFormat="1"/>
    <row r="1655" s="104" customFormat="1"/>
    <row r="1656" s="104" customFormat="1"/>
    <row r="1657" s="104" customFormat="1"/>
    <row r="1658" s="104" customFormat="1"/>
    <row r="1659" s="104" customFormat="1"/>
    <row r="1660" s="104" customFormat="1"/>
    <row r="1661" s="104" customFormat="1"/>
    <row r="1662" s="104" customFormat="1"/>
    <row r="1663" s="104" customFormat="1"/>
    <row r="1664" s="104" customFormat="1"/>
    <row r="1665" s="104" customFormat="1"/>
    <row r="1666" s="104" customFormat="1"/>
    <row r="1667" s="104" customFormat="1"/>
    <row r="1668" s="104" customFormat="1"/>
    <row r="1669" s="104" customFormat="1"/>
    <row r="1670" s="104" customFormat="1"/>
    <row r="1671" s="104" customFormat="1"/>
    <row r="1672" s="104" customFormat="1"/>
    <row r="1673" s="104" customFormat="1"/>
    <row r="1674" s="104" customFormat="1"/>
    <row r="1675" s="104" customFormat="1"/>
    <row r="1676" s="104" customFormat="1"/>
    <row r="1677" s="104" customFormat="1"/>
    <row r="1678" s="104" customFormat="1"/>
    <row r="1679" s="104" customFormat="1"/>
    <row r="1680" s="104" customFormat="1"/>
    <row r="1681" s="104" customFormat="1"/>
    <row r="1682" s="104" customFormat="1"/>
    <row r="1683" s="104" customFormat="1"/>
    <row r="1684" s="104" customFormat="1"/>
    <row r="1685" s="104" customFormat="1"/>
    <row r="1686" s="104" customFormat="1"/>
    <row r="1687" s="104" customFormat="1"/>
    <row r="1688" s="104" customFormat="1"/>
    <row r="1689" s="104" customFormat="1"/>
    <row r="1690" s="104" customFormat="1"/>
    <row r="1691" s="104" customFormat="1"/>
    <row r="1692" s="104" customFormat="1"/>
    <row r="1693" s="104" customFormat="1"/>
    <row r="1694" s="104" customFormat="1"/>
    <row r="1695" s="104" customFormat="1"/>
    <row r="1696" s="104" customFormat="1"/>
    <row r="1697" s="104" customFormat="1"/>
    <row r="1698" s="104" customFormat="1"/>
    <row r="1699" s="104" customFormat="1"/>
    <row r="1700" s="104" customFormat="1"/>
    <row r="1701" s="104" customFormat="1"/>
    <row r="1702" s="104" customFormat="1"/>
    <row r="1703" s="104" customFormat="1"/>
    <row r="1704" s="104" customFormat="1"/>
    <row r="1705" s="104" customFormat="1"/>
    <row r="1706" s="104" customFormat="1"/>
    <row r="1707" s="104" customFormat="1"/>
    <row r="1708" s="104" customFormat="1"/>
    <row r="1709" s="104" customFormat="1"/>
    <row r="1710" s="104" customFormat="1"/>
    <row r="1711" s="104" customFormat="1"/>
    <row r="1712" s="104" customFormat="1"/>
    <row r="1713" s="104" customFormat="1"/>
    <row r="1714" s="104" customFormat="1"/>
    <row r="1715" s="104" customFormat="1"/>
    <row r="1716" s="104" customFormat="1"/>
    <row r="1717" s="104" customFormat="1"/>
    <row r="1718" s="104" customFormat="1"/>
    <row r="1719" s="104" customFormat="1"/>
    <row r="1720" s="104" customFormat="1"/>
    <row r="1721" s="104" customFormat="1"/>
    <row r="1722" s="104" customFormat="1"/>
    <row r="1723" s="104" customFormat="1"/>
    <row r="1724" s="104" customFormat="1"/>
    <row r="1725" s="104" customFormat="1"/>
    <row r="1726" s="104" customFormat="1"/>
    <row r="1727" s="104" customFormat="1"/>
    <row r="1728" s="104" customFormat="1"/>
    <row r="1729" s="104" customFormat="1"/>
    <row r="1730" s="104" customFormat="1"/>
    <row r="1731" s="104" customFormat="1"/>
    <row r="1732" s="104" customFormat="1"/>
    <row r="1733" s="104" customFormat="1"/>
    <row r="1734" s="104" customFormat="1"/>
    <row r="1735" s="104" customFormat="1"/>
    <row r="1736" s="104" customFormat="1"/>
    <row r="1737" s="104" customFormat="1"/>
    <row r="1738" s="104" customFormat="1"/>
    <row r="1739" s="104" customFormat="1"/>
    <row r="1740" s="104" customFormat="1"/>
    <row r="1741" s="104" customFormat="1"/>
    <row r="1742" s="104" customFormat="1"/>
    <row r="1743" s="104" customFormat="1"/>
    <row r="1744" s="104" customFormat="1"/>
    <row r="1745" s="104" customFormat="1"/>
    <row r="1746" s="104" customFormat="1"/>
    <row r="1747" s="104" customFormat="1"/>
    <row r="1748" s="104" customFormat="1"/>
    <row r="1749" s="104" customFormat="1"/>
    <row r="1750" s="104" customFormat="1"/>
    <row r="1751" s="104" customFormat="1"/>
    <row r="1752" s="104" customFormat="1"/>
    <row r="1753" s="104" customFormat="1"/>
    <row r="1754" s="104" customFormat="1"/>
    <row r="1755" s="104" customFormat="1"/>
    <row r="1756" s="104" customFormat="1"/>
    <row r="1757" s="104" customFormat="1"/>
    <row r="1758" s="104" customFormat="1"/>
    <row r="1759" s="104" customFormat="1"/>
    <row r="1760" s="104" customFormat="1"/>
    <row r="1761" s="104" customFormat="1"/>
    <row r="1762" s="104" customFormat="1"/>
    <row r="1763" s="104" customFormat="1"/>
    <row r="1764" s="104" customFormat="1"/>
    <row r="1765" s="104" customFormat="1"/>
    <row r="1766" s="104" customFormat="1"/>
    <row r="1767" s="104" customFormat="1"/>
    <row r="1768" s="104" customFormat="1"/>
    <row r="1769" s="104" customFormat="1"/>
    <row r="1770" s="104" customFormat="1"/>
    <row r="1771" s="104" customFormat="1"/>
    <row r="1772" s="104" customFormat="1"/>
    <row r="1773" s="104" customFormat="1"/>
    <row r="1774" s="104" customFormat="1"/>
    <row r="1775" s="104" customFormat="1"/>
    <row r="1776" s="104" customFormat="1"/>
    <row r="1777" s="104" customFormat="1"/>
    <row r="1778" s="104" customFormat="1"/>
    <row r="1779" s="104" customFormat="1"/>
    <row r="1780" s="104" customFormat="1"/>
    <row r="1781" s="104" customFormat="1"/>
    <row r="1782" s="104" customFormat="1"/>
    <row r="1783" s="104" customFormat="1"/>
    <row r="1784" s="104" customFormat="1"/>
    <row r="1785" s="104" customFormat="1"/>
    <row r="1786" s="104" customFormat="1"/>
    <row r="1787" s="104" customFormat="1"/>
    <row r="1788" s="104" customFormat="1"/>
    <row r="1789" s="104" customFormat="1"/>
    <row r="1790" s="104" customFormat="1"/>
    <row r="1791" s="104" customFormat="1"/>
    <row r="1792" s="104" customFormat="1"/>
    <row r="1793" s="104" customFormat="1"/>
    <row r="1794" s="104" customFormat="1"/>
    <row r="1795" s="104" customFormat="1"/>
    <row r="1796" s="104" customFormat="1"/>
    <row r="1797" s="104" customFormat="1"/>
    <row r="1798" s="104" customFormat="1"/>
    <row r="1799" s="104" customFormat="1"/>
    <row r="1800" s="104" customFormat="1"/>
    <row r="1801" s="104" customFormat="1"/>
    <row r="1802" s="104" customFormat="1"/>
    <row r="1803" s="104" customFormat="1"/>
    <row r="1804" s="104" customFormat="1"/>
    <row r="1805" s="104" customFormat="1"/>
    <row r="1806" s="104" customFormat="1"/>
    <row r="1807" s="104" customFormat="1"/>
    <row r="1808" s="104" customFormat="1"/>
    <row r="1809" s="104" customFormat="1"/>
    <row r="1810" s="104" customFormat="1"/>
    <row r="1811" s="104" customFormat="1"/>
    <row r="1812" s="104" customFormat="1"/>
    <row r="1813" s="104" customFormat="1"/>
    <row r="1814" s="104" customFormat="1"/>
    <row r="1815" s="104" customFormat="1"/>
    <row r="1816" s="104" customFormat="1"/>
    <row r="1817" s="104" customFormat="1"/>
    <row r="1818" s="104" customFormat="1"/>
    <row r="1819" s="104" customFormat="1"/>
    <row r="1820" s="104" customFormat="1"/>
    <row r="1821" s="104" customFormat="1"/>
    <row r="1822" s="104" customFormat="1"/>
    <row r="1823" s="104" customFormat="1"/>
    <row r="1824" s="104" customFormat="1"/>
    <row r="1825" s="104" customFormat="1"/>
    <row r="1826" s="104" customFormat="1"/>
    <row r="1827" s="104" customFormat="1"/>
    <row r="1828" s="104" customFormat="1"/>
    <row r="1829" s="104" customFormat="1"/>
    <row r="1830" s="104" customFormat="1"/>
    <row r="1831" s="104" customFormat="1"/>
    <row r="1832" s="104" customFormat="1"/>
    <row r="1833" s="104" customFormat="1"/>
    <row r="1834" s="104" customFormat="1"/>
    <row r="1835" s="104" customFormat="1"/>
    <row r="1836" s="104" customFormat="1"/>
    <row r="1837" s="104" customFormat="1"/>
    <row r="1838" s="104" customFormat="1"/>
    <row r="1839" s="104" customFormat="1"/>
    <row r="1840" s="104" customFormat="1"/>
    <row r="1841" s="104" customFormat="1"/>
    <row r="1842" s="104" customFormat="1"/>
    <row r="1843" s="104" customFormat="1"/>
    <row r="1844" s="104" customFormat="1"/>
    <row r="1845" s="104" customFormat="1"/>
    <row r="1846" s="104" customFormat="1"/>
    <row r="1847" s="104" customFormat="1"/>
    <row r="1848" s="104" customFormat="1"/>
    <row r="1849" s="104" customFormat="1"/>
    <row r="1850" s="104" customFormat="1"/>
    <row r="1851" s="104" customFormat="1"/>
    <row r="1852" s="104" customFormat="1"/>
    <row r="1853" s="104" customFormat="1"/>
    <row r="1854" s="104" customFormat="1"/>
    <row r="1855" s="104" customFormat="1"/>
    <row r="1856" s="104" customFormat="1"/>
    <row r="1857" s="104" customFormat="1"/>
    <row r="1858" s="104" customFormat="1"/>
    <row r="1859" s="104" customFormat="1"/>
    <row r="1860" s="104" customFormat="1"/>
    <row r="1861" s="104" customFormat="1"/>
    <row r="1862" s="104" customFormat="1"/>
    <row r="1863" s="104" customFormat="1"/>
    <row r="1864" s="104" customFormat="1"/>
    <row r="1865" s="104" customFormat="1"/>
    <row r="1866" s="104" customFormat="1"/>
    <row r="1867" s="104" customFormat="1"/>
    <row r="1868" s="104" customFormat="1"/>
    <row r="1869" s="104" customFormat="1"/>
    <row r="1870" s="104" customFormat="1"/>
    <row r="1871" s="104" customFormat="1"/>
    <row r="1872" s="104" customFormat="1"/>
    <row r="1873" s="104" customFormat="1"/>
    <row r="1874" s="104" customFormat="1"/>
    <row r="1875" s="104" customFormat="1"/>
    <row r="1876" s="104" customFormat="1"/>
    <row r="1877" s="104" customFormat="1"/>
    <row r="1878" s="104" customFormat="1"/>
    <row r="1879" s="104" customFormat="1"/>
    <row r="1880" s="104" customFormat="1"/>
    <row r="1881" s="104" customFormat="1"/>
    <row r="1882" s="104" customFormat="1"/>
    <row r="1883" s="104" customFormat="1"/>
    <row r="1884" s="104" customFormat="1"/>
    <row r="1885" s="104" customFormat="1"/>
    <row r="1886" s="104" customFormat="1"/>
    <row r="1887" s="104" customFormat="1"/>
    <row r="1888" s="104" customFormat="1"/>
    <row r="1889" s="104" customFormat="1"/>
    <row r="1890" s="104" customFormat="1"/>
    <row r="1891" s="104" customFormat="1"/>
    <row r="1892" s="104" customFormat="1"/>
    <row r="1893" s="104" customFormat="1"/>
    <row r="1894" s="104" customFormat="1"/>
    <row r="1895" s="104" customFormat="1"/>
    <row r="1896" s="104" customFormat="1"/>
    <row r="1897" s="104" customFormat="1"/>
    <row r="1898" s="104" customFormat="1"/>
    <row r="1899" s="104" customFormat="1"/>
    <row r="1900" s="104" customFormat="1"/>
    <row r="1901" s="104" customFormat="1"/>
    <row r="1902" s="104" customFormat="1"/>
    <row r="1903" s="104" customFormat="1"/>
    <row r="1904" s="104" customFormat="1"/>
    <row r="1905" s="104" customFormat="1"/>
    <row r="1906" s="104" customFormat="1"/>
    <row r="1907" s="104" customFormat="1"/>
    <row r="1908" s="104" customFormat="1"/>
    <row r="1909" s="104" customFormat="1"/>
    <row r="1910" s="104" customFormat="1"/>
    <row r="1911" s="104" customFormat="1"/>
    <row r="1912" s="104" customFormat="1"/>
    <row r="1913" s="104" customFormat="1"/>
    <row r="1914" s="104" customFormat="1"/>
    <row r="1915" s="104" customFormat="1"/>
    <row r="1916" s="104" customFormat="1"/>
    <row r="1917" s="104" customFormat="1"/>
    <row r="1918" s="104" customFormat="1"/>
    <row r="1919" s="104" customFormat="1"/>
    <row r="1920" s="104" customFormat="1"/>
    <row r="1921" s="104" customFormat="1"/>
    <row r="1922" s="104" customFormat="1"/>
    <row r="1923" s="104" customFormat="1"/>
    <row r="1924" s="104" customFormat="1"/>
    <row r="1925" s="104" customFormat="1"/>
    <row r="1926" s="104" customFormat="1"/>
    <row r="1927" s="104" customFormat="1"/>
    <row r="1928" s="104" customFormat="1"/>
    <row r="1929" s="104" customFormat="1"/>
    <row r="1930" s="104" customFormat="1"/>
    <row r="1931" s="104" customFormat="1"/>
    <row r="1932" s="104" customFormat="1"/>
    <row r="1933" s="104" customFormat="1"/>
    <row r="1934" s="104" customFormat="1"/>
    <row r="1935" s="104" customFormat="1"/>
    <row r="1936" s="104" customFormat="1"/>
    <row r="1937" s="104" customFormat="1"/>
    <row r="1938" s="104" customFormat="1"/>
    <row r="1939" s="104" customFormat="1"/>
    <row r="1940" s="104" customFormat="1"/>
    <row r="1941" s="104" customFormat="1"/>
    <row r="1942" s="104" customFormat="1"/>
    <row r="1943" s="104" customFormat="1"/>
    <row r="1944" s="104" customFormat="1"/>
    <row r="1945" s="104" customFormat="1"/>
    <row r="1946" s="104" customFormat="1"/>
    <row r="1947" s="104" customFormat="1"/>
    <row r="1948" s="104" customFormat="1"/>
    <row r="1949" s="104" customFormat="1"/>
    <row r="1950" s="104" customFormat="1"/>
    <row r="1951" s="104" customFormat="1"/>
    <row r="1952" s="104" customFormat="1"/>
    <row r="1953" s="104" customFormat="1"/>
    <row r="1954" s="104" customFormat="1"/>
    <row r="1955" s="104" customFormat="1"/>
    <row r="1956" s="104" customFormat="1"/>
    <row r="1957" s="104" customFormat="1"/>
    <row r="1958" s="104" customFormat="1"/>
    <row r="1959" s="104" customFormat="1"/>
    <row r="1960" s="104" customFormat="1"/>
    <row r="1961" s="104" customFormat="1"/>
    <row r="1962" s="104" customFormat="1"/>
    <row r="1963" s="104" customFormat="1"/>
    <row r="1964" s="104" customFormat="1"/>
    <row r="1965" s="104" customFormat="1"/>
    <row r="1966" s="104" customFormat="1"/>
    <row r="1967" s="104" customFormat="1"/>
    <row r="1968" s="104" customFormat="1"/>
    <row r="1969" s="104" customFormat="1"/>
    <row r="1970" s="104" customFormat="1"/>
    <row r="1971" s="104" customFormat="1"/>
    <row r="1972" s="104" customFormat="1"/>
    <row r="1973" s="104" customFormat="1"/>
    <row r="1974" s="104" customFormat="1"/>
    <row r="1975" s="104" customFormat="1"/>
    <row r="1976" s="104" customFormat="1"/>
    <row r="1977" s="104" customFormat="1"/>
    <row r="1978" s="104" customFormat="1"/>
    <row r="1979" s="104" customFormat="1"/>
    <row r="1980" s="104" customFormat="1"/>
    <row r="1981" s="104" customFormat="1"/>
    <row r="1982" s="104" customFormat="1"/>
    <row r="1983" s="104" customFormat="1"/>
    <row r="1984" s="104" customFormat="1"/>
    <row r="1985" s="104" customFormat="1"/>
    <row r="1986" s="104" customFormat="1"/>
    <row r="1987" s="104" customFormat="1"/>
    <row r="1988" s="104" customFormat="1"/>
    <row r="1989" s="104" customFormat="1"/>
    <row r="1990" s="104" customFormat="1"/>
    <row r="1991" s="104" customFormat="1"/>
    <row r="1992" s="104" customFormat="1"/>
    <row r="1993" s="104" customFormat="1"/>
    <row r="1994" s="104" customFormat="1"/>
    <row r="1995" s="104" customFormat="1"/>
    <row r="1996" s="104" customFormat="1"/>
    <row r="1997" s="104" customFormat="1"/>
    <row r="1998" s="104" customFormat="1"/>
    <row r="1999" s="104" customFormat="1"/>
    <row r="2000" s="104" customFormat="1"/>
    <row r="2001" s="104" customFormat="1"/>
    <row r="2002" s="104" customFormat="1"/>
    <row r="2003" s="104" customFormat="1"/>
    <row r="2004" s="104" customFormat="1"/>
    <row r="2005" s="104" customFormat="1"/>
    <row r="2006" s="104" customFormat="1"/>
    <row r="2007" s="104" customFormat="1"/>
    <row r="2008" s="104" customFormat="1"/>
    <row r="2009" s="104" customFormat="1"/>
    <row r="2010" s="104" customFormat="1"/>
    <row r="2011" s="104" customFormat="1"/>
    <row r="2012" s="104" customFormat="1"/>
    <row r="2013" s="104" customFormat="1"/>
    <row r="2014" s="104" customFormat="1"/>
    <row r="2015" s="104" customFormat="1"/>
    <row r="2016" s="104" customFormat="1"/>
    <row r="2017" s="104" customFormat="1"/>
    <row r="2018" s="104" customFormat="1"/>
    <row r="2019" s="104" customFormat="1"/>
    <row r="2020" s="104" customFormat="1"/>
    <row r="2021" s="104" customFormat="1"/>
    <row r="2022" s="104" customFormat="1"/>
    <row r="2023" s="104" customFormat="1"/>
    <row r="2024" s="104" customFormat="1"/>
    <row r="2025" s="104" customFormat="1"/>
    <row r="2026" s="104" customFormat="1"/>
    <row r="2027" s="104" customFormat="1"/>
    <row r="2028" s="104" customFormat="1"/>
    <row r="2029" s="104" customFormat="1"/>
    <row r="2030" s="104" customFormat="1"/>
    <row r="2031" s="104" customFormat="1"/>
    <row r="2032" s="104" customFormat="1"/>
    <row r="2033" s="104" customFormat="1"/>
    <row r="2034" s="104" customFormat="1"/>
    <row r="2035" s="104" customFormat="1"/>
    <row r="2036" s="104" customFormat="1"/>
    <row r="2037" s="104" customFormat="1"/>
    <row r="2038" s="104" customFormat="1"/>
    <row r="2039" s="104" customFormat="1"/>
    <row r="2040" s="104" customFormat="1"/>
    <row r="2041" s="104" customFormat="1"/>
    <row r="2042" s="104" customFormat="1"/>
    <row r="2043" s="104" customFormat="1"/>
    <row r="2044" s="104" customFormat="1"/>
    <row r="2045" s="104" customFormat="1"/>
    <row r="2046" s="104" customFormat="1"/>
    <row r="2047" s="104" customFormat="1"/>
    <row r="2048" s="104" customFormat="1"/>
    <row r="2049" s="104" customFormat="1"/>
    <row r="2050" s="104" customFormat="1"/>
    <row r="2051" s="104" customFormat="1"/>
    <row r="2052" s="104" customFormat="1"/>
    <row r="2053" s="104" customFormat="1"/>
    <row r="2054" s="104" customFormat="1"/>
    <row r="2055" s="104" customFormat="1"/>
    <row r="2056" s="104" customFormat="1"/>
    <row r="2057" s="104" customFormat="1"/>
    <row r="2058" s="104" customFormat="1"/>
    <row r="2059" s="104" customFormat="1"/>
    <row r="2060" s="104" customFormat="1"/>
    <row r="2061" s="104" customFormat="1"/>
    <row r="2062" s="104" customFormat="1"/>
    <row r="2063" s="104" customFormat="1"/>
    <row r="2064" s="104" customFormat="1"/>
    <row r="2065" s="104" customFormat="1"/>
    <row r="2066" s="104" customFormat="1"/>
    <row r="2067" s="104" customFormat="1"/>
    <row r="2068" s="104" customFormat="1"/>
    <row r="2069" s="104" customFormat="1"/>
    <row r="2070" s="104" customFormat="1"/>
    <row r="2071" s="104" customFormat="1"/>
    <row r="2072" s="104" customFormat="1"/>
    <row r="2073" s="104" customFormat="1"/>
    <row r="2074" s="104" customFormat="1"/>
    <row r="2075" s="104" customFormat="1"/>
    <row r="2076" s="104" customFormat="1"/>
    <row r="2077" s="104" customFormat="1"/>
    <row r="2078" s="104" customFormat="1"/>
    <row r="2079" s="104" customFormat="1"/>
    <row r="2080" s="104" customFormat="1"/>
    <row r="2081" s="104" customFormat="1"/>
    <row r="2082" s="104" customFormat="1"/>
    <row r="2083" s="104" customFormat="1"/>
    <row r="2084" s="104" customFormat="1"/>
    <row r="2085" s="104" customFormat="1"/>
    <row r="2086" s="104" customFormat="1"/>
    <row r="2087" s="104" customFormat="1"/>
    <row r="2088" s="104" customFormat="1"/>
    <row r="2089" s="104" customFormat="1"/>
    <row r="2090" s="104" customFormat="1"/>
    <row r="2091" s="104" customFormat="1"/>
    <row r="2092" s="104" customFormat="1"/>
    <row r="2093" s="104" customFormat="1"/>
    <row r="2094" s="104" customFormat="1"/>
    <row r="2095" s="104" customFormat="1"/>
    <row r="2096" s="104" customFormat="1"/>
    <row r="2097" s="104" customFormat="1"/>
    <row r="2098" s="104" customFormat="1"/>
    <row r="2099" s="104" customFormat="1"/>
    <row r="2100" s="104" customFormat="1"/>
    <row r="2101" s="104" customFormat="1"/>
    <row r="2102" s="104" customFormat="1"/>
    <row r="2103" s="104" customFormat="1"/>
    <row r="2104" s="104" customFormat="1"/>
    <row r="2105" s="104" customFormat="1"/>
    <row r="2106" s="104" customFormat="1"/>
    <row r="2107" s="104" customFormat="1"/>
    <row r="2108" s="104" customFormat="1"/>
    <row r="2109" s="104" customFormat="1"/>
    <row r="2110" s="104" customFormat="1"/>
    <row r="2111" s="104" customFormat="1"/>
    <row r="2112" s="104" customFormat="1"/>
    <row r="2113" s="104" customFormat="1"/>
    <row r="2114" s="104" customFormat="1"/>
    <row r="2115" s="104" customFormat="1"/>
    <row r="2116" s="104" customFormat="1"/>
    <row r="2117" s="104" customFormat="1"/>
    <row r="2118" s="104" customFormat="1"/>
    <row r="2119" s="104" customFormat="1"/>
    <row r="2120" s="104" customFormat="1"/>
    <row r="2121" s="104" customFormat="1"/>
    <row r="2122" s="104" customFormat="1"/>
    <row r="2123" s="104" customFormat="1"/>
    <row r="2124" s="104" customFormat="1"/>
    <row r="2125" s="104" customFormat="1"/>
    <row r="2126" s="104" customFormat="1"/>
    <row r="2127" s="104" customFormat="1"/>
    <row r="2128" s="104" customFormat="1"/>
    <row r="2129" s="104" customFormat="1"/>
    <row r="2130" s="104" customFormat="1"/>
    <row r="2131" s="104" customFormat="1"/>
    <row r="2132" s="104" customFormat="1"/>
    <row r="2133" s="104" customFormat="1"/>
    <row r="2134" s="104" customFormat="1"/>
    <row r="2135" s="104" customFormat="1"/>
    <row r="2136" s="104" customFormat="1"/>
    <row r="2137" s="104" customFormat="1"/>
    <row r="2138" s="104" customFormat="1"/>
    <row r="2139" s="104" customFormat="1"/>
    <row r="2140" s="104" customFormat="1"/>
    <row r="2141" s="104" customFormat="1"/>
    <row r="2142" s="104" customFormat="1"/>
    <row r="2143" s="104" customFormat="1"/>
    <row r="2144" s="104" customFormat="1"/>
    <row r="2145" s="104" customFormat="1"/>
    <row r="2146" s="104" customFormat="1"/>
    <row r="2147" s="104" customFormat="1"/>
    <row r="2148" s="104" customFormat="1"/>
    <row r="2149" s="104" customFormat="1"/>
    <row r="2150" s="104" customFormat="1"/>
    <row r="2151" s="104" customFormat="1"/>
    <row r="2152" s="104" customFormat="1"/>
    <row r="2153" s="104" customFormat="1"/>
    <row r="2154" s="104" customFormat="1"/>
    <row r="2155" s="104" customFormat="1"/>
    <row r="2156" s="104" customFormat="1"/>
    <row r="2157" s="104" customFormat="1"/>
    <row r="2158" s="104" customFormat="1"/>
    <row r="2159" s="104" customFormat="1"/>
    <row r="2160" s="104" customFormat="1"/>
    <row r="2161" s="104" customFormat="1"/>
    <row r="2162" s="104" customFormat="1"/>
    <row r="2163" s="104" customFormat="1"/>
    <row r="2164" s="104" customFormat="1"/>
    <row r="2165" s="104" customFormat="1"/>
    <row r="2166" s="104" customFormat="1"/>
    <row r="2167" s="104" customFormat="1"/>
    <row r="2168" s="104" customFormat="1"/>
    <row r="2169" s="104" customFormat="1"/>
    <row r="2170" s="104" customFormat="1"/>
    <row r="2171" s="104" customFormat="1"/>
    <row r="2172" s="104" customFormat="1"/>
    <row r="2173" s="104" customFormat="1"/>
    <row r="2174" s="104" customFormat="1"/>
    <row r="2175" s="104" customFormat="1"/>
    <row r="2176" s="104" customFormat="1"/>
    <row r="2177" s="104" customFormat="1"/>
    <row r="2178" s="104" customFormat="1"/>
    <row r="2179" s="104" customFormat="1"/>
    <row r="2180" s="104" customFormat="1"/>
    <row r="2181" s="104" customFormat="1"/>
    <row r="2182" s="104" customFormat="1"/>
    <row r="2183" s="104" customFormat="1"/>
    <row r="2184" s="104" customFormat="1"/>
    <row r="2185" s="104" customFormat="1"/>
    <row r="2186" s="104" customFormat="1"/>
    <row r="2187" s="104" customFormat="1"/>
    <row r="2188" s="104" customFormat="1"/>
    <row r="2189" s="104" customFormat="1"/>
    <row r="2190" s="104" customFormat="1"/>
    <row r="2191" s="104" customFormat="1"/>
    <row r="2192" s="104" customFormat="1"/>
    <row r="2193" s="104" customFormat="1"/>
    <row r="2194" s="104" customFormat="1"/>
    <row r="2195" s="104" customFormat="1"/>
    <row r="2196" s="104" customFormat="1"/>
    <row r="2197" s="104" customFormat="1"/>
    <row r="2198" s="104" customFormat="1"/>
    <row r="2199" s="104" customFormat="1"/>
    <row r="2200" s="104" customFormat="1"/>
    <row r="2201" s="104" customFormat="1"/>
    <row r="2202" s="104" customFormat="1"/>
    <row r="2203" s="104" customFormat="1"/>
    <row r="2204" s="104" customFormat="1"/>
    <row r="2205" s="104" customFormat="1"/>
    <row r="2206" s="104" customFormat="1"/>
    <row r="2207" s="104" customFormat="1"/>
    <row r="2208" s="104" customFormat="1"/>
    <row r="2209" s="104" customFormat="1"/>
    <row r="2210" s="104" customFormat="1"/>
    <row r="2211" s="104" customFormat="1"/>
    <row r="2212" s="104" customFormat="1"/>
    <row r="2213" s="104" customFormat="1"/>
    <row r="2214" s="104" customFormat="1"/>
    <row r="2215" s="104" customFormat="1"/>
    <row r="2216" s="104" customFormat="1"/>
    <row r="2217" s="104" customFormat="1"/>
    <row r="2218" s="104" customFormat="1"/>
    <row r="2219" s="104" customFormat="1"/>
    <row r="2220" s="104" customFormat="1"/>
    <row r="2221" s="104" customFormat="1"/>
    <row r="2222" s="104" customFormat="1"/>
    <row r="2223" s="104" customFormat="1"/>
    <row r="2224" s="104" customFormat="1"/>
    <row r="2225" s="104" customFormat="1"/>
    <row r="2226" s="104" customFormat="1"/>
    <row r="2227" s="104" customFormat="1"/>
    <row r="2228" s="104" customFormat="1"/>
    <row r="2229" s="104" customFormat="1"/>
    <row r="2230" s="104" customFormat="1"/>
    <row r="2231" s="104" customFormat="1"/>
    <row r="2232" s="104" customFormat="1"/>
    <row r="2233" s="104" customFormat="1"/>
    <row r="2234" s="104" customFormat="1"/>
    <row r="2235" s="104" customFormat="1"/>
    <row r="2236" s="104" customFormat="1"/>
    <row r="2237" s="104" customFormat="1"/>
    <row r="2238" s="104" customFormat="1"/>
    <row r="2239" s="104" customFormat="1"/>
    <row r="2240" s="104" customFormat="1"/>
    <row r="2241" s="104" customFormat="1"/>
    <row r="2242" s="104" customFormat="1"/>
    <row r="2243" s="104" customFormat="1"/>
    <row r="2244" s="104" customFormat="1"/>
    <row r="2245" s="104" customFormat="1"/>
    <row r="2246" s="104" customFormat="1"/>
    <row r="2247" s="104" customFormat="1"/>
    <row r="2248" s="104" customFormat="1"/>
    <row r="2249" s="104" customFormat="1"/>
    <row r="2250" s="104" customFormat="1"/>
    <row r="2251" s="104" customFormat="1"/>
    <row r="2252" s="104" customFormat="1"/>
    <row r="2253" s="104" customFormat="1"/>
    <row r="2254" s="104" customFormat="1"/>
    <row r="2255" s="104" customFormat="1"/>
    <row r="2256" s="104" customFormat="1"/>
    <row r="2257" s="104" customFormat="1"/>
    <row r="2258" s="104" customFormat="1"/>
    <row r="2259" s="104" customFormat="1"/>
    <row r="2260" s="104" customFormat="1"/>
    <row r="2261" s="104" customFormat="1"/>
    <row r="2262" s="104" customFormat="1"/>
    <row r="2263" s="104" customFormat="1"/>
    <row r="2264" s="104" customFormat="1"/>
    <row r="2265" s="104" customFormat="1"/>
    <row r="2266" s="104" customFormat="1"/>
    <row r="2267" s="104" customFormat="1"/>
    <row r="2268" s="104" customFormat="1"/>
    <row r="2269" s="104" customFormat="1"/>
    <row r="2270" s="104" customFormat="1"/>
    <row r="2271" s="104" customFormat="1"/>
    <row r="2272" s="104" customFormat="1"/>
    <row r="2273" s="104" customFormat="1"/>
    <row r="2274" s="104" customFormat="1"/>
    <row r="2275" s="104" customFormat="1"/>
    <row r="2276" s="104" customFormat="1"/>
    <row r="2277" s="104" customFormat="1"/>
    <row r="2278" s="104" customFormat="1"/>
    <row r="2279" s="104" customFormat="1"/>
    <row r="2280" s="104" customFormat="1"/>
    <row r="2281" s="104" customFormat="1"/>
    <row r="2282" s="104" customFormat="1"/>
    <row r="2283" s="104" customFormat="1"/>
    <row r="2284" s="104" customFormat="1"/>
    <row r="2285" s="104" customFormat="1"/>
    <row r="2286" s="104" customFormat="1"/>
    <row r="2287" s="104" customFormat="1"/>
    <row r="2288" s="104" customFormat="1"/>
    <row r="2289" s="104" customFormat="1"/>
    <row r="2290" s="104" customFormat="1"/>
    <row r="2291" s="104" customFormat="1"/>
    <row r="2292" s="104" customFormat="1"/>
    <row r="2293" s="104" customFormat="1"/>
    <row r="2294" s="104" customFormat="1"/>
    <row r="2295" s="104" customFormat="1"/>
    <row r="2296" s="104" customFormat="1"/>
    <row r="2297" s="104" customFormat="1"/>
    <row r="2298" s="104" customFormat="1"/>
    <row r="2299" s="104" customFormat="1"/>
    <row r="2300" s="104" customFormat="1"/>
    <row r="2301" s="104" customFormat="1"/>
    <row r="2302" s="104" customFormat="1"/>
    <row r="2303" s="104" customFormat="1"/>
    <row r="2304" s="104" customFormat="1"/>
    <row r="2305" s="104" customFormat="1"/>
    <row r="2306" s="104" customFormat="1"/>
    <row r="2307" s="104" customFormat="1"/>
    <row r="2308" s="104" customFormat="1"/>
    <row r="2309" s="104" customFormat="1"/>
    <row r="2310" s="104" customFormat="1"/>
    <row r="2311" s="104" customFormat="1"/>
    <row r="2312" s="104" customFormat="1"/>
    <row r="2313" s="104" customFormat="1"/>
    <row r="2314" s="104" customFormat="1"/>
    <row r="2315" s="104" customFormat="1"/>
    <row r="2316" s="104" customFormat="1"/>
    <row r="2317" s="104" customFormat="1"/>
    <row r="2318" s="104" customFormat="1"/>
    <row r="2319" s="104" customFormat="1"/>
    <row r="2320" s="104" customFormat="1"/>
    <row r="2321" s="104" customFormat="1"/>
    <row r="2322" s="104" customFormat="1"/>
    <row r="2323" s="104" customFormat="1"/>
    <row r="2324" s="104" customFormat="1"/>
    <row r="2325" s="104" customFormat="1"/>
    <row r="2326" s="104" customFormat="1"/>
    <row r="2327" s="104" customFormat="1"/>
    <row r="2328" s="104" customFormat="1"/>
    <row r="2329" s="104" customFormat="1"/>
    <row r="2330" s="104" customFormat="1"/>
    <row r="2331" s="104" customFormat="1"/>
    <row r="2332" s="104" customFormat="1"/>
    <row r="2333" s="104" customFormat="1"/>
    <row r="2334" s="104" customFormat="1"/>
    <row r="2335" s="104" customFormat="1"/>
    <row r="2336" s="104" customFormat="1"/>
    <row r="2337" s="104" customFormat="1"/>
    <row r="2338" s="104" customFormat="1"/>
    <row r="2339" s="104" customFormat="1"/>
    <row r="2340" s="104" customFormat="1"/>
    <row r="2341" s="104" customFormat="1"/>
    <row r="2342" s="104" customFormat="1"/>
    <row r="2343" s="104" customFormat="1"/>
    <row r="2344" s="104" customFormat="1"/>
    <row r="2345" s="104" customFormat="1"/>
    <row r="2346" s="104" customFormat="1"/>
    <row r="2347" s="104" customFormat="1"/>
    <row r="2348" s="104" customFormat="1"/>
    <row r="2349" s="104" customFormat="1"/>
    <row r="2350" s="104" customFormat="1"/>
    <row r="2351" s="104" customFormat="1"/>
    <row r="2352" s="104" customFormat="1"/>
    <row r="2353" s="104" customFormat="1"/>
    <row r="2354" s="104" customFormat="1"/>
    <row r="2355" s="104" customFormat="1"/>
    <row r="2356" s="104" customFormat="1"/>
    <row r="2357" s="104" customFormat="1"/>
    <row r="2358" s="104" customFormat="1"/>
    <row r="2359" s="104" customFormat="1"/>
    <row r="2360" s="104" customFormat="1"/>
    <row r="2361" s="104" customFormat="1"/>
    <row r="2362" s="104" customFormat="1"/>
    <row r="2363" s="104" customFormat="1"/>
    <row r="2364" s="104" customFormat="1"/>
    <row r="2365" s="104" customFormat="1"/>
    <row r="2366" s="104" customFormat="1"/>
    <row r="2367" s="104" customFormat="1"/>
    <row r="2368" s="104" customFormat="1"/>
    <row r="2369" s="104" customFormat="1"/>
    <row r="2370" s="104" customFormat="1"/>
    <row r="2371" s="104" customFormat="1"/>
    <row r="2372" s="104" customFormat="1"/>
    <row r="2373" s="104" customFormat="1"/>
    <row r="2374" s="104" customFormat="1"/>
    <row r="2375" s="104" customFormat="1"/>
    <row r="2376" s="104" customFormat="1"/>
    <row r="2377" s="104" customFormat="1"/>
    <row r="2378" s="104" customFormat="1"/>
    <row r="2379" s="104" customFormat="1"/>
    <row r="2380" s="104" customFormat="1"/>
    <row r="2381" s="104" customFormat="1"/>
    <row r="2382" s="104" customFormat="1"/>
    <row r="2383" s="104" customFormat="1"/>
    <row r="2384" s="104" customFormat="1"/>
    <row r="2385" s="104" customFormat="1"/>
    <row r="2386" s="104" customFormat="1"/>
    <row r="2387" s="104" customFormat="1"/>
    <row r="2388" s="104" customFormat="1"/>
    <row r="2389" s="104" customFormat="1"/>
    <row r="2390" s="104" customFormat="1"/>
    <row r="2391" s="104" customFormat="1"/>
    <row r="2392" s="104" customFormat="1"/>
    <row r="2393" s="104" customFormat="1"/>
    <row r="2394" s="104" customFormat="1"/>
    <row r="2395" s="104" customFormat="1"/>
    <row r="2396" s="104" customFormat="1"/>
    <row r="2397" s="104" customFormat="1"/>
    <row r="2398" s="104" customFormat="1"/>
    <row r="2399" s="104" customFormat="1"/>
    <row r="2400" s="104" customFormat="1"/>
    <row r="2401" s="104" customFormat="1"/>
    <row r="2402" s="104" customFormat="1"/>
    <row r="2403" s="104" customFormat="1"/>
    <row r="2404" s="104" customFormat="1"/>
    <row r="2405" s="104" customFormat="1"/>
    <row r="2406" s="104" customFormat="1"/>
    <row r="2407" s="104" customFormat="1"/>
    <row r="2408" s="104" customFormat="1"/>
    <row r="2409" s="104" customFormat="1"/>
    <row r="2410" s="104" customFormat="1"/>
    <row r="2411" s="104" customFormat="1"/>
    <row r="2412" s="104" customFormat="1"/>
    <row r="2413" s="104" customFormat="1"/>
    <row r="2414" s="104" customFormat="1"/>
    <row r="2415" s="104" customFormat="1"/>
    <row r="2416" s="104" customFormat="1"/>
    <row r="2417" s="104" customFormat="1"/>
    <row r="2418" s="104" customFormat="1"/>
    <row r="2419" s="104" customFormat="1"/>
    <row r="2420" s="104" customFormat="1"/>
    <row r="2421" s="104" customFormat="1"/>
    <row r="2422" s="104" customFormat="1"/>
    <row r="2423" s="104" customFormat="1"/>
    <row r="2424" s="104" customFormat="1"/>
    <row r="2425" s="104" customFormat="1"/>
    <row r="2426" s="104" customFormat="1"/>
    <row r="2427" s="104" customFormat="1"/>
    <row r="2428" s="104" customFormat="1"/>
    <row r="2429" s="104" customFormat="1"/>
    <row r="2430" s="104" customFormat="1"/>
    <row r="2431" s="104" customFormat="1"/>
    <row r="2432" s="104" customFormat="1"/>
    <row r="2433" s="104" customFormat="1"/>
    <row r="2434" s="104" customFormat="1"/>
    <row r="2435" s="104" customFormat="1"/>
    <row r="2436" s="104" customFormat="1"/>
    <row r="2437" s="104" customFormat="1"/>
    <row r="2438" s="104" customFormat="1"/>
    <row r="2439" s="104" customFormat="1"/>
    <row r="2440" s="104" customFormat="1"/>
    <row r="2441" s="104" customFormat="1"/>
    <row r="2442" s="104" customFormat="1"/>
    <row r="2443" s="104" customFormat="1"/>
    <row r="2444" s="104" customFormat="1"/>
    <row r="2445" s="104" customFormat="1"/>
    <row r="2446" s="104" customFormat="1"/>
    <row r="2447" s="104" customFormat="1"/>
    <row r="2448" s="104" customFormat="1"/>
    <row r="2449" s="104" customFormat="1"/>
    <row r="2450" s="104" customFormat="1"/>
    <row r="2451" s="104" customFormat="1"/>
    <row r="2452" s="104" customFormat="1"/>
    <row r="2453" s="104" customFormat="1"/>
    <row r="2454" s="104" customFormat="1"/>
    <row r="2455" s="104" customFormat="1"/>
    <row r="2456" s="104" customFormat="1"/>
    <row r="2457" s="104" customFormat="1"/>
    <row r="2458" s="104" customFormat="1"/>
    <row r="2459" s="104" customFormat="1"/>
    <row r="2460" s="104" customFormat="1"/>
    <row r="2461" s="104" customFormat="1"/>
    <row r="2462" s="104" customFormat="1"/>
    <row r="2463" s="104" customFormat="1"/>
    <row r="2464" s="104" customFormat="1"/>
    <row r="2465" s="104" customFormat="1"/>
    <row r="2466" s="104" customFormat="1"/>
    <row r="2467" s="104" customFormat="1"/>
    <row r="2468" s="104" customFormat="1"/>
    <row r="2469" s="104" customFormat="1"/>
    <row r="2470" s="104" customFormat="1"/>
    <row r="2471" s="104" customFormat="1"/>
    <row r="2472" s="104" customFormat="1"/>
    <row r="2473" s="104" customFormat="1"/>
    <row r="2474" s="104" customFormat="1"/>
    <row r="2475" s="104" customFormat="1"/>
    <row r="2476" s="104" customFormat="1"/>
    <row r="2477" s="104" customFormat="1"/>
    <row r="2478" s="104" customFormat="1"/>
    <row r="2479" s="104" customFormat="1"/>
    <row r="2480" s="104" customFormat="1"/>
    <row r="2481" s="104" customFormat="1"/>
    <row r="2482" s="104" customFormat="1"/>
    <row r="2483" s="104" customFormat="1"/>
    <row r="2484" s="104" customFormat="1"/>
    <row r="2485" s="104" customFormat="1"/>
    <row r="2486" s="104" customFormat="1"/>
    <row r="2487" s="104" customFormat="1"/>
    <row r="2488" s="104" customFormat="1"/>
    <row r="2489" s="104" customFormat="1"/>
    <row r="2490" s="104" customFormat="1"/>
    <row r="2491" s="104" customFormat="1"/>
    <row r="2492" s="104" customFormat="1"/>
    <row r="2493" s="104" customFormat="1"/>
    <row r="2494" s="104" customFormat="1"/>
    <row r="2495" s="104" customFormat="1"/>
    <row r="2496" s="104" customFormat="1"/>
    <row r="2497" s="104" customFormat="1"/>
    <row r="2498" s="104" customFormat="1"/>
    <row r="2499" s="104" customFormat="1"/>
    <row r="2500" s="104" customFormat="1"/>
    <row r="2501" s="104" customFormat="1"/>
    <row r="2502" s="104" customFormat="1"/>
    <row r="2503" s="104" customFormat="1"/>
    <row r="2504" s="104" customFormat="1"/>
    <row r="2505" s="104" customFormat="1"/>
    <row r="2506" s="104" customFormat="1"/>
    <row r="2507" s="104" customFormat="1"/>
    <row r="2508" s="104" customFormat="1"/>
    <row r="2509" s="104" customFormat="1"/>
    <row r="2510" s="104" customFormat="1"/>
    <row r="2511" s="104" customFormat="1"/>
    <row r="2512" s="104" customFormat="1"/>
    <row r="2513" s="104" customFormat="1"/>
    <row r="2514" s="104" customFormat="1"/>
    <row r="2515" s="104" customFormat="1"/>
    <row r="2516" s="104" customFormat="1"/>
    <row r="2517" s="104" customFormat="1"/>
    <row r="2518" s="104" customFormat="1"/>
    <row r="2519" s="104" customFormat="1"/>
    <row r="2520" s="104" customFormat="1"/>
    <row r="2521" s="104" customFormat="1"/>
    <row r="2522" s="104" customFormat="1"/>
    <row r="2523" s="104" customFormat="1"/>
    <row r="2524" s="104" customFormat="1"/>
    <row r="2525" s="104" customFormat="1"/>
    <row r="2526" s="104" customFormat="1"/>
    <row r="2527" s="104" customFormat="1"/>
    <row r="2528" s="104" customFormat="1"/>
    <row r="2529" s="104" customFormat="1"/>
    <row r="2530" s="104" customFormat="1"/>
    <row r="2531" s="104" customFormat="1"/>
    <row r="2532" s="104" customFormat="1"/>
    <row r="2533" s="104" customFormat="1"/>
    <row r="2534" s="104" customFormat="1"/>
    <row r="2535" s="104" customFormat="1"/>
    <row r="2536" s="104" customFormat="1"/>
    <row r="2537" s="104" customFormat="1"/>
    <row r="2538" s="104" customFormat="1"/>
    <row r="2539" s="104" customFormat="1"/>
    <row r="2540" s="104" customFormat="1"/>
    <row r="2541" s="104" customFormat="1"/>
    <row r="2542" s="104" customFormat="1"/>
    <row r="2543" s="104" customFormat="1"/>
    <row r="2544" s="104" customFormat="1"/>
    <row r="2545" s="104" customFormat="1"/>
    <row r="2546" s="104" customFormat="1"/>
    <row r="2547" s="104" customFormat="1"/>
    <row r="2548" s="104" customFormat="1"/>
    <row r="2549" s="104" customFormat="1"/>
    <row r="2550" s="104" customFormat="1"/>
    <row r="2551" s="104" customFormat="1"/>
    <row r="2552" s="104" customFormat="1"/>
    <row r="2553" s="104" customFormat="1"/>
    <row r="2554" s="104" customFormat="1"/>
    <row r="2555" s="104" customFormat="1"/>
    <row r="2556" s="104" customFormat="1"/>
    <row r="2557" s="104" customFormat="1"/>
    <row r="2558" s="104" customFormat="1"/>
    <row r="2559" s="104" customFormat="1"/>
    <row r="2560" s="104" customFormat="1"/>
    <row r="2561" s="104" customFormat="1"/>
    <row r="2562" s="104" customFormat="1"/>
    <row r="2563" s="104" customFormat="1"/>
    <row r="2564" s="104" customFormat="1"/>
    <row r="2565" s="104" customFormat="1"/>
    <row r="2566" s="104" customFormat="1"/>
    <row r="2567" s="104" customFormat="1"/>
    <row r="2568" s="104" customFormat="1"/>
    <row r="2569" s="104" customFormat="1"/>
    <row r="2570" s="104" customFormat="1"/>
    <row r="2571" s="104" customFormat="1"/>
    <row r="2572" s="104" customFormat="1"/>
    <row r="2573" s="104" customFormat="1"/>
    <row r="2574" s="104" customFormat="1"/>
    <row r="2575" s="104" customFormat="1"/>
    <row r="2576" s="104" customFormat="1"/>
    <row r="2577" s="104" customFormat="1"/>
    <row r="2578" s="104" customFormat="1"/>
    <row r="2579" s="104" customFormat="1"/>
    <row r="2580" s="104" customFormat="1"/>
    <row r="2581" s="104" customFormat="1"/>
    <row r="2582" s="104" customFormat="1"/>
    <row r="2583" s="104" customFormat="1"/>
    <row r="2584" s="104" customFormat="1"/>
    <row r="2585" s="104" customFormat="1"/>
    <row r="2586" s="104" customFormat="1"/>
    <row r="2587" s="104" customFormat="1"/>
    <row r="2588" s="104" customFormat="1"/>
    <row r="2589" s="104" customFormat="1"/>
    <row r="2590" s="104" customFormat="1"/>
    <row r="2591" s="104" customFormat="1"/>
    <row r="2592" s="104" customFormat="1"/>
    <row r="2593" s="104" customFormat="1"/>
    <row r="2594" s="104" customFormat="1"/>
    <row r="2595" s="104" customFormat="1"/>
    <row r="2596" s="104" customFormat="1"/>
    <row r="2597" s="104" customFormat="1"/>
    <row r="2598" s="104" customFormat="1"/>
    <row r="2599" s="104" customFormat="1"/>
    <row r="2600" s="104" customFormat="1"/>
    <row r="2601" s="104" customFormat="1"/>
    <row r="2602" s="104" customFormat="1"/>
    <row r="2603" s="104" customFormat="1"/>
    <row r="2604" s="104" customFormat="1"/>
    <row r="2605" s="104" customFormat="1"/>
    <row r="2606" s="104" customFormat="1"/>
    <row r="2607" s="104" customFormat="1"/>
    <row r="2608" s="104" customFormat="1"/>
    <row r="2609" s="104" customFormat="1"/>
    <row r="2610" s="104" customFormat="1"/>
    <row r="2611" s="104" customFormat="1"/>
    <row r="2612" s="104" customFormat="1"/>
    <row r="2613" s="104" customFormat="1"/>
    <row r="2614" s="104" customFormat="1"/>
    <row r="2615" s="104" customFormat="1"/>
    <row r="2616" s="104" customFormat="1"/>
    <row r="2617" s="104" customFormat="1"/>
    <row r="2618" s="104" customFormat="1"/>
    <row r="2619" s="104" customFormat="1"/>
    <row r="2620" s="104" customFormat="1"/>
    <row r="2621" s="104" customFormat="1"/>
    <row r="2622" s="104" customFormat="1"/>
    <row r="2623" s="104" customFormat="1"/>
    <row r="2624" s="104" customFormat="1"/>
    <row r="2625" s="104" customFormat="1"/>
    <row r="2626" s="104" customFormat="1"/>
    <row r="2627" s="104" customFormat="1"/>
    <row r="2628" s="104" customFormat="1"/>
    <row r="2629" s="104" customFormat="1"/>
    <row r="2630" s="104" customFormat="1"/>
    <row r="2631" s="104" customFormat="1"/>
    <row r="2632" s="104" customFormat="1"/>
    <row r="2633" s="104" customFormat="1"/>
    <row r="2634" s="104" customFormat="1"/>
    <row r="2635" s="104" customFormat="1"/>
    <row r="2636" s="104" customFormat="1"/>
    <row r="2637" s="104" customFormat="1"/>
    <row r="2638" s="104" customFormat="1"/>
    <row r="2639" s="104" customFormat="1"/>
    <row r="2640" s="104" customFormat="1"/>
    <row r="2641" s="104" customFormat="1"/>
    <row r="2642" s="104" customFormat="1"/>
    <row r="2643" s="104" customFormat="1"/>
    <row r="2644" s="104" customFormat="1"/>
    <row r="2645" s="104" customFormat="1"/>
    <row r="2646" s="104" customFormat="1"/>
    <row r="2647" s="104" customFormat="1"/>
    <row r="2648" s="104" customFormat="1"/>
    <row r="2649" s="104" customFormat="1"/>
    <row r="2650" s="104" customFormat="1"/>
    <row r="2651" s="104" customFormat="1"/>
    <row r="2652" s="104" customFormat="1"/>
    <row r="2653" s="104" customFormat="1"/>
    <row r="2654" s="104" customFormat="1"/>
    <row r="2655" s="104" customFormat="1"/>
    <row r="2656" s="104" customFormat="1"/>
    <row r="2657" s="104" customFormat="1"/>
    <row r="2658" s="104" customFormat="1"/>
    <row r="2659" s="104" customFormat="1"/>
    <row r="2660" s="104" customFormat="1"/>
    <row r="2661" s="104" customFormat="1"/>
    <row r="2662" s="104" customFormat="1"/>
    <row r="2663" s="104" customFormat="1"/>
    <row r="2664" s="104" customFormat="1"/>
    <row r="2665" s="104" customFormat="1"/>
    <row r="2666" s="104" customFormat="1"/>
    <row r="2667" s="104" customFormat="1"/>
    <row r="2668" s="104" customFormat="1"/>
    <row r="2669" s="104" customFormat="1"/>
    <row r="2670" s="104" customFormat="1"/>
    <row r="2671" s="104" customFormat="1"/>
    <row r="2672" s="104" customFormat="1"/>
    <row r="2673" s="104" customFormat="1"/>
    <row r="2674" s="104" customFormat="1"/>
    <row r="2675" s="104" customFormat="1"/>
    <row r="2676" s="104" customFormat="1"/>
    <row r="2677" s="104" customFormat="1"/>
    <row r="2678" s="104" customFormat="1"/>
    <row r="2679" s="104" customFormat="1"/>
    <row r="2680" s="104" customFormat="1"/>
    <row r="2681" s="104" customFormat="1"/>
    <row r="2682" s="104" customFormat="1"/>
    <row r="2683" s="104" customFormat="1"/>
    <row r="2684" s="104" customFormat="1"/>
    <row r="2685" s="104" customFormat="1"/>
    <row r="2686" s="104" customFormat="1"/>
    <row r="2687" s="104" customFormat="1"/>
    <row r="2688" s="104" customFormat="1"/>
    <row r="2689" s="104" customFormat="1"/>
    <row r="2690" s="104" customFormat="1"/>
    <row r="2691" s="104" customFormat="1"/>
    <row r="2692" s="104" customFormat="1"/>
    <row r="2693" s="104" customFormat="1"/>
    <row r="2694" s="104" customFormat="1"/>
    <row r="2695" s="104" customFormat="1"/>
    <row r="2696" s="104" customFormat="1"/>
    <row r="2697" s="104" customFormat="1"/>
    <row r="2698" s="104" customFormat="1"/>
    <row r="2699" s="104" customFormat="1"/>
    <row r="2700" s="104" customFormat="1"/>
    <row r="2701" s="104" customFormat="1"/>
    <row r="2702" s="104" customFormat="1"/>
    <row r="2703" s="104" customFormat="1"/>
    <row r="2704" s="104" customFormat="1"/>
    <row r="2705" s="104" customFormat="1"/>
    <row r="2706" s="104" customFormat="1"/>
    <row r="2707" s="104" customFormat="1"/>
    <row r="2708" s="104" customFormat="1"/>
    <row r="2709" s="104" customFormat="1"/>
    <row r="2710" s="104" customFormat="1"/>
    <row r="2711" s="104" customFormat="1"/>
    <row r="2712" s="104" customFormat="1"/>
    <row r="2713" s="104" customFormat="1"/>
    <row r="2714" s="104" customFormat="1"/>
    <row r="2715" s="104" customFormat="1"/>
    <row r="2716" s="104" customFormat="1"/>
    <row r="2717" s="104" customFormat="1"/>
    <row r="2718" s="104" customFormat="1"/>
    <row r="2719" s="104" customFormat="1"/>
    <row r="2720" s="104" customFormat="1"/>
    <row r="2721" s="104" customFormat="1"/>
    <row r="2722" s="104" customFormat="1"/>
    <row r="2723" s="104" customFormat="1"/>
    <row r="2724" s="104" customFormat="1"/>
    <row r="2725" s="104" customFormat="1"/>
    <row r="2726" s="104" customFormat="1"/>
    <row r="2727" s="104" customFormat="1"/>
    <row r="2728" s="104" customFormat="1"/>
    <row r="2729" s="104" customFormat="1"/>
    <row r="2730" s="104" customFormat="1"/>
    <row r="2731" s="104" customFormat="1"/>
    <row r="2732" s="104" customFormat="1"/>
    <row r="2733" s="104" customFormat="1"/>
    <row r="2734" s="104" customFormat="1"/>
    <row r="2735" s="104" customFormat="1"/>
    <row r="2736" s="104" customFormat="1"/>
    <row r="2737" s="104" customFormat="1"/>
    <row r="2738" s="104" customFormat="1"/>
    <row r="2739" s="104" customFormat="1"/>
    <row r="2740" s="104" customFormat="1"/>
    <row r="2741" s="104" customFormat="1"/>
    <row r="2742" s="104" customFormat="1"/>
    <row r="2743" s="104" customFormat="1"/>
    <row r="2744" s="104" customFormat="1"/>
    <row r="2745" s="104" customFormat="1"/>
    <row r="2746" s="104" customFormat="1"/>
    <row r="2747" s="104" customFormat="1"/>
    <row r="2748" s="104" customFormat="1"/>
    <row r="2749" s="104" customFormat="1"/>
    <row r="2750" s="104" customFormat="1"/>
    <row r="2751" s="104" customFormat="1"/>
    <row r="2752" s="104" customFormat="1"/>
    <row r="2753" s="104" customFormat="1"/>
    <row r="2754" s="104" customFormat="1"/>
    <row r="2755" s="104" customFormat="1"/>
    <row r="2756" s="104" customFormat="1"/>
    <row r="2757" s="104" customFormat="1"/>
    <row r="2758" s="104" customFormat="1"/>
    <row r="2759" s="104" customFormat="1"/>
    <row r="2760" s="104" customFormat="1"/>
    <row r="2761" s="104" customFormat="1"/>
    <row r="2762" s="104" customFormat="1"/>
    <row r="2763" s="104" customFormat="1"/>
    <row r="2764" s="104" customFormat="1"/>
    <row r="2765" s="104" customFormat="1"/>
    <row r="2766" s="104" customFormat="1"/>
    <row r="2767" s="104" customFormat="1"/>
    <row r="2768" s="104" customFormat="1"/>
    <row r="2769" s="104" customFormat="1"/>
    <row r="2770" s="104" customFormat="1"/>
    <row r="2771" s="104" customFormat="1"/>
    <row r="2772" s="104" customFormat="1"/>
    <row r="2773" s="104" customFormat="1"/>
    <row r="2774" s="104" customFormat="1"/>
    <row r="2775" s="104" customFormat="1"/>
    <row r="2776" s="104" customFormat="1"/>
    <row r="2777" s="104" customFormat="1"/>
    <row r="2778" s="104" customFormat="1"/>
    <row r="2779" s="104" customFormat="1"/>
    <row r="2780" s="104" customFormat="1"/>
    <row r="2781" s="104" customFormat="1"/>
    <row r="2782" s="104" customFormat="1"/>
    <row r="2783" s="104" customFormat="1"/>
    <row r="2784" s="104" customFormat="1"/>
    <row r="2785" s="104" customFormat="1"/>
    <row r="2786" s="104" customFormat="1"/>
    <row r="2787" s="104" customFormat="1"/>
    <row r="2788" s="104" customFormat="1"/>
    <row r="2789" s="104" customFormat="1"/>
    <row r="2790" s="104" customFormat="1"/>
    <row r="2791" s="104" customFormat="1"/>
    <row r="2792" s="104" customFormat="1"/>
    <row r="2793" s="104" customFormat="1"/>
    <row r="2794" s="104" customFormat="1"/>
    <row r="2795" s="104" customFormat="1"/>
    <row r="2796" s="104" customFormat="1"/>
    <row r="2797" s="104" customFormat="1"/>
    <row r="2798" s="104" customFormat="1"/>
    <row r="2799" s="104" customFormat="1"/>
    <row r="2800" s="104" customFormat="1"/>
    <row r="2801" s="104" customFormat="1"/>
    <row r="2802" s="104" customFormat="1"/>
    <row r="2803" s="104" customFormat="1"/>
    <row r="2804" s="104" customFormat="1"/>
    <row r="2805" s="104" customFormat="1"/>
    <row r="2806" s="104" customFormat="1"/>
    <row r="2807" s="104" customFormat="1"/>
    <row r="2808" s="104" customFormat="1"/>
    <row r="2809" s="104" customFormat="1"/>
    <row r="2810" s="104" customFormat="1"/>
    <row r="2811" s="104" customFormat="1"/>
    <row r="2812" s="104" customFormat="1"/>
    <row r="2813" s="104" customFormat="1"/>
    <row r="2814" s="104" customFormat="1"/>
    <row r="2815" s="104" customFormat="1"/>
    <row r="2816" s="104" customFormat="1"/>
    <row r="2817" s="104" customFormat="1"/>
    <row r="2818" s="104" customFormat="1"/>
    <row r="2819" s="104" customFormat="1"/>
    <row r="2820" s="104" customFormat="1"/>
    <row r="2821" s="104" customFormat="1"/>
    <row r="2822" s="104" customFormat="1"/>
    <row r="2823" s="104" customFormat="1"/>
    <row r="2824" s="104" customFormat="1"/>
    <row r="2825" s="104" customFormat="1"/>
    <row r="2826" s="104" customFormat="1"/>
    <row r="2827" s="104" customFormat="1"/>
    <row r="2828" s="104" customFormat="1"/>
    <row r="2829" s="104" customFormat="1"/>
    <row r="2830" s="104" customFormat="1"/>
    <row r="2831" s="104" customFormat="1"/>
    <row r="2832" s="104" customFormat="1"/>
    <row r="2833" s="104" customFormat="1"/>
    <row r="2834" s="104" customFormat="1"/>
    <row r="2835" s="104" customFormat="1"/>
    <row r="2836" s="104" customFormat="1"/>
    <row r="2837" s="104" customFormat="1"/>
    <row r="2838" s="104" customFormat="1"/>
    <row r="2839" s="104" customFormat="1"/>
    <row r="2840" s="104" customFormat="1"/>
    <row r="2841" s="104" customFormat="1"/>
    <row r="2842" s="104" customFormat="1"/>
    <row r="2843" s="104" customFormat="1"/>
    <row r="2844" s="104" customFormat="1"/>
    <row r="2845" s="104" customFormat="1"/>
    <row r="2846" s="104" customFormat="1"/>
    <row r="2847" s="104" customFormat="1"/>
    <row r="2848" s="104" customFormat="1"/>
    <row r="2849" s="104" customFormat="1"/>
    <row r="2850" s="104" customFormat="1"/>
    <row r="2851" s="104" customFormat="1"/>
    <row r="2852" s="104" customFormat="1"/>
    <row r="2853" s="104" customFormat="1"/>
    <row r="2854" s="104" customFormat="1"/>
    <row r="2855" s="104" customFormat="1"/>
    <row r="2856" s="104" customFormat="1"/>
    <row r="2857" s="104" customFormat="1"/>
    <row r="2858" s="104" customFormat="1"/>
    <row r="2859" s="104" customFormat="1"/>
    <row r="2860" s="104" customFormat="1"/>
    <row r="2861" s="104" customFormat="1"/>
    <row r="2862" s="104" customFormat="1"/>
    <row r="2863" s="104" customFormat="1"/>
    <row r="2864" s="104" customFormat="1"/>
    <row r="2865" s="104" customFormat="1"/>
    <row r="2866" s="104" customFormat="1"/>
    <row r="2867" s="104" customFormat="1"/>
    <row r="2868" s="104" customFormat="1"/>
    <row r="2869" s="104" customFormat="1"/>
    <row r="2870" s="104" customFormat="1"/>
    <row r="2871" s="104" customFormat="1"/>
    <row r="2872" s="104" customFormat="1"/>
    <row r="2873" s="104" customFormat="1"/>
    <row r="2874" s="104" customFormat="1"/>
    <row r="2875" s="104" customFormat="1"/>
    <row r="2876" s="104" customFormat="1"/>
    <row r="2877" s="104" customFormat="1"/>
    <row r="2878" s="104" customFormat="1"/>
    <row r="2879" s="104" customFormat="1"/>
    <row r="2880" s="104" customFormat="1"/>
    <row r="2881" s="104" customFormat="1"/>
    <row r="2882" s="104" customFormat="1"/>
    <row r="2883" s="104" customFormat="1"/>
    <row r="2884" s="104" customFormat="1"/>
    <row r="2885" s="104" customFormat="1"/>
    <row r="2886" s="104" customFormat="1"/>
    <row r="2887" s="104" customFormat="1"/>
    <row r="2888" s="104" customFormat="1"/>
    <row r="2889" s="104" customFormat="1"/>
    <row r="2890" s="104" customFormat="1"/>
    <row r="2891" s="104" customFormat="1"/>
    <row r="2892" s="104" customFormat="1"/>
    <row r="2893" s="104" customFormat="1"/>
    <row r="2894" s="104" customFormat="1"/>
    <row r="2895" s="104" customFormat="1"/>
    <row r="2896" s="104" customFormat="1"/>
    <row r="2897" s="104" customFormat="1"/>
    <row r="2898" s="104" customFormat="1"/>
    <row r="2899" s="104" customFormat="1"/>
    <row r="2900" s="104" customFormat="1"/>
    <row r="2901" s="104" customFormat="1"/>
    <row r="2902" s="104" customFormat="1"/>
    <row r="2903" s="104" customFormat="1"/>
    <row r="2904" s="104" customFormat="1"/>
    <row r="2905" s="104" customFormat="1"/>
    <row r="2906" s="104" customFormat="1"/>
    <row r="2907" s="104" customFormat="1"/>
    <row r="2908" s="104" customFormat="1"/>
    <row r="2909" s="104" customFormat="1"/>
    <row r="2910" s="104" customFormat="1"/>
    <row r="2911" s="104" customFormat="1"/>
    <row r="2912" s="104" customFormat="1"/>
    <row r="2913" s="104" customFormat="1"/>
    <row r="2914" s="104" customFormat="1"/>
    <row r="2915" s="104" customFormat="1"/>
    <row r="2916" s="104" customFormat="1"/>
    <row r="2917" s="104" customFormat="1"/>
    <row r="2918" s="104" customFormat="1"/>
    <row r="2919" s="104" customFormat="1"/>
    <row r="2920" s="104" customFormat="1"/>
    <row r="2921" s="104" customFormat="1"/>
    <row r="2922" s="104" customFormat="1"/>
    <row r="2923" s="104" customFormat="1"/>
    <row r="2924" s="104" customFormat="1"/>
    <row r="2925" s="104" customFormat="1"/>
    <row r="2926" s="104" customFormat="1"/>
    <row r="2927" s="104" customFormat="1"/>
    <row r="2928" s="104" customFormat="1"/>
    <row r="2929" s="104" customFormat="1"/>
    <row r="2930" s="104" customFormat="1"/>
    <row r="2931" s="104" customFormat="1"/>
    <row r="2932" s="104" customFormat="1"/>
    <row r="2933" s="104" customFormat="1"/>
    <row r="2934" s="104" customFormat="1"/>
    <row r="2935" s="104" customFormat="1"/>
    <row r="2936" s="104" customFormat="1"/>
    <row r="2937" s="104" customFormat="1"/>
    <row r="2938" s="104" customFormat="1"/>
    <row r="2939" s="104" customFormat="1"/>
    <row r="2940" s="104" customFormat="1"/>
    <row r="2941" s="104" customFormat="1"/>
    <row r="2942" s="104" customFormat="1"/>
    <row r="2943" s="104" customFormat="1"/>
    <row r="2944" s="104" customFormat="1"/>
    <row r="2945" s="104" customFormat="1"/>
    <row r="2946" s="104" customFormat="1"/>
    <row r="2947" s="104" customFormat="1"/>
    <row r="2948" s="104" customFormat="1"/>
    <row r="2949" s="104" customFormat="1"/>
    <row r="2950" s="104" customFormat="1"/>
    <row r="2951" s="104" customFormat="1"/>
    <row r="2952" s="104" customFormat="1"/>
    <row r="2953" s="104" customFormat="1"/>
    <row r="2954" s="104" customFormat="1"/>
    <row r="2955" s="104" customFormat="1"/>
    <row r="2956" s="104" customFormat="1"/>
    <row r="2957" s="104" customFormat="1"/>
    <row r="2958" s="104" customFormat="1"/>
    <row r="2959" s="104" customFormat="1"/>
    <row r="2960" s="104" customFormat="1"/>
    <row r="2961" s="104" customFormat="1"/>
    <row r="2962" s="104" customFormat="1"/>
    <row r="2963" s="104" customFormat="1"/>
    <row r="2964" s="104" customFormat="1"/>
    <row r="2965" s="104" customFormat="1"/>
    <row r="2966" s="104" customFormat="1"/>
    <row r="2967" s="104" customFormat="1"/>
    <row r="2968" s="104" customFormat="1"/>
    <row r="2969" s="104" customFormat="1"/>
    <row r="2970" s="104" customFormat="1"/>
    <row r="2971" s="104" customFormat="1"/>
    <row r="2972" s="104" customFormat="1"/>
    <row r="2973" s="104" customFormat="1"/>
    <row r="2974" s="104" customFormat="1"/>
    <row r="2975" s="104" customFormat="1"/>
    <row r="2976" s="104" customFormat="1"/>
    <row r="2977" s="104" customFormat="1"/>
    <row r="2978" s="104" customFormat="1"/>
    <row r="2979" s="104" customFormat="1"/>
    <row r="2980" s="104" customFormat="1"/>
    <row r="2981" s="104" customFormat="1"/>
    <row r="2982" s="104" customFormat="1"/>
    <row r="2983" s="104" customFormat="1"/>
    <row r="2984" s="104" customFormat="1"/>
    <row r="2985" s="104" customFormat="1"/>
    <row r="2986" s="104" customFormat="1"/>
    <row r="2987" s="104" customFormat="1"/>
    <row r="2988" s="104" customFormat="1"/>
    <row r="2989" s="104" customFormat="1"/>
    <row r="2990" s="104" customFormat="1"/>
    <row r="2991" s="104" customFormat="1"/>
    <row r="2992" s="104" customFormat="1"/>
    <row r="2993" s="104" customFormat="1"/>
    <row r="2994" s="104" customFormat="1"/>
    <row r="2995" s="104" customFormat="1"/>
    <row r="2996" s="104" customFormat="1"/>
    <row r="2997" s="104" customFormat="1"/>
    <row r="2998" s="104" customFormat="1"/>
    <row r="2999" s="104" customFormat="1"/>
    <row r="3000" s="104" customFormat="1"/>
    <row r="3001" s="104" customFormat="1"/>
    <row r="3002" s="104" customFormat="1"/>
    <row r="3003" s="104" customFormat="1"/>
    <row r="3004" s="104" customFormat="1"/>
    <row r="3005" s="104" customFormat="1"/>
    <row r="3006" s="104" customFormat="1"/>
    <row r="3007" s="104" customFormat="1"/>
    <row r="3008" s="104" customFormat="1"/>
    <row r="3009" s="104" customFormat="1"/>
    <row r="3010" s="104" customFormat="1"/>
    <row r="3011" s="104" customFormat="1"/>
    <row r="3012" s="104" customFormat="1"/>
    <row r="3013" s="104" customFormat="1"/>
    <row r="3014" s="104" customFormat="1"/>
    <row r="3015" s="104" customFormat="1"/>
    <row r="3016" s="104" customFormat="1"/>
    <row r="3017" s="104" customFormat="1"/>
    <row r="3018" s="104" customFormat="1"/>
    <row r="3019" s="104" customFormat="1"/>
    <row r="3020" s="104" customFormat="1"/>
    <row r="3021" s="104" customFormat="1"/>
    <row r="3022" s="104" customFormat="1"/>
    <row r="3023" s="104" customFormat="1"/>
    <row r="3024" s="104" customFormat="1"/>
    <row r="3025" s="104" customFormat="1"/>
    <row r="3026" s="104" customFormat="1"/>
    <row r="3027" s="104" customFormat="1"/>
    <row r="3028" s="104" customFormat="1"/>
    <row r="3029" s="104" customFormat="1"/>
    <row r="3030" s="104" customFormat="1"/>
    <row r="3031" s="104" customFormat="1"/>
    <row r="3032" s="104" customFormat="1"/>
    <row r="3033" s="104" customFormat="1"/>
    <row r="3034" s="104" customFormat="1"/>
    <row r="3035" s="104" customFormat="1"/>
    <row r="3036" s="104" customFormat="1"/>
    <row r="3037" s="104" customFormat="1"/>
    <row r="3038" s="104" customFormat="1"/>
    <row r="3039" s="104" customFormat="1"/>
    <row r="3040" s="104" customFormat="1"/>
    <row r="3041" s="104" customFormat="1"/>
    <row r="3042" s="104" customFormat="1"/>
    <row r="3043" s="104" customFormat="1"/>
    <row r="3044" s="104" customFormat="1"/>
    <row r="3045" s="104" customFormat="1"/>
    <row r="3046" s="104" customFormat="1"/>
    <row r="3047" s="104" customFormat="1"/>
    <row r="3048" s="104" customFormat="1"/>
    <row r="3049" s="104" customFormat="1"/>
    <row r="3050" s="104" customFormat="1"/>
    <row r="3051" s="104" customFormat="1"/>
    <row r="3052" s="104" customFormat="1"/>
    <row r="3053" s="104" customFormat="1"/>
    <row r="3054" s="104" customFormat="1"/>
    <row r="3055" s="104" customFormat="1"/>
    <row r="3056" s="104" customFormat="1"/>
    <row r="3057" s="104" customFormat="1"/>
    <row r="3058" s="104" customFormat="1"/>
    <row r="3059" s="104" customFormat="1"/>
    <row r="3060" s="104" customFormat="1"/>
    <row r="3061" s="104" customFormat="1"/>
    <row r="3062" s="104" customFormat="1"/>
    <row r="3063" s="104" customFormat="1"/>
    <row r="3064" s="104" customFormat="1"/>
    <row r="3065" s="104" customFormat="1"/>
    <row r="3066" s="104" customFormat="1"/>
    <row r="3067" s="104" customFormat="1"/>
    <row r="3068" s="104" customFormat="1"/>
    <row r="3069" s="104" customFormat="1"/>
    <row r="3070" s="104" customFormat="1"/>
    <row r="3071" s="104" customFormat="1"/>
    <row r="3072" s="104" customFormat="1"/>
    <row r="3073" s="104" customFormat="1"/>
    <row r="3074" s="104" customFormat="1"/>
    <row r="3075" s="104" customFormat="1"/>
    <row r="3076" s="104" customFormat="1"/>
    <row r="3077" s="104" customFormat="1"/>
    <row r="3078" s="104" customFormat="1"/>
    <row r="3079" s="104" customFormat="1"/>
    <row r="3080" s="104" customFormat="1"/>
    <row r="3081" s="104" customFormat="1"/>
    <row r="3082" s="104" customFormat="1"/>
    <row r="3083" s="104" customFormat="1"/>
    <row r="3084" s="104" customFormat="1"/>
    <row r="3085" s="104" customFormat="1"/>
    <row r="3086" s="104" customFormat="1"/>
    <row r="3087" s="104" customFormat="1"/>
    <row r="3088" s="104" customFormat="1"/>
    <row r="3089" s="104" customFormat="1"/>
    <row r="3090" s="104" customFormat="1"/>
    <row r="3091" s="104" customFormat="1"/>
    <row r="3092" s="104" customFormat="1"/>
    <row r="3093" s="104" customFormat="1"/>
    <row r="3094" s="104" customFormat="1"/>
    <row r="3095" s="104" customFormat="1"/>
    <row r="3096" s="104" customFormat="1"/>
    <row r="3097" s="104" customFormat="1"/>
    <row r="3098" s="104" customFormat="1"/>
    <row r="3099" s="104" customFormat="1"/>
    <row r="3100" s="104" customFormat="1"/>
    <row r="3101" s="104" customFormat="1"/>
    <row r="3102" s="104" customFormat="1"/>
    <row r="3103" s="104" customFormat="1"/>
    <row r="3104" s="104" customFormat="1"/>
    <row r="3105" s="104" customFormat="1"/>
    <row r="3106" s="104" customFormat="1"/>
    <row r="3107" s="104" customFormat="1"/>
    <row r="3108" s="104" customFormat="1"/>
    <row r="3109" s="104" customFormat="1"/>
    <row r="3110" s="104" customFormat="1"/>
    <row r="3111" s="104" customFormat="1"/>
    <row r="3112" s="104" customFormat="1"/>
    <row r="3113" s="104" customFormat="1"/>
    <row r="3114" s="104" customFormat="1"/>
    <row r="3115" s="104" customFormat="1"/>
    <row r="3116" s="104" customFormat="1"/>
    <row r="3117" s="104" customFormat="1"/>
    <row r="3118" s="104" customFormat="1"/>
    <row r="3119" s="104" customFormat="1"/>
    <row r="3120" s="104" customFormat="1"/>
    <row r="3121" s="104" customFormat="1"/>
    <row r="3122" s="104" customFormat="1"/>
    <row r="3123" s="104" customFormat="1"/>
    <row r="3124" s="104" customFormat="1"/>
    <row r="3125" s="104" customFormat="1"/>
    <row r="3126" s="104" customFormat="1"/>
    <row r="3127" s="104" customFormat="1"/>
    <row r="3128" s="104" customFormat="1"/>
    <row r="3129" s="104" customFormat="1"/>
    <row r="3130" s="104" customFormat="1"/>
    <row r="3131" s="104" customFormat="1"/>
    <row r="3132" s="104" customFormat="1"/>
    <row r="3133" s="104" customFormat="1"/>
    <row r="3134" s="104" customFormat="1"/>
    <row r="3135" s="104" customFormat="1"/>
    <row r="3136" s="104" customFormat="1"/>
    <row r="3137" s="104" customFormat="1"/>
    <row r="3138" s="104" customFormat="1"/>
    <row r="3139" s="104" customFormat="1"/>
    <row r="3140" s="104" customFormat="1"/>
    <row r="3141" s="104" customFormat="1"/>
    <row r="3142" s="104" customFormat="1"/>
    <row r="3143" s="104" customFormat="1"/>
    <row r="3144" s="104" customFormat="1"/>
    <row r="3145" s="104" customFormat="1"/>
    <row r="3146" s="104" customFormat="1"/>
    <row r="3147" s="104" customFormat="1"/>
    <row r="3148" s="104" customFormat="1"/>
    <row r="3149" s="104" customFormat="1"/>
    <row r="3150" s="104" customFormat="1"/>
    <row r="3151" s="104" customFormat="1"/>
    <row r="3152" s="104" customFormat="1"/>
    <row r="3153" s="104" customFormat="1"/>
    <row r="3154" s="104" customFormat="1"/>
    <row r="3155" s="104" customFormat="1"/>
    <row r="3156" s="104" customFormat="1"/>
    <row r="3157" s="104" customFormat="1"/>
    <row r="3158" s="104" customFormat="1"/>
    <row r="3159" s="104" customFormat="1"/>
    <row r="3160" s="104" customFormat="1"/>
    <row r="3161" s="104" customFormat="1"/>
    <row r="3162" s="104" customFormat="1"/>
    <row r="3163" s="104" customFormat="1"/>
    <row r="3164" s="104" customFormat="1"/>
    <row r="3165" s="104" customFormat="1"/>
    <row r="3166" s="104" customFormat="1"/>
    <row r="3167" s="104" customFormat="1"/>
    <row r="3168" s="104" customFormat="1"/>
    <row r="3169" s="104" customFormat="1"/>
    <row r="3170" s="104" customFormat="1"/>
    <row r="3171" s="104" customFormat="1"/>
    <row r="3172" s="104" customFormat="1"/>
    <row r="3173" s="104" customFormat="1"/>
    <row r="3174" s="104" customFormat="1"/>
    <row r="3175" s="104" customFormat="1"/>
    <row r="3176" s="104" customFormat="1"/>
    <row r="3177" s="104" customFormat="1"/>
    <row r="3178" s="104" customFormat="1"/>
    <row r="3179" s="104" customFormat="1"/>
    <row r="3180" s="104" customFormat="1"/>
    <row r="3181" s="104" customFormat="1"/>
    <row r="3182" s="104" customFormat="1"/>
    <row r="3183" s="104" customFormat="1"/>
    <row r="3184" s="104" customFormat="1"/>
    <row r="3185" s="104" customFormat="1"/>
    <row r="3186" s="104" customFormat="1"/>
    <row r="3187" s="104" customFormat="1"/>
    <row r="3188" s="104" customFormat="1"/>
    <row r="3189" s="104" customFormat="1"/>
    <row r="3190" s="104" customFormat="1"/>
    <row r="3191" s="104" customFormat="1"/>
    <row r="3192" s="104" customFormat="1"/>
    <row r="3193" s="104" customFormat="1"/>
    <row r="3194" s="104" customFormat="1"/>
    <row r="3195" s="104" customFormat="1"/>
    <row r="3196" s="104" customFormat="1"/>
    <row r="3197" s="104" customFormat="1"/>
    <row r="3198" s="104" customFormat="1"/>
    <row r="3199" s="104" customFormat="1"/>
    <row r="3200" s="104" customFormat="1"/>
    <row r="3201" s="104" customFormat="1"/>
    <row r="3202" s="104" customFormat="1"/>
    <row r="3203" s="104" customFormat="1"/>
    <row r="3204" s="104" customFormat="1"/>
    <row r="3205" s="104" customFormat="1"/>
    <row r="3206" s="104" customFormat="1"/>
    <row r="3207" s="104" customFormat="1"/>
    <row r="3208" s="104" customFormat="1"/>
    <row r="3209" s="104" customFormat="1"/>
    <row r="3210" s="104" customFormat="1"/>
    <row r="3211" s="104" customFormat="1"/>
    <row r="3212" s="104" customFormat="1"/>
    <row r="3213" s="104" customFormat="1"/>
    <row r="3214" s="104" customFormat="1"/>
    <row r="3215" s="104" customFormat="1"/>
    <row r="3216" s="104" customFormat="1"/>
    <row r="3217" s="104" customFormat="1"/>
    <row r="3218" s="104" customFormat="1"/>
    <row r="3219" s="104" customFormat="1"/>
    <row r="3220" s="104" customFormat="1"/>
    <row r="3221" s="104" customFormat="1"/>
    <row r="3222" s="104" customFormat="1"/>
    <row r="3223" s="104" customFormat="1"/>
    <row r="3224" s="104" customFormat="1"/>
    <row r="3225" s="104" customFormat="1"/>
    <row r="3226" s="104" customFormat="1"/>
    <row r="3227" s="104" customFormat="1"/>
    <row r="3228" s="104" customFormat="1"/>
    <row r="3229" s="104" customFormat="1"/>
    <row r="3230" s="104" customFormat="1"/>
    <row r="3231" s="104" customFormat="1"/>
    <row r="3232" s="104" customFormat="1"/>
    <row r="3233" s="104" customFormat="1"/>
    <row r="3234" s="104" customFormat="1"/>
    <row r="3235" s="104" customFormat="1"/>
    <row r="3236" s="104" customFormat="1"/>
    <row r="3237" s="104" customFormat="1"/>
    <row r="3238" s="104" customFormat="1"/>
    <row r="3239" s="104" customFormat="1"/>
    <row r="3240" s="104" customFormat="1"/>
    <row r="3241" s="104" customFormat="1"/>
    <row r="3242" s="104" customFormat="1"/>
    <row r="3243" s="104" customFormat="1"/>
    <row r="3244" s="104" customFormat="1"/>
    <row r="3245" s="104" customFormat="1"/>
    <row r="3246" s="104" customFormat="1"/>
    <row r="3247" s="104" customFormat="1"/>
    <row r="3248" s="104" customFormat="1"/>
    <row r="3249" s="104" customFormat="1"/>
    <row r="3250" s="104" customFormat="1"/>
    <row r="3251" s="104" customFormat="1"/>
    <row r="3252" s="104" customFormat="1"/>
    <row r="3253" s="104" customFormat="1"/>
    <row r="3254" s="104" customFormat="1"/>
    <row r="3255" s="104" customFormat="1"/>
    <row r="3256" s="104" customFormat="1"/>
    <row r="3257" s="104" customFormat="1"/>
    <row r="3258" s="104" customFormat="1"/>
    <row r="3259" s="104" customFormat="1"/>
    <row r="3260" s="104" customFormat="1"/>
    <row r="3261" s="104" customFormat="1"/>
    <row r="3262" s="104" customFormat="1"/>
    <row r="3263" s="104" customFormat="1"/>
    <row r="3264" s="104" customFormat="1"/>
    <row r="3265" s="104" customFormat="1"/>
    <row r="3266" s="104" customFormat="1"/>
    <row r="3267" s="104" customFormat="1"/>
    <row r="3268" s="104" customFormat="1"/>
    <row r="3269" s="104" customFormat="1"/>
    <row r="3270" s="104" customFormat="1"/>
    <row r="3271" s="104" customFormat="1"/>
    <row r="3272" s="104" customFormat="1"/>
    <row r="3273" s="104" customFormat="1"/>
    <row r="3274" s="104" customFormat="1"/>
    <row r="3275" s="104" customFormat="1"/>
    <row r="3276" s="104" customFormat="1"/>
    <row r="3277" s="104" customFormat="1"/>
    <row r="3278" s="104" customFormat="1"/>
    <row r="3279" s="104" customFormat="1"/>
    <row r="3280" s="104" customFormat="1"/>
    <row r="3281" s="104" customFormat="1"/>
    <row r="3282" s="104" customFormat="1"/>
    <row r="3283" s="104" customFormat="1"/>
    <row r="3284" s="104" customFormat="1"/>
    <row r="3285" s="104" customFormat="1"/>
    <row r="3286" s="104" customFormat="1"/>
    <row r="3287" s="104" customFormat="1"/>
    <row r="3288" s="104" customFormat="1"/>
    <row r="3289" s="104" customFormat="1"/>
    <row r="3290" s="104" customFormat="1"/>
    <row r="3291" s="104" customFormat="1"/>
    <row r="3292" s="104" customFormat="1"/>
    <row r="3293" s="104" customFormat="1"/>
    <row r="3294" s="104" customFormat="1"/>
    <row r="3295" s="104" customFormat="1"/>
    <row r="3296" s="104" customFormat="1"/>
    <row r="3297" s="104" customFormat="1"/>
    <row r="3298" s="104" customFormat="1"/>
    <row r="3299" s="104" customFormat="1"/>
    <row r="3300" s="104" customFormat="1"/>
    <row r="3301" s="104" customFormat="1"/>
    <row r="3302" s="104" customFormat="1"/>
    <row r="3303" s="104" customFormat="1"/>
    <row r="3304" s="104" customFormat="1"/>
    <row r="3305" s="104" customFormat="1"/>
    <row r="3306" s="104" customFormat="1"/>
    <row r="3307" s="104" customFormat="1"/>
    <row r="3308" s="104" customFormat="1"/>
    <row r="3309" s="104" customFormat="1"/>
    <row r="3310" s="104" customFormat="1"/>
    <row r="3311" s="104" customFormat="1"/>
    <row r="3312" s="104" customFormat="1"/>
    <row r="3313" s="104" customFormat="1"/>
    <row r="3314" s="104" customFormat="1"/>
    <row r="3315" s="104" customFormat="1"/>
    <row r="3316" s="104" customFormat="1"/>
    <row r="3317" s="104" customFormat="1"/>
    <row r="3318" s="104" customFormat="1"/>
    <row r="3319" s="104" customFormat="1"/>
    <row r="3320" s="104" customFormat="1"/>
    <row r="3321" s="104" customFormat="1"/>
    <row r="3322" s="104" customFormat="1"/>
    <row r="3323" s="104" customFormat="1"/>
    <row r="3324" s="104" customFormat="1"/>
    <row r="3325" s="104" customFormat="1"/>
    <row r="3326" s="104" customFormat="1"/>
    <row r="3327" s="104" customFormat="1"/>
    <row r="3328" s="104" customFormat="1"/>
    <row r="3329" s="104" customFormat="1"/>
    <row r="3330" s="104" customFormat="1"/>
    <row r="3331" s="104" customFormat="1"/>
    <row r="3332" s="104" customFormat="1"/>
    <row r="3333" s="104" customFormat="1"/>
    <row r="3334" s="104" customFormat="1"/>
    <row r="3335" s="104" customFormat="1"/>
    <row r="3336" s="104" customFormat="1"/>
    <row r="3337" s="104" customFormat="1"/>
    <row r="3338" s="104" customFormat="1"/>
    <row r="3339" s="104" customFormat="1"/>
    <row r="3340" s="104" customFormat="1"/>
    <row r="3341" s="104" customFormat="1"/>
    <row r="3342" s="104" customFormat="1"/>
    <row r="3343" s="104" customFormat="1"/>
    <row r="3344" s="104" customFormat="1"/>
    <row r="3345" s="104" customFormat="1"/>
    <row r="3346" s="104" customFormat="1"/>
    <row r="3347" s="104" customFormat="1"/>
    <row r="3348" s="104" customFormat="1"/>
    <row r="3349" s="104" customFormat="1"/>
    <row r="3350" s="104" customFormat="1"/>
    <row r="3351" s="104" customFormat="1"/>
    <row r="3352" s="104" customFormat="1"/>
    <row r="3353" s="104" customFormat="1"/>
    <row r="3354" s="104" customFormat="1"/>
    <row r="3355" s="104" customFormat="1"/>
    <row r="3356" s="104" customFormat="1"/>
    <row r="3357" s="104" customFormat="1"/>
    <row r="3358" s="104" customFormat="1"/>
    <row r="3359" s="104" customFormat="1"/>
    <row r="3360" s="104" customFormat="1"/>
    <row r="3361" s="104" customFormat="1"/>
    <row r="3362" s="104" customFormat="1"/>
    <row r="3363" s="104" customFormat="1"/>
    <row r="3364" s="104" customFormat="1"/>
    <row r="3365" s="104" customFormat="1"/>
    <row r="3366" s="104" customFormat="1"/>
    <row r="3367" s="104" customFormat="1"/>
    <row r="3368" s="104" customFormat="1"/>
    <row r="3369" s="104" customFormat="1"/>
    <row r="3370" s="104" customFormat="1"/>
    <row r="3371" s="104" customFormat="1"/>
    <row r="3372" s="104" customFormat="1"/>
    <row r="3373" s="104" customFormat="1"/>
    <row r="3374" s="104" customFormat="1"/>
    <row r="3375" s="104" customFormat="1"/>
    <row r="3376" s="104" customFormat="1"/>
    <row r="3377" s="104" customFormat="1"/>
    <row r="3378" s="104" customFormat="1"/>
    <row r="3379" s="104" customFormat="1"/>
    <row r="3380" s="104" customFormat="1"/>
    <row r="3381" s="104" customFormat="1"/>
    <row r="3382" s="104" customFormat="1"/>
    <row r="3383" s="104" customFormat="1"/>
    <row r="3384" s="104" customFormat="1"/>
    <row r="3385" s="104" customFormat="1"/>
    <row r="3386" s="104" customFormat="1"/>
    <row r="3387" s="104" customFormat="1"/>
    <row r="3388" s="104" customFormat="1"/>
    <row r="3389" s="104" customFormat="1"/>
    <row r="3390" s="104" customFormat="1"/>
    <row r="3391" s="104" customFormat="1"/>
    <row r="3392" s="104" customFormat="1"/>
    <row r="3393" s="104" customFormat="1"/>
    <row r="3394" s="104" customFormat="1"/>
    <row r="3395" s="104" customFormat="1"/>
    <row r="3396" s="104" customFormat="1"/>
    <row r="3397" s="104" customFormat="1"/>
    <row r="3398" s="104" customFormat="1"/>
    <row r="3399" s="104" customFormat="1"/>
    <row r="3400" s="104" customFormat="1"/>
    <row r="3401" s="104" customFormat="1"/>
    <row r="3402" s="104" customFormat="1"/>
    <row r="3403" s="104" customFormat="1"/>
    <row r="3404" s="104" customFormat="1"/>
    <row r="3405" s="104" customFormat="1"/>
    <row r="3406" s="104" customFormat="1"/>
    <row r="3407" s="104" customFormat="1"/>
    <row r="3408" s="104" customFormat="1"/>
    <row r="3409" s="104" customFormat="1"/>
    <row r="3410" s="104" customFormat="1"/>
    <row r="3411" s="104" customFormat="1"/>
    <row r="3412" s="104" customFormat="1"/>
    <row r="3413" s="104" customFormat="1"/>
    <row r="3414" s="104" customFormat="1"/>
    <row r="3415" s="104" customFormat="1"/>
    <row r="3416" s="104" customFormat="1"/>
    <row r="3417" s="104" customFormat="1"/>
    <row r="3418" s="104" customFormat="1"/>
    <row r="3419" s="104" customFormat="1"/>
    <row r="3420" s="104" customFormat="1"/>
    <row r="3421" s="104" customFormat="1"/>
    <row r="3422" s="104" customFormat="1"/>
    <row r="3423" s="104" customFormat="1"/>
    <row r="3424" s="104" customFormat="1"/>
    <row r="3425" s="104" customFormat="1"/>
    <row r="3426" s="104" customFormat="1"/>
    <row r="3427" s="104" customFormat="1"/>
    <row r="3428" s="104" customFormat="1"/>
    <row r="3429" s="104" customFormat="1"/>
    <row r="3430" s="104" customFormat="1"/>
    <row r="3431" s="104" customFormat="1"/>
    <row r="3432" s="104" customFormat="1"/>
    <row r="3433" s="104" customFormat="1"/>
    <row r="3434" s="104" customFormat="1"/>
    <row r="3435" s="104" customFormat="1"/>
    <row r="3436" s="104" customFormat="1"/>
    <row r="3437" s="104" customFormat="1"/>
    <row r="3438" s="104" customFormat="1"/>
    <row r="3439" s="104" customFormat="1"/>
    <row r="3440" s="104" customFormat="1"/>
    <row r="3441" s="104" customFormat="1"/>
    <row r="3442" s="104" customFormat="1"/>
    <row r="3443" s="104" customFormat="1"/>
    <row r="3444" s="104" customFormat="1"/>
    <row r="3445" s="104" customFormat="1"/>
    <row r="3446" s="104" customFormat="1"/>
    <row r="3447" s="104" customFormat="1"/>
    <row r="3448" s="104" customFormat="1"/>
    <row r="3449" s="104" customFormat="1"/>
    <row r="3450" s="104" customFormat="1"/>
    <row r="3451" s="104" customFormat="1"/>
    <row r="3452" s="104" customFormat="1"/>
    <row r="3453" s="104" customFormat="1"/>
    <row r="3454" s="104" customFormat="1"/>
    <row r="3455" s="104" customFormat="1"/>
    <row r="3456" s="104" customFormat="1"/>
    <row r="3457" s="104" customFormat="1"/>
    <row r="3458" s="104" customFormat="1"/>
    <row r="3459" s="104" customFormat="1"/>
    <row r="3460" s="104" customFormat="1"/>
    <row r="3461" s="104" customFormat="1"/>
    <row r="3462" s="104" customFormat="1"/>
    <row r="3463" s="104" customFormat="1"/>
    <row r="3464" s="104" customFormat="1"/>
    <row r="3465" s="104" customFormat="1"/>
    <row r="3466" s="104" customFormat="1"/>
    <row r="3467" s="104" customFormat="1"/>
    <row r="3468" s="104" customFormat="1"/>
    <row r="3469" s="104" customFormat="1"/>
    <row r="3470" s="104" customFormat="1"/>
    <row r="3471" s="104" customFormat="1"/>
    <row r="3472" s="104" customFormat="1"/>
    <row r="3473" s="104" customFormat="1"/>
    <row r="3474" s="104" customFormat="1"/>
    <row r="3475" s="104" customFormat="1"/>
    <row r="3476" s="104" customFormat="1"/>
    <row r="3477" s="104" customFormat="1"/>
    <row r="3478" s="104" customFormat="1"/>
    <row r="3479" s="104" customFormat="1"/>
    <row r="3480" s="104" customFormat="1"/>
    <row r="3481" s="104" customFormat="1"/>
    <row r="3482" s="104" customFormat="1"/>
    <row r="3483" s="104" customFormat="1"/>
    <row r="3484" s="104" customFormat="1"/>
    <row r="3485" s="104" customFormat="1"/>
    <row r="3486" s="104" customFormat="1"/>
    <row r="3487" s="104" customFormat="1"/>
    <row r="3488" s="104" customFormat="1"/>
    <row r="3489" s="104" customFormat="1"/>
    <row r="3490" s="104" customFormat="1"/>
    <row r="3491" s="104" customFormat="1"/>
    <row r="3492" s="104" customFormat="1"/>
    <row r="3493" s="104" customFormat="1"/>
    <row r="3494" s="104" customFormat="1"/>
    <row r="3495" s="104" customFormat="1"/>
    <row r="3496" s="104" customFormat="1"/>
    <row r="3497" s="104" customFormat="1"/>
    <row r="3498" s="104" customFormat="1"/>
    <row r="3499" s="104" customFormat="1"/>
    <row r="3500" s="104" customFormat="1"/>
    <row r="3501" s="104" customFormat="1"/>
    <row r="3502" s="104" customFormat="1"/>
    <row r="3503" s="104" customFormat="1"/>
    <row r="3504" s="104" customFormat="1"/>
    <row r="3505" s="104" customFormat="1"/>
    <row r="3506" s="104" customFormat="1"/>
    <row r="3507" s="104" customFormat="1"/>
    <row r="3508" s="104" customFormat="1"/>
    <row r="3509" s="104" customFormat="1"/>
    <row r="3510" s="104" customFormat="1"/>
    <row r="3511" s="104" customFormat="1"/>
    <row r="3512" s="104" customFormat="1"/>
    <row r="3513" s="104" customFormat="1"/>
    <row r="3514" s="104" customFormat="1"/>
    <row r="3515" s="104" customFormat="1"/>
    <row r="3516" s="104" customFormat="1"/>
    <row r="3517" s="104" customFormat="1"/>
    <row r="3518" s="104" customFormat="1"/>
    <row r="3519" s="104" customFormat="1"/>
    <row r="3520" s="104" customFormat="1"/>
    <row r="3521" s="104" customFormat="1"/>
    <row r="3522" s="104" customFormat="1"/>
    <row r="3523" s="104" customFormat="1"/>
    <row r="3524" s="104" customFormat="1"/>
    <row r="3525" s="104" customFormat="1"/>
    <row r="3526" s="104" customFormat="1"/>
    <row r="3527" s="104" customFormat="1"/>
    <row r="3528" s="104" customFormat="1"/>
    <row r="3529" s="104" customFormat="1"/>
    <row r="3530" s="104" customFormat="1"/>
    <row r="3531" s="104" customFormat="1"/>
    <row r="3532" s="104" customFormat="1"/>
    <row r="3533" s="104" customFormat="1"/>
    <row r="3534" s="104" customFormat="1"/>
    <row r="3535" s="104" customFormat="1"/>
    <row r="3536" s="104" customFormat="1"/>
    <row r="3537" s="104" customFormat="1"/>
    <row r="3538" s="104" customFormat="1"/>
    <row r="3539" s="104" customFormat="1"/>
    <row r="3540" s="104" customFormat="1"/>
    <row r="3541" s="104" customFormat="1"/>
    <row r="3542" s="104" customFormat="1"/>
    <row r="3543" s="104" customFormat="1"/>
    <row r="3544" s="104" customFormat="1"/>
    <row r="3545" s="104" customFormat="1"/>
    <row r="3546" s="104" customFormat="1"/>
    <row r="3547" s="104" customFormat="1"/>
    <row r="3548" s="104" customFormat="1"/>
    <row r="3549" s="104" customFormat="1"/>
    <row r="3550" s="104" customFormat="1"/>
    <row r="3551" s="104" customFormat="1"/>
    <row r="3552" s="104" customFormat="1"/>
    <row r="3553" s="104" customFormat="1"/>
    <row r="3554" s="104" customFormat="1"/>
    <row r="3555" s="104" customFormat="1"/>
    <row r="3556" s="104" customFormat="1"/>
    <row r="3557" s="104" customFormat="1"/>
    <row r="3558" s="104" customFormat="1"/>
    <row r="3559" s="104" customFormat="1"/>
    <row r="3560" s="104" customFormat="1"/>
    <row r="3561" s="104" customFormat="1"/>
    <row r="3562" s="104" customFormat="1"/>
    <row r="3563" s="104" customFormat="1"/>
    <row r="3564" s="104" customFormat="1"/>
    <row r="3565" s="104" customFormat="1"/>
    <row r="3566" s="104" customFormat="1"/>
    <row r="3567" s="104" customFormat="1"/>
    <row r="3568" s="104" customFormat="1"/>
    <row r="3569" s="104" customFormat="1"/>
    <row r="3570" s="104" customFormat="1"/>
    <row r="3571" s="104" customFormat="1"/>
    <row r="3572" s="104" customFormat="1"/>
    <row r="3573" s="104" customFormat="1"/>
    <row r="3574" s="104" customFormat="1"/>
    <row r="3575" s="104" customFormat="1"/>
    <row r="3576" s="104" customFormat="1"/>
    <row r="3577" s="104" customFormat="1"/>
    <row r="3578" s="104" customFormat="1"/>
    <row r="3579" s="104" customFormat="1"/>
    <row r="3580" s="104" customFormat="1"/>
    <row r="3581" s="104" customFormat="1"/>
    <row r="3582" s="104" customFormat="1"/>
    <row r="3583" s="104" customFormat="1"/>
    <row r="3584" s="104" customFormat="1"/>
    <row r="3585" s="104" customFormat="1"/>
    <row r="3586" s="104" customFormat="1"/>
    <row r="3587" s="104" customFormat="1"/>
    <row r="3588" s="104" customFormat="1"/>
    <row r="3589" s="104" customFormat="1"/>
    <row r="3590" s="104" customFormat="1"/>
    <row r="3591" s="104" customFormat="1"/>
    <row r="3592" s="104" customFormat="1"/>
    <row r="3593" s="104" customFormat="1"/>
    <row r="3594" s="104" customFormat="1"/>
    <row r="3595" s="104" customFormat="1"/>
    <row r="3596" s="104" customFormat="1"/>
    <row r="3597" s="104" customFormat="1"/>
    <row r="3598" s="104" customFormat="1"/>
    <row r="3599" s="104" customFormat="1"/>
    <row r="3600" s="104" customFormat="1"/>
    <row r="3601" s="104" customFormat="1"/>
    <row r="3602" s="104" customFormat="1"/>
    <row r="3603" s="104" customFormat="1"/>
    <row r="3604" s="104" customFormat="1"/>
    <row r="3605" s="104" customFormat="1"/>
    <row r="3606" s="104" customFormat="1"/>
    <row r="3607" s="104" customFormat="1"/>
    <row r="3608" s="104" customFormat="1"/>
    <row r="3609" s="104" customFormat="1"/>
    <row r="3610" s="104" customFormat="1"/>
    <row r="3611" s="104" customFormat="1"/>
    <row r="3612" s="104" customFormat="1"/>
    <row r="3613" s="104" customFormat="1"/>
    <row r="3614" s="104" customFormat="1"/>
    <row r="3615" s="104" customFormat="1"/>
    <row r="3616" s="104" customFormat="1"/>
    <row r="3617" s="104" customFormat="1"/>
    <row r="3618" s="104" customFormat="1"/>
    <row r="3619" s="104" customFormat="1"/>
    <row r="3620" s="104" customFormat="1"/>
    <row r="3621" s="104" customFormat="1"/>
    <row r="3622" s="104" customFormat="1"/>
    <row r="3623" s="104" customFormat="1"/>
    <row r="3624" s="104" customFormat="1"/>
    <row r="3625" s="104" customFormat="1"/>
    <row r="3626" s="104" customFormat="1"/>
    <row r="3627" s="104" customFormat="1"/>
    <row r="3628" s="104" customFormat="1"/>
    <row r="3629" s="104" customFormat="1"/>
    <row r="3630" s="104" customFormat="1"/>
    <row r="3631" s="104" customFormat="1"/>
    <row r="3632" s="104" customFormat="1"/>
    <row r="3633" s="104" customFormat="1"/>
    <row r="3634" s="104" customFormat="1"/>
    <row r="3635" s="104" customFormat="1"/>
    <row r="3636" s="104" customFormat="1"/>
    <row r="3637" s="104" customFormat="1"/>
    <row r="3638" s="104" customFormat="1"/>
    <row r="3639" s="104" customFormat="1"/>
    <row r="3640" s="104" customFormat="1"/>
    <row r="3641" s="104" customFormat="1"/>
    <row r="3642" s="104" customFormat="1"/>
    <row r="3643" s="104" customFormat="1"/>
    <row r="3644" s="104" customFormat="1"/>
    <row r="3645" s="104" customFormat="1"/>
    <row r="3646" s="104" customFormat="1"/>
    <row r="3647" s="104" customFormat="1"/>
    <row r="3648" s="104" customFormat="1"/>
    <row r="3649" s="104" customFormat="1"/>
    <row r="3650" s="104" customFormat="1"/>
    <row r="3651" s="104" customFormat="1"/>
    <row r="3652" s="104" customFormat="1"/>
    <row r="3653" s="104" customFormat="1"/>
    <row r="3654" s="104" customFormat="1"/>
    <row r="3655" s="104" customFormat="1"/>
    <row r="3656" s="104" customFormat="1"/>
    <row r="3657" s="104" customFormat="1"/>
    <row r="3658" s="104" customFormat="1"/>
    <row r="3659" s="104" customFormat="1"/>
    <row r="3660" s="104" customFormat="1"/>
    <row r="3661" s="104" customFormat="1"/>
    <row r="3662" s="104" customFormat="1"/>
    <row r="3663" s="104" customFormat="1"/>
    <row r="3664" s="104" customFormat="1"/>
    <row r="3665" s="104" customFormat="1"/>
    <row r="3666" s="104" customFormat="1"/>
    <row r="3667" s="104" customFormat="1"/>
    <row r="3668" s="104" customFormat="1"/>
    <row r="3669" s="104" customFormat="1"/>
    <row r="3670" s="104" customFormat="1"/>
    <row r="3671" s="104" customFormat="1"/>
    <row r="3672" s="104" customFormat="1"/>
    <row r="3673" s="104" customFormat="1"/>
    <row r="3674" s="104" customFormat="1"/>
    <row r="3675" s="104" customFormat="1"/>
    <row r="3676" s="104" customFormat="1"/>
    <row r="3677" s="104" customFormat="1"/>
    <row r="3678" s="104" customFormat="1"/>
    <row r="3679" s="104" customFormat="1"/>
    <row r="3680" s="104" customFormat="1"/>
    <row r="3681" s="104" customFormat="1"/>
    <row r="3682" s="104" customFormat="1"/>
    <row r="3683" s="104" customFormat="1"/>
    <row r="3684" s="104" customFormat="1"/>
    <row r="3685" s="104" customFormat="1"/>
    <row r="3686" s="104" customFormat="1"/>
    <row r="3687" s="104" customFormat="1"/>
    <row r="3688" s="104" customFormat="1"/>
    <row r="3689" s="104" customFormat="1"/>
    <row r="3690" s="104" customFormat="1"/>
    <row r="3691" s="104" customFormat="1"/>
    <row r="3692" s="104" customFormat="1"/>
    <row r="3693" s="104" customFormat="1"/>
    <row r="3694" s="104" customFormat="1"/>
    <row r="3695" s="104" customFormat="1"/>
    <row r="3696" s="104" customFormat="1"/>
    <row r="3697" s="104" customFormat="1"/>
    <row r="3698" s="104" customFormat="1"/>
    <row r="3699" s="104" customFormat="1"/>
    <row r="3700" s="104" customFormat="1"/>
    <row r="3701" s="104" customFormat="1"/>
    <row r="3702" s="104" customFormat="1"/>
    <row r="3703" s="104" customFormat="1"/>
    <row r="3704" s="104" customFormat="1"/>
    <row r="3705" s="104" customFormat="1"/>
    <row r="3706" s="104" customFormat="1"/>
    <row r="3707" s="104" customFormat="1"/>
    <row r="3708" s="104" customFormat="1"/>
    <row r="3709" s="104" customFormat="1"/>
    <row r="3710" s="104" customFormat="1"/>
    <row r="3711" s="104" customFormat="1"/>
    <row r="3712" s="104" customFormat="1"/>
    <row r="3713" s="104" customFormat="1"/>
    <row r="3714" s="104" customFormat="1"/>
    <row r="3715" s="104" customFormat="1"/>
    <row r="3716" s="104" customFormat="1"/>
    <row r="3717" s="104" customFormat="1"/>
    <row r="3718" s="104" customFormat="1"/>
    <row r="3719" s="104" customFormat="1"/>
    <row r="3720" s="104" customFormat="1"/>
    <row r="3721" s="104" customFormat="1"/>
    <row r="3722" s="104" customFormat="1"/>
    <row r="3723" s="104" customFormat="1"/>
    <row r="3724" s="104" customFormat="1"/>
    <row r="3725" s="104" customFormat="1"/>
    <row r="3726" s="104" customFormat="1"/>
    <row r="3727" s="104" customFormat="1"/>
    <row r="3728" s="104" customFormat="1"/>
    <row r="3729" s="104" customFormat="1"/>
    <row r="3730" s="104" customFormat="1"/>
    <row r="3731" s="104" customFormat="1"/>
    <row r="3732" s="104" customFormat="1"/>
    <row r="3733" s="104" customFormat="1"/>
    <row r="3734" s="104" customFormat="1"/>
    <row r="3735" s="104" customFormat="1"/>
    <row r="3736" s="104" customFormat="1"/>
    <row r="3737" s="104" customFormat="1"/>
    <row r="3738" s="104" customFormat="1"/>
    <row r="3739" s="104" customFormat="1"/>
    <row r="3740" s="104" customFormat="1"/>
    <row r="3741" s="104" customFormat="1"/>
    <row r="3742" s="104" customFormat="1"/>
    <row r="3743" s="104" customFormat="1"/>
    <row r="3744" s="104" customFormat="1"/>
    <row r="3745" s="104" customFormat="1"/>
    <row r="3746" s="104" customFormat="1"/>
    <row r="3747" s="104" customFormat="1"/>
    <row r="3748" s="104" customFormat="1"/>
    <row r="3749" s="104" customFormat="1"/>
    <row r="3750" s="104" customFormat="1"/>
    <row r="3751" s="104" customFormat="1"/>
    <row r="3752" s="104" customFormat="1"/>
    <row r="3753" s="104" customFormat="1"/>
    <row r="3754" s="104" customFormat="1"/>
    <row r="3755" s="104" customFormat="1"/>
    <row r="3756" s="104" customFormat="1"/>
    <row r="3757" s="104" customFormat="1"/>
    <row r="3758" s="104" customFormat="1"/>
    <row r="3759" s="104" customFormat="1"/>
    <row r="3760" s="104" customFormat="1"/>
    <row r="3761" s="104" customFormat="1"/>
    <row r="3762" s="104" customFormat="1"/>
    <row r="3763" s="104" customFormat="1"/>
    <row r="3764" s="104" customFormat="1"/>
    <row r="3765" s="104" customFormat="1"/>
    <row r="3766" s="104" customFormat="1"/>
    <row r="3767" s="104" customFormat="1"/>
    <row r="3768" s="104" customFormat="1"/>
    <row r="3769" s="104" customFormat="1"/>
    <row r="3770" s="104" customFormat="1"/>
    <row r="3771" s="104" customFormat="1"/>
    <row r="3772" s="104" customFormat="1"/>
    <row r="3773" s="104" customFormat="1"/>
    <row r="3774" s="104" customFormat="1"/>
    <row r="3775" s="104" customFormat="1"/>
    <row r="3776" s="104" customFormat="1"/>
    <row r="3777" s="104" customFormat="1"/>
    <row r="3778" s="104" customFormat="1"/>
    <row r="3779" s="104" customFormat="1"/>
    <row r="3780" s="104" customFormat="1"/>
    <row r="3781" s="104" customFormat="1"/>
    <row r="3782" s="104" customFormat="1"/>
    <row r="3783" s="104" customFormat="1"/>
    <row r="3784" s="104" customFormat="1"/>
    <row r="3785" s="104" customFormat="1"/>
    <row r="3786" s="104" customFormat="1"/>
    <row r="3787" s="104" customFormat="1"/>
    <row r="3788" s="104" customFormat="1"/>
    <row r="3789" s="104" customFormat="1"/>
    <row r="3790" s="104" customFormat="1"/>
    <row r="3791" s="104" customFormat="1"/>
    <row r="3792" s="104" customFormat="1"/>
    <row r="3793" s="104" customFormat="1"/>
    <row r="3794" s="104" customFormat="1"/>
    <row r="3795" s="104" customFormat="1"/>
    <row r="3796" s="104" customFormat="1"/>
    <row r="3797" s="104" customFormat="1"/>
    <row r="3798" s="104" customFormat="1"/>
    <row r="3799" s="104" customFormat="1"/>
    <row r="3800" s="104" customFormat="1"/>
    <row r="3801" s="104" customFormat="1"/>
    <row r="3802" s="104" customFormat="1"/>
    <row r="3803" s="104" customFormat="1"/>
    <row r="3804" s="104" customFormat="1"/>
    <row r="3805" s="104" customFormat="1"/>
    <row r="3806" s="104" customFormat="1"/>
    <row r="3807" s="104" customFormat="1"/>
    <row r="3808" s="104" customFormat="1"/>
    <row r="3809" s="104" customFormat="1"/>
    <row r="3810" s="104" customFormat="1"/>
    <row r="3811" s="104" customFormat="1"/>
    <row r="3812" s="104" customFormat="1"/>
    <row r="3813" s="104" customFormat="1"/>
    <row r="3814" s="104" customFormat="1"/>
    <row r="3815" s="104" customFormat="1"/>
    <row r="3816" s="104" customFormat="1"/>
    <row r="3817" s="104" customFormat="1"/>
    <row r="3818" s="104" customFormat="1"/>
    <row r="3819" s="104" customFormat="1"/>
    <row r="3820" s="104" customFormat="1"/>
    <row r="3821" s="104" customFormat="1"/>
    <row r="3822" s="104" customFormat="1"/>
    <row r="3823" s="104" customFormat="1"/>
    <row r="3824" s="104" customFormat="1"/>
    <row r="3825" s="104" customFormat="1"/>
    <row r="3826" s="104" customFormat="1"/>
    <row r="3827" s="104" customFormat="1"/>
    <row r="3828" s="104" customFormat="1"/>
    <row r="3829" s="104" customFormat="1"/>
    <row r="3830" s="104" customFormat="1"/>
    <row r="3831" s="104" customFormat="1"/>
    <row r="3832" s="104" customFormat="1"/>
    <row r="3833" s="104" customFormat="1"/>
    <row r="3834" s="104" customFormat="1"/>
    <row r="3835" s="104" customFormat="1"/>
    <row r="3836" s="104" customFormat="1"/>
    <row r="3837" s="104" customFormat="1"/>
    <row r="3838" s="104" customFormat="1"/>
    <row r="3839" s="104" customFormat="1"/>
    <row r="3840" s="104" customFormat="1"/>
    <row r="3841" s="104" customFormat="1"/>
    <row r="3842" s="104" customFormat="1"/>
    <row r="3843" s="104" customFormat="1"/>
    <row r="3844" s="104" customFormat="1"/>
    <row r="3845" s="104" customFormat="1"/>
    <row r="3846" s="104" customFormat="1"/>
    <row r="3847" s="104" customFormat="1"/>
    <row r="3848" s="104" customFormat="1"/>
    <row r="3849" s="104" customFormat="1"/>
    <row r="3850" s="104" customFormat="1"/>
    <row r="3851" s="104" customFormat="1"/>
    <row r="3852" s="104" customFormat="1"/>
    <row r="3853" s="104" customFormat="1"/>
    <row r="3854" s="104" customFormat="1"/>
    <row r="3855" s="104" customFormat="1"/>
    <row r="3856" s="104" customFormat="1"/>
    <row r="3857" s="104" customFormat="1"/>
    <row r="3858" s="104" customFormat="1"/>
    <row r="3859" s="104" customFormat="1"/>
    <row r="3860" s="104" customFormat="1"/>
    <row r="3861" s="104" customFormat="1"/>
    <row r="3862" s="104" customFormat="1"/>
    <row r="3863" s="104" customFormat="1"/>
    <row r="3864" s="104" customFormat="1"/>
    <row r="3865" s="104" customFormat="1"/>
    <row r="3866" s="104" customFormat="1"/>
    <row r="3867" s="104" customFormat="1"/>
    <row r="3868" s="104" customFormat="1"/>
    <row r="3869" s="104" customFormat="1"/>
    <row r="3870" s="104" customFormat="1"/>
    <row r="3871" s="104" customFormat="1"/>
    <row r="3872" s="104" customFormat="1"/>
    <row r="3873" s="104" customFormat="1"/>
    <row r="3874" s="104" customFormat="1"/>
    <row r="3875" s="104" customFormat="1"/>
    <row r="3876" s="104" customFormat="1"/>
    <row r="3877" s="104" customFormat="1"/>
    <row r="3878" s="104" customFormat="1"/>
    <row r="3879" s="104" customFormat="1"/>
    <row r="3880" s="104" customFormat="1"/>
    <row r="3881" s="104" customFormat="1"/>
    <row r="3882" s="104" customFormat="1"/>
    <row r="3883" s="104" customFormat="1"/>
    <row r="3884" s="104" customFormat="1"/>
    <row r="3885" s="104" customFormat="1"/>
    <row r="3886" s="104" customFormat="1"/>
    <row r="3887" s="104" customFormat="1"/>
    <row r="3888" s="104" customFormat="1"/>
    <row r="3889" s="104" customFormat="1"/>
    <row r="3890" s="104" customFormat="1"/>
    <row r="3891" s="104" customFormat="1"/>
    <row r="3892" s="104" customFormat="1"/>
    <row r="3893" s="104" customFormat="1"/>
    <row r="3894" s="104" customFormat="1"/>
    <row r="3895" s="104" customFormat="1"/>
    <row r="3896" s="104" customFormat="1"/>
    <row r="3897" s="104" customFormat="1"/>
    <row r="3898" s="104" customFormat="1"/>
    <row r="3899" s="104" customFormat="1"/>
    <row r="3900" s="104" customFormat="1"/>
    <row r="3901" s="104" customFormat="1"/>
    <row r="3902" s="104" customFormat="1"/>
    <row r="3903" s="104" customFormat="1"/>
    <row r="3904" s="104" customFormat="1"/>
    <row r="3905" s="104" customFormat="1"/>
    <row r="3906" s="104" customFormat="1"/>
    <row r="3907" s="104" customFormat="1"/>
    <row r="3908" s="104" customFormat="1"/>
    <row r="3909" s="104" customFormat="1"/>
    <row r="3910" s="104" customFormat="1"/>
    <row r="3911" s="104" customFormat="1"/>
    <row r="3912" s="104" customFormat="1"/>
    <row r="3913" s="104" customFormat="1"/>
    <row r="3914" s="104" customFormat="1"/>
    <row r="3915" s="104" customFormat="1"/>
    <row r="3916" s="104" customFormat="1"/>
    <row r="3917" s="104" customFormat="1"/>
    <row r="3918" s="104" customFormat="1"/>
    <row r="3919" s="104" customFormat="1"/>
    <row r="3920" s="104" customFormat="1"/>
    <row r="3921" s="104" customFormat="1"/>
    <row r="3922" s="104" customFormat="1"/>
    <row r="3923" s="104" customFormat="1"/>
    <row r="3924" s="104" customFormat="1"/>
    <row r="3925" s="104" customFormat="1"/>
    <row r="3926" s="104" customFormat="1"/>
    <row r="3927" s="104" customFormat="1"/>
    <row r="3928" s="104" customFormat="1"/>
    <row r="3929" s="104" customFormat="1"/>
    <row r="3930" s="104" customFormat="1"/>
    <row r="3931" s="104" customFormat="1"/>
    <row r="3932" s="104" customFormat="1"/>
    <row r="3933" s="104" customFormat="1"/>
    <row r="3934" s="104" customFormat="1"/>
    <row r="3935" s="104" customFormat="1"/>
    <row r="3936" s="104" customFormat="1"/>
    <row r="3937" s="104" customFormat="1"/>
    <row r="3938" s="104" customFormat="1"/>
    <row r="3939" s="104" customFormat="1"/>
    <row r="3940" s="104" customFormat="1"/>
    <row r="3941" s="104" customFormat="1"/>
    <row r="3942" s="104" customFormat="1"/>
    <row r="3943" s="104" customFormat="1"/>
    <row r="3944" s="104" customFormat="1"/>
    <row r="3945" s="104" customFormat="1"/>
    <row r="3946" s="104" customFormat="1"/>
    <row r="3947" s="104" customFormat="1"/>
    <row r="3948" s="104" customFormat="1"/>
    <row r="3949" s="104" customFormat="1"/>
    <row r="3950" s="104" customFormat="1"/>
    <row r="3951" s="104" customFormat="1"/>
    <row r="3952" s="104" customFormat="1"/>
    <row r="3953" s="104" customFormat="1"/>
    <row r="3954" s="104" customFormat="1"/>
    <row r="3955" s="104" customFormat="1"/>
    <row r="3956" s="104" customFormat="1"/>
    <row r="3957" s="104" customFormat="1"/>
    <row r="3958" s="104" customFormat="1"/>
    <row r="3959" s="104" customFormat="1"/>
    <row r="3960" s="104" customFormat="1"/>
    <row r="3961" s="104" customFormat="1"/>
    <row r="3962" s="104" customFormat="1"/>
    <row r="3963" s="104" customFormat="1"/>
    <row r="3964" s="104" customFormat="1"/>
    <row r="3965" s="104" customFormat="1"/>
    <row r="3966" s="104" customFormat="1"/>
    <row r="3967" s="104" customFormat="1"/>
    <row r="3968" s="104" customFormat="1"/>
    <row r="3969" s="104" customFormat="1"/>
    <row r="3970" s="104" customFormat="1"/>
    <row r="3971" s="104" customFormat="1"/>
    <row r="3972" s="104" customFormat="1"/>
    <row r="3973" s="104" customFormat="1"/>
    <row r="3974" s="104" customFormat="1"/>
    <row r="3975" s="104" customFormat="1"/>
    <row r="3976" s="104" customFormat="1"/>
    <row r="3977" s="104" customFormat="1"/>
    <row r="3978" s="104" customFormat="1"/>
    <row r="3979" s="104" customFormat="1"/>
    <row r="3980" s="104" customFormat="1"/>
    <row r="3981" s="104" customFormat="1"/>
    <row r="3982" s="104" customFormat="1"/>
    <row r="3983" s="104" customFormat="1"/>
    <row r="3984" s="104" customFormat="1"/>
    <row r="3985" s="104" customFormat="1"/>
    <row r="3986" s="104" customFormat="1"/>
    <row r="3987" s="104" customFormat="1"/>
    <row r="3988" s="104" customFormat="1"/>
    <row r="3989" s="104" customFormat="1"/>
    <row r="3990" s="104" customFormat="1"/>
    <row r="3991" s="104" customFormat="1"/>
    <row r="3992" s="104" customFormat="1"/>
    <row r="3993" s="104" customFormat="1"/>
    <row r="3994" s="104" customFormat="1"/>
    <row r="3995" s="104" customFormat="1"/>
    <row r="3996" s="104" customFormat="1"/>
    <row r="3997" s="104" customFormat="1"/>
    <row r="3998" s="104" customFormat="1"/>
    <row r="3999" s="104" customFormat="1"/>
    <row r="4000" s="104" customFormat="1"/>
    <row r="4001" s="104" customFormat="1"/>
    <row r="4002" s="104" customFormat="1"/>
    <row r="4003" s="104" customFormat="1"/>
    <row r="4004" s="104" customFormat="1"/>
    <row r="4005" s="104" customFormat="1"/>
    <row r="4006" s="104" customFormat="1"/>
    <row r="4007" s="104" customFormat="1"/>
    <row r="4008" s="104" customFormat="1"/>
    <row r="4009" s="104" customFormat="1"/>
    <row r="4010" s="104" customFormat="1"/>
    <row r="4011" s="104" customFormat="1"/>
    <row r="4012" s="104" customFormat="1"/>
    <row r="4013" s="104" customFormat="1"/>
    <row r="4014" s="104" customFormat="1"/>
    <row r="4015" s="104" customFormat="1"/>
    <row r="4016" s="104" customFormat="1"/>
    <row r="4017" s="104" customFormat="1"/>
    <row r="4018" s="104" customFormat="1"/>
    <row r="4019" s="104" customFormat="1"/>
    <row r="4020" s="104" customFormat="1"/>
    <row r="4021" s="104" customFormat="1"/>
    <row r="4022" s="104" customFormat="1"/>
    <row r="4023" s="104" customFormat="1"/>
    <row r="4024" s="104" customFormat="1"/>
    <row r="4025" s="104" customFormat="1"/>
    <row r="4026" s="104" customFormat="1"/>
    <row r="4027" s="104" customFormat="1"/>
    <row r="4028" s="104" customFormat="1"/>
    <row r="4029" s="104" customFormat="1"/>
    <row r="4030" s="104" customFormat="1"/>
    <row r="4031" s="104" customFormat="1"/>
    <row r="4032" s="104" customFormat="1"/>
    <row r="4033" s="104" customFormat="1"/>
    <row r="4034" s="104" customFormat="1"/>
    <row r="4035" s="104" customFormat="1"/>
    <row r="4036" s="104" customFormat="1"/>
    <row r="4037" s="104" customFormat="1"/>
    <row r="4038" s="104" customFormat="1"/>
    <row r="4039" s="104" customFormat="1"/>
    <row r="4040" s="104" customFormat="1"/>
    <row r="4041" s="104" customFormat="1"/>
    <row r="4042" s="104" customFormat="1"/>
    <row r="4043" s="104" customFormat="1"/>
    <row r="4044" s="104" customFormat="1"/>
    <row r="4045" s="104" customFormat="1"/>
    <row r="4046" s="104" customFormat="1"/>
    <row r="4047" s="104" customFormat="1"/>
    <row r="4048" s="104" customFormat="1"/>
    <row r="4049" s="104" customFormat="1"/>
    <row r="4050" s="104" customFormat="1"/>
    <row r="4051" s="104" customFormat="1"/>
    <row r="4052" s="104" customFormat="1"/>
    <row r="4053" s="104" customFormat="1"/>
    <row r="4054" s="104" customFormat="1"/>
    <row r="4055" s="104" customFormat="1"/>
    <row r="4056" s="104" customFormat="1"/>
    <row r="4057" s="104" customFormat="1"/>
    <row r="4058" s="104" customFormat="1"/>
    <row r="4059" s="104" customFormat="1"/>
    <row r="4060" s="104" customFormat="1"/>
    <row r="4061" s="104" customFormat="1"/>
    <row r="4062" s="104" customFormat="1"/>
    <row r="4063" s="104" customFormat="1"/>
    <row r="4064" s="104" customFormat="1"/>
    <row r="4065" s="104" customFormat="1"/>
    <row r="4066" s="104" customFormat="1"/>
    <row r="4067" s="104" customFormat="1"/>
    <row r="4068" s="104" customFormat="1"/>
    <row r="4069" s="104" customFormat="1"/>
    <row r="4070" s="104" customFormat="1"/>
    <row r="4071" s="104" customFormat="1"/>
    <row r="4072" s="104" customFormat="1"/>
    <row r="4073" s="104" customFormat="1"/>
    <row r="4074" s="104" customFormat="1"/>
    <row r="4075" s="104" customFormat="1"/>
    <row r="4076" s="104" customFormat="1"/>
    <row r="4077" s="104" customFormat="1"/>
    <row r="4078" s="104" customFormat="1"/>
    <row r="4079" s="104" customFormat="1"/>
    <row r="4080" s="104" customFormat="1"/>
    <row r="4081" s="104" customFormat="1"/>
    <row r="4082" s="104" customFormat="1"/>
    <row r="4083" s="104" customFormat="1"/>
    <row r="4084" s="104" customFormat="1"/>
    <row r="4085" s="104" customFormat="1"/>
    <row r="4086" s="104" customFormat="1"/>
    <row r="4087" s="104" customFormat="1"/>
    <row r="4088" s="104" customFormat="1"/>
    <row r="4089" s="104" customFormat="1"/>
    <row r="4090" s="104" customFormat="1"/>
    <row r="4091" s="104" customFormat="1"/>
    <row r="4092" s="104" customFormat="1"/>
    <row r="4093" s="104" customFormat="1"/>
    <row r="4094" s="104" customFormat="1"/>
    <row r="4095" s="104" customFormat="1"/>
    <row r="4096" s="104" customFormat="1"/>
    <row r="4097" s="104" customFormat="1"/>
    <row r="4098" s="104" customFormat="1"/>
    <row r="4099" s="104" customFormat="1"/>
    <row r="4100" s="104" customFormat="1"/>
    <row r="4101" s="104" customFormat="1"/>
    <row r="4102" s="104" customFormat="1"/>
    <row r="4103" s="104" customFormat="1"/>
    <row r="4104" s="104" customFormat="1"/>
    <row r="4105" s="104" customFormat="1"/>
    <row r="4106" s="104" customFormat="1"/>
    <row r="4107" s="104" customFormat="1"/>
    <row r="4108" s="104" customFormat="1"/>
    <row r="4109" s="104" customFormat="1"/>
    <row r="4110" s="104" customFormat="1"/>
    <row r="4111" s="104" customFormat="1"/>
    <row r="4112" s="104" customFormat="1"/>
    <row r="4113" s="104" customFormat="1"/>
    <row r="4114" s="104" customFormat="1"/>
    <row r="4115" s="104" customFormat="1"/>
    <row r="4116" s="104" customFormat="1"/>
    <row r="4117" s="104" customFormat="1"/>
    <row r="4118" s="104" customFormat="1"/>
    <row r="4119" s="104" customFormat="1"/>
    <row r="4120" s="104" customFormat="1"/>
    <row r="4121" s="104" customFormat="1"/>
    <row r="4122" s="104" customFormat="1"/>
    <row r="4123" s="104" customFormat="1"/>
    <row r="4124" s="104" customFormat="1"/>
    <row r="4125" s="104" customFormat="1"/>
    <row r="4126" s="104" customFormat="1"/>
    <row r="4127" s="104" customFormat="1"/>
    <row r="4128" s="104" customFormat="1"/>
    <row r="4129" s="104" customFormat="1"/>
    <row r="4130" s="104" customFormat="1"/>
    <row r="4131" s="104" customFormat="1"/>
    <row r="4132" s="104" customFormat="1"/>
    <row r="4133" s="104" customFormat="1"/>
    <row r="4134" s="104" customFormat="1"/>
    <row r="4135" s="104" customFormat="1"/>
    <row r="4136" s="104" customFormat="1"/>
    <row r="4137" s="104" customFormat="1"/>
    <row r="4138" s="104" customFormat="1"/>
    <row r="4139" s="104" customFormat="1"/>
    <row r="4140" s="104" customFormat="1"/>
    <row r="4141" s="104" customFormat="1"/>
    <row r="4142" s="104" customFormat="1"/>
    <row r="4143" s="104" customFormat="1"/>
    <row r="4144" s="104" customFormat="1"/>
    <row r="4145" s="104" customFormat="1"/>
    <row r="4146" s="104" customFormat="1"/>
    <row r="4147" s="104" customFormat="1"/>
    <row r="4148" s="104" customFormat="1"/>
    <row r="4149" s="104" customFormat="1"/>
    <row r="4150" s="104" customFormat="1"/>
    <row r="4151" s="104" customFormat="1"/>
    <row r="4152" s="104" customFormat="1"/>
    <row r="4153" s="104" customFormat="1"/>
    <row r="4154" s="104" customFormat="1"/>
    <row r="4155" s="104" customFormat="1"/>
    <row r="4156" s="104" customFormat="1"/>
    <row r="4157" s="104" customFormat="1"/>
    <row r="4158" s="104" customFormat="1"/>
    <row r="4159" s="104" customFormat="1"/>
    <row r="4160" s="104" customFormat="1"/>
    <row r="4161" s="104" customFormat="1"/>
    <row r="4162" s="104" customFormat="1"/>
    <row r="4163" s="104" customFormat="1"/>
    <row r="4164" s="104" customFormat="1"/>
    <row r="4165" s="104" customFormat="1"/>
    <row r="4166" s="104" customFormat="1"/>
    <row r="4167" s="104" customFormat="1"/>
    <row r="4168" s="104" customFormat="1"/>
    <row r="4169" s="104" customFormat="1"/>
    <row r="4170" s="104" customFormat="1"/>
    <row r="4171" s="104" customFormat="1"/>
    <row r="4172" s="104" customFormat="1"/>
    <row r="4173" s="104" customFormat="1"/>
    <row r="4174" s="104" customFormat="1"/>
    <row r="4175" s="104" customFormat="1"/>
    <row r="4176" s="104" customFormat="1"/>
    <row r="4177" s="104" customFormat="1"/>
    <row r="4178" s="104" customFormat="1"/>
    <row r="4179" s="104" customFormat="1"/>
    <row r="4180" s="104" customFormat="1"/>
    <row r="4181" s="104" customFormat="1"/>
    <row r="4182" s="104" customFormat="1"/>
    <row r="4183" s="104" customFormat="1"/>
    <row r="4184" s="104" customFormat="1"/>
    <row r="4185" s="104" customFormat="1"/>
    <row r="4186" s="104" customFormat="1"/>
    <row r="4187" s="104" customFormat="1"/>
    <row r="4188" s="104" customFormat="1"/>
    <row r="4189" s="104" customFormat="1"/>
    <row r="4190" s="104" customFormat="1"/>
    <row r="4191" s="104" customFormat="1"/>
    <row r="4192" s="104" customFormat="1"/>
    <row r="4193" s="104" customFormat="1"/>
    <row r="4194" s="104" customFormat="1"/>
    <row r="4195" s="104" customFormat="1"/>
    <row r="4196" s="104" customFormat="1"/>
    <row r="4197" s="104" customFormat="1"/>
    <row r="4198" s="104" customFormat="1"/>
    <row r="4199" s="104" customFormat="1"/>
    <row r="4200" s="104" customFormat="1"/>
    <row r="4201" s="104" customFormat="1"/>
    <row r="4202" s="104" customFormat="1"/>
    <row r="4203" s="104" customFormat="1"/>
    <row r="4204" s="104" customFormat="1"/>
    <row r="4205" s="104" customFormat="1"/>
    <row r="4206" s="104" customFormat="1"/>
    <row r="4207" s="104" customFormat="1"/>
    <row r="4208" s="104" customFormat="1"/>
    <row r="4209" s="104" customFormat="1"/>
    <row r="4210" s="104" customFormat="1"/>
    <row r="4211" s="104" customFormat="1"/>
    <row r="4212" s="104" customFormat="1"/>
    <row r="4213" s="104" customFormat="1"/>
    <row r="4214" s="104" customFormat="1"/>
    <row r="4215" s="104" customFormat="1"/>
    <row r="4216" s="104" customFormat="1"/>
    <row r="4217" s="104" customFormat="1"/>
    <row r="4218" s="104" customFormat="1"/>
    <row r="4219" s="104" customFormat="1"/>
    <row r="4220" s="104" customFormat="1"/>
    <row r="4221" s="104" customFormat="1"/>
    <row r="4222" s="104" customFormat="1"/>
    <row r="4223" s="104" customFormat="1"/>
    <row r="4224" s="104" customFormat="1"/>
    <row r="4225" s="104" customFormat="1"/>
    <row r="4226" s="104" customFormat="1"/>
    <row r="4227" s="104" customFormat="1"/>
    <row r="4228" s="104" customFormat="1"/>
    <row r="4229" s="104" customFormat="1"/>
    <row r="4230" s="104" customFormat="1"/>
    <row r="4231" s="104" customFormat="1"/>
    <row r="4232" s="104" customFormat="1"/>
    <row r="4233" s="104" customFormat="1"/>
    <row r="4234" s="104" customFormat="1"/>
    <row r="4235" s="104" customFormat="1"/>
    <row r="4236" s="104" customFormat="1"/>
    <row r="4237" s="104" customFormat="1"/>
    <row r="4238" s="104" customFormat="1"/>
    <row r="4239" s="104" customFormat="1"/>
    <row r="4240" s="104" customFormat="1"/>
    <row r="4241" s="104" customFormat="1"/>
    <row r="4242" s="104" customFormat="1"/>
    <row r="4243" s="104" customFormat="1"/>
    <row r="4244" s="104" customFormat="1"/>
    <row r="4245" s="104" customFormat="1"/>
    <row r="4246" s="104" customFormat="1"/>
    <row r="4247" s="104" customFormat="1"/>
    <row r="4248" s="104" customFormat="1"/>
    <row r="4249" s="104" customFormat="1"/>
    <row r="4250" s="104" customFormat="1"/>
    <row r="4251" s="104" customFormat="1"/>
    <row r="4252" s="104" customFormat="1"/>
    <row r="4253" s="104" customFormat="1"/>
    <row r="4254" s="104" customFormat="1"/>
    <row r="4255" s="104" customFormat="1"/>
    <row r="4256" s="104" customFormat="1"/>
    <row r="4257" s="104" customFormat="1"/>
    <row r="4258" s="104" customFormat="1"/>
    <row r="4259" s="104" customFormat="1"/>
    <row r="4260" s="104" customFormat="1"/>
    <row r="4261" s="104" customFormat="1"/>
    <row r="4262" s="104" customFormat="1"/>
    <row r="4263" s="104" customFormat="1"/>
    <row r="4264" s="104" customFormat="1"/>
    <row r="4265" s="104" customFormat="1"/>
    <row r="4266" s="104" customFormat="1"/>
    <row r="4267" s="104" customFormat="1"/>
    <row r="4268" s="104" customFormat="1"/>
    <row r="4269" s="104" customFormat="1"/>
    <row r="4270" s="104" customFormat="1"/>
    <row r="4271" s="104" customFormat="1"/>
    <row r="4272" s="104" customFormat="1"/>
    <row r="4273" s="104" customFormat="1"/>
    <row r="4274" s="104" customFormat="1"/>
    <row r="4275" s="104" customFormat="1"/>
    <row r="4276" s="104" customFormat="1"/>
    <row r="4277" s="104" customFormat="1"/>
    <row r="4278" s="104" customFormat="1"/>
    <row r="4279" s="104" customFormat="1"/>
    <row r="4280" s="104" customFormat="1"/>
    <row r="4281" s="104" customFormat="1"/>
    <row r="4282" s="104" customFormat="1"/>
    <row r="4283" s="104" customFormat="1"/>
    <row r="4284" s="104" customFormat="1"/>
    <row r="4285" s="104" customFormat="1"/>
    <row r="4286" s="104" customFormat="1"/>
    <row r="4287" s="104" customFormat="1"/>
    <row r="4288" s="104" customFormat="1"/>
    <row r="4289" s="104" customFormat="1"/>
    <row r="4290" s="104" customFormat="1"/>
    <row r="4291" s="104" customFormat="1"/>
    <row r="4292" s="104" customFormat="1"/>
    <row r="4293" s="104" customFormat="1"/>
    <row r="4294" s="104" customFormat="1"/>
    <row r="4295" s="104" customFormat="1"/>
    <row r="4296" s="104" customFormat="1"/>
    <row r="4297" s="104" customFormat="1"/>
    <row r="4298" s="104" customFormat="1"/>
    <row r="4299" s="104" customFormat="1"/>
    <row r="4300" s="104" customFormat="1"/>
    <row r="4301" s="104" customFormat="1"/>
    <row r="4302" s="104" customFormat="1"/>
    <row r="4303" s="104" customFormat="1"/>
    <row r="4304" s="104" customFormat="1"/>
    <row r="4305" s="104" customFormat="1"/>
    <row r="4306" s="104" customFormat="1"/>
    <row r="4307" s="104" customFormat="1"/>
    <row r="4308" s="104" customFormat="1"/>
    <row r="4309" s="104" customFormat="1"/>
    <row r="4310" s="104" customFormat="1"/>
    <row r="4311" s="104" customFormat="1"/>
    <row r="4312" s="104" customFormat="1"/>
    <row r="4313" s="104" customFormat="1"/>
    <row r="4314" s="104" customFormat="1"/>
    <row r="4315" s="104" customFormat="1"/>
    <row r="4316" s="104" customFormat="1"/>
    <row r="4317" s="104" customFormat="1"/>
    <row r="4318" s="104" customFormat="1"/>
    <row r="4319" s="104" customFormat="1"/>
    <row r="4320" s="104" customFormat="1"/>
    <row r="4321" s="104" customFormat="1"/>
    <row r="4322" s="104" customFormat="1"/>
    <row r="4323" s="104" customFormat="1"/>
    <row r="4324" s="104" customFormat="1"/>
    <row r="4325" s="104" customFormat="1"/>
    <row r="4326" s="104" customFormat="1"/>
    <row r="4327" s="104" customFormat="1"/>
    <row r="4328" s="104" customFormat="1"/>
    <row r="4329" s="104" customFormat="1"/>
    <row r="4330" s="104" customFormat="1"/>
    <row r="4331" s="104" customFormat="1"/>
    <row r="4332" s="104" customFormat="1"/>
    <row r="4333" s="104" customFormat="1"/>
    <row r="4334" s="104" customFormat="1"/>
    <row r="4335" s="104" customFormat="1"/>
    <row r="4336" s="104" customFormat="1"/>
    <row r="4337" s="104" customFormat="1"/>
    <row r="4338" s="104" customFormat="1"/>
    <row r="4339" s="104" customFormat="1"/>
    <row r="4340" s="104" customFormat="1"/>
    <row r="4341" s="104" customFormat="1"/>
    <row r="4342" s="104" customFormat="1"/>
    <row r="4343" s="104" customFormat="1"/>
    <row r="4344" s="104" customFormat="1"/>
    <row r="4345" s="104" customFormat="1"/>
    <row r="4346" s="104" customFormat="1"/>
    <row r="4347" s="104" customFormat="1"/>
    <row r="4348" s="104" customFormat="1"/>
    <row r="4349" s="104" customFormat="1"/>
    <row r="4350" s="104" customFormat="1"/>
    <row r="4351" s="104" customFormat="1"/>
    <row r="4352" s="104" customFormat="1"/>
    <row r="4353" s="104" customFormat="1"/>
    <row r="4354" s="104" customFormat="1"/>
    <row r="4355" s="104" customFormat="1"/>
    <row r="4356" s="104" customFormat="1"/>
    <row r="4357" s="104" customFormat="1"/>
    <row r="4358" s="104" customFormat="1"/>
    <row r="4359" s="104" customFormat="1"/>
    <row r="4360" s="104" customFormat="1"/>
    <row r="4361" s="104" customFormat="1"/>
    <row r="4362" s="104" customFormat="1"/>
    <row r="4363" s="104" customFormat="1"/>
    <row r="4364" s="104" customFormat="1"/>
    <row r="4365" s="104" customFormat="1"/>
    <row r="4366" s="104" customFormat="1"/>
    <row r="4367" s="104" customFormat="1"/>
    <row r="4368" s="104" customFormat="1"/>
    <row r="4369" s="104" customFormat="1"/>
    <row r="4370" s="104" customFormat="1"/>
    <row r="4371" s="104" customFormat="1"/>
    <row r="4372" s="104" customFormat="1"/>
    <row r="4373" s="104" customFormat="1"/>
    <row r="4374" s="104" customFormat="1"/>
    <row r="4375" s="104" customFormat="1"/>
    <row r="4376" s="104" customFormat="1"/>
    <row r="4377" s="104" customFormat="1"/>
    <row r="4378" s="104" customFormat="1"/>
    <row r="4379" s="104" customFormat="1"/>
    <row r="4380" s="104" customFormat="1"/>
    <row r="4381" s="104" customFormat="1"/>
    <row r="4382" s="104" customFormat="1"/>
    <row r="4383" s="104" customFormat="1"/>
    <row r="4384" s="104" customFormat="1"/>
    <row r="4385" s="104" customFormat="1"/>
    <row r="4386" s="104" customFormat="1"/>
    <row r="4387" s="104" customFormat="1"/>
    <row r="4388" s="104" customFormat="1"/>
    <row r="4389" s="104" customFormat="1"/>
    <row r="4390" s="104" customFormat="1"/>
    <row r="4391" s="104" customFormat="1"/>
    <row r="4392" s="104" customFormat="1"/>
    <row r="4393" s="104" customFormat="1"/>
    <row r="4394" s="104" customFormat="1"/>
    <row r="4395" s="104" customFormat="1"/>
    <row r="4396" s="104" customFormat="1"/>
    <row r="4397" s="104" customFormat="1"/>
    <row r="4398" s="104" customFormat="1"/>
    <row r="4399" s="104" customFormat="1"/>
    <row r="4400" s="104" customFormat="1"/>
    <row r="4401" s="104" customFormat="1"/>
    <row r="4402" s="104" customFormat="1"/>
    <row r="4403" s="104" customFormat="1"/>
    <row r="4404" s="104" customFormat="1"/>
    <row r="4405" s="104" customFormat="1"/>
    <row r="4406" s="104" customFormat="1"/>
    <row r="4407" s="104" customFormat="1"/>
    <row r="4408" s="104" customFormat="1"/>
    <row r="4409" s="104" customFormat="1"/>
    <row r="4410" s="104" customFormat="1"/>
    <row r="4411" s="104" customFormat="1"/>
    <row r="4412" s="104" customFormat="1"/>
    <row r="4413" s="104" customFormat="1"/>
    <row r="4414" s="104" customFormat="1"/>
    <row r="4415" s="104" customFormat="1"/>
    <row r="4416" s="104" customFormat="1"/>
    <row r="4417" s="104" customFormat="1"/>
    <row r="4418" s="104" customFormat="1"/>
    <row r="4419" s="104" customFormat="1"/>
    <row r="4420" s="104" customFormat="1"/>
    <row r="4421" s="104" customFormat="1"/>
    <row r="4422" s="104" customFormat="1"/>
    <row r="4423" s="104" customFormat="1"/>
    <row r="4424" s="104" customFormat="1"/>
    <row r="4425" s="104" customFormat="1"/>
    <row r="4426" s="104" customFormat="1"/>
    <row r="4427" s="104" customFormat="1"/>
    <row r="4428" s="104" customFormat="1"/>
    <row r="4429" s="104" customFormat="1"/>
    <row r="4430" s="104" customFormat="1"/>
    <row r="4431" s="104" customFormat="1"/>
    <row r="4432" s="104" customFormat="1"/>
    <row r="4433" s="104" customFormat="1"/>
    <row r="4434" s="104" customFormat="1"/>
    <row r="4435" s="104" customFormat="1"/>
    <row r="4436" s="104" customFormat="1"/>
    <row r="4437" s="104" customFormat="1"/>
    <row r="4438" s="104" customFormat="1"/>
    <row r="4439" s="104" customFormat="1"/>
    <row r="4440" s="104" customFormat="1"/>
    <row r="4441" s="104" customFormat="1"/>
    <row r="4442" s="104" customFormat="1"/>
    <row r="4443" s="104" customFormat="1"/>
    <row r="4444" s="104" customFormat="1"/>
    <row r="4445" s="104" customFormat="1"/>
    <row r="4446" s="104" customFormat="1"/>
    <row r="4447" s="104" customFormat="1"/>
    <row r="4448" s="104" customFormat="1"/>
    <row r="4449" s="104" customFormat="1"/>
    <row r="4450" s="104" customFormat="1"/>
    <row r="4451" s="104" customFormat="1"/>
    <row r="4452" s="104" customFormat="1"/>
    <row r="4453" s="104" customFormat="1"/>
    <row r="4454" s="104" customFormat="1"/>
    <row r="4455" s="104" customFormat="1"/>
    <row r="4456" s="104" customFormat="1"/>
    <row r="4457" s="104" customFormat="1"/>
    <row r="4458" s="104" customFormat="1"/>
    <row r="4459" s="104" customFormat="1"/>
    <row r="4460" s="104" customFormat="1"/>
    <row r="4461" s="104" customFormat="1"/>
    <row r="4462" s="104" customFormat="1"/>
    <row r="4463" s="104" customFormat="1"/>
    <row r="4464" s="104" customFormat="1"/>
    <row r="4465" s="104" customFormat="1"/>
    <row r="4466" s="104" customFormat="1"/>
    <row r="4467" s="104" customFormat="1"/>
    <row r="4468" s="104" customFormat="1"/>
    <row r="4469" s="104" customFormat="1"/>
    <row r="4470" s="104" customFormat="1"/>
    <row r="4471" s="104" customFormat="1"/>
    <row r="4472" s="104" customFormat="1"/>
    <row r="4473" s="104" customFormat="1"/>
    <row r="4474" s="104" customFormat="1"/>
    <row r="4475" s="104" customFormat="1"/>
    <row r="4476" s="104" customFormat="1"/>
    <row r="4477" s="104" customFormat="1"/>
    <row r="4478" s="104" customFormat="1"/>
    <row r="4479" s="104" customFormat="1"/>
    <row r="4480" s="104" customFormat="1"/>
    <row r="4481" s="104" customFormat="1"/>
    <row r="4482" s="104" customFormat="1"/>
    <row r="4483" s="104" customFormat="1"/>
    <row r="4484" s="104" customFormat="1"/>
    <row r="4485" s="104" customFormat="1"/>
    <row r="4486" s="104" customFormat="1"/>
    <row r="4487" s="104" customFormat="1"/>
    <row r="4488" s="104" customFormat="1"/>
    <row r="4489" s="104" customFormat="1"/>
    <row r="4490" s="104" customFormat="1"/>
    <row r="4491" s="104" customFormat="1"/>
    <row r="4492" s="104" customFormat="1"/>
    <row r="4493" s="104" customFormat="1"/>
    <row r="4494" s="104" customFormat="1"/>
    <row r="4495" s="104" customFormat="1"/>
    <row r="4496" s="104" customFormat="1"/>
    <row r="4497" s="104" customFormat="1"/>
    <row r="4498" s="104" customFormat="1"/>
    <row r="4499" s="104" customFormat="1"/>
    <row r="4500" s="104" customFormat="1"/>
    <row r="4501" s="104" customFormat="1"/>
    <row r="4502" s="104" customFormat="1"/>
    <row r="4503" s="104" customFormat="1"/>
    <row r="4504" s="104" customFormat="1"/>
    <row r="4505" s="104" customFormat="1"/>
    <row r="4506" s="104" customFormat="1"/>
    <row r="4507" s="104" customFormat="1"/>
    <row r="4508" s="104" customFormat="1"/>
    <row r="4509" s="104" customFormat="1"/>
    <row r="4510" s="104" customFormat="1"/>
    <row r="4511" s="104" customFormat="1"/>
    <row r="4512" s="104" customFormat="1"/>
    <row r="4513" s="104" customFormat="1"/>
    <row r="4514" s="104" customFormat="1"/>
    <row r="4515" s="104" customFormat="1"/>
    <row r="4516" s="104" customFormat="1"/>
    <row r="4517" s="104" customFormat="1"/>
    <row r="4518" s="104" customFormat="1"/>
    <row r="4519" s="104" customFormat="1"/>
    <row r="4520" s="104" customFormat="1"/>
    <row r="4521" s="104" customFormat="1"/>
    <row r="4522" s="104" customFormat="1"/>
    <row r="4523" s="104" customFormat="1"/>
    <row r="4524" s="104" customFormat="1"/>
    <row r="4525" s="104" customFormat="1"/>
    <row r="4526" s="104" customFormat="1"/>
    <row r="4527" s="104" customFormat="1"/>
    <row r="4528" s="104" customFormat="1"/>
    <row r="4529" s="104" customFormat="1"/>
    <row r="4530" s="104" customFormat="1"/>
    <row r="4531" s="104" customFormat="1"/>
    <row r="4532" s="104" customFormat="1"/>
    <row r="4533" s="104" customFormat="1"/>
    <row r="4534" s="104" customFormat="1"/>
    <row r="4535" s="104" customFormat="1"/>
    <row r="4536" s="104" customFormat="1"/>
    <row r="4537" s="104" customFormat="1"/>
    <row r="4538" s="104" customFormat="1"/>
    <row r="4539" s="104" customFormat="1"/>
    <row r="4540" s="104" customFormat="1"/>
    <row r="4541" s="104" customFormat="1"/>
    <row r="4542" s="104" customFormat="1"/>
    <row r="4543" s="104" customFormat="1"/>
    <row r="4544" s="104" customFormat="1"/>
    <row r="4545" s="104" customFormat="1"/>
    <row r="4546" s="104" customFormat="1"/>
    <row r="4547" s="104" customFormat="1"/>
    <row r="4548" s="104" customFormat="1"/>
    <row r="4549" s="104" customFormat="1"/>
    <row r="4550" s="104" customFormat="1"/>
    <row r="4551" s="104" customFormat="1"/>
    <row r="4552" s="104" customFormat="1"/>
    <row r="4553" s="104" customFormat="1"/>
    <row r="4554" s="104" customFormat="1"/>
    <row r="4555" s="104" customFormat="1"/>
    <row r="4556" s="104" customFormat="1"/>
    <row r="4557" s="104" customFormat="1"/>
    <row r="4558" s="104" customFormat="1"/>
    <row r="4559" s="104" customFormat="1"/>
    <row r="4560" s="104" customFormat="1"/>
    <row r="4561" s="104" customFormat="1"/>
    <row r="4562" s="104" customFormat="1"/>
    <row r="4563" s="104" customFormat="1"/>
    <row r="4564" s="104" customFormat="1"/>
    <row r="4565" s="104" customFormat="1"/>
    <row r="4566" s="104" customFormat="1"/>
    <row r="4567" s="104" customFormat="1"/>
    <row r="4568" s="104" customFormat="1"/>
    <row r="4569" s="104" customFormat="1"/>
    <row r="4570" s="104" customFormat="1"/>
    <row r="4571" s="104" customFormat="1"/>
    <row r="4572" s="104" customFormat="1"/>
    <row r="4573" s="104" customFormat="1"/>
    <row r="4574" s="104" customFormat="1"/>
    <row r="4575" s="104" customFormat="1"/>
    <row r="4576" s="104" customFormat="1"/>
    <row r="4577" s="104" customFormat="1"/>
    <row r="4578" s="104" customFormat="1"/>
    <row r="4579" s="104" customFormat="1"/>
    <row r="4580" s="104" customFormat="1"/>
    <row r="4581" s="104" customFormat="1"/>
    <row r="4582" s="104" customFormat="1"/>
    <row r="4583" s="104" customFormat="1"/>
    <row r="4584" s="104" customFormat="1"/>
    <row r="4585" s="104" customFormat="1"/>
    <row r="4586" s="104" customFormat="1"/>
    <row r="4587" s="104" customFormat="1"/>
    <row r="4588" s="104" customFormat="1"/>
    <row r="4589" s="104" customFormat="1"/>
    <row r="4590" s="104" customFormat="1"/>
    <row r="4591" s="104" customFormat="1"/>
    <row r="4592" s="104" customFormat="1"/>
    <row r="4593" s="104" customFormat="1"/>
    <row r="4594" s="104" customFormat="1"/>
    <row r="4595" s="104" customFormat="1"/>
    <row r="4596" s="104" customFormat="1"/>
    <row r="4597" s="104" customFormat="1"/>
    <row r="4598" s="104" customFormat="1"/>
    <row r="4599" s="104" customFormat="1"/>
    <row r="4600" s="104" customFormat="1"/>
    <row r="4601" s="104" customFormat="1"/>
    <row r="4602" s="104" customFormat="1"/>
    <row r="4603" s="104" customFormat="1"/>
    <row r="4604" s="104" customFormat="1"/>
    <row r="4605" s="104" customFormat="1"/>
    <row r="4606" s="104" customFormat="1"/>
    <row r="4607" s="104" customFormat="1"/>
    <row r="4608" s="104" customFormat="1"/>
    <row r="4609" s="104" customFormat="1"/>
    <row r="4610" s="104" customFormat="1"/>
    <row r="4611" s="104" customFormat="1"/>
    <row r="4612" s="104" customFormat="1"/>
    <row r="4613" s="104" customFormat="1"/>
    <row r="4614" s="104" customFormat="1"/>
    <row r="4615" s="104" customFormat="1"/>
    <row r="4616" s="104" customFormat="1"/>
    <row r="4617" s="104" customFormat="1"/>
    <row r="4618" s="104" customFormat="1"/>
    <row r="4619" s="104" customFormat="1"/>
    <row r="4620" s="104" customFormat="1"/>
    <row r="4621" s="104" customFormat="1"/>
    <row r="4622" s="104" customFormat="1"/>
    <row r="4623" s="104" customFormat="1"/>
    <row r="4624" s="104" customFormat="1"/>
    <row r="4625" s="104" customFormat="1"/>
    <row r="4626" s="104" customFormat="1"/>
    <row r="4627" s="104" customFormat="1"/>
    <row r="4628" s="104" customFormat="1"/>
    <row r="4629" s="104" customFormat="1"/>
    <row r="4630" s="104" customFormat="1"/>
    <row r="4631" s="104" customFormat="1"/>
    <row r="4632" s="104" customFormat="1"/>
    <row r="4633" s="104" customFormat="1"/>
    <row r="4634" s="104" customFormat="1"/>
    <row r="4635" s="104" customFormat="1"/>
    <row r="4636" s="104" customFormat="1"/>
    <row r="4637" s="104" customFormat="1"/>
    <row r="4638" s="104" customFormat="1"/>
    <row r="4639" s="104" customFormat="1"/>
    <row r="4640" s="104" customFormat="1"/>
    <row r="4641" s="104" customFormat="1"/>
    <row r="4642" s="104" customFormat="1"/>
    <row r="4643" s="104" customFormat="1"/>
    <row r="4644" s="104" customFormat="1"/>
    <row r="4645" s="104" customFormat="1"/>
    <row r="4646" s="104" customFormat="1"/>
    <row r="4647" s="104" customFormat="1"/>
    <row r="4648" s="104" customFormat="1"/>
    <row r="4649" s="104" customFormat="1"/>
    <row r="4650" s="104" customFormat="1"/>
    <row r="4651" s="104" customFormat="1"/>
    <row r="4652" s="104" customFormat="1"/>
    <row r="4653" s="104" customFormat="1"/>
    <row r="4654" s="104" customFormat="1"/>
    <row r="4655" s="104" customFormat="1"/>
    <row r="4656" s="104" customFormat="1"/>
    <row r="4657" s="104" customFormat="1"/>
    <row r="4658" s="104" customFormat="1"/>
    <row r="4659" s="104" customFormat="1"/>
    <row r="4660" s="104" customFormat="1"/>
    <row r="4661" s="104" customFormat="1"/>
    <row r="4662" s="104" customFormat="1"/>
    <row r="4663" s="104" customFormat="1"/>
    <row r="4664" s="104" customFormat="1"/>
    <row r="4665" s="104" customFormat="1"/>
    <row r="4666" s="104" customFormat="1"/>
    <row r="4667" s="104" customFormat="1"/>
    <row r="4668" s="104" customFormat="1"/>
    <row r="4669" s="104" customFormat="1"/>
    <row r="4670" s="104" customFormat="1"/>
    <row r="4671" s="104" customFormat="1"/>
    <row r="4672" s="104" customFormat="1"/>
    <row r="4673" s="104" customFormat="1"/>
    <row r="4674" s="104" customFormat="1"/>
    <row r="4675" s="104" customFormat="1"/>
    <row r="4676" s="104" customFormat="1"/>
    <row r="4677" s="104" customFormat="1"/>
    <row r="4678" s="104" customFormat="1"/>
    <row r="4679" s="104" customFormat="1"/>
    <row r="4680" s="104" customFormat="1"/>
    <row r="4681" s="104" customFormat="1"/>
    <row r="4682" s="104" customFormat="1"/>
    <row r="4683" s="104" customFormat="1"/>
    <row r="4684" s="104" customFormat="1"/>
    <row r="4685" s="104" customFormat="1"/>
    <row r="4686" s="104" customFormat="1"/>
    <row r="4687" s="104" customFormat="1"/>
    <row r="4688" s="104" customFormat="1"/>
    <row r="4689" s="104" customFormat="1"/>
    <row r="4690" s="104" customFormat="1"/>
    <row r="4691" s="104" customFormat="1"/>
    <row r="4692" s="104" customFormat="1"/>
    <row r="4693" s="104" customFormat="1"/>
    <row r="4694" s="104" customFormat="1"/>
    <row r="4695" s="104" customFormat="1"/>
    <row r="4696" s="104" customFormat="1"/>
    <row r="4697" s="104" customFormat="1"/>
    <row r="4698" s="104" customFormat="1"/>
    <row r="4699" s="104" customFormat="1"/>
    <row r="4700" s="104" customFormat="1"/>
    <row r="4701" s="104" customFormat="1"/>
    <row r="4702" s="104" customFormat="1"/>
    <row r="4703" s="104" customFormat="1"/>
    <row r="4704" s="104" customFormat="1"/>
    <row r="4705" s="104" customFormat="1"/>
    <row r="4706" s="104" customFormat="1"/>
    <row r="4707" s="104" customFormat="1"/>
    <row r="4708" s="104" customFormat="1"/>
    <row r="4709" s="104" customFormat="1"/>
    <row r="4710" s="104" customFormat="1"/>
    <row r="4711" s="104" customFormat="1"/>
    <row r="4712" s="104" customFormat="1"/>
    <row r="4713" s="104" customFormat="1"/>
    <row r="4714" s="104" customFormat="1"/>
    <row r="4715" s="104" customFormat="1"/>
    <row r="4716" s="104" customFormat="1"/>
    <row r="4717" s="104" customFormat="1"/>
    <row r="4718" s="104" customFormat="1"/>
    <row r="4719" s="104" customFormat="1"/>
    <row r="4720" s="104" customFormat="1"/>
    <row r="4721" s="104" customFormat="1"/>
    <row r="4722" s="104" customFormat="1"/>
    <row r="4723" s="104" customFormat="1"/>
    <row r="4724" s="104" customFormat="1"/>
    <row r="4725" s="104" customFormat="1"/>
    <row r="4726" s="104" customFormat="1"/>
    <row r="4727" s="104" customFormat="1"/>
    <row r="4728" s="104" customFormat="1"/>
    <row r="4729" s="104" customFormat="1"/>
    <row r="4730" s="104" customFormat="1"/>
    <row r="4731" s="104" customFormat="1"/>
    <row r="4732" s="104" customFormat="1"/>
    <row r="4733" s="104" customFormat="1"/>
    <row r="4734" s="104" customFormat="1"/>
    <row r="4735" s="104" customFormat="1"/>
    <row r="4736" s="104" customFormat="1"/>
    <row r="4737" s="104" customFormat="1"/>
    <row r="4738" s="104" customFormat="1"/>
    <row r="4739" s="104" customFormat="1"/>
    <row r="4740" s="104" customFormat="1"/>
    <row r="4741" s="104" customFormat="1"/>
    <row r="4742" s="104" customFormat="1"/>
    <row r="4743" s="104" customFormat="1"/>
    <row r="4744" s="104" customFormat="1"/>
    <row r="4745" s="104" customFormat="1"/>
    <row r="4746" s="104" customFormat="1"/>
    <row r="4747" s="104" customFormat="1"/>
    <row r="4748" s="104" customFormat="1"/>
    <row r="4749" s="104" customFormat="1"/>
    <row r="4750" s="104" customFormat="1"/>
    <row r="4751" s="104" customFormat="1"/>
    <row r="4752" s="104" customFormat="1"/>
    <row r="4753" s="104" customFormat="1"/>
    <row r="4754" s="104" customFormat="1"/>
    <row r="4755" s="104" customFormat="1"/>
    <row r="4756" s="104" customFormat="1"/>
    <row r="4757" s="104" customFormat="1"/>
    <row r="4758" s="104" customFormat="1"/>
    <row r="4759" s="104" customFormat="1"/>
    <row r="4760" s="104" customFormat="1"/>
    <row r="4761" s="104" customFormat="1"/>
    <row r="4762" s="104" customFormat="1"/>
    <row r="4763" s="104" customFormat="1"/>
    <row r="4764" s="104" customFormat="1"/>
    <row r="4765" s="104" customFormat="1"/>
    <row r="4766" s="104" customFormat="1"/>
    <row r="4767" s="104" customFormat="1"/>
    <row r="4768" s="104" customFormat="1"/>
    <row r="4769" s="104" customFormat="1"/>
    <row r="4770" s="104" customFormat="1"/>
    <row r="4771" s="104" customFormat="1"/>
    <row r="4772" s="104" customFormat="1"/>
    <row r="4773" s="104" customFormat="1"/>
    <row r="4774" s="104" customFormat="1"/>
    <row r="4775" s="104" customFormat="1"/>
    <row r="4776" s="104" customFormat="1"/>
    <row r="4777" s="104" customFormat="1"/>
    <row r="4778" s="104" customFormat="1"/>
    <row r="4779" s="104" customFormat="1"/>
    <row r="4780" s="104" customFormat="1"/>
    <row r="4781" s="104" customFormat="1"/>
    <row r="4782" s="104" customFormat="1"/>
    <row r="4783" s="104" customFormat="1"/>
    <row r="4784" s="104" customFormat="1"/>
    <row r="4785" s="104" customFormat="1"/>
    <row r="4786" s="104" customFormat="1"/>
    <row r="4787" s="104" customFormat="1"/>
    <row r="4788" s="104" customFormat="1"/>
    <row r="4789" s="104" customFormat="1"/>
    <row r="4790" s="104" customFormat="1"/>
    <row r="4791" s="104" customFormat="1"/>
    <row r="4792" s="104" customFormat="1"/>
    <row r="4793" s="104" customFormat="1"/>
    <row r="4794" s="104" customFormat="1"/>
    <row r="4795" s="104" customFormat="1"/>
    <row r="4796" s="104" customFormat="1"/>
    <row r="4797" s="104" customFormat="1"/>
    <row r="4798" s="104" customFormat="1"/>
    <row r="4799" s="104" customFormat="1"/>
    <row r="4800" s="104" customFormat="1"/>
    <row r="4801" s="104" customFormat="1"/>
    <row r="4802" s="104" customFormat="1"/>
    <row r="4803" s="104" customFormat="1"/>
    <row r="4804" s="104" customFormat="1"/>
    <row r="4805" s="104" customFormat="1"/>
    <row r="4806" s="104" customFormat="1"/>
    <row r="4807" s="104" customFormat="1"/>
    <row r="4808" s="104" customFormat="1"/>
    <row r="4809" s="104" customFormat="1"/>
    <row r="4810" s="104" customFormat="1"/>
    <row r="4811" s="104" customFormat="1"/>
    <row r="4812" s="104" customFormat="1"/>
    <row r="4813" s="104" customFormat="1"/>
    <row r="4814" s="104" customFormat="1"/>
    <row r="4815" s="104" customFormat="1"/>
    <row r="4816" s="104" customFormat="1"/>
    <row r="4817" s="104" customFormat="1"/>
    <row r="4818" s="104" customFormat="1"/>
    <row r="4819" s="104" customFormat="1"/>
    <row r="4820" s="104" customFormat="1"/>
    <row r="4821" s="104" customFormat="1"/>
    <row r="4822" s="104" customFormat="1"/>
    <row r="4823" s="104" customFormat="1"/>
    <row r="4824" s="104" customFormat="1"/>
    <row r="4825" s="104" customFormat="1"/>
    <row r="4826" s="104" customFormat="1"/>
    <row r="4827" s="104" customFormat="1"/>
    <row r="4828" s="104" customFormat="1"/>
    <row r="4829" s="104" customFormat="1"/>
    <row r="4830" s="104" customFormat="1"/>
    <row r="4831" s="104" customFormat="1"/>
    <row r="4832" s="104" customFormat="1"/>
    <row r="4833" s="104" customFormat="1"/>
    <row r="4834" s="104" customFormat="1"/>
    <row r="4835" s="104" customFormat="1"/>
    <row r="4836" s="104" customFormat="1"/>
    <row r="4837" s="104" customFormat="1"/>
    <row r="4838" s="104" customFormat="1"/>
    <row r="4839" s="104" customFormat="1"/>
    <row r="4840" s="104" customFormat="1"/>
    <row r="4841" s="104" customFormat="1"/>
    <row r="4842" s="104" customFormat="1"/>
    <row r="4843" s="104" customFormat="1"/>
    <row r="4844" s="104" customFormat="1"/>
    <row r="4845" s="104" customFormat="1"/>
    <row r="4846" s="104" customFormat="1"/>
    <row r="4847" s="104" customFormat="1"/>
    <row r="4848" s="104" customFormat="1"/>
    <row r="4849" s="104" customFormat="1"/>
    <row r="4850" s="104" customFormat="1"/>
    <row r="4851" s="104" customFormat="1"/>
    <row r="4852" s="104" customFormat="1"/>
    <row r="4853" s="104" customFormat="1"/>
    <row r="4854" s="104" customFormat="1"/>
    <row r="4855" s="104" customFormat="1"/>
    <row r="4856" s="104" customFormat="1"/>
    <row r="4857" s="104" customFormat="1"/>
    <row r="4858" s="104" customFormat="1"/>
    <row r="4859" s="104" customFormat="1"/>
    <row r="4860" s="104" customFormat="1"/>
    <row r="4861" s="104" customFormat="1"/>
    <row r="4862" s="104" customFormat="1"/>
    <row r="4863" s="104" customFormat="1"/>
    <row r="4864" s="104" customFormat="1"/>
    <row r="4865" s="104" customFormat="1"/>
    <row r="4866" s="104" customFormat="1"/>
    <row r="4867" s="104" customFormat="1"/>
    <row r="4868" s="104" customFormat="1"/>
    <row r="4869" s="104" customFormat="1"/>
    <row r="4870" s="104" customFormat="1"/>
    <row r="4871" s="104" customFormat="1"/>
    <row r="4872" s="104" customFormat="1"/>
    <row r="4873" s="104" customFormat="1"/>
    <row r="4874" s="104" customFormat="1"/>
    <row r="4875" s="104" customFormat="1"/>
    <row r="4876" s="104" customFormat="1"/>
    <row r="4877" s="104" customFormat="1"/>
    <row r="4878" s="104" customFormat="1"/>
    <row r="4879" s="104" customFormat="1"/>
    <row r="4880" s="104" customFormat="1"/>
    <row r="4881" s="104" customFormat="1"/>
    <row r="4882" s="104" customFormat="1"/>
    <row r="4883" s="104" customFormat="1"/>
    <row r="4884" s="104" customFormat="1"/>
    <row r="4885" s="104" customFormat="1"/>
    <row r="4886" s="104" customFormat="1"/>
    <row r="4887" s="104" customFormat="1"/>
    <row r="4888" s="104" customFormat="1"/>
    <row r="4889" s="104" customFormat="1"/>
    <row r="4890" s="104" customFormat="1"/>
    <row r="4891" s="104" customFormat="1"/>
    <row r="4892" s="104" customFormat="1"/>
    <row r="4893" s="104" customFormat="1"/>
    <row r="4894" s="104" customFormat="1"/>
    <row r="4895" s="104" customFormat="1"/>
    <row r="4896" s="104" customFormat="1"/>
    <row r="4897" s="104" customFormat="1"/>
    <row r="4898" s="104" customFormat="1"/>
    <row r="4899" s="104" customFormat="1"/>
    <row r="4900" s="104" customFormat="1"/>
    <row r="4901" s="104" customFormat="1"/>
    <row r="4902" s="104" customFormat="1"/>
    <row r="4903" s="104" customFormat="1"/>
    <row r="4904" s="104" customFormat="1"/>
    <row r="4905" s="104" customFormat="1"/>
    <row r="4906" s="104" customFormat="1"/>
    <row r="4907" s="104" customFormat="1"/>
    <row r="4908" s="104" customFormat="1"/>
    <row r="4909" s="104" customFormat="1"/>
    <row r="4910" s="104" customFormat="1"/>
    <row r="4911" s="104" customFormat="1"/>
    <row r="4912" s="104" customFormat="1"/>
    <row r="4913" s="104" customFormat="1"/>
    <row r="4914" s="104" customFormat="1"/>
    <row r="4915" s="104" customFormat="1"/>
    <row r="4916" s="104" customFormat="1"/>
    <row r="4917" s="104" customFormat="1"/>
    <row r="4918" s="104" customFormat="1"/>
    <row r="4919" s="104" customFormat="1"/>
    <row r="4920" s="104" customFormat="1"/>
    <row r="4921" s="104" customFormat="1"/>
    <row r="4922" s="104" customFormat="1"/>
    <row r="4923" s="104" customFormat="1"/>
    <row r="4924" s="104" customFormat="1"/>
    <row r="4925" s="104" customFormat="1"/>
    <row r="4926" s="104" customFormat="1"/>
    <row r="4927" s="104" customFormat="1"/>
    <row r="4928" s="104" customFormat="1"/>
    <row r="4929" s="104" customFormat="1"/>
    <row r="4930" s="104" customFormat="1"/>
    <row r="4931" s="104" customFormat="1"/>
    <row r="4932" s="104" customFormat="1"/>
    <row r="4933" s="104" customFormat="1"/>
    <row r="4934" s="104" customFormat="1"/>
    <row r="4935" s="104" customFormat="1"/>
    <row r="4936" s="104" customFormat="1"/>
    <row r="4937" s="104" customFormat="1"/>
    <row r="4938" s="104" customFormat="1"/>
    <row r="4939" s="104" customFormat="1"/>
    <row r="4940" s="104" customFormat="1"/>
    <row r="4941" s="104" customFormat="1"/>
    <row r="4942" s="104" customFormat="1"/>
    <row r="4943" s="104" customFormat="1"/>
    <row r="4944" s="104" customFormat="1"/>
    <row r="4945" s="104" customFormat="1"/>
    <row r="4946" s="104" customFormat="1"/>
    <row r="4947" s="104" customFormat="1"/>
    <row r="4948" s="104" customFormat="1"/>
    <row r="4949" s="104" customFormat="1"/>
    <row r="4950" s="104" customFormat="1"/>
    <row r="4951" s="104" customFormat="1"/>
    <row r="4952" s="104" customFormat="1"/>
    <row r="4953" s="104" customFormat="1"/>
    <row r="4954" s="104" customFormat="1"/>
    <row r="4955" s="104" customFormat="1"/>
    <row r="4956" s="104" customFormat="1"/>
    <row r="4957" s="104" customFormat="1"/>
    <row r="4958" s="104" customFormat="1"/>
    <row r="4959" s="104" customFormat="1"/>
    <row r="4960" s="104" customFormat="1"/>
    <row r="4961" s="104" customFormat="1"/>
    <row r="4962" s="104" customFormat="1"/>
    <row r="4963" s="104" customFormat="1"/>
    <row r="4964" s="104" customFormat="1"/>
    <row r="4965" s="104" customFormat="1"/>
    <row r="4966" s="104" customFormat="1"/>
    <row r="4967" s="104" customFormat="1"/>
    <row r="4968" s="104" customFormat="1"/>
    <row r="4969" s="104" customFormat="1"/>
    <row r="4970" s="104" customFormat="1"/>
    <row r="4971" s="104" customFormat="1"/>
    <row r="4972" s="104" customFormat="1"/>
    <row r="4973" s="104" customFormat="1"/>
    <row r="4974" s="104" customFormat="1"/>
    <row r="4975" s="104" customFormat="1"/>
    <row r="4976" s="104" customFormat="1"/>
    <row r="4977" s="104" customFormat="1"/>
    <row r="4978" s="104" customFormat="1"/>
    <row r="4979" s="104" customFormat="1"/>
    <row r="4980" s="104" customFormat="1"/>
    <row r="4981" s="104" customFormat="1"/>
    <row r="4982" s="104" customFormat="1"/>
    <row r="4983" s="104" customFormat="1"/>
    <row r="4984" s="104" customFormat="1"/>
    <row r="4985" s="104" customFormat="1"/>
    <row r="4986" s="104" customFormat="1"/>
    <row r="4987" s="104" customFormat="1"/>
    <row r="4988" s="104" customFormat="1"/>
    <row r="4989" s="104" customFormat="1"/>
    <row r="4990" s="104" customFormat="1"/>
    <row r="4991" s="104" customFormat="1"/>
    <row r="4992" s="104" customFormat="1"/>
    <row r="4993" s="104" customFormat="1"/>
    <row r="4994" s="104" customFormat="1"/>
    <row r="4995" s="104" customFormat="1"/>
    <row r="4996" s="104" customFormat="1"/>
    <row r="4997" s="104" customFormat="1"/>
    <row r="4998" s="104" customFormat="1"/>
    <row r="4999" s="104" customFormat="1"/>
    <row r="5000" s="104" customFormat="1"/>
    <row r="5001" s="104" customFormat="1"/>
    <row r="5002" s="104" customFormat="1"/>
    <row r="5003" s="104" customFormat="1"/>
    <row r="5004" s="104" customFormat="1"/>
    <row r="5005" s="104" customFormat="1"/>
    <row r="5006" s="104" customFormat="1"/>
    <row r="5007" s="104" customFormat="1"/>
    <row r="5008" s="104" customFormat="1"/>
    <row r="5009" s="104" customFormat="1"/>
    <row r="5010" s="104" customFormat="1"/>
    <row r="5011" s="104" customFormat="1"/>
    <row r="5012" s="104" customFormat="1"/>
    <row r="5013" s="104" customFormat="1"/>
    <row r="5014" s="104" customFormat="1"/>
    <row r="5015" s="104" customFormat="1"/>
    <row r="5016" s="104" customFormat="1"/>
    <row r="5017" s="104" customFormat="1"/>
    <row r="5018" s="104" customFormat="1"/>
    <row r="5019" s="104" customFormat="1"/>
    <row r="5020" s="104" customFormat="1"/>
    <row r="5021" s="104" customFormat="1"/>
    <row r="5022" s="104" customFormat="1"/>
    <row r="5023" s="104" customFormat="1"/>
    <row r="5024" s="104" customFormat="1"/>
    <row r="5025" s="104" customFormat="1"/>
    <row r="5026" s="104" customFormat="1"/>
    <row r="5027" s="104" customFormat="1"/>
    <row r="5028" s="104" customFormat="1"/>
    <row r="5029" s="104" customFormat="1"/>
    <row r="5030" s="104" customFormat="1"/>
    <row r="5031" s="104" customFormat="1"/>
    <row r="5032" s="104" customFormat="1"/>
    <row r="5033" s="104" customFormat="1"/>
    <row r="5034" s="104" customFormat="1"/>
    <row r="5035" s="104" customFormat="1"/>
    <row r="5036" s="104" customFormat="1"/>
    <row r="5037" s="104" customFormat="1"/>
    <row r="5038" s="104" customFormat="1"/>
    <row r="5039" s="104" customFormat="1"/>
    <row r="5040" s="104" customFormat="1"/>
    <row r="5041" s="104" customFormat="1"/>
    <row r="5042" s="104" customFormat="1"/>
    <row r="5043" s="104" customFormat="1"/>
    <row r="5044" s="104" customFormat="1"/>
    <row r="5045" s="104" customFormat="1"/>
    <row r="5046" s="104" customFormat="1"/>
    <row r="5047" s="104" customFormat="1"/>
    <row r="5048" s="104" customFormat="1"/>
    <row r="5049" s="104" customFormat="1"/>
    <row r="5050" s="104" customFormat="1"/>
    <row r="5051" s="104" customFormat="1"/>
    <row r="5052" s="104" customFormat="1"/>
    <row r="5053" s="104" customFormat="1"/>
    <row r="5054" s="104" customFormat="1"/>
    <row r="5055" s="104" customFormat="1"/>
    <row r="5056" s="104" customFormat="1"/>
    <row r="5057" s="104" customFormat="1"/>
    <row r="5058" s="104" customFormat="1"/>
    <row r="5059" s="104" customFormat="1"/>
    <row r="5060" s="104" customFormat="1"/>
    <row r="5061" s="104" customFormat="1"/>
    <row r="5062" s="104" customFormat="1"/>
    <row r="5063" s="104" customFormat="1"/>
    <row r="5064" s="104" customFormat="1"/>
    <row r="5065" s="104" customFormat="1"/>
    <row r="5066" s="104" customFormat="1"/>
    <row r="5067" s="104" customFormat="1"/>
    <row r="5068" s="104" customFormat="1"/>
    <row r="5069" s="104" customFormat="1"/>
    <row r="5070" s="104" customFormat="1"/>
    <row r="5071" s="104" customFormat="1"/>
    <row r="5072" s="104" customFormat="1"/>
    <row r="5073" s="104" customFormat="1"/>
    <row r="5074" s="104" customFormat="1"/>
    <row r="5075" s="104" customFormat="1"/>
    <row r="5076" s="104" customFormat="1"/>
    <row r="5077" s="104" customFormat="1"/>
    <row r="5078" s="104" customFormat="1"/>
    <row r="5079" s="104" customFormat="1"/>
    <row r="5080" s="104" customFormat="1"/>
    <row r="5081" s="104" customFormat="1"/>
    <row r="5082" s="104" customFormat="1"/>
    <row r="5083" s="104" customFormat="1"/>
    <row r="5084" s="104" customFormat="1"/>
    <row r="5085" s="104" customFormat="1"/>
    <row r="5086" s="104" customFormat="1"/>
    <row r="5087" s="104" customFormat="1"/>
    <row r="5088" s="104" customFormat="1"/>
    <row r="5089" s="104" customFormat="1"/>
    <row r="5090" s="104" customFormat="1"/>
    <row r="5091" s="104" customFormat="1"/>
    <row r="5092" s="104" customFormat="1"/>
    <row r="5093" s="104" customFormat="1"/>
    <row r="5094" s="104" customFormat="1"/>
    <row r="5095" s="104" customFormat="1"/>
    <row r="5096" s="104" customFormat="1"/>
    <row r="5097" s="104" customFormat="1"/>
    <row r="5098" s="104" customFormat="1"/>
    <row r="5099" s="104" customFormat="1"/>
    <row r="5100" s="104" customFormat="1"/>
    <row r="5101" s="104" customFormat="1"/>
    <row r="5102" s="104" customFormat="1"/>
    <row r="5103" s="104" customFormat="1"/>
    <row r="5104" s="104" customFormat="1"/>
    <row r="5105" s="104" customFormat="1"/>
    <row r="5106" s="104" customFormat="1"/>
    <row r="5107" s="104" customFormat="1"/>
    <row r="5108" s="104" customFormat="1"/>
    <row r="5109" s="104" customFormat="1"/>
    <row r="5110" s="104" customFormat="1"/>
    <row r="5111" s="104" customFormat="1"/>
    <row r="5112" s="104" customFormat="1"/>
    <row r="5113" s="104" customFormat="1"/>
    <row r="5114" s="104" customFormat="1"/>
    <row r="5115" s="104" customFormat="1"/>
    <row r="5116" s="104" customFormat="1"/>
    <row r="5117" s="104" customFormat="1"/>
    <row r="5118" s="104" customFormat="1"/>
    <row r="5119" s="104" customFormat="1"/>
    <row r="5120" s="104" customFormat="1"/>
    <row r="5121" s="104" customFormat="1"/>
    <row r="5122" s="104" customFormat="1"/>
    <row r="5123" s="104" customFormat="1"/>
    <row r="5124" s="104" customFormat="1"/>
    <row r="5125" s="104" customFormat="1"/>
    <row r="5126" s="104" customFormat="1"/>
    <row r="5127" s="104" customFormat="1"/>
    <row r="5128" s="104" customFormat="1"/>
    <row r="5129" s="104" customFormat="1"/>
    <row r="5130" s="104" customFormat="1"/>
    <row r="5131" s="104" customFormat="1"/>
    <row r="5132" s="104" customFormat="1"/>
    <row r="5133" s="104" customFormat="1"/>
    <row r="5134" s="104" customFormat="1"/>
    <row r="5135" s="104" customFormat="1"/>
    <row r="5136" s="104" customFormat="1"/>
    <row r="5137" s="104" customFormat="1"/>
    <row r="5138" s="104" customFormat="1"/>
    <row r="5139" s="104" customFormat="1"/>
    <row r="5140" s="104" customFormat="1"/>
    <row r="5141" s="104" customFormat="1"/>
    <row r="5142" s="104" customFormat="1"/>
    <row r="5143" s="104" customFormat="1"/>
    <row r="5144" s="104" customFormat="1"/>
    <row r="5145" s="104" customFormat="1"/>
    <row r="5146" s="104" customFormat="1"/>
    <row r="5147" s="104" customFormat="1"/>
    <row r="5148" s="104" customFormat="1"/>
    <row r="5149" s="104" customFormat="1"/>
    <row r="5150" s="104" customFormat="1"/>
    <row r="5151" s="104" customFormat="1"/>
    <row r="5152" s="104" customFormat="1"/>
    <row r="5153" s="104" customFormat="1"/>
    <row r="5154" s="104" customFormat="1"/>
    <row r="5155" s="104" customFormat="1"/>
    <row r="5156" s="104" customFormat="1"/>
    <row r="5157" s="104" customFormat="1"/>
    <row r="5158" s="104" customFormat="1"/>
    <row r="5159" s="104" customFormat="1"/>
    <row r="5160" s="104" customFormat="1"/>
    <row r="5161" s="104" customFormat="1"/>
    <row r="5162" s="104" customFormat="1"/>
    <row r="5163" s="104" customFormat="1"/>
    <row r="5164" s="104" customFormat="1"/>
    <row r="5165" s="104" customFormat="1"/>
    <row r="5166" s="104" customFormat="1"/>
    <row r="5167" s="104" customFormat="1"/>
    <row r="5168" s="104" customFormat="1"/>
    <row r="5169" s="104" customFormat="1"/>
    <row r="5170" s="104" customFormat="1"/>
    <row r="5171" s="104" customFormat="1"/>
    <row r="5172" s="104" customFormat="1"/>
    <row r="5173" s="104" customFormat="1"/>
    <row r="5174" s="104" customFormat="1"/>
    <row r="5175" s="104" customFormat="1"/>
    <row r="5176" s="104" customFormat="1"/>
    <row r="5177" s="104" customFormat="1"/>
    <row r="5178" s="104" customFormat="1"/>
    <row r="5179" s="104" customFormat="1"/>
    <row r="5180" s="104" customFormat="1"/>
    <row r="5181" s="104" customFormat="1"/>
    <row r="5182" s="104" customFormat="1"/>
    <row r="5183" s="104" customFormat="1"/>
    <row r="5184" s="104" customFormat="1"/>
    <row r="5185" s="104" customFormat="1"/>
    <row r="5186" s="104" customFormat="1"/>
    <row r="5187" s="104" customFormat="1"/>
    <row r="5188" s="104" customFormat="1"/>
    <row r="5189" s="104" customFormat="1"/>
    <row r="5190" s="104" customFormat="1"/>
    <row r="5191" s="104" customFormat="1"/>
    <row r="5192" s="104" customFormat="1"/>
    <row r="5193" s="104" customFormat="1"/>
    <row r="5194" s="104" customFormat="1"/>
    <row r="5195" s="104" customFormat="1"/>
    <row r="5196" s="104" customFormat="1"/>
    <row r="5197" s="104" customFormat="1"/>
    <row r="5198" s="104" customFormat="1"/>
    <row r="5199" s="104" customFormat="1"/>
    <row r="5200" s="104" customFormat="1"/>
    <row r="5201" s="104" customFormat="1"/>
    <row r="5202" s="104" customFormat="1"/>
    <row r="5203" s="104" customFormat="1"/>
    <row r="5204" s="104" customFormat="1"/>
    <row r="5205" s="104" customFormat="1"/>
    <row r="5206" s="104" customFormat="1"/>
    <row r="5207" s="104" customFormat="1"/>
    <row r="5208" s="104" customFormat="1"/>
    <row r="5209" s="104" customFormat="1"/>
    <row r="5210" s="104" customFormat="1"/>
    <row r="5211" s="104" customFormat="1"/>
    <row r="5212" s="104" customFormat="1"/>
    <row r="5213" s="104" customFormat="1"/>
    <row r="5214" s="104" customFormat="1"/>
    <row r="5215" s="104" customFormat="1"/>
    <row r="5216" s="104" customFormat="1"/>
    <row r="5217" s="104" customFormat="1"/>
    <row r="5218" s="104" customFormat="1"/>
    <row r="5219" s="104" customFormat="1"/>
    <row r="5220" s="104" customFormat="1"/>
    <row r="5221" s="104" customFormat="1"/>
    <row r="5222" s="104" customFormat="1"/>
    <row r="5223" s="104" customFormat="1"/>
    <row r="5224" s="104" customFormat="1"/>
    <row r="5225" s="104" customFormat="1"/>
    <row r="5226" s="104" customFormat="1"/>
    <row r="5227" s="104" customFormat="1"/>
    <row r="5228" s="104" customFormat="1"/>
    <row r="5229" s="104" customFormat="1"/>
    <row r="5230" s="104" customFormat="1"/>
    <row r="5231" s="104" customFormat="1"/>
    <row r="5232" s="104" customFormat="1"/>
    <row r="5233" s="104" customFormat="1"/>
    <row r="5234" s="104" customFormat="1"/>
    <row r="5235" s="104" customFormat="1"/>
    <row r="5236" s="104" customFormat="1"/>
    <row r="5237" s="104" customFormat="1"/>
    <row r="5238" s="104" customFormat="1"/>
    <row r="5239" s="104" customFormat="1"/>
    <row r="5240" s="104" customFormat="1"/>
    <row r="5241" s="104" customFormat="1"/>
    <row r="5242" s="104" customFormat="1"/>
    <row r="5243" s="104" customFormat="1"/>
    <row r="5244" s="104" customFormat="1"/>
    <row r="5245" s="104" customFormat="1"/>
    <row r="5246" s="104" customFormat="1"/>
    <row r="5247" s="104" customFormat="1"/>
    <row r="5248" s="104" customFormat="1"/>
    <row r="5249" s="104" customFormat="1"/>
    <row r="5250" s="104" customFormat="1"/>
    <row r="5251" s="104" customFormat="1"/>
    <row r="5252" s="104" customFormat="1"/>
    <row r="5253" s="104" customFormat="1"/>
    <row r="5254" s="104" customFormat="1"/>
    <row r="5255" s="104" customFormat="1"/>
    <row r="5256" s="104" customFormat="1"/>
    <row r="5257" s="104" customFormat="1"/>
    <row r="5258" s="104" customFormat="1"/>
    <row r="5259" s="104" customFormat="1"/>
    <row r="5260" s="104" customFormat="1"/>
    <row r="5261" s="104" customFormat="1"/>
    <row r="5262" s="104" customFormat="1"/>
    <row r="5263" s="104" customFormat="1"/>
    <row r="5264" s="104" customFormat="1"/>
    <row r="5265" s="104" customFormat="1"/>
    <row r="5266" s="104" customFormat="1"/>
    <row r="5267" s="104" customFormat="1"/>
    <row r="5268" s="104" customFormat="1"/>
    <row r="5269" s="104" customFormat="1"/>
    <row r="5270" s="104" customFormat="1"/>
    <row r="5271" s="104" customFormat="1"/>
    <row r="5272" s="104" customFormat="1"/>
    <row r="5273" s="104" customFormat="1"/>
    <row r="5274" s="104" customFormat="1"/>
    <row r="5275" s="104" customFormat="1"/>
    <row r="5276" s="104" customFormat="1"/>
    <row r="5277" s="104" customFormat="1"/>
    <row r="5278" s="104" customFormat="1"/>
    <row r="5279" s="104" customFormat="1"/>
    <row r="5280" s="104" customFormat="1"/>
    <row r="5281" s="104" customFormat="1"/>
    <row r="5282" s="104" customFormat="1"/>
    <row r="5283" s="104" customFormat="1"/>
    <row r="5284" s="104" customFormat="1"/>
    <row r="5285" s="104" customFormat="1"/>
    <row r="5286" s="104" customFormat="1"/>
    <row r="5287" s="104" customFormat="1"/>
    <row r="5288" s="104" customFormat="1"/>
    <row r="5289" s="104" customFormat="1"/>
    <row r="5290" s="104" customFormat="1"/>
    <row r="5291" s="104" customFormat="1"/>
    <row r="5292" s="104" customFormat="1"/>
    <row r="5293" s="104" customFormat="1"/>
    <row r="5294" s="104" customFormat="1"/>
    <row r="5295" s="104" customFormat="1"/>
    <row r="5296" s="104" customFormat="1"/>
    <row r="5297" s="104" customFormat="1"/>
    <row r="5298" s="104" customFormat="1"/>
    <row r="5299" s="104" customFormat="1"/>
    <row r="5300" s="104" customFormat="1"/>
    <row r="5301" s="104" customFormat="1"/>
    <row r="5302" s="104" customFormat="1"/>
    <row r="5303" s="104" customFormat="1"/>
    <row r="5304" s="104" customFormat="1"/>
    <row r="5305" s="104" customFormat="1"/>
    <row r="5306" s="104" customFormat="1"/>
    <row r="5307" s="104" customFormat="1"/>
    <row r="5308" s="104" customFormat="1"/>
    <row r="5309" s="104" customFormat="1"/>
    <row r="5310" s="104" customFormat="1"/>
    <row r="5311" s="104" customFormat="1"/>
    <row r="5312" s="104" customFormat="1"/>
    <row r="5313" s="104" customFormat="1"/>
    <row r="5314" s="104" customFormat="1"/>
    <row r="5315" s="104" customFormat="1"/>
    <row r="5316" s="104" customFormat="1"/>
    <row r="5317" s="104" customFormat="1"/>
    <row r="5318" s="104" customFormat="1"/>
    <row r="5319" s="104" customFormat="1"/>
    <row r="5320" s="104" customFormat="1"/>
    <row r="5321" s="104" customFormat="1"/>
    <row r="5322" s="104" customFormat="1"/>
    <row r="5323" s="104" customFormat="1"/>
    <row r="5324" s="104" customFormat="1"/>
    <row r="5325" s="104" customFormat="1"/>
    <row r="5326" s="104" customFormat="1"/>
    <row r="5327" s="104" customFormat="1"/>
    <row r="5328" s="104" customFormat="1"/>
    <row r="5329" s="104" customFormat="1"/>
    <row r="5330" s="104" customFormat="1"/>
    <row r="5331" s="104" customFormat="1"/>
    <row r="5332" s="104" customFormat="1"/>
    <row r="5333" s="104" customFormat="1"/>
    <row r="5334" s="104" customFormat="1"/>
    <row r="5335" s="104" customFormat="1"/>
    <row r="5336" s="104" customFormat="1"/>
    <row r="5337" s="104" customFormat="1"/>
    <row r="5338" s="104" customFormat="1"/>
    <row r="5339" s="104" customFormat="1"/>
    <row r="5340" s="104" customFormat="1"/>
    <row r="5341" s="104" customFormat="1"/>
    <row r="5342" s="104" customFormat="1"/>
    <row r="5343" s="104" customFormat="1"/>
    <row r="5344" s="104" customFormat="1"/>
    <row r="5345" s="104" customFormat="1"/>
    <row r="5346" s="104" customFormat="1"/>
    <row r="5347" s="104" customFormat="1"/>
    <row r="5348" s="104" customFormat="1"/>
    <row r="5349" s="104" customFormat="1"/>
    <row r="5350" s="104" customFormat="1"/>
    <row r="5351" s="104" customFormat="1"/>
    <row r="5352" s="104" customFormat="1"/>
    <row r="5353" s="104" customFormat="1"/>
    <row r="5354" s="104" customFormat="1"/>
    <row r="5355" s="104" customFormat="1"/>
    <row r="5356" s="104" customFormat="1"/>
    <row r="5357" s="104" customFormat="1"/>
    <row r="5358" s="104" customFormat="1"/>
    <row r="5359" s="104" customFormat="1"/>
    <row r="5360" s="104" customFormat="1"/>
    <row r="5361" s="104" customFormat="1"/>
    <row r="5362" s="104" customFormat="1"/>
    <row r="5363" s="104" customFormat="1"/>
    <row r="5364" s="104" customFormat="1"/>
    <row r="5365" s="104" customFormat="1"/>
    <row r="5366" s="104" customFormat="1"/>
    <row r="5367" s="104" customFormat="1"/>
    <row r="5368" s="104" customFormat="1"/>
    <row r="5369" s="104" customFormat="1"/>
    <row r="5370" s="104" customFormat="1"/>
    <row r="5371" s="104" customFormat="1"/>
    <row r="5372" s="104" customFormat="1"/>
    <row r="5373" s="104" customFormat="1"/>
    <row r="5374" s="104" customFormat="1"/>
    <row r="5375" s="104" customFormat="1"/>
    <row r="5376" s="104" customFormat="1"/>
    <row r="5377" s="104" customFormat="1"/>
    <row r="5378" s="104" customFormat="1"/>
    <row r="5379" s="104" customFormat="1"/>
    <row r="5380" s="104" customFormat="1"/>
    <row r="5381" s="104" customFormat="1"/>
    <row r="5382" s="104" customFormat="1"/>
    <row r="5383" s="104" customFormat="1"/>
    <row r="5384" s="104" customFormat="1"/>
    <row r="5385" s="104" customFormat="1"/>
    <row r="5386" s="104" customFormat="1"/>
    <row r="5387" s="104" customFormat="1"/>
    <row r="5388" s="104" customFormat="1"/>
    <row r="5389" s="104" customFormat="1"/>
    <row r="5390" s="104" customFormat="1"/>
    <row r="5391" s="104" customFormat="1"/>
    <row r="5392" s="104" customFormat="1"/>
    <row r="5393" s="104" customFormat="1"/>
    <row r="5394" s="104" customFormat="1"/>
    <row r="5395" s="104" customFormat="1"/>
    <row r="5396" s="104" customFormat="1"/>
    <row r="5397" s="104" customFormat="1"/>
    <row r="5398" s="104" customFormat="1"/>
    <row r="5399" s="104" customFormat="1"/>
    <row r="5400" s="104" customFormat="1"/>
    <row r="5401" s="104" customFormat="1"/>
    <row r="5402" s="104" customFormat="1"/>
    <row r="5403" s="104" customFormat="1"/>
    <row r="5404" s="104" customFormat="1"/>
    <row r="5405" s="104" customFormat="1"/>
    <row r="5406" s="104" customFormat="1"/>
    <row r="5407" s="104" customFormat="1"/>
    <row r="5408" s="104" customFormat="1"/>
    <row r="5409" s="104" customFormat="1"/>
    <row r="5410" s="104" customFormat="1"/>
    <row r="5411" s="104" customFormat="1"/>
    <row r="5412" s="104" customFormat="1"/>
    <row r="5413" s="104" customFormat="1"/>
    <row r="5414" s="104" customFormat="1"/>
    <row r="5415" s="104" customFormat="1"/>
    <row r="5416" s="104" customFormat="1"/>
    <row r="5417" s="104" customFormat="1"/>
    <row r="5418" s="104" customFormat="1"/>
    <row r="5419" s="104" customFormat="1"/>
    <row r="5420" s="104" customFormat="1"/>
    <row r="5421" s="104" customFormat="1"/>
    <row r="5422" s="104" customFormat="1"/>
    <row r="5423" s="104" customFormat="1"/>
    <row r="5424" s="104" customFormat="1"/>
    <row r="5425" s="104" customFormat="1"/>
    <row r="5426" s="104" customFormat="1"/>
    <row r="5427" s="104" customFormat="1"/>
    <row r="5428" s="104" customFormat="1"/>
    <row r="5429" s="104" customFormat="1"/>
    <row r="5430" s="104" customFormat="1"/>
    <row r="5431" s="104" customFormat="1"/>
    <row r="5432" s="104" customFormat="1"/>
    <row r="5433" s="104" customFormat="1"/>
    <row r="5434" s="104" customFormat="1"/>
    <row r="5435" s="104" customFormat="1"/>
    <row r="5436" s="104" customFormat="1"/>
    <row r="5437" s="104" customFormat="1"/>
    <row r="5438" s="104" customFormat="1"/>
    <row r="5439" s="104" customFormat="1"/>
    <row r="5440" s="104" customFormat="1"/>
    <row r="5441" s="104" customFormat="1"/>
    <row r="5442" s="104" customFormat="1"/>
    <row r="5443" s="104" customFormat="1"/>
    <row r="5444" s="104" customFormat="1"/>
    <row r="5445" s="104" customFormat="1"/>
    <row r="5446" s="104" customFormat="1"/>
    <row r="5447" s="104" customFormat="1"/>
    <row r="5448" s="104" customFormat="1"/>
    <row r="5449" s="104" customFormat="1"/>
    <row r="5450" s="104" customFormat="1"/>
    <row r="5451" s="104" customFormat="1"/>
    <row r="5452" s="104" customFormat="1"/>
    <row r="5453" s="104" customFormat="1"/>
    <row r="5454" s="104" customFormat="1"/>
    <row r="5455" s="104" customFormat="1"/>
    <row r="5456" s="104" customFormat="1"/>
    <row r="5457" s="104" customFormat="1"/>
    <row r="5458" s="104" customFormat="1"/>
    <row r="5459" s="104" customFormat="1"/>
    <row r="5460" s="104" customFormat="1"/>
    <row r="5461" s="104" customFormat="1"/>
    <row r="5462" s="104" customFormat="1"/>
    <row r="5463" s="104" customFormat="1"/>
    <row r="5464" s="104" customFormat="1"/>
    <row r="5465" s="104" customFormat="1"/>
    <row r="5466" s="104" customFormat="1"/>
    <row r="5467" s="104" customFormat="1"/>
    <row r="5468" s="104" customFormat="1"/>
    <row r="5469" s="104" customFormat="1"/>
    <row r="5470" s="104" customFormat="1"/>
    <row r="5471" s="104" customFormat="1"/>
    <row r="5472" s="104" customFormat="1"/>
    <row r="5473" s="104" customFormat="1"/>
    <row r="5474" s="104" customFormat="1"/>
    <row r="5475" s="104" customFormat="1"/>
    <row r="5476" s="104" customFormat="1"/>
    <row r="5477" s="104" customFormat="1"/>
    <row r="5478" s="104" customFormat="1"/>
    <row r="5479" s="104" customFormat="1"/>
    <row r="5480" s="104" customFormat="1"/>
    <row r="5481" s="104" customFormat="1"/>
    <row r="5482" s="104" customFormat="1"/>
    <row r="5483" s="104" customFormat="1"/>
    <row r="5484" s="104" customFormat="1"/>
    <row r="5485" s="104" customFormat="1"/>
    <row r="5486" s="104" customFormat="1"/>
    <row r="5487" s="104" customFormat="1"/>
    <row r="5488" s="104" customFormat="1"/>
    <row r="5489" s="104" customFormat="1"/>
    <row r="5490" s="104" customFormat="1"/>
    <row r="5491" s="104" customFormat="1"/>
    <row r="5492" s="104" customFormat="1"/>
    <row r="5493" s="104" customFormat="1"/>
    <row r="5494" s="104" customFormat="1"/>
    <row r="5495" s="104" customFormat="1"/>
    <row r="5496" s="104" customFormat="1"/>
    <row r="5497" s="104" customFormat="1"/>
    <row r="5498" s="104" customFormat="1"/>
    <row r="5499" s="104" customFormat="1"/>
    <row r="5500" s="104" customFormat="1"/>
    <row r="5501" s="104" customFormat="1"/>
    <row r="5502" s="104" customFormat="1"/>
    <row r="5503" s="104" customFormat="1"/>
    <row r="5504" s="104" customFormat="1"/>
    <row r="5505" s="104" customFormat="1"/>
    <row r="5506" s="104" customFormat="1"/>
    <row r="5507" s="104" customFormat="1"/>
    <row r="5508" s="104" customFormat="1"/>
    <row r="5509" s="104" customFormat="1"/>
    <row r="5510" s="104" customFormat="1"/>
    <row r="5511" s="104" customFormat="1"/>
    <row r="5512" s="104" customFormat="1"/>
    <row r="5513" s="104" customFormat="1"/>
    <row r="5514" s="104" customFormat="1"/>
    <row r="5515" s="104" customFormat="1"/>
    <row r="5516" s="104" customFormat="1"/>
    <row r="5517" s="104" customFormat="1"/>
    <row r="5518" s="104" customFormat="1"/>
    <row r="5519" s="104" customFormat="1"/>
    <row r="5520" s="104" customFormat="1"/>
    <row r="5521" s="104" customFormat="1"/>
    <row r="5522" s="104" customFormat="1"/>
    <row r="5523" s="104" customFormat="1"/>
    <row r="5524" s="104" customFormat="1"/>
    <row r="5525" s="104" customFormat="1"/>
    <row r="5526" s="104" customFormat="1"/>
    <row r="5527" s="104" customFormat="1"/>
    <row r="5528" s="104" customFormat="1"/>
    <row r="5529" s="104" customFormat="1"/>
    <row r="5530" s="104" customFormat="1"/>
    <row r="5531" s="104" customFormat="1"/>
    <row r="5532" s="104" customFormat="1"/>
    <row r="5533" s="104" customFormat="1"/>
    <row r="5534" s="104" customFormat="1"/>
    <row r="5535" s="104" customFormat="1"/>
    <row r="5536" s="104" customFormat="1"/>
    <row r="5537" s="104" customFormat="1"/>
    <row r="5538" s="104" customFormat="1"/>
    <row r="5539" s="104" customFormat="1"/>
    <row r="5540" s="104" customFormat="1"/>
    <row r="5541" s="104" customFormat="1"/>
    <row r="5542" s="104" customFormat="1"/>
    <row r="5543" s="104" customFormat="1"/>
    <row r="5544" s="104" customFormat="1"/>
    <row r="5545" s="104" customFormat="1"/>
    <row r="5546" s="104" customFormat="1"/>
    <row r="5547" s="104" customFormat="1"/>
    <row r="5548" s="104" customFormat="1"/>
    <row r="5549" s="104" customFormat="1"/>
    <row r="5550" s="104" customFormat="1"/>
    <row r="5551" s="104" customFormat="1"/>
    <row r="5552" s="104" customFormat="1"/>
    <row r="5553" s="104" customFormat="1"/>
    <row r="5554" s="104" customFormat="1"/>
    <row r="5555" s="104" customFormat="1"/>
    <row r="5556" s="104" customFormat="1"/>
    <row r="5557" s="104" customFormat="1"/>
    <row r="5558" s="104" customFormat="1"/>
    <row r="5559" s="104" customFormat="1"/>
    <row r="5560" s="104" customFormat="1"/>
    <row r="5561" s="104" customFormat="1"/>
    <row r="5562" s="104" customFormat="1"/>
    <row r="5563" s="104" customFormat="1"/>
    <row r="5564" s="104" customFormat="1"/>
    <row r="5565" s="104" customFormat="1"/>
    <row r="5566" s="104" customFormat="1"/>
    <row r="5567" s="104" customFormat="1"/>
    <row r="5568" s="104" customFormat="1"/>
    <row r="5569" s="104" customFormat="1"/>
    <row r="5570" s="104" customFormat="1"/>
    <row r="5571" s="104" customFormat="1"/>
    <row r="5572" s="104" customFormat="1"/>
    <row r="5573" s="104" customFormat="1"/>
    <row r="5574" s="104" customFormat="1"/>
    <row r="5575" s="104" customFormat="1"/>
    <row r="5576" s="104" customFormat="1"/>
    <row r="5577" s="104" customFormat="1"/>
    <row r="5578" s="104" customFormat="1"/>
    <row r="5579" s="104" customFormat="1"/>
    <row r="5580" s="104" customFormat="1"/>
    <row r="5581" s="104" customFormat="1"/>
    <row r="5582" s="104" customFormat="1"/>
    <row r="5583" s="104" customFormat="1"/>
    <row r="5584" s="104" customFormat="1"/>
    <row r="5585" s="104" customFormat="1"/>
    <row r="5586" s="104" customFormat="1"/>
    <row r="5587" s="104" customFormat="1"/>
    <row r="5588" s="104" customFormat="1"/>
    <row r="5589" s="104" customFormat="1"/>
    <row r="5590" s="104" customFormat="1"/>
    <row r="5591" s="104" customFormat="1"/>
    <row r="5592" s="104" customFormat="1"/>
    <row r="5593" s="104" customFormat="1"/>
    <row r="5594" s="104" customFormat="1"/>
    <row r="5595" s="104" customFormat="1"/>
    <row r="5596" s="104" customFormat="1"/>
    <row r="5597" s="104" customFormat="1"/>
    <row r="5598" s="104" customFormat="1"/>
    <row r="5599" s="104" customFormat="1"/>
    <row r="5600" s="104" customFormat="1"/>
    <row r="5601" s="104" customFormat="1"/>
    <row r="5602" s="104" customFormat="1"/>
    <row r="5603" s="104" customFormat="1"/>
    <row r="5604" s="104" customFormat="1"/>
    <row r="5605" s="104" customFormat="1"/>
    <row r="5606" s="104" customFormat="1"/>
    <row r="5607" s="104" customFormat="1"/>
    <row r="5608" s="104" customFormat="1"/>
    <row r="5609" s="104" customFormat="1"/>
    <row r="5610" s="104" customFormat="1"/>
    <row r="5611" s="104" customFormat="1"/>
    <row r="5612" s="104" customFormat="1"/>
    <row r="5613" s="104" customFormat="1"/>
    <row r="5614" s="104" customFormat="1"/>
    <row r="5615" s="104" customFormat="1"/>
    <row r="5616" s="104" customFormat="1"/>
    <row r="5617" s="104" customFormat="1"/>
    <row r="5618" s="104" customFormat="1"/>
    <row r="5619" s="104" customFormat="1"/>
    <row r="5620" s="104" customFormat="1"/>
    <row r="5621" s="104" customFormat="1"/>
    <row r="5622" s="104" customFormat="1"/>
    <row r="5623" s="104" customFormat="1"/>
    <row r="5624" s="104" customFormat="1"/>
    <row r="5625" s="104" customFormat="1"/>
    <row r="5626" s="104" customFormat="1"/>
    <row r="5627" s="104" customFormat="1"/>
    <row r="5628" s="104" customFormat="1"/>
    <row r="5629" s="104" customFormat="1"/>
    <row r="5630" s="104" customFormat="1"/>
    <row r="5631" s="104" customFormat="1"/>
    <row r="5632" s="104" customFormat="1"/>
    <row r="5633" s="104" customFormat="1"/>
    <row r="5634" s="104" customFormat="1"/>
    <row r="5635" s="104" customFormat="1"/>
    <row r="5636" s="104" customFormat="1"/>
    <row r="5637" s="104" customFormat="1"/>
    <row r="5638" s="104" customFormat="1"/>
    <row r="5639" s="104" customFormat="1"/>
    <row r="5640" s="104" customFormat="1"/>
    <row r="5641" s="104" customFormat="1"/>
    <row r="5642" s="104" customFormat="1"/>
    <row r="5643" s="104" customFormat="1"/>
    <row r="5644" s="104" customFormat="1"/>
    <row r="5645" s="104" customFormat="1"/>
    <row r="5646" s="104" customFormat="1"/>
    <row r="5647" s="104" customFormat="1"/>
    <row r="5648" s="104" customFormat="1"/>
    <row r="5649" s="104" customFormat="1"/>
    <row r="5650" s="104" customFormat="1"/>
    <row r="5651" s="104" customFormat="1"/>
    <row r="5652" s="104" customFormat="1"/>
    <row r="5653" s="104" customFormat="1"/>
    <row r="5654" s="104" customFormat="1"/>
    <row r="5655" s="104" customFormat="1"/>
    <row r="5656" s="104" customFormat="1"/>
    <row r="5657" s="104" customFormat="1"/>
    <row r="5658" s="104" customFormat="1"/>
    <row r="5659" s="104" customFormat="1"/>
    <row r="5660" s="104" customFormat="1"/>
    <row r="5661" s="104" customFormat="1"/>
    <row r="5662" s="104" customFormat="1"/>
    <row r="5663" s="104" customFormat="1"/>
    <row r="5664" s="104" customFormat="1"/>
    <row r="5665" s="104" customFormat="1"/>
    <row r="5666" s="104" customFormat="1"/>
    <row r="5667" s="104" customFormat="1"/>
    <row r="5668" s="104" customFormat="1"/>
    <row r="5669" s="104" customFormat="1"/>
    <row r="5670" s="104" customFormat="1"/>
    <row r="5671" s="104" customFormat="1"/>
    <row r="5672" s="104" customFormat="1"/>
    <row r="5673" s="104" customFormat="1"/>
    <row r="5674" s="104" customFormat="1"/>
    <row r="5675" s="104" customFormat="1"/>
    <row r="5676" s="104" customFormat="1"/>
    <row r="5677" s="104" customFormat="1"/>
    <row r="5678" s="104" customFormat="1"/>
    <row r="5679" s="104" customFormat="1"/>
    <row r="5680" s="104" customFormat="1"/>
    <row r="5681" s="104" customFormat="1"/>
    <row r="5682" s="104" customFormat="1"/>
    <row r="5683" s="104" customFormat="1"/>
    <row r="5684" s="104" customFormat="1"/>
    <row r="5685" s="104" customFormat="1"/>
    <row r="5686" s="104" customFormat="1"/>
    <row r="5687" s="104" customFormat="1"/>
    <row r="5688" s="104" customFormat="1"/>
    <row r="5689" s="104" customFormat="1"/>
    <row r="5690" s="104" customFormat="1"/>
    <row r="5691" s="104" customFormat="1"/>
    <row r="5692" s="104" customFormat="1"/>
    <row r="5693" s="104" customFormat="1"/>
    <row r="5694" s="104" customFormat="1"/>
    <row r="5695" s="104" customFormat="1"/>
    <row r="5696" s="104" customFormat="1"/>
    <row r="5697" s="104" customFormat="1"/>
    <row r="5698" s="104" customFormat="1"/>
    <row r="5699" s="104" customFormat="1"/>
    <row r="5700" s="104" customFormat="1"/>
    <row r="5701" s="104" customFormat="1"/>
    <row r="5702" s="104" customFormat="1"/>
    <row r="5703" s="104" customFormat="1"/>
    <row r="5704" s="104" customFormat="1"/>
    <row r="5705" s="104" customFormat="1"/>
    <row r="5706" s="104" customFormat="1"/>
    <row r="5707" s="104" customFormat="1"/>
    <row r="5708" s="104" customFormat="1"/>
    <row r="5709" s="104" customFormat="1"/>
    <row r="5710" s="104" customFormat="1"/>
    <row r="5711" s="104" customFormat="1"/>
    <row r="5712" s="104" customFormat="1"/>
    <row r="5713" s="104" customFormat="1"/>
    <row r="5714" s="104" customFormat="1"/>
    <row r="5715" s="104" customFormat="1"/>
    <row r="5716" s="104" customFormat="1"/>
    <row r="5717" s="104" customFormat="1"/>
    <row r="5718" s="104" customFormat="1"/>
    <row r="5719" s="104" customFormat="1"/>
    <row r="5720" s="104" customFormat="1"/>
    <row r="5721" s="104" customFormat="1"/>
    <row r="5722" s="104" customFormat="1"/>
    <row r="5723" s="104" customFormat="1"/>
    <row r="5724" s="104" customFormat="1"/>
    <row r="5725" s="104" customFormat="1"/>
    <row r="5726" s="104" customFormat="1"/>
    <row r="5727" s="104" customFormat="1"/>
    <row r="5728" s="104" customFormat="1"/>
    <row r="5729" s="104" customFormat="1"/>
    <row r="5730" s="104" customFormat="1"/>
    <row r="5731" s="104" customFormat="1"/>
    <row r="5732" s="104" customFormat="1"/>
    <row r="5733" s="104" customFormat="1"/>
    <row r="5734" s="104" customFormat="1"/>
    <row r="5735" s="104" customFormat="1"/>
    <row r="5736" s="104" customFormat="1"/>
    <row r="5737" s="104" customFormat="1"/>
    <row r="5738" s="104" customFormat="1"/>
    <row r="5739" s="104" customFormat="1"/>
    <row r="5740" s="104" customFormat="1"/>
    <row r="5741" s="104" customFormat="1"/>
    <row r="5742" s="104" customFormat="1"/>
    <row r="5743" s="104" customFormat="1"/>
    <row r="5744" s="104" customFormat="1"/>
    <row r="5745" s="104" customFormat="1"/>
    <row r="5746" s="104" customFormat="1"/>
    <row r="5747" s="104" customFormat="1"/>
    <row r="5748" s="104" customFormat="1"/>
    <row r="5749" s="104" customFormat="1"/>
    <row r="5750" s="104" customFormat="1"/>
    <row r="5751" s="104" customFormat="1"/>
    <row r="5752" s="104" customFormat="1"/>
    <row r="5753" s="104" customFormat="1"/>
    <row r="5754" s="104" customFormat="1"/>
    <row r="5755" s="104" customFormat="1"/>
    <row r="5756" s="104" customFormat="1"/>
    <row r="5757" s="104" customFormat="1"/>
    <row r="5758" s="104" customFormat="1"/>
    <row r="5759" s="104" customFormat="1"/>
    <row r="5760" s="104" customFormat="1"/>
    <row r="5761" s="104" customFormat="1"/>
    <row r="5762" s="104" customFormat="1"/>
    <row r="5763" s="104" customFormat="1"/>
    <row r="5764" s="104" customFormat="1"/>
    <row r="5765" s="104" customFormat="1"/>
    <row r="5766" s="104" customFormat="1"/>
    <row r="5767" s="104" customFormat="1"/>
    <row r="5768" s="104" customFormat="1"/>
    <row r="5769" s="104" customFormat="1"/>
    <row r="5770" s="104" customFormat="1"/>
    <row r="5771" s="104" customFormat="1"/>
    <row r="5772" s="104" customFormat="1"/>
    <row r="5773" s="104" customFormat="1"/>
    <row r="5774" s="104" customFormat="1"/>
    <row r="5775" s="104" customFormat="1"/>
    <row r="5776" s="104" customFormat="1"/>
    <row r="5777" s="104" customFormat="1"/>
    <row r="5778" s="104" customFormat="1"/>
    <row r="5779" s="104" customFormat="1"/>
    <row r="5780" s="104" customFormat="1"/>
    <row r="5781" s="104" customFormat="1"/>
    <row r="5782" s="104" customFormat="1"/>
    <row r="5783" s="104" customFormat="1"/>
    <row r="5784" s="104" customFormat="1"/>
    <row r="5785" s="104" customFormat="1"/>
    <row r="5786" s="104" customFormat="1"/>
    <row r="5787" s="104" customFormat="1"/>
    <row r="5788" s="104" customFormat="1"/>
    <row r="5789" s="104" customFormat="1"/>
    <row r="5790" s="104" customFormat="1"/>
    <row r="5791" s="104" customFormat="1"/>
    <row r="5792" s="104" customFormat="1"/>
    <row r="5793" s="104" customFormat="1"/>
    <row r="5794" s="104" customFormat="1"/>
    <row r="5795" s="104" customFormat="1"/>
    <row r="5796" s="104" customFormat="1"/>
    <row r="5797" s="104" customFormat="1"/>
    <row r="5798" s="104" customFormat="1"/>
    <row r="5799" s="104" customFormat="1"/>
    <row r="5800" s="104" customFormat="1"/>
    <row r="5801" s="104" customFormat="1"/>
    <row r="5802" s="104" customFormat="1"/>
    <row r="5803" s="104" customFormat="1"/>
    <row r="5804" s="104" customFormat="1"/>
    <row r="5805" s="104" customFormat="1"/>
    <row r="5806" s="104" customFormat="1"/>
    <row r="5807" s="104" customFormat="1"/>
    <row r="5808" s="104" customFormat="1"/>
    <row r="5809" s="104" customFormat="1"/>
    <row r="5810" s="104" customFormat="1"/>
    <row r="5811" s="104" customFormat="1"/>
    <row r="5812" s="104" customFormat="1"/>
    <row r="5813" s="104" customFormat="1"/>
    <row r="5814" s="104" customFormat="1"/>
    <row r="5815" s="104" customFormat="1"/>
    <row r="5816" s="104" customFormat="1"/>
    <row r="5817" s="104" customFormat="1"/>
    <row r="5818" s="104" customFormat="1"/>
    <row r="5819" s="104" customFormat="1"/>
    <row r="5820" s="104" customFormat="1"/>
    <row r="5821" s="104" customFormat="1"/>
    <row r="5822" s="104" customFormat="1"/>
    <row r="5823" s="104" customFormat="1"/>
    <row r="5824" s="104" customFormat="1"/>
    <row r="5825" s="104" customFormat="1"/>
    <row r="5826" s="104" customFormat="1"/>
    <row r="5827" s="104" customFormat="1"/>
    <row r="5828" s="104" customFormat="1"/>
    <row r="5829" s="104" customFormat="1"/>
    <row r="5830" s="104" customFormat="1"/>
    <row r="5831" s="104" customFormat="1"/>
    <row r="5832" s="104" customFormat="1"/>
    <row r="5833" s="104" customFormat="1"/>
    <row r="5834" s="104" customFormat="1"/>
    <row r="5835" s="104" customFormat="1"/>
    <row r="5836" s="104" customFormat="1"/>
    <row r="5837" s="104" customFormat="1"/>
    <row r="5838" s="104" customFormat="1"/>
    <row r="5839" s="104" customFormat="1"/>
    <row r="5840" s="104" customFormat="1"/>
    <row r="5841" s="104" customFormat="1"/>
    <row r="5842" s="104" customFormat="1"/>
    <row r="5843" s="104" customFormat="1"/>
    <row r="5844" s="104" customFormat="1"/>
    <row r="5845" s="104" customFormat="1"/>
    <row r="5846" s="104" customFormat="1"/>
    <row r="5847" s="104" customFormat="1"/>
    <row r="5848" s="104" customFormat="1"/>
    <row r="5849" s="104" customFormat="1"/>
    <row r="5850" s="104" customFormat="1"/>
    <row r="5851" s="104" customFormat="1"/>
    <row r="5852" s="104" customFormat="1"/>
    <row r="5853" s="104" customFormat="1"/>
    <row r="5854" s="104" customFormat="1"/>
    <row r="5855" s="104" customFormat="1"/>
    <row r="5856" s="104" customFormat="1"/>
    <row r="5857" s="104" customFormat="1"/>
    <row r="5858" s="104" customFormat="1"/>
    <row r="5859" s="104" customFormat="1"/>
    <row r="5860" s="104" customFormat="1"/>
    <row r="5861" s="104" customFormat="1"/>
    <row r="5862" s="104" customFormat="1"/>
    <row r="5863" s="104" customFormat="1"/>
    <row r="5864" s="104" customFormat="1"/>
    <row r="5865" s="104" customFormat="1"/>
    <row r="5866" s="104" customFormat="1"/>
    <row r="5867" s="104" customFormat="1"/>
    <row r="5868" s="104" customFormat="1"/>
    <row r="5869" s="104" customFormat="1"/>
    <row r="5870" s="104" customFormat="1"/>
    <row r="5871" s="104" customFormat="1"/>
    <row r="5872" s="104" customFormat="1"/>
    <row r="5873" s="104" customFormat="1"/>
    <row r="5874" s="104" customFormat="1"/>
    <row r="5875" s="104" customFormat="1"/>
    <row r="5876" s="104" customFormat="1"/>
    <row r="5877" s="104" customFormat="1"/>
    <row r="5878" s="104" customFormat="1"/>
    <row r="5879" s="104" customFormat="1"/>
    <row r="5880" s="104" customFormat="1"/>
    <row r="5881" s="104" customFormat="1"/>
    <row r="5882" s="104" customFormat="1"/>
    <row r="5883" s="104" customFormat="1"/>
    <row r="5884" s="104" customFormat="1"/>
    <row r="5885" s="104" customFormat="1"/>
    <row r="5886" s="104" customFormat="1"/>
    <row r="5887" s="104" customFormat="1"/>
    <row r="5888" s="104" customFormat="1"/>
    <row r="5889" s="104" customFormat="1"/>
    <row r="5890" s="104" customFormat="1"/>
    <row r="5891" s="104" customFormat="1"/>
    <row r="5892" s="104" customFormat="1"/>
    <row r="5893" s="104" customFormat="1"/>
    <row r="5894" s="104" customFormat="1"/>
    <row r="5895" s="104" customFormat="1"/>
    <row r="5896" s="104" customFormat="1"/>
    <row r="5897" s="104" customFormat="1"/>
    <row r="5898" s="104" customFormat="1"/>
    <row r="5899" s="104" customFormat="1"/>
    <row r="5900" s="104" customFormat="1"/>
    <row r="5901" s="104" customFormat="1"/>
    <row r="5902" s="104" customFormat="1"/>
    <row r="5903" s="104" customFormat="1"/>
    <row r="5904" s="104" customFormat="1"/>
    <row r="5905" s="104" customFormat="1"/>
    <row r="5906" s="104" customFormat="1"/>
    <row r="5907" s="104" customFormat="1"/>
    <row r="5908" s="104" customFormat="1"/>
    <row r="5909" s="104" customFormat="1"/>
    <row r="5910" s="104" customFormat="1"/>
    <row r="5911" s="104" customFormat="1"/>
    <row r="5912" s="104" customFormat="1"/>
    <row r="5913" s="104" customFormat="1"/>
    <row r="5914" s="104" customFormat="1"/>
    <row r="5915" s="104" customFormat="1"/>
    <row r="5916" s="104" customFormat="1"/>
    <row r="5917" s="104" customFormat="1"/>
    <row r="5918" s="104" customFormat="1"/>
    <row r="5919" s="104" customFormat="1"/>
    <row r="5920" s="104" customFormat="1"/>
    <row r="5921" s="104" customFormat="1"/>
    <row r="5922" s="104" customFormat="1"/>
    <row r="5923" s="104" customFormat="1"/>
    <row r="5924" s="104" customFormat="1"/>
    <row r="5925" s="104" customFormat="1"/>
    <row r="5926" s="104" customFormat="1"/>
    <row r="5927" s="104" customFormat="1"/>
    <row r="5928" s="104" customFormat="1"/>
    <row r="5929" s="104" customFormat="1"/>
    <row r="5930" s="104" customFormat="1"/>
    <row r="5931" s="104" customFormat="1"/>
    <row r="5932" s="104" customFormat="1"/>
    <row r="5933" s="104" customFormat="1"/>
    <row r="5934" s="104" customFormat="1"/>
    <row r="5935" s="104" customFormat="1"/>
    <row r="5936" s="104" customFormat="1"/>
    <row r="5937" s="104" customFormat="1"/>
    <row r="5938" s="104" customFormat="1"/>
    <row r="5939" s="104" customFormat="1"/>
    <row r="5940" s="104" customFormat="1"/>
    <row r="5941" s="104" customFormat="1"/>
    <row r="5942" s="104" customFormat="1"/>
    <row r="5943" s="104" customFormat="1"/>
    <row r="5944" s="104" customFormat="1"/>
    <row r="5945" s="104" customFormat="1"/>
    <row r="5946" s="104" customFormat="1"/>
    <row r="5947" s="104" customFormat="1"/>
    <row r="5948" s="104" customFormat="1"/>
    <row r="5949" s="104" customFormat="1"/>
    <row r="5950" s="104" customFormat="1"/>
    <row r="5951" s="104" customFormat="1"/>
    <row r="5952" s="104" customFormat="1"/>
    <row r="5953" s="104" customFormat="1"/>
    <row r="5954" s="104" customFormat="1"/>
    <row r="5955" s="104" customFormat="1"/>
    <row r="5956" s="104" customFormat="1"/>
    <row r="5957" s="104" customFormat="1"/>
    <row r="5958" s="104" customFormat="1"/>
    <row r="5959" s="104" customFormat="1"/>
    <row r="5960" s="104" customFormat="1"/>
    <row r="5961" s="104" customFormat="1"/>
    <row r="5962" s="104" customFormat="1"/>
    <row r="5963" s="104" customFormat="1"/>
    <row r="5964" s="104" customFormat="1"/>
    <row r="5965" s="104" customFormat="1"/>
    <row r="5966" s="104" customFormat="1"/>
    <row r="5967" s="104" customFormat="1"/>
    <row r="5968" s="104" customFormat="1"/>
    <row r="5969" s="104" customFormat="1"/>
    <row r="5970" s="104" customFormat="1"/>
    <row r="5971" s="104" customFormat="1"/>
    <row r="5972" s="104" customFormat="1"/>
    <row r="5973" s="104" customFormat="1"/>
    <row r="5974" s="104" customFormat="1"/>
    <row r="5975" s="104" customFormat="1"/>
    <row r="5976" s="104" customFormat="1"/>
    <row r="5977" s="104" customFormat="1"/>
    <row r="5978" s="104" customFormat="1"/>
    <row r="5979" s="104" customFormat="1"/>
    <row r="5980" s="104" customFormat="1"/>
    <row r="5981" s="104" customFormat="1"/>
    <row r="5982" s="104" customFormat="1"/>
    <row r="5983" s="104" customFormat="1"/>
    <row r="5984" s="104" customFormat="1"/>
    <row r="5985" s="104" customFormat="1"/>
    <row r="5986" s="104" customFormat="1"/>
    <row r="5987" s="104" customFormat="1"/>
    <row r="5988" s="104" customFormat="1"/>
    <row r="5989" s="104" customFormat="1"/>
    <row r="5990" s="104" customFormat="1"/>
    <row r="5991" s="104" customFormat="1"/>
    <row r="5992" s="104" customFormat="1"/>
    <row r="5993" s="104" customFormat="1"/>
    <row r="5994" s="104" customFormat="1"/>
    <row r="5995" s="104" customFormat="1"/>
    <row r="5996" s="104" customFormat="1"/>
    <row r="5997" s="104" customFormat="1"/>
    <row r="5998" s="104" customFormat="1"/>
    <row r="5999" s="104" customFormat="1"/>
    <row r="6000" s="104" customFormat="1"/>
    <row r="6001" s="104" customFormat="1"/>
    <row r="6002" s="104" customFormat="1"/>
    <row r="6003" s="104" customFormat="1"/>
    <row r="6004" s="104" customFormat="1"/>
    <row r="6005" s="104" customFormat="1"/>
    <row r="6006" s="104" customFormat="1"/>
    <row r="6007" s="104" customFormat="1"/>
    <row r="6008" s="104" customFormat="1"/>
    <row r="6009" s="104" customFormat="1"/>
    <row r="6010" s="104" customFormat="1"/>
    <row r="6011" s="104" customFormat="1"/>
    <row r="6012" s="104" customFormat="1"/>
    <row r="6013" s="104" customFormat="1"/>
    <row r="6014" s="104" customFormat="1"/>
    <row r="6015" s="104" customFormat="1"/>
    <row r="6016" s="104" customFormat="1"/>
    <row r="6017" s="104" customFormat="1"/>
    <row r="6018" s="104" customFormat="1"/>
    <row r="6019" s="104" customFormat="1"/>
    <row r="6020" s="104" customFormat="1"/>
    <row r="6021" s="104" customFormat="1"/>
    <row r="6022" s="104" customFormat="1"/>
    <row r="6023" s="104" customFormat="1"/>
    <row r="6024" s="104" customFormat="1"/>
    <row r="6025" s="104" customFormat="1"/>
    <row r="6026" s="104" customFormat="1"/>
    <row r="6027" s="104" customFormat="1"/>
    <row r="6028" s="104" customFormat="1"/>
    <row r="6029" s="104" customFormat="1"/>
    <row r="6030" s="104" customFormat="1"/>
    <row r="6031" s="104" customFormat="1"/>
    <row r="6032" s="104" customFormat="1"/>
    <row r="6033" s="104" customFormat="1"/>
    <row r="6034" s="104" customFormat="1"/>
    <row r="6035" s="104" customFormat="1"/>
    <row r="6036" s="104" customFormat="1"/>
    <row r="6037" s="104" customFormat="1"/>
    <row r="6038" s="104" customFormat="1"/>
    <row r="6039" s="104" customFormat="1"/>
    <row r="6040" s="104" customFormat="1"/>
    <row r="6041" s="104" customFormat="1"/>
    <row r="6042" s="104" customFormat="1"/>
    <row r="6043" s="104" customFormat="1"/>
    <row r="6044" s="104" customFormat="1"/>
    <row r="6045" s="104" customFormat="1"/>
    <row r="6046" s="104" customFormat="1"/>
    <row r="6047" s="104" customFormat="1"/>
    <row r="6048" s="104" customFormat="1"/>
    <row r="6049" s="104" customFormat="1"/>
    <row r="6050" s="104" customFormat="1"/>
    <row r="6051" s="104" customFormat="1"/>
    <row r="6052" s="104" customFormat="1"/>
    <row r="6053" s="104" customFormat="1"/>
    <row r="6054" s="104" customFormat="1"/>
    <row r="6055" s="104" customFormat="1"/>
    <row r="6056" s="104" customFormat="1"/>
    <row r="6057" s="104" customFormat="1"/>
    <row r="6058" s="104" customFormat="1"/>
    <row r="6059" s="104" customFormat="1"/>
    <row r="6060" s="104" customFormat="1"/>
    <row r="6061" s="104" customFormat="1"/>
    <row r="6062" s="104" customFormat="1"/>
    <row r="6063" s="104" customFormat="1"/>
    <row r="6064" s="104" customFormat="1"/>
    <row r="6065" s="104" customFormat="1"/>
    <row r="6066" s="104" customFormat="1"/>
    <row r="6067" s="104" customFormat="1"/>
    <row r="6068" s="104" customFormat="1"/>
    <row r="6069" s="104" customFormat="1"/>
    <row r="6070" s="104" customFormat="1"/>
    <row r="6071" s="104" customFormat="1"/>
    <row r="6072" s="104" customFormat="1"/>
    <row r="6073" s="104" customFormat="1"/>
    <row r="6074" s="104" customFormat="1"/>
    <row r="6075" s="104" customFormat="1"/>
    <row r="6076" s="104" customFormat="1"/>
    <row r="6077" s="104" customFormat="1"/>
    <row r="6078" s="104" customFormat="1"/>
    <row r="6079" s="104" customFormat="1"/>
    <row r="6080" s="104" customFormat="1"/>
    <row r="6081" s="104" customFormat="1"/>
    <row r="6082" s="104" customFormat="1"/>
    <row r="6083" s="104" customFormat="1"/>
    <row r="6084" s="104" customFormat="1"/>
    <row r="6085" s="104" customFormat="1"/>
    <row r="6086" s="104" customFormat="1"/>
    <row r="6087" s="104" customFormat="1"/>
    <row r="6088" s="104" customFormat="1"/>
    <row r="6089" s="104" customFormat="1"/>
    <row r="6090" s="104" customFormat="1"/>
    <row r="6091" s="104" customFormat="1"/>
    <row r="6092" s="104" customFormat="1"/>
    <row r="6093" s="104" customFormat="1"/>
    <row r="6094" s="104" customFormat="1"/>
    <row r="6095" s="104" customFormat="1"/>
    <row r="6096" s="104" customFormat="1"/>
    <row r="6097" s="104" customFormat="1"/>
    <row r="6098" s="104" customFormat="1"/>
    <row r="6099" s="104" customFormat="1"/>
    <row r="6100" s="104" customFormat="1"/>
    <row r="6101" s="104" customFormat="1"/>
    <row r="6102" s="104" customFormat="1"/>
    <row r="6103" s="104" customFormat="1"/>
    <row r="6104" s="104" customFormat="1"/>
    <row r="6105" s="104" customFormat="1"/>
    <row r="6106" s="104" customFormat="1"/>
    <row r="6107" s="104" customFormat="1"/>
    <row r="6108" s="104" customFormat="1"/>
    <row r="6109" s="104" customFormat="1"/>
    <row r="6110" s="104" customFormat="1"/>
    <row r="6111" s="104" customFormat="1"/>
    <row r="6112" s="104" customFormat="1"/>
    <row r="6113" s="104" customFormat="1"/>
    <row r="6114" s="104" customFormat="1"/>
    <row r="6115" s="104" customFormat="1"/>
    <row r="6116" s="104" customFormat="1"/>
    <row r="6117" s="104" customFormat="1"/>
    <row r="6118" s="104" customFormat="1"/>
    <row r="6119" s="104" customFormat="1"/>
    <row r="6120" s="104" customFormat="1"/>
    <row r="6121" s="104" customFormat="1"/>
    <row r="6122" s="104" customFormat="1"/>
    <row r="6123" s="104" customFormat="1"/>
    <row r="6124" s="104" customFormat="1"/>
    <row r="6125" s="104" customFormat="1"/>
    <row r="6126" s="104" customFormat="1"/>
    <row r="6127" s="104" customFormat="1"/>
    <row r="6128" s="104" customFormat="1"/>
    <row r="6129" s="104" customFormat="1"/>
    <row r="6130" s="104" customFormat="1"/>
    <row r="6131" s="104" customFormat="1"/>
    <row r="6132" s="104" customFormat="1"/>
    <row r="6133" s="104" customFormat="1"/>
    <row r="6134" s="104" customFormat="1"/>
    <row r="6135" s="104" customFormat="1"/>
    <row r="6136" s="104" customFormat="1"/>
    <row r="6137" s="104" customFormat="1"/>
    <row r="6138" s="104" customFormat="1"/>
    <row r="6139" s="104" customFormat="1"/>
    <row r="6140" s="104" customFormat="1"/>
    <row r="6141" s="104" customFormat="1"/>
    <row r="6142" s="104" customFormat="1"/>
    <row r="6143" s="104" customFormat="1"/>
    <row r="6144" s="104" customFormat="1"/>
    <row r="6145" s="104" customFormat="1"/>
    <row r="6146" s="104" customFormat="1"/>
    <row r="6147" s="104" customFormat="1"/>
    <row r="6148" s="104" customFormat="1"/>
    <row r="6149" s="104" customFormat="1"/>
    <row r="6150" s="104" customFormat="1"/>
    <row r="6151" s="104" customFormat="1"/>
    <row r="6152" s="104" customFormat="1"/>
    <row r="6153" s="104" customFormat="1"/>
    <row r="6154" s="104" customFormat="1"/>
    <row r="6155" s="104" customFormat="1"/>
    <row r="6156" s="104" customFormat="1"/>
    <row r="6157" s="104" customFormat="1"/>
    <row r="6158" s="104" customFormat="1"/>
    <row r="6159" s="104" customFormat="1"/>
    <row r="6160" s="104" customFormat="1"/>
    <row r="6161" s="104" customFormat="1"/>
    <row r="6162" s="104" customFormat="1"/>
    <row r="6163" s="104" customFormat="1"/>
    <row r="6164" s="104" customFormat="1"/>
    <row r="6165" s="104" customFormat="1"/>
    <row r="6166" s="104" customFormat="1"/>
    <row r="6167" s="104" customFormat="1"/>
    <row r="6168" s="104" customFormat="1"/>
    <row r="6169" s="104" customFormat="1"/>
    <row r="6170" s="104" customFormat="1"/>
    <row r="6171" s="104" customFormat="1"/>
    <row r="6172" s="104" customFormat="1"/>
    <row r="6173" s="104" customFormat="1"/>
    <row r="6174" s="104" customFormat="1"/>
    <row r="6175" s="104" customFormat="1"/>
    <row r="6176" s="104" customFormat="1"/>
    <row r="6177" s="104" customFormat="1"/>
    <row r="6178" s="104" customFormat="1"/>
    <row r="6179" s="104" customFormat="1"/>
    <row r="6180" s="104" customFormat="1"/>
    <row r="6181" s="104" customFormat="1"/>
    <row r="6182" s="104" customFormat="1"/>
    <row r="6183" s="104" customFormat="1"/>
    <row r="6184" s="104" customFormat="1"/>
    <row r="6185" s="104" customFormat="1"/>
    <row r="6186" s="104" customFormat="1"/>
    <row r="6187" s="104" customFormat="1"/>
    <row r="6188" s="104" customFormat="1"/>
    <row r="6189" s="104" customFormat="1"/>
    <row r="6190" s="104" customFormat="1"/>
    <row r="6191" s="104" customFormat="1"/>
    <row r="6192" s="104" customFormat="1"/>
    <row r="6193" s="104" customFormat="1"/>
    <row r="6194" s="104" customFormat="1"/>
    <row r="6195" s="104" customFormat="1"/>
    <row r="6196" s="104" customFormat="1"/>
    <row r="6197" s="104" customFormat="1"/>
    <row r="6198" s="104" customFormat="1"/>
    <row r="6199" s="104" customFormat="1"/>
    <row r="6200" s="104" customFormat="1"/>
    <row r="6201" s="104" customFormat="1"/>
    <row r="6202" s="104" customFormat="1"/>
    <row r="6203" s="104" customFormat="1"/>
    <row r="6204" s="104" customFormat="1"/>
    <row r="6205" s="104" customFormat="1"/>
    <row r="6206" s="104" customFormat="1"/>
    <row r="6207" s="104" customFormat="1"/>
    <row r="6208" s="104" customFormat="1"/>
    <row r="6209" s="104" customFormat="1"/>
    <row r="6210" s="104" customFormat="1"/>
    <row r="6211" s="104" customFormat="1"/>
    <row r="6212" s="104" customFormat="1"/>
    <row r="6213" s="104" customFormat="1"/>
    <row r="6214" s="104" customFormat="1"/>
    <row r="6215" s="104" customFormat="1"/>
    <row r="6216" s="104" customFormat="1"/>
    <row r="6217" s="104" customFormat="1"/>
    <row r="6218" s="104" customFormat="1"/>
    <row r="6219" s="104" customFormat="1"/>
    <row r="6220" s="104" customFormat="1"/>
    <row r="6221" s="104" customFormat="1"/>
    <row r="6222" s="104" customFormat="1"/>
    <row r="6223" s="104" customFormat="1"/>
    <row r="6224" s="104" customFormat="1"/>
    <row r="6225" s="104" customFormat="1"/>
    <row r="6226" s="104" customFormat="1"/>
    <row r="6227" s="104" customFormat="1"/>
    <row r="6228" s="104" customFormat="1"/>
    <row r="6229" s="104" customFormat="1"/>
    <row r="6230" s="104" customFormat="1"/>
    <row r="6231" s="104" customFormat="1"/>
    <row r="6232" s="104" customFormat="1"/>
    <row r="6233" s="104" customFormat="1"/>
    <row r="6234" s="104" customFormat="1"/>
    <row r="6235" s="104" customFormat="1"/>
    <row r="6236" s="104" customFormat="1"/>
    <row r="6237" s="104" customFormat="1"/>
    <row r="6238" s="104" customFormat="1"/>
    <row r="6239" s="104" customFormat="1"/>
    <row r="6240" s="104" customFormat="1"/>
    <row r="6241" s="104" customFormat="1"/>
    <row r="6242" s="104" customFormat="1"/>
    <row r="6243" s="104" customFormat="1"/>
    <row r="6244" s="104" customFormat="1"/>
    <row r="6245" s="104" customFormat="1"/>
    <row r="6246" s="104" customFormat="1"/>
    <row r="6247" s="104" customFormat="1"/>
    <row r="6248" s="104" customFormat="1"/>
    <row r="6249" s="104" customFormat="1"/>
    <row r="6250" s="104" customFormat="1"/>
    <row r="6251" s="104" customFormat="1"/>
    <row r="6252" s="104" customFormat="1"/>
    <row r="6253" s="104" customFormat="1"/>
    <row r="6254" s="104" customFormat="1"/>
    <row r="6255" s="104" customFormat="1"/>
    <row r="6256" s="104" customFormat="1"/>
    <row r="6257" s="104" customFormat="1"/>
    <row r="6258" s="104" customFormat="1"/>
    <row r="6259" s="104" customFormat="1"/>
    <row r="6260" s="104" customFormat="1"/>
    <row r="6261" s="104" customFormat="1"/>
    <row r="6262" s="104" customFormat="1"/>
    <row r="6263" s="104" customFormat="1"/>
    <row r="6264" s="104" customFormat="1"/>
    <row r="6265" s="104" customFormat="1"/>
    <row r="6266" s="104" customFormat="1"/>
    <row r="6267" s="104" customFormat="1"/>
    <row r="6268" s="104" customFormat="1"/>
    <row r="6269" s="104" customFormat="1"/>
    <row r="6270" s="104" customFormat="1"/>
    <row r="6271" s="104" customFormat="1"/>
    <row r="6272" s="104" customFormat="1"/>
    <row r="6273" s="104" customFormat="1"/>
    <row r="6274" s="104" customFormat="1"/>
    <row r="6275" s="104" customFormat="1"/>
    <row r="6276" s="104" customFormat="1"/>
    <row r="6277" s="104" customFormat="1"/>
    <row r="6278" s="104" customFormat="1"/>
    <row r="6279" s="104" customFormat="1"/>
    <row r="6280" s="104" customFormat="1"/>
    <row r="6281" s="104" customFormat="1"/>
    <row r="6282" s="104" customFormat="1"/>
    <row r="6283" s="104" customFormat="1"/>
    <row r="6284" s="104" customFormat="1"/>
    <row r="6285" s="104" customFormat="1"/>
    <row r="6286" s="104" customFormat="1"/>
    <row r="6287" s="104" customFormat="1"/>
    <row r="6288" s="104" customFormat="1"/>
    <row r="6289" s="104" customFormat="1"/>
    <row r="6290" s="104" customFormat="1"/>
    <row r="6291" s="104" customFormat="1"/>
    <row r="6292" s="104" customFormat="1"/>
    <row r="6293" s="104" customFormat="1"/>
    <row r="6294" s="104" customFormat="1"/>
    <row r="6295" s="104" customFormat="1"/>
    <row r="6296" s="104" customFormat="1"/>
    <row r="6297" s="104" customFormat="1"/>
    <row r="6298" s="104" customFormat="1"/>
    <row r="6299" s="104" customFormat="1"/>
    <row r="6300" s="104" customFormat="1"/>
    <row r="6301" s="104" customFormat="1"/>
    <row r="6302" s="104" customFormat="1"/>
    <row r="6303" s="104" customFormat="1"/>
    <row r="6304" s="104" customFormat="1"/>
    <row r="6305" s="104" customFormat="1"/>
    <row r="6306" s="104" customFormat="1"/>
    <row r="6307" s="104" customFormat="1"/>
    <row r="6308" s="104" customFormat="1"/>
    <row r="6309" s="104" customFormat="1"/>
    <row r="6310" s="104" customFormat="1"/>
    <row r="6311" s="104" customFormat="1"/>
    <row r="6312" s="104" customFormat="1"/>
    <row r="6313" s="104" customFormat="1"/>
    <row r="6314" s="104" customFormat="1"/>
    <row r="6315" s="104" customFormat="1"/>
    <row r="6316" s="104" customFormat="1"/>
    <row r="6317" s="104" customFormat="1"/>
    <row r="6318" s="104" customFormat="1"/>
    <row r="6319" s="104" customFormat="1"/>
    <row r="6320" s="104" customFormat="1"/>
    <row r="6321" s="104" customFormat="1"/>
    <row r="6322" s="104" customFormat="1"/>
    <row r="6323" s="104" customFormat="1"/>
    <row r="6324" s="104" customFormat="1"/>
    <row r="6325" s="104" customFormat="1"/>
    <row r="6326" s="104" customFormat="1"/>
    <row r="6327" s="104" customFormat="1"/>
    <row r="6328" s="104" customFormat="1"/>
    <row r="6329" s="104" customFormat="1"/>
    <row r="6330" s="104" customFormat="1"/>
    <row r="6331" s="104" customFormat="1"/>
    <row r="6332" s="104" customFormat="1"/>
    <row r="6333" s="104" customFormat="1"/>
    <row r="6334" s="104" customFormat="1"/>
    <row r="6335" s="104" customFormat="1"/>
    <row r="6336" s="104" customFormat="1"/>
    <row r="6337" s="104" customFormat="1"/>
    <row r="6338" s="104" customFormat="1"/>
    <row r="6339" s="104" customFormat="1"/>
    <row r="6340" s="104" customFormat="1"/>
    <row r="6341" s="104" customFormat="1"/>
    <row r="6342" s="104" customFormat="1"/>
    <row r="6343" s="104" customFormat="1"/>
    <row r="6344" s="104" customFormat="1"/>
    <row r="6345" s="104" customFormat="1"/>
    <row r="6346" s="104" customFormat="1"/>
    <row r="6347" s="104" customFormat="1"/>
    <row r="6348" s="104" customFormat="1"/>
    <row r="6349" s="104" customFormat="1"/>
    <row r="6350" s="104" customFormat="1"/>
    <row r="6351" s="104" customFormat="1"/>
    <row r="6352" s="104" customFormat="1"/>
    <row r="6353" s="104" customFormat="1"/>
    <row r="6354" s="104" customFormat="1"/>
    <row r="6355" s="104" customFormat="1"/>
    <row r="6356" s="104" customFormat="1"/>
    <row r="6357" s="104" customFormat="1"/>
    <row r="6358" s="104" customFormat="1"/>
    <row r="6359" s="104" customFormat="1"/>
    <row r="6360" s="104" customFormat="1"/>
    <row r="6361" s="104" customFormat="1"/>
    <row r="6362" s="104" customFormat="1"/>
    <row r="6363" s="104" customFormat="1"/>
    <row r="6364" s="104" customFormat="1"/>
    <row r="6365" s="104" customFormat="1"/>
    <row r="6366" s="104" customFormat="1"/>
    <row r="6367" s="104" customFormat="1"/>
    <row r="6368" s="104" customFormat="1"/>
    <row r="6369" s="104" customFormat="1"/>
    <row r="6370" s="104" customFormat="1"/>
    <row r="6371" s="104" customFormat="1"/>
    <row r="6372" s="104" customFormat="1"/>
    <row r="6373" s="104" customFormat="1"/>
    <row r="6374" s="104" customFormat="1"/>
    <row r="6375" s="104" customFormat="1"/>
    <row r="6376" s="104" customFormat="1"/>
    <row r="6377" s="104" customFormat="1"/>
    <row r="6378" s="104" customFormat="1"/>
    <row r="6379" s="104" customFormat="1"/>
    <row r="6380" s="104" customFormat="1"/>
    <row r="6381" s="104" customFormat="1"/>
    <row r="6382" s="104" customFormat="1"/>
    <row r="6383" s="104" customFormat="1"/>
    <row r="6384" s="104" customFormat="1"/>
    <row r="6385" s="104" customFormat="1"/>
    <row r="6386" s="104" customFormat="1"/>
    <row r="6387" s="104" customFormat="1"/>
    <row r="6388" s="104" customFormat="1"/>
    <row r="6389" s="104" customFormat="1"/>
    <row r="6390" s="104" customFormat="1"/>
    <row r="6391" s="104" customFormat="1"/>
    <row r="6392" s="104" customFormat="1"/>
    <row r="6393" s="104" customFormat="1"/>
    <row r="6394" s="104" customFormat="1"/>
    <row r="6395" s="104" customFormat="1"/>
    <row r="6396" s="104" customFormat="1"/>
    <row r="6397" s="104" customFormat="1"/>
    <row r="6398" s="104" customFormat="1"/>
    <row r="6399" s="104" customFormat="1"/>
    <row r="6400" s="104" customFormat="1"/>
    <row r="6401" s="104" customFormat="1"/>
    <row r="6402" s="104" customFormat="1"/>
    <row r="6403" s="104" customFormat="1"/>
    <row r="6404" s="104" customFormat="1"/>
    <row r="6405" s="104" customFormat="1"/>
    <row r="6406" s="104" customFormat="1"/>
    <row r="6407" s="104" customFormat="1"/>
    <row r="6408" s="104" customFormat="1"/>
    <row r="6409" s="104" customFormat="1"/>
    <row r="6410" s="104" customFormat="1"/>
    <row r="6411" s="104" customFormat="1"/>
    <row r="6412" s="104" customFormat="1"/>
    <row r="6413" s="104" customFormat="1"/>
    <row r="6414" s="104" customFormat="1"/>
    <row r="6415" s="104" customFormat="1"/>
    <row r="6416" s="104" customFormat="1"/>
    <row r="6417" s="104" customFormat="1"/>
    <row r="6418" s="104" customFormat="1"/>
    <row r="6419" s="104" customFormat="1"/>
    <row r="6420" s="104" customFormat="1"/>
    <row r="6421" s="104" customFormat="1"/>
    <row r="6422" s="104" customFormat="1"/>
    <row r="6423" s="104" customFormat="1"/>
    <row r="6424" s="104" customFormat="1"/>
    <row r="6425" s="104" customFormat="1"/>
    <row r="6426" s="104" customFormat="1"/>
    <row r="6427" s="104" customFormat="1"/>
    <row r="6428" s="104" customFormat="1"/>
    <row r="6429" s="104" customFormat="1"/>
    <row r="6430" s="104" customFormat="1"/>
    <row r="6431" s="104" customFormat="1"/>
    <row r="6432" s="104" customFormat="1"/>
    <row r="6433" s="104" customFormat="1"/>
    <row r="6434" s="104" customFormat="1"/>
    <row r="6435" s="104" customFormat="1"/>
    <row r="6436" s="104" customFormat="1"/>
    <row r="6437" s="104" customFormat="1"/>
    <row r="6438" s="104" customFormat="1"/>
    <row r="6439" s="104" customFormat="1"/>
    <row r="6440" s="104" customFormat="1"/>
    <row r="6441" s="104" customFormat="1"/>
    <row r="6442" s="104" customFormat="1"/>
    <row r="6443" s="104" customFormat="1"/>
    <row r="6444" s="104" customFormat="1"/>
    <row r="6445" s="104" customFormat="1"/>
    <row r="6446" s="104" customFormat="1"/>
    <row r="6447" s="104" customFormat="1"/>
    <row r="6448" s="104" customFormat="1"/>
    <row r="6449" s="104" customFormat="1"/>
    <row r="6450" s="104" customFormat="1"/>
    <row r="6451" s="104" customFormat="1"/>
    <row r="6452" s="104" customFormat="1"/>
    <row r="6453" s="104" customFormat="1"/>
    <row r="6454" s="104" customFormat="1"/>
    <row r="6455" s="104" customFormat="1"/>
    <row r="6456" s="104" customFormat="1"/>
    <row r="6457" s="104" customFormat="1"/>
    <row r="6458" s="104" customFormat="1"/>
    <row r="6459" s="104" customFormat="1"/>
    <row r="6460" s="104" customFormat="1"/>
    <row r="6461" s="104" customFormat="1"/>
    <row r="6462" s="104" customFormat="1"/>
    <row r="6463" s="104" customFormat="1"/>
    <row r="6464" s="104" customFormat="1"/>
    <row r="6465" s="104" customFormat="1"/>
    <row r="6466" s="104" customFormat="1"/>
    <row r="6467" s="104" customFormat="1"/>
    <row r="6468" s="104" customFormat="1"/>
    <row r="6469" s="104" customFormat="1"/>
    <row r="6470" s="104" customFormat="1"/>
    <row r="6471" s="104" customFormat="1"/>
    <row r="6472" s="104" customFormat="1"/>
    <row r="6473" s="104" customFormat="1"/>
    <row r="6474" s="104" customFormat="1"/>
    <row r="6475" s="104" customFormat="1"/>
    <row r="6476" s="104" customFormat="1"/>
    <row r="6477" s="104" customFormat="1"/>
    <row r="6478" s="104" customFormat="1"/>
    <row r="6479" s="104" customFormat="1"/>
    <row r="6480" s="104" customFormat="1"/>
    <row r="6481" s="104" customFormat="1"/>
    <row r="6482" s="104" customFormat="1"/>
    <row r="6483" s="104" customFormat="1"/>
    <row r="6484" s="104" customFormat="1"/>
    <row r="6485" s="104" customFormat="1"/>
    <row r="6486" s="104" customFormat="1"/>
    <row r="6487" s="104" customFormat="1"/>
    <row r="6488" s="104" customFormat="1"/>
    <row r="6489" s="104" customFormat="1"/>
    <row r="6490" s="104" customFormat="1"/>
    <row r="6491" s="104" customFormat="1"/>
    <row r="6492" s="104" customFormat="1"/>
    <row r="6493" s="104" customFormat="1"/>
    <row r="6494" s="104" customFormat="1"/>
    <row r="6495" s="104" customFormat="1"/>
    <row r="6496" s="104" customFormat="1"/>
    <row r="6497" s="104" customFormat="1"/>
    <row r="6498" s="104" customFormat="1"/>
    <row r="6499" s="104" customFormat="1"/>
    <row r="6500" s="104" customFormat="1"/>
    <row r="6501" s="104" customFormat="1"/>
    <row r="6502" s="104" customFormat="1"/>
    <row r="6503" s="104" customFormat="1"/>
    <row r="6504" s="104" customFormat="1"/>
    <row r="6505" s="104" customFormat="1"/>
    <row r="6506" s="104" customFormat="1"/>
    <row r="6507" s="104" customFormat="1"/>
    <row r="6508" s="104" customFormat="1"/>
    <row r="6509" s="104" customFormat="1"/>
    <row r="6510" s="104" customFormat="1"/>
    <row r="6511" s="104" customFormat="1"/>
    <row r="6512" s="104" customFormat="1"/>
    <row r="6513" s="104" customFormat="1"/>
    <row r="6514" s="104" customFormat="1"/>
    <row r="6515" s="104" customFormat="1"/>
    <row r="6516" s="104" customFormat="1"/>
    <row r="6517" s="104" customFormat="1"/>
    <row r="6518" s="104" customFormat="1"/>
    <row r="6519" s="104" customFormat="1"/>
    <row r="6520" s="104" customFormat="1"/>
    <row r="6521" s="104" customFormat="1"/>
    <row r="6522" s="104" customFormat="1"/>
    <row r="6523" s="104" customFormat="1"/>
    <row r="6524" s="104" customFormat="1"/>
    <row r="6525" s="104" customFormat="1"/>
    <row r="6526" s="104" customFormat="1"/>
    <row r="6527" s="104" customFormat="1"/>
    <row r="6528" s="104" customFormat="1"/>
    <row r="6529" s="104" customFormat="1"/>
    <row r="6530" s="104" customFormat="1"/>
    <row r="6531" s="104" customFormat="1"/>
    <row r="6532" s="104" customFormat="1"/>
    <row r="6533" s="104" customFormat="1"/>
    <row r="6534" s="104" customFormat="1"/>
    <row r="6535" s="104" customFormat="1"/>
    <row r="6536" s="104" customFormat="1"/>
    <row r="6537" s="104" customFormat="1"/>
    <row r="6538" s="104" customFormat="1"/>
    <row r="6539" s="104" customFormat="1"/>
    <row r="6540" s="104" customFormat="1"/>
    <row r="6541" s="104" customFormat="1"/>
    <row r="6542" s="104" customFormat="1"/>
    <row r="6543" s="104" customFormat="1"/>
    <row r="6544" s="104" customFormat="1"/>
    <row r="6545" s="104" customFormat="1"/>
    <row r="6546" s="104" customFormat="1"/>
    <row r="6547" s="104" customFormat="1"/>
    <row r="6548" s="104" customFormat="1"/>
    <row r="6549" s="104" customFormat="1"/>
    <row r="6550" s="104" customFormat="1"/>
    <row r="6551" s="104" customFormat="1"/>
    <row r="6552" s="104" customFormat="1"/>
    <row r="6553" s="104" customFormat="1"/>
    <row r="6554" s="104" customFormat="1"/>
    <row r="6555" s="104" customFormat="1"/>
    <row r="6556" s="104" customFormat="1"/>
    <row r="6557" s="104" customFormat="1"/>
    <row r="6558" s="104" customFormat="1"/>
    <row r="6559" s="104" customFormat="1"/>
    <row r="6560" s="104" customFormat="1"/>
    <row r="6561" s="104" customFormat="1"/>
    <row r="6562" s="104" customFormat="1"/>
    <row r="6563" s="104" customFormat="1"/>
    <row r="6564" s="104" customFormat="1"/>
    <row r="6565" s="104" customFormat="1"/>
    <row r="6566" s="104" customFormat="1"/>
    <row r="6567" s="104" customFormat="1"/>
    <row r="6568" s="104" customFormat="1"/>
    <row r="6569" s="104" customFormat="1"/>
    <row r="6570" s="104" customFormat="1"/>
    <row r="6571" s="104" customFormat="1"/>
    <row r="6572" s="104" customFormat="1"/>
    <row r="6573" s="104" customFormat="1"/>
    <row r="6574" s="104" customFormat="1"/>
    <row r="6575" s="104" customFormat="1"/>
    <row r="6576" s="104" customFormat="1"/>
    <row r="6577" s="104" customFormat="1"/>
    <row r="6578" s="104" customFormat="1"/>
    <row r="6579" s="104" customFormat="1"/>
    <row r="6580" s="104" customFormat="1"/>
    <row r="6581" s="104" customFormat="1"/>
    <row r="6582" s="104" customFormat="1"/>
    <row r="6583" s="104" customFormat="1"/>
    <row r="6584" s="104" customFormat="1"/>
    <row r="6585" s="104" customFormat="1"/>
    <row r="6586" s="104" customFormat="1"/>
    <row r="6587" s="104" customFormat="1"/>
    <row r="6588" s="104" customFormat="1"/>
    <row r="6589" s="104" customFormat="1"/>
    <row r="6590" s="104" customFormat="1"/>
    <row r="6591" s="104" customFormat="1"/>
    <row r="6592" s="104" customFormat="1"/>
    <row r="6593" s="104" customFormat="1"/>
    <row r="6594" s="104" customFormat="1"/>
    <row r="6595" s="104" customFormat="1"/>
    <row r="6596" s="104" customFormat="1"/>
    <row r="6597" s="104" customFormat="1"/>
    <row r="6598" s="104" customFormat="1"/>
    <row r="6599" s="104" customFormat="1"/>
    <row r="6600" s="104" customFormat="1"/>
    <row r="6601" s="104" customFormat="1"/>
    <row r="6602" s="104" customFormat="1"/>
    <row r="6603" s="104" customFormat="1"/>
    <row r="6604" s="104" customFormat="1"/>
    <row r="6605" s="104" customFormat="1"/>
    <row r="6606" s="104" customFormat="1"/>
    <row r="6607" s="104" customFormat="1"/>
    <row r="6608" s="104" customFormat="1"/>
    <row r="6609" s="104" customFormat="1"/>
    <row r="6610" s="104" customFormat="1"/>
    <row r="6611" s="104" customFormat="1"/>
    <row r="6612" s="104" customFormat="1"/>
    <row r="6613" s="104" customFormat="1"/>
    <row r="6614" s="104" customFormat="1"/>
    <row r="6615" s="104" customFormat="1"/>
    <row r="6616" s="104" customFormat="1"/>
    <row r="6617" s="104" customFormat="1"/>
    <row r="6618" s="104" customFormat="1"/>
    <row r="6619" s="104" customFormat="1"/>
    <row r="6620" s="104" customFormat="1"/>
    <row r="6621" s="104" customFormat="1"/>
    <row r="6622" s="104" customFormat="1"/>
    <row r="6623" s="104" customFormat="1"/>
    <row r="6624" s="104" customFormat="1"/>
    <row r="6625" s="104" customFormat="1"/>
    <row r="6626" s="104" customFormat="1"/>
    <row r="6627" s="104" customFormat="1"/>
    <row r="6628" s="104" customFormat="1"/>
    <row r="6629" s="104" customFormat="1"/>
    <row r="6630" s="104" customFormat="1"/>
    <row r="6631" s="104" customFormat="1"/>
    <row r="6632" s="104" customFormat="1"/>
    <row r="6633" s="104" customFormat="1"/>
    <row r="6634" s="104" customFormat="1"/>
    <row r="6635" s="104" customFormat="1"/>
    <row r="6636" s="104" customFormat="1"/>
    <row r="6637" s="104" customFormat="1"/>
    <row r="6638" s="104" customFormat="1"/>
    <row r="6639" s="104" customFormat="1"/>
    <row r="6640" s="104" customFormat="1"/>
    <row r="6641" s="104" customFormat="1"/>
    <row r="6642" s="104" customFormat="1"/>
    <row r="6643" s="104" customFormat="1"/>
    <row r="6644" s="104" customFormat="1"/>
    <row r="6645" s="104" customFormat="1"/>
    <row r="6646" s="104" customFormat="1"/>
    <row r="6647" s="104" customFormat="1"/>
    <row r="6648" s="104" customFormat="1"/>
    <row r="6649" s="104" customFormat="1"/>
    <row r="6650" s="104" customFormat="1"/>
    <row r="6651" s="104" customFormat="1"/>
    <row r="6652" s="104" customFormat="1"/>
    <row r="6653" s="104" customFormat="1"/>
    <row r="6654" s="104" customFormat="1"/>
    <row r="6655" s="104" customFormat="1"/>
    <row r="6656" s="104" customFormat="1"/>
    <row r="6657" s="104" customFormat="1"/>
    <row r="6658" s="104" customFormat="1"/>
    <row r="6659" s="104" customFormat="1"/>
    <row r="6660" s="104" customFormat="1"/>
    <row r="6661" s="104" customFormat="1"/>
    <row r="6662" s="104" customFormat="1"/>
    <row r="6663" s="104" customFormat="1"/>
    <row r="6664" s="104" customFormat="1"/>
    <row r="6665" s="104" customFormat="1"/>
    <row r="6666" s="104" customFormat="1"/>
    <row r="6667" s="104" customFormat="1"/>
    <row r="6668" s="104" customFormat="1"/>
    <row r="6669" s="104" customFormat="1"/>
    <row r="6670" s="104" customFormat="1"/>
    <row r="6671" s="104" customFormat="1"/>
    <row r="6672" s="104" customFormat="1"/>
    <row r="6673" s="104" customFormat="1"/>
    <row r="6674" s="104" customFormat="1"/>
    <row r="6675" s="104" customFormat="1"/>
    <row r="6676" s="104" customFormat="1"/>
    <row r="6677" s="104" customFormat="1"/>
    <row r="6678" s="104" customFormat="1"/>
    <row r="6679" s="104" customFormat="1"/>
    <row r="6680" s="104" customFormat="1"/>
    <row r="6681" s="104" customFormat="1"/>
    <row r="6682" s="104" customFormat="1"/>
    <row r="6683" s="104" customFormat="1"/>
    <row r="6684" s="104" customFormat="1"/>
    <row r="6685" s="104" customFormat="1"/>
    <row r="6686" s="104" customFormat="1"/>
    <row r="6687" s="104" customFormat="1"/>
    <row r="6688" s="104" customFormat="1"/>
    <row r="6689" s="104" customFormat="1"/>
    <row r="6690" s="104" customFormat="1"/>
    <row r="6691" s="104" customFormat="1"/>
    <row r="6692" s="104" customFormat="1"/>
    <row r="6693" s="104" customFormat="1"/>
    <row r="6694" s="104" customFormat="1"/>
    <row r="6695" s="104" customFormat="1"/>
    <row r="6696" s="104" customFormat="1"/>
    <row r="6697" s="104" customFormat="1"/>
    <row r="6698" s="104" customFormat="1"/>
    <row r="6699" s="104" customFormat="1"/>
    <row r="6700" s="104" customFormat="1"/>
    <row r="6701" s="104" customFormat="1"/>
    <row r="6702" s="104" customFormat="1"/>
    <row r="6703" s="104" customFormat="1"/>
    <row r="6704" s="104" customFormat="1"/>
    <row r="6705" s="104" customFormat="1"/>
    <row r="6706" s="104" customFormat="1"/>
    <row r="6707" s="104" customFormat="1"/>
    <row r="6708" s="104" customFormat="1"/>
    <row r="6709" s="104" customFormat="1"/>
    <row r="6710" s="104" customFormat="1"/>
    <row r="6711" s="104" customFormat="1"/>
    <row r="6712" s="104" customFormat="1"/>
    <row r="6713" s="104" customFormat="1"/>
    <row r="6714" s="104" customFormat="1"/>
    <row r="6715" s="104" customFormat="1"/>
    <row r="6716" s="104" customFormat="1"/>
    <row r="6717" s="104" customFormat="1"/>
    <row r="6718" s="104" customFormat="1"/>
    <row r="6719" s="104" customFormat="1"/>
    <row r="6720" s="104" customFormat="1"/>
    <row r="6721" s="104" customFormat="1"/>
    <row r="6722" s="104" customFormat="1"/>
    <row r="6723" s="104" customFormat="1"/>
    <row r="6724" s="104" customFormat="1"/>
    <row r="6725" s="104" customFormat="1"/>
    <row r="6726" s="104" customFormat="1"/>
    <row r="6727" s="104" customFormat="1"/>
    <row r="6728" s="104" customFormat="1"/>
    <row r="6729" s="104" customFormat="1"/>
    <row r="6730" s="104" customFormat="1"/>
    <row r="6731" s="104" customFormat="1"/>
    <row r="6732" s="104" customFormat="1"/>
    <row r="6733" s="104" customFormat="1"/>
    <row r="6734" s="104" customFormat="1"/>
    <row r="6735" s="104" customFormat="1"/>
    <row r="6736" s="104" customFormat="1"/>
    <row r="6737" s="104" customFormat="1"/>
    <row r="6738" s="104" customFormat="1"/>
    <row r="6739" s="104" customFormat="1"/>
    <row r="6740" s="104" customFormat="1"/>
    <row r="6741" s="104" customFormat="1"/>
    <row r="6742" s="104" customFormat="1"/>
    <row r="6743" s="104" customFormat="1"/>
    <row r="6744" s="104" customFormat="1"/>
    <row r="6745" s="104" customFormat="1"/>
    <row r="6746" s="104" customFormat="1"/>
    <row r="6747" s="104" customFormat="1"/>
    <row r="6748" s="104" customFormat="1"/>
    <row r="6749" s="104" customFormat="1"/>
    <row r="6750" s="104" customFormat="1"/>
    <row r="6751" s="104" customFormat="1"/>
    <row r="6752" s="104" customFormat="1"/>
    <row r="6753" s="104" customFormat="1"/>
    <row r="6754" s="104" customFormat="1"/>
    <row r="6755" s="104" customFormat="1"/>
    <row r="6756" s="104" customFormat="1"/>
    <row r="6757" s="104" customFormat="1"/>
    <row r="6758" s="104" customFormat="1"/>
    <row r="6759" s="104" customFormat="1"/>
    <row r="6760" s="104" customFormat="1"/>
    <row r="6761" s="104" customFormat="1"/>
    <row r="6762" s="104" customFormat="1"/>
    <row r="6763" s="104" customFormat="1"/>
    <row r="6764" s="104" customFormat="1"/>
    <row r="6765" s="104" customFormat="1"/>
    <row r="6766" s="104" customFormat="1"/>
    <row r="6767" s="104" customFormat="1"/>
    <row r="6768" s="104" customFormat="1"/>
    <row r="6769" s="104" customFormat="1"/>
    <row r="6770" s="104" customFormat="1"/>
    <row r="6771" s="104" customFormat="1"/>
    <row r="6772" s="104" customFormat="1"/>
    <row r="6773" s="104" customFormat="1"/>
    <row r="6774" s="104" customFormat="1"/>
    <row r="6775" s="104" customFormat="1"/>
    <row r="6776" s="104" customFormat="1"/>
    <row r="6777" s="104" customFormat="1"/>
    <row r="6778" s="104" customFormat="1"/>
    <row r="6779" s="104" customFormat="1"/>
    <row r="6780" s="104" customFormat="1"/>
    <row r="6781" s="104" customFormat="1"/>
    <row r="6782" s="104" customFormat="1"/>
    <row r="6783" s="104" customFormat="1"/>
    <row r="6784" s="104" customFormat="1"/>
    <row r="6785" s="104" customFormat="1"/>
    <row r="6786" s="104" customFormat="1"/>
    <row r="6787" s="104" customFormat="1"/>
    <row r="6788" s="104" customFormat="1"/>
    <row r="6789" s="104" customFormat="1"/>
    <row r="6790" s="104" customFormat="1"/>
    <row r="6791" s="104" customFormat="1"/>
    <row r="6792" s="104" customFormat="1"/>
    <row r="6793" s="104" customFormat="1"/>
    <row r="6794" s="104" customFormat="1"/>
    <row r="6795" s="104" customFormat="1"/>
    <row r="6796" s="104" customFormat="1"/>
    <row r="6797" s="104" customFormat="1"/>
    <row r="6798" s="104" customFormat="1"/>
    <row r="6799" s="104" customFormat="1"/>
    <row r="6800" s="104" customFormat="1"/>
    <row r="6801" s="104" customFormat="1"/>
    <row r="6802" s="104" customFormat="1"/>
    <row r="6803" s="104" customFormat="1"/>
    <row r="6804" s="104" customFormat="1"/>
    <row r="6805" s="104" customFormat="1"/>
    <row r="6806" s="104" customFormat="1"/>
    <row r="6807" s="104" customFormat="1"/>
    <row r="6808" s="104" customFormat="1"/>
    <row r="6809" s="104" customFormat="1"/>
    <row r="6810" s="104" customFormat="1"/>
    <row r="6811" s="104" customFormat="1"/>
    <row r="6812" s="104" customFormat="1"/>
    <row r="6813" s="104" customFormat="1"/>
    <row r="6814" s="104" customFormat="1"/>
    <row r="6815" s="104" customFormat="1"/>
    <row r="6816" s="104" customFormat="1"/>
    <row r="6817" s="104" customFormat="1"/>
    <row r="6818" s="104" customFormat="1"/>
    <row r="6819" s="104" customFormat="1"/>
    <row r="6820" s="104" customFormat="1"/>
    <row r="6821" s="104" customFormat="1"/>
    <row r="6822" s="104" customFormat="1"/>
    <row r="6823" s="104" customFormat="1"/>
    <row r="6824" s="104" customFormat="1"/>
    <row r="6825" s="104" customFormat="1"/>
    <row r="6826" s="104" customFormat="1"/>
    <row r="6827" s="104" customFormat="1"/>
    <row r="6828" s="104" customFormat="1"/>
    <row r="6829" s="104" customFormat="1"/>
    <row r="6830" s="104" customFormat="1"/>
    <row r="6831" s="104" customFormat="1"/>
    <row r="6832" s="104" customFormat="1"/>
    <row r="6833" s="104" customFormat="1"/>
    <row r="6834" s="104" customFormat="1"/>
    <row r="6835" s="104" customFormat="1"/>
    <row r="6836" s="104" customFormat="1"/>
    <row r="6837" s="104" customFormat="1"/>
    <row r="6838" s="104" customFormat="1"/>
    <row r="6839" s="104" customFormat="1"/>
    <row r="6840" s="104" customFormat="1"/>
    <row r="6841" s="104" customFormat="1"/>
    <row r="6842" s="104" customFormat="1"/>
    <row r="6843" s="104" customFormat="1"/>
    <row r="6844" s="104" customFormat="1"/>
    <row r="6845" s="104" customFormat="1"/>
    <row r="6846" s="104" customFormat="1"/>
    <row r="6847" s="104" customFormat="1"/>
    <row r="6848" s="104" customFormat="1"/>
    <row r="6849" s="104" customFormat="1"/>
    <row r="6850" s="104" customFormat="1"/>
    <row r="6851" s="104" customFormat="1"/>
    <row r="6852" s="104" customFormat="1"/>
    <row r="6853" s="104" customFormat="1"/>
    <row r="6854" s="104" customFormat="1"/>
    <row r="6855" s="104" customFormat="1"/>
    <row r="6856" s="104" customFormat="1"/>
    <row r="6857" s="104" customFormat="1"/>
    <row r="6858" s="104" customFormat="1"/>
    <row r="6859" s="104" customFormat="1"/>
    <row r="6860" s="104" customFormat="1"/>
    <row r="6861" s="104" customFormat="1"/>
    <row r="6862" s="104" customFormat="1"/>
    <row r="6863" s="104" customFormat="1"/>
    <row r="6864" s="104" customFormat="1"/>
    <row r="6865" s="104" customFormat="1"/>
    <row r="6866" s="104" customFormat="1"/>
    <row r="6867" s="104" customFormat="1"/>
    <row r="6868" s="104" customFormat="1"/>
    <row r="6869" s="104" customFormat="1"/>
    <row r="6870" s="104" customFormat="1"/>
    <row r="6871" s="104" customFormat="1"/>
    <row r="6872" s="104" customFormat="1"/>
    <row r="6873" s="104" customFormat="1"/>
    <row r="6874" s="104" customFormat="1"/>
    <row r="6875" s="104" customFormat="1"/>
    <row r="6876" s="104" customFormat="1"/>
    <row r="6877" s="104" customFormat="1"/>
    <row r="6878" s="104" customFormat="1"/>
    <row r="6879" s="104" customFormat="1"/>
    <row r="6880" s="104" customFormat="1"/>
    <row r="6881" s="104" customFormat="1"/>
    <row r="6882" s="104" customFormat="1"/>
    <row r="6883" s="104" customFormat="1"/>
    <row r="6884" s="104" customFormat="1"/>
    <row r="6885" s="104" customFormat="1"/>
    <row r="6886" s="104" customFormat="1"/>
    <row r="6887" s="104" customFormat="1"/>
    <row r="6888" s="104" customFormat="1"/>
    <row r="6889" s="104" customFormat="1"/>
    <row r="6890" s="104" customFormat="1"/>
    <row r="6891" s="104" customFormat="1"/>
    <row r="6892" s="104" customFormat="1"/>
    <row r="6893" s="104" customFormat="1"/>
    <row r="6894" s="104" customFormat="1"/>
    <row r="6895" s="104" customFormat="1"/>
    <row r="6896" s="104" customFormat="1"/>
    <row r="6897" s="104" customFormat="1"/>
    <row r="6898" s="104" customFormat="1"/>
    <row r="6899" s="104" customFormat="1"/>
    <row r="6900" s="104" customFormat="1"/>
    <row r="6901" s="104" customFormat="1"/>
    <row r="6902" s="104" customFormat="1"/>
    <row r="6903" s="104" customFormat="1"/>
    <row r="6904" s="104" customFormat="1"/>
    <row r="6905" s="104" customFormat="1"/>
    <row r="6906" s="104" customFormat="1"/>
    <row r="6907" s="104" customFormat="1"/>
    <row r="6908" s="104" customFormat="1"/>
    <row r="6909" s="104" customFormat="1"/>
    <row r="6910" s="104" customFormat="1"/>
    <row r="6911" s="104" customFormat="1"/>
    <row r="6912" s="104" customFormat="1"/>
    <row r="6913" s="104" customFormat="1"/>
    <row r="6914" s="104" customFormat="1"/>
    <row r="6915" s="104" customFormat="1"/>
    <row r="6916" s="104" customFormat="1"/>
    <row r="6917" s="104" customFormat="1"/>
    <row r="6918" s="104" customFormat="1"/>
    <row r="6919" s="104" customFormat="1"/>
    <row r="6920" s="104" customFormat="1"/>
    <row r="6921" s="104" customFormat="1"/>
    <row r="6922" s="104" customFormat="1"/>
    <row r="6923" s="104" customFormat="1"/>
    <row r="6924" s="104" customFormat="1"/>
    <row r="6925" s="104" customFormat="1"/>
    <row r="6926" s="104" customFormat="1"/>
    <row r="6927" s="104" customFormat="1"/>
    <row r="6928" s="104" customFormat="1"/>
    <row r="6929" s="104" customFormat="1"/>
    <row r="6930" s="104" customFormat="1"/>
    <row r="6931" s="104" customFormat="1"/>
    <row r="6932" s="104" customFormat="1"/>
    <row r="6933" s="104" customFormat="1"/>
    <row r="6934" s="104" customFormat="1"/>
    <row r="6935" s="104" customFormat="1"/>
    <row r="6936" s="104" customFormat="1"/>
    <row r="6937" s="104" customFormat="1"/>
    <row r="6938" s="104" customFormat="1"/>
    <row r="6939" s="104" customFormat="1"/>
    <row r="6940" s="104" customFormat="1"/>
    <row r="6941" s="104" customFormat="1"/>
    <row r="6942" s="104" customFormat="1"/>
    <row r="6943" s="104" customFormat="1"/>
    <row r="6944" s="104" customFormat="1"/>
    <row r="6945" s="104" customFormat="1"/>
    <row r="6946" s="104" customFormat="1"/>
    <row r="6947" s="104" customFormat="1"/>
    <row r="6948" s="104" customFormat="1"/>
    <row r="6949" s="104" customFormat="1"/>
    <row r="6950" s="104" customFormat="1"/>
    <row r="6951" s="104" customFormat="1"/>
    <row r="6952" s="104" customFormat="1"/>
    <row r="6953" s="104" customFormat="1"/>
    <row r="6954" s="104" customFormat="1"/>
    <row r="6955" s="104" customFormat="1"/>
    <row r="6956" s="104" customFormat="1"/>
    <row r="6957" s="104" customFormat="1"/>
    <row r="6958" s="104" customFormat="1"/>
    <row r="6959" s="104" customFormat="1"/>
    <row r="6960" s="104" customFormat="1"/>
    <row r="6961" s="104" customFormat="1"/>
    <row r="6962" s="104" customFormat="1"/>
    <row r="6963" s="104" customFormat="1"/>
    <row r="6964" s="104" customFormat="1"/>
    <row r="6965" s="104" customFormat="1"/>
    <row r="6966" s="104" customFormat="1"/>
    <row r="6967" s="104" customFormat="1"/>
    <row r="6968" s="104" customFormat="1"/>
    <row r="6969" s="104" customFormat="1"/>
    <row r="6970" s="104" customFormat="1"/>
    <row r="6971" s="104" customFormat="1"/>
    <row r="6972" s="104" customFormat="1"/>
    <row r="6973" s="104" customFormat="1"/>
    <row r="6974" s="104" customFormat="1"/>
    <row r="6975" s="104" customFormat="1"/>
    <row r="6976" s="104" customFormat="1"/>
    <row r="6977" s="104" customFormat="1"/>
    <row r="6978" s="104" customFormat="1"/>
    <row r="6979" s="104" customFormat="1"/>
    <row r="6980" s="104" customFormat="1"/>
    <row r="6981" s="104" customFormat="1"/>
    <row r="6982" s="104" customFormat="1"/>
    <row r="6983" s="104" customFormat="1"/>
    <row r="6984" s="104" customFormat="1"/>
    <row r="6985" s="104" customFormat="1"/>
    <row r="6986" s="104" customFormat="1"/>
    <row r="6987" s="104" customFormat="1"/>
    <row r="6988" s="104" customFormat="1"/>
    <row r="6989" s="104" customFormat="1"/>
    <row r="6990" s="104" customFormat="1"/>
    <row r="6991" s="104" customFormat="1"/>
    <row r="6992" s="104" customFormat="1"/>
    <row r="6993" s="104" customFormat="1"/>
    <row r="6994" s="104" customFormat="1"/>
    <row r="6995" s="104" customFormat="1"/>
    <row r="6996" s="104" customFormat="1"/>
    <row r="6997" s="104" customFormat="1"/>
    <row r="6998" s="104" customFormat="1"/>
    <row r="6999" s="104" customFormat="1"/>
    <row r="7000" s="104" customFormat="1"/>
    <row r="7001" s="104" customFormat="1"/>
    <row r="7002" s="104" customFormat="1"/>
    <row r="7003" s="104" customFormat="1"/>
    <row r="7004" s="104" customFormat="1"/>
    <row r="7005" s="104" customFormat="1"/>
    <row r="7006" s="104" customFormat="1"/>
    <row r="7007" s="104" customFormat="1"/>
    <row r="7008" s="104" customFormat="1"/>
    <row r="7009" s="104" customFormat="1"/>
    <row r="7010" s="104" customFormat="1"/>
    <row r="7011" s="104" customFormat="1"/>
    <row r="7012" s="104" customFormat="1"/>
    <row r="7013" s="104" customFormat="1"/>
    <row r="7014" s="104" customFormat="1"/>
    <row r="7015" s="104" customFormat="1"/>
    <row r="7016" s="104" customFormat="1"/>
    <row r="7017" s="104" customFormat="1"/>
    <row r="7018" s="104" customFormat="1"/>
    <row r="7019" s="104" customFormat="1"/>
    <row r="7020" s="104" customFormat="1"/>
    <row r="7021" s="104" customFormat="1"/>
    <row r="7022" s="104" customFormat="1"/>
    <row r="7023" s="104" customFormat="1"/>
    <row r="7024" s="104" customFormat="1"/>
    <row r="7025" s="104" customFormat="1"/>
    <row r="7026" s="104" customFormat="1"/>
    <row r="7027" s="104" customFormat="1"/>
    <row r="7028" s="104" customFormat="1"/>
    <row r="7029" s="104" customFormat="1"/>
    <row r="7030" s="104" customFormat="1"/>
    <row r="7031" s="104" customFormat="1"/>
    <row r="7032" s="104" customFormat="1"/>
    <row r="7033" s="104" customFormat="1"/>
    <row r="7034" s="104" customFormat="1"/>
    <row r="7035" s="104" customFormat="1"/>
    <row r="7036" s="104" customFormat="1"/>
    <row r="7037" s="104" customFormat="1"/>
    <row r="7038" s="104" customFormat="1"/>
    <row r="7039" s="104" customFormat="1"/>
    <row r="7040" s="104" customFormat="1"/>
    <row r="7041" s="104" customFormat="1"/>
    <row r="7042" s="104" customFormat="1"/>
    <row r="7043" s="104" customFormat="1"/>
    <row r="7044" s="104" customFormat="1"/>
    <row r="7045" s="104" customFormat="1"/>
    <row r="7046" s="104" customFormat="1"/>
    <row r="7047" s="104" customFormat="1"/>
    <row r="7048" s="104" customFormat="1"/>
    <row r="7049" s="104" customFormat="1"/>
    <row r="7050" s="104" customFormat="1"/>
    <row r="7051" s="104" customFormat="1"/>
    <row r="7052" s="104" customFormat="1"/>
    <row r="7053" s="104" customFormat="1"/>
    <row r="7054" s="104" customFormat="1"/>
    <row r="7055" s="104" customFormat="1"/>
    <row r="7056" s="104" customFormat="1"/>
    <row r="7057" s="104" customFormat="1"/>
    <row r="7058" s="104" customFormat="1"/>
    <row r="7059" s="104" customFormat="1"/>
    <row r="7060" s="104" customFormat="1"/>
    <row r="7061" s="104" customFormat="1"/>
    <row r="7062" s="104" customFormat="1"/>
    <row r="7063" s="104" customFormat="1"/>
    <row r="7064" s="104" customFormat="1"/>
    <row r="7065" s="104" customFormat="1"/>
    <row r="7066" s="104" customFormat="1"/>
    <row r="7067" s="104" customFormat="1"/>
    <row r="7068" s="104" customFormat="1"/>
    <row r="7069" s="104" customFormat="1"/>
    <row r="7070" s="104" customFormat="1"/>
    <row r="7071" s="104" customFormat="1"/>
    <row r="7072" s="104" customFormat="1"/>
    <row r="7073" s="104" customFormat="1"/>
    <row r="7074" s="104" customFormat="1"/>
    <row r="7075" s="104" customFormat="1"/>
    <row r="7076" s="104" customFormat="1"/>
    <row r="7077" s="104" customFormat="1"/>
    <row r="7078" s="104" customFormat="1"/>
    <row r="7079" s="104" customFormat="1"/>
    <row r="7080" s="104" customFormat="1"/>
    <row r="7081" s="104" customFormat="1"/>
    <row r="7082" s="104" customFormat="1"/>
    <row r="7083" s="104" customFormat="1"/>
    <row r="7084" s="104" customFormat="1"/>
    <row r="7085" s="104" customFormat="1"/>
    <row r="7086" s="104" customFormat="1"/>
    <row r="7087" s="104" customFormat="1"/>
    <row r="7088" s="104" customFormat="1"/>
    <row r="7089" s="104" customFormat="1"/>
    <row r="7090" s="104" customFormat="1"/>
    <row r="7091" s="104" customFormat="1"/>
    <row r="7092" s="104" customFormat="1"/>
    <row r="7093" s="104" customFormat="1"/>
    <row r="7094" s="104" customFormat="1"/>
    <row r="7095" s="104" customFormat="1"/>
    <row r="7096" s="104" customFormat="1"/>
    <row r="7097" s="104" customFormat="1"/>
    <row r="7098" s="104" customFormat="1"/>
    <row r="7099" s="104" customFormat="1"/>
    <row r="7100" s="104" customFormat="1"/>
    <row r="7101" s="104" customFormat="1"/>
    <row r="7102" s="104" customFormat="1"/>
    <row r="7103" s="104" customFormat="1"/>
    <row r="7104" s="104" customFormat="1"/>
    <row r="7105" s="104" customFormat="1"/>
    <row r="7106" s="104" customFormat="1"/>
    <row r="7107" s="104" customFormat="1"/>
    <row r="7108" s="104" customFormat="1"/>
    <row r="7109" s="104" customFormat="1"/>
    <row r="7110" s="104" customFormat="1"/>
    <row r="7111" s="104" customFormat="1"/>
    <row r="7112" s="104" customFormat="1"/>
    <row r="7113" s="104" customFormat="1"/>
    <row r="7114" s="104" customFormat="1"/>
    <row r="7115" s="104" customFormat="1"/>
    <row r="7116" s="104" customFormat="1"/>
    <row r="7117" s="104" customFormat="1"/>
    <row r="7118" s="104" customFormat="1"/>
    <row r="7119" s="104" customFormat="1"/>
    <row r="7120" s="104" customFormat="1"/>
    <row r="7121" s="104" customFormat="1"/>
    <row r="7122" s="104" customFormat="1"/>
    <row r="7123" s="104" customFormat="1"/>
    <row r="7124" s="104" customFormat="1"/>
    <row r="7125" s="104" customFormat="1"/>
    <row r="7126" s="104" customFormat="1"/>
    <row r="7127" s="104" customFormat="1"/>
    <row r="7128" s="104" customFormat="1"/>
    <row r="7129" s="104" customFormat="1"/>
    <row r="7130" s="104" customFormat="1"/>
    <row r="7131" s="104" customFormat="1"/>
    <row r="7132" s="104" customFormat="1"/>
    <row r="7133" s="104" customFormat="1"/>
    <row r="7134" s="104" customFormat="1"/>
    <row r="7135" s="104" customFormat="1"/>
    <row r="7136" s="104" customFormat="1"/>
    <row r="7137" s="104" customFormat="1"/>
    <row r="7138" s="104" customFormat="1"/>
    <row r="7139" s="104" customFormat="1"/>
    <row r="7140" s="104" customFormat="1"/>
    <row r="7141" s="104" customFormat="1"/>
    <row r="7142" s="104" customFormat="1"/>
    <row r="7143" s="104" customFormat="1"/>
    <row r="7144" s="104" customFormat="1"/>
    <row r="7145" s="104" customFormat="1"/>
    <row r="7146" s="104" customFormat="1"/>
    <row r="7147" s="104" customFormat="1"/>
    <row r="7148" s="104" customFormat="1"/>
    <row r="7149" s="104" customFormat="1"/>
    <row r="7150" s="104" customFormat="1"/>
    <row r="7151" s="104" customFormat="1"/>
    <row r="7152" s="104" customFormat="1"/>
    <row r="7153" s="104" customFormat="1"/>
    <row r="7154" s="104" customFormat="1"/>
    <row r="7155" s="104" customFormat="1"/>
    <row r="7156" s="104" customFormat="1"/>
    <row r="7157" s="104" customFormat="1"/>
    <row r="7158" s="104" customFormat="1"/>
    <row r="7159" s="104" customFormat="1"/>
    <row r="7160" s="104" customFormat="1"/>
    <row r="7161" s="104" customFormat="1"/>
    <row r="7162" s="104" customFormat="1"/>
    <row r="7163" s="104" customFormat="1"/>
    <row r="7164" s="104" customFormat="1"/>
    <row r="7165" s="104" customFormat="1"/>
    <row r="7166" s="104" customFormat="1"/>
    <row r="7167" s="104" customFormat="1"/>
    <row r="7168" s="104" customFormat="1"/>
    <row r="7169" s="104" customFormat="1"/>
    <row r="7170" s="104" customFormat="1"/>
    <row r="7171" s="104" customFormat="1"/>
    <row r="7172" s="104" customFormat="1"/>
    <row r="7173" s="104" customFormat="1"/>
    <row r="7174" s="104" customFormat="1"/>
    <row r="7175" s="104" customFormat="1"/>
    <row r="7176" s="104" customFormat="1"/>
    <row r="7177" s="104" customFormat="1"/>
    <row r="7178" s="104" customFormat="1"/>
    <row r="7179" s="104" customFormat="1"/>
    <row r="7180" s="104" customFormat="1"/>
    <row r="7181" s="104" customFormat="1"/>
    <row r="7182" s="104" customFormat="1"/>
    <row r="7183" s="104" customFormat="1"/>
    <row r="7184" s="104" customFormat="1"/>
    <row r="7185" s="104" customFormat="1"/>
    <row r="7186" s="104" customFormat="1"/>
    <row r="7187" s="104" customFormat="1"/>
    <row r="7188" s="104" customFormat="1"/>
    <row r="7189" s="104" customFormat="1"/>
    <row r="7190" s="104" customFormat="1"/>
    <row r="7191" s="104" customFormat="1"/>
    <row r="7192" s="104" customFormat="1"/>
    <row r="7193" s="104" customFormat="1"/>
    <row r="7194" s="104" customFormat="1"/>
    <row r="7195" s="104" customFormat="1"/>
    <row r="7196" s="104" customFormat="1"/>
    <row r="7197" s="104" customFormat="1"/>
    <row r="7198" s="104" customFormat="1"/>
    <row r="7199" s="104" customFormat="1"/>
    <row r="7200" s="104" customFormat="1"/>
    <row r="7201" s="104" customFormat="1"/>
    <row r="7202" s="104" customFormat="1"/>
    <row r="7203" s="104" customFormat="1"/>
    <row r="7204" s="104" customFormat="1"/>
    <row r="7205" s="104" customFormat="1"/>
    <row r="7206" s="104" customFormat="1"/>
    <row r="7207" s="104" customFormat="1"/>
    <row r="7208" s="104" customFormat="1"/>
    <row r="7209" s="104" customFormat="1"/>
    <row r="7210" s="104" customFormat="1"/>
    <row r="7211" s="104" customFormat="1"/>
    <row r="7212" s="104" customFormat="1"/>
    <row r="7213" s="104" customFormat="1"/>
    <row r="7214" s="104" customFormat="1"/>
    <row r="7215" s="104" customFormat="1"/>
    <row r="7216" s="104" customFormat="1"/>
    <row r="7217" s="104" customFormat="1"/>
    <row r="7218" s="104" customFormat="1"/>
    <row r="7219" s="104" customFormat="1"/>
    <row r="7220" s="104" customFormat="1"/>
    <row r="7221" s="104" customFormat="1"/>
    <row r="7222" s="104" customFormat="1"/>
    <row r="7223" s="104" customFormat="1"/>
    <row r="7224" s="104" customFormat="1"/>
    <row r="7225" s="104" customFormat="1"/>
    <row r="7226" s="104" customFormat="1"/>
    <row r="7227" s="104" customFormat="1"/>
    <row r="7228" s="104" customFormat="1"/>
    <row r="7229" s="104" customFormat="1"/>
    <row r="7230" s="104" customFormat="1"/>
    <row r="7231" s="104" customFormat="1"/>
    <row r="7232" s="104" customFormat="1"/>
    <row r="7233" s="104" customFormat="1"/>
    <row r="7234" s="104" customFormat="1"/>
    <row r="7235" s="104" customFormat="1"/>
    <row r="7236" s="104" customFormat="1"/>
    <row r="7237" s="104" customFormat="1"/>
    <row r="7238" s="104" customFormat="1"/>
    <row r="7239" s="104" customFormat="1"/>
    <row r="7240" s="104" customFormat="1"/>
    <row r="7241" s="104" customFormat="1"/>
    <row r="7242" s="104" customFormat="1"/>
    <row r="7243" s="104" customFormat="1"/>
    <row r="7244" s="104" customFormat="1"/>
    <row r="7245" s="104" customFormat="1"/>
    <row r="7246" s="104" customFormat="1"/>
    <row r="7247" s="104" customFormat="1"/>
    <row r="7248" s="104" customFormat="1"/>
    <row r="7249" s="104" customFormat="1"/>
    <row r="7250" s="104" customFormat="1"/>
    <row r="7251" s="104" customFormat="1"/>
    <row r="7252" s="104" customFormat="1"/>
    <row r="7253" s="104" customFormat="1"/>
    <row r="7254" s="104" customFormat="1"/>
    <row r="7255" s="104" customFormat="1"/>
    <row r="7256" s="104" customFormat="1"/>
    <row r="7257" s="104" customFormat="1"/>
    <row r="7258" s="104" customFormat="1"/>
    <row r="7259" s="104" customFormat="1"/>
    <row r="7260" s="104" customFormat="1"/>
    <row r="7261" s="104" customFormat="1"/>
    <row r="7262" s="104" customFormat="1"/>
    <row r="7263" s="104" customFormat="1"/>
    <row r="7264" s="104" customFormat="1"/>
    <row r="7265" s="104" customFormat="1"/>
    <row r="7266" s="104" customFormat="1"/>
    <row r="7267" s="104" customFormat="1"/>
    <row r="7268" s="104" customFormat="1"/>
    <row r="7269" s="104" customFormat="1"/>
    <row r="7270" s="104" customFormat="1"/>
    <row r="7271" s="104" customFormat="1"/>
    <row r="7272" s="104" customFormat="1"/>
    <row r="7273" s="104" customFormat="1"/>
    <row r="7274" s="104" customFormat="1"/>
    <row r="7275" s="104" customFormat="1"/>
    <row r="7276" s="104" customFormat="1"/>
    <row r="7277" s="104" customFormat="1"/>
    <row r="7278" s="104" customFormat="1"/>
    <row r="7279" s="104" customFormat="1"/>
    <row r="7280" s="104" customFormat="1"/>
    <row r="7281" s="104" customFormat="1"/>
    <row r="7282" s="104" customFormat="1"/>
    <row r="7283" s="104" customFormat="1"/>
    <row r="7284" s="104" customFormat="1"/>
    <row r="7285" s="104" customFormat="1"/>
    <row r="7286" s="104" customFormat="1"/>
    <row r="7287" s="104" customFormat="1"/>
    <row r="7288" s="104" customFormat="1"/>
    <row r="7289" s="104" customFormat="1"/>
    <row r="7290" s="104" customFormat="1"/>
    <row r="7291" s="104" customFormat="1"/>
    <row r="7292" s="104" customFormat="1"/>
    <row r="7293" s="104" customFormat="1"/>
    <row r="7294" s="104" customFormat="1"/>
    <row r="7295" s="104" customFormat="1"/>
    <row r="7296" s="104" customFormat="1"/>
    <row r="7297" s="104" customFormat="1"/>
    <row r="7298" s="104" customFormat="1"/>
    <row r="7299" s="104" customFormat="1"/>
    <row r="7300" s="104" customFormat="1"/>
    <row r="7301" s="104" customFormat="1"/>
    <row r="7302" s="104" customFormat="1"/>
    <row r="7303" s="104" customFormat="1"/>
    <row r="7304" s="104" customFormat="1"/>
    <row r="7305" s="104" customFormat="1"/>
    <row r="7306" s="104" customFormat="1"/>
    <row r="7307" s="104" customFormat="1"/>
    <row r="7308" s="104" customFormat="1"/>
    <row r="7309" s="104" customFormat="1"/>
    <row r="7310" s="104" customFormat="1"/>
    <row r="7311" s="104" customFormat="1"/>
    <row r="7312" s="104" customFormat="1"/>
    <row r="7313" s="104" customFormat="1"/>
    <row r="7314" s="104" customFormat="1"/>
    <row r="7315" s="104" customFormat="1"/>
    <row r="7316" s="104" customFormat="1"/>
    <row r="7317" s="104" customFormat="1"/>
    <row r="7318" s="104" customFormat="1"/>
    <row r="7319" s="104" customFormat="1"/>
    <row r="7320" s="104" customFormat="1"/>
    <row r="7321" s="104" customFormat="1"/>
    <row r="7322" s="104" customFormat="1"/>
    <row r="7323" s="104" customFormat="1"/>
    <row r="7324" s="104" customFormat="1"/>
    <row r="7325" s="104" customFormat="1"/>
    <row r="7326" s="104" customFormat="1"/>
    <row r="7327" s="104" customFormat="1"/>
    <row r="7328" s="104" customFormat="1"/>
    <row r="7329" s="104" customFormat="1"/>
    <row r="7330" s="104" customFormat="1"/>
    <row r="7331" s="104" customFormat="1"/>
    <row r="7332" s="104" customFormat="1"/>
    <row r="7333" s="104" customFormat="1"/>
    <row r="7334" s="104" customFormat="1"/>
    <row r="7335" s="104" customFormat="1"/>
    <row r="7336" s="104" customFormat="1"/>
    <row r="7337" s="104" customFormat="1"/>
    <row r="7338" s="104" customFormat="1"/>
    <row r="7339" s="104" customFormat="1"/>
    <row r="7340" s="104" customFormat="1"/>
    <row r="7341" s="104" customFormat="1"/>
    <row r="7342" s="104" customFormat="1"/>
    <row r="7343" s="104" customFormat="1"/>
    <row r="7344" s="104" customFormat="1"/>
    <row r="7345" s="104" customFormat="1"/>
    <row r="7346" s="104" customFormat="1"/>
    <row r="7347" s="104" customFormat="1"/>
    <row r="7348" s="104" customFormat="1"/>
    <row r="7349" s="104" customFormat="1"/>
    <row r="7350" s="104" customFormat="1"/>
    <row r="7351" s="104" customFormat="1"/>
    <row r="7352" s="104" customFormat="1"/>
    <row r="7353" s="104" customFormat="1"/>
    <row r="7354" s="104" customFormat="1"/>
    <row r="7355" s="104" customFormat="1"/>
    <row r="7356" s="104" customFormat="1"/>
    <row r="7357" s="104" customFormat="1"/>
    <row r="7358" s="104" customFormat="1"/>
    <row r="7359" s="104" customFormat="1"/>
    <row r="7360" s="104" customFormat="1"/>
    <row r="7361" s="104" customFormat="1"/>
    <row r="7362" s="104" customFormat="1"/>
    <row r="7363" s="104" customFormat="1"/>
    <row r="7364" s="104" customFormat="1"/>
    <row r="7365" s="104" customFormat="1"/>
    <row r="7366" s="104" customFormat="1"/>
    <row r="7367" s="104" customFormat="1"/>
    <row r="7368" s="104" customFormat="1"/>
    <row r="7369" s="104" customFormat="1"/>
    <row r="7370" s="104" customFormat="1"/>
    <row r="7371" s="104" customFormat="1"/>
    <row r="7372" s="104" customFormat="1"/>
    <row r="7373" s="104" customFormat="1"/>
    <row r="7374" s="104" customFormat="1"/>
    <row r="7375" s="104" customFormat="1"/>
    <row r="7376" s="104" customFormat="1"/>
    <row r="7377" s="104" customFormat="1"/>
    <row r="7378" s="104" customFormat="1"/>
    <row r="7379" s="104" customFormat="1"/>
    <row r="7380" s="104" customFormat="1"/>
    <row r="7381" s="104" customFormat="1"/>
    <row r="7382" s="104" customFormat="1"/>
    <row r="7383" s="104" customFormat="1"/>
    <row r="7384" s="104" customFormat="1"/>
    <row r="7385" s="104" customFormat="1"/>
    <row r="7386" s="104" customFormat="1"/>
    <row r="7387" s="104" customFormat="1"/>
    <row r="7388" s="104" customFormat="1"/>
    <row r="7389" s="104" customFormat="1"/>
    <row r="7390" s="104" customFormat="1"/>
    <row r="7391" s="104" customFormat="1"/>
    <row r="7392" s="104" customFormat="1"/>
    <row r="7393" s="104" customFormat="1"/>
    <row r="7394" s="104" customFormat="1"/>
    <row r="7395" s="104" customFormat="1"/>
    <row r="7396" s="104" customFormat="1"/>
    <row r="7397" s="104" customFormat="1"/>
    <row r="7398" s="104" customFormat="1"/>
    <row r="7399" s="104" customFormat="1"/>
    <row r="7400" s="104" customFormat="1"/>
    <row r="7401" s="104" customFormat="1"/>
    <row r="7402" s="104" customFormat="1"/>
    <row r="7403" s="104" customFormat="1"/>
    <row r="7404" s="104" customFormat="1"/>
    <row r="7405" s="104" customFormat="1"/>
    <row r="7406" s="104" customFormat="1"/>
    <row r="7407" s="104" customFormat="1"/>
    <row r="7408" s="104" customFormat="1"/>
    <row r="7409" s="104" customFormat="1"/>
    <row r="7410" s="104" customFormat="1"/>
    <row r="7411" s="104" customFormat="1"/>
    <row r="7412" s="104" customFormat="1"/>
    <row r="7413" s="104" customFormat="1"/>
    <row r="7414" s="104" customFormat="1"/>
    <row r="7415" s="104" customFormat="1"/>
    <row r="7416" s="104" customFormat="1"/>
    <row r="7417" s="104" customFormat="1"/>
    <row r="7418" s="104" customFormat="1"/>
    <row r="7419" s="104" customFormat="1"/>
    <row r="7420" s="104" customFormat="1"/>
    <row r="7421" s="104" customFormat="1"/>
    <row r="7422" s="104" customFormat="1"/>
    <row r="7423" s="104" customFormat="1"/>
    <row r="7424" s="104" customFormat="1"/>
    <row r="7425" s="104" customFormat="1"/>
    <row r="7426" s="104" customFormat="1"/>
    <row r="7427" s="104" customFormat="1"/>
    <row r="7428" s="104" customFormat="1"/>
    <row r="7429" s="104" customFormat="1"/>
    <row r="7430" s="104" customFormat="1"/>
    <row r="7431" s="104" customFormat="1"/>
    <row r="7432" s="104" customFormat="1"/>
    <row r="7433" s="104" customFormat="1"/>
    <row r="7434" s="104" customFormat="1"/>
    <row r="7435" s="104" customFormat="1"/>
    <row r="7436" s="104" customFormat="1"/>
    <row r="7437" s="104" customFormat="1"/>
    <row r="7438" s="104" customFormat="1"/>
    <row r="7439" s="104" customFormat="1"/>
    <row r="7440" s="104" customFormat="1"/>
    <row r="7441" s="104" customFormat="1"/>
    <row r="7442" s="104" customFormat="1"/>
    <row r="7443" s="104" customFormat="1"/>
    <row r="7444" s="104" customFormat="1"/>
    <row r="7445" s="104" customFormat="1"/>
    <row r="7446" s="104" customFormat="1"/>
    <row r="7447" s="104" customFormat="1"/>
    <row r="7448" s="104" customFormat="1"/>
    <row r="7449" s="104" customFormat="1"/>
    <row r="7450" s="104" customFormat="1"/>
    <row r="7451" s="104" customFormat="1"/>
    <row r="7452" s="104" customFormat="1"/>
    <row r="7453" s="104" customFormat="1"/>
    <row r="7454" s="104" customFormat="1"/>
    <row r="7455" s="104" customFormat="1"/>
    <row r="7456" s="104" customFormat="1"/>
    <row r="7457" s="104" customFormat="1"/>
    <row r="7458" s="104" customFormat="1"/>
    <row r="7459" s="104" customFormat="1"/>
    <row r="7460" s="104" customFormat="1"/>
    <row r="7461" s="104" customFormat="1"/>
    <row r="7462" s="104" customFormat="1"/>
    <row r="7463" s="104" customFormat="1"/>
    <row r="7464" s="104" customFormat="1"/>
    <row r="7465" s="104" customFormat="1"/>
    <row r="7466" s="104" customFormat="1"/>
    <row r="7467" s="104" customFormat="1"/>
    <row r="7468" s="104" customFormat="1"/>
    <row r="7469" s="104" customFormat="1"/>
    <row r="7470" s="104" customFormat="1"/>
    <row r="7471" s="104" customFormat="1"/>
    <row r="7472" s="104" customFormat="1"/>
    <row r="7473" s="104" customFormat="1"/>
    <row r="7474" s="104" customFormat="1"/>
    <row r="7475" s="104" customFormat="1"/>
    <row r="7476" s="104" customFormat="1"/>
    <row r="7477" s="104" customFormat="1"/>
    <row r="7478" s="104" customFormat="1"/>
    <row r="7479" s="104" customFormat="1"/>
    <row r="7480" s="104" customFormat="1"/>
    <row r="7481" s="104" customFormat="1"/>
    <row r="7482" s="104" customFormat="1"/>
    <row r="7483" s="104" customFormat="1"/>
    <row r="7484" s="104" customFormat="1"/>
    <row r="7485" s="104" customFormat="1"/>
    <row r="7486" s="104" customFormat="1"/>
    <row r="7487" s="104" customFormat="1"/>
    <row r="7488" s="104" customFormat="1"/>
    <row r="7489" s="104" customFormat="1"/>
    <row r="7490" s="104" customFormat="1"/>
    <row r="7491" s="104" customFormat="1"/>
    <row r="7492" s="104" customFormat="1"/>
    <row r="7493" s="104" customFormat="1"/>
    <row r="7494" s="104" customFormat="1"/>
    <row r="7495" s="104" customFormat="1"/>
    <row r="7496" s="104" customFormat="1"/>
    <row r="7497" s="104" customFormat="1"/>
    <row r="7498" s="104" customFormat="1"/>
    <row r="7499" s="104" customFormat="1"/>
    <row r="7500" s="104" customFormat="1"/>
    <row r="7501" s="104" customFormat="1"/>
    <row r="7502" s="104" customFormat="1"/>
    <row r="7503" s="104" customFormat="1"/>
    <row r="7504" s="104" customFormat="1"/>
    <row r="7505" s="104" customFormat="1"/>
    <row r="7506" s="104" customFormat="1"/>
    <row r="7507" s="104" customFormat="1"/>
    <row r="7508" s="104" customFormat="1"/>
    <row r="7509" s="104" customFormat="1"/>
    <row r="7510" s="104" customFormat="1"/>
    <row r="7511" s="104" customFormat="1"/>
    <row r="7512" s="104" customFormat="1"/>
    <row r="7513" s="104" customFormat="1"/>
    <row r="7514" s="104" customFormat="1"/>
    <row r="7515" s="104" customFormat="1"/>
    <row r="7516" s="104" customFormat="1"/>
    <row r="7517" s="104" customFormat="1"/>
    <row r="7518" s="104" customFormat="1"/>
    <row r="7519" s="104" customFormat="1"/>
    <row r="7520" s="104" customFormat="1"/>
    <row r="7521" s="104" customFormat="1"/>
    <row r="7522" s="104" customFormat="1"/>
    <row r="7523" s="104" customFormat="1"/>
    <row r="7524" s="104" customFormat="1"/>
    <row r="7525" s="104" customFormat="1"/>
    <row r="7526" s="104" customFormat="1"/>
    <row r="7527" s="104" customFormat="1"/>
    <row r="7528" s="104" customFormat="1"/>
    <row r="7529" s="104" customFormat="1"/>
    <row r="7530" s="104" customFormat="1"/>
    <row r="7531" s="104" customFormat="1"/>
    <row r="7532" s="104" customFormat="1"/>
    <row r="7533" s="104" customFormat="1"/>
    <row r="7534" s="104" customFormat="1"/>
    <row r="7535" s="104" customFormat="1"/>
    <row r="7536" s="104" customFormat="1"/>
    <row r="7537" s="104" customFormat="1"/>
    <row r="7538" s="104" customFormat="1"/>
    <row r="7539" s="104" customFormat="1"/>
    <row r="7540" s="104" customFormat="1"/>
    <row r="7541" s="104" customFormat="1"/>
    <row r="7542" s="104" customFormat="1"/>
    <row r="7543" s="104" customFormat="1"/>
    <row r="7544" s="104" customFormat="1"/>
    <row r="7545" s="104" customFormat="1"/>
    <row r="7546" s="104" customFormat="1"/>
    <row r="7547" s="104" customFormat="1"/>
    <row r="7548" s="104" customFormat="1"/>
    <row r="7549" s="104" customFormat="1"/>
    <row r="7550" s="104" customFormat="1"/>
    <row r="7551" s="104" customFormat="1"/>
    <row r="7552" s="104" customFormat="1"/>
    <row r="7553" s="104" customFormat="1"/>
    <row r="7554" s="104" customFormat="1"/>
    <row r="7555" s="104" customFormat="1"/>
    <row r="7556" s="104" customFormat="1"/>
    <row r="7557" s="104" customFormat="1"/>
    <row r="7558" s="104" customFormat="1"/>
    <row r="7559" s="104" customFormat="1"/>
    <row r="7560" s="104" customFormat="1"/>
    <row r="7561" s="104" customFormat="1"/>
    <row r="7562" s="104" customFormat="1"/>
    <row r="7563" s="104" customFormat="1"/>
    <row r="7564" s="104" customFormat="1"/>
    <row r="7565" s="104" customFormat="1"/>
    <row r="7566" s="104" customFormat="1"/>
    <row r="7567" s="104" customFormat="1"/>
    <row r="7568" s="104" customFormat="1"/>
    <row r="7569" s="104" customFormat="1"/>
    <row r="7570" s="104" customFormat="1"/>
    <row r="7571" s="104" customFormat="1"/>
    <row r="7572" s="104" customFormat="1"/>
    <row r="7573" s="104" customFormat="1"/>
    <row r="7574" s="104" customFormat="1"/>
    <row r="7575" s="104" customFormat="1"/>
    <row r="7576" s="104" customFormat="1"/>
    <row r="7577" s="104" customFormat="1"/>
    <row r="7578" s="104" customFormat="1"/>
    <row r="7579" s="104" customFormat="1"/>
    <row r="7580" s="104" customFormat="1"/>
    <row r="7581" s="104" customFormat="1"/>
    <row r="7582" s="104" customFormat="1"/>
    <row r="7583" s="104" customFormat="1"/>
    <row r="7584" s="104" customFormat="1"/>
    <row r="7585" s="104" customFormat="1"/>
    <row r="7586" s="104" customFormat="1"/>
    <row r="7587" s="104" customFormat="1"/>
    <row r="7588" s="104" customFormat="1"/>
    <row r="7589" s="104" customFormat="1"/>
    <row r="7590" s="104" customFormat="1"/>
    <row r="7591" s="104" customFormat="1"/>
    <row r="7592" s="104" customFormat="1"/>
    <row r="7593" s="104" customFormat="1"/>
    <row r="7594" s="104" customFormat="1"/>
    <row r="7595" s="104" customFormat="1"/>
    <row r="7596" s="104" customFormat="1"/>
    <row r="7597" s="104" customFormat="1"/>
    <row r="7598" s="104" customFormat="1"/>
    <row r="7599" s="104" customFormat="1"/>
    <row r="7600" s="104" customFormat="1"/>
    <row r="7601" s="104" customFormat="1"/>
    <row r="7602" s="104" customFormat="1"/>
    <row r="7603" s="104" customFormat="1"/>
    <row r="7604" s="104" customFormat="1"/>
    <row r="7605" s="104" customFormat="1"/>
    <row r="7606" s="104" customFormat="1"/>
    <row r="7607" s="104" customFormat="1"/>
    <row r="7608" s="104" customFormat="1"/>
    <row r="7609" s="104" customFormat="1"/>
    <row r="7610" s="104" customFormat="1"/>
    <row r="7611" s="104" customFormat="1"/>
    <row r="7612" s="104" customFormat="1"/>
    <row r="7613" s="104" customFormat="1"/>
    <row r="7614" s="104" customFormat="1"/>
    <row r="7615" s="104" customFormat="1"/>
    <row r="7616" s="104" customFormat="1"/>
    <row r="7617" s="104" customFormat="1"/>
    <row r="7618" s="104" customFormat="1"/>
    <row r="7619" s="104" customFormat="1"/>
    <row r="7620" s="104" customFormat="1"/>
    <row r="7621" s="104" customFormat="1"/>
    <row r="7622" s="104" customFormat="1"/>
    <row r="7623" s="104" customFormat="1"/>
    <row r="7624" s="104" customFormat="1"/>
    <row r="7625" s="104" customFormat="1"/>
    <row r="7626" s="104" customFormat="1"/>
    <row r="7627" s="104" customFormat="1"/>
    <row r="7628" s="104" customFormat="1"/>
    <row r="7629" s="104" customFormat="1"/>
    <row r="7630" s="104" customFormat="1"/>
    <row r="7631" s="104" customFormat="1"/>
    <row r="7632" s="104" customFormat="1"/>
    <row r="7633" s="104" customFormat="1"/>
    <row r="7634" s="104" customFormat="1"/>
    <row r="7635" s="104" customFormat="1"/>
    <row r="7636" s="104" customFormat="1"/>
    <row r="7637" s="104" customFormat="1"/>
    <row r="7638" s="104" customFormat="1"/>
    <row r="7639" s="104" customFormat="1"/>
    <row r="7640" s="104" customFormat="1"/>
    <row r="7641" s="104" customFormat="1"/>
    <row r="7642" s="104" customFormat="1"/>
    <row r="7643" s="104" customFormat="1"/>
    <row r="7644" s="104" customFormat="1"/>
    <row r="7645" s="104" customFormat="1"/>
    <row r="7646" s="104" customFormat="1"/>
    <row r="7647" s="104" customFormat="1"/>
    <row r="7648" s="104" customFormat="1"/>
    <row r="7649" s="104" customFormat="1"/>
    <row r="7650" s="104" customFormat="1"/>
    <row r="7651" s="104" customFormat="1"/>
    <row r="7652" s="104" customFormat="1"/>
    <row r="7653" s="104" customFormat="1"/>
    <row r="7654" s="104" customFormat="1"/>
    <row r="7655" s="104" customFormat="1"/>
    <row r="7656" s="104" customFormat="1"/>
    <row r="7657" s="104" customFormat="1"/>
    <row r="7658" s="104" customFormat="1"/>
    <row r="7659" s="104" customFormat="1"/>
    <row r="7660" s="104" customFormat="1"/>
    <row r="7661" s="104" customFormat="1"/>
    <row r="7662" s="104" customFormat="1"/>
    <row r="7663" s="104" customFormat="1"/>
    <row r="7664" s="104" customFormat="1"/>
    <row r="7665" s="104" customFormat="1"/>
    <row r="7666" s="104" customFormat="1"/>
    <row r="7667" s="104" customFormat="1"/>
    <row r="7668" s="104" customFormat="1"/>
    <row r="7669" s="104" customFormat="1"/>
    <row r="7670" s="104" customFormat="1"/>
    <row r="7671" s="104" customFormat="1"/>
    <row r="7672" s="104" customFormat="1"/>
    <row r="7673" s="104" customFormat="1"/>
    <row r="7674" s="104" customFormat="1"/>
    <row r="7675" s="104" customFormat="1"/>
    <row r="7676" s="104" customFormat="1"/>
    <row r="7677" s="104" customFormat="1"/>
    <row r="7678" s="104" customFormat="1"/>
    <row r="7679" s="104" customFormat="1"/>
    <row r="7680" s="104" customFormat="1"/>
    <row r="7681" s="104" customFormat="1"/>
    <row r="7682" s="104" customFormat="1"/>
    <row r="7683" s="104" customFormat="1"/>
    <row r="7684" s="104" customFormat="1"/>
    <row r="7685" s="104" customFormat="1"/>
    <row r="7686" s="104" customFormat="1"/>
    <row r="7687" s="104" customFormat="1"/>
    <row r="7688" s="104" customFormat="1"/>
    <row r="7689" s="104" customFormat="1"/>
    <row r="7690" s="104" customFormat="1"/>
    <row r="7691" s="104" customFormat="1"/>
    <row r="7692" s="104" customFormat="1"/>
    <row r="7693" s="104" customFormat="1"/>
    <row r="7694" s="104" customFormat="1"/>
    <row r="7695" s="104" customFormat="1"/>
    <row r="7696" s="104" customFormat="1"/>
    <row r="7697" s="104" customFormat="1"/>
    <row r="7698" s="104" customFormat="1"/>
    <row r="7699" s="104" customFormat="1"/>
    <row r="7700" s="104" customFormat="1"/>
    <row r="7701" s="104" customFormat="1"/>
    <row r="7702" s="104" customFormat="1"/>
    <row r="7703" s="104" customFormat="1"/>
    <row r="7704" s="104" customFormat="1"/>
    <row r="7705" s="104" customFormat="1"/>
    <row r="7706" s="104" customFormat="1"/>
    <row r="7707" s="104" customFormat="1"/>
    <row r="7708" s="104" customFormat="1"/>
    <row r="7709" s="104" customFormat="1"/>
    <row r="7710" s="104" customFormat="1"/>
    <row r="7711" s="104" customFormat="1"/>
    <row r="7712" s="104" customFormat="1"/>
    <row r="7713" s="104" customFormat="1"/>
    <row r="7714" s="104" customFormat="1"/>
    <row r="7715" s="104" customFormat="1"/>
    <row r="7716" s="104" customFormat="1"/>
    <row r="7717" s="104" customFormat="1"/>
    <row r="7718" s="104" customFormat="1"/>
    <row r="7719" s="104" customFormat="1"/>
    <row r="7720" s="104" customFormat="1"/>
    <row r="7721" s="104" customFormat="1"/>
    <row r="7722" s="104" customFormat="1"/>
    <row r="7723" s="104" customFormat="1"/>
    <row r="7724" s="104" customFormat="1"/>
    <row r="7725" s="104" customFormat="1"/>
    <row r="7726" s="104" customFormat="1"/>
    <row r="7727" s="104" customFormat="1"/>
    <row r="7728" s="104" customFormat="1"/>
    <row r="7729" s="104" customFormat="1"/>
    <row r="7730" s="104" customFormat="1"/>
    <row r="7731" s="104" customFormat="1"/>
    <row r="7732" s="104" customFormat="1"/>
    <row r="7733" s="104" customFormat="1"/>
    <row r="7734" s="104" customFormat="1"/>
    <row r="7735" s="104" customFormat="1"/>
    <row r="7736" s="104" customFormat="1"/>
    <row r="7737" s="104" customFormat="1"/>
    <row r="7738" s="104" customFormat="1"/>
    <row r="7739" s="104" customFormat="1"/>
    <row r="7740" s="104" customFormat="1"/>
    <row r="7741" s="104" customFormat="1"/>
    <row r="7742" s="104" customFormat="1"/>
    <row r="7743" s="104" customFormat="1"/>
    <row r="7744" s="104" customFormat="1"/>
    <row r="7745" s="104" customFormat="1"/>
    <row r="7746" s="104" customFormat="1"/>
    <row r="7747" s="104" customFormat="1"/>
    <row r="7748" s="104" customFormat="1"/>
    <row r="7749" s="104" customFormat="1"/>
    <row r="7750" s="104" customFormat="1"/>
    <row r="7751" s="104" customFormat="1"/>
    <row r="7752" s="104" customFormat="1"/>
    <row r="7753" s="104" customFormat="1"/>
    <row r="7754" s="104" customFormat="1"/>
    <row r="7755" s="104" customFormat="1"/>
    <row r="7756" s="104" customFormat="1"/>
    <row r="7757" s="104" customFormat="1"/>
    <row r="7758" s="104" customFormat="1"/>
    <row r="7759" s="104" customFormat="1"/>
    <row r="7760" s="104" customFormat="1"/>
    <row r="7761" s="104" customFormat="1"/>
    <row r="7762" s="104" customFormat="1"/>
    <row r="7763" s="104" customFormat="1"/>
    <row r="7764" s="104" customFormat="1"/>
    <row r="7765" s="104" customFormat="1"/>
    <row r="7766" s="104" customFormat="1"/>
    <row r="7767" s="104" customFormat="1"/>
    <row r="7768" s="104" customFormat="1"/>
    <row r="7769" s="104" customFormat="1"/>
    <row r="7770" s="104" customFormat="1"/>
    <row r="7771" s="104" customFormat="1"/>
    <row r="7772" s="104" customFormat="1"/>
    <row r="7773" s="104" customFormat="1"/>
    <row r="7774" s="104" customFormat="1"/>
    <row r="7775" s="104" customFormat="1"/>
    <row r="7776" s="104" customFormat="1"/>
    <row r="7777" s="104" customFormat="1"/>
    <row r="7778" s="104" customFormat="1"/>
    <row r="7779" s="104" customFormat="1"/>
    <row r="7780" s="104" customFormat="1"/>
    <row r="7781" s="104" customFormat="1"/>
    <row r="7782" s="104" customFormat="1"/>
    <row r="7783" s="104" customFormat="1"/>
    <row r="7784" s="104" customFormat="1"/>
    <row r="7785" s="104" customFormat="1"/>
    <row r="7786" s="104" customFormat="1"/>
    <row r="7787" s="104" customFormat="1"/>
    <row r="7788" s="104" customFormat="1"/>
    <row r="7789" s="104" customFormat="1"/>
    <row r="7790" s="104" customFormat="1"/>
    <row r="7791" s="104" customFormat="1"/>
    <row r="7792" s="104" customFormat="1"/>
    <row r="7793" s="104" customFormat="1"/>
    <row r="7794" s="104" customFormat="1"/>
    <row r="7795" s="104" customFormat="1"/>
    <row r="7796" s="104" customFormat="1"/>
    <row r="7797" s="104" customFormat="1"/>
    <row r="7798" s="104" customFormat="1"/>
    <row r="7799" s="104" customFormat="1"/>
    <row r="7800" s="104" customFormat="1"/>
    <row r="7801" s="104" customFormat="1"/>
    <row r="7802" s="104" customFormat="1"/>
    <row r="7803" s="104" customFormat="1"/>
    <row r="7804" s="104" customFormat="1"/>
    <row r="7805" s="104" customFormat="1"/>
    <row r="7806" s="104" customFormat="1"/>
    <row r="7807" s="104" customFormat="1"/>
    <row r="7808" s="104" customFormat="1"/>
    <row r="7809" s="104" customFormat="1"/>
    <row r="7810" s="104" customFormat="1"/>
    <row r="7811" s="104" customFormat="1"/>
    <row r="7812" s="104" customFormat="1"/>
    <row r="7813" s="104" customFormat="1"/>
    <row r="7814" s="104" customFormat="1"/>
    <row r="7815" s="104" customFormat="1"/>
    <row r="7816" s="104" customFormat="1"/>
    <row r="7817" s="104" customFormat="1"/>
    <row r="7818" s="104" customFormat="1"/>
    <row r="7819" s="104" customFormat="1"/>
    <row r="7820" s="104" customFormat="1"/>
    <row r="7821" s="104" customFormat="1"/>
    <row r="7822" s="104" customFormat="1"/>
    <row r="7823" s="104" customFormat="1"/>
    <row r="7824" s="104" customFormat="1"/>
    <row r="7825" s="104" customFormat="1"/>
    <row r="7826" s="104" customFormat="1"/>
    <row r="7827" s="104" customFormat="1"/>
    <row r="7828" s="104" customFormat="1"/>
    <row r="7829" s="104" customFormat="1"/>
    <row r="7830" s="104" customFormat="1"/>
    <row r="7831" s="104" customFormat="1"/>
    <row r="7832" s="104" customFormat="1"/>
    <row r="7833" s="104" customFormat="1"/>
    <row r="7834" s="104" customFormat="1"/>
    <row r="7835" s="104" customFormat="1"/>
    <row r="7836" s="104" customFormat="1"/>
    <row r="7837" s="104" customFormat="1"/>
    <row r="7838" s="104" customFormat="1"/>
    <row r="7839" s="104" customFormat="1"/>
    <row r="7840" s="104" customFormat="1"/>
    <row r="7841" s="104" customFormat="1"/>
    <row r="7842" s="104" customFormat="1"/>
    <row r="7843" s="104" customFormat="1"/>
    <row r="7844" s="104" customFormat="1"/>
    <row r="7845" s="104" customFormat="1"/>
    <row r="7846" s="104" customFormat="1"/>
    <row r="7847" s="104" customFormat="1"/>
    <row r="7848" s="104" customFormat="1"/>
    <row r="7849" s="104" customFormat="1"/>
    <row r="7850" s="104" customFormat="1"/>
    <row r="7851" s="104" customFormat="1"/>
    <row r="7852" s="104" customFormat="1"/>
    <row r="7853" s="104" customFormat="1"/>
    <row r="7854" s="104" customFormat="1"/>
    <row r="7855" s="104" customFormat="1"/>
    <row r="7856" s="104" customFormat="1"/>
    <row r="7857" s="104" customFormat="1"/>
    <row r="7858" s="104" customFormat="1"/>
    <row r="7859" s="104" customFormat="1"/>
    <row r="7860" s="104" customFormat="1"/>
    <row r="7861" s="104" customFormat="1"/>
    <row r="7862" s="104" customFormat="1"/>
    <row r="7863" s="104" customFormat="1"/>
    <row r="7864" s="104" customFormat="1"/>
    <row r="7865" s="104" customFormat="1"/>
    <row r="7866" s="104" customFormat="1"/>
    <row r="7867" s="104" customFormat="1"/>
    <row r="7868" s="104" customFormat="1"/>
    <row r="7869" s="104" customFormat="1"/>
    <row r="7870" s="104" customFormat="1"/>
    <row r="7871" s="104" customFormat="1"/>
    <row r="7872" s="104" customFormat="1"/>
    <row r="7873" s="104" customFormat="1"/>
    <row r="7874" s="104" customFormat="1"/>
    <row r="7875" s="104" customFormat="1"/>
    <row r="7876" s="104" customFormat="1"/>
    <row r="7877" s="104" customFormat="1"/>
    <row r="7878" s="104" customFormat="1"/>
    <row r="7879" s="104" customFormat="1"/>
    <row r="7880" s="104" customFormat="1"/>
    <row r="7881" s="104" customFormat="1"/>
    <row r="7882" s="104" customFormat="1"/>
    <row r="7883" s="104" customFormat="1"/>
    <row r="7884" s="104" customFormat="1"/>
    <row r="7885" s="104" customFormat="1"/>
    <row r="7886" s="104" customFormat="1"/>
    <row r="7887" s="104" customFormat="1"/>
    <row r="7888" s="104" customFormat="1"/>
    <row r="7889" s="104" customFormat="1"/>
    <row r="7890" s="104" customFormat="1"/>
    <row r="7891" s="104" customFormat="1"/>
    <row r="7892" s="104" customFormat="1"/>
    <row r="7893" s="104" customFormat="1"/>
    <row r="7894" s="104" customFormat="1"/>
    <row r="7895" s="104" customFormat="1"/>
    <row r="7896" s="104" customFormat="1"/>
    <row r="7897" s="104" customFormat="1"/>
    <row r="7898" s="104" customFormat="1"/>
    <row r="7899" s="104" customFormat="1"/>
    <row r="7900" s="104" customFormat="1"/>
    <row r="7901" s="104" customFormat="1"/>
    <row r="7902" s="104" customFormat="1"/>
    <row r="7903" s="104" customFormat="1"/>
    <row r="7904" s="104" customFormat="1"/>
    <row r="7905" s="104" customFormat="1"/>
    <row r="7906" s="104" customFormat="1"/>
    <row r="7907" s="104" customFormat="1"/>
    <row r="7908" s="104" customFormat="1"/>
    <row r="7909" s="104" customFormat="1"/>
    <row r="7910" s="104" customFormat="1"/>
    <row r="7911" s="104" customFormat="1"/>
    <row r="7912" s="104" customFormat="1"/>
    <row r="7913" s="104" customFormat="1"/>
    <row r="7914" s="104" customFormat="1"/>
    <row r="7915" s="104" customFormat="1"/>
    <row r="7916" s="104" customFormat="1"/>
    <row r="7917" s="104" customFormat="1"/>
    <row r="7918" s="104" customFormat="1"/>
    <row r="7919" s="104" customFormat="1"/>
    <row r="7920" s="104" customFormat="1"/>
    <row r="7921" s="104" customFormat="1"/>
    <row r="7922" s="104" customFormat="1"/>
    <row r="7923" s="104" customFormat="1"/>
    <row r="7924" s="104" customFormat="1"/>
    <row r="7925" s="104" customFormat="1"/>
    <row r="7926" s="104" customFormat="1"/>
    <row r="7927" s="104" customFormat="1"/>
    <row r="7928" s="104" customFormat="1"/>
    <row r="7929" s="104" customFormat="1"/>
    <row r="7930" s="104" customFormat="1"/>
    <row r="7931" s="104" customFormat="1"/>
    <row r="7932" s="104" customFormat="1"/>
    <row r="7933" s="104" customFormat="1"/>
    <row r="7934" s="104" customFormat="1"/>
    <row r="7935" s="104" customFormat="1"/>
    <row r="7936" s="104" customFormat="1"/>
    <row r="7937" s="104" customFormat="1"/>
    <row r="7938" s="104" customFormat="1"/>
    <row r="7939" s="104" customFormat="1"/>
    <row r="7940" s="104" customFormat="1"/>
    <row r="7941" s="104" customFormat="1"/>
    <row r="7942" s="104" customFormat="1"/>
    <row r="7943" s="104" customFormat="1"/>
    <row r="7944" s="104" customFormat="1"/>
    <row r="7945" s="104" customFormat="1"/>
    <row r="7946" s="104" customFormat="1"/>
    <row r="7947" s="104" customFormat="1"/>
    <row r="7948" s="104" customFormat="1"/>
    <row r="7949" s="104" customFormat="1"/>
    <row r="7950" s="104" customFormat="1"/>
    <row r="7951" s="104" customFormat="1"/>
    <row r="7952" s="104" customFormat="1"/>
    <row r="7953" s="104" customFormat="1"/>
    <row r="7954" s="104" customFormat="1"/>
    <row r="7955" s="104" customFormat="1"/>
    <row r="7956" s="104" customFormat="1"/>
    <row r="7957" s="104" customFormat="1"/>
    <row r="7958" s="104" customFormat="1"/>
    <row r="7959" s="104" customFormat="1"/>
    <row r="7960" s="104" customFormat="1"/>
    <row r="7961" s="104" customFormat="1"/>
    <row r="7962" s="104" customFormat="1"/>
    <row r="7963" s="104" customFormat="1"/>
    <row r="7964" s="104" customFormat="1"/>
    <row r="7965" s="104" customFormat="1"/>
    <row r="7966" s="104" customFormat="1"/>
    <row r="7967" s="104" customFormat="1"/>
    <row r="7968" s="104" customFormat="1"/>
    <row r="7969" s="104" customFormat="1"/>
    <row r="7970" s="104" customFormat="1"/>
    <row r="7971" s="104" customFormat="1"/>
    <row r="7972" s="104" customFormat="1"/>
    <row r="7973" s="104" customFormat="1"/>
    <row r="7974" s="104" customFormat="1"/>
    <row r="7975" s="104" customFormat="1"/>
    <row r="7976" s="104" customFormat="1"/>
    <row r="7977" s="104" customFormat="1"/>
    <row r="7978" s="104" customFormat="1"/>
    <row r="7979" s="104" customFormat="1"/>
    <row r="7980" s="104" customFormat="1"/>
    <row r="7981" s="104" customFormat="1"/>
    <row r="7982" s="104" customFormat="1"/>
    <row r="7983" s="104" customFormat="1"/>
    <row r="7984" s="104" customFormat="1"/>
    <row r="7985" s="104" customFormat="1"/>
    <row r="7986" s="104" customFormat="1"/>
    <row r="7987" s="104" customFormat="1"/>
    <row r="7988" s="104" customFormat="1"/>
    <row r="7989" s="104" customFormat="1"/>
    <row r="7990" s="104" customFormat="1"/>
    <row r="7991" s="104" customFormat="1"/>
    <row r="7992" s="104" customFormat="1"/>
    <row r="7993" s="104" customFormat="1"/>
    <row r="7994" s="104" customFormat="1"/>
    <row r="7995" s="104" customFormat="1"/>
    <row r="7996" s="104" customFormat="1"/>
    <row r="7997" s="104" customFormat="1"/>
    <row r="7998" s="104" customFormat="1"/>
    <row r="7999" s="104" customFormat="1"/>
    <row r="8000" s="104" customFormat="1"/>
    <row r="8001" s="104" customFormat="1"/>
    <row r="8002" s="104" customFormat="1"/>
    <row r="8003" s="104" customFormat="1"/>
    <row r="8004" s="104" customFormat="1"/>
    <row r="8005" s="104" customFormat="1"/>
    <row r="8006" s="104" customFormat="1"/>
    <row r="8007" s="104" customFormat="1"/>
    <row r="8008" s="104" customFormat="1"/>
    <row r="8009" s="104" customFormat="1"/>
    <row r="8010" s="104" customFormat="1"/>
    <row r="8011" s="104" customFormat="1"/>
    <row r="8012" s="104" customFormat="1"/>
    <row r="8013" s="104" customFormat="1"/>
    <row r="8014" s="104" customFormat="1"/>
    <row r="8015" s="104" customFormat="1"/>
    <row r="8016" s="104" customFormat="1"/>
    <row r="8017" s="104" customFormat="1"/>
    <row r="8018" s="104" customFormat="1"/>
    <row r="8019" s="104" customFormat="1"/>
    <row r="8020" s="104" customFormat="1"/>
    <row r="8021" s="104" customFormat="1"/>
    <row r="8022" s="104" customFormat="1"/>
    <row r="8023" s="104" customFormat="1"/>
    <row r="8024" s="104" customFormat="1"/>
    <row r="8025" s="104" customFormat="1"/>
    <row r="8026" s="104" customFormat="1"/>
    <row r="8027" s="104" customFormat="1"/>
    <row r="8028" s="104" customFormat="1"/>
    <row r="8029" s="104" customFormat="1"/>
    <row r="8030" s="104" customFormat="1"/>
    <row r="8031" s="104" customFormat="1"/>
    <row r="8032" s="104" customFormat="1"/>
    <row r="8033" s="104" customFormat="1"/>
    <row r="8034" s="104" customFormat="1"/>
    <row r="8035" s="104" customFormat="1"/>
    <row r="8036" s="104" customFormat="1"/>
    <row r="8037" s="104" customFormat="1"/>
    <row r="8038" s="104" customFormat="1"/>
    <row r="8039" s="104" customFormat="1"/>
    <row r="8040" s="104" customFormat="1"/>
    <row r="8041" s="104" customFormat="1"/>
    <row r="8042" s="104" customFormat="1"/>
    <row r="8043" s="104" customFormat="1"/>
    <row r="8044" s="104" customFormat="1"/>
    <row r="8045" s="104" customFormat="1"/>
    <row r="8046" s="104" customFormat="1"/>
    <row r="8047" s="104" customFormat="1"/>
    <row r="8048" s="104" customFormat="1"/>
    <row r="8049" s="104" customFormat="1"/>
    <row r="8050" s="104" customFormat="1"/>
    <row r="8051" s="104" customFormat="1"/>
    <row r="8052" s="104" customFormat="1"/>
    <row r="8053" s="104" customFormat="1"/>
    <row r="8054" s="104" customFormat="1"/>
    <row r="8055" s="104" customFormat="1"/>
    <row r="8056" s="104" customFormat="1"/>
    <row r="8057" s="104" customFormat="1"/>
    <row r="8058" s="104" customFormat="1"/>
    <row r="8059" s="104" customFormat="1"/>
    <row r="8060" s="104" customFormat="1"/>
    <row r="8061" s="104" customFormat="1"/>
    <row r="8062" s="104" customFormat="1"/>
    <row r="8063" s="104" customFormat="1"/>
    <row r="8064" s="104" customFormat="1"/>
    <row r="8065" s="104" customFormat="1"/>
    <row r="8066" s="104" customFormat="1"/>
    <row r="8067" s="104" customFormat="1"/>
    <row r="8068" s="104" customFormat="1"/>
    <row r="8069" s="104" customFormat="1"/>
    <row r="8070" s="104" customFormat="1"/>
    <row r="8071" s="104" customFormat="1"/>
    <row r="8072" s="104" customFormat="1"/>
    <row r="8073" s="104" customFormat="1"/>
    <row r="8074" s="104" customFormat="1"/>
    <row r="8075" s="104" customFormat="1"/>
    <row r="8076" s="104" customFormat="1"/>
    <row r="8077" s="104" customFormat="1"/>
    <row r="8078" s="104" customFormat="1"/>
    <row r="8079" s="104" customFormat="1"/>
    <row r="8080" s="104" customFormat="1"/>
    <row r="8081" s="104" customFormat="1"/>
    <row r="8082" s="104" customFormat="1"/>
    <row r="8083" s="104" customFormat="1"/>
    <row r="8084" s="104" customFormat="1"/>
    <row r="8085" s="104" customFormat="1"/>
    <row r="8086" s="104" customFormat="1"/>
    <row r="8087" s="104" customFormat="1"/>
    <row r="8088" s="104" customFormat="1"/>
    <row r="8089" s="104" customFormat="1"/>
    <row r="8090" s="104" customFormat="1"/>
    <row r="8091" s="104" customFormat="1"/>
    <row r="8092" s="104" customFormat="1"/>
    <row r="8093" s="104" customFormat="1"/>
    <row r="8094" s="104" customFormat="1"/>
    <row r="8095" s="104" customFormat="1"/>
    <row r="8096" s="104" customFormat="1"/>
    <row r="8097" s="104" customFormat="1"/>
    <row r="8098" s="104" customFormat="1"/>
    <row r="8099" s="104" customFormat="1"/>
    <row r="8100" s="104" customFormat="1"/>
    <row r="8101" s="104" customFormat="1"/>
    <row r="8102" s="104" customFormat="1"/>
    <row r="8103" s="104" customFormat="1"/>
    <row r="8104" s="104" customFormat="1"/>
    <row r="8105" s="104" customFormat="1"/>
    <row r="8106" s="104" customFormat="1"/>
    <row r="8107" s="104" customFormat="1"/>
    <row r="8108" s="104" customFormat="1"/>
    <row r="8109" s="104" customFormat="1"/>
    <row r="8110" s="104" customFormat="1"/>
    <row r="8111" s="104" customFormat="1"/>
    <row r="8112" s="104" customFormat="1"/>
    <row r="8113" s="104" customFormat="1"/>
    <row r="8114" s="104" customFormat="1"/>
    <row r="8115" s="104" customFormat="1"/>
    <row r="8116" s="104" customFormat="1"/>
    <row r="8117" s="104" customFormat="1"/>
    <row r="8118" s="104" customFormat="1"/>
    <row r="8119" s="104" customFormat="1"/>
    <row r="8120" s="104" customFormat="1"/>
    <row r="8121" s="104" customFormat="1"/>
    <row r="8122" s="104" customFormat="1"/>
    <row r="8123" s="104" customFormat="1"/>
    <row r="8124" s="104" customFormat="1"/>
    <row r="8125" s="104" customFormat="1"/>
    <row r="8126" s="104" customFormat="1"/>
    <row r="8127" s="104" customFormat="1"/>
    <row r="8128" s="104" customFormat="1"/>
    <row r="8129" s="104" customFormat="1"/>
    <row r="8130" s="104" customFormat="1"/>
    <row r="8131" s="104" customFormat="1"/>
    <row r="8132" s="104" customFormat="1"/>
    <row r="8133" s="104" customFormat="1"/>
    <row r="8134" s="104" customFormat="1"/>
    <row r="8135" s="104" customFormat="1"/>
    <row r="8136" s="104" customFormat="1"/>
    <row r="8137" s="104" customFormat="1"/>
    <row r="8138" s="104" customFormat="1"/>
    <row r="8139" s="104" customFormat="1"/>
    <row r="8140" s="104" customFormat="1"/>
    <row r="8141" s="104" customFormat="1"/>
    <row r="8142" s="104" customFormat="1"/>
    <row r="8143" s="104" customFormat="1"/>
    <row r="8144" s="104" customFormat="1"/>
    <row r="8145" s="104" customFormat="1"/>
    <row r="8146" s="104" customFormat="1"/>
    <row r="8147" s="104" customFormat="1"/>
    <row r="8148" s="104" customFormat="1"/>
    <row r="8149" s="104" customFormat="1"/>
    <row r="8150" s="104" customFormat="1"/>
    <row r="8151" s="104" customFormat="1"/>
    <row r="8152" s="104" customFormat="1"/>
    <row r="8153" s="104" customFormat="1"/>
    <row r="8154" s="104" customFormat="1"/>
    <row r="8155" s="104" customFormat="1"/>
    <row r="8156" s="104" customFormat="1"/>
    <row r="8157" s="104" customFormat="1"/>
    <row r="8158" s="104" customFormat="1"/>
    <row r="8159" s="104" customFormat="1"/>
    <row r="8160" s="104" customFormat="1"/>
    <row r="8161" s="104" customFormat="1"/>
    <row r="8162" s="104" customFormat="1"/>
    <row r="8163" s="104" customFormat="1"/>
    <row r="8164" s="104" customFormat="1"/>
    <row r="8165" s="104" customFormat="1"/>
    <row r="8166" s="104" customFormat="1"/>
    <row r="8167" s="104" customFormat="1"/>
    <row r="8168" s="104" customFormat="1"/>
    <row r="8169" s="104" customFormat="1"/>
    <row r="8170" s="104" customFormat="1"/>
    <row r="8171" s="104" customFormat="1"/>
    <row r="8172" s="104" customFormat="1"/>
    <row r="8173" s="104" customFormat="1"/>
    <row r="8174" s="104" customFormat="1"/>
    <row r="8175" s="104" customFormat="1"/>
    <row r="8176" s="104" customFormat="1"/>
    <row r="8177" s="104" customFormat="1"/>
    <row r="8178" s="104" customFormat="1"/>
    <row r="8179" s="104" customFormat="1"/>
    <row r="8180" s="104" customFormat="1"/>
    <row r="8181" s="104" customFormat="1"/>
    <row r="8182" s="104" customFormat="1"/>
    <row r="8183" s="104" customFormat="1"/>
    <row r="8184" s="104" customFormat="1"/>
    <row r="8185" s="104" customFormat="1"/>
    <row r="8186" s="104" customFormat="1"/>
    <row r="8187" s="104" customFormat="1"/>
    <row r="8188" s="104" customFormat="1"/>
    <row r="8189" s="104" customFormat="1"/>
    <row r="8190" s="104" customFormat="1"/>
    <row r="8191" s="104" customFormat="1"/>
    <row r="8192" s="104" customFormat="1"/>
    <row r="8193" s="104" customFormat="1"/>
    <row r="8194" s="104" customFormat="1"/>
    <row r="8195" s="104" customFormat="1"/>
    <row r="8196" s="104" customFormat="1"/>
    <row r="8197" s="104" customFormat="1"/>
    <row r="8198" s="104" customFormat="1"/>
    <row r="8199" s="104" customFormat="1"/>
    <row r="8200" s="104" customFormat="1"/>
    <row r="8201" s="104" customFormat="1"/>
    <row r="8202" s="104" customFormat="1"/>
    <row r="8203" s="104" customFormat="1"/>
    <row r="8204" s="104" customFormat="1"/>
    <row r="8205" s="104" customFormat="1"/>
    <row r="8206" s="104" customFormat="1"/>
    <row r="8207" s="104" customFormat="1"/>
    <row r="8208" s="104" customFormat="1"/>
    <row r="8209" s="104" customFormat="1"/>
    <row r="8210" s="104" customFormat="1"/>
    <row r="8211" s="104" customFormat="1"/>
    <row r="8212" s="104" customFormat="1"/>
    <row r="8213" s="104" customFormat="1"/>
    <row r="8214" s="104" customFormat="1"/>
    <row r="8215" s="104" customFormat="1"/>
    <row r="8216" s="104" customFormat="1"/>
    <row r="8217" s="104" customFormat="1"/>
    <row r="8218" s="104" customFormat="1"/>
    <row r="8219" s="104" customFormat="1"/>
    <row r="8220" s="104" customFormat="1"/>
    <row r="8221" s="104" customFormat="1"/>
    <row r="8222" s="104" customFormat="1"/>
    <row r="8223" s="104" customFormat="1"/>
    <row r="8224" s="104" customFormat="1"/>
    <row r="8225" s="104" customFormat="1"/>
    <row r="8226" s="104" customFormat="1"/>
    <row r="8227" s="104" customFormat="1"/>
    <row r="8228" s="104" customFormat="1"/>
    <row r="8229" s="104" customFormat="1"/>
    <row r="8230" s="104" customFormat="1"/>
    <row r="8231" s="104" customFormat="1"/>
    <row r="8232" s="104" customFormat="1"/>
    <row r="8233" s="104" customFormat="1"/>
    <row r="8234" s="104" customFormat="1"/>
    <row r="8235" s="104" customFormat="1"/>
    <row r="8236" s="104" customFormat="1"/>
    <row r="8237" s="104" customFormat="1"/>
    <row r="8238" s="104" customFormat="1"/>
    <row r="8239" s="104" customFormat="1"/>
    <row r="8240" s="104" customFormat="1"/>
    <row r="8241" s="104" customFormat="1"/>
    <row r="8242" s="104" customFormat="1"/>
    <row r="8243" s="104" customFormat="1"/>
    <row r="8244" s="104" customFormat="1"/>
    <row r="8245" s="104" customFormat="1"/>
    <row r="8246" s="104" customFormat="1"/>
    <row r="8247" s="104" customFormat="1"/>
    <row r="8248" s="104" customFormat="1"/>
    <row r="8249" s="104" customFormat="1"/>
    <row r="8250" s="104" customFormat="1"/>
    <row r="8251" s="104" customFormat="1"/>
    <row r="8252" s="104" customFormat="1"/>
    <row r="8253" s="104" customFormat="1"/>
    <row r="8254" s="104" customFormat="1"/>
    <row r="8255" s="104" customFormat="1"/>
    <row r="8256" s="104" customFormat="1"/>
    <row r="8257" s="104" customFormat="1"/>
    <row r="8258" s="104" customFormat="1"/>
    <row r="8259" s="104" customFormat="1"/>
    <row r="8260" s="104" customFormat="1"/>
    <row r="8261" s="104" customFormat="1"/>
    <row r="8262" s="104" customFormat="1"/>
    <row r="8263" s="104" customFormat="1"/>
    <row r="8264" s="104" customFormat="1"/>
    <row r="8265" s="104" customFormat="1"/>
    <row r="8266" s="104" customFormat="1"/>
    <row r="8267" s="104" customFormat="1"/>
    <row r="8268" s="104" customFormat="1"/>
    <row r="8269" s="104" customFormat="1"/>
    <row r="8270" s="104" customFormat="1"/>
    <row r="8271" s="104" customFormat="1"/>
    <row r="8272" s="104" customFormat="1"/>
    <row r="8273" s="104" customFormat="1"/>
    <row r="8274" s="104" customFormat="1"/>
    <row r="8275" s="104" customFormat="1"/>
    <row r="8276" s="104" customFormat="1"/>
    <row r="8277" s="104" customFormat="1"/>
    <row r="8278" s="104" customFormat="1"/>
    <row r="8279" s="104" customFormat="1"/>
    <row r="8280" s="104" customFormat="1"/>
    <row r="8281" s="104" customFormat="1"/>
    <row r="8282" s="104" customFormat="1"/>
    <row r="8283" s="104" customFormat="1"/>
    <row r="8284" s="104" customFormat="1"/>
    <row r="8285" s="104" customFormat="1"/>
    <row r="8286" s="104" customFormat="1"/>
    <row r="8287" s="104" customFormat="1"/>
    <row r="8288" s="104" customFormat="1"/>
    <row r="8289" s="104" customFormat="1"/>
    <row r="8290" s="104" customFormat="1"/>
    <row r="8291" s="104" customFormat="1"/>
    <row r="8292" s="104" customFormat="1"/>
    <row r="8293" s="104" customFormat="1"/>
    <row r="8294" s="104" customFormat="1"/>
    <row r="8295" s="104" customFormat="1"/>
    <row r="8296" s="104" customFormat="1"/>
    <row r="8297" s="104" customFormat="1"/>
    <row r="8298" s="104" customFormat="1"/>
    <row r="8299" s="104" customFormat="1"/>
    <row r="8300" s="104" customFormat="1"/>
    <row r="8301" s="104" customFormat="1"/>
    <row r="8302" s="104" customFormat="1"/>
    <row r="8303" s="104" customFormat="1"/>
    <row r="8304" s="104" customFormat="1"/>
    <row r="8305" s="104" customFormat="1"/>
    <row r="8306" s="104" customFormat="1"/>
    <row r="8307" s="104" customFormat="1"/>
    <row r="8308" s="104" customFormat="1"/>
    <row r="8309" s="104" customFormat="1"/>
    <row r="8310" s="104" customFormat="1"/>
    <row r="8311" s="104" customFormat="1"/>
    <row r="8312" s="104" customFormat="1"/>
    <row r="8313" s="104" customFormat="1"/>
    <row r="8314" s="104" customFormat="1"/>
    <row r="8315" s="104" customFormat="1"/>
    <row r="8316" s="104" customFormat="1"/>
    <row r="8317" s="104" customFormat="1"/>
    <row r="8318" s="104" customFormat="1"/>
    <row r="8319" s="104" customFormat="1"/>
    <row r="8320" s="104" customFormat="1"/>
    <row r="8321" s="104" customFormat="1"/>
    <row r="8322" s="104" customFormat="1"/>
    <row r="8323" s="104" customFormat="1"/>
    <row r="8324" s="104" customFormat="1"/>
    <row r="8325" s="104" customFormat="1"/>
    <row r="8326" s="104" customFormat="1"/>
    <row r="8327" s="104" customFormat="1"/>
    <row r="8328" s="104" customFormat="1"/>
    <row r="8329" s="104" customFormat="1"/>
    <row r="8330" s="104" customFormat="1"/>
    <row r="8331" s="104" customFormat="1"/>
    <row r="8332" s="104" customFormat="1"/>
    <row r="8333" s="104" customFormat="1"/>
    <row r="8334" s="104" customFormat="1"/>
    <row r="8335" s="104" customFormat="1"/>
    <row r="8336" s="104" customFormat="1"/>
    <row r="8337" s="104" customFormat="1"/>
    <row r="8338" s="104" customFormat="1"/>
    <row r="8339" s="104" customFormat="1"/>
    <row r="8340" s="104" customFormat="1"/>
    <row r="8341" s="104" customFormat="1"/>
    <row r="8342" s="104" customFormat="1"/>
    <row r="8343" s="104" customFormat="1"/>
    <row r="8344" s="104" customFormat="1"/>
    <row r="8345" s="104" customFormat="1"/>
    <row r="8346" s="104" customFormat="1"/>
    <row r="8347" s="104" customFormat="1"/>
    <row r="8348" s="104" customFormat="1"/>
    <row r="8349" s="104" customFormat="1"/>
    <row r="8350" s="104" customFormat="1"/>
    <row r="8351" s="104" customFormat="1"/>
    <row r="8352" s="104" customFormat="1"/>
    <row r="8353" s="104" customFormat="1"/>
    <row r="8354" s="104" customFormat="1"/>
    <row r="8355" s="104" customFormat="1"/>
    <row r="8356" s="104" customFormat="1"/>
    <row r="8357" s="104" customFormat="1"/>
    <row r="8358" s="104" customFormat="1"/>
    <row r="8359" s="104" customFormat="1"/>
    <row r="8360" s="104" customFormat="1"/>
    <row r="8361" s="104" customFormat="1"/>
    <row r="8362" s="104" customFormat="1"/>
    <row r="8363" s="104" customFormat="1"/>
    <row r="8364" s="104" customFormat="1"/>
    <row r="8365" s="104" customFormat="1"/>
    <row r="8366" s="104" customFormat="1"/>
    <row r="8367" s="104" customFormat="1"/>
    <row r="8368" s="104" customFormat="1"/>
    <row r="8369" s="104" customFormat="1"/>
    <row r="8370" s="104" customFormat="1"/>
    <row r="8371" s="104" customFormat="1"/>
    <row r="8372" s="104" customFormat="1"/>
    <row r="8373" s="104" customFormat="1"/>
    <row r="8374" s="104" customFormat="1"/>
    <row r="8375" s="104" customFormat="1"/>
    <row r="8376" s="104" customFormat="1"/>
    <row r="8377" s="104" customFormat="1"/>
    <row r="8378" s="104" customFormat="1"/>
    <row r="8379" s="104" customFormat="1"/>
    <row r="8380" s="104" customFormat="1"/>
    <row r="8381" s="104" customFormat="1"/>
    <row r="8382" s="104" customFormat="1"/>
    <row r="8383" s="104" customFormat="1"/>
    <row r="8384" s="104" customFormat="1"/>
    <row r="8385" s="104" customFormat="1"/>
    <row r="8386" s="104" customFormat="1"/>
    <row r="8387" s="104" customFormat="1"/>
    <row r="8388" s="104" customFormat="1"/>
    <row r="8389" s="104" customFormat="1"/>
    <row r="8390" s="104" customFormat="1"/>
    <row r="8391" s="104" customFormat="1"/>
    <row r="8392" s="104" customFormat="1"/>
    <row r="8393" s="104" customFormat="1"/>
    <row r="8394" s="104" customFormat="1"/>
    <row r="8395" s="104" customFormat="1"/>
    <row r="8396" s="104" customFormat="1"/>
    <row r="8397" s="104" customFormat="1"/>
    <row r="8398" s="104" customFormat="1"/>
    <row r="8399" s="104" customFormat="1"/>
    <row r="8400" s="104" customFormat="1"/>
    <row r="8401" s="104" customFormat="1"/>
    <row r="8402" s="104" customFormat="1"/>
    <row r="8403" s="104" customFormat="1"/>
    <row r="8404" s="104" customFormat="1"/>
    <row r="8405" s="104" customFormat="1"/>
    <row r="8406" s="104" customFormat="1"/>
    <row r="8407" s="104" customFormat="1"/>
    <row r="8408" s="104" customFormat="1"/>
    <row r="8409" s="104" customFormat="1"/>
    <row r="8410" s="104" customFormat="1"/>
    <row r="8411" s="104" customFormat="1"/>
    <row r="8412" s="104" customFormat="1"/>
    <row r="8413" s="104" customFormat="1"/>
    <row r="8414" s="104" customFormat="1"/>
    <row r="8415" s="104" customFormat="1"/>
    <row r="8416" s="104" customFormat="1"/>
    <row r="8417" s="104" customFormat="1"/>
    <row r="8418" s="104" customFormat="1"/>
    <row r="8419" s="104" customFormat="1"/>
    <row r="8420" s="104" customFormat="1"/>
    <row r="8421" s="104" customFormat="1"/>
    <row r="8422" s="104" customFormat="1"/>
    <row r="8423" s="104" customFormat="1"/>
    <row r="8424" s="104" customFormat="1"/>
    <row r="8425" s="104" customFormat="1"/>
    <row r="8426" s="104" customFormat="1"/>
    <row r="8427" s="104" customFormat="1"/>
    <row r="8428" s="104" customFormat="1"/>
    <row r="8429" s="104" customFormat="1"/>
    <row r="8430" s="104" customFormat="1"/>
    <row r="8431" s="104" customFormat="1"/>
    <row r="8432" s="104" customFormat="1"/>
    <row r="8433" s="104" customFormat="1"/>
    <row r="8434" s="104" customFormat="1"/>
    <row r="8435" s="104" customFormat="1"/>
    <row r="8436" s="104" customFormat="1"/>
    <row r="8437" s="104" customFormat="1"/>
    <row r="8438" s="104" customFormat="1"/>
    <row r="8439" s="104" customFormat="1"/>
    <row r="8440" s="104" customFormat="1"/>
    <row r="8441" s="104" customFormat="1"/>
    <row r="8442" s="104" customFormat="1"/>
    <row r="8443" s="104" customFormat="1"/>
    <row r="8444" s="104" customFormat="1"/>
    <row r="8445" s="104" customFormat="1"/>
    <row r="8446" s="104" customFormat="1"/>
    <row r="8447" s="104" customFormat="1"/>
    <row r="8448" s="104" customFormat="1"/>
    <row r="8449" s="104" customFormat="1"/>
    <row r="8450" s="104" customFormat="1"/>
    <row r="8451" s="104" customFormat="1"/>
    <row r="8452" s="104" customFormat="1"/>
    <row r="8453" s="104" customFormat="1"/>
    <row r="8454" s="104" customFormat="1"/>
    <row r="8455" s="104" customFormat="1"/>
    <row r="8456" s="104" customFormat="1"/>
    <row r="8457" s="104" customFormat="1"/>
    <row r="8458" s="104" customFormat="1"/>
    <row r="8459" s="104" customFormat="1"/>
    <row r="8460" s="104" customFormat="1"/>
    <row r="8461" s="104" customFormat="1"/>
    <row r="8462" s="104" customFormat="1"/>
    <row r="8463" s="104" customFormat="1"/>
    <row r="8464" s="104" customFormat="1"/>
    <row r="8465" s="104" customFormat="1"/>
    <row r="8466" s="104" customFormat="1"/>
    <row r="8467" s="104" customFormat="1"/>
    <row r="8468" s="104" customFormat="1"/>
    <row r="8469" s="104" customFormat="1"/>
    <row r="8470" s="104" customFormat="1"/>
    <row r="8471" s="104" customFormat="1"/>
    <row r="8472" s="104" customFormat="1"/>
    <row r="8473" s="104" customFormat="1"/>
    <row r="8474" s="104" customFormat="1"/>
    <row r="8475" s="104" customFormat="1"/>
    <row r="8476" s="104" customFormat="1"/>
    <row r="8477" s="104" customFormat="1"/>
    <row r="8478" s="104" customFormat="1"/>
    <row r="8479" s="104" customFormat="1"/>
    <row r="8480" s="104" customFormat="1"/>
    <row r="8481" s="104" customFormat="1"/>
    <row r="8482" s="104" customFormat="1"/>
    <row r="8483" s="104" customFormat="1"/>
    <row r="8484" s="104" customFormat="1"/>
    <row r="8485" s="104" customFormat="1"/>
    <row r="8486" s="104" customFormat="1"/>
    <row r="8487" s="104" customFormat="1"/>
    <row r="8488" s="104" customFormat="1"/>
    <row r="8489" s="104" customFormat="1"/>
    <row r="8490" s="104" customFormat="1"/>
    <row r="8491" s="104" customFormat="1"/>
    <row r="8492" s="104" customFormat="1"/>
    <row r="8493" s="104" customFormat="1"/>
    <row r="8494" s="104" customFormat="1"/>
    <row r="8495" s="104" customFormat="1"/>
    <row r="8496" s="104" customFormat="1"/>
    <row r="8497" s="104" customFormat="1"/>
    <row r="8498" s="104" customFormat="1"/>
    <row r="8499" s="104" customFormat="1"/>
    <row r="8500" s="104" customFormat="1"/>
    <row r="8501" s="104" customFormat="1"/>
    <row r="8502" s="104" customFormat="1"/>
    <row r="8503" s="104" customFormat="1"/>
    <row r="8504" s="104" customFormat="1"/>
    <row r="8505" s="104" customFormat="1"/>
    <row r="8506" s="104" customFormat="1"/>
    <row r="8507" s="104" customFormat="1"/>
    <row r="8508" s="104" customFormat="1"/>
    <row r="8509" s="104" customFormat="1"/>
    <row r="8510" s="104" customFormat="1"/>
    <row r="8511" s="104" customFormat="1"/>
    <row r="8512" s="104" customFormat="1"/>
    <row r="8513" s="104" customFormat="1"/>
    <row r="8514" s="104" customFormat="1"/>
    <row r="8515" s="104" customFormat="1"/>
    <row r="8516" s="104" customFormat="1"/>
    <row r="8517" s="104" customFormat="1"/>
    <row r="8518" s="104" customFormat="1"/>
    <row r="8519" s="104" customFormat="1"/>
    <row r="8520" s="104" customFormat="1"/>
    <row r="8521" s="104" customFormat="1"/>
    <row r="8522" s="104" customFormat="1"/>
    <row r="8523" s="104" customFormat="1"/>
    <row r="8524" s="104" customFormat="1"/>
    <row r="8525" s="104" customFormat="1"/>
    <row r="8526" s="104" customFormat="1"/>
    <row r="8527" s="104" customFormat="1"/>
    <row r="8528" s="104" customFormat="1"/>
    <row r="8529" s="104" customFormat="1"/>
    <row r="8530" s="104" customFormat="1"/>
    <row r="8531" s="104" customFormat="1"/>
    <row r="8532" s="104" customFormat="1"/>
    <row r="8533" s="104" customFormat="1"/>
    <row r="8534" s="104" customFormat="1"/>
    <row r="8535" s="104" customFormat="1"/>
    <row r="8536" s="104" customFormat="1"/>
    <row r="8537" s="104" customFormat="1"/>
    <row r="8538" s="104" customFormat="1"/>
    <row r="8539" s="104" customFormat="1"/>
    <row r="8540" s="104" customFormat="1"/>
    <row r="8541" s="104" customFormat="1"/>
    <row r="8542" s="104" customFormat="1"/>
    <row r="8543" s="104" customFormat="1"/>
    <row r="8544" s="104" customFormat="1"/>
    <row r="8545" s="104" customFormat="1"/>
    <row r="8546" s="104" customFormat="1"/>
    <row r="8547" s="104" customFormat="1"/>
    <row r="8548" s="104" customFormat="1"/>
    <row r="8549" s="104" customFormat="1"/>
    <row r="8550" s="104" customFormat="1"/>
    <row r="8551" s="104" customFormat="1"/>
    <row r="8552" s="104" customFormat="1"/>
    <row r="8553" s="104" customFormat="1"/>
    <row r="8554" s="104" customFormat="1"/>
    <row r="8555" s="104" customFormat="1"/>
    <row r="8556" s="104" customFormat="1"/>
    <row r="8557" s="104" customFormat="1"/>
    <row r="8558" s="104" customFormat="1"/>
    <row r="8559" s="104" customFormat="1"/>
    <row r="8560" s="104" customFormat="1"/>
    <row r="8561" s="104" customFormat="1"/>
    <row r="8562" s="104" customFormat="1"/>
    <row r="8563" s="104" customFormat="1"/>
    <row r="8564" s="104" customFormat="1"/>
    <row r="8565" s="104" customFormat="1"/>
    <row r="8566" s="104" customFormat="1"/>
    <row r="8567" s="104" customFormat="1"/>
    <row r="8568" s="104" customFormat="1"/>
    <row r="8569" s="104" customFormat="1"/>
    <row r="8570" s="104" customFormat="1"/>
    <row r="8571" s="104" customFormat="1"/>
    <row r="8572" s="104" customFormat="1"/>
    <row r="8573" s="104" customFormat="1"/>
    <row r="8574" s="104" customFormat="1"/>
    <row r="8575" s="104" customFormat="1"/>
    <row r="8576" s="104" customFormat="1"/>
    <row r="8577" s="104" customFormat="1"/>
    <row r="8578" s="104" customFormat="1"/>
    <row r="8579" s="104" customFormat="1"/>
    <row r="8580" s="104" customFormat="1"/>
    <row r="8581" s="104" customFormat="1"/>
    <row r="8582" s="104" customFormat="1"/>
    <row r="8583" s="104" customFormat="1"/>
    <row r="8584" s="104" customFormat="1"/>
    <row r="8585" s="104" customFormat="1"/>
    <row r="8586" s="104" customFormat="1"/>
    <row r="8587" s="104" customFormat="1"/>
    <row r="8588" s="104" customFormat="1"/>
    <row r="8589" s="104" customFormat="1"/>
    <row r="8590" s="104" customFormat="1"/>
    <row r="8591" s="104" customFormat="1"/>
    <row r="8592" s="104" customFormat="1"/>
    <row r="8593" s="104" customFormat="1"/>
    <row r="8594" s="104" customFormat="1"/>
    <row r="8595" s="104" customFormat="1"/>
    <row r="8596" s="104" customFormat="1"/>
    <row r="8597" s="104" customFormat="1"/>
    <row r="8598" s="104" customFormat="1"/>
    <row r="8599" s="104" customFormat="1"/>
    <row r="8600" s="104" customFormat="1"/>
    <row r="8601" s="104" customFormat="1"/>
    <row r="8602" s="104" customFormat="1"/>
    <row r="8603" s="104" customFormat="1"/>
    <row r="8604" s="104" customFormat="1"/>
    <row r="8605" s="104" customFormat="1"/>
    <row r="8606" s="104" customFormat="1"/>
    <row r="8607" s="104" customFormat="1"/>
    <row r="8608" s="104" customFormat="1"/>
    <row r="8609" s="104" customFormat="1"/>
    <row r="8610" s="104" customFormat="1"/>
    <row r="8611" s="104" customFormat="1"/>
    <row r="8612" s="104" customFormat="1"/>
    <row r="8613" s="104" customFormat="1"/>
    <row r="8614" s="104" customFormat="1"/>
    <row r="8615" s="104" customFormat="1"/>
    <row r="8616" s="104" customFormat="1"/>
    <row r="8617" s="104" customFormat="1"/>
    <row r="8618" s="104" customFormat="1"/>
    <row r="8619" s="104" customFormat="1"/>
    <row r="8620" s="104" customFormat="1"/>
    <row r="8621" s="104" customFormat="1"/>
    <row r="8622" s="104" customFormat="1"/>
    <row r="8623" s="104" customFormat="1"/>
    <row r="8624" s="104" customFormat="1"/>
    <row r="8625" s="104" customFormat="1"/>
    <row r="8626" s="104" customFormat="1"/>
    <row r="8627" s="104" customFormat="1"/>
    <row r="8628" s="104" customFormat="1"/>
    <row r="8629" s="104" customFormat="1"/>
    <row r="8630" s="104" customFormat="1"/>
    <row r="8631" s="104" customFormat="1"/>
    <row r="8632" s="104" customFormat="1"/>
    <row r="8633" s="104" customFormat="1"/>
    <row r="8634" s="104" customFormat="1"/>
    <row r="8635" s="104" customFormat="1"/>
    <row r="8636" s="104" customFormat="1"/>
    <row r="8637" s="104" customFormat="1"/>
    <row r="8638" s="104" customFormat="1"/>
    <row r="8639" s="104" customFormat="1"/>
    <row r="8640" s="104" customFormat="1"/>
    <row r="8641" s="104" customFormat="1"/>
    <row r="8642" s="104" customFormat="1"/>
    <row r="8643" s="104" customFormat="1"/>
    <row r="8644" s="104" customFormat="1"/>
    <row r="8645" s="104" customFormat="1"/>
    <row r="8646" s="104" customFormat="1"/>
    <row r="8647" s="104" customFormat="1"/>
    <row r="8648" s="104" customFormat="1"/>
    <row r="8649" s="104" customFormat="1"/>
    <row r="8650" s="104" customFormat="1"/>
    <row r="8651" s="104" customFormat="1"/>
    <row r="8652" s="104" customFormat="1"/>
    <row r="8653" s="104" customFormat="1"/>
    <row r="8654" s="104" customFormat="1"/>
    <row r="8655" s="104" customFormat="1"/>
    <row r="8656" s="104" customFormat="1"/>
    <row r="8657" s="104" customFormat="1"/>
    <row r="8658" s="104" customFormat="1"/>
    <row r="8659" s="104" customFormat="1"/>
    <row r="8660" s="104" customFormat="1"/>
    <row r="8661" s="104" customFormat="1"/>
    <row r="8662" s="104" customFormat="1"/>
    <row r="8663" s="104" customFormat="1"/>
    <row r="8664" s="104" customFormat="1"/>
    <row r="8665" s="104" customFormat="1"/>
    <row r="8666" s="104" customFormat="1"/>
    <row r="8667" s="104" customFormat="1"/>
    <row r="8668" s="104" customFormat="1"/>
    <row r="8669" s="104" customFormat="1"/>
    <row r="8670" s="104" customFormat="1"/>
    <row r="8671" s="104" customFormat="1"/>
    <row r="8672" s="104" customFormat="1"/>
    <row r="8673" s="104" customFormat="1"/>
    <row r="8674" s="104" customFormat="1"/>
    <row r="8675" s="104" customFormat="1"/>
    <row r="8676" s="104" customFormat="1"/>
    <row r="8677" s="104" customFormat="1"/>
    <row r="8678" s="104" customFormat="1"/>
    <row r="8679" s="104" customFormat="1"/>
    <row r="8680" s="104" customFormat="1"/>
    <row r="8681" s="104" customFormat="1"/>
    <row r="8682" s="104" customFormat="1"/>
    <row r="8683" s="104" customFormat="1"/>
    <row r="8684" s="104" customFormat="1"/>
    <row r="8685" s="104" customFormat="1"/>
    <row r="8686" s="104" customFormat="1"/>
    <row r="8687" s="104" customFormat="1"/>
    <row r="8688" s="104" customFormat="1"/>
    <row r="8689" s="104" customFormat="1"/>
    <row r="8690" s="104" customFormat="1"/>
    <row r="8691" s="104" customFormat="1"/>
    <row r="8692" s="104" customFormat="1"/>
    <row r="8693" s="104" customFormat="1"/>
    <row r="8694" s="104" customFormat="1"/>
    <row r="8695" s="104" customFormat="1"/>
    <row r="8696" s="104" customFormat="1"/>
    <row r="8697" s="104" customFormat="1"/>
    <row r="8698" s="104" customFormat="1"/>
    <row r="8699" s="104" customFormat="1"/>
    <row r="8700" s="104" customFormat="1"/>
    <row r="8701" s="104" customFormat="1"/>
    <row r="8702" s="104" customFormat="1"/>
    <row r="8703" s="104" customFormat="1"/>
    <row r="8704" s="104" customFormat="1"/>
    <row r="8705" s="104" customFormat="1"/>
    <row r="8706" s="104" customFormat="1"/>
    <row r="8707" s="104" customFormat="1"/>
    <row r="8708" s="104" customFormat="1"/>
    <row r="8709" s="104" customFormat="1"/>
    <row r="8710" s="104" customFormat="1"/>
    <row r="8711" s="104" customFormat="1"/>
    <row r="8712" s="104" customFormat="1"/>
    <row r="8713" s="104" customFormat="1"/>
    <row r="8714" s="104" customFormat="1"/>
    <row r="8715" s="104" customFormat="1"/>
    <row r="8716" s="104" customFormat="1"/>
    <row r="8717" s="104" customFormat="1"/>
    <row r="8718" s="104" customFormat="1"/>
    <row r="8719" s="104" customFormat="1"/>
    <row r="8720" s="104" customFormat="1"/>
    <row r="8721" s="104" customFormat="1"/>
    <row r="8722" s="104" customFormat="1"/>
    <row r="8723" s="104" customFormat="1"/>
    <row r="8724" s="104" customFormat="1"/>
    <row r="8725" s="104" customFormat="1"/>
    <row r="8726" s="104" customFormat="1"/>
    <row r="8727" s="104" customFormat="1"/>
    <row r="8728" s="104" customFormat="1"/>
    <row r="8729" s="104" customFormat="1"/>
    <row r="8730" s="104" customFormat="1"/>
    <row r="8731" s="104" customFormat="1"/>
    <row r="8732" s="104" customFormat="1"/>
    <row r="8733" s="104" customFormat="1"/>
    <row r="8734" s="104" customFormat="1"/>
    <row r="8735" s="104" customFormat="1"/>
    <row r="8736" s="104" customFormat="1"/>
    <row r="8737" s="104" customFormat="1"/>
    <row r="8738" s="104" customFormat="1"/>
    <row r="8739" s="104" customFormat="1"/>
    <row r="8740" s="104" customFormat="1"/>
    <row r="8741" s="104" customFormat="1"/>
    <row r="8742" s="104" customFormat="1"/>
    <row r="8743" s="104" customFormat="1"/>
    <row r="8744" s="104" customFormat="1"/>
    <row r="8745" s="104" customFormat="1"/>
    <row r="8746" s="104" customFormat="1"/>
    <row r="8747" s="104" customFormat="1"/>
    <row r="8748" s="104" customFormat="1"/>
    <row r="8749" s="104" customFormat="1"/>
    <row r="8750" s="104" customFormat="1"/>
    <row r="8751" s="104" customFormat="1"/>
    <row r="8752" s="104" customFormat="1"/>
    <row r="8753" s="104" customFormat="1"/>
    <row r="8754" s="104" customFormat="1"/>
    <row r="8755" s="104" customFormat="1"/>
    <row r="8756" s="104" customFormat="1"/>
    <row r="8757" s="104" customFormat="1"/>
    <row r="8758" s="104" customFormat="1"/>
    <row r="8759" s="104" customFormat="1"/>
    <row r="8760" s="104" customFormat="1"/>
    <row r="8761" s="104" customFormat="1"/>
    <row r="8762" s="104" customFormat="1"/>
    <row r="8763" s="104" customFormat="1"/>
    <row r="8764" s="104" customFormat="1"/>
    <row r="8765" s="104" customFormat="1"/>
    <row r="8766" s="104" customFormat="1"/>
    <row r="8767" s="104" customFormat="1"/>
    <row r="8768" s="104" customFormat="1"/>
    <row r="8769" s="104" customFormat="1"/>
    <row r="8770" s="104" customFormat="1"/>
    <row r="8771" s="104" customFormat="1"/>
    <row r="8772" s="104" customFormat="1"/>
    <row r="8773" s="104" customFormat="1"/>
    <row r="8774" s="104" customFormat="1"/>
    <row r="8775" s="104" customFormat="1"/>
    <row r="8776" s="104" customFormat="1"/>
    <row r="8777" s="104" customFormat="1"/>
    <row r="8778" s="104" customFormat="1"/>
    <row r="8779" s="104" customFormat="1"/>
    <row r="8780" s="104" customFormat="1"/>
    <row r="8781" s="104" customFormat="1"/>
    <row r="8782" s="104" customFormat="1"/>
    <row r="8783" s="104" customFormat="1"/>
    <row r="8784" s="104" customFormat="1"/>
    <row r="8785" s="104" customFormat="1"/>
    <row r="8786" s="104" customFormat="1"/>
    <row r="8787" s="104" customFormat="1"/>
    <row r="8788" s="104" customFormat="1"/>
    <row r="8789" s="104" customFormat="1"/>
    <row r="8790" s="104" customFormat="1"/>
    <row r="8791" s="104" customFormat="1"/>
    <row r="8792" s="104" customFormat="1"/>
    <row r="8793" s="104" customFormat="1"/>
    <row r="8794" s="104" customFormat="1"/>
    <row r="8795" s="104" customFormat="1"/>
    <row r="8796" s="104" customFormat="1"/>
    <row r="8797" s="104" customFormat="1"/>
    <row r="8798" s="104" customFormat="1"/>
    <row r="8799" s="104" customFormat="1"/>
    <row r="8800" s="104" customFormat="1"/>
    <row r="8801" s="104" customFormat="1"/>
    <row r="8802" s="104" customFormat="1"/>
    <row r="8803" s="104" customFormat="1"/>
    <row r="8804" s="104" customFormat="1"/>
    <row r="8805" s="104" customFormat="1"/>
    <row r="8806" s="104" customFormat="1"/>
    <row r="8807" s="104" customFormat="1"/>
    <row r="8808" s="104" customFormat="1"/>
    <row r="8809" s="104" customFormat="1"/>
    <row r="8810" s="104" customFormat="1"/>
    <row r="8811" s="104" customFormat="1"/>
    <row r="8812" s="104" customFormat="1"/>
    <row r="8813" s="104" customFormat="1"/>
    <row r="8814" s="104" customFormat="1"/>
    <row r="8815" s="104" customFormat="1"/>
    <row r="8816" s="104" customFormat="1"/>
    <row r="8817" s="104" customFormat="1"/>
    <row r="8818" s="104" customFormat="1"/>
    <row r="8819" s="104" customFormat="1"/>
    <row r="8820" s="104" customFormat="1"/>
    <row r="8821" s="104" customFormat="1"/>
    <row r="8822" s="104" customFormat="1"/>
    <row r="8823" s="104" customFormat="1"/>
    <row r="8824" s="104" customFormat="1"/>
    <row r="8825" s="104" customFormat="1"/>
    <row r="8826" s="104" customFormat="1"/>
    <row r="8827" s="104" customFormat="1"/>
    <row r="8828" s="104" customFormat="1"/>
    <row r="8829" s="104" customFormat="1"/>
    <row r="8830" s="104" customFormat="1"/>
    <row r="8831" s="104" customFormat="1"/>
    <row r="8832" s="104" customFormat="1"/>
    <row r="8833" s="104" customFormat="1"/>
    <row r="8834" s="104" customFormat="1"/>
    <row r="8835" s="104" customFormat="1"/>
    <row r="8836" s="104" customFormat="1"/>
    <row r="8837" s="104" customFormat="1"/>
    <row r="8838" s="104" customFormat="1"/>
    <row r="8839" s="104" customFormat="1"/>
    <row r="8840" s="104" customFormat="1"/>
    <row r="8841" s="104" customFormat="1"/>
    <row r="8842" s="104" customFormat="1"/>
    <row r="8843" s="104" customFormat="1"/>
    <row r="8844" s="104" customFormat="1"/>
    <row r="8845" s="104" customFormat="1"/>
    <row r="8846" s="104" customFormat="1"/>
    <row r="8847" s="104" customFormat="1"/>
    <row r="8848" s="104" customFormat="1"/>
    <row r="8849" s="104" customFormat="1"/>
    <row r="8850" s="104" customFormat="1"/>
    <row r="8851" s="104" customFormat="1"/>
    <row r="8852" s="104" customFormat="1"/>
    <row r="8853" s="104" customFormat="1"/>
    <row r="8854" s="104" customFormat="1"/>
    <row r="8855" s="104" customFormat="1"/>
    <row r="8856" s="104" customFormat="1"/>
    <row r="8857" s="104" customFormat="1"/>
    <row r="8858" s="104" customFormat="1"/>
    <row r="8859" s="104" customFormat="1"/>
    <row r="8860" s="104" customFormat="1"/>
    <row r="8861" s="104" customFormat="1"/>
    <row r="8862" s="104" customFormat="1"/>
    <row r="8863" s="104" customFormat="1"/>
    <row r="8864" s="104" customFormat="1"/>
    <row r="8865" s="104" customFormat="1"/>
    <row r="8866" s="104" customFormat="1"/>
    <row r="8867" s="104" customFormat="1"/>
    <row r="8868" s="104" customFormat="1"/>
    <row r="8869" s="104" customFormat="1"/>
    <row r="8870" s="104" customFormat="1"/>
    <row r="8871" s="104" customFormat="1"/>
    <row r="8872" s="104" customFormat="1"/>
    <row r="8873" s="104" customFormat="1"/>
    <row r="8874" s="104" customFormat="1"/>
    <row r="8875" s="104" customFormat="1"/>
    <row r="8876" s="104" customFormat="1"/>
    <row r="8877" s="104" customFormat="1"/>
    <row r="8878" s="104" customFormat="1"/>
    <row r="8879" s="104" customFormat="1"/>
    <row r="8880" s="104" customFormat="1"/>
    <row r="8881" s="104" customFormat="1"/>
    <row r="8882" s="104" customFormat="1"/>
    <row r="8883" s="104" customFormat="1"/>
    <row r="8884" s="104" customFormat="1"/>
    <row r="8885" s="104" customFormat="1"/>
    <row r="8886" s="104" customFormat="1"/>
    <row r="8887" s="104" customFormat="1"/>
    <row r="8888" s="104" customFormat="1"/>
    <row r="8889" s="104" customFormat="1"/>
    <row r="8890" s="104" customFormat="1"/>
    <row r="8891" s="104" customFormat="1"/>
    <row r="8892" s="104" customFormat="1"/>
    <row r="8893" s="104" customFormat="1"/>
    <row r="8894" s="104" customFormat="1"/>
    <row r="8895" s="104" customFormat="1"/>
    <row r="8896" s="104" customFormat="1"/>
    <row r="8897" s="104" customFormat="1"/>
    <row r="8898" s="104" customFormat="1"/>
    <row r="8899" s="104" customFormat="1"/>
    <row r="8900" s="104" customFormat="1"/>
    <row r="8901" s="104" customFormat="1"/>
    <row r="8902" s="104" customFormat="1"/>
    <row r="8903" s="104" customFormat="1"/>
    <row r="8904" s="104" customFormat="1"/>
    <row r="8905" s="104" customFormat="1"/>
    <row r="8906" s="104" customFormat="1"/>
    <row r="8907" s="104" customFormat="1"/>
    <row r="8908" s="104" customFormat="1"/>
    <row r="8909" s="104" customFormat="1"/>
    <row r="8910" s="104" customFormat="1"/>
    <row r="8911" s="104" customFormat="1"/>
    <row r="8912" s="104" customFormat="1"/>
    <row r="8913" s="104" customFormat="1"/>
    <row r="8914" s="104" customFormat="1"/>
    <row r="8915" s="104" customFormat="1"/>
    <row r="8916" s="104" customFormat="1"/>
    <row r="8917" s="104" customFormat="1"/>
    <row r="8918" s="104" customFormat="1"/>
    <row r="8919" s="104" customFormat="1"/>
    <row r="8920" s="104" customFormat="1"/>
    <row r="8921" s="104" customFormat="1"/>
    <row r="8922" s="104" customFormat="1"/>
    <row r="8923" s="104" customFormat="1"/>
    <row r="8924" s="104" customFormat="1"/>
    <row r="8925" s="104" customFormat="1"/>
    <row r="8926" s="104" customFormat="1"/>
    <row r="8927" s="104" customFormat="1"/>
    <row r="8928" s="104" customFormat="1"/>
    <row r="8929" s="104" customFormat="1"/>
    <row r="8930" s="104" customFormat="1"/>
    <row r="8931" s="104" customFormat="1"/>
    <row r="8932" s="104" customFormat="1"/>
    <row r="8933" s="104" customFormat="1"/>
    <row r="8934" s="104" customFormat="1"/>
    <row r="8935" s="104" customFormat="1"/>
    <row r="8936" s="104" customFormat="1"/>
    <row r="8937" s="104" customFormat="1"/>
    <row r="8938" s="104" customFormat="1"/>
    <row r="8939" s="104" customFormat="1"/>
    <row r="8940" s="104" customFormat="1"/>
    <row r="8941" s="104" customFormat="1"/>
    <row r="8942" s="104" customFormat="1"/>
    <row r="8943" s="104" customFormat="1"/>
    <row r="8944" s="104" customFormat="1"/>
    <row r="8945" s="104" customFormat="1"/>
    <row r="8946" s="104" customFormat="1"/>
    <row r="8947" s="104" customFormat="1"/>
    <row r="8948" s="104" customFormat="1"/>
    <row r="8949" s="104" customFormat="1"/>
    <row r="8950" s="104" customFormat="1"/>
    <row r="8951" s="104" customFormat="1"/>
    <row r="8952" s="104" customFormat="1"/>
    <row r="8953" s="104" customFormat="1"/>
    <row r="8954" s="104" customFormat="1"/>
    <row r="8955" s="104" customFormat="1"/>
    <row r="8956" s="104" customFormat="1"/>
    <row r="8957" s="104" customFormat="1"/>
    <row r="8958" s="104" customFormat="1"/>
    <row r="8959" s="104" customFormat="1"/>
    <row r="8960" s="104" customFormat="1"/>
    <row r="8961" s="104" customFormat="1"/>
    <row r="8962" s="104" customFormat="1"/>
    <row r="8963" s="104" customFormat="1"/>
    <row r="8964" s="104" customFormat="1"/>
    <row r="8965" s="104" customFormat="1"/>
    <row r="8966" s="104" customFormat="1"/>
    <row r="8967" s="104" customFormat="1"/>
    <row r="8968" s="104" customFormat="1"/>
    <row r="8969" s="104" customFormat="1"/>
    <row r="8970" s="104" customFormat="1"/>
    <row r="8971" s="104" customFormat="1"/>
    <row r="8972" s="104" customFormat="1"/>
    <row r="8973" s="104" customFormat="1"/>
    <row r="8974" s="104" customFormat="1"/>
    <row r="8975" s="104" customFormat="1"/>
    <row r="8976" s="104" customFormat="1"/>
    <row r="8977" s="104" customFormat="1"/>
    <row r="8978" s="104" customFormat="1"/>
    <row r="8979" s="104" customFormat="1"/>
    <row r="8980" s="104" customFormat="1"/>
    <row r="8981" s="104" customFormat="1"/>
    <row r="8982" s="104" customFormat="1"/>
    <row r="8983" s="104" customFormat="1"/>
    <row r="8984" s="104" customFormat="1"/>
    <row r="8985" s="104" customFormat="1"/>
    <row r="8986" s="104" customFormat="1"/>
    <row r="8987" s="104" customFormat="1"/>
    <row r="8988" s="104" customFormat="1"/>
    <row r="8989" s="104" customFormat="1"/>
    <row r="8990" s="104" customFormat="1"/>
    <row r="8991" s="104" customFormat="1"/>
    <row r="8992" s="104" customFormat="1"/>
    <row r="8993" s="104" customFormat="1"/>
    <row r="8994" s="104" customFormat="1"/>
    <row r="8995" s="104" customFormat="1"/>
    <row r="8996" s="104" customFormat="1"/>
    <row r="8997" s="104" customFormat="1"/>
    <row r="8998" s="104" customFormat="1"/>
    <row r="8999" s="104" customFormat="1"/>
    <row r="9000" s="104" customFormat="1"/>
    <row r="9001" s="104" customFormat="1"/>
    <row r="9002" s="104" customFormat="1"/>
    <row r="9003" s="104" customFormat="1"/>
    <row r="9004" s="104" customFormat="1"/>
    <row r="9005" s="104" customFormat="1"/>
    <row r="9006" s="104" customFormat="1"/>
    <row r="9007" s="104" customFormat="1"/>
    <row r="9008" s="104" customFormat="1"/>
    <row r="9009" s="104" customFormat="1"/>
    <row r="9010" s="104" customFormat="1"/>
    <row r="9011" s="104" customFormat="1"/>
    <row r="9012" s="104" customFormat="1"/>
    <row r="9013" s="104" customFormat="1"/>
    <row r="9014" s="104" customFormat="1"/>
    <row r="9015" s="104" customFormat="1"/>
    <row r="9016" s="104" customFormat="1"/>
    <row r="9017" s="104" customFormat="1"/>
    <row r="9018" s="104" customFormat="1"/>
    <row r="9019" s="104" customFormat="1"/>
    <row r="9020" s="104" customFormat="1"/>
    <row r="9021" s="104" customFormat="1"/>
    <row r="9022" s="104" customFormat="1"/>
    <row r="9023" s="104" customFormat="1"/>
    <row r="9024" s="104" customFormat="1"/>
    <row r="9025" s="104" customFormat="1"/>
    <row r="9026" s="104" customFormat="1"/>
    <row r="9027" s="104" customFormat="1"/>
    <row r="9028" s="104" customFormat="1"/>
    <row r="9029" s="104" customFormat="1"/>
    <row r="9030" s="104" customFormat="1"/>
    <row r="9031" s="104" customFormat="1"/>
    <row r="9032" s="104" customFormat="1"/>
    <row r="9033" s="104" customFormat="1"/>
    <row r="9034" s="104" customFormat="1"/>
    <row r="9035" s="104" customFormat="1"/>
    <row r="9036" s="104" customFormat="1"/>
    <row r="9037" s="104" customFormat="1"/>
    <row r="9038" s="104" customFormat="1"/>
    <row r="9039" s="104" customFormat="1"/>
    <row r="9040" s="104" customFormat="1"/>
    <row r="9041" s="104" customFormat="1"/>
    <row r="9042" s="104" customFormat="1"/>
    <row r="9043" s="104" customFormat="1"/>
    <row r="9044" s="104" customFormat="1"/>
    <row r="9045" s="104" customFormat="1"/>
    <row r="9046" s="104" customFormat="1"/>
    <row r="9047" s="104" customFormat="1"/>
    <row r="9048" s="104" customFormat="1"/>
    <row r="9049" s="104" customFormat="1"/>
    <row r="9050" s="104" customFormat="1"/>
    <row r="9051" s="104" customFormat="1"/>
    <row r="9052" s="104" customFormat="1"/>
    <row r="9053" s="104" customFormat="1"/>
    <row r="9054" s="104" customFormat="1"/>
    <row r="9055" s="104" customFormat="1"/>
    <row r="9056" s="104" customFormat="1"/>
    <row r="9057" s="104" customFormat="1"/>
    <row r="9058" s="104" customFormat="1"/>
    <row r="9059" s="104" customFormat="1"/>
    <row r="9060" s="104" customFormat="1"/>
    <row r="9061" s="104" customFormat="1"/>
    <row r="9062" s="104" customFormat="1"/>
    <row r="9063" s="104" customFormat="1"/>
    <row r="9064" s="104" customFormat="1"/>
    <row r="9065" s="104" customFormat="1"/>
    <row r="9066" s="104" customFormat="1"/>
    <row r="9067" s="104" customFormat="1"/>
    <row r="9068" s="104" customFormat="1"/>
    <row r="9069" s="104" customFormat="1"/>
    <row r="9070" s="104" customFormat="1"/>
    <row r="9071" s="104" customFormat="1"/>
    <row r="9072" s="104" customFormat="1"/>
    <row r="9073" s="104" customFormat="1"/>
    <row r="9074" s="104" customFormat="1"/>
    <row r="9075" s="104" customFormat="1"/>
    <row r="9076" s="104" customFormat="1"/>
    <row r="9077" s="104" customFormat="1"/>
    <row r="9078" s="104" customFormat="1"/>
    <row r="9079" s="104" customFormat="1"/>
    <row r="9080" s="104" customFormat="1"/>
    <row r="9081" s="104" customFormat="1"/>
    <row r="9082" s="104" customFormat="1"/>
    <row r="9083" s="104" customFormat="1"/>
    <row r="9084" s="104" customFormat="1"/>
    <row r="9085" s="104" customFormat="1"/>
    <row r="9086" s="104" customFormat="1"/>
    <row r="9087" s="104" customFormat="1"/>
    <row r="9088" s="104" customFormat="1"/>
    <row r="9089" s="104" customFormat="1"/>
    <row r="9090" s="104" customFormat="1"/>
    <row r="9091" s="104" customFormat="1"/>
    <row r="9092" s="104" customFormat="1"/>
    <row r="9093" s="104" customFormat="1"/>
    <row r="9094" s="104" customFormat="1"/>
    <row r="9095" s="104" customFormat="1"/>
    <row r="9096" s="104" customFormat="1"/>
    <row r="9097" s="104" customFormat="1"/>
    <row r="9098" s="104" customFormat="1"/>
    <row r="9099" s="104" customFormat="1"/>
    <row r="9100" s="104" customFormat="1"/>
    <row r="9101" s="104" customFormat="1"/>
    <row r="9102" s="104" customFormat="1"/>
    <row r="9103" s="104" customFormat="1"/>
    <row r="9104" s="104" customFormat="1"/>
    <row r="9105" s="104" customFormat="1"/>
    <row r="9106" s="104" customFormat="1"/>
    <row r="9107" s="104" customFormat="1"/>
    <row r="9108" s="104" customFormat="1"/>
    <row r="9109" s="104" customFormat="1"/>
    <row r="9110" s="104" customFormat="1"/>
    <row r="9111" s="104" customFormat="1"/>
    <row r="9112" s="104" customFormat="1"/>
    <row r="9113" s="104" customFormat="1"/>
    <row r="9114" s="104" customFormat="1"/>
    <row r="9115" s="104" customFormat="1"/>
    <row r="9116" s="104" customFormat="1"/>
    <row r="9117" s="104" customFormat="1"/>
    <row r="9118" s="104" customFormat="1"/>
    <row r="9119" s="104" customFormat="1"/>
    <row r="9120" s="104" customFormat="1"/>
    <row r="9121" s="104" customFormat="1"/>
    <row r="9122" s="104" customFormat="1"/>
    <row r="9123" s="104" customFormat="1"/>
    <row r="9124" s="104" customFormat="1"/>
    <row r="9125" s="104" customFormat="1"/>
    <row r="9126" s="104" customFormat="1"/>
    <row r="9127" s="104" customFormat="1"/>
    <row r="9128" s="104" customFormat="1"/>
    <row r="9129" s="104" customFormat="1"/>
    <row r="9130" s="104" customFormat="1"/>
    <row r="9131" s="104" customFormat="1"/>
    <row r="9132" s="104" customFormat="1"/>
    <row r="9133" s="104" customFormat="1"/>
    <row r="9134" s="104" customFormat="1"/>
    <row r="9135" s="104" customFormat="1"/>
    <row r="9136" s="104" customFormat="1"/>
    <row r="9137" s="104" customFormat="1"/>
    <row r="9138" s="104" customFormat="1"/>
    <row r="9139" s="104" customFormat="1"/>
    <row r="9140" s="104" customFormat="1"/>
    <row r="9141" s="104" customFormat="1"/>
    <row r="9142" s="104" customFormat="1"/>
    <row r="9143" s="104" customFormat="1"/>
    <row r="9144" s="104" customFormat="1"/>
    <row r="9145" s="104" customFormat="1"/>
    <row r="9146" s="104" customFormat="1"/>
    <row r="9147" s="104" customFormat="1"/>
    <row r="9148" s="104" customFormat="1"/>
    <row r="9149" s="104" customFormat="1"/>
    <row r="9150" s="104" customFormat="1"/>
    <row r="9151" s="104" customFormat="1"/>
    <row r="9152" s="104" customFormat="1"/>
    <row r="9153" s="104" customFormat="1"/>
    <row r="9154" s="104" customFormat="1"/>
    <row r="9155" s="104" customFormat="1"/>
    <row r="9156" s="104" customFormat="1"/>
    <row r="9157" s="104" customFormat="1"/>
    <row r="9158" s="104" customFormat="1"/>
    <row r="9159" s="104" customFormat="1"/>
    <row r="9160" s="104" customFormat="1"/>
    <row r="9161" s="104" customFormat="1"/>
    <row r="9162" s="104" customFormat="1"/>
    <row r="9163" s="104" customFormat="1"/>
    <row r="9164" s="104" customFormat="1"/>
    <row r="9165" s="104" customFormat="1"/>
    <row r="9166" s="104" customFormat="1"/>
    <row r="9167" s="104" customFormat="1"/>
    <row r="9168" s="104" customFormat="1"/>
    <row r="9169" s="104" customFormat="1"/>
    <row r="9170" s="104" customFormat="1"/>
    <row r="9171" s="104" customFormat="1"/>
    <row r="9172" s="104" customFormat="1"/>
    <row r="9173" s="104" customFormat="1"/>
    <row r="9174" s="104" customFormat="1"/>
    <row r="9175" s="104" customFormat="1"/>
    <row r="9176" s="104" customFormat="1"/>
    <row r="9177" s="104" customFormat="1"/>
    <row r="9178" s="104" customFormat="1"/>
    <row r="9179" s="104" customFormat="1"/>
    <row r="9180" s="104" customFormat="1"/>
    <row r="9181" s="104" customFormat="1"/>
    <row r="9182" s="104" customFormat="1"/>
    <row r="9183" s="104" customFormat="1"/>
    <row r="9184" s="104" customFormat="1"/>
    <row r="9185" s="104" customFormat="1"/>
    <row r="9186" s="104" customFormat="1"/>
    <row r="9187" s="104" customFormat="1"/>
    <row r="9188" s="104" customFormat="1"/>
    <row r="9189" s="104" customFormat="1"/>
    <row r="9190" s="104" customFormat="1"/>
    <row r="9191" s="104" customFormat="1"/>
    <row r="9192" s="104" customFormat="1"/>
    <row r="9193" s="104" customFormat="1"/>
    <row r="9194" s="104" customFormat="1"/>
    <row r="9195" s="104" customFormat="1"/>
    <row r="9196" s="104" customFormat="1"/>
    <row r="9197" s="104" customFormat="1"/>
    <row r="9198" s="104" customFormat="1"/>
    <row r="9199" s="104" customFormat="1"/>
    <row r="9200" s="104" customFormat="1"/>
    <row r="9201" s="104" customFormat="1"/>
    <row r="9202" s="104" customFormat="1"/>
    <row r="9203" s="104" customFormat="1"/>
    <row r="9204" s="104" customFormat="1"/>
    <row r="9205" s="104" customFormat="1"/>
    <row r="9206" s="104" customFormat="1"/>
    <row r="9207" s="104" customFormat="1"/>
    <row r="9208" s="104" customFormat="1"/>
    <row r="9209" s="104" customFormat="1"/>
    <row r="9210" s="104" customFormat="1"/>
    <row r="9211" s="104" customFormat="1"/>
    <row r="9212" s="104" customFormat="1"/>
    <row r="9213" s="104" customFormat="1"/>
    <row r="9214" s="104" customFormat="1"/>
    <row r="9215" s="104" customFormat="1"/>
    <row r="9216" s="104" customFormat="1"/>
    <row r="9217" s="104" customFormat="1"/>
    <row r="9218" s="104" customFormat="1"/>
    <row r="9219" s="104" customFormat="1"/>
    <row r="9220" s="104" customFormat="1"/>
    <row r="9221" s="104" customFormat="1"/>
    <row r="9222" s="104" customFormat="1"/>
    <row r="9223" s="104" customFormat="1"/>
    <row r="9224" s="104" customFormat="1"/>
    <row r="9225" s="104" customFormat="1"/>
    <row r="9226" s="104" customFormat="1"/>
    <row r="9227" s="104" customFormat="1"/>
    <row r="9228" s="104" customFormat="1"/>
    <row r="9229" s="104" customFormat="1"/>
    <row r="9230" s="104" customFormat="1"/>
    <row r="9231" s="104" customFormat="1"/>
    <row r="9232" s="104" customFormat="1"/>
    <row r="9233" s="104" customFormat="1"/>
    <row r="9234" s="104" customFormat="1"/>
    <row r="9235" s="104" customFormat="1"/>
    <row r="9236" s="104" customFormat="1"/>
    <row r="9237" s="104" customFormat="1"/>
    <row r="9238" s="104" customFormat="1"/>
    <row r="9239" s="104" customFormat="1"/>
    <row r="9240" s="104" customFormat="1"/>
    <row r="9241" s="104" customFormat="1"/>
    <row r="9242" s="104" customFormat="1"/>
    <row r="9243" s="104" customFormat="1"/>
    <row r="9244" s="104" customFormat="1"/>
    <row r="9245" s="104" customFormat="1"/>
    <row r="9246" s="104" customFormat="1"/>
    <row r="9247" s="104" customFormat="1"/>
    <row r="9248" s="104" customFormat="1"/>
    <row r="9249" s="104" customFormat="1"/>
    <row r="9250" s="104" customFormat="1"/>
    <row r="9251" s="104" customFormat="1"/>
    <row r="9252" s="104" customFormat="1"/>
    <row r="9253" s="104" customFormat="1"/>
    <row r="9254" s="104" customFormat="1"/>
    <row r="9255" s="104" customFormat="1"/>
    <row r="9256" s="104" customFormat="1"/>
    <row r="9257" s="104" customFormat="1"/>
    <row r="9258" s="104" customFormat="1"/>
    <row r="9259" s="104" customFormat="1"/>
    <row r="9260" s="104" customFormat="1"/>
    <row r="9261" s="104" customFormat="1"/>
    <row r="9262" s="104" customFormat="1"/>
    <row r="9263" s="104" customFormat="1"/>
    <row r="9264" s="104" customFormat="1"/>
    <row r="9265" s="104" customFormat="1"/>
    <row r="9266" s="104" customFormat="1"/>
    <row r="9267" s="104" customFormat="1"/>
    <row r="9268" s="104" customFormat="1"/>
    <row r="9269" s="104" customFormat="1"/>
    <row r="9270" s="104" customFormat="1"/>
    <row r="9271" s="104" customFormat="1"/>
    <row r="9272" s="104" customFormat="1"/>
    <row r="9273" s="104" customFormat="1"/>
    <row r="9274" s="104" customFormat="1"/>
    <row r="9275" s="104" customFormat="1"/>
    <row r="9276" s="104" customFormat="1"/>
    <row r="9277" s="104" customFormat="1"/>
    <row r="9278" s="104" customFormat="1"/>
    <row r="9279" s="104" customFormat="1"/>
    <row r="9280" s="104" customFormat="1"/>
    <row r="9281" s="104" customFormat="1"/>
    <row r="9282" s="104" customFormat="1"/>
    <row r="9283" s="104" customFormat="1"/>
    <row r="9284" s="104" customFormat="1"/>
    <row r="9285" s="104" customFormat="1"/>
    <row r="9286" s="104" customFormat="1"/>
    <row r="9287" s="104" customFormat="1"/>
    <row r="9288" s="104" customFormat="1"/>
    <row r="9289" s="104" customFormat="1"/>
    <row r="9290" s="104" customFormat="1"/>
    <row r="9291" s="104" customFormat="1"/>
    <row r="9292" s="104" customFormat="1"/>
    <row r="9293" s="104" customFormat="1"/>
    <row r="9294" s="104" customFormat="1"/>
    <row r="9295" s="104" customFormat="1"/>
    <row r="9296" s="104" customFormat="1"/>
    <row r="9297" s="104" customFormat="1"/>
    <row r="9298" s="104" customFormat="1"/>
    <row r="9299" s="104" customFormat="1"/>
    <row r="9300" s="104" customFormat="1"/>
    <row r="9301" s="104" customFormat="1"/>
    <row r="9302" s="104" customFormat="1"/>
    <row r="9303" s="104" customFormat="1"/>
    <row r="9304" s="104" customFormat="1"/>
    <row r="9305" s="104" customFormat="1"/>
    <row r="9306" s="104" customFormat="1"/>
    <row r="9307" s="104" customFormat="1"/>
    <row r="9308" s="104" customFormat="1"/>
    <row r="9309" s="104" customFormat="1"/>
    <row r="9310" s="104" customFormat="1"/>
    <row r="9311" s="104" customFormat="1"/>
    <row r="9312" s="104" customFormat="1"/>
    <row r="9313" s="104" customFormat="1"/>
    <row r="9314" s="104" customFormat="1"/>
    <row r="9315" s="104" customFormat="1"/>
    <row r="9316" s="104" customFormat="1"/>
    <row r="9317" s="104" customFormat="1"/>
    <row r="9318" s="104" customFormat="1"/>
    <row r="9319" s="104" customFormat="1"/>
    <row r="9320" s="104" customFormat="1"/>
    <row r="9321" s="104" customFormat="1"/>
    <row r="9322" s="104" customFormat="1"/>
    <row r="9323" s="104" customFormat="1"/>
    <row r="9324" s="104" customFormat="1"/>
    <row r="9325" s="104" customFormat="1"/>
    <row r="9326" s="104" customFormat="1"/>
    <row r="9327" s="104" customFormat="1"/>
    <row r="9328" s="104" customFormat="1"/>
    <row r="9329" s="104" customFormat="1"/>
    <row r="9330" s="104" customFormat="1"/>
    <row r="9331" s="104" customFormat="1"/>
    <row r="9332" s="104" customFormat="1"/>
    <row r="9333" s="104" customFormat="1"/>
    <row r="9334" s="104" customFormat="1"/>
    <row r="9335" s="104" customFormat="1"/>
    <row r="9336" s="104" customFormat="1"/>
    <row r="9337" s="104" customFormat="1"/>
    <row r="9338" s="104" customFormat="1"/>
    <row r="9339" s="104" customFormat="1"/>
    <row r="9340" s="104" customFormat="1"/>
    <row r="9341" s="104" customFormat="1"/>
    <row r="9342" s="104" customFormat="1"/>
    <row r="9343" s="104" customFormat="1"/>
    <row r="9344" s="104" customFormat="1"/>
    <row r="9345" s="104" customFormat="1"/>
    <row r="9346" s="104" customFormat="1"/>
    <row r="9347" s="104" customFormat="1"/>
    <row r="9348" s="104" customFormat="1"/>
    <row r="9349" s="104" customFormat="1"/>
    <row r="9350" s="104" customFormat="1"/>
    <row r="9351" s="104" customFormat="1"/>
    <row r="9352" s="104" customFormat="1"/>
    <row r="9353" s="104" customFormat="1"/>
    <row r="9354" s="104" customFormat="1"/>
    <row r="9355" s="104" customFormat="1"/>
    <row r="9356" s="104" customFormat="1"/>
    <row r="9357" s="104" customFormat="1"/>
    <row r="9358" s="104" customFormat="1"/>
    <row r="9359" s="104" customFormat="1"/>
    <row r="9360" s="104" customFormat="1"/>
    <row r="9361" s="104" customFormat="1"/>
    <row r="9362" s="104" customFormat="1"/>
    <row r="9363" s="104" customFormat="1"/>
    <row r="9364" s="104" customFormat="1"/>
    <row r="9365" s="104" customFormat="1"/>
    <row r="9366" s="104" customFormat="1"/>
    <row r="9367" s="104" customFormat="1"/>
    <row r="9368" s="104" customFormat="1"/>
    <row r="9369" s="104" customFormat="1"/>
    <row r="9370" s="104" customFormat="1"/>
    <row r="9371" s="104" customFormat="1"/>
    <row r="9372" s="104" customFormat="1"/>
    <row r="9373" s="104" customFormat="1"/>
    <row r="9374" s="104" customFormat="1"/>
    <row r="9375" s="104" customFormat="1"/>
    <row r="9376" s="104" customFormat="1"/>
    <row r="9377" s="104" customFormat="1"/>
    <row r="9378" s="104" customFormat="1"/>
    <row r="9379" s="104" customFormat="1"/>
    <row r="9380" s="104" customFormat="1"/>
    <row r="9381" s="104" customFormat="1"/>
    <row r="9382" s="104" customFormat="1"/>
    <row r="9383" s="104" customFormat="1"/>
    <row r="9384" s="104" customFormat="1"/>
    <row r="9385" s="104" customFormat="1"/>
    <row r="9386" s="104" customFormat="1"/>
    <row r="9387" s="104" customFormat="1"/>
    <row r="9388" s="104" customFormat="1"/>
    <row r="9389" s="104" customFormat="1"/>
    <row r="9390" s="104" customFormat="1"/>
    <row r="9391" s="104" customFormat="1"/>
    <row r="9392" s="104" customFormat="1"/>
    <row r="9393" s="104" customFormat="1"/>
    <row r="9394" s="104" customFormat="1"/>
    <row r="9395" s="104" customFormat="1"/>
    <row r="9396" s="104" customFormat="1"/>
    <row r="9397" s="104" customFormat="1"/>
    <row r="9398" s="104" customFormat="1"/>
    <row r="9399" s="104" customFormat="1"/>
    <row r="9400" s="104" customFormat="1"/>
    <row r="9401" s="104" customFormat="1"/>
    <row r="9402" s="104" customFormat="1"/>
    <row r="9403" s="104" customFormat="1"/>
    <row r="9404" s="104" customFormat="1"/>
    <row r="9405" s="104" customFormat="1"/>
    <row r="9406" s="104" customFormat="1"/>
    <row r="9407" s="104" customFormat="1"/>
    <row r="9408" s="104" customFormat="1"/>
    <row r="9409" s="104" customFormat="1"/>
    <row r="9410" s="104" customFormat="1"/>
    <row r="9411" s="104" customFormat="1"/>
    <row r="9412" s="104" customFormat="1"/>
    <row r="9413" s="104" customFormat="1"/>
    <row r="9414" s="104" customFormat="1"/>
    <row r="9415" s="104" customFormat="1"/>
    <row r="9416" s="104" customFormat="1"/>
    <row r="9417" s="104" customFormat="1"/>
    <row r="9418" s="104" customFormat="1"/>
    <row r="9419" s="104" customFormat="1"/>
    <row r="9420" s="104" customFormat="1"/>
    <row r="9421" s="104" customFormat="1"/>
    <row r="9422" s="104" customFormat="1"/>
    <row r="9423" s="104" customFormat="1"/>
    <row r="9424" s="104" customFormat="1"/>
    <row r="9425" s="104" customFormat="1"/>
    <row r="9426" s="104" customFormat="1"/>
    <row r="9427" s="104" customFormat="1"/>
    <row r="9428" s="104" customFormat="1"/>
    <row r="9429" s="104" customFormat="1"/>
    <row r="9430" s="104" customFormat="1"/>
    <row r="9431" s="104" customFormat="1"/>
    <row r="9432" s="104" customFormat="1"/>
    <row r="9433" s="104" customFormat="1"/>
    <row r="9434" s="104" customFormat="1"/>
    <row r="9435" s="104" customFormat="1"/>
    <row r="9436" s="104" customFormat="1"/>
    <row r="9437" s="104" customFormat="1"/>
    <row r="9438" s="104" customFormat="1"/>
    <row r="9439" s="104" customFormat="1"/>
    <row r="9440" s="104" customFormat="1"/>
    <row r="9441" s="104" customFormat="1"/>
    <row r="9442" s="104" customFormat="1"/>
    <row r="9443" s="104" customFormat="1"/>
    <row r="9444" s="104" customFormat="1"/>
    <row r="9445" s="104" customFormat="1"/>
    <row r="9446" s="104" customFormat="1"/>
    <row r="9447" s="104" customFormat="1"/>
    <row r="9448" s="104" customFormat="1"/>
    <row r="9449" s="104" customFormat="1"/>
    <row r="9450" s="104" customFormat="1"/>
    <row r="9451" s="104" customFormat="1"/>
    <row r="9452" s="104" customFormat="1"/>
    <row r="9453" s="104" customFormat="1"/>
    <row r="9454" s="104" customFormat="1"/>
    <row r="9455" s="104" customFormat="1"/>
    <row r="9456" s="104" customFormat="1"/>
    <row r="9457" s="104" customFormat="1"/>
    <row r="9458" s="104" customFormat="1"/>
    <row r="9459" s="104" customFormat="1"/>
    <row r="9460" s="104" customFormat="1"/>
    <row r="9461" s="104" customFormat="1"/>
    <row r="9462" s="104" customFormat="1"/>
    <row r="9463" s="104" customFormat="1"/>
    <row r="9464" s="104" customFormat="1"/>
    <row r="9465" s="104" customFormat="1"/>
    <row r="9466" s="104" customFormat="1"/>
    <row r="9467" s="104" customFormat="1"/>
    <row r="9468" s="104" customFormat="1"/>
    <row r="9469" s="104" customFormat="1"/>
    <row r="9470" s="104" customFormat="1"/>
    <row r="9471" s="104" customFormat="1"/>
    <row r="9472" s="104" customFormat="1"/>
    <row r="9473" s="104" customFormat="1"/>
    <row r="9474" s="104" customFormat="1"/>
    <row r="9475" s="104" customFormat="1"/>
    <row r="9476" s="104" customFormat="1"/>
    <row r="9477" s="104" customFormat="1"/>
    <row r="9478" s="104" customFormat="1"/>
    <row r="9479" s="104" customFormat="1"/>
    <row r="9480" s="104" customFormat="1"/>
    <row r="9481" s="104" customFormat="1"/>
    <row r="9482" s="104" customFormat="1"/>
    <row r="9483" s="104" customFormat="1"/>
    <row r="9484" s="104" customFormat="1"/>
    <row r="9485" s="104" customFormat="1"/>
    <row r="9486" s="104" customFormat="1"/>
    <row r="9487" s="104" customFormat="1"/>
    <row r="9488" s="104" customFormat="1"/>
    <row r="9489" s="104" customFormat="1"/>
    <row r="9490" s="104" customFormat="1"/>
    <row r="9491" s="104" customFormat="1"/>
    <row r="9492" s="104" customFormat="1"/>
    <row r="9493" s="104" customFormat="1"/>
    <row r="9494" s="104" customFormat="1"/>
    <row r="9495" s="104" customFormat="1"/>
    <row r="9496" s="104" customFormat="1"/>
    <row r="9497" s="104" customFormat="1"/>
    <row r="9498" s="104" customFormat="1"/>
    <row r="9499" s="104" customFormat="1"/>
    <row r="9500" s="104" customFormat="1"/>
    <row r="9501" s="104" customFormat="1"/>
    <row r="9502" s="104" customFormat="1"/>
    <row r="9503" s="104" customFormat="1"/>
    <row r="9504" s="104" customFormat="1"/>
    <row r="9505" s="104" customFormat="1"/>
    <row r="9506" s="104" customFormat="1"/>
    <row r="9507" s="104" customFormat="1"/>
    <row r="9508" s="104" customFormat="1"/>
    <row r="9509" s="104" customFormat="1"/>
    <row r="9510" s="104" customFormat="1"/>
    <row r="9511" s="104" customFormat="1"/>
    <row r="9512" s="104" customFormat="1"/>
    <row r="9513" s="104" customFormat="1"/>
    <row r="9514" s="104" customFormat="1"/>
    <row r="9515" s="104" customFormat="1"/>
    <row r="9516" s="104" customFormat="1"/>
    <row r="9517" s="104" customFormat="1"/>
    <row r="9518" s="104" customFormat="1"/>
    <row r="9519" s="104" customFormat="1"/>
    <row r="9520" s="104" customFormat="1"/>
    <row r="9521" s="104" customFormat="1"/>
    <row r="9522" s="104" customFormat="1"/>
    <row r="9523" s="104" customFormat="1"/>
    <row r="9524" s="104" customFormat="1"/>
    <row r="9525" s="104" customFormat="1"/>
    <row r="9526" s="104" customFormat="1"/>
    <row r="9527" s="104" customFormat="1"/>
    <row r="9528" s="104" customFormat="1"/>
    <row r="9529" s="104" customFormat="1"/>
    <row r="9530" s="104" customFormat="1"/>
    <row r="9531" s="104" customFormat="1"/>
    <row r="9532" s="104" customFormat="1"/>
    <row r="9533" s="104" customFormat="1"/>
    <row r="9534" s="104" customFormat="1"/>
    <row r="9535" s="104" customFormat="1"/>
    <row r="9536" s="104" customFormat="1"/>
    <row r="9537" s="104" customFormat="1"/>
    <row r="9538" s="104" customFormat="1"/>
    <row r="9539" s="104" customFormat="1"/>
    <row r="9540" s="104" customFormat="1"/>
    <row r="9541" s="104" customFormat="1"/>
    <row r="9542" s="104" customFormat="1"/>
    <row r="9543" s="104" customFormat="1"/>
    <row r="9544" s="104" customFormat="1"/>
    <row r="9545" s="104" customFormat="1"/>
    <row r="9546" s="104" customFormat="1"/>
    <row r="9547" s="104" customFormat="1"/>
    <row r="9548" s="104" customFormat="1"/>
    <row r="9549" s="104" customFormat="1"/>
    <row r="9550" s="104" customFormat="1"/>
    <row r="9551" s="104" customFormat="1"/>
    <row r="9552" s="104" customFormat="1"/>
    <row r="9553" s="104" customFormat="1"/>
    <row r="9554" s="104" customFormat="1"/>
    <row r="9555" s="104" customFormat="1"/>
    <row r="9556" s="104" customFormat="1"/>
    <row r="9557" s="104" customFormat="1"/>
    <row r="9558" s="104" customFormat="1"/>
    <row r="9559" s="104" customFormat="1"/>
    <row r="9560" s="104" customFormat="1"/>
    <row r="9561" s="104" customFormat="1"/>
    <row r="9562" s="104" customFormat="1"/>
    <row r="9563" s="104" customFormat="1"/>
    <row r="9564" s="104" customFormat="1"/>
    <row r="9565" s="104" customFormat="1"/>
    <row r="9566" s="104" customFormat="1"/>
    <row r="9567" s="104" customFormat="1"/>
    <row r="9568" s="104" customFormat="1"/>
    <row r="9569" s="104" customFormat="1"/>
    <row r="9570" s="104" customFormat="1"/>
    <row r="9571" s="104" customFormat="1"/>
    <row r="9572" s="104" customFormat="1"/>
    <row r="9573" s="104" customFormat="1"/>
    <row r="9574" s="104" customFormat="1"/>
    <row r="9575" s="104" customFormat="1"/>
    <row r="9576" s="104" customFormat="1"/>
    <row r="9577" s="104" customFormat="1"/>
    <row r="9578" s="104" customFormat="1"/>
    <row r="9579" s="104" customFormat="1"/>
    <row r="9580" s="104" customFormat="1"/>
    <row r="9581" s="104" customFormat="1"/>
    <row r="9582" s="104" customFormat="1"/>
    <row r="9583" s="104" customFormat="1"/>
    <row r="9584" s="104" customFormat="1"/>
    <row r="9585" s="104" customFormat="1"/>
    <row r="9586" s="104" customFormat="1"/>
    <row r="9587" s="104" customFormat="1"/>
    <row r="9588" s="104" customFormat="1"/>
    <row r="9589" s="104" customFormat="1"/>
    <row r="9590" s="104" customFormat="1"/>
    <row r="9591" s="104" customFormat="1"/>
    <row r="9592" s="104" customFormat="1"/>
    <row r="9593" s="104" customFormat="1"/>
    <row r="9594" s="104" customFormat="1"/>
    <row r="9595" s="104" customFormat="1"/>
    <row r="9596" s="104" customFormat="1"/>
    <row r="9597" s="104" customFormat="1"/>
    <row r="9598" s="104" customFormat="1"/>
    <row r="9599" s="104" customFormat="1"/>
    <row r="9600" s="104" customFormat="1"/>
    <row r="9601" s="104" customFormat="1"/>
    <row r="9602" s="104" customFormat="1"/>
    <row r="9603" s="104" customFormat="1"/>
    <row r="9604" s="104" customFormat="1"/>
    <row r="9605" s="104" customFormat="1"/>
    <row r="9606" s="104" customFormat="1"/>
    <row r="9607" s="104" customFormat="1"/>
    <row r="9608" s="104" customFormat="1"/>
    <row r="9609" s="104" customFormat="1"/>
    <row r="9610" s="104" customFormat="1"/>
    <row r="9611" s="104" customFormat="1"/>
    <row r="9612" s="104" customFormat="1"/>
    <row r="9613" s="104" customFormat="1"/>
    <row r="9614" s="104" customFormat="1"/>
    <row r="9615" s="104" customFormat="1"/>
    <row r="9616" s="104" customFormat="1"/>
    <row r="9617" s="104" customFormat="1"/>
    <row r="9618" s="104" customFormat="1"/>
    <row r="9619" s="104" customFormat="1"/>
    <row r="9620" s="104" customFormat="1"/>
    <row r="9621" s="104" customFormat="1"/>
    <row r="9622" s="104" customFormat="1"/>
    <row r="9623" s="104" customFormat="1"/>
    <row r="9624" s="104" customFormat="1"/>
    <row r="9625" s="104" customFormat="1"/>
    <row r="9626" s="104" customFormat="1"/>
    <row r="9627" s="104" customFormat="1"/>
    <row r="9628" s="104" customFormat="1"/>
    <row r="9629" s="104" customFormat="1"/>
    <row r="9630" s="104" customFormat="1"/>
    <row r="9631" s="104" customFormat="1"/>
    <row r="9632" s="104" customFormat="1"/>
    <row r="9633" s="104" customFormat="1"/>
    <row r="9634" s="104" customFormat="1"/>
    <row r="9635" s="104" customFormat="1"/>
    <row r="9636" s="104" customFormat="1"/>
    <row r="9637" s="104" customFormat="1"/>
    <row r="9638" s="104" customFormat="1"/>
    <row r="9639" s="104" customFormat="1"/>
    <row r="9640" s="104" customFormat="1"/>
    <row r="9641" s="104" customFormat="1"/>
    <row r="9642" s="104" customFormat="1"/>
    <row r="9643" s="104" customFormat="1"/>
    <row r="9644" s="104" customFormat="1"/>
    <row r="9645" s="104" customFormat="1"/>
    <row r="9646" s="104" customFormat="1"/>
    <row r="9647" s="104" customFormat="1"/>
    <row r="9648" s="104" customFormat="1"/>
    <row r="9649" s="104" customFormat="1"/>
    <row r="9650" s="104" customFormat="1"/>
    <row r="9651" s="104" customFormat="1"/>
    <row r="9652" s="104" customFormat="1"/>
    <row r="9653" s="104" customFormat="1"/>
    <row r="9654" s="104" customFormat="1"/>
    <row r="9655" s="104" customFormat="1"/>
    <row r="9656" s="104" customFormat="1"/>
    <row r="9657" s="104" customFormat="1"/>
    <row r="9658" s="104" customFormat="1"/>
    <row r="9659" s="104" customFormat="1"/>
    <row r="9660" s="104" customFormat="1"/>
    <row r="9661" s="104" customFormat="1"/>
    <row r="9662" s="104" customFormat="1"/>
    <row r="9663" s="104" customFormat="1"/>
    <row r="9664" s="104" customFormat="1"/>
    <row r="9665" s="104" customFormat="1"/>
    <row r="9666" s="104" customFormat="1"/>
    <row r="9667" s="104" customFormat="1"/>
    <row r="9668" s="104" customFormat="1"/>
    <row r="9669" s="104" customFormat="1"/>
    <row r="9670" s="104" customFormat="1"/>
    <row r="9671" s="104" customFormat="1"/>
    <row r="9672" s="104" customFormat="1"/>
    <row r="9673" s="104" customFormat="1"/>
    <row r="9674" s="104" customFormat="1"/>
    <row r="9675" s="104" customFormat="1"/>
    <row r="9676" s="104" customFormat="1"/>
    <row r="9677" s="104" customFormat="1"/>
    <row r="9678" s="104" customFormat="1"/>
    <row r="9679" s="104" customFormat="1"/>
    <row r="9680" s="104" customFormat="1"/>
    <row r="9681" s="104" customFormat="1"/>
    <row r="9682" s="104" customFormat="1"/>
    <row r="9683" s="104" customFormat="1"/>
    <row r="9684" s="104" customFormat="1"/>
    <row r="9685" s="104" customFormat="1"/>
    <row r="9686" s="104" customFormat="1"/>
    <row r="9687" s="104" customFormat="1"/>
    <row r="9688" s="104" customFormat="1"/>
    <row r="9689" s="104" customFormat="1"/>
    <row r="9690" s="104" customFormat="1"/>
    <row r="9691" s="104" customFormat="1"/>
    <row r="9692" s="104" customFormat="1"/>
    <row r="9693" s="104" customFormat="1"/>
    <row r="9694" s="104" customFormat="1"/>
    <row r="9695" s="104" customFormat="1"/>
    <row r="9696" s="104" customFormat="1"/>
    <row r="9697" s="104" customFormat="1"/>
    <row r="9698" s="104" customFormat="1"/>
    <row r="9699" s="104" customFormat="1"/>
    <row r="9700" s="104" customFormat="1"/>
    <row r="9701" s="104" customFormat="1"/>
    <row r="9702" s="104" customFormat="1"/>
    <row r="9703" s="104" customFormat="1"/>
    <row r="9704" s="104" customFormat="1"/>
    <row r="9705" s="104" customFormat="1"/>
    <row r="9706" s="104" customFormat="1"/>
    <row r="9707" s="104" customFormat="1"/>
    <row r="9708" s="104" customFormat="1"/>
    <row r="9709" s="104" customFormat="1"/>
    <row r="9710" s="104" customFormat="1"/>
    <row r="9711" s="104" customFormat="1"/>
    <row r="9712" s="104" customFormat="1"/>
    <row r="9713" s="104" customFormat="1"/>
    <row r="9714" s="104" customFormat="1"/>
    <row r="9715" s="104" customFormat="1"/>
    <row r="9716" s="104" customFormat="1"/>
    <row r="9717" s="104" customFormat="1"/>
    <row r="9718" s="104" customFormat="1"/>
    <row r="9719" s="104" customFormat="1"/>
    <row r="9720" s="104" customFormat="1"/>
    <row r="9721" s="104" customFormat="1"/>
    <row r="9722" s="104" customFormat="1"/>
    <row r="9723" s="104" customFormat="1"/>
    <row r="9724" s="104" customFormat="1"/>
    <row r="9725" s="104" customFormat="1"/>
    <row r="9726" s="104" customFormat="1"/>
    <row r="9727" s="104" customFormat="1"/>
    <row r="9728" s="104" customFormat="1"/>
    <row r="9729" s="104" customFormat="1"/>
    <row r="9730" s="104" customFormat="1"/>
    <row r="9731" s="104" customFormat="1"/>
    <row r="9732" s="104" customFormat="1"/>
    <row r="9733" s="104" customFormat="1"/>
    <row r="9734" s="104" customFormat="1"/>
    <row r="9735" s="104" customFormat="1"/>
    <row r="9736" s="104" customFormat="1"/>
    <row r="9737" s="104" customFormat="1"/>
    <row r="9738" s="104" customFormat="1"/>
    <row r="9739" s="104" customFormat="1"/>
    <row r="9740" s="104" customFormat="1"/>
    <row r="9741" s="104" customFormat="1"/>
    <row r="9742" s="104" customFormat="1"/>
    <row r="9743" s="104" customFormat="1"/>
    <row r="9744" s="104" customFormat="1"/>
    <row r="9745" s="104" customFormat="1"/>
    <row r="9746" s="104" customFormat="1"/>
    <row r="9747" s="104" customFormat="1"/>
    <row r="9748" s="104" customFormat="1"/>
    <row r="9749" s="104" customFormat="1"/>
    <row r="9750" s="104" customFormat="1"/>
    <row r="9751" s="104" customFormat="1"/>
    <row r="9752" s="104" customFormat="1"/>
    <row r="9753" s="104" customFormat="1"/>
    <row r="9754" s="104" customFormat="1"/>
    <row r="9755" s="104" customFormat="1"/>
    <row r="9756" s="104" customFormat="1"/>
    <row r="9757" s="104" customFormat="1"/>
    <row r="9758" s="104" customFormat="1"/>
    <row r="9759" s="104" customFormat="1"/>
    <row r="9760" s="104" customFormat="1"/>
    <row r="9761" s="104" customFormat="1"/>
    <row r="9762" s="104" customFormat="1"/>
    <row r="9763" s="104" customFormat="1"/>
    <row r="9764" s="104" customFormat="1"/>
    <row r="9765" s="104" customFormat="1"/>
    <row r="9766" s="104" customFormat="1"/>
    <row r="9767" s="104" customFormat="1"/>
    <row r="9768" s="104" customFormat="1"/>
    <row r="9769" s="104" customFormat="1"/>
    <row r="9770" s="104" customFormat="1"/>
    <row r="9771" s="104" customFormat="1"/>
    <row r="9772" s="104" customFormat="1"/>
    <row r="9773" s="104" customFormat="1"/>
    <row r="9774" s="104" customFormat="1"/>
    <row r="9775" s="104" customFormat="1"/>
    <row r="9776" s="104" customFormat="1"/>
    <row r="9777" s="104" customFormat="1"/>
    <row r="9778" s="104" customFormat="1"/>
    <row r="9779" s="104" customFormat="1"/>
    <row r="9780" s="104" customFormat="1"/>
    <row r="9781" s="104" customFormat="1"/>
    <row r="9782" s="104" customFormat="1"/>
    <row r="9783" s="104" customFormat="1"/>
    <row r="9784" s="104" customFormat="1"/>
    <row r="9785" s="104" customFormat="1"/>
    <row r="9786" s="104" customFormat="1"/>
    <row r="9787" s="104" customFormat="1"/>
    <row r="9788" s="104" customFormat="1"/>
    <row r="9789" s="104" customFormat="1"/>
    <row r="9790" s="104" customFormat="1"/>
    <row r="9791" s="104" customFormat="1"/>
    <row r="9792" s="104" customFormat="1"/>
    <row r="9793" s="104" customFormat="1"/>
    <row r="9794" s="104" customFormat="1"/>
    <row r="9795" s="104" customFormat="1"/>
    <row r="9796" s="104" customFormat="1"/>
    <row r="9797" s="104" customFormat="1"/>
    <row r="9798" s="104" customFormat="1"/>
    <row r="9799" s="104" customFormat="1"/>
    <row r="9800" s="104" customFormat="1"/>
    <row r="9801" s="104" customFormat="1"/>
    <row r="9802" s="104" customFormat="1"/>
    <row r="9803" s="104" customFormat="1"/>
    <row r="9804" s="104" customFormat="1"/>
    <row r="9805" s="104" customFormat="1"/>
    <row r="9806" s="104" customFormat="1"/>
    <row r="9807" s="104" customFormat="1"/>
    <row r="9808" s="104" customFormat="1"/>
    <row r="9809" s="104" customFormat="1"/>
    <row r="9810" s="104" customFormat="1"/>
    <row r="9811" s="104" customFormat="1"/>
    <row r="9812" s="104" customFormat="1"/>
    <row r="9813" s="104" customFormat="1"/>
    <row r="9814" s="104" customFormat="1"/>
    <row r="9815" s="104" customFormat="1"/>
    <row r="9816" s="104" customFormat="1"/>
    <row r="9817" s="104" customFormat="1"/>
    <row r="9818" s="104" customFormat="1"/>
    <row r="9819" s="104" customFormat="1"/>
    <row r="9820" s="104" customFormat="1"/>
    <row r="9821" s="104" customFormat="1"/>
    <row r="9822" s="104" customFormat="1"/>
    <row r="9823" s="104" customFormat="1"/>
    <row r="9824" s="104" customFormat="1"/>
    <row r="9825" s="104" customFormat="1"/>
    <row r="9826" s="104" customFormat="1"/>
    <row r="9827" s="104" customFormat="1"/>
    <row r="9828" s="104" customFormat="1"/>
    <row r="9829" s="104" customFormat="1"/>
    <row r="9830" s="104" customFormat="1"/>
    <row r="9831" s="104" customFormat="1"/>
    <row r="9832" s="104" customFormat="1"/>
    <row r="9833" s="104" customFormat="1"/>
    <row r="9834" s="104" customFormat="1"/>
    <row r="9835" s="104" customFormat="1"/>
    <row r="9836" s="104" customFormat="1"/>
    <row r="9837" s="104" customFormat="1"/>
    <row r="9838" s="104" customFormat="1"/>
    <row r="9839" s="104" customFormat="1"/>
    <row r="9840" s="104" customFormat="1"/>
    <row r="9841" s="104" customFormat="1"/>
    <row r="9842" s="104" customFormat="1"/>
    <row r="9843" s="104" customFormat="1"/>
    <row r="9844" s="104" customFormat="1"/>
    <row r="9845" s="104" customFormat="1"/>
    <row r="9846" s="104" customFormat="1"/>
    <row r="9847" s="104" customFormat="1"/>
    <row r="9848" s="104" customFormat="1"/>
    <row r="9849" s="104" customFormat="1"/>
    <row r="9850" s="104" customFormat="1"/>
    <row r="9851" s="104" customFormat="1"/>
    <row r="9852" s="104" customFormat="1"/>
    <row r="9853" s="104" customFormat="1"/>
    <row r="9854" s="104" customFormat="1"/>
    <row r="9855" s="104" customFormat="1"/>
    <row r="9856" s="104" customFormat="1"/>
    <row r="9857" s="104" customFormat="1"/>
    <row r="9858" s="104" customFormat="1"/>
    <row r="9859" s="104" customFormat="1"/>
    <row r="9860" s="104" customFormat="1"/>
    <row r="9861" s="104" customFormat="1"/>
    <row r="9862" s="104" customFormat="1"/>
    <row r="9863" s="104" customFormat="1"/>
    <row r="9864" s="104" customFormat="1"/>
    <row r="9865" s="104" customFormat="1"/>
    <row r="9866" s="104" customFormat="1"/>
    <row r="9867" s="104" customFormat="1"/>
    <row r="9868" s="104" customFormat="1"/>
    <row r="9869" s="104" customFormat="1"/>
    <row r="9870" s="104" customFormat="1"/>
    <row r="9871" s="104" customFormat="1"/>
    <row r="9872" s="104" customFormat="1"/>
    <row r="9873" s="104" customFormat="1"/>
    <row r="9874" s="104" customFormat="1"/>
    <row r="9875" s="104" customFormat="1"/>
    <row r="9876" s="104" customFormat="1"/>
    <row r="9877" s="104" customFormat="1"/>
    <row r="9878" s="104" customFormat="1"/>
    <row r="9879" s="104" customFormat="1"/>
    <row r="9880" s="104" customFormat="1"/>
    <row r="9881" s="104" customFormat="1"/>
    <row r="9882" s="104" customFormat="1"/>
    <row r="9883" s="104" customFormat="1"/>
    <row r="9884" s="104" customFormat="1"/>
    <row r="9885" s="104" customFormat="1"/>
    <row r="9886" s="104" customFormat="1"/>
    <row r="9887" s="104" customFormat="1"/>
    <row r="9888" s="104" customFormat="1"/>
    <row r="9889" s="104" customFormat="1"/>
    <row r="9890" s="104" customFormat="1"/>
    <row r="9891" s="104" customFormat="1"/>
    <row r="9892" s="104" customFormat="1"/>
    <row r="9893" s="104" customFormat="1"/>
    <row r="9894" s="104" customFormat="1"/>
    <row r="9895" s="104" customFormat="1"/>
    <row r="9896" s="104" customFormat="1"/>
    <row r="9897" s="104" customFormat="1"/>
    <row r="9898" s="104" customFormat="1"/>
    <row r="9899" s="104" customFormat="1"/>
    <row r="9900" s="104" customFormat="1"/>
    <row r="9901" s="104" customFormat="1"/>
    <row r="9902" s="104" customFormat="1"/>
    <row r="9903" s="104" customFormat="1"/>
    <row r="9904" s="104" customFormat="1"/>
    <row r="9905" s="104" customFormat="1"/>
    <row r="9906" s="104" customFormat="1"/>
    <row r="9907" s="104" customFormat="1"/>
    <row r="9908" s="104" customFormat="1"/>
    <row r="9909" s="104" customFormat="1"/>
    <row r="9910" s="104" customFormat="1"/>
    <row r="9911" s="104" customFormat="1"/>
    <row r="9912" s="104" customFormat="1"/>
    <row r="9913" s="104" customFormat="1"/>
    <row r="9914" s="104" customFormat="1"/>
    <row r="9915" s="104" customFormat="1"/>
    <row r="9916" s="104" customFormat="1"/>
    <row r="9917" s="104" customFormat="1"/>
    <row r="9918" s="104" customFormat="1"/>
    <row r="9919" s="104" customFormat="1"/>
    <row r="9920" s="104" customFormat="1"/>
    <row r="9921" s="104" customFormat="1"/>
    <row r="9922" s="104" customFormat="1"/>
    <row r="9923" s="104" customFormat="1"/>
    <row r="9924" s="104" customFormat="1"/>
    <row r="9925" s="104" customFormat="1"/>
    <row r="9926" s="104" customFormat="1"/>
    <row r="9927" s="104" customFormat="1"/>
    <row r="9928" s="104" customFormat="1"/>
    <row r="9929" s="104" customFormat="1"/>
    <row r="9930" s="104" customFormat="1"/>
    <row r="9931" s="104" customFormat="1"/>
    <row r="9932" s="104" customFormat="1"/>
    <row r="9933" s="104" customFormat="1"/>
    <row r="9934" s="104" customFormat="1"/>
    <row r="9935" s="104" customFormat="1"/>
    <row r="9936" s="104" customFormat="1"/>
    <row r="9937" s="104" customFormat="1"/>
    <row r="9938" s="104" customFormat="1"/>
    <row r="9939" s="104" customFormat="1"/>
    <row r="9940" s="104" customFormat="1"/>
    <row r="9941" s="104" customFormat="1"/>
    <row r="9942" s="104" customFormat="1"/>
    <row r="9943" s="104" customFormat="1"/>
    <row r="9944" s="104" customFormat="1"/>
    <row r="9945" s="104" customFormat="1"/>
    <row r="9946" s="104" customFormat="1"/>
    <row r="9947" s="104" customFormat="1"/>
    <row r="9948" s="104" customFormat="1"/>
    <row r="9949" s="104" customFormat="1"/>
    <row r="9950" s="104" customFormat="1"/>
    <row r="9951" s="104" customFormat="1"/>
    <row r="9952" s="104" customFormat="1"/>
    <row r="9953" s="104" customFormat="1"/>
    <row r="9954" s="104" customFormat="1"/>
    <row r="9955" s="104" customFormat="1"/>
    <row r="9956" s="104" customFormat="1"/>
    <row r="9957" s="104" customFormat="1"/>
    <row r="9958" s="104" customFormat="1"/>
    <row r="9959" s="104" customFormat="1"/>
    <row r="9960" s="104" customFormat="1"/>
    <row r="9961" s="104" customFormat="1"/>
    <row r="9962" s="104" customFormat="1"/>
    <row r="9963" s="104" customFormat="1"/>
    <row r="9964" s="104" customFormat="1"/>
    <row r="9965" s="104" customFormat="1"/>
    <row r="9966" s="104" customFormat="1"/>
    <row r="9967" s="104" customFormat="1"/>
    <row r="9968" s="104" customFormat="1"/>
    <row r="9969" s="104" customFormat="1"/>
    <row r="9970" s="104" customFormat="1"/>
    <row r="9971" s="104" customFormat="1"/>
    <row r="9972" s="104" customFormat="1"/>
    <row r="9973" s="104" customFormat="1"/>
    <row r="9974" s="104" customFormat="1"/>
    <row r="9975" s="104" customFormat="1"/>
    <row r="9976" s="104" customFormat="1"/>
    <row r="9977" s="104" customFormat="1"/>
    <row r="9978" s="104" customFormat="1"/>
    <row r="9979" s="104" customFormat="1"/>
    <row r="9980" s="104" customFormat="1"/>
    <row r="9981" s="104" customFormat="1"/>
    <row r="9982" s="104" customFormat="1"/>
    <row r="9983" s="104" customFormat="1"/>
    <row r="9984" s="104" customFormat="1"/>
    <row r="9985" s="104" customFormat="1"/>
    <row r="9986" s="104" customFormat="1"/>
    <row r="9987" s="104" customFormat="1"/>
    <row r="9988" s="104" customFormat="1"/>
    <row r="9989" s="104" customFormat="1"/>
    <row r="9990" s="104" customFormat="1"/>
    <row r="9991" s="104" customFormat="1"/>
    <row r="9992" s="104" customFormat="1"/>
    <row r="9993" s="104" customFormat="1"/>
    <row r="9994" s="104" customFormat="1"/>
    <row r="9995" s="104" customFormat="1"/>
    <row r="9996" s="104" customFormat="1"/>
    <row r="9997" s="104" customFormat="1"/>
    <row r="9998" s="104" customFormat="1"/>
    <row r="9999" s="104" customFormat="1"/>
    <row r="10000" s="104" customFormat="1"/>
    <row r="10001" spans="2:12" s="104" customFormat="1"/>
    <row r="10002" spans="2:12" s="104" customFormat="1"/>
    <row r="10003" spans="2:12" s="104" customFormat="1"/>
    <row r="10004" spans="2:12" s="104" customFormat="1"/>
    <row r="10005" spans="2:12">
      <c r="B10005" s="104"/>
      <c r="C10005" s="104"/>
      <c r="D10005" s="104"/>
      <c r="E10005" s="104"/>
      <c r="F10005" s="104"/>
      <c r="G10005" s="104"/>
      <c r="H10005" s="104"/>
      <c r="I10005" s="104"/>
      <c r="J10005" s="104"/>
      <c r="K10005" s="104"/>
      <c r="L10005" s="104"/>
    </row>
    <row r="10006" spans="2:12">
      <c r="B10006" s="104"/>
      <c r="C10006" s="104"/>
      <c r="D10006" s="104"/>
      <c r="E10006" s="104"/>
      <c r="F10006" s="104"/>
      <c r="G10006" s="104"/>
      <c r="H10006" s="104"/>
      <c r="I10006" s="104"/>
      <c r="J10006" s="104"/>
      <c r="K10006" s="104"/>
      <c r="L10006" s="104"/>
    </row>
  </sheetData>
  <sheetProtection algorithmName="SHA-512" hashValue="9FeIpw7SnQs3SffiCEhdqd8/dFKrw/anR4agmSj4n6TxBtW/Pe2G66stQRvWNbRHwoGbYG+P9EVGwqB9TKVzsw==" saltValue="9B3y1oy8svvtsCF3fHDGPg==" spinCount="100000" sheet="1" scenarios="1" insertHyperlinks="0"/>
  <protectedRanges>
    <protectedRange sqref="C3:C4 C10:C11 C14:C21 C23 E10:E12 E14:E21 E23 G10:G11 G14:G21 G23 I10:I11 I14:I21 I23 K10:K11 K14:K21 K23 M8:AE33 B34:AE100" name="Bereich1"/>
    <protectedRange sqref="C24:C25" name="Range1_1"/>
    <protectedRange sqref="E24:E25" name="Range1_2"/>
    <protectedRange sqref="G24:G25" name="Range1_3"/>
    <protectedRange sqref="I24:I25" name="Range1_4"/>
    <protectedRange sqref="K24:K25" name="Range1_5"/>
  </protectedRanges>
  <mergeCells count="24">
    <mergeCell ref="K9:L9"/>
    <mergeCell ref="K13:L13"/>
    <mergeCell ref="C6:D7"/>
    <mergeCell ref="E6:F7"/>
    <mergeCell ref="G6:H7"/>
    <mergeCell ref="C8:D8"/>
    <mergeCell ref="E8:F8"/>
    <mergeCell ref="I13:J13"/>
    <mergeCell ref="B29:L31"/>
    <mergeCell ref="B32:L33"/>
    <mergeCell ref="I8:J8"/>
    <mergeCell ref="K8:L8"/>
    <mergeCell ref="E13:F13"/>
    <mergeCell ref="C13:D13"/>
    <mergeCell ref="G8:H8"/>
    <mergeCell ref="G9:H9"/>
    <mergeCell ref="G13:H13"/>
    <mergeCell ref="G12:H12"/>
    <mergeCell ref="I9:J9"/>
    <mergeCell ref="E9:F9"/>
    <mergeCell ref="C9:D9"/>
    <mergeCell ref="C12:D12"/>
    <mergeCell ref="K12:L12"/>
    <mergeCell ref="I12:J12"/>
  </mergeCells>
  <phoneticPr fontId="3" type="noConversion"/>
  <conditionalFormatting sqref="D10:D11 D18 C8 L18 F18 E8 F10:F12 J18 J10:J11 L10:L11 D26:D28 F26:F28 J26:J28 L26:L28 D14:D15 L14:L15 J14:J15 F14:F15 H18 G8 H10:H11 H26:H28 H14:H15">
    <cfRule type="expression" dxfId="304" priority="15" stopIfTrue="1">
      <formula>C8="PASS"</formula>
    </cfRule>
    <cfRule type="expression" dxfId="303" priority="16" stopIfTrue="1">
      <formula>C8="FAIL"</formula>
    </cfRule>
  </conditionalFormatting>
  <conditionalFormatting sqref="I8:L8">
    <cfRule type="expression" dxfId="302" priority="17" stopIfTrue="1">
      <formula>I8="PASS"</formula>
    </cfRule>
    <cfRule type="expression" dxfId="301" priority="18" stopIfTrue="1">
      <formula>I8="FAIL"</formula>
    </cfRule>
    <cfRule type="expression" dxfId="300" priority="19" stopIfTrue="1">
      <formula>I8="N/A"</formula>
    </cfRule>
  </conditionalFormatting>
  <conditionalFormatting sqref="C8:D8">
    <cfRule type="cellIs" dxfId="299" priority="14" stopIfTrue="1" operator="equal">
      <formula>"laminated"</formula>
    </cfRule>
  </conditionalFormatting>
  <conditionalFormatting sqref="E8:H8">
    <cfRule type="cellIs" dxfId="298" priority="13" stopIfTrue="1" operator="equal">
      <formula>"laminated"</formula>
    </cfRule>
  </conditionalFormatting>
  <dataValidations count="3">
    <dataValidation type="list" allowBlank="1" showInputMessage="1" showErrorMessage="1" sqref="C4" xr:uid="{00000000-0002-0000-1800-000000000000}">
      <formula1>"Steel, Alu."</formula1>
    </dataValidation>
    <dataValidation type="list" allowBlank="1" showInputMessage="1" showErrorMessage="1" sqref="C3" xr:uid="{00000000-0002-0000-1800-000002000000}">
      <formula1>"0,3,4,5"</formula1>
    </dataValidation>
    <dataValidation type="list" allowBlank="1" showInputMessage="1" showErrorMessage="1" sqref="K21 C21 E21 I21 G21" xr:uid="{B982ED9B-8B5D-412E-85A5-3ECD23CD7991}">
      <formula1>Material</formula1>
    </dataValidation>
  </dataValidations>
  <hyperlinks>
    <hyperlink ref="M3" location="'Cover Sheet'!A1" display="BACK to COVER SHEET" xr:uid="{00000000-0004-0000-1800-000000000000}"/>
    <hyperlink ref="M3:O3" location="'Cover Sheet'!A1" display="BACK to COVER SHEET" xr:uid="{00000000-0004-0000-1800-000001000000}"/>
    <hyperlink ref="B34" location="'Monocoque Attachments Guidance'!A1" display="Link to guidance notes" xr:uid="{2E36E24D-9509-437D-ACD8-22CED3DF59BA}"/>
    <hyperlink ref="B35" location="'Front Hoop Attachment Guidance'!A1" display="Link to guidance notes: Front Hoop attachments" xr:uid="{6F4661E1-18ED-4665-AB24-19E520B0DCA7}"/>
  </hyperlinks>
  <pageMargins left="0.75" right="0.75" top="1" bottom="1" header="0.5" footer="0.5"/>
  <pageSetup paperSize="9"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4">
    <tabColor rgb="FF0070C0"/>
  </sheetPr>
  <dimension ref="B1:AB10029"/>
  <sheetViews>
    <sheetView showGridLines="0" workbookViewId="0"/>
  </sheetViews>
  <sheetFormatPr baseColWidth="10" defaultColWidth="11.42578125" defaultRowHeight="12.75"/>
  <cols>
    <col min="1" max="1" width="4.28515625" customWidth="1"/>
    <col min="2" max="2" width="31.42578125" customWidth="1"/>
    <col min="3" max="4" width="7" customWidth="1"/>
    <col min="5" max="8" width="11.42578125" customWidth="1"/>
    <col min="11" max="11" width="31.42578125" customWidth="1"/>
    <col min="12" max="13" width="7" customWidth="1"/>
    <col min="14" max="17" width="11.42578125" customWidth="1"/>
    <col min="20" max="20" width="31.42578125" customWidth="1"/>
    <col min="21" max="22" width="7" customWidth="1"/>
    <col min="23" max="26" width="11.42578125" customWidth="1"/>
  </cols>
  <sheetData>
    <row r="1" spans="2:28" ht="15.75">
      <c r="B1" s="1" t="s">
        <v>538</v>
      </c>
    </row>
    <row r="2" spans="2:28" ht="15.75">
      <c r="B2" s="1"/>
    </row>
    <row r="3" spans="2:28">
      <c r="B3" t="s">
        <v>539</v>
      </c>
      <c r="F3" s="721" t="str">
        <f>IF('T3.13 T3.5 Ft Bulkhead'!F2="tubing only","N/A","YES")</f>
        <v>N/A</v>
      </c>
      <c r="I3" s="162" t="s">
        <v>226</v>
      </c>
      <c r="K3" s="162"/>
    </row>
    <row r="4" spans="2:28">
      <c r="B4" t="s">
        <v>540</v>
      </c>
      <c r="F4" s="722" t="s">
        <v>541</v>
      </c>
      <c r="K4" s="162"/>
    </row>
    <row r="5" spans="2:28">
      <c r="B5" t="s">
        <v>542</v>
      </c>
      <c r="F5" s="720" t="s">
        <v>122</v>
      </c>
      <c r="K5" s="162"/>
    </row>
    <row r="7" spans="2:28">
      <c r="B7" s="706"/>
      <c r="C7" s="660"/>
      <c r="D7" s="660"/>
      <c r="E7" s="660"/>
      <c r="F7" s="660"/>
      <c r="G7" s="660"/>
      <c r="H7" s="660"/>
      <c r="I7" s="660"/>
      <c r="J7" s="661"/>
      <c r="K7" s="660"/>
      <c r="L7" s="660"/>
      <c r="M7" s="660"/>
      <c r="N7" s="660"/>
      <c r="O7" s="660"/>
      <c r="P7" s="660"/>
      <c r="Q7" s="660"/>
      <c r="R7" s="660"/>
      <c r="S7" s="660"/>
      <c r="T7" s="706"/>
      <c r="U7" s="660"/>
      <c r="V7" s="660"/>
      <c r="W7" s="660"/>
      <c r="X7" s="660"/>
      <c r="Y7" s="660"/>
      <c r="Z7" s="660"/>
      <c r="AA7" s="660"/>
      <c r="AB7" s="661"/>
    </row>
    <row r="8" spans="2:28">
      <c r="B8" s="718"/>
      <c r="C8" s="316"/>
      <c r="D8" s="316"/>
      <c r="E8" s="316"/>
      <c r="F8" s="316"/>
      <c r="G8" s="316"/>
      <c r="H8" s="316"/>
      <c r="I8" s="316"/>
      <c r="J8" s="662"/>
      <c r="K8" s="316"/>
      <c r="L8" s="316"/>
      <c r="M8" s="316"/>
      <c r="N8" s="316"/>
      <c r="O8" s="316"/>
      <c r="P8" s="316"/>
      <c r="Q8" s="316"/>
      <c r="R8" s="316"/>
      <c r="S8" s="316"/>
      <c r="T8" s="718"/>
      <c r="U8" s="316"/>
      <c r="V8" s="316"/>
      <c r="W8" s="316"/>
      <c r="X8" s="316"/>
      <c r="Y8" s="316"/>
      <c r="Z8" s="316"/>
      <c r="AA8" s="316"/>
      <c r="AB8" s="662"/>
    </row>
    <row r="9" spans="2:28">
      <c r="B9" s="718"/>
      <c r="C9" s="316"/>
      <c r="D9" s="316"/>
      <c r="E9" s="316"/>
      <c r="F9" s="316"/>
      <c r="G9" s="316"/>
      <c r="H9" s="316"/>
      <c r="I9" s="316"/>
      <c r="J9" s="662"/>
      <c r="K9" s="316"/>
      <c r="L9" s="316"/>
      <c r="M9" s="316"/>
      <c r="N9" s="316"/>
      <c r="O9" s="316"/>
      <c r="P9" s="316"/>
      <c r="Q9" s="316"/>
      <c r="R9" s="316"/>
      <c r="S9" s="316"/>
      <c r="T9" s="718"/>
      <c r="U9" s="316"/>
      <c r="V9" s="316"/>
      <c r="W9" s="316"/>
      <c r="X9" s="316"/>
      <c r="Y9" s="316"/>
      <c r="Z9" s="316"/>
      <c r="AA9" s="316"/>
      <c r="AB9" s="662"/>
    </row>
    <row r="10" spans="2:28">
      <c r="B10" s="718"/>
      <c r="C10" s="316"/>
      <c r="D10" s="316"/>
      <c r="E10" s="316"/>
      <c r="F10" s="316"/>
      <c r="G10" s="316"/>
      <c r="H10" s="316"/>
      <c r="I10" s="316"/>
      <c r="J10" s="662"/>
      <c r="K10" s="316"/>
      <c r="L10" s="316"/>
      <c r="M10" s="316"/>
      <c r="N10" s="316"/>
      <c r="O10" s="316"/>
      <c r="P10" s="316"/>
      <c r="Q10" s="316"/>
      <c r="R10" s="316"/>
      <c r="S10" s="316"/>
      <c r="T10" s="718"/>
      <c r="U10" s="316"/>
      <c r="V10" s="316"/>
      <c r="W10" s="316"/>
      <c r="X10" s="316"/>
      <c r="Y10" s="316"/>
      <c r="Z10" s="316"/>
      <c r="AA10" s="316"/>
      <c r="AB10" s="662"/>
    </row>
    <row r="11" spans="2:28">
      <c r="B11" s="718"/>
      <c r="C11" s="316"/>
      <c r="D11" s="316"/>
      <c r="E11" s="316"/>
      <c r="F11" s="316"/>
      <c r="G11" s="316"/>
      <c r="H11" s="316"/>
      <c r="I11" s="316"/>
      <c r="J11" s="662"/>
      <c r="K11" s="316"/>
      <c r="L11" s="316"/>
      <c r="M11" s="316"/>
      <c r="N11" s="316"/>
      <c r="O11" s="316"/>
      <c r="P11" s="316"/>
      <c r="Q11" s="316"/>
      <c r="R11" s="316"/>
      <c r="S11" s="316"/>
      <c r="T11" s="718"/>
      <c r="U11" s="316"/>
      <c r="V11" s="316"/>
      <c r="W11" s="316"/>
      <c r="X11" s="316"/>
      <c r="Y11" s="316"/>
      <c r="Z11" s="316"/>
      <c r="AA11" s="316"/>
      <c r="AB11" s="662"/>
    </row>
    <row r="12" spans="2:28">
      <c r="B12" s="718"/>
      <c r="C12" s="316" t="s">
        <v>543</v>
      </c>
      <c r="D12" s="316"/>
      <c r="E12" s="316"/>
      <c r="F12" s="316"/>
      <c r="G12" s="316"/>
      <c r="H12" s="316"/>
      <c r="I12" s="316"/>
      <c r="J12" s="662"/>
      <c r="K12" s="316"/>
      <c r="L12" s="316" t="s">
        <v>544</v>
      </c>
      <c r="M12" s="316"/>
      <c r="N12" s="316"/>
      <c r="O12" s="316"/>
      <c r="P12" s="316"/>
      <c r="Q12" s="316"/>
      <c r="R12" s="316"/>
      <c r="S12" s="316"/>
      <c r="T12" s="718"/>
      <c r="U12" s="316" t="s">
        <v>544</v>
      </c>
      <c r="V12" s="316"/>
      <c r="W12" s="316"/>
      <c r="X12" s="316"/>
      <c r="Y12" s="316"/>
      <c r="Z12" s="316"/>
      <c r="AA12" s="316"/>
      <c r="AB12" s="662"/>
    </row>
    <row r="13" spans="2:28">
      <c r="B13" s="718"/>
      <c r="C13" s="316" t="s">
        <v>545</v>
      </c>
      <c r="D13" s="316"/>
      <c r="E13" s="316"/>
      <c r="F13" s="316"/>
      <c r="G13" s="316"/>
      <c r="H13" s="316"/>
      <c r="I13" s="316"/>
      <c r="J13" s="662"/>
      <c r="K13" s="316"/>
      <c r="L13" s="316" t="s">
        <v>546</v>
      </c>
      <c r="M13" s="316"/>
      <c r="N13" s="316"/>
      <c r="O13" s="316"/>
      <c r="P13" s="316"/>
      <c r="Q13" s="316"/>
      <c r="R13" s="316"/>
      <c r="S13" s="316"/>
      <c r="T13" s="718"/>
      <c r="U13" s="316" t="s">
        <v>546</v>
      </c>
      <c r="V13" s="316"/>
      <c r="W13" s="316"/>
      <c r="X13" s="316"/>
      <c r="Y13" s="316"/>
      <c r="Z13" s="316"/>
      <c r="AA13" s="316"/>
      <c r="AB13" s="662"/>
    </row>
    <row r="14" spans="2:28">
      <c r="B14" s="718"/>
      <c r="C14" s="316"/>
      <c r="D14" s="316"/>
      <c r="E14" s="316"/>
      <c r="F14" s="316"/>
      <c r="G14" s="316"/>
      <c r="H14" s="316"/>
      <c r="I14" s="316"/>
      <c r="J14" s="662"/>
      <c r="K14" s="316"/>
      <c r="L14" s="316"/>
      <c r="M14" s="316"/>
      <c r="N14" s="316"/>
      <c r="O14" s="316"/>
      <c r="P14" s="316"/>
      <c r="Q14" s="316"/>
      <c r="R14" s="316"/>
      <c r="S14" s="316"/>
      <c r="T14" s="718"/>
      <c r="U14" s="316"/>
      <c r="V14" s="316"/>
      <c r="W14" s="316"/>
      <c r="X14" s="316"/>
      <c r="Y14" s="316"/>
      <c r="Z14" s="316"/>
      <c r="AA14" s="316"/>
      <c r="AB14" s="662"/>
    </row>
    <row r="15" spans="2:28">
      <c r="B15" s="718"/>
      <c r="C15" s="316"/>
      <c r="D15" s="316"/>
      <c r="E15" s="316"/>
      <c r="F15" s="316"/>
      <c r="G15" s="316"/>
      <c r="H15" s="316"/>
      <c r="I15" s="316"/>
      <c r="J15" s="662"/>
      <c r="K15" s="316"/>
      <c r="L15" s="316"/>
      <c r="M15" s="316"/>
      <c r="N15" s="316"/>
      <c r="O15" s="316"/>
      <c r="P15" s="316"/>
      <c r="Q15" s="316"/>
      <c r="R15" s="316"/>
      <c r="S15" s="316"/>
      <c r="T15" s="718"/>
      <c r="U15" s="316"/>
      <c r="V15" s="316"/>
      <c r="W15" s="316"/>
      <c r="X15" s="316"/>
      <c r="Y15" s="316"/>
      <c r="Z15" s="316"/>
      <c r="AA15" s="316"/>
      <c r="AB15" s="662"/>
    </row>
    <row r="16" spans="2:28">
      <c r="B16" s="718"/>
      <c r="C16" s="316"/>
      <c r="D16" s="316"/>
      <c r="E16" s="316"/>
      <c r="F16" s="316"/>
      <c r="G16" s="316"/>
      <c r="H16" s="316"/>
      <c r="I16" s="316"/>
      <c r="J16" s="662"/>
      <c r="K16" s="316"/>
      <c r="L16" s="316"/>
      <c r="M16" s="316"/>
      <c r="N16" s="316"/>
      <c r="O16" s="316"/>
      <c r="P16" s="316"/>
      <c r="Q16" s="316"/>
      <c r="R16" s="316"/>
      <c r="S16" s="316"/>
      <c r="T16" s="718"/>
      <c r="U16" s="316"/>
      <c r="V16" s="316"/>
      <c r="W16" s="316"/>
      <c r="X16" s="316"/>
      <c r="Y16" s="316"/>
      <c r="Z16" s="316"/>
      <c r="AA16" s="316"/>
      <c r="AB16" s="662"/>
    </row>
    <row r="17" spans="2:28">
      <c r="B17" s="718"/>
      <c r="C17" s="316"/>
      <c r="D17" s="316"/>
      <c r="E17" s="316"/>
      <c r="F17" s="316"/>
      <c r="G17" s="316"/>
      <c r="H17" s="316"/>
      <c r="I17" s="316"/>
      <c r="J17" s="662"/>
      <c r="K17" s="316"/>
      <c r="L17" s="316"/>
      <c r="M17" s="316"/>
      <c r="N17" s="316"/>
      <c r="O17" s="316"/>
      <c r="P17" s="316"/>
      <c r="Q17" s="316"/>
      <c r="R17" s="316"/>
      <c r="S17" s="316"/>
      <c r="T17" s="718"/>
      <c r="U17" s="316"/>
      <c r="V17" s="316"/>
      <c r="W17" s="316"/>
      <c r="X17" s="316"/>
      <c r="Y17" s="316"/>
      <c r="Z17" s="316"/>
      <c r="AA17" s="316"/>
      <c r="AB17" s="662"/>
    </row>
    <row r="18" spans="2:28">
      <c r="B18" s="718"/>
      <c r="C18" s="316"/>
      <c r="D18" s="316"/>
      <c r="E18" s="316"/>
      <c r="F18" s="316"/>
      <c r="G18" s="316"/>
      <c r="H18" s="316"/>
      <c r="I18" s="316"/>
      <c r="J18" s="662"/>
      <c r="K18" s="316"/>
      <c r="L18" s="316"/>
      <c r="M18" s="316"/>
      <c r="N18" s="316"/>
      <c r="O18" s="316"/>
      <c r="P18" s="316"/>
      <c r="Q18" s="316"/>
      <c r="R18" s="316"/>
      <c r="S18" s="316"/>
      <c r="T18" s="718"/>
      <c r="U18" s="316"/>
      <c r="V18" s="316"/>
      <c r="W18" s="316"/>
      <c r="X18" s="316"/>
      <c r="Y18" s="316"/>
      <c r="Z18" s="316"/>
      <c r="AA18" s="316"/>
      <c r="AB18" s="662"/>
    </row>
    <row r="19" spans="2:28">
      <c r="B19" s="718"/>
      <c r="C19" s="316"/>
      <c r="D19" s="316"/>
      <c r="E19" s="316"/>
      <c r="F19" s="316"/>
      <c r="G19" s="316"/>
      <c r="H19" s="316"/>
      <c r="I19" s="316"/>
      <c r="J19" s="662"/>
      <c r="K19" s="316"/>
      <c r="L19" s="316"/>
      <c r="M19" s="316"/>
      <c r="N19" s="316"/>
      <c r="O19" s="316"/>
      <c r="P19" s="316"/>
      <c r="Q19" s="316"/>
      <c r="R19" s="316"/>
      <c r="S19" s="316"/>
      <c r="T19" s="718"/>
      <c r="U19" s="316"/>
      <c r="V19" s="316"/>
      <c r="W19" s="316"/>
      <c r="X19" s="316"/>
      <c r="Y19" s="316"/>
      <c r="Z19" s="316"/>
      <c r="AA19" s="316"/>
      <c r="AB19" s="662"/>
    </row>
    <row r="20" spans="2:28">
      <c r="B20" s="718"/>
      <c r="C20" s="316"/>
      <c r="D20" s="316"/>
      <c r="E20" s="316"/>
      <c r="F20" s="316"/>
      <c r="G20" s="316"/>
      <c r="H20" s="316"/>
      <c r="I20" s="316"/>
      <c r="J20" s="662"/>
      <c r="K20" s="316"/>
      <c r="L20" s="316"/>
      <c r="M20" s="316"/>
      <c r="N20" s="316"/>
      <c r="O20" s="316"/>
      <c r="P20" s="316"/>
      <c r="Q20" s="316"/>
      <c r="R20" s="316"/>
      <c r="S20" s="316"/>
      <c r="T20" s="718"/>
      <c r="U20" s="316"/>
      <c r="V20" s="316"/>
      <c r="W20" s="316"/>
      <c r="X20" s="316"/>
      <c r="Y20" s="316"/>
      <c r="Z20" s="316"/>
      <c r="AA20" s="316"/>
      <c r="AB20" s="662"/>
    </row>
    <row r="21" spans="2:28">
      <c r="B21" s="718"/>
      <c r="C21" s="316"/>
      <c r="D21" s="316"/>
      <c r="E21" s="316"/>
      <c r="F21" s="316"/>
      <c r="G21" s="316"/>
      <c r="H21" s="316"/>
      <c r="I21" s="316"/>
      <c r="J21" s="662"/>
      <c r="K21" s="316"/>
      <c r="L21" s="316"/>
      <c r="M21" s="316"/>
      <c r="N21" s="316"/>
      <c r="O21" s="316"/>
      <c r="P21" s="316"/>
      <c r="Q21" s="316"/>
      <c r="R21" s="316"/>
      <c r="S21" s="316"/>
      <c r="T21" s="718"/>
      <c r="U21" s="316"/>
      <c r="V21" s="316"/>
      <c r="W21" s="316"/>
      <c r="X21" s="316"/>
      <c r="Y21" s="316"/>
      <c r="Z21" s="316"/>
      <c r="AA21" s="316"/>
      <c r="AB21" s="662"/>
    </row>
    <row r="22" spans="2:28">
      <c r="B22" s="719"/>
      <c r="C22" s="663"/>
      <c r="D22" s="663"/>
      <c r="E22" s="663"/>
      <c r="F22" s="663"/>
      <c r="G22" s="663"/>
      <c r="H22" s="663"/>
      <c r="I22" s="663"/>
      <c r="J22" s="664"/>
      <c r="K22" s="663"/>
      <c r="L22" s="663"/>
      <c r="M22" s="663"/>
      <c r="N22" s="663"/>
      <c r="O22" s="663"/>
      <c r="P22" s="663"/>
      <c r="Q22" s="663"/>
      <c r="R22" s="663"/>
      <c r="S22" s="663"/>
      <c r="T22" s="719"/>
      <c r="U22" s="663"/>
      <c r="V22" s="663"/>
      <c r="W22" s="663"/>
      <c r="X22" s="663"/>
      <c r="Y22" s="663"/>
      <c r="Z22" s="663"/>
      <c r="AA22" s="663"/>
      <c r="AB22" s="664"/>
    </row>
    <row r="24" spans="2:28">
      <c r="B24" s="666" t="s">
        <v>547</v>
      </c>
      <c r="C24" s="1370" t="str">
        <f>IF('T3.13 T3.5 Ft Bulkhead'!F2="tubing only","N/A",IF(AND(D29="PASS",D30="PASS",D31="PASS",D48="PASS",D44="PASS",D49="PASS",D50="pass"),"PASS",IF(AND(D29="PASS",D30="PASS",D31="PASS",D48="N/A",D44="PASS",D49="PASS",D50="pass"),"PASS",IF(AND(OR(D29="PASS",D29="CHECK"),OR(D30="PASS",D30="CHECK"),D31="PASS",OR(D48="N/A",D48="PASS"),D44="PASS",D49="PASS",D50="pass"),"CHECK","FAIL"))))</f>
        <v>N/A</v>
      </c>
      <c r="D24" s="1371"/>
      <c r="E24" s="1372"/>
      <c r="F24" s="1372"/>
      <c r="G24" s="1369"/>
      <c r="H24" s="1369"/>
      <c r="I24" s="20"/>
      <c r="J24" s="713"/>
      <c r="K24" s="666" t="s">
        <v>548</v>
      </c>
      <c r="L24" s="1304" t="str">
        <f>IF($F$4="NO","N/A",IF(AND(M29="PASS",M30="PASS",M31="PASS",M40="PASS",M50="PASS",M57="PASS",M58="PASS",M59 ="PASS",M60="PASS"),"PASS",IF(AND(OR(M29="PASS",M29="CHECK"),OR(M30="PASS",M30="CHECK"),M31="PASS",M40="PASS",M50="PASS",M57="PASS",M58="PASS",M59 ="PASS",M60="PASS"),"CHECK","FAIL")))</f>
        <v>FAIL</v>
      </c>
      <c r="M24" s="1305"/>
      <c r="N24" s="20"/>
      <c r="O24" s="20"/>
      <c r="P24" s="20"/>
      <c r="Q24" s="20"/>
      <c r="R24" s="20"/>
      <c r="S24" s="20"/>
      <c r="T24" s="666" t="s">
        <v>548</v>
      </c>
      <c r="U24" s="1304" t="str">
        <f>IF($F$4="NO","N/A",IF(AND(V29="PASS",V30="PASS",V31="PASS",V40="PASS",V50="PASS",V57="PASS",V58="PASS",V59 ="PASS",V60="PASS"),"PASS",IF(AND(OR(V29="PASS",V29="CHECK"),OR(V30="PASS",V30="CHECK"),V31="PASS",V40="PASS",V50="PASS",V57="PASS",V58="PASS",V59 ="PASS",V60="PASS"),"CHECK","FAIL")))</f>
        <v>FAIL</v>
      </c>
      <c r="V24" s="1305"/>
      <c r="W24" s="20"/>
      <c r="X24" s="20"/>
      <c r="Y24" s="20"/>
      <c r="Z24" s="20"/>
      <c r="AA24" s="20"/>
      <c r="AB24" s="21"/>
    </row>
    <row r="25" spans="2:28">
      <c r="B25" s="1356"/>
      <c r="C25" s="1357"/>
      <c r="D25" s="1358"/>
      <c r="E25" s="213"/>
      <c r="F25" s="26"/>
      <c r="G25" s="26"/>
      <c r="H25" s="26"/>
      <c r="I25" s="26"/>
      <c r="J25" s="638"/>
      <c r="K25" s="1356"/>
      <c r="L25" s="1357"/>
      <c r="M25" s="1358"/>
      <c r="N25" s="26"/>
      <c r="O25" s="26"/>
      <c r="P25" s="26"/>
      <c r="Q25" s="26"/>
      <c r="R25" s="26"/>
      <c r="S25" s="26"/>
      <c r="T25" s="1356"/>
      <c r="U25" s="1357"/>
      <c r="V25" s="1358"/>
      <c r="W25" s="26"/>
      <c r="X25" s="26"/>
      <c r="Y25" s="26"/>
      <c r="Z25" s="26"/>
      <c r="AA25" s="26"/>
      <c r="AB25" s="27"/>
    </row>
    <row r="26" spans="2:28">
      <c r="B26" s="672" t="s">
        <v>549</v>
      </c>
      <c r="C26" s="665"/>
      <c r="D26" s="667"/>
      <c r="E26" s="213"/>
      <c r="F26" s="316"/>
      <c r="G26" s="26"/>
      <c r="H26" s="26"/>
      <c r="I26" s="26"/>
      <c r="J26" s="638"/>
      <c r="K26" s="672" t="s">
        <v>549</v>
      </c>
      <c r="L26" s="665"/>
      <c r="M26" s="667"/>
      <c r="N26" s="26"/>
      <c r="O26" s="26"/>
      <c r="P26" s="26"/>
      <c r="Q26" s="26"/>
      <c r="R26" s="26"/>
      <c r="S26" s="26"/>
      <c r="T26" s="672" t="s">
        <v>549</v>
      </c>
      <c r="U26" s="665"/>
      <c r="V26" s="667"/>
      <c r="W26" s="26"/>
      <c r="X26" s="26"/>
      <c r="Y26" s="26"/>
      <c r="Z26" s="26"/>
      <c r="AA26" s="26"/>
      <c r="AB26" s="27"/>
    </row>
    <row r="27" spans="2:28">
      <c r="B27" s="668" t="s">
        <v>550</v>
      </c>
      <c r="C27" s="166">
        <f>IF($C$26&gt;0,ROUNDUP(C26/200,0),4)</f>
        <v>4</v>
      </c>
      <c r="D27" s="667"/>
      <c r="E27" s="213"/>
      <c r="F27" s="316"/>
      <c r="G27" s="26"/>
      <c r="H27" s="26"/>
      <c r="I27" s="26"/>
      <c r="J27" s="638"/>
      <c r="K27" s="668" t="s">
        <v>550</v>
      </c>
      <c r="L27" s="166">
        <f>IF(ROUNDUP(L26/200,0)&gt;=2,ROUNDUP(L26/200,0),2)</f>
        <v>2</v>
      </c>
      <c r="M27" s="667"/>
      <c r="N27" s="26"/>
      <c r="O27" s="26"/>
      <c r="P27" s="26"/>
      <c r="Q27" s="26"/>
      <c r="R27" s="26"/>
      <c r="S27" s="26"/>
      <c r="T27" s="668" t="s">
        <v>550</v>
      </c>
      <c r="U27" s="166">
        <f>IF(ROUNDUP(U26/200,0)&gt;=2,ROUNDUP(U26/200,0),2)</f>
        <v>2</v>
      </c>
      <c r="V27" s="667"/>
      <c r="W27" s="26"/>
      <c r="X27" s="26"/>
      <c r="Y27" s="26"/>
      <c r="Z27" s="26"/>
      <c r="AA27" s="26"/>
      <c r="AB27" s="27"/>
    </row>
    <row r="28" spans="2:28">
      <c r="B28" s="1359"/>
      <c r="C28" s="1360"/>
      <c r="D28" s="1294"/>
      <c r="E28" s="213"/>
      <c r="F28" s="26"/>
      <c r="G28" s="26"/>
      <c r="H28" s="26"/>
      <c r="I28" s="26"/>
      <c r="J28" s="638"/>
      <c r="K28" s="1359"/>
      <c r="L28" s="1360"/>
      <c r="M28" s="1294"/>
      <c r="N28" s="26"/>
      <c r="O28" s="26"/>
      <c r="P28" s="26"/>
      <c r="Q28" s="26"/>
      <c r="R28" s="26"/>
      <c r="S28" s="26"/>
      <c r="T28" s="1359"/>
      <c r="U28" s="1360"/>
      <c r="V28" s="1294"/>
      <c r="W28" s="26"/>
      <c r="X28" s="26"/>
      <c r="Y28" s="26"/>
      <c r="Z28" s="26"/>
      <c r="AA28" s="26"/>
      <c r="AB28" s="27"/>
    </row>
    <row r="29" spans="2:28">
      <c r="B29" s="670" t="s">
        <v>477</v>
      </c>
      <c r="C29" s="105">
        <v>8</v>
      </c>
      <c r="D29" s="671" t="str">
        <f>IF(C29&gt;=8,"PASS",IF(AND(C29&lt;8,C30&gt;=10),"CHECK",IF(OR(AND(C29&lt;8,C30&lt;C27),AND(C29&lt;6,C30&lt;10)),"FAIL","FAIL")))</f>
        <v>PASS</v>
      </c>
      <c r="E29" s="748"/>
      <c r="F29" s="214"/>
      <c r="G29" s="212"/>
      <c r="H29" s="214"/>
      <c r="I29" s="26"/>
      <c r="J29" s="638"/>
      <c r="K29" s="670" t="s">
        <v>477</v>
      </c>
      <c r="L29" s="105"/>
      <c r="M29" s="671" t="str">
        <f>IF(L29&gt;=8,"PASS",IF(AND(L29&lt;8,L30&gt;=10),"CHECK",IF(OR(AND(L29&lt;8,L30&lt;L27),AND(L29&lt;6,L30&lt;10)),"FAIL","FAIL")))</f>
        <v>FAIL</v>
      </c>
      <c r="N29" s="26"/>
      <c r="O29" s="26"/>
      <c r="P29" s="26"/>
      <c r="Q29" s="26"/>
      <c r="R29" s="26"/>
      <c r="S29" s="26"/>
      <c r="T29" s="670" t="s">
        <v>477</v>
      </c>
      <c r="U29" s="105"/>
      <c r="V29" s="671" t="str">
        <f>IF(U29&gt;=8,"PASS",IF(AND(U29&lt;8,U30&gt;=10),"CHECK",IF(OR(AND(U29&lt;8,U30&lt;U27),AND(U29&lt;6,U30&lt;10)),"FAIL","FAIL")))</f>
        <v>FAIL</v>
      </c>
      <c r="W29" s="26"/>
      <c r="X29" s="26"/>
      <c r="Y29" s="26"/>
      <c r="Z29" s="26"/>
      <c r="AA29" s="26"/>
      <c r="AB29" s="27"/>
    </row>
    <row r="30" spans="2:28">
      <c r="B30" s="670" t="s">
        <v>478</v>
      </c>
      <c r="C30" s="19">
        <v>8</v>
      </c>
      <c r="D30" s="707" t="str">
        <f>IF(AND(C30&gt;=C27,C29&gt;=8),"PASS",IF(C30&lt;C27,"FAIL",IF(AND(C30&gt;C27,C29&lt;8),"CHECK",IF(AND(C30&gt;=C27,C29&lt;8),"FAIL","FAIL"))))</f>
        <v>PASS</v>
      </c>
      <c r="E30" s="747"/>
      <c r="F30" s="214"/>
      <c r="G30" s="26"/>
      <c r="H30" s="214"/>
      <c r="I30" s="26"/>
      <c r="J30" s="638"/>
      <c r="K30" s="670" t="s">
        <v>478</v>
      </c>
      <c r="L30" s="19"/>
      <c r="M30" s="707" t="str">
        <f>IF(AND(L30&gt;=L27,L29&gt;=8),"PASS",IF(L30&lt;L27,"FAIL",IF(AND(L30&gt;L27,L29&lt;8),"CHECK",IF(AND(L30&gt;=L27,L29&lt;8),"FAIL","FAIL"))))</f>
        <v>FAIL</v>
      </c>
      <c r="N30" s="26"/>
      <c r="O30" s="26"/>
      <c r="P30" s="26"/>
      <c r="Q30" s="26"/>
      <c r="R30" s="316"/>
      <c r="S30" s="316"/>
      <c r="T30" s="670" t="s">
        <v>478</v>
      </c>
      <c r="U30" s="19"/>
      <c r="V30" s="707" t="str">
        <f>IF(AND(U30&gt;=U27,U29&gt;=8),"PASS",IF(U30&lt;U27,"FAIL",IF(AND(U30&gt;U27,U29&lt;8),"CHECK",IF(AND(U30&gt;=U27,U29&lt;8),"FAIL","FAIL"))))</f>
        <v>FAIL</v>
      </c>
      <c r="W30" s="316"/>
      <c r="X30" s="316"/>
      <c r="Y30" s="316"/>
      <c r="Z30" s="26"/>
      <c r="AA30" s="26"/>
      <c r="AB30" s="27"/>
    </row>
    <row r="31" spans="2:28">
      <c r="B31" s="708" t="s">
        <v>551</v>
      </c>
      <c r="C31" s="709"/>
      <c r="D31" s="710" t="str">
        <f>IFERROR(IF(AND(C30&gt;=C27,C31&lt;=(1.2*C26/C30),C31&gt;=30),"PASS","FAIL"),"FAIL")</f>
        <v>FAIL</v>
      </c>
      <c r="E31" s="747"/>
      <c r="F31" s="215"/>
      <c r="G31" s="26"/>
      <c r="H31" s="215"/>
      <c r="I31" s="26"/>
      <c r="J31" s="638"/>
      <c r="K31" s="708" t="s">
        <v>551</v>
      </c>
      <c r="L31" s="709"/>
      <c r="M31" s="710" t="str">
        <f>IFERROR(IF(AND(L30&gt;=L27,L31&lt;=(1.05*L26/L27),L31&gt;=30),"PASS","FAIL"),"FAIL")</f>
        <v>FAIL</v>
      </c>
      <c r="N31" s="26"/>
      <c r="O31" s="26"/>
      <c r="P31" s="26"/>
      <c r="Q31" s="26"/>
      <c r="R31" s="316"/>
      <c r="S31" s="316"/>
      <c r="T31" s="708" t="s">
        <v>552</v>
      </c>
      <c r="U31" s="709"/>
      <c r="V31" s="710" t="str">
        <f>IFERROR(IF(AND(U30&gt;=U27,U31&lt;=(1.05*U26/U27),U31&gt;=30),"PASS","FAIL"),"FAIL")</f>
        <v>FAIL</v>
      </c>
      <c r="W31" s="26"/>
      <c r="X31" s="316"/>
      <c r="Y31" s="316"/>
      <c r="Z31" s="26"/>
      <c r="AA31" s="26"/>
      <c r="AB31" s="27"/>
    </row>
    <row r="32" spans="2:28">
      <c r="B32" s="708"/>
      <c r="C32" s="711"/>
      <c r="D32" s="712"/>
      <c r="E32" s="26"/>
      <c r="F32" s="215"/>
      <c r="G32" s="26"/>
      <c r="H32" s="215"/>
      <c r="I32" s="26"/>
      <c r="J32" s="638"/>
      <c r="K32" s="708"/>
      <c r="L32" s="711"/>
      <c r="M32" s="712"/>
      <c r="N32" s="26"/>
      <c r="O32" s="26"/>
      <c r="P32" s="26"/>
      <c r="Q32" s="26"/>
      <c r="R32" s="316"/>
      <c r="S32" s="316"/>
      <c r="T32" s="708"/>
      <c r="U32" s="711"/>
      <c r="V32" s="712"/>
      <c r="W32" s="316"/>
      <c r="X32" s="316"/>
      <c r="Y32" s="316"/>
      <c r="Z32" s="26"/>
      <c r="AA32" s="26"/>
      <c r="AB32" s="27"/>
    </row>
    <row r="33" spans="2:28" ht="12.75" customHeight="1">
      <c r="B33" s="1361" t="str">
        <f>IF(AND($D$29="PASS",$D$30="PASS",$D$31="PASS"),"General design O.K - now, fill out attachment characteristics below:",IF(D31="FAIL",IF(OR(D29="FAIL",D30="FAIL"),"Proof of equivalence required","Check distribution of bolts and elaborate below."),"Proof of equivalence required"))</f>
        <v>Check distribution of bolts and elaborate below.</v>
      </c>
      <c r="C33" s="1362"/>
      <c r="D33" s="1363"/>
      <c r="E33" s="26"/>
      <c r="F33" s="756"/>
      <c r="G33" s="26"/>
      <c r="H33" s="215"/>
      <c r="I33" s="26"/>
      <c r="J33" s="638"/>
      <c r="K33" s="1361" t="str">
        <f>IF(AND($M$29="PASS",$M$30="PASS",$M$31="PASS"),"General design O.K - now, fill out attachment characteristics below:",IF(M31="FAIL",IF(OR(M29="FAIL",M30="FAIL"),"Proof of equivalence required","Check distribution of bolts and elaborate below."),"Proof of equivalence required"))</f>
        <v>Proof of equivalence required</v>
      </c>
      <c r="L33" s="1362"/>
      <c r="M33" s="1363"/>
      <c r="N33" s="316"/>
      <c r="O33" s="316"/>
      <c r="P33" s="316"/>
      <c r="Q33" s="26"/>
      <c r="R33" s="316"/>
      <c r="S33" s="316"/>
      <c r="T33" s="1361" t="str">
        <f>IF(AND(V$29="PASS",V$30="PASS",$V$31="PASS"),"General design O.K - now, fill out attachment characteristics below:",IF(V31="FAIL",IF(OR(V29="FAIL",V30="FAIL"),"Proof of equivalence required","Check distribution of bolts and elaborate below."),"Proof of equivalence required"))</f>
        <v>Proof of equivalence required</v>
      </c>
      <c r="U33" s="1362"/>
      <c r="V33" s="1363"/>
      <c r="W33" s="316"/>
      <c r="X33" s="316"/>
      <c r="Y33" s="316"/>
      <c r="Z33" s="26"/>
      <c r="AA33" s="26"/>
      <c r="AB33" s="27"/>
    </row>
    <row r="34" spans="2:28">
      <c r="B34" s="1364"/>
      <c r="C34" s="1365"/>
      <c r="D34" s="1366"/>
      <c r="E34" s="26"/>
      <c r="F34" s="215" t="s">
        <v>553</v>
      </c>
      <c r="G34" s="26"/>
      <c r="H34" s="215"/>
      <c r="I34" s="26"/>
      <c r="J34" s="638"/>
      <c r="K34" s="1364"/>
      <c r="L34" s="1365"/>
      <c r="M34" s="1366"/>
      <c r="N34" s="316"/>
      <c r="O34" s="316"/>
      <c r="P34" s="316"/>
      <c r="Q34" s="26"/>
      <c r="R34" s="316"/>
      <c r="S34" s="316"/>
      <c r="T34" s="1364"/>
      <c r="U34" s="1365"/>
      <c r="V34" s="1366"/>
      <c r="W34" s="316"/>
      <c r="X34" s="316"/>
      <c r="Y34" s="316"/>
      <c r="Z34" s="26"/>
      <c r="AA34" s="26"/>
      <c r="AB34" s="27"/>
    </row>
    <row r="35" spans="2:28">
      <c r="B35" s="807"/>
      <c r="C35" s="808"/>
      <c r="D35" s="809"/>
      <c r="E35" s="26"/>
      <c r="F35" s="215"/>
      <c r="G35" s="26"/>
      <c r="H35" s="215"/>
      <c r="I35" s="26"/>
      <c r="J35" s="638"/>
      <c r="K35" s="807"/>
      <c r="L35" s="808"/>
      <c r="M35" s="809"/>
      <c r="N35" s="316"/>
      <c r="O35" s="316"/>
      <c r="P35" s="316"/>
      <c r="Q35" s="26"/>
      <c r="R35" s="316"/>
      <c r="S35" s="316"/>
      <c r="T35" s="807"/>
      <c r="U35" s="808"/>
      <c r="V35" s="809"/>
      <c r="W35" s="316"/>
      <c r="X35" s="316"/>
      <c r="Y35" s="316"/>
      <c r="Z35" s="26"/>
      <c r="AA35" s="26"/>
      <c r="AB35" s="27"/>
    </row>
    <row r="36" spans="2:28">
      <c r="B36" s="810"/>
      <c r="C36" s="811"/>
      <c r="D36" s="812"/>
      <c r="E36" s="26"/>
      <c r="F36" s="215"/>
      <c r="G36" s="26"/>
      <c r="H36" s="215"/>
      <c r="I36" s="26"/>
      <c r="J36" s="638"/>
      <c r="K36" s="1351" t="s">
        <v>554</v>
      </c>
      <c r="L36" s="1352"/>
      <c r="M36" s="1353"/>
      <c r="N36" s="316"/>
      <c r="O36" s="316"/>
      <c r="P36" s="316"/>
      <c r="Q36" s="26"/>
      <c r="R36" s="316"/>
      <c r="S36" s="316"/>
      <c r="T36" s="1351" t="s">
        <v>554</v>
      </c>
      <c r="U36" s="1352"/>
      <c r="V36" s="1353"/>
      <c r="W36" s="316"/>
      <c r="X36" s="316"/>
      <c r="Y36" s="316"/>
      <c r="Z36" s="26"/>
      <c r="AA36" s="26"/>
      <c r="AB36" s="27"/>
    </row>
    <row r="37" spans="2:28">
      <c r="B37" s="810"/>
      <c r="C37" s="811"/>
      <c r="D37" s="812"/>
      <c r="E37" s="26"/>
      <c r="F37" s="215"/>
      <c r="G37" s="26"/>
      <c r="H37" s="215"/>
      <c r="I37" s="26"/>
      <c r="J37" s="638"/>
      <c r="K37" s="390" t="s">
        <v>487</v>
      </c>
      <c r="L37" s="1349" t="s">
        <v>178</v>
      </c>
      <c r="M37" s="1350"/>
      <c r="N37" s="316"/>
      <c r="O37" s="316"/>
      <c r="P37" s="316"/>
      <c r="Q37" s="26"/>
      <c r="R37" s="316"/>
      <c r="S37" s="316"/>
      <c r="T37" s="390" t="s">
        <v>487</v>
      </c>
      <c r="U37" s="1349" t="s">
        <v>178</v>
      </c>
      <c r="V37" s="1350"/>
      <c r="W37" s="316"/>
      <c r="X37" s="316"/>
      <c r="Y37" s="316"/>
      <c r="Z37" s="26"/>
      <c r="AA37" s="26"/>
      <c r="AB37" s="27"/>
    </row>
    <row r="38" spans="2:28">
      <c r="B38" s="810"/>
      <c r="C38" s="811"/>
      <c r="D38" s="812"/>
      <c r="E38" s="26"/>
      <c r="F38" s="215"/>
      <c r="G38" s="26"/>
      <c r="H38" s="215"/>
      <c r="I38" s="26"/>
      <c r="J38" s="638"/>
      <c r="K38" s="39" t="s">
        <v>489</v>
      </c>
      <c r="L38" s="1354" t="str">
        <f>HLOOKUP(L37,MaterialData!$C$3:$O$4,2,FALSE)</f>
        <v>T3.5_Laminate</v>
      </c>
      <c r="M38" s="1355"/>
      <c r="N38" s="316"/>
      <c r="O38" s="316"/>
      <c r="P38" s="316"/>
      <c r="Q38" s="26"/>
      <c r="R38" s="316"/>
      <c r="S38" s="316"/>
      <c r="T38" s="39" t="s">
        <v>489</v>
      </c>
      <c r="U38" s="1354" t="str">
        <f>HLOOKUP(U37,MaterialData!$C$3:$O$4,2,FALSE)</f>
        <v>T3.5_Laminate</v>
      </c>
      <c r="V38" s="1355"/>
      <c r="W38" s="316"/>
      <c r="X38" s="316"/>
      <c r="Y38" s="316"/>
      <c r="Z38" s="26"/>
      <c r="AA38" s="26"/>
      <c r="AB38" s="27"/>
    </row>
    <row r="39" spans="2:28">
      <c r="B39" s="728" t="s">
        <v>555</v>
      </c>
      <c r="C39" s="729">
        <f>'T3.17.3 IA AI Plate'!D19</f>
        <v>1.5</v>
      </c>
      <c r="D39" s="730"/>
      <c r="E39" s="26"/>
      <c r="F39" s="750"/>
      <c r="G39" s="26"/>
      <c r="H39" s="215"/>
      <c r="I39" s="26"/>
      <c r="J39" s="638"/>
      <c r="K39" s="390" t="s">
        <v>556</v>
      </c>
      <c r="L39" s="102">
        <v>200</v>
      </c>
      <c r="M39" s="61"/>
      <c r="N39" s="316"/>
      <c r="O39" s="316"/>
      <c r="P39" s="316"/>
      <c r="Q39" s="26"/>
      <c r="R39" s="316"/>
      <c r="S39" s="316"/>
      <c r="T39" s="390" t="s">
        <v>556</v>
      </c>
      <c r="U39" s="102">
        <v>200</v>
      </c>
      <c r="V39" s="61"/>
      <c r="W39" s="316"/>
      <c r="X39" s="316"/>
      <c r="Y39" s="316"/>
      <c r="Z39" s="26"/>
      <c r="AA39" s="26"/>
      <c r="AB39" s="27"/>
    </row>
    <row r="40" spans="2:28">
      <c r="B40" s="668" t="s">
        <v>557</v>
      </c>
      <c r="C40" s="727"/>
      <c r="D40" s="715"/>
      <c r="E40" s="26"/>
      <c r="F40" s="215"/>
      <c r="G40" s="26"/>
      <c r="H40" s="215"/>
      <c r="I40" s="26"/>
      <c r="J40" s="638"/>
      <c r="K40" s="39" t="s">
        <v>558</v>
      </c>
      <c r="L40" s="102">
        <v>2</v>
      </c>
      <c r="M40" s="61" t="str">
        <f>IF(L40&gt;=2,"PASS","FAIL")</f>
        <v>PASS</v>
      </c>
      <c r="N40" s="316"/>
      <c r="O40" s="316"/>
      <c r="P40" s="316"/>
      <c r="Q40" s="26"/>
      <c r="R40" s="316"/>
      <c r="S40" s="316"/>
      <c r="T40" s="39" t="s">
        <v>558</v>
      </c>
      <c r="U40" s="102">
        <v>2</v>
      </c>
      <c r="V40" s="61" t="str">
        <f>IF(U40&gt;=2,"PASS","FAIL")</f>
        <v>PASS</v>
      </c>
      <c r="W40" s="316"/>
      <c r="X40" s="316"/>
      <c r="Y40" s="316"/>
      <c r="Z40" s="26"/>
      <c r="AA40" s="26"/>
      <c r="AB40" s="27"/>
    </row>
    <row r="41" spans="2:28">
      <c r="B41" s="697" t="s">
        <v>492</v>
      </c>
      <c r="C41" s="949">
        <f>'T3.13 T3.5 Ft Bulkhead'!$F$24</f>
        <v>0</v>
      </c>
      <c r="D41" s="667"/>
      <c r="E41" s="26"/>
      <c r="F41" s="215"/>
      <c r="G41" s="26"/>
      <c r="H41" s="215"/>
      <c r="I41" s="26"/>
      <c r="J41" s="638"/>
      <c r="K41" s="697" t="s">
        <v>483</v>
      </c>
      <c r="L41" s="102">
        <v>200</v>
      </c>
      <c r="M41" s="61"/>
      <c r="N41" s="316"/>
      <c r="O41" s="316"/>
      <c r="P41" s="316"/>
      <c r="Q41" s="26"/>
      <c r="R41" s="316"/>
      <c r="S41" s="316"/>
      <c r="T41" s="697" t="s">
        <v>483</v>
      </c>
      <c r="U41" s="102">
        <v>200</v>
      </c>
      <c r="V41" s="61"/>
      <c r="W41" s="316"/>
      <c r="X41" s="316"/>
      <c r="Y41" s="316"/>
      <c r="Z41" s="26"/>
      <c r="AA41" s="26"/>
      <c r="AB41" s="27"/>
    </row>
    <row r="42" spans="2:28">
      <c r="B42" s="697" t="s">
        <v>483</v>
      </c>
      <c r="C42" s="99"/>
      <c r="D42" s="667"/>
      <c r="E42" s="26"/>
      <c r="F42" s="215"/>
      <c r="G42" s="26"/>
      <c r="H42" s="215"/>
      <c r="I42" s="26"/>
      <c r="J42" s="638"/>
      <c r="K42" s="39" t="s">
        <v>486</v>
      </c>
      <c r="L42" s="102">
        <v>60</v>
      </c>
      <c r="M42" s="60"/>
      <c r="N42" s="316"/>
      <c r="O42" s="316"/>
      <c r="P42" s="316"/>
      <c r="Q42" s="26"/>
      <c r="R42" s="316"/>
      <c r="S42" s="316"/>
      <c r="T42" s="39" t="s">
        <v>486</v>
      </c>
      <c r="U42" s="102">
        <v>60</v>
      </c>
      <c r="V42" s="61"/>
      <c r="W42" s="316"/>
      <c r="X42" s="316"/>
      <c r="Y42" s="316"/>
      <c r="Z42" s="26"/>
      <c r="AA42" s="26"/>
      <c r="AB42" s="27"/>
    </row>
    <row r="43" spans="2:28">
      <c r="B43" s="697" t="s">
        <v>492</v>
      </c>
      <c r="C43" s="949">
        <f>'T3.13 T3.5 Ft Bulkhead'!$F$23</f>
        <v>0</v>
      </c>
      <c r="D43" s="667"/>
      <c r="E43" s="212"/>
      <c r="F43" s="214"/>
      <c r="G43" s="212"/>
      <c r="H43" s="214"/>
      <c r="I43" s="26"/>
      <c r="J43" s="638"/>
      <c r="K43" s="39" t="s">
        <v>492</v>
      </c>
      <c r="L43" s="948">
        <v>2</v>
      </c>
      <c r="M43" s="839" t="str">
        <f>IF(L43&lt;0.4*L44,"FAIL, see T3.4.4","")</f>
        <v/>
      </c>
      <c r="N43" s="249"/>
      <c r="O43" s="316"/>
      <c r="P43" s="316"/>
      <c r="Q43" s="26"/>
      <c r="R43" s="316"/>
      <c r="S43" s="316"/>
      <c r="T43" s="39" t="s">
        <v>492</v>
      </c>
      <c r="U43" s="948">
        <v>2</v>
      </c>
      <c r="V43" s="839" t="str">
        <f>IF(U43&lt;0.4*U44,"FAIL, see T3.4.4","")</f>
        <v/>
      </c>
      <c r="W43" s="316"/>
      <c r="X43" s="316"/>
      <c r="Y43" s="316"/>
      <c r="Z43" s="26"/>
      <c r="AA43" s="26"/>
      <c r="AB43" s="27"/>
    </row>
    <row r="44" spans="2:28">
      <c r="B44" s="669" t="s">
        <v>484</v>
      </c>
      <c r="C44" s="75"/>
      <c r="D44" s="667" t="str">
        <f>IF(C44&gt;=2,"PASS","FAIL")</f>
        <v>FAIL</v>
      </c>
      <c r="E44" s="212"/>
      <c r="F44" s="214"/>
      <c r="G44" s="212"/>
      <c r="H44" s="214"/>
      <c r="I44" s="26"/>
      <c r="J44" s="638"/>
      <c r="K44" s="39" t="s">
        <v>492</v>
      </c>
      <c r="L44" s="948">
        <v>2</v>
      </c>
      <c r="M44" s="839" t="str">
        <f>IF(L44&lt;0.4*L43,"FAIL, see T3.4.4","")</f>
        <v/>
      </c>
      <c r="N44" s="249"/>
      <c r="O44" s="316"/>
      <c r="P44" s="316"/>
      <c r="Q44" s="26"/>
      <c r="R44" s="316"/>
      <c r="S44" s="316"/>
      <c r="T44" s="39" t="s">
        <v>492</v>
      </c>
      <c r="U44" s="948">
        <v>2</v>
      </c>
      <c r="V44" s="839" t="str">
        <f>IF(U44&lt;0.4*U43,"FAIL, see T3.4.4","")</f>
        <v/>
      </c>
      <c r="W44" s="316"/>
      <c r="X44" s="316"/>
      <c r="Y44" s="316"/>
      <c r="Z44" s="26"/>
      <c r="AA44" s="26"/>
      <c r="AB44" s="27"/>
    </row>
    <row r="45" spans="2:28">
      <c r="B45" s="669" t="s">
        <v>485</v>
      </c>
      <c r="C45" s="75"/>
      <c r="D45" s="716"/>
      <c r="E45" s="212"/>
      <c r="F45" s="214"/>
      <c r="G45" s="212"/>
      <c r="H45" s="214"/>
      <c r="I45" s="26"/>
      <c r="J45" s="638"/>
      <c r="K45" s="39" t="s">
        <v>490</v>
      </c>
      <c r="L45" s="102">
        <v>50</v>
      </c>
      <c r="M45" s="844"/>
      <c r="N45" s="249"/>
      <c r="O45" s="316"/>
      <c r="P45" s="316"/>
      <c r="Q45" s="26"/>
      <c r="R45" s="316"/>
      <c r="S45" s="316"/>
      <c r="T45" s="39" t="s">
        <v>490</v>
      </c>
      <c r="U45" s="102">
        <v>50</v>
      </c>
      <c r="V45" s="382"/>
      <c r="W45" s="316"/>
      <c r="X45" s="316"/>
      <c r="Y45" s="316"/>
      <c r="Z45" s="26"/>
      <c r="AA45" s="26"/>
      <c r="AB45" s="27"/>
    </row>
    <row r="46" spans="2:28">
      <c r="B46" s="697" t="s">
        <v>486</v>
      </c>
      <c r="C46" s="99"/>
      <c r="D46" s="667"/>
      <c r="E46" s="212"/>
      <c r="F46" s="214"/>
      <c r="G46" s="212"/>
      <c r="H46" s="214"/>
      <c r="I46" s="26"/>
      <c r="J46" s="638"/>
      <c r="K46" s="1351" t="s">
        <v>559</v>
      </c>
      <c r="L46" s="1352"/>
      <c r="M46" s="1353"/>
      <c r="N46" s="249"/>
      <c r="O46" s="316"/>
      <c r="P46" s="316"/>
      <c r="Q46" s="26"/>
      <c r="R46" s="316"/>
      <c r="S46" s="316"/>
      <c r="T46" s="1351" t="s">
        <v>559</v>
      </c>
      <c r="U46" s="1352"/>
      <c r="V46" s="1353"/>
      <c r="W46" s="249"/>
      <c r="X46" s="316"/>
      <c r="Y46" s="316"/>
      <c r="Z46" s="26"/>
      <c r="AA46" s="26"/>
      <c r="AB46" s="27"/>
    </row>
    <row r="47" spans="2:28">
      <c r="B47" s="697" t="s">
        <v>490</v>
      </c>
      <c r="C47" s="62">
        <f>'T3.13 T3.5 Ft Bulkhead'!$F$13/1000000</f>
        <v>0</v>
      </c>
      <c r="D47" s="667"/>
      <c r="E47" s="212"/>
      <c r="F47" s="214"/>
      <c r="G47" s="212"/>
      <c r="H47" s="214"/>
      <c r="I47" s="26"/>
      <c r="J47" s="638"/>
      <c r="K47" s="390" t="s">
        <v>487</v>
      </c>
      <c r="L47" s="1349" t="s">
        <v>178</v>
      </c>
      <c r="M47" s="1350"/>
      <c r="N47" s="249"/>
      <c r="O47" s="316"/>
      <c r="P47" s="316"/>
      <c r="Q47" s="26"/>
      <c r="R47" s="316"/>
      <c r="S47" s="316"/>
      <c r="T47" s="390" t="s">
        <v>487</v>
      </c>
      <c r="U47" s="1349" t="s">
        <v>178</v>
      </c>
      <c r="V47" s="1350"/>
      <c r="W47" s="249"/>
      <c r="X47" s="316"/>
      <c r="Y47" s="316"/>
      <c r="Z47" s="26"/>
      <c r="AA47" s="26"/>
      <c r="AB47" s="27"/>
    </row>
    <row r="48" spans="2:28">
      <c r="B48" s="697" t="s">
        <v>494</v>
      </c>
      <c r="C48" s="62">
        <f>IF('T3.17.3 IA AI Plate'!D8="Alternative AIP","N/A",C39*C40*'T3.17.3 IA AI Plate'!D15/1000000000)</f>
        <v>0</v>
      </c>
      <c r="D48" s="667" t="str">
        <f>IF('T3.17.3 IA AI Plate'!D8="Alternative AIP","N/A",IF(C48&gt;=23,"PASS","FAIL"))</f>
        <v>FAIL</v>
      </c>
      <c r="E48" s="26"/>
      <c r="F48" s="214"/>
      <c r="G48" s="26"/>
      <c r="H48" s="214"/>
      <c r="I48" s="26"/>
      <c r="J48" s="638"/>
      <c r="K48" s="39" t="s">
        <v>489</v>
      </c>
      <c r="L48" s="1354" t="str">
        <f>HLOOKUP(L47,MaterialData!$C$3:$O$4,2,FALSE)</f>
        <v>T3.5_Laminate</v>
      </c>
      <c r="M48" s="1355"/>
      <c r="N48" s="249"/>
      <c r="O48" s="316"/>
      <c r="P48" s="316"/>
      <c r="Q48" s="26"/>
      <c r="R48" s="316"/>
      <c r="S48" s="316"/>
      <c r="T48" s="39" t="s">
        <v>489</v>
      </c>
      <c r="U48" s="1354" t="str">
        <f>HLOOKUP(U47,MaterialData!$C$3:$O$4,2,FALSE)</f>
        <v>T3.5_Laminate</v>
      </c>
      <c r="V48" s="1355"/>
      <c r="W48" s="249"/>
      <c r="X48" s="316"/>
      <c r="Y48" s="316"/>
      <c r="Z48" s="26"/>
      <c r="AA48" s="26"/>
      <c r="AB48" s="27"/>
    </row>
    <row r="49" spans="2:28">
      <c r="B49" s="669" t="s">
        <v>494</v>
      </c>
      <c r="C49" s="62">
        <f>((C41*C42)+(C43*C45))*C47*0.001</f>
        <v>0</v>
      </c>
      <c r="D49" s="667" t="str">
        <f>IF(C49&gt;=23,"PASS","FAIL")</f>
        <v>FAIL</v>
      </c>
      <c r="E49" s="26"/>
      <c r="F49" s="215"/>
      <c r="G49" s="26"/>
      <c r="H49" s="215"/>
      <c r="I49" s="26"/>
      <c r="J49" s="638"/>
      <c r="K49" s="390" t="s">
        <v>556</v>
      </c>
      <c r="L49" s="102">
        <v>200</v>
      </c>
      <c r="M49" s="61"/>
      <c r="N49" s="249"/>
      <c r="O49" s="316"/>
      <c r="P49" s="316"/>
      <c r="Q49" s="26"/>
      <c r="R49" s="316"/>
      <c r="S49" s="316"/>
      <c r="T49" s="390" t="s">
        <v>556</v>
      </c>
      <c r="U49" s="102">
        <v>200</v>
      </c>
      <c r="V49" s="61"/>
      <c r="W49" s="249"/>
      <c r="X49" s="316"/>
      <c r="Y49" s="316"/>
      <c r="Z49" s="26"/>
      <c r="AA49" s="26"/>
      <c r="AB49" s="27"/>
    </row>
    <row r="50" spans="2:28">
      <c r="B50" s="717" t="s">
        <v>495</v>
      </c>
      <c r="C50" s="205">
        <f>C47*2*C46*(C41+C43)*0.001</f>
        <v>0</v>
      </c>
      <c r="D50" s="667" t="str">
        <f>IF(C50&gt;=23,"PASS","FAIL")</f>
        <v>FAIL</v>
      </c>
      <c r="E50" s="212"/>
      <c r="F50" s="214"/>
      <c r="G50" s="212"/>
      <c r="H50" s="214"/>
      <c r="I50" s="212"/>
      <c r="J50" s="714"/>
      <c r="K50" s="39" t="s">
        <v>558</v>
      </c>
      <c r="L50" s="102">
        <v>2</v>
      </c>
      <c r="M50" s="61" t="str">
        <f>IF(L50&gt;=2,"PASS","FAIL")</f>
        <v>PASS</v>
      </c>
      <c r="N50" s="249"/>
      <c r="O50" s="316"/>
      <c r="P50" s="316"/>
      <c r="Q50" s="26"/>
      <c r="R50" s="316"/>
      <c r="S50" s="316"/>
      <c r="T50" s="39" t="s">
        <v>558</v>
      </c>
      <c r="U50" s="102">
        <v>2</v>
      </c>
      <c r="V50" s="61" t="str">
        <f>IF(U50&gt;=2,"PASS","FAIL")</f>
        <v>PASS</v>
      </c>
      <c r="W50" s="249"/>
      <c r="X50" s="316"/>
      <c r="Y50" s="316"/>
      <c r="Z50" s="26"/>
      <c r="AA50" s="26"/>
      <c r="AB50" s="27"/>
    </row>
    <row r="51" spans="2:28" ht="12.75" customHeight="1">
      <c r="B51" s="1367" t="s">
        <v>560</v>
      </c>
      <c r="C51" s="1345"/>
      <c r="D51" s="1368"/>
      <c r="E51" s="212"/>
      <c r="F51" s="214"/>
      <c r="G51" s="212"/>
      <c r="H51" s="214"/>
      <c r="I51" s="26"/>
      <c r="J51" s="26"/>
      <c r="K51" s="697" t="s">
        <v>483</v>
      </c>
      <c r="L51" s="102">
        <v>200</v>
      </c>
      <c r="M51" s="61"/>
      <c r="N51" s="316"/>
      <c r="O51" s="316"/>
      <c r="P51" s="316"/>
      <c r="Q51" s="26"/>
      <c r="R51" s="316"/>
      <c r="S51" s="316"/>
      <c r="T51" s="697" t="s">
        <v>483</v>
      </c>
      <c r="U51" s="102">
        <v>200</v>
      </c>
      <c r="V51" s="61"/>
      <c r="W51" s="316"/>
      <c r="X51" s="316"/>
      <c r="Y51" s="316"/>
      <c r="Z51" s="26"/>
      <c r="AA51" s="26"/>
      <c r="AB51" s="27"/>
    </row>
    <row r="52" spans="2:28">
      <c r="B52" s="1289"/>
      <c r="C52" s="1348"/>
      <c r="D52" s="1290"/>
      <c r="E52" s="212"/>
      <c r="F52" s="214"/>
      <c r="G52" s="212"/>
      <c r="H52" s="214"/>
      <c r="I52" s="26"/>
      <c r="J52" s="26"/>
      <c r="K52" s="39" t="s">
        <v>486</v>
      </c>
      <c r="L52" s="102">
        <v>60</v>
      </c>
      <c r="M52" s="61"/>
      <c r="N52" s="316"/>
      <c r="O52" s="316"/>
      <c r="P52" s="316"/>
      <c r="Q52" s="316"/>
      <c r="R52" s="316"/>
      <c r="S52" s="316"/>
      <c r="T52" s="39" t="s">
        <v>486</v>
      </c>
      <c r="U52" s="102">
        <v>60</v>
      </c>
      <c r="V52" s="61"/>
      <c r="W52" s="316"/>
      <c r="X52" s="316"/>
      <c r="Y52" s="316"/>
      <c r="Z52" s="26"/>
      <c r="AA52" s="26"/>
      <c r="AB52" s="27"/>
    </row>
    <row r="53" spans="2:28">
      <c r="B53" s="718"/>
      <c r="C53" s="316"/>
      <c r="D53" s="316"/>
      <c r="E53" s="723"/>
      <c r="F53" s="214"/>
      <c r="G53" s="212"/>
      <c r="H53" s="214"/>
      <c r="I53" s="26"/>
      <c r="J53" s="26"/>
      <c r="K53" s="39" t="s">
        <v>492</v>
      </c>
      <c r="L53" s="948">
        <v>2</v>
      </c>
      <c r="M53" s="839" t="str">
        <f>IF(L53&lt;0.4*L54,"FAIL, see T3.4.4","")</f>
        <v/>
      </c>
      <c r="N53" s="316"/>
      <c r="O53" s="316"/>
      <c r="P53" s="316"/>
      <c r="Q53" s="316"/>
      <c r="R53" s="316"/>
      <c r="S53" s="316"/>
      <c r="T53" s="39" t="s">
        <v>492</v>
      </c>
      <c r="U53" s="948">
        <v>2</v>
      </c>
      <c r="V53" s="839" t="str">
        <f>IF(U53&lt;0.4*U54,"FAIL, see T3.4.4","")</f>
        <v/>
      </c>
      <c r="W53" s="316"/>
      <c r="X53" s="316"/>
      <c r="Y53" s="316"/>
      <c r="Z53" s="26"/>
      <c r="AA53" s="26"/>
      <c r="AB53" s="27"/>
    </row>
    <row r="54" spans="2:28" s="104" customFormat="1" ht="12.75" customHeight="1">
      <c r="B54" s="724"/>
      <c r="C54" s="318"/>
      <c r="D54" s="318"/>
      <c r="E54" s="318"/>
      <c r="F54" s="26"/>
      <c r="G54" s="26"/>
      <c r="H54" s="26"/>
      <c r="I54" s="26"/>
      <c r="J54" s="26"/>
      <c r="K54" s="39" t="s">
        <v>492</v>
      </c>
      <c r="L54" s="948">
        <v>2</v>
      </c>
      <c r="M54" s="839" t="str">
        <f>IF(L54&lt;0.4*L53,"FAIL, see T3.4.4","")</f>
        <v/>
      </c>
      <c r="N54" s="316"/>
      <c r="O54" s="316"/>
      <c r="P54" s="316"/>
      <c r="Q54" s="316"/>
      <c r="R54" s="316"/>
      <c r="S54" s="316"/>
      <c r="T54" s="39" t="s">
        <v>492</v>
      </c>
      <c r="U54" s="948">
        <v>2</v>
      </c>
      <c r="V54" s="839" t="str">
        <f>IF(U54&lt;0.4*U53,"FAIL, see T3.4.4","")</f>
        <v/>
      </c>
      <c r="W54" s="316"/>
      <c r="X54" s="316"/>
      <c r="Y54" s="316"/>
      <c r="Z54" s="26"/>
      <c r="AA54" s="26"/>
      <c r="AB54" s="27"/>
    </row>
    <row r="55" spans="2:28" s="104" customFormat="1">
      <c r="B55" s="724"/>
      <c r="C55" s="318"/>
      <c r="D55" s="318"/>
      <c r="E55" s="318"/>
      <c r="F55" s="26"/>
      <c r="G55" s="26"/>
      <c r="H55" s="26"/>
      <c r="I55" s="26"/>
      <c r="J55" s="26"/>
      <c r="K55" s="39" t="s">
        <v>490</v>
      </c>
      <c r="L55" s="102">
        <v>50</v>
      </c>
      <c r="M55" s="382"/>
      <c r="N55" s="316"/>
      <c r="O55" s="316"/>
      <c r="P55" s="316"/>
      <c r="Q55" s="316"/>
      <c r="R55" s="316"/>
      <c r="S55" s="316"/>
      <c r="T55" s="39" t="s">
        <v>490</v>
      </c>
      <c r="U55" s="102">
        <v>50</v>
      </c>
      <c r="V55" s="382"/>
      <c r="W55" s="316"/>
      <c r="X55" s="316"/>
      <c r="Y55" s="316"/>
      <c r="Z55" s="26"/>
      <c r="AA55" s="26"/>
      <c r="AB55" s="27"/>
    </row>
    <row r="56" spans="2:28" s="104" customFormat="1">
      <c r="B56" s="724"/>
      <c r="C56" s="318"/>
      <c r="D56" s="318"/>
      <c r="E56" s="318"/>
      <c r="F56" s="26"/>
      <c r="G56" s="26"/>
      <c r="H56" s="26"/>
      <c r="I56" s="26"/>
      <c r="J56" s="26"/>
      <c r="K56" s="335"/>
      <c r="L56" s="688"/>
      <c r="M56" s="731"/>
      <c r="N56" s="316"/>
      <c r="O56" s="316"/>
      <c r="P56" s="316"/>
      <c r="Q56" s="316"/>
      <c r="R56" s="316"/>
      <c r="S56" s="316"/>
      <c r="T56" s="335"/>
      <c r="U56" s="688"/>
      <c r="V56" s="731"/>
      <c r="W56" s="316"/>
      <c r="X56" s="26"/>
      <c r="Y56" s="26"/>
      <c r="Z56" s="26"/>
      <c r="AA56" s="26"/>
      <c r="AB56" s="27"/>
    </row>
    <row r="57" spans="2:28" s="104" customFormat="1">
      <c r="B57" s="724"/>
      <c r="C57" s="318"/>
      <c r="D57" s="318"/>
      <c r="E57" s="318"/>
      <c r="F57" s="26"/>
      <c r="G57" s="26"/>
      <c r="H57" s="26"/>
      <c r="I57" s="26"/>
      <c r="J57" s="316"/>
      <c r="K57" s="39" t="s">
        <v>494</v>
      </c>
      <c r="L57" s="62">
        <f>IF(OR(L37="Steel",L37="Aluminium 1",L37="Aluminium 2"),L39*L43*L45*0.001,(L39*L43+L41*L44)*L45*0.001)</f>
        <v>40</v>
      </c>
      <c r="M57" s="61" t="str">
        <f>IF(L57&gt;=30,"PASS","FAIL")</f>
        <v>PASS</v>
      </c>
      <c r="N57" s="316"/>
      <c r="O57" s="316"/>
      <c r="P57" s="316"/>
      <c r="Q57" s="318"/>
      <c r="R57" s="318"/>
      <c r="S57" s="26"/>
      <c r="T57" s="39" t="s">
        <v>494</v>
      </c>
      <c r="U57" s="62">
        <f>IF(OR(U37="Steel",U37="Aluminium 1",U37="Aluminium 2"),U39*U43*U45*0.001,(U39*U43+U41*U44)*U45*0.001)</f>
        <v>40</v>
      </c>
      <c r="V57" s="61" t="str">
        <f>IF(U57&gt;=30,"PASS","FAIL")</f>
        <v>PASS</v>
      </c>
      <c r="W57" s="26"/>
      <c r="X57" s="26"/>
      <c r="Y57" s="26"/>
      <c r="Z57" s="26"/>
      <c r="AA57" s="26"/>
      <c r="AB57" s="27"/>
    </row>
    <row r="58" spans="2:28" s="104" customFormat="1" ht="15">
      <c r="B58" s="724"/>
      <c r="C58" s="318"/>
      <c r="D58" s="318"/>
      <c r="E58" s="318"/>
      <c r="F58" s="26"/>
      <c r="G58" s="26"/>
      <c r="H58" s="26"/>
      <c r="I58" s="26"/>
      <c r="J58" s="726"/>
      <c r="K58" s="39" t="s">
        <v>494</v>
      </c>
      <c r="L58" s="62">
        <f>IF(OR(L47="Steel",L47="Aluminium 1",L47="Aluminium 2"),L49*L53*L55*0.001,((L49*L54)+(L51*L53))*L55*0.001)</f>
        <v>40</v>
      </c>
      <c r="M58" s="61" t="str">
        <f>IF(L58&gt;=30,"PASS","FAIL")</f>
        <v>PASS</v>
      </c>
      <c r="N58" s="316"/>
      <c r="O58" s="316"/>
      <c r="P58" s="316"/>
      <c r="Q58" s="318"/>
      <c r="R58" s="318"/>
      <c r="S58" s="26"/>
      <c r="T58" s="39" t="s">
        <v>494</v>
      </c>
      <c r="U58" s="62">
        <f>IF(OR(U47="Steel",U47="Aluminium 1",U47="Aluminium 2"),U49*U53*U55*0.001,((U49*U54)+(U51*U53))*U55*0.001)</f>
        <v>40</v>
      </c>
      <c r="V58" s="61" t="str">
        <f>IF(U58&gt;=30,"PASS","FAIL")</f>
        <v>PASS</v>
      </c>
      <c r="W58" s="26"/>
      <c r="X58" s="26"/>
      <c r="Y58" s="26"/>
      <c r="Z58" s="26"/>
      <c r="AA58" s="26"/>
      <c r="AB58" s="27"/>
    </row>
    <row r="59" spans="2:28" s="104" customFormat="1">
      <c r="B59" s="25"/>
      <c r="C59" s="26"/>
      <c r="D59" s="26"/>
      <c r="E59" s="26"/>
      <c r="F59" s="26"/>
      <c r="G59" s="26"/>
      <c r="H59" s="26"/>
      <c r="I59" s="26"/>
      <c r="J59" s="26"/>
      <c r="K59" s="67" t="s">
        <v>495</v>
      </c>
      <c r="L59" s="732">
        <f>IF(OR(L37="Steel",L37="Aluminium 1",L37="Aluminium 2"),L43*L42*L45*2*0.001,(L43+L44)*L42*L45*2*0.001)</f>
        <v>24</v>
      </c>
      <c r="M59" s="61" t="str">
        <f>IF(L59&gt;=30,"PASS","FAIL")</f>
        <v>FAIL</v>
      </c>
      <c r="N59" s="316"/>
      <c r="O59" s="316"/>
      <c r="P59" s="316"/>
      <c r="Q59" s="26"/>
      <c r="R59" s="26"/>
      <c r="S59" s="26"/>
      <c r="T59" s="67" t="s">
        <v>495</v>
      </c>
      <c r="U59" s="732">
        <f>IF(OR(U37="Steel",U37="Aluminium 1",U37="Aluminium 2"),U43*U42*U45*2*0.001,(U43+U44)*U42*U45*2*0.001)</f>
        <v>24</v>
      </c>
      <c r="V59" s="61" t="str">
        <f>IF(U59&gt;=30,"PASS","FAIL")</f>
        <v>FAIL</v>
      </c>
      <c r="W59" s="26"/>
      <c r="X59" s="26"/>
      <c r="Y59" s="26"/>
      <c r="Z59" s="26"/>
      <c r="AA59" s="26"/>
      <c r="AB59" s="27"/>
    </row>
    <row r="60" spans="2:28" s="104" customFormat="1">
      <c r="B60" s="25"/>
      <c r="C60" s="26"/>
      <c r="D60" s="26"/>
      <c r="E60" s="26"/>
      <c r="F60" s="26"/>
      <c r="G60" s="26"/>
      <c r="H60" s="26"/>
      <c r="I60" s="26"/>
      <c r="J60" s="26"/>
      <c r="K60" s="67" t="s">
        <v>495</v>
      </c>
      <c r="L60" s="693">
        <f>IF(OR(L47="Steel",L47="Aluminium 1",L47="Aluminium 2"),L53*L52*L55*2*0.001,(L53+L54)*L52*L55*2*0.001)</f>
        <v>24</v>
      </c>
      <c r="M60" s="60" t="str">
        <f>IF(L60&gt;=30,"PASS","FAIL")</f>
        <v>FAIL</v>
      </c>
      <c r="N60" s="316"/>
      <c r="O60" s="316"/>
      <c r="P60" s="316"/>
      <c r="Q60" s="26"/>
      <c r="R60" s="26"/>
      <c r="S60" s="26"/>
      <c r="T60" s="67" t="s">
        <v>495</v>
      </c>
      <c r="U60" s="693">
        <f>IF(OR(U47="Steel",U47="Aluminium 1",U47="Aluminium 2"),U53*U52*U55*2*0.001,(U53+U54)*U52*U55*2*0.001)</f>
        <v>24</v>
      </c>
      <c r="V60" s="60" t="str">
        <f>IF(U60&gt;=30,"PASS","FAIL")</f>
        <v>FAIL</v>
      </c>
      <c r="W60" s="26"/>
      <c r="X60" s="26"/>
      <c r="Y60" s="26"/>
      <c r="Z60" s="26"/>
      <c r="AA60" s="26"/>
      <c r="AB60" s="27"/>
    </row>
    <row r="61" spans="2:28" s="104" customFormat="1">
      <c r="B61" s="25"/>
      <c r="C61" s="26"/>
      <c r="D61" s="26"/>
      <c r="E61" s="26"/>
      <c r="F61" s="26"/>
      <c r="G61" s="26"/>
      <c r="H61" s="26"/>
      <c r="I61" s="26"/>
      <c r="J61" s="26"/>
      <c r="K61" s="1287" t="s">
        <v>560</v>
      </c>
      <c r="L61" s="1347"/>
      <c r="M61" s="1288"/>
      <c r="N61" s="316"/>
      <c r="O61" s="316"/>
      <c r="P61" s="316"/>
      <c r="Q61" s="26"/>
      <c r="R61" s="26"/>
      <c r="S61" s="26"/>
      <c r="T61" s="1287" t="s">
        <v>560</v>
      </c>
      <c r="U61" s="1347"/>
      <c r="V61" s="1288"/>
      <c r="W61" s="26"/>
      <c r="X61" s="26"/>
      <c r="Y61" s="26"/>
      <c r="Z61" s="26"/>
      <c r="AA61" s="26"/>
      <c r="AB61" s="27"/>
    </row>
    <row r="62" spans="2:28" s="104" customFormat="1">
      <c r="B62" s="25"/>
      <c r="C62" s="26"/>
      <c r="D62" s="26"/>
      <c r="E62" s="26"/>
      <c r="F62" s="26"/>
      <c r="G62" s="26"/>
      <c r="H62" s="26"/>
      <c r="I62" s="26"/>
      <c r="J62" s="26"/>
      <c r="K62" s="1289"/>
      <c r="L62" s="1348"/>
      <c r="M62" s="1290"/>
      <c r="N62" s="316"/>
      <c r="O62" s="316"/>
      <c r="P62" s="316"/>
      <c r="Q62" s="26"/>
      <c r="R62" s="26"/>
      <c r="S62" s="26"/>
      <c r="T62" s="1289"/>
      <c r="U62" s="1348"/>
      <c r="V62" s="1290"/>
      <c r="W62" s="26"/>
      <c r="X62" s="26"/>
      <c r="Y62" s="26"/>
      <c r="Z62" s="26"/>
      <c r="AA62" s="26"/>
      <c r="AB62" s="27"/>
    </row>
    <row r="63" spans="2:28" s="104" customFormat="1">
      <c r="B63" s="25"/>
      <c r="C63" s="26"/>
      <c r="D63" s="26"/>
      <c r="E63" s="26"/>
      <c r="F63" s="26"/>
      <c r="G63" s="26"/>
      <c r="H63" s="26"/>
      <c r="I63" s="26"/>
      <c r="J63" s="26"/>
      <c r="K63" s="725"/>
      <c r="L63" s="26"/>
      <c r="M63" s="26"/>
      <c r="N63" s="316"/>
      <c r="O63" s="316"/>
      <c r="P63" s="316"/>
      <c r="Q63" s="26"/>
      <c r="R63" s="26"/>
      <c r="S63" s="26"/>
      <c r="T63" s="718"/>
      <c r="U63" s="316"/>
      <c r="V63" s="316"/>
      <c r="W63" s="26"/>
      <c r="X63" s="26"/>
      <c r="Y63" s="26"/>
      <c r="Z63" s="26"/>
      <c r="AA63" s="26"/>
      <c r="AB63" s="27"/>
    </row>
    <row r="64" spans="2:28" s="104" customFormat="1">
      <c r="B64" s="25"/>
      <c r="C64" s="26"/>
      <c r="D64" s="26"/>
      <c r="E64" s="26"/>
      <c r="F64" s="26"/>
      <c r="G64" s="26"/>
      <c r="H64" s="26"/>
      <c r="I64" s="26"/>
      <c r="J64" s="214"/>
      <c r="K64" s="725"/>
      <c r="L64" s="26"/>
      <c r="M64" s="26"/>
      <c r="N64" s="316"/>
      <c r="O64" s="316"/>
      <c r="P64" s="316"/>
      <c r="Q64" s="26"/>
      <c r="R64" s="26"/>
      <c r="S64" s="26"/>
      <c r="T64" s="718"/>
      <c r="U64" s="316"/>
      <c r="V64" s="316"/>
      <c r="W64" s="26"/>
      <c r="X64" s="26"/>
      <c r="Y64" s="26"/>
      <c r="Z64" s="26"/>
      <c r="AA64" s="26"/>
      <c r="AB64" s="27"/>
    </row>
    <row r="65" spans="2:28" s="104" customFormat="1">
      <c r="B65" s="25"/>
      <c r="C65" s="26"/>
      <c r="D65" s="26"/>
      <c r="E65" s="26"/>
      <c r="F65" s="26"/>
      <c r="G65" s="26"/>
      <c r="H65" s="26"/>
      <c r="I65" s="26"/>
      <c r="J65" s="26"/>
      <c r="K65" s="725"/>
      <c r="L65" s="26"/>
      <c r="M65" s="26"/>
      <c r="N65" s="26"/>
      <c r="O65" s="26"/>
      <c r="P65" s="26"/>
      <c r="Q65" s="26"/>
      <c r="R65" s="26"/>
      <c r="S65" s="26"/>
      <c r="T65" s="718"/>
      <c r="U65" s="316"/>
      <c r="V65" s="316"/>
      <c r="W65" s="26"/>
      <c r="X65" s="26"/>
      <c r="Y65" s="26"/>
      <c r="Z65" s="26"/>
      <c r="AA65" s="26"/>
      <c r="AB65" s="27"/>
    </row>
    <row r="66" spans="2:28" s="104" customFormat="1">
      <c r="B66" s="25"/>
      <c r="C66" s="26"/>
      <c r="D66" s="26"/>
      <c r="E66" s="26"/>
      <c r="F66" s="26"/>
      <c r="G66" s="26"/>
      <c r="H66" s="26"/>
      <c r="I66" s="26"/>
      <c r="J66" s="26"/>
      <c r="K66" s="725"/>
      <c r="L66" s="26"/>
      <c r="M66" s="26"/>
      <c r="N66" s="26"/>
      <c r="O66" s="26"/>
      <c r="P66" s="26"/>
      <c r="Q66" s="26"/>
      <c r="R66" s="26"/>
      <c r="S66" s="26"/>
      <c r="T66" s="718"/>
      <c r="U66" s="316"/>
      <c r="V66" s="316"/>
      <c r="W66" s="26"/>
      <c r="X66" s="26"/>
      <c r="Y66" s="26"/>
      <c r="Z66" s="26"/>
      <c r="AA66" s="26"/>
      <c r="AB66" s="638"/>
    </row>
    <row r="67" spans="2:28" s="104" customFormat="1">
      <c r="B67" s="25"/>
      <c r="C67" s="26"/>
      <c r="D67" s="26"/>
      <c r="E67" s="26"/>
      <c r="F67" s="26"/>
      <c r="G67" s="26"/>
      <c r="H67" s="26"/>
      <c r="I67" s="26"/>
      <c r="J67" s="26"/>
      <c r="K67" s="725"/>
      <c r="L67" s="26"/>
      <c r="M67" s="26"/>
      <c r="N67" s="26"/>
      <c r="O67" s="26"/>
      <c r="P67" s="26"/>
      <c r="Q67" s="26"/>
      <c r="R67" s="26"/>
      <c r="S67" s="26"/>
      <c r="T67" s="725"/>
      <c r="U67" s="26"/>
      <c r="V67" s="26"/>
      <c r="W67" s="26"/>
      <c r="X67" s="26"/>
      <c r="Y67" s="26"/>
      <c r="Z67" s="26"/>
      <c r="AA67" s="26"/>
      <c r="AB67" s="638"/>
    </row>
    <row r="68" spans="2:28" s="104" customFormat="1">
      <c r="B68" s="25"/>
      <c r="C68" s="26"/>
      <c r="D68" s="26"/>
      <c r="E68" s="26"/>
      <c r="F68" s="26"/>
      <c r="G68" s="26"/>
      <c r="H68" s="26"/>
      <c r="I68" s="26"/>
      <c r="J68" s="214"/>
      <c r="K68" s="725"/>
      <c r="L68" s="26"/>
      <c r="M68" s="26"/>
      <c r="N68" s="26"/>
      <c r="O68" s="26"/>
      <c r="P68" s="26"/>
      <c r="Q68" s="26"/>
      <c r="R68" s="26"/>
      <c r="S68" s="26"/>
      <c r="T68" s="725"/>
      <c r="U68" s="26"/>
      <c r="V68" s="26"/>
      <c r="W68" s="26"/>
      <c r="X68" s="26"/>
      <c r="Y68" s="26"/>
      <c r="Z68" s="26"/>
      <c r="AA68" s="26"/>
      <c r="AB68" s="638"/>
    </row>
    <row r="69" spans="2:28" s="104" customFormat="1">
      <c r="B69" s="25"/>
      <c r="C69" s="26"/>
      <c r="D69" s="26"/>
      <c r="E69" s="26"/>
      <c r="F69" s="26"/>
      <c r="G69" s="26"/>
      <c r="H69" s="26"/>
      <c r="I69" s="26"/>
      <c r="J69" s="26"/>
      <c r="K69" s="725"/>
      <c r="L69" s="26"/>
      <c r="M69" s="26"/>
      <c r="N69" s="26"/>
      <c r="O69" s="26"/>
      <c r="P69" s="26"/>
      <c r="Q69" s="26"/>
      <c r="R69" s="26"/>
      <c r="S69" s="26"/>
      <c r="T69" s="725"/>
      <c r="U69" s="26"/>
      <c r="V69" s="26"/>
      <c r="W69" s="26"/>
      <c r="X69" s="26"/>
      <c r="Y69" s="26"/>
      <c r="Z69" s="26"/>
      <c r="AA69" s="26"/>
      <c r="AB69" s="638"/>
    </row>
    <row r="70" spans="2:28" s="104" customFormat="1">
      <c r="B70" s="25"/>
      <c r="C70" s="26"/>
      <c r="D70" s="26"/>
      <c r="E70" s="26"/>
      <c r="F70" s="26"/>
      <c r="G70" s="26"/>
      <c r="H70" s="26"/>
      <c r="I70" s="26"/>
      <c r="J70" s="26"/>
      <c r="K70" s="725"/>
      <c r="L70" s="26"/>
      <c r="M70" s="26"/>
      <c r="N70" s="26"/>
      <c r="O70" s="26"/>
      <c r="P70" s="26"/>
      <c r="Q70" s="26"/>
      <c r="R70" s="26"/>
      <c r="S70" s="26"/>
      <c r="T70" s="725"/>
      <c r="U70" s="26"/>
      <c r="V70" s="26"/>
      <c r="W70" s="26"/>
      <c r="X70" s="26"/>
      <c r="Y70" s="26"/>
      <c r="Z70" s="26"/>
      <c r="AA70" s="26"/>
      <c r="AB70" s="638"/>
    </row>
    <row r="71" spans="2:28" s="104" customFormat="1">
      <c r="B71" s="25"/>
      <c r="C71" s="26"/>
      <c r="D71" s="26"/>
      <c r="E71" s="26"/>
      <c r="F71" s="26"/>
      <c r="G71" s="26"/>
      <c r="H71" s="26"/>
      <c r="I71" s="26"/>
      <c r="J71" s="26"/>
      <c r="K71" s="725"/>
      <c r="L71" s="26"/>
      <c r="M71" s="26"/>
      <c r="N71" s="26"/>
      <c r="O71" s="26"/>
      <c r="P71" s="26"/>
      <c r="Q71" s="26"/>
      <c r="R71" s="26"/>
      <c r="S71" s="26"/>
      <c r="T71" s="725"/>
      <c r="U71" s="26"/>
      <c r="V71" s="26"/>
      <c r="W71" s="26"/>
      <c r="X71" s="26"/>
      <c r="Y71" s="26"/>
      <c r="Z71" s="26"/>
      <c r="AA71" s="26"/>
      <c r="AB71" s="638"/>
    </row>
    <row r="72" spans="2:28" s="104" customFormat="1">
      <c r="B72" s="25"/>
      <c r="C72" s="26"/>
      <c r="D72" s="26"/>
      <c r="E72" s="26"/>
      <c r="F72" s="26"/>
      <c r="G72" s="26"/>
      <c r="H72" s="26"/>
      <c r="I72" s="26"/>
      <c r="J72" s="26"/>
      <c r="K72" s="725"/>
      <c r="L72" s="26"/>
      <c r="M72" s="26"/>
      <c r="N72" s="26"/>
      <c r="O72" s="26"/>
      <c r="P72" s="26"/>
      <c r="Q72" s="26"/>
      <c r="R72" s="26"/>
      <c r="S72" s="26"/>
      <c r="T72" s="725"/>
      <c r="U72" s="26"/>
      <c r="V72" s="26"/>
      <c r="W72" s="26"/>
      <c r="X72" s="26"/>
      <c r="Y72" s="26"/>
      <c r="Z72" s="26"/>
      <c r="AA72" s="26"/>
      <c r="AB72" s="638"/>
    </row>
    <row r="73" spans="2:28" s="104" customFormat="1">
      <c r="B73" s="25"/>
      <c r="C73" s="26"/>
      <c r="D73" s="26"/>
      <c r="E73" s="26"/>
      <c r="F73" s="26"/>
      <c r="G73" s="26"/>
      <c r="H73" s="26"/>
      <c r="I73" s="26"/>
      <c r="J73" s="26"/>
      <c r="K73" s="725"/>
      <c r="L73" s="26"/>
      <c r="M73" s="26"/>
      <c r="N73" s="26"/>
      <c r="O73" s="26"/>
      <c r="P73" s="26"/>
      <c r="Q73" s="26"/>
      <c r="R73" s="26"/>
      <c r="S73" s="26"/>
      <c r="T73" s="725"/>
      <c r="U73" s="26"/>
      <c r="V73" s="26"/>
      <c r="W73" s="26"/>
      <c r="X73" s="26"/>
      <c r="Y73" s="26"/>
      <c r="Z73" s="26"/>
      <c r="AA73" s="26"/>
      <c r="AB73" s="638"/>
    </row>
    <row r="74" spans="2:28" s="104" customFormat="1">
      <c r="B74" s="25"/>
      <c r="C74" s="26"/>
      <c r="D74" s="26"/>
      <c r="E74" s="26"/>
      <c r="F74" s="26"/>
      <c r="G74" s="26"/>
      <c r="H74" s="26"/>
      <c r="I74" s="26"/>
      <c r="J74" s="26"/>
      <c r="K74" s="725"/>
      <c r="L74" s="26"/>
      <c r="M74" s="26"/>
      <c r="N74" s="26"/>
      <c r="O74" s="26"/>
      <c r="P74" s="26"/>
      <c r="Q74" s="26"/>
      <c r="R74" s="26"/>
      <c r="S74" s="26"/>
      <c r="T74" s="725"/>
      <c r="U74" s="26"/>
      <c r="V74" s="26"/>
      <c r="W74" s="26"/>
      <c r="X74" s="26"/>
      <c r="Y74" s="26"/>
      <c r="Z74" s="26"/>
      <c r="AA74" s="26"/>
      <c r="AB74" s="638"/>
    </row>
    <row r="75" spans="2:28" s="104" customFormat="1">
      <c r="B75" s="25"/>
      <c r="C75" s="26"/>
      <c r="D75" s="26"/>
      <c r="E75" s="26"/>
      <c r="F75" s="26"/>
      <c r="G75" s="26"/>
      <c r="H75" s="26"/>
      <c r="I75" s="26"/>
      <c r="J75" s="26"/>
      <c r="K75" s="725"/>
      <c r="L75" s="26"/>
      <c r="M75" s="26"/>
      <c r="N75" s="26"/>
      <c r="O75" s="26"/>
      <c r="P75" s="26"/>
      <c r="Q75" s="26"/>
      <c r="R75" s="26"/>
      <c r="S75" s="26"/>
      <c r="T75" s="725"/>
      <c r="U75" s="26"/>
      <c r="V75" s="26"/>
      <c r="W75" s="26"/>
      <c r="X75" s="26"/>
      <c r="Y75" s="26"/>
      <c r="Z75" s="26"/>
      <c r="AA75" s="26"/>
      <c r="AB75" s="638"/>
    </row>
    <row r="76" spans="2:28" s="104" customFormat="1">
      <c r="B76" s="25"/>
      <c r="C76" s="26"/>
      <c r="D76" s="26"/>
      <c r="E76" s="26"/>
      <c r="F76" s="26"/>
      <c r="G76" s="26"/>
      <c r="H76" s="26"/>
      <c r="I76" s="26"/>
      <c r="J76" s="26"/>
      <c r="K76" s="725"/>
      <c r="L76" s="26"/>
      <c r="M76" s="26"/>
      <c r="N76" s="26"/>
      <c r="O76" s="26"/>
      <c r="P76" s="26"/>
      <c r="Q76" s="26"/>
      <c r="R76" s="26"/>
      <c r="S76" s="26"/>
      <c r="T76" s="725"/>
      <c r="U76" s="26"/>
      <c r="V76" s="26"/>
      <c r="W76" s="26"/>
      <c r="X76" s="26"/>
      <c r="Y76" s="26"/>
      <c r="Z76" s="26"/>
      <c r="AA76" s="26"/>
      <c r="AB76" s="638"/>
    </row>
    <row r="77" spans="2:28" s="104" customFormat="1">
      <c r="B77" s="25"/>
      <c r="C77" s="26"/>
      <c r="D77" s="26"/>
      <c r="E77" s="26"/>
      <c r="F77" s="26"/>
      <c r="G77" s="26"/>
      <c r="H77" s="26"/>
      <c r="I77" s="26"/>
      <c r="J77" s="26"/>
      <c r="K77" s="725"/>
      <c r="L77" s="26"/>
      <c r="M77" s="26"/>
      <c r="N77" s="26"/>
      <c r="O77" s="26"/>
      <c r="P77" s="26"/>
      <c r="Q77" s="26"/>
      <c r="R77" s="26"/>
      <c r="S77" s="26"/>
      <c r="T77" s="725"/>
      <c r="U77" s="26"/>
      <c r="V77" s="26"/>
      <c r="W77" s="26"/>
      <c r="X77" s="26"/>
      <c r="Y77" s="26"/>
      <c r="Z77" s="26"/>
      <c r="AA77" s="26"/>
      <c r="AB77" s="638"/>
    </row>
    <row r="78" spans="2:28" s="104" customFormat="1">
      <c r="B78" s="25"/>
      <c r="C78" s="26"/>
      <c r="D78" s="26"/>
      <c r="E78" s="26"/>
      <c r="F78" s="26"/>
      <c r="G78" s="26"/>
      <c r="H78" s="26"/>
      <c r="I78" s="26"/>
      <c r="J78" s="26"/>
      <c r="K78" s="725"/>
      <c r="L78" s="26"/>
      <c r="M78" s="26"/>
      <c r="N78" s="26"/>
      <c r="O78" s="26"/>
      <c r="P78" s="26"/>
      <c r="Q78" s="26"/>
      <c r="R78" s="26"/>
      <c r="S78" s="26"/>
      <c r="T78" s="725"/>
      <c r="U78" s="26"/>
      <c r="V78" s="26"/>
      <c r="W78" s="26"/>
      <c r="X78" s="26"/>
      <c r="Y78" s="26"/>
      <c r="Z78" s="26"/>
      <c r="AA78" s="26"/>
      <c r="AB78" s="638"/>
    </row>
    <row r="79" spans="2:28" s="104" customFormat="1">
      <c r="B79" s="725"/>
      <c r="C79" s="26"/>
      <c r="D79" s="26"/>
      <c r="E79" s="26"/>
      <c r="F79" s="26"/>
      <c r="G79" s="26"/>
      <c r="H79" s="26"/>
      <c r="I79" s="26"/>
      <c r="J79" s="26"/>
      <c r="K79" s="725"/>
      <c r="L79" s="26"/>
      <c r="M79" s="26"/>
      <c r="N79" s="26"/>
      <c r="O79" s="26"/>
      <c r="P79" s="26"/>
      <c r="Q79" s="26"/>
      <c r="R79" s="26"/>
      <c r="S79" s="26"/>
      <c r="T79" s="725"/>
      <c r="U79" s="26"/>
      <c r="V79" s="26"/>
      <c r="W79" s="26"/>
      <c r="X79" s="26"/>
      <c r="Y79" s="26"/>
      <c r="Z79" s="26"/>
      <c r="AA79" s="26"/>
      <c r="AB79" s="638"/>
    </row>
    <row r="80" spans="2:28" s="104" customFormat="1">
      <c r="B80" s="725"/>
      <c r="C80" s="26"/>
      <c r="D80" s="26"/>
      <c r="E80" s="26"/>
      <c r="F80" s="26"/>
      <c r="G80" s="26"/>
      <c r="H80" s="26"/>
      <c r="I80" s="26"/>
      <c r="J80" s="26"/>
      <c r="K80" s="725"/>
      <c r="L80" s="26"/>
      <c r="M80" s="26"/>
      <c r="N80" s="26"/>
      <c r="O80" s="26"/>
      <c r="P80" s="26"/>
      <c r="Q80" s="26"/>
      <c r="R80" s="26"/>
      <c r="S80" s="26"/>
      <c r="T80" s="725"/>
      <c r="U80" s="26"/>
      <c r="V80" s="26"/>
      <c r="W80" s="26"/>
      <c r="X80" s="26"/>
      <c r="Y80" s="26"/>
      <c r="Z80" s="26"/>
      <c r="AA80" s="26"/>
      <c r="AB80" s="638"/>
    </row>
    <row r="81" spans="2:28" s="104" customFormat="1">
      <c r="B81" s="725"/>
      <c r="C81" s="26"/>
      <c r="D81" s="26"/>
      <c r="E81" s="26"/>
      <c r="F81" s="26"/>
      <c r="G81" s="26"/>
      <c r="H81" s="26"/>
      <c r="I81" s="26"/>
      <c r="J81" s="26"/>
      <c r="K81" s="725"/>
      <c r="L81" s="26"/>
      <c r="M81" s="26"/>
      <c r="N81" s="26"/>
      <c r="O81" s="26"/>
      <c r="P81" s="26"/>
      <c r="Q81" s="26"/>
      <c r="R81" s="26"/>
      <c r="S81" s="26"/>
      <c r="T81" s="725"/>
      <c r="U81" s="26"/>
      <c r="V81" s="26"/>
      <c r="W81" s="26"/>
      <c r="X81" s="26"/>
      <c r="Y81" s="26"/>
      <c r="Z81" s="26"/>
      <c r="AA81" s="26"/>
      <c r="AB81" s="638"/>
    </row>
    <row r="82" spans="2:28" s="104" customFormat="1">
      <c r="B82" s="725"/>
      <c r="C82" s="26"/>
      <c r="D82" s="26"/>
      <c r="E82" s="26"/>
      <c r="F82" s="26"/>
      <c r="G82" s="26"/>
      <c r="H82" s="26"/>
      <c r="I82" s="26"/>
      <c r="J82" s="26"/>
      <c r="K82" s="725"/>
      <c r="L82" s="26"/>
      <c r="M82" s="26"/>
      <c r="N82" s="26"/>
      <c r="O82" s="26"/>
      <c r="P82" s="26"/>
      <c r="Q82" s="26"/>
      <c r="R82" s="26"/>
      <c r="S82" s="26"/>
      <c r="T82" s="725"/>
      <c r="U82" s="26"/>
      <c r="V82" s="26"/>
      <c r="W82" s="26"/>
      <c r="X82" s="26"/>
      <c r="Y82" s="26"/>
      <c r="Z82" s="26"/>
      <c r="AA82" s="26"/>
      <c r="AB82" s="638"/>
    </row>
    <row r="83" spans="2:28" s="104" customFormat="1">
      <c r="B83" s="725"/>
      <c r="C83" s="26"/>
      <c r="D83" s="26"/>
      <c r="E83" s="26"/>
      <c r="F83" s="26"/>
      <c r="G83" s="26"/>
      <c r="H83" s="26"/>
      <c r="I83" s="26"/>
      <c r="J83" s="26"/>
      <c r="K83" s="725"/>
      <c r="L83" s="26"/>
      <c r="M83" s="26"/>
      <c r="N83" s="26"/>
      <c r="O83" s="26"/>
      <c r="P83" s="26"/>
      <c r="Q83" s="26"/>
      <c r="R83" s="26"/>
      <c r="S83" s="26"/>
      <c r="T83" s="725"/>
      <c r="U83" s="26"/>
      <c r="V83" s="26"/>
      <c r="W83" s="26"/>
      <c r="X83" s="26"/>
      <c r="Y83" s="26"/>
      <c r="Z83" s="26"/>
      <c r="AA83" s="26"/>
      <c r="AB83" s="638"/>
    </row>
    <row r="84" spans="2:28" s="104" customFormat="1">
      <c r="B84" s="725"/>
      <c r="C84" s="26"/>
      <c r="D84" s="26"/>
      <c r="E84" s="26"/>
      <c r="F84" s="26"/>
      <c r="G84" s="26"/>
      <c r="H84" s="26"/>
      <c r="I84" s="26"/>
      <c r="J84" s="26"/>
      <c r="K84" s="725"/>
      <c r="L84" s="26"/>
      <c r="M84" s="26"/>
      <c r="N84" s="26"/>
      <c r="O84" s="26"/>
      <c r="P84" s="26"/>
      <c r="Q84" s="26"/>
      <c r="R84" s="26"/>
      <c r="S84" s="26"/>
      <c r="T84" s="725"/>
      <c r="U84" s="26"/>
      <c r="V84" s="26"/>
      <c r="W84" s="26"/>
      <c r="X84" s="26"/>
      <c r="Y84" s="26"/>
      <c r="Z84" s="26"/>
      <c r="AA84" s="26"/>
      <c r="AB84" s="638"/>
    </row>
    <row r="85" spans="2:28" s="104" customFormat="1">
      <c r="B85" s="725"/>
      <c r="C85" s="26"/>
      <c r="D85" s="26"/>
      <c r="E85" s="26"/>
      <c r="F85" s="26"/>
      <c r="G85" s="26"/>
      <c r="H85" s="26"/>
      <c r="I85" s="26"/>
      <c r="J85" s="26"/>
      <c r="K85" s="725"/>
      <c r="L85" s="26"/>
      <c r="M85" s="26"/>
      <c r="N85" s="26"/>
      <c r="O85" s="26"/>
      <c r="P85" s="26"/>
      <c r="Q85" s="26"/>
      <c r="R85" s="26"/>
      <c r="S85" s="26"/>
      <c r="T85" s="725"/>
      <c r="U85" s="26"/>
      <c r="V85" s="26"/>
      <c r="W85" s="26"/>
      <c r="X85" s="26"/>
      <c r="Y85" s="26"/>
      <c r="Z85" s="26"/>
      <c r="AA85" s="26"/>
      <c r="AB85" s="638"/>
    </row>
    <row r="86" spans="2:28" s="104" customFormat="1">
      <c r="B86" s="725"/>
      <c r="C86" s="26"/>
      <c r="D86" s="26"/>
      <c r="E86" s="26"/>
      <c r="F86" s="26"/>
      <c r="G86" s="26"/>
      <c r="H86" s="26"/>
      <c r="I86" s="26"/>
      <c r="J86" s="26"/>
      <c r="K86" s="725"/>
      <c r="L86" s="26"/>
      <c r="M86" s="26"/>
      <c r="N86" s="26"/>
      <c r="O86" s="26"/>
      <c r="P86" s="26"/>
      <c r="Q86" s="26"/>
      <c r="R86" s="26"/>
      <c r="S86" s="26"/>
      <c r="T86" s="725"/>
      <c r="U86" s="26"/>
      <c r="V86" s="26"/>
      <c r="W86" s="26"/>
      <c r="X86" s="26"/>
      <c r="Y86" s="26"/>
      <c r="Z86" s="26"/>
      <c r="AA86" s="26"/>
      <c r="AB86" s="638"/>
    </row>
    <row r="87" spans="2:28" s="104" customFormat="1">
      <c r="B87" s="725"/>
      <c r="C87" s="26"/>
      <c r="D87" s="26"/>
      <c r="E87" s="26"/>
      <c r="F87" s="26"/>
      <c r="G87" s="26"/>
      <c r="H87" s="26"/>
      <c r="I87" s="26"/>
      <c r="J87" s="26"/>
      <c r="K87" s="725"/>
      <c r="L87" s="26"/>
      <c r="M87" s="26"/>
      <c r="N87" s="26"/>
      <c r="O87" s="26"/>
      <c r="P87" s="26"/>
      <c r="Q87" s="26"/>
      <c r="R87" s="26"/>
      <c r="S87" s="26"/>
      <c r="T87" s="725"/>
      <c r="U87" s="26"/>
      <c r="V87" s="26"/>
      <c r="W87" s="26"/>
      <c r="X87" s="26"/>
      <c r="Y87" s="26"/>
      <c r="Z87" s="26"/>
      <c r="AA87" s="26"/>
      <c r="AB87" s="638"/>
    </row>
    <row r="88" spans="2:28" s="104" customFormat="1">
      <c r="B88" s="725"/>
      <c r="C88" s="26"/>
      <c r="D88" s="26"/>
      <c r="E88" s="26"/>
      <c r="F88" s="26"/>
      <c r="G88" s="26"/>
      <c r="H88" s="26"/>
      <c r="I88" s="26"/>
      <c r="J88" s="26"/>
      <c r="K88" s="725"/>
      <c r="L88" s="26"/>
      <c r="M88" s="26"/>
      <c r="N88" s="26"/>
      <c r="O88" s="26"/>
      <c r="P88" s="26"/>
      <c r="Q88" s="26"/>
      <c r="R88" s="26"/>
      <c r="S88" s="26"/>
      <c r="T88" s="725"/>
      <c r="U88" s="26"/>
      <c r="V88" s="26"/>
      <c r="W88" s="26"/>
      <c r="X88" s="26"/>
      <c r="Y88" s="26"/>
      <c r="Z88" s="26"/>
      <c r="AA88" s="26"/>
      <c r="AB88" s="638"/>
    </row>
    <row r="89" spans="2:28" s="104" customFormat="1">
      <c r="B89" s="725"/>
      <c r="C89" s="26"/>
      <c r="D89" s="26"/>
      <c r="E89" s="26"/>
      <c r="F89" s="26"/>
      <c r="G89" s="26"/>
      <c r="H89" s="26"/>
      <c r="I89" s="26"/>
      <c r="J89" s="26"/>
      <c r="K89" s="725"/>
      <c r="L89" s="26"/>
      <c r="M89" s="26"/>
      <c r="N89" s="26"/>
      <c r="O89" s="26"/>
      <c r="P89" s="26"/>
      <c r="Q89" s="26"/>
      <c r="R89" s="26"/>
      <c r="S89" s="26"/>
      <c r="T89" s="725"/>
      <c r="U89" s="26"/>
      <c r="V89" s="26"/>
      <c r="W89" s="26"/>
      <c r="X89" s="26"/>
      <c r="Y89" s="26"/>
      <c r="Z89" s="26"/>
      <c r="AA89" s="26"/>
      <c r="AB89" s="638"/>
    </row>
    <row r="90" spans="2:28" s="104" customFormat="1">
      <c r="B90" s="725"/>
      <c r="C90" s="26"/>
      <c r="D90" s="26"/>
      <c r="E90" s="26"/>
      <c r="F90" s="26"/>
      <c r="G90" s="26"/>
      <c r="H90" s="26"/>
      <c r="I90" s="26"/>
      <c r="J90" s="26"/>
      <c r="K90" s="725"/>
      <c r="L90" s="26"/>
      <c r="M90" s="26"/>
      <c r="N90" s="26"/>
      <c r="O90" s="26"/>
      <c r="P90" s="26"/>
      <c r="Q90" s="26"/>
      <c r="R90" s="26"/>
      <c r="S90" s="26"/>
      <c r="T90" s="725"/>
      <c r="U90" s="26"/>
      <c r="V90" s="26"/>
      <c r="W90" s="26"/>
      <c r="X90" s="26"/>
      <c r="Y90" s="26"/>
      <c r="Z90" s="26"/>
      <c r="AA90" s="26"/>
      <c r="AB90" s="638"/>
    </row>
    <row r="91" spans="2:28" s="104" customFormat="1">
      <c r="B91" s="725"/>
      <c r="C91" s="26"/>
      <c r="D91" s="26"/>
      <c r="E91" s="26"/>
      <c r="F91" s="26"/>
      <c r="G91" s="26"/>
      <c r="H91" s="26"/>
      <c r="I91" s="26"/>
      <c r="J91" s="26"/>
      <c r="K91" s="725"/>
      <c r="L91" s="26"/>
      <c r="M91" s="26"/>
      <c r="N91" s="26"/>
      <c r="O91" s="26"/>
      <c r="P91" s="26"/>
      <c r="Q91" s="26"/>
      <c r="R91" s="26"/>
      <c r="S91" s="26"/>
      <c r="T91" s="725"/>
      <c r="U91" s="26"/>
      <c r="V91" s="26"/>
      <c r="W91" s="26"/>
      <c r="X91" s="26"/>
      <c r="Y91" s="26"/>
      <c r="Z91" s="26"/>
      <c r="AA91" s="26"/>
      <c r="AB91" s="638"/>
    </row>
    <row r="92" spans="2:28" s="104" customFormat="1">
      <c r="B92" s="725"/>
      <c r="C92" s="26"/>
      <c r="D92" s="26"/>
      <c r="E92" s="26"/>
      <c r="F92" s="26"/>
      <c r="G92" s="26"/>
      <c r="H92" s="26"/>
      <c r="I92" s="26"/>
      <c r="J92" s="26"/>
      <c r="K92" s="725"/>
      <c r="L92" s="26"/>
      <c r="M92" s="26"/>
      <c r="N92" s="26"/>
      <c r="O92" s="26"/>
      <c r="P92" s="26"/>
      <c r="Q92" s="26"/>
      <c r="R92" s="26"/>
      <c r="S92" s="26"/>
      <c r="T92" s="725"/>
      <c r="U92" s="26"/>
      <c r="V92" s="26"/>
      <c r="W92" s="26"/>
      <c r="X92" s="26"/>
      <c r="Y92" s="26"/>
      <c r="Z92" s="26"/>
      <c r="AA92" s="26"/>
      <c r="AB92" s="638"/>
    </row>
    <row r="93" spans="2:28" s="104" customFormat="1">
      <c r="B93" s="725"/>
      <c r="C93" s="26"/>
      <c r="D93" s="26"/>
      <c r="E93" s="26"/>
      <c r="F93" s="26"/>
      <c r="G93" s="26"/>
      <c r="H93" s="26"/>
      <c r="I93" s="26"/>
      <c r="J93" s="26"/>
      <c r="K93" s="725"/>
      <c r="L93" s="26"/>
      <c r="M93" s="26"/>
      <c r="N93" s="26"/>
      <c r="O93" s="26"/>
      <c r="P93" s="26"/>
      <c r="Q93" s="26"/>
      <c r="R93" s="26"/>
      <c r="S93" s="26"/>
      <c r="T93" s="725"/>
      <c r="U93" s="26"/>
      <c r="V93" s="26"/>
      <c r="W93" s="26"/>
      <c r="X93" s="26"/>
      <c r="Y93" s="26"/>
      <c r="Z93" s="26"/>
      <c r="AA93" s="26"/>
      <c r="AB93" s="638"/>
    </row>
    <row r="94" spans="2:28" s="104" customFormat="1">
      <c r="B94" s="725"/>
      <c r="C94" s="26"/>
      <c r="D94" s="26"/>
      <c r="E94" s="26"/>
      <c r="F94" s="26"/>
      <c r="G94" s="26"/>
      <c r="H94" s="26"/>
      <c r="I94" s="26"/>
      <c r="J94" s="26"/>
      <c r="K94" s="725"/>
      <c r="L94" s="26"/>
      <c r="M94" s="26"/>
      <c r="N94" s="26"/>
      <c r="O94" s="26"/>
      <c r="P94" s="26"/>
      <c r="Q94" s="26"/>
      <c r="R94" s="26"/>
      <c r="S94" s="26"/>
      <c r="T94" s="725"/>
      <c r="U94" s="26"/>
      <c r="V94" s="26"/>
      <c r="W94" s="26"/>
      <c r="X94" s="26"/>
      <c r="Y94" s="26"/>
      <c r="Z94" s="26"/>
      <c r="AA94" s="26"/>
      <c r="AB94" s="638"/>
    </row>
    <row r="95" spans="2:28" s="104" customFormat="1">
      <c r="B95" s="725"/>
      <c r="C95" s="26"/>
      <c r="D95" s="26"/>
      <c r="E95" s="26"/>
      <c r="F95" s="26"/>
      <c r="G95" s="26"/>
      <c r="H95" s="26"/>
      <c r="I95" s="26"/>
      <c r="J95" s="26"/>
      <c r="K95" s="725"/>
      <c r="L95" s="26"/>
      <c r="M95" s="26"/>
      <c r="N95" s="26"/>
      <c r="O95" s="26"/>
      <c r="P95" s="26"/>
      <c r="Q95" s="26"/>
      <c r="R95" s="26"/>
      <c r="S95" s="26"/>
      <c r="T95" s="725"/>
      <c r="U95" s="26"/>
      <c r="V95" s="26"/>
      <c r="W95" s="26"/>
      <c r="X95" s="26"/>
      <c r="Y95" s="26"/>
      <c r="Z95" s="26"/>
      <c r="AA95" s="26"/>
      <c r="AB95" s="638"/>
    </row>
    <row r="96" spans="2:28" s="104" customFormat="1">
      <c r="B96" s="725"/>
      <c r="C96" s="26"/>
      <c r="D96" s="26"/>
      <c r="E96" s="26"/>
      <c r="F96" s="26"/>
      <c r="G96" s="26"/>
      <c r="H96" s="26"/>
      <c r="I96" s="26"/>
      <c r="J96" s="26"/>
      <c r="K96" s="725"/>
      <c r="L96" s="26"/>
      <c r="M96" s="26"/>
      <c r="N96" s="26"/>
      <c r="O96" s="26"/>
      <c r="P96" s="26"/>
      <c r="Q96" s="26"/>
      <c r="R96" s="26"/>
      <c r="S96" s="26"/>
      <c r="T96" s="725"/>
      <c r="U96" s="26"/>
      <c r="V96" s="26"/>
      <c r="W96" s="26"/>
      <c r="X96" s="26"/>
      <c r="Y96" s="26"/>
      <c r="Z96" s="26"/>
      <c r="AA96" s="26"/>
      <c r="AB96" s="638"/>
    </row>
    <row r="97" spans="2:28" s="104" customFormat="1">
      <c r="B97" s="725"/>
      <c r="C97" s="26"/>
      <c r="D97" s="26"/>
      <c r="E97" s="26"/>
      <c r="F97" s="26"/>
      <c r="G97" s="26"/>
      <c r="H97" s="26"/>
      <c r="I97" s="26"/>
      <c r="J97" s="26"/>
      <c r="K97" s="725"/>
      <c r="L97" s="26"/>
      <c r="M97" s="26"/>
      <c r="N97" s="26"/>
      <c r="O97" s="26"/>
      <c r="P97" s="26"/>
      <c r="Q97" s="26"/>
      <c r="R97" s="26"/>
      <c r="S97" s="26"/>
      <c r="T97" s="725"/>
      <c r="U97" s="26"/>
      <c r="V97" s="26"/>
      <c r="W97" s="26"/>
      <c r="X97" s="26"/>
      <c r="Y97" s="26"/>
      <c r="Z97" s="26"/>
      <c r="AA97" s="26"/>
      <c r="AB97" s="638"/>
    </row>
    <row r="98" spans="2:28" s="104" customFormat="1">
      <c r="B98" s="725"/>
      <c r="C98" s="26"/>
      <c r="D98" s="26"/>
      <c r="E98" s="26"/>
      <c r="F98" s="26"/>
      <c r="G98" s="26"/>
      <c r="H98" s="26"/>
      <c r="I98" s="26"/>
      <c r="J98" s="26"/>
      <c r="K98" s="725"/>
      <c r="L98" s="26"/>
      <c r="M98" s="26"/>
      <c r="N98" s="26"/>
      <c r="O98" s="26"/>
      <c r="P98" s="26"/>
      <c r="Q98" s="26"/>
      <c r="R98" s="26"/>
      <c r="S98" s="26"/>
      <c r="T98" s="725"/>
      <c r="U98" s="26"/>
      <c r="V98" s="26"/>
      <c r="W98" s="26"/>
      <c r="X98" s="26"/>
      <c r="Y98" s="26"/>
      <c r="Z98" s="26"/>
      <c r="AA98" s="26"/>
      <c r="AB98" s="638"/>
    </row>
    <row r="99" spans="2:28" s="104" customFormat="1">
      <c r="B99" s="725"/>
      <c r="C99" s="26"/>
      <c r="D99" s="26"/>
      <c r="E99" s="26"/>
      <c r="F99" s="26"/>
      <c r="G99" s="26"/>
      <c r="H99" s="26"/>
      <c r="I99" s="26"/>
      <c r="J99" s="26"/>
      <c r="K99" s="725"/>
      <c r="L99" s="26"/>
      <c r="M99" s="26"/>
      <c r="N99" s="26"/>
      <c r="O99" s="26"/>
      <c r="P99" s="26"/>
      <c r="Q99" s="26"/>
      <c r="R99" s="26"/>
      <c r="S99" s="26"/>
      <c r="T99" s="725"/>
      <c r="U99" s="26"/>
      <c r="V99" s="26"/>
      <c r="W99" s="26"/>
      <c r="X99" s="26"/>
      <c r="Y99" s="26"/>
      <c r="Z99" s="26"/>
      <c r="AA99" s="26"/>
      <c r="AB99" s="638"/>
    </row>
    <row r="100" spans="2:28" s="104" customFormat="1">
      <c r="B100" s="725"/>
      <c r="C100" s="26"/>
      <c r="D100" s="26"/>
      <c r="E100" s="26"/>
      <c r="F100" s="26"/>
      <c r="G100" s="26"/>
      <c r="H100" s="26"/>
      <c r="I100" s="26"/>
      <c r="J100" s="26"/>
      <c r="K100" s="725"/>
      <c r="L100" s="26"/>
      <c r="M100" s="26"/>
      <c r="N100" s="26"/>
      <c r="O100" s="26"/>
      <c r="P100" s="26"/>
      <c r="Q100" s="26"/>
      <c r="R100" s="26"/>
      <c r="S100" s="26"/>
      <c r="T100" s="725"/>
      <c r="U100" s="26"/>
      <c r="V100" s="26"/>
      <c r="W100" s="26"/>
      <c r="X100" s="26"/>
      <c r="Y100" s="26"/>
      <c r="Z100" s="26"/>
      <c r="AA100" s="26"/>
      <c r="AB100" s="638"/>
    </row>
    <row r="101" spans="2:28" s="104" customFormat="1">
      <c r="B101" s="725"/>
      <c r="C101" s="26"/>
      <c r="D101" s="26"/>
      <c r="E101" s="26"/>
      <c r="F101" s="26"/>
      <c r="G101" s="26"/>
      <c r="H101" s="26"/>
      <c r="I101" s="26"/>
      <c r="J101" s="26"/>
      <c r="K101" s="725"/>
      <c r="L101" s="26"/>
      <c r="M101" s="26"/>
      <c r="N101" s="26"/>
      <c r="O101" s="26"/>
      <c r="P101" s="26"/>
      <c r="Q101" s="26"/>
      <c r="R101" s="26"/>
      <c r="S101" s="26"/>
      <c r="T101" s="725"/>
      <c r="U101" s="26"/>
      <c r="V101" s="26"/>
      <c r="W101" s="26"/>
      <c r="X101" s="26"/>
      <c r="Y101" s="26"/>
      <c r="Z101" s="26"/>
      <c r="AA101" s="26"/>
      <c r="AB101" s="638"/>
    </row>
    <row r="102" spans="2:28" s="104" customFormat="1">
      <c r="B102" s="725"/>
      <c r="C102" s="26"/>
      <c r="D102" s="26"/>
      <c r="E102" s="26"/>
      <c r="F102" s="26"/>
      <c r="G102" s="26"/>
      <c r="H102" s="26"/>
      <c r="I102" s="26"/>
      <c r="J102" s="26"/>
      <c r="K102" s="725"/>
      <c r="L102" s="26"/>
      <c r="M102" s="26"/>
      <c r="N102" s="26"/>
      <c r="O102" s="26"/>
      <c r="P102" s="26"/>
      <c r="Q102" s="26"/>
      <c r="R102" s="26"/>
      <c r="S102" s="26"/>
      <c r="T102" s="725"/>
      <c r="U102" s="26"/>
      <c r="V102" s="26"/>
      <c r="W102" s="26"/>
      <c r="X102" s="26"/>
      <c r="Y102" s="26"/>
      <c r="Z102" s="26"/>
      <c r="AA102" s="26"/>
      <c r="AB102" s="638"/>
    </row>
    <row r="103" spans="2:28" s="104" customFormat="1">
      <c r="B103" s="725"/>
      <c r="C103" s="26"/>
      <c r="D103" s="26"/>
      <c r="E103" s="26"/>
      <c r="F103" s="26"/>
      <c r="G103" s="26"/>
      <c r="H103" s="26"/>
      <c r="I103" s="26"/>
      <c r="J103" s="26"/>
      <c r="K103" s="725"/>
      <c r="L103" s="26"/>
      <c r="M103" s="26"/>
      <c r="N103" s="26"/>
      <c r="O103" s="26"/>
      <c r="P103" s="26"/>
      <c r="Q103" s="26"/>
      <c r="R103" s="26"/>
      <c r="S103" s="26"/>
      <c r="T103" s="725"/>
      <c r="U103" s="26"/>
      <c r="V103" s="26"/>
      <c r="W103" s="26"/>
      <c r="X103" s="26"/>
      <c r="Y103" s="26"/>
      <c r="Z103" s="26"/>
      <c r="AA103" s="26"/>
      <c r="AB103" s="638"/>
    </row>
    <row r="104" spans="2:28" s="104" customFormat="1">
      <c r="B104" s="725"/>
      <c r="C104" s="26"/>
      <c r="D104" s="26"/>
      <c r="E104" s="26"/>
      <c r="F104" s="26"/>
      <c r="G104" s="26"/>
      <c r="H104" s="26"/>
      <c r="I104" s="26"/>
      <c r="J104" s="26"/>
      <c r="K104" s="725"/>
      <c r="L104" s="26"/>
      <c r="M104" s="26"/>
      <c r="N104" s="26"/>
      <c r="O104" s="26"/>
      <c r="P104" s="26"/>
      <c r="Q104" s="26"/>
      <c r="R104" s="26"/>
      <c r="S104" s="26"/>
      <c r="T104" s="725"/>
      <c r="U104" s="26"/>
      <c r="V104" s="26"/>
      <c r="W104" s="26"/>
      <c r="X104" s="26"/>
      <c r="Y104" s="26"/>
      <c r="Z104" s="26"/>
      <c r="AA104" s="26"/>
      <c r="AB104" s="638"/>
    </row>
    <row r="105" spans="2:28" s="104" customFormat="1">
      <c r="B105" s="725"/>
      <c r="C105" s="26"/>
      <c r="D105" s="26"/>
      <c r="E105" s="26"/>
      <c r="F105" s="26"/>
      <c r="G105" s="26"/>
      <c r="H105" s="26"/>
      <c r="I105" s="26"/>
      <c r="J105" s="26"/>
      <c r="K105" s="725"/>
      <c r="L105" s="26"/>
      <c r="M105" s="26"/>
      <c r="N105" s="26"/>
      <c r="O105" s="26"/>
      <c r="P105" s="26"/>
      <c r="Q105" s="26"/>
      <c r="R105" s="26"/>
      <c r="S105" s="26"/>
      <c r="T105" s="725"/>
      <c r="U105" s="26"/>
      <c r="V105" s="26"/>
      <c r="W105" s="26"/>
      <c r="X105" s="26"/>
      <c r="Y105" s="26"/>
      <c r="Z105" s="26"/>
      <c r="AA105" s="26"/>
      <c r="AB105" s="638"/>
    </row>
    <row r="106" spans="2:28" s="104" customFormat="1">
      <c r="B106" s="725"/>
      <c r="C106" s="26"/>
      <c r="D106" s="26"/>
      <c r="E106" s="26"/>
      <c r="F106" s="26"/>
      <c r="G106" s="26"/>
      <c r="H106" s="26"/>
      <c r="I106" s="26"/>
      <c r="J106" s="26"/>
      <c r="K106" s="725"/>
      <c r="L106" s="26"/>
      <c r="M106" s="26"/>
      <c r="N106" s="26"/>
      <c r="O106" s="26"/>
      <c r="P106" s="26"/>
      <c r="Q106" s="26"/>
      <c r="R106" s="26"/>
      <c r="S106" s="26"/>
      <c r="T106" s="725"/>
      <c r="U106" s="26"/>
      <c r="V106" s="26"/>
      <c r="W106" s="26"/>
      <c r="X106" s="26"/>
      <c r="Y106" s="26"/>
      <c r="Z106" s="26"/>
      <c r="AA106" s="26"/>
      <c r="AB106" s="638"/>
    </row>
    <row r="107" spans="2:28" s="104" customFormat="1">
      <c r="B107" s="725"/>
      <c r="C107" s="26"/>
      <c r="D107" s="26"/>
      <c r="E107" s="26"/>
      <c r="F107" s="26"/>
      <c r="G107" s="26"/>
      <c r="H107" s="26"/>
      <c r="I107" s="26"/>
      <c r="J107" s="26"/>
      <c r="K107" s="725"/>
      <c r="L107" s="26"/>
      <c r="M107" s="26"/>
      <c r="N107" s="26"/>
      <c r="O107" s="26"/>
      <c r="P107" s="26"/>
      <c r="Q107" s="26"/>
      <c r="R107" s="26"/>
      <c r="S107" s="26"/>
      <c r="T107" s="725"/>
      <c r="U107" s="26"/>
      <c r="V107" s="26"/>
      <c r="W107" s="26"/>
      <c r="X107" s="26"/>
      <c r="Y107" s="26"/>
      <c r="Z107" s="26"/>
      <c r="AA107" s="26"/>
      <c r="AB107" s="638"/>
    </row>
    <row r="108" spans="2:28" s="104" customFormat="1">
      <c r="B108" s="725"/>
      <c r="C108" s="26"/>
      <c r="D108" s="26"/>
      <c r="E108" s="26"/>
      <c r="F108" s="26"/>
      <c r="G108" s="26"/>
      <c r="H108" s="26"/>
      <c r="I108" s="26"/>
      <c r="J108" s="26"/>
      <c r="K108" s="725"/>
      <c r="L108" s="26"/>
      <c r="M108" s="26"/>
      <c r="N108" s="26"/>
      <c r="O108" s="26"/>
      <c r="P108" s="26"/>
      <c r="Q108" s="26"/>
      <c r="R108" s="26"/>
      <c r="S108" s="26"/>
      <c r="T108" s="725"/>
      <c r="U108" s="26"/>
      <c r="V108" s="26"/>
      <c r="W108" s="26"/>
      <c r="X108" s="26"/>
      <c r="Y108" s="26"/>
      <c r="Z108" s="26"/>
      <c r="AA108" s="26"/>
      <c r="AB108" s="638"/>
    </row>
    <row r="109" spans="2:28" s="104" customFormat="1">
      <c r="B109" s="725"/>
      <c r="C109" s="26"/>
      <c r="D109" s="26"/>
      <c r="E109" s="26"/>
      <c r="F109" s="26"/>
      <c r="G109" s="26"/>
      <c r="H109" s="26"/>
      <c r="I109" s="26"/>
      <c r="J109" s="26"/>
      <c r="K109" s="725"/>
      <c r="L109" s="26"/>
      <c r="M109" s="26"/>
      <c r="N109" s="26"/>
      <c r="O109" s="26"/>
      <c r="P109" s="26"/>
      <c r="Q109" s="26"/>
      <c r="R109" s="26"/>
      <c r="S109" s="26"/>
      <c r="T109" s="725"/>
      <c r="U109" s="26"/>
      <c r="V109" s="26"/>
      <c r="W109" s="26"/>
      <c r="X109" s="26"/>
      <c r="Y109" s="26"/>
      <c r="Z109" s="26"/>
      <c r="AA109" s="26"/>
      <c r="AB109" s="638"/>
    </row>
    <row r="110" spans="2:28" s="104" customFormat="1">
      <c r="B110" s="725"/>
      <c r="C110" s="26"/>
      <c r="D110" s="26"/>
      <c r="E110" s="26"/>
      <c r="F110" s="26"/>
      <c r="G110" s="26"/>
      <c r="H110" s="26"/>
      <c r="I110" s="26"/>
      <c r="J110" s="26"/>
      <c r="K110" s="725"/>
      <c r="L110" s="26"/>
      <c r="M110" s="26"/>
      <c r="N110" s="26"/>
      <c r="O110" s="26"/>
      <c r="P110" s="26"/>
      <c r="Q110" s="26"/>
      <c r="R110" s="26"/>
      <c r="S110" s="26"/>
      <c r="T110" s="725"/>
      <c r="U110" s="26"/>
      <c r="V110" s="26"/>
      <c r="W110" s="26"/>
      <c r="X110" s="26"/>
      <c r="Y110" s="26"/>
      <c r="Z110" s="26"/>
      <c r="AA110" s="26"/>
      <c r="AB110" s="638"/>
    </row>
    <row r="111" spans="2:28" s="104" customFormat="1">
      <c r="B111" s="725"/>
      <c r="C111" s="26"/>
      <c r="D111" s="26"/>
      <c r="E111" s="26"/>
      <c r="F111" s="26"/>
      <c r="G111" s="26"/>
      <c r="H111" s="26"/>
      <c r="I111" s="26"/>
      <c r="J111" s="26"/>
      <c r="K111" s="725"/>
      <c r="L111" s="26"/>
      <c r="M111" s="26"/>
      <c r="N111" s="26"/>
      <c r="O111" s="26"/>
      <c r="P111" s="26"/>
      <c r="Q111" s="26"/>
      <c r="R111" s="26"/>
      <c r="S111" s="26"/>
      <c r="T111" s="725"/>
      <c r="U111" s="26"/>
      <c r="V111" s="26"/>
      <c r="W111" s="26"/>
      <c r="X111" s="26"/>
      <c r="Y111" s="26"/>
      <c r="Z111" s="26"/>
      <c r="AA111" s="26"/>
      <c r="AB111" s="638"/>
    </row>
    <row r="112" spans="2:28" s="104" customFormat="1">
      <c r="B112" s="725"/>
      <c r="C112" s="26"/>
      <c r="D112" s="26"/>
      <c r="E112" s="26"/>
      <c r="F112" s="26"/>
      <c r="G112" s="26"/>
      <c r="H112" s="26"/>
      <c r="I112" s="26"/>
      <c r="J112" s="26"/>
      <c r="K112" s="725"/>
      <c r="L112" s="26"/>
      <c r="M112" s="26"/>
      <c r="N112" s="26"/>
      <c r="O112" s="26"/>
      <c r="P112" s="26"/>
      <c r="Q112" s="26"/>
      <c r="R112" s="26"/>
      <c r="S112" s="26"/>
      <c r="T112" s="725"/>
      <c r="U112" s="26"/>
      <c r="V112" s="26"/>
      <c r="W112" s="26"/>
      <c r="X112" s="26"/>
      <c r="Y112" s="26"/>
      <c r="Z112" s="26"/>
      <c r="AA112" s="26"/>
      <c r="AB112" s="638"/>
    </row>
    <row r="113" spans="2:28" s="104" customFormat="1">
      <c r="B113" s="725"/>
      <c r="C113" s="26"/>
      <c r="D113" s="26"/>
      <c r="E113" s="26"/>
      <c r="F113" s="26"/>
      <c r="G113" s="26"/>
      <c r="H113" s="26"/>
      <c r="I113" s="26"/>
      <c r="J113" s="26"/>
      <c r="K113" s="725"/>
      <c r="L113" s="26"/>
      <c r="M113" s="26"/>
      <c r="N113" s="26"/>
      <c r="O113" s="26"/>
      <c r="P113" s="26"/>
      <c r="Q113" s="26"/>
      <c r="R113" s="26"/>
      <c r="S113" s="26"/>
      <c r="T113" s="725"/>
      <c r="U113" s="26"/>
      <c r="V113" s="26"/>
      <c r="W113" s="26"/>
      <c r="X113" s="26"/>
      <c r="Y113" s="26"/>
      <c r="Z113" s="26"/>
      <c r="AA113" s="26"/>
      <c r="AB113" s="638"/>
    </row>
    <row r="114" spans="2:28" s="104" customFormat="1">
      <c r="B114" s="725"/>
      <c r="C114" s="26"/>
      <c r="D114" s="26"/>
      <c r="E114" s="26"/>
      <c r="F114" s="26"/>
      <c r="G114" s="26"/>
      <c r="H114" s="26"/>
      <c r="I114" s="26"/>
      <c r="J114" s="26"/>
      <c r="K114" s="725"/>
      <c r="L114" s="26"/>
      <c r="M114" s="26"/>
      <c r="N114" s="26"/>
      <c r="O114" s="26"/>
      <c r="P114" s="26"/>
      <c r="Q114" s="26"/>
      <c r="R114" s="26"/>
      <c r="S114" s="26"/>
      <c r="T114" s="725"/>
      <c r="U114" s="26"/>
      <c r="V114" s="26"/>
      <c r="W114" s="26"/>
      <c r="X114" s="26"/>
      <c r="Y114" s="26"/>
      <c r="Z114" s="26"/>
      <c r="AA114" s="26"/>
      <c r="AB114" s="638"/>
    </row>
    <row r="115" spans="2:28" s="104" customFormat="1">
      <c r="B115" s="725"/>
      <c r="C115" s="26"/>
      <c r="D115" s="26"/>
      <c r="E115" s="26"/>
      <c r="F115" s="26"/>
      <c r="G115" s="26"/>
      <c r="H115" s="26"/>
      <c r="I115" s="26"/>
      <c r="J115" s="26"/>
      <c r="K115" s="725"/>
      <c r="L115" s="26"/>
      <c r="M115" s="26"/>
      <c r="N115" s="26"/>
      <c r="O115" s="26"/>
      <c r="P115" s="26"/>
      <c r="Q115" s="26"/>
      <c r="R115" s="26"/>
      <c r="S115" s="26"/>
      <c r="T115" s="725"/>
      <c r="U115" s="26"/>
      <c r="V115" s="26"/>
      <c r="W115" s="26"/>
      <c r="X115" s="26"/>
      <c r="Y115" s="26"/>
      <c r="Z115" s="26"/>
      <c r="AA115" s="26"/>
      <c r="AB115" s="638"/>
    </row>
    <row r="116" spans="2:28" s="104" customFormat="1">
      <c r="B116" s="725"/>
      <c r="C116" s="26"/>
      <c r="D116" s="26"/>
      <c r="E116" s="26"/>
      <c r="F116" s="26"/>
      <c r="G116" s="26"/>
      <c r="H116" s="26"/>
      <c r="I116" s="26"/>
      <c r="J116" s="26"/>
      <c r="K116" s="725"/>
      <c r="L116" s="26"/>
      <c r="M116" s="26"/>
      <c r="N116" s="26"/>
      <c r="O116" s="26"/>
      <c r="P116" s="26"/>
      <c r="Q116" s="26"/>
      <c r="R116" s="26"/>
      <c r="S116" s="26"/>
      <c r="T116" s="725"/>
      <c r="U116" s="26"/>
      <c r="V116" s="26"/>
      <c r="W116" s="26"/>
      <c r="X116" s="26"/>
      <c r="Y116" s="26"/>
      <c r="Z116" s="26"/>
      <c r="AA116" s="26"/>
      <c r="AB116" s="638"/>
    </row>
    <row r="117" spans="2:28" s="104" customFormat="1">
      <c r="B117" s="725"/>
      <c r="C117" s="26"/>
      <c r="D117" s="26"/>
      <c r="E117" s="26"/>
      <c r="F117" s="26"/>
      <c r="G117" s="26"/>
      <c r="H117" s="26"/>
      <c r="I117" s="26"/>
      <c r="J117" s="26"/>
      <c r="K117" s="725"/>
      <c r="L117" s="26"/>
      <c r="M117" s="26"/>
      <c r="N117" s="26"/>
      <c r="O117" s="26"/>
      <c r="P117" s="26"/>
      <c r="Q117" s="26"/>
      <c r="R117" s="26"/>
      <c r="S117" s="26"/>
      <c r="T117" s="725"/>
      <c r="U117" s="26"/>
      <c r="V117" s="26"/>
      <c r="W117" s="26"/>
      <c r="X117" s="26"/>
      <c r="Y117" s="26"/>
      <c r="Z117" s="26"/>
      <c r="AA117" s="26"/>
      <c r="AB117" s="638"/>
    </row>
    <row r="118" spans="2:28" s="104" customFormat="1">
      <c r="B118" s="725"/>
      <c r="C118" s="26"/>
      <c r="D118" s="26"/>
      <c r="E118" s="26"/>
      <c r="F118" s="26"/>
      <c r="G118" s="26"/>
      <c r="H118" s="26"/>
      <c r="I118" s="26"/>
      <c r="J118" s="26"/>
      <c r="K118" s="725"/>
      <c r="L118" s="26"/>
      <c r="M118" s="26"/>
      <c r="N118" s="26"/>
      <c r="O118" s="26"/>
      <c r="P118" s="26"/>
      <c r="Q118" s="26"/>
      <c r="R118" s="26"/>
      <c r="S118" s="26"/>
      <c r="T118" s="725"/>
      <c r="U118" s="26"/>
      <c r="V118" s="26"/>
      <c r="W118" s="26"/>
      <c r="X118" s="26"/>
      <c r="Y118" s="26"/>
      <c r="Z118" s="26"/>
      <c r="AA118" s="26"/>
      <c r="AB118" s="638"/>
    </row>
    <row r="119" spans="2:28" s="104" customFormat="1">
      <c r="B119" s="725"/>
      <c r="C119" s="26"/>
      <c r="D119" s="26"/>
      <c r="E119" s="26"/>
      <c r="F119" s="26"/>
      <c r="G119" s="26"/>
      <c r="H119" s="26"/>
      <c r="I119" s="26"/>
      <c r="J119" s="26"/>
      <c r="K119" s="725"/>
      <c r="L119" s="26"/>
      <c r="M119" s="26"/>
      <c r="N119" s="26"/>
      <c r="O119" s="26"/>
      <c r="P119" s="26"/>
      <c r="Q119" s="26"/>
      <c r="R119" s="26"/>
      <c r="S119" s="26"/>
      <c r="T119" s="725"/>
      <c r="U119" s="26"/>
      <c r="V119" s="26"/>
      <c r="W119" s="26"/>
      <c r="X119" s="26"/>
      <c r="Y119" s="26"/>
      <c r="Z119" s="26"/>
      <c r="AA119" s="26"/>
      <c r="AB119" s="638"/>
    </row>
    <row r="120" spans="2:28" s="104" customFormat="1">
      <c r="B120" s="741"/>
      <c r="C120" s="742"/>
      <c r="D120" s="742"/>
      <c r="E120" s="742"/>
      <c r="F120" s="742"/>
      <c r="G120" s="742"/>
      <c r="H120" s="742"/>
      <c r="I120" s="742"/>
      <c r="J120" s="742"/>
      <c r="K120" s="741"/>
      <c r="L120" s="742"/>
      <c r="M120" s="742"/>
      <c r="N120" s="742"/>
      <c r="O120" s="742"/>
      <c r="P120" s="742"/>
      <c r="Q120" s="742"/>
      <c r="R120" s="742"/>
      <c r="S120" s="742"/>
      <c r="T120" s="741"/>
      <c r="U120" s="742"/>
      <c r="V120" s="742"/>
      <c r="W120" s="742"/>
      <c r="X120" s="742"/>
      <c r="Y120" s="742"/>
      <c r="Z120" s="742"/>
      <c r="AA120" s="742"/>
      <c r="AB120" s="743"/>
    </row>
    <row r="121" spans="2:28" s="104" customFormat="1"/>
    <row r="122" spans="2:28" s="104" customFormat="1"/>
    <row r="123" spans="2:28" s="104" customFormat="1"/>
    <row r="124" spans="2:28" s="104" customFormat="1"/>
    <row r="125" spans="2:28" s="104" customFormat="1"/>
    <row r="126" spans="2:28" s="104" customFormat="1"/>
    <row r="127" spans="2:28" s="104" customFormat="1"/>
    <row r="128" spans="2:28" s="104" customFormat="1"/>
    <row r="129" s="104" customFormat="1"/>
    <row r="130" s="104" customFormat="1"/>
    <row r="131" s="104" customFormat="1"/>
    <row r="132" s="104" customFormat="1"/>
    <row r="133" s="104" customFormat="1"/>
    <row r="134" s="104" customFormat="1"/>
    <row r="135" s="104" customFormat="1"/>
    <row r="136" s="104" customFormat="1"/>
    <row r="137" s="104" customFormat="1"/>
    <row r="138" s="104" customFormat="1"/>
    <row r="139" s="104" customFormat="1"/>
    <row r="140" s="104" customFormat="1"/>
    <row r="141" s="104" customFormat="1"/>
    <row r="142" s="104" customFormat="1"/>
    <row r="143" s="104" customFormat="1"/>
    <row r="144" s="104" customFormat="1"/>
    <row r="145" s="104" customFormat="1"/>
    <row r="146" s="104" customFormat="1"/>
    <row r="147" s="104" customFormat="1"/>
    <row r="148" s="104" customFormat="1"/>
    <row r="149" s="104" customFormat="1"/>
    <row r="150" s="104" customFormat="1"/>
    <row r="151" s="104" customFormat="1"/>
    <row r="152" s="104" customFormat="1"/>
    <row r="153" s="104" customFormat="1"/>
    <row r="154" s="104" customFormat="1"/>
    <row r="155" s="104" customFormat="1"/>
    <row r="156" s="104" customFormat="1"/>
    <row r="157" s="104" customFormat="1"/>
    <row r="158" s="104" customFormat="1"/>
    <row r="159" s="104" customFormat="1"/>
    <row r="160" s="104" customFormat="1"/>
    <row r="161" s="104" customFormat="1"/>
    <row r="162" s="104" customFormat="1"/>
    <row r="163" s="104" customFormat="1"/>
    <row r="164" s="104" customFormat="1"/>
    <row r="165" s="104" customFormat="1"/>
    <row r="166" s="104" customFormat="1"/>
    <row r="167" s="104" customFormat="1"/>
    <row r="168" s="104" customFormat="1"/>
    <row r="169" s="104" customFormat="1"/>
    <row r="170" s="104" customFormat="1"/>
    <row r="171" s="104" customFormat="1"/>
    <row r="172" s="104" customFormat="1"/>
    <row r="173" s="104" customFormat="1"/>
    <row r="174" s="104" customFormat="1"/>
    <row r="175" s="104" customFormat="1"/>
    <row r="176" s="104" customFormat="1"/>
    <row r="177" s="104" customFormat="1"/>
    <row r="178" s="104" customFormat="1"/>
    <row r="179" s="104" customFormat="1"/>
    <row r="180" s="104" customFormat="1"/>
    <row r="181" s="104" customFormat="1"/>
    <row r="182" s="104" customFormat="1"/>
    <row r="183" s="104" customFormat="1"/>
    <row r="184" s="104" customFormat="1"/>
    <row r="185" s="104" customFormat="1"/>
    <row r="186" s="104" customFormat="1"/>
    <row r="187" s="104" customFormat="1"/>
    <row r="188" s="104" customFormat="1"/>
    <row r="189" s="104" customFormat="1"/>
    <row r="190" s="104" customFormat="1"/>
    <row r="191" s="104" customFormat="1"/>
    <row r="192" s="104" customFormat="1"/>
    <row r="193" s="104" customFormat="1"/>
    <row r="194" s="104" customFormat="1"/>
    <row r="195" s="104" customFormat="1"/>
    <row r="196" s="104" customFormat="1"/>
    <row r="197" s="104" customFormat="1"/>
    <row r="198" s="104" customFormat="1"/>
    <row r="199" s="104" customFormat="1"/>
    <row r="200" s="104" customFormat="1"/>
    <row r="201" s="104" customFormat="1"/>
    <row r="202" s="104" customFormat="1"/>
    <row r="203" s="104" customFormat="1"/>
    <row r="204" s="104" customFormat="1"/>
    <row r="205" s="104" customFormat="1"/>
    <row r="206" s="104" customFormat="1"/>
    <row r="207" s="104" customFormat="1"/>
    <row r="208" s="104" customFormat="1"/>
    <row r="209" s="104" customFormat="1"/>
    <row r="210" s="104" customFormat="1"/>
    <row r="211" s="104" customFormat="1"/>
    <row r="212" s="104" customFormat="1"/>
    <row r="213" s="104" customFormat="1"/>
    <row r="214" s="104" customFormat="1"/>
    <row r="215" s="104" customFormat="1"/>
    <row r="216" s="104" customFormat="1"/>
    <row r="217" s="104" customFormat="1"/>
    <row r="218" s="104" customFormat="1"/>
    <row r="219" s="104" customFormat="1"/>
    <row r="220" s="104" customFormat="1"/>
    <row r="221" s="104" customFormat="1"/>
    <row r="222" s="104" customFormat="1"/>
    <row r="223" s="104" customFormat="1"/>
    <row r="224" s="104" customFormat="1"/>
    <row r="225" s="104" customFormat="1"/>
    <row r="226" s="104" customFormat="1"/>
    <row r="227" s="104" customFormat="1"/>
    <row r="228" s="104" customFormat="1"/>
    <row r="229" s="104" customFormat="1"/>
    <row r="230" s="104" customFormat="1"/>
    <row r="231" s="104" customFormat="1"/>
    <row r="232" s="104" customFormat="1"/>
    <row r="233" s="104" customFormat="1"/>
    <row r="234" s="104" customFormat="1"/>
    <row r="235" s="104" customFormat="1"/>
    <row r="236" s="104" customFormat="1"/>
    <row r="237" s="104" customFormat="1"/>
    <row r="238" s="104" customFormat="1"/>
    <row r="239" s="104" customFormat="1"/>
    <row r="240" s="104" customFormat="1"/>
    <row r="241" s="104" customFormat="1"/>
    <row r="242" s="104" customFormat="1"/>
    <row r="243" s="104" customFormat="1"/>
    <row r="244" s="104" customFormat="1"/>
    <row r="245" s="104" customFormat="1"/>
    <row r="246" s="104" customFormat="1"/>
    <row r="247" s="104" customFormat="1"/>
    <row r="248" s="104" customFormat="1"/>
    <row r="249" s="104" customFormat="1"/>
    <row r="250" s="104" customFormat="1"/>
    <row r="251" s="104" customFormat="1"/>
    <row r="252" s="104" customFormat="1"/>
    <row r="253" s="104" customFormat="1"/>
    <row r="254" s="104" customFormat="1"/>
    <row r="255" s="104" customFormat="1"/>
    <row r="256" s="104" customFormat="1"/>
    <row r="257" s="104" customFormat="1"/>
    <row r="258" s="104" customFormat="1"/>
    <row r="259" s="104" customFormat="1"/>
    <row r="260" s="104" customFormat="1"/>
    <row r="261" s="104" customFormat="1"/>
    <row r="262" s="104" customFormat="1"/>
    <row r="263" s="104" customFormat="1"/>
    <row r="264" s="104" customFormat="1"/>
    <row r="265" s="104" customFormat="1"/>
    <row r="266" s="104" customFormat="1"/>
    <row r="267" s="104" customFormat="1"/>
    <row r="268" s="104" customFormat="1"/>
    <row r="269" s="104" customFormat="1"/>
    <row r="270" s="104" customFormat="1"/>
    <row r="271" s="104" customFormat="1"/>
    <row r="272" s="104" customFormat="1"/>
    <row r="273" s="104" customFormat="1"/>
    <row r="274" s="104" customFormat="1"/>
    <row r="275" s="104" customFormat="1"/>
    <row r="276" s="104" customFormat="1"/>
    <row r="277" s="104" customFormat="1"/>
    <row r="278" s="104" customFormat="1"/>
    <row r="279" s="104" customFormat="1"/>
    <row r="280" s="104" customFormat="1"/>
    <row r="281" s="104" customFormat="1"/>
    <row r="282" s="104" customFormat="1"/>
    <row r="283" s="104" customFormat="1"/>
    <row r="284" s="104" customFormat="1"/>
    <row r="285" s="104" customFormat="1"/>
    <row r="286" s="104" customFormat="1"/>
    <row r="287" s="104" customFormat="1"/>
    <row r="288" s="104" customFormat="1"/>
    <row r="289" s="104" customFormat="1"/>
    <row r="290" s="104" customFormat="1"/>
    <row r="291" s="104" customFormat="1"/>
    <row r="292" s="104" customFormat="1"/>
    <row r="293" s="104" customFormat="1"/>
    <row r="294" s="104" customFormat="1"/>
    <row r="295" s="104" customFormat="1"/>
    <row r="296" s="104" customFormat="1"/>
    <row r="297" s="104" customFormat="1"/>
    <row r="298" s="104" customFormat="1"/>
    <row r="299" s="104" customFormat="1"/>
    <row r="300" s="104" customFormat="1"/>
    <row r="301" s="104" customFormat="1"/>
    <row r="302" s="104" customFormat="1"/>
    <row r="303" s="104" customFormat="1"/>
    <row r="304" s="104" customFormat="1"/>
    <row r="305" s="104" customFormat="1"/>
    <row r="306" s="104" customFormat="1"/>
    <row r="307" s="104" customFormat="1"/>
    <row r="308" s="104" customFormat="1"/>
    <row r="309" s="104" customFormat="1"/>
    <row r="310" s="104" customFormat="1"/>
    <row r="311" s="104" customFormat="1"/>
    <row r="312" s="104" customFormat="1"/>
    <row r="313" s="104" customFormat="1"/>
    <row r="314" s="104" customFormat="1"/>
    <row r="315" s="104" customFormat="1"/>
    <row r="316" s="104" customFormat="1"/>
    <row r="317" s="104" customFormat="1"/>
    <row r="318" s="104" customFormat="1"/>
    <row r="319" s="104" customFormat="1"/>
    <row r="320" s="104" customFormat="1"/>
    <row r="321" s="104" customFormat="1"/>
    <row r="322" s="104" customFormat="1"/>
    <row r="323" s="104" customFormat="1"/>
    <row r="324" s="104" customFormat="1"/>
    <row r="325" s="104" customFormat="1"/>
    <row r="326" s="104" customFormat="1"/>
    <row r="327" s="104" customFormat="1"/>
    <row r="328" s="104" customFormat="1"/>
    <row r="329" s="104" customFormat="1"/>
    <row r="330" s="104" customFormat="1"/>
    <row r="331" s="104" customFormat="1"/>
    <row r="332" s="104" customFormat="1"/>
    <row r="333" s="104" customFormat="1"/>
    <row r="334" s="104" customFormat="1"/>
    <row r="335" s="104" customFormat="1"/>
    <row r="336" s="104" customFormat="1"/>
    <row r="337" s="104" customFormat="1"/>
    <row r="338" s="104" customFormat="1"/>
    <row r="339" s="104" customFormat="1"/>
    <row r="340" s="104" customFormat="1"/>
    <row r="341" s="104" customFormat="1"/>
    <row r="342" s="104" customFormat="1"/>
    <row r="343" s="104" customFormat="1"/>
    <row r="344" s="104" customFormat="1"/>
    <row r="345" s="104" customFormat="1"/>
    <row r="346" s="104" customFormat="1"/>
    <row r="347" s="104" customFormat="1"/>
    <row r="348" s="104" customFormat="1"/>
    <row r="349" s="104" customFormat="1"/>
    <row r="350" s="104" customFormat="1"/>
    <row r="351" s="104" customFormat="1"/>
    <row r="352" s="104" customFormat="1"/>
    <row r="353" s="104" customFormat="1"/>
    <row r="354" s="104" customFormat="1"/>
    <row r="355" s="104" customFormat="1"/>
    <row r="356" s="104" customFormat="1"/>
    <row r="357" s="104" customFormat="1"/>
    <row r="358" s="104" customFormat="1"/>
    <row r="359" s="104" customFormat="1"/>
    <row r="360" s="104" customFormat="1"/>
    <row r="361" s="104" customFormat="1"/>
    <row r="362" s="104" customFormat="1"/>
    <row r="363" s="104" customFormat="1"/>
    <row r="364" s="104" customFormat="1"/>
    <row r="365" s="104" customFormat="1"/>
    <row r="366" s="104" customFormat="1"/>
    <row r="367" s="104" customFormat="1"/>
    <row r="368" s="104" customFormat="1"/>
    <row r="369" s="104" customFormat="1"/>
    <row r="370" s="104" customFormat="1"/>
    <row r="371" s="104" customFormat="1"/>
    <row r="372" s="104" customFormat="1"/>
    <row r="373" s="104" customFormat="1"/>
    <row r="374" s="104" customFormat="1"/>
    <row r="375" s="104" customFormat="1"/>
    <row r="376" s="104" customFormat="1"/>
    <row r="377" s="104" customFormat="1"/>
    <row r="378" s="104" customFormat="1"/>
    <row r="379" s="104" customFormat="1"/>
    <row r="380" s="104" customFormat="1"/>
    <row r="381" s="104" customFormat="1"/>
    <row r="382" s="104" customFormat="1"/>
    <row r="383" s="104" customFormat="1"/>
    <row r="384" s="104" customFormat="1"/>
    <row r="385" s="104" customFormat="1"/>
    <row r="386" s="104" customFormat="1"/>
    <row r="387" s="104" customFormat="1"/>
    <row r="388" s="104" customFormat="1"/>
    <row r="389" s="104" customFormat="1"/>
    <row r="390" s="104" customFormat="1"/>
    <row r="391" s="104" customFormat="1"/>
    <row r="392" s="104" customFormat="1"/>
    <row r="393" s="104" customFormat="1"/>
    <row r="394" s="104" customFormat="1"/>
    <row r="395" s="104" customFormat="1"/>
    <row r="396" s="104" customFormat="1"/>
    <row r="397" s="104" customFormat="1"/>
    <row r="398" s="104" customFormat="1"/>
    <row r="399" s="104" customFormat="1"/>
    <row r="400" s="104" customFormat="1"/>
    <row r="401" s="104" customFormat="1"/>
    <row r="402" s="104" customFormat="1"/>
    <row r="403" s="104" customFormat="1"/>
    <row r="404" s="104" customFormat="1"/>
    <row r="405" s="104" customFormat="1"/>
    <row r="406" s="104" customFormat="1"/>
    <row r="407" s="104" customFormat="1"/>
    <row r="408" s="104" customFormat="1"/>
    <row r="409" s="104" customFormat="1"/>
    <row r="410" s="104" customFormat="1"/>
    <row r="411" s="104" customFormat="1"/>
    <row r="412" s="104" customFormat="1"/>
    <row r="413" s="104" customFormat="1"/>
    <row r="414" s="104" customFormat="1"/>
    <row r="415" s="104" customFormat="1"/>
    <row r="416" s="104" customFormat="1"/>
    <row r="417" s="104" customFormat="1"/>
    <row r="418" s="104" customFormat="1"/>
    <row r="419" s="104" customFormat="1"/>
    <row r="420" s="104" customFormat="1"/>
    <row r="421" s="104" customFormat="1"/>
    <row r="422" s="104" customFormat="1"/>
    <row r="423" s="104" customFormat="1"/>
    <row r="424" s="104" customFormat="1"/>
    <row r="425" s="104" customFormat="1"/>
    <row r="426" s="104" customFormat="1"/>
    <row r="427" s="104" customFormat="1"/>
    <row r="428" s="104" customFormat="1"/>
    <row r="429" s="104" customFormat="1"/>
    <row r="430" s="104" customFormat="1"/>
    <row r="431" s="104" customFormat="1"/>
    <row r="432" s="104" customFormat="1"/>
    <row r="433" s="104" customFormat="1"/>
    <row r="434" s="104" customFormat="1"/>
    <row r="435" s="104" customFormat="1"/>
    <row r="436" s="104" customFormat="1"/>
    <row r="437" s="104" customFormat="1"/>
    <row r="438" s="104" customFormat="1"/>
    <row r="439" s="104" customFormat="1"/>
    <row r="440" s="104" customFormat="1"/>
    <row r="441" s="104" customFormat="1"/>
    <row r="442" s="104" customFormat="1"/>
    <row r="443" s="104" customFormat="1"/>
    <row r="444" s="104" customFormat="1"/>
    <row r="445" s="104" customFormat="1"/>
    <row r="446" s="104" customFormat="1"/>
    <row r="447" s="104" customFormat="1"/>
    <row r="448" s="104" customFormat="1"/>
    <row r="449" s="104" customFormat="1"/>
    <row r="450" s="104" customFormat="1"/>
    <row r="451" s="104" customFormat="1"/>
    <row r="452" s="104" customFormat="1"/>
    <row r="453" s="104" customFormat="1"/>
    <row r="454" s="104" customFormat="1"/>
    <row r="455" s="104" customFormat="1"/>
    <row r="456" s="104" customFormat="1"/>
    <row r="457" s="104" customFormat="1"/>
    <row r="458" s="104" customFormat="1"/>
    <row r="459" s="104" customFormat="1"/>
    <row r="460" s="104" customFormat="1"/>
    <row r="461" s="104" customFormat="1"/>
    <row r="462" s="104" customFormat="1"/>
    <row r="463" s="104" customFormat="1"/>
    <row r="464" s="104" customFormat="1"/>
    <row r="465" s="104" customFormat="1"/>
    <row r="466" s="104" customFormat="1"/>
    <row r="467" s="104" customFormat="1"/>
    <row r="468" s="104" customFormat="1"/>
    <row r="469" s="104" customFormat="1"/>
    <row r="470" s="104" customFormat="1"/>
    <row r="471" s="104" customFormat="1"/>
    <row r="472" s="104" customFormat="1"/>
    <row r="473" s="104" customFormat="1"/>
    <row r="474" s="104" customFormat="1"/>
    <row r="475" s="104" customFormat="1"/>
    <row r="476" s="104" customFormat="1"/>
    <row r="477" s="104" customFormat="1"/>
    <row r="478" s="104" customFormat="1"/>
    <row r="479" s="104" customFormat="1"/>
    <row r="480" s="104" customFormat="1"/>
    <row r="481" s="104" customFormat="1"/>
    <row r="482" s="104" customFormat="1"/>
    <row r="483" s="104" customFormat="1"/>
    <row r="484" s="104" customFormat="1"/>
    <row r="485" s="104" customFormat="1"/>
    <row r="486" s="104" customFormat="1"/>
    <row r="487" s="104" customFormat="1"/>
    <row r="488" s="104" customFormat="1"/>
    <row r="489" s="104" customFormat="1"/>
    <row r="490" s="104" customFormat="1"/>
    <row r="491" s="104" customFormat="1"/>
    <row r="492" s="104" customFormat="1"/>
    <row r="493" s="104" customFormat="1"/>
    <row r="494" s="104" customFormat="1"/>
    <row r="495" s="104" customFormat="1"/>
    <row r="496" s="104" customFormat="1"/>
    <row r="497" s="104" customFormat="1"/>
    <row r="498" s="104" customFormat="1"/>
    <row r="499" s="104" customFormat="1"/>
    <row r="500" s="104" customFormat="1"/>
    <row r="501" s="104" customFormat="1"/>
    <row r="502" s="104" customFormat="1"/>
    <row r="503" s="104" customFormat="1"/>
    <row r="504" s="104" customFormat="1"/>
    <row r="505" s="104" customFormat="1"/>
    <row r="506" s="104" customFormat="1"/>
    <row r="507" s="104" customFormat="1"/>
    <row r="508" s="104" customFormat="1"/>
    <row r="509" s="104" customFormat="1"/>
    <row r="510" s="104" customFormat="1"/>
    <row r="511" s="104" customFormat="1"/>
    <row r="512" s="104" customFormat="1"/>
    <row r="513" s="104" customFormat="1"/>
    <row r="514" s="104" customFormat="1"/>
    <row r="515" s="104" customFormat="1"/>
    <row r="516" s="104" customFormat="1"/>
    <row r="517" s="104" customFormat="1"/>
    <row r="518" s="104" customFormat="1"/>
    <row r="519" s="104" customFormat="1"/>
    <row r="520" s="104" customFormat="1"/>
    <row r="521" s="104" customFormat="1"/>
    <row r="522" s="104" customFormat="1"/>
    <row r="523" s="104" customFormat="1"/>
    <row r="524" s="104" customFormat="1"/>
    <row r="525" s="104" customFormat="1"/>
    <row r="526" s="104" customFormat="1"/>
    <row r="527" s="104" customFormat="1"/>
    <row r="528" s="104" customFormat="1"/>
    <row r="529" s="104" customFormat="1"/>
    <row r="530" s="104" customFormat="1"/>
    <row r="531" s="104" customFormat="1"/>
    <row r="532" s="104" customFormat="1"/>
    <row r="533" s="104" customFormat="1"/>
    <row r="534" s="104" customFormat="1"/>
    <row r="535" s="104" customFormat="1"/>
    <row r="536" s="104" customFormat="1"/>
    <row r="537" s="104" customFormat="1"/>
    <row r="538" s="104" customFormat="1"/>
    <row r="539" s="104" customFormat="1"/>
    <row r="540" s="104" customFormat="1"/>
    <row r="541" s="104" customFormat="1"/>
    <row r="542" s="104" customFormat="1"/>
    <row r="543" s="104" customFormat="1"/>
    <row r="544" s="104" customFormat="1"/>
    <row r="545" s="104" customFormat="1"/>
    <row r="546" s="104" customFormat="1"/>
    <row r="547" s="104" customFormat="1"/>
    <row r="548" s="104" customFormat="1"/>
    <row r="549" s="104" customFormat="1"/>
    <row r="550" s="104" customFormat="1"/>
    <row r="551" s="104" customFormat="1"/>
    <row r="552" s="104" customFormat="1"/>
    <row r="553" s="104" customFormat="1"/>
    <row r="554" s="104" customFormat="1"/>
    <row r="555" s="104" customFormat="1"/>
    <row r="556" s="104" customFormat="1"/>
    <row r="557" s="104" customFormat="1"/>
    <row r="558" s="104" customFormat="1"/>
    <row r="559" s="104" customFormat="1"/>
    <row r="560" s="104" customFormat="1"/>
    <row r="561" s="104" customFormat="1"/>
    <row r="562" s="104" customFormat="1"/>
    <row r="563" s="104" customFormat="1"/>
    <row r="564" s="104" customFormat="1"/>
    <row r="565" s="104" customFormat="1"/>
    <row r="566" s="104" customFormat="1"/>
    <row r="567" s="104" customFormat="1"/>
    <row r="568" s="104" customFormat="1"/>
    <row r="569" s="104" customFormat="1"/>
    <row r="570" s="104" customFormat="1"/>
    <row r="571" s="104" customFormat="1"/>
    <row r="572" s="104" customFormat="1"/>
    <row r="573" s="104" customFormat="1"/>
    <row r="574" s="104" customFormat="1"/>
    <row r="575" s="104" customFormat="1"/>
    <row r="576" s="104" customFormat="1"/>
    <row r="577" s="104" customFormat="1"/>
    <row r="578" s="104" customFormat="1"/>
    <row r="579" s="104" customFormat="1"/>
    <row r="580" s="104" customFormat="1"/>
    <row r="581" s="104" customFormat="1"/>
    <row r="582" s="104" customFormat="1"/>
    <row r="583" s="104" customFormat="1"/>
    <row r="584" s="104" customFormat="1"/>
    <row r="585" s="104" customFormat="1"/>
    <row r="586" s="104" customFormat="1"/>
    <row r="587" s="104" customFormat="1"/>
    <row r="588" s="104" customFormat="1"/>
    <row r="589" s="104" customFormat="1"/>
    <row r="590" s="104" customFormat="1"/>
    <row r="591" s="104" customFormat="1"/>
    <row r="592" s="104" customFormat="1"/>
    <row r="593" s="104" customFormat="1"/>
    <row r="594" s="104" customFormat="1"/>
    <row r="595" s="104" customFormat="1"/>
    <row r="596" s="104" customFormat="1"/>
    <row r="597" s="104" customFormat="1"/>
    <row r="598" s="104" customFormat="1"/>
    <row r="599" s="104" customFormat="1"/>
    <row r="600" s="104" customFormat="1"/>
    <row r="601" s="104" customFormat="1"/>
    <row r="602" s="104" customFormat="1"/>
    <row r="603" s="104" customFormat="1"/>
    <row r="604" s="104" customFormat="1"/>
    <row r="605" s="104" customFormat="1"/>
    <row r="606" s="104" customFormat="1"/>
    <row r="607" s="104" customFormat="1"/>
    <row r="608" s="104" customFormat="1"/>
    <row r="609" s="104" customFormat="1"/>
    <row r="610" s="104" customFormat="1"/>
    <row r="611" s="104" customFormat="1"/>
    <row r="612" s="104" customFormat="1"/>
    <row r="613" s="104" customFormat="1"/>
    <row r="614" s="104" customFormat="1"/>
    <row r="615" s="104" customFormat="1"/>
    <row r="616" s="104" customFormat="1"/>
    <row r="617" s="104" customFormat="1"/>
    <row r="618" s="104" customFormat="1"/>
    <row r="619" s="104" customFormat="1"/>
    <row r="620" s="104" customFormat="1"/>
    <row r="621" s="104" customFormat="1"/>
    <row r="622" s="104" customFormat="1"/>
    <row r="623" s="104" customFormat="1"/>
    <row r="624" s="104" customFormat="1"/>
    <row r="625" s="104" customFormat="1"/>
    <row r="626" s="104" customFormat="1"/>
    <row r="627" s="104" customFormat="1"/>
    <row r="628" s="104" customFormat="1"/>
    <row r="629" s="104" customFormat="1"/>
    <row r="630" s="104" customFormat="1"/>
    <row r="631" s="104" customFormat="1"/>
    <row r="632" s="104" customFormat="1"/>
    <row r="633" s="104" customFormat="1"/>
    <row r="634" s="104" customFormat="1"/>
    <row r="635" s="104" customFormat="1"/>
    <row r="636" s="104" customFormat="1"/>
    <row r="637" s="104" customFormat="1"/>
    <row r="638" s="104" customFormat="1"/>
    <row r="639" s="104" customFormat="1"/>
    <row r="640" s="104" customFormat="1"/>
    <row r="641" s="104" customFormat="1"/>
    <row r="642" s="104" customFormat="1"/>
    <row r="643" s="104" customFormat="1"/>
    <row r="644" s="104" customFormat="1"/>
    <row r="645" s="104" customFormat="1"/>
    <row r="646" s="104" customFormat="1"/>
    <row r="647" s="104" customFormat="1"/>
    <row r="648" s="104" customFormat="1"/>
    <row r="649" s="104" customFormat="1"/>
    <row r="650" s="104" customFormat="1"/>
    <row r="651" s="104" customFormat="1"/>
    <row r="652" s="104" customFormat="1"/>
    <row r="653" s="104" customFormat="1"/>
    <row r="654" s="104" customFormat="1"/>
    <row r="655" s="104" customFormat="1"/>
    <row r="656" s="104" customFormat="1"/>
    <row r="657" s="104" customFormat="1"/>
    <row r="658" s="104" customFormat="1"/>
    <row r="659" s="104" customFormat="1"/>
    <row r="660" s="104" customFormat="1"/>
    <row r="661" s="104" customFormat="1"/>
    <row r="662" s="104" customFormat="1"/>
    <row r="663" s="104" customFormat="1"/>
    <row r="664" s="104" customFormat="1"/>
    <row r="665" s="104" customFormat="1"/>
    <row r="666" s="104" customFormat="1"/>
    <row r="667" s="104" customFormat="1"/>
    <row r="668" s="104" customFormat="1"/>
    <row r="669" s="104" customFormat="1"/>
    <row r="670" s="104" customFormat="1"/>
    <row r="671" s="104" customFormat="1"/>
    <row r="672" s="104" customFormat="1"/>
    <row r="673" s="104" customFormat="1"/>
    <row r="674" s="104" customFormat="1"/>
    <row r="675" s="104" customFormat="1"/>
    <row r="676" s="104" customFormat="1"/>
    <row r="677" s="104" customFormat="1"/>
    <row r="678" s="104" customFormat="1"/>
    <row r="679" s="104" customFormat="1"/>
    <row r="680" s="104" customFormat="1"/>
    <row r="681" s="104" customFormat="1"/>
    <row r="682" s="104" customFormat="1"/>
    <row r="683" s="104" customFormat="1"/>
    <row r="684" s="104" customFormat="1"/>
    <row r="685" s="104" customFormat="1"/>
    <row r="686" s="104" customFormat="1"/>
    <row r="687" s="104" customFormat="1"/>
    <row r="688" s="104" customFormat="1"/>
    <row r="689" s="104" customFormat="1"/>
    <row r="690" s="104" customFormat="1"/>
    <row r="691" s="104" customFormat="1"/>
    <row r="692" s="104" customFormat="1"/>
    <row r="693" s="104" customFormat="1"/>
    <row r="694" s="104" customFormat="1"/>
    <row r="695" s="104" customFormat="1"/>
    <row r="696" s="104" customFormat="1"/>
    <row r="697" s="104" customFormat="1"/>
    <row r="698" s="104" customFormat="1"/>
    <row r="699" s="104" customFormat="1"/>
    <row r="700" s="104" customFormat="1"/>
    <row r="701" s="104" customFormat="1"/>
    <row r="702" s="104" customFormat="1"/>
    <row r="703" s="104" customFormat="1"/>
    <row r="704" s="104" customFormat="1"/>
    <row r="705" s="104" customFormat="1"/>
    <row r="706" s="104" customFormat="1"/>
    <row r="707" s="104" customFormat="1"/>
    <row r="708" s="104" customFormat="1"/>
    <row r="709" s="104" customFormat="1"/>
    <row r="710" s="104" customFormat="1"/>
    <row r="711" s="104" customFormat="1"/>
    <row r="712" s="104" customFormat="1"/>
    <row r="713" s="104" customFormat="1"/>
    <row r="714" s="104" customFormat="1"/>
    <row r="715" s="104" customFormat="1"/>
    <row r="716" s="104" customFormat="1"/>
    <row r="717" s="104" customFormat="1"/>
    <row r="718" s="104" customFormat="1"/>
    <row r="719" s="104" customFormat="1"/>
    <row r="720" s="104" customFormat="1"/>
    <row r="721" s="104" customFormat="1"/>
    <row r="722" s="104" customFormat="1"/>
    <row r="723" s="104" customFormat="1"/>
    <row r="724" s="104" customFormat="1"/>
    <row r="725" s="104" customFormat="1"/>
    <row r="726" s="104" customFormat="1"/>
    <row r="727" s="104" customFormat="1"/>
    <row r="728" s="104" customFormat="1"/>
    <row r="729" s="104" customFormat="1"/>
    <row r="730" s="104" customFormat="1"/>
    <row r="731" s="104" customFormat="1"/>
    <row r="732" s="104" customFormat="1"/>
    <row r="733" s="104" customFormat="1"/>
    <row r="734" s="104" customFormat="1"/>
    <row r="735" s="104" customFormat="1"/>
    <row r="736" s="104" customFormat="1"/>
    <row r="737" s="104" customFormat="1"/>
    <row r="738" s="104" customFormat="1"/>
    <row r="739" s="104" customFormat="1"/>
    <row r="740" s="104" customFormat="1"/>
    <row r="741" s="104" customFormat="1"/>
    <row r="742" s="104" customFormat="1"/>
    <row r="743" s="104" customFormat="1"/>
    <row r="744" s="104" customFormat="1"/>
    <row r="745" s="104" customFormat="1"/>
    <row r="746" s="104" customFormat="1"/>
    <row r="747" s="104" customFormat="1"/>
    <row r="748" s="104" customFormat="1"/>
    <row r="749" s="104" customFormat="1"/>
    <row r="750" s="104" customFormat="1"/>
    <row r="751" s="104" customFormat="1"/>
    <row r="752" s="104" customFormat="1"/>
    <row r="753" s="104" customFormat="1"/>
    <row r="754" s="104" customFormat="1"/>
    <row r="755" s="104" customFormat="1"/>
    <row r="756" s="104" customFormat="1"/>
    <row r="757" s="104" customFormat="1"/>
    <row r="758" s="104" customFormat="1"/>
    <row r="759" s="104" customFormat="1"/>
    <row r="760" s="104" customFormat="1"/>
    <row r="761" s="104" customFormat="1"/>
    <row r="762" s="104" customFormat="1"/>
    <row r="763" s="104" customFormat="1"/>
    <row r="764" s="104" customFormat="1"/>
    <row r="765" s="104" customFormat="1"/>
    <row r="766" s="104" customFormat="1"/>
    <row r="767" s="104" customFormat="1"/>
    <row r="768" s="104" customFormat="1"/>
    <row r="769" s="104" customFormat="1"/>
    <row r="770" s="104" customFormat="1"/>
    <row r="771" s="104" customFormat="1"/>
    <row r="772" s="104" customFormat="1"/>
    <row r="773" s="104" customFormat="1"/>
    <row r="774" s="104" customFormat="1"/>
    <row r="775" s="104" customFormat="1"/>
    <row r="776" s="104" customFormat="1"/>
    <row r="777" s="104" customFormat="1"/>
    <row r="778" s="104" customFormat="1"/>
    <row r="779" s="104" customFormat="1"/>
    <row r="780" s="104" customFormat="1"/>
    <row r="781" s="104" customFormat="1"/>
    <row r="782" s="104" customFormat="1"/>
    <row r="783" s="104" customFormat="1"/>
    <row r="784" s="104" customFormat="1"/>
    <row r="785" s="104" customFormat="1"/>
    <row r="786" s="104" customFormat="1"/>
    <row r="787" s="104" customFormat="1"/>
    <row r="788" s="104" customFormat="1"/>
    <row r="789" s="104" customFormat="1"/>
    <row r="790" s="104" customFormat="1"/>
    <row r="791" s="104" customFormat="1"/>
    <row r="792" s="104" customFormat="1"/>
    <row r="793" s="104" customFormat="1"/>
    <row r="794" s="104" customFormat="1"/>
    <row r="795" s="104" customFormat="1"/>
    <row r="796" s="104" customFormat="1"/>
    <row r="797" s="104" customFormat="1"/>
    <row r="798" s="104" customFormat="1"/>
    <row r="799" s="104" customFormat="1"/>
    <row r="800" s="104" customFormat="1"/>
    <row r="801" s="104" customFormat="1"/>
    <row r="802" s="104" customFormat="1"/>
    <row r="803" s="104" customFormat="1"/>
    <row r="804" s="104" customFormat="1"/>
    <row r="805" s="104" customFormat="1"/>
    <row r="806" s="104" customFormat="1"/>
    <row r="807" s="104" customFormat="1"/>
    <row r="808" s="104" customFormat="1"/>
    <row r="809" s="104" customFormat="1"/>
    <row r="810" s="104" customFormat="1"/>
    <row r="811" s="104" customFormat="1"/>
    <row r="812" s="104" customFormat="1"/>
    <row r="813" s="104" customFormat="1"/>
    <row r="814" s="104" customFormat="1"/>
    <row r="815" s="104" customFormat="1"/>
    <row r="816" s="104" customFormat="1"/>
    <row r="817" s="104" customFormat="1"/>
    <row r="818" s="104" customFormat="1"/>
    <row r="819" s="104" customFormat="1"/>
    <row r="820" s="104" customFormat="1"/>
    <row r="821" s="104" customFormat="1"/>
    <row r="822" s="104" customFormat="1"/>
    <row r="823" s="104" customFormat="1"/>
    <row r="824" s="104" customFormat="1"/>
    <row r="825" s="104" customFormat="1"/>
    <row r="826" s="104" customFormat="1"/>
    <row r="827" s="104" customFormat="1"/>
    <row r="828" s="104" customFormat="1"/>
    <row r="829" s="104" customFormat="1"/>
    <row r="830" s="104" customFormat="1"/>
    <row r="831" s="104" customFormat="1"/>
    <row r="832" s="104" customFormat="1"/>
    <row r="833" s="104" customFormat="1"/>
    <row r="834" s="104" customFormat="1"/>
    <row r="835" s="104" customFormat="1"/>
    <row r="836" s="104" customFormat="1"/>
    <row r="837" s="104" customFormat="1"/>
    <row r="838" s="104" customFormat="1"/>
    <row r="839" s="104" customFormat="1"/>
    <row r="840" s="104" customFormat="1"/>
    <row r="841" s="104" customFormat="1"/>
    <row r="842" s="104" customFormat="1"/>
    <row r="843" s="104" customFormat="1"/>
    <row r="844" s="104" customFormat="1"/>
    <row r="845" s="104" customFormat="1"/>
    <row r="846" s="104" customFormat="1"/>
    <row r="847" s="104" customFormat="1"/>
    <row r="848" s="104" customFormat="1"/>
    <row r="849" s="104" customFormat="1"/>
    <row r="850" s="104" customFormat="1"/>
    <row r="851" s="104" customFormat="1"/>
    <row r="852" s="104" customFormat="1"/>
    <row r="853" s="104" customFormat="1"/>
    <row r="854" s="104" customFormat="1"/>
    <row r="855" s="104" customFormat="1"/>
    <row r="856" s="104" customFormat="1"/>
    <row r="857" s="104" customFormat="1"/>
    <row r="858" s="104" customFormat="1"/>
    <row r="859" s="104" customFormat="1"/>
    <row r="860" s="104" customFormat="1"/>
    <row r="861" s="104" customFormat="1"/>
    <row r="862" s="104" customFormat="1"/>
    <row r="863" s="104" customFormat="1"/>
    <row r="864" s="104" customFormat="1"/>
    <row r="865" s="104" customFormat="1"/>
    <row r="866" s="104" customFormat="1"/>
    <row r="867" s="104" customFormat="1"/>
    <row r="868" s="104" customFormat="1"/>
    <row r="869" s="104" customFormat="1"/>
    <row r="870" s="104" customFormat="1"/>
    <row r="871" s="104" customFormat="1"/>
    <row r="872" s="104" customFormat="1"/>
    <row r="873" s="104" customFormat="1"/>
    <row r="874" s="104" customFormat="1"/>
    <row r="875" s="104" customFormat="1"/>
    <row r="876" s="104" customFormat="1"/>
    <row r="877" s="104" customFormat="1"/>
    <row r="878" s="104" customFormat="1"/>
    <row r="879" s="104" customFormat="1"/>
    <row r="880" s="104" customFormat="1"/>
    <row r="881" s="104" customFormat="1"/>
    <row r="882" s="104" customFormat="1"/>
    <row r="883" s="104" customFormat="1"/>
    <row r="884" s="104" customFormat="1"/>
    <row r="885" s="104" customFormat="1"/>
    <row r="886" s="104" customFormat="1"/>
    <row r="887" s="104" customFormat="1"/>
    <row r="888" s="104" customFormat="1"/>
    <row r="889" s="104" customFormat="1"/>
    <row r="890" s="104" customFormat="1"/>
    <row r="891" s="104" customFormat="1"/>
    <row r="892" s="104" customFormat="1"/>
    <row r="893" s="104" customFormat="1"/>
    <row r="894" s="104" customFormat="1"/>
    <row r="895" s="104" customFormat="1"/>
    <row r="896" s="104" customFormat="1"/>
    <row r="897" s="104" customFormat="1"/>
    <row r="898" s="104" customFormat="1"/>
    <row r="899" s="104" customFormat="1"/>
    <row r="900" s="104" customFormat="1"/>
    <row r="901" s="104" customFormat="1"/>
    <row r="902" s="104" customFormat="1"/>
    <row r="903" s="104" customFormat="1"/>
    <row r="904" s="104" customFormat="1"/>
    <row r="905" s="104" customFormat="1"/>
    <row r="906" s="104" customFormat="1"/>
    <row r="907" s="104" customFormat="1"/>
    <row r="908" s="104" customFormat="1"/>
    <row r="909" s="104" customFormat="1"/>
    <row r="910" s="104" customFormat="1"/>
    <row r="911" s="104" customFormat="1"/>
    <row r="912" s="104" customFormat="1"/>
    <row r="913" s="104" customFormat="1"/>
    <row r="914" s="104" customFormat="1"/>
    <row r="915" s="104" customFormat="1"/>
    <row r="916" s="104" customFormat="1"/>
    <row r="917" s="104" customFormat="1"/>
    <row r="918" s="104" customFormat="1"/>
    <row r="919" s="104" customFormat="1"/>
    <row r="920" s="104" customFormat="1"/>
    <row r="921" s="104" customFormat="1"/>
    <row r="922" s="104" customFormat="1"/>
    <row r="923" s="104" customFormat="1"/>
    <row r="924" s="104" customFormat="1"/>
    <row r="925" s="104" customFormat="1"/>
    <row r="926" s="104" customFormat="1"/>
    <row r="927" s="104" customFormat="1"/>
    <row r="928" s="104" customFormat="1"/>
    <row r="929" s="104" customFormat="1"/>
    <row r="930" s="104" customFormat="1"/>
    <row r="931" s="104" customFormat="1"/>
    <row r="932" s="104" customFormat="1"/>
    <row r="933" s="104" customFormat="1"/>
    <row r="934" s="104" customFormat="1"/>
    <row r="935" s="104" customFormat="1"/>
    <row r="936" s="104" customFormat="1"/>
    <row r="937" s="104" customFormat="1"/>
    <row r="938" s="104" customFormat="1"/>
    <row r="939" s="104" customFormat="1"/>
    <row r="940" s="104" customFormat="1"/>
    <row r="941" s="104" customFormat="1"/>
    <row r="942" s="104" customFormat="1"/>
    <row r="943" s="104" customFormat="1"/>
    <row r="944" s="104" customFormat="1"/>
    <row r="945" s="104" customFormat="1"/>
    <row r="946" s="104" customFormat="1"/>
    <row r="947" s="104" customFormat="1"/>
    <row r="948" s="104" customFormat="1"/>
    <row r="949" s="104" customFormat="1"/>
    <row r="950" s="104" customFormat="1"/>
    <row r="951" s="104" customFormat="1"/>
    <row r="952" s="104" customFormat="1"/>
    <row r="953" s="104" customFormat="1"/>
    <row r="954" s="104" customFormat="1"/>
    <row r="955" s="104" customFormat="1"/>
    <row r="956" s="104" customFormat="1"/>
    <row r="957" s="104" customFormat="1"/>
    <row r="958" s="104" customFormat="1"/>
    <row r="959" s="104" customFormat="1"/>
    <row r="960" s="104" customFormat="1"/>
    <row r="961" s="104" customFormat="1"/>
    <row r="962" s="104" customFormat="1"/>
    <row r="963" s="104" customFormat="1"/>
    <row r="964" s="104" customFormat="1"/>
    <row r="965" s="104" customFormat="1"/>
    <row r="966" s="104" customFormat="1"/>
    <row r="967" s="104" customFormat="1"/>
    <row r="968" s="104" customFormat="1"/>
    <row r="969" s="104" customFormat="1"/>
    <row r="970" s="104" customFormat="1"/>
    <row r="971" s="104" customFormat="1"/>
    <row r="972" s="104" customFormat="1"/>
    <row r="973" s="104" customFormat="1"/>
    <row r="974" s="104" customFormat="1"/>
    <row r="975" s="104" customFormat="1"/>
    <row r="976" s="104" customFormat="1"/>
    <row r="977" s="104" customFormat="1"/>
    <row r="978" s="104" customFormat="1"/>
    <row r="979" s="104" customFormat="1"/>
    <row r="980" s="104" customFormat="1"/>
    <row r="981" s="104" customFormat="1"/>
    <row r="982" s="104" customFormat="1"/>
    <row r="983" s="104" customFormat="1"/>
    <row r="984" s="104" customFormat="1"/>
    <row r="985" s="104" customFormat="1"/>
    <row r="986" s="104" customFormat="1"/>
    <row r="987" s="104" customFormat="1"/>
    <row r="988" s="104" customFormat="1"/>
    <row r="989" s="104" customFormat="1"/>
    <row r="990" s="104" customFormat="1"/>
    <row r="991" s="104" customFormat="1"/>
    <row r="992" s="104" customFormat="1"/>
    <row r="993" s="104" customFormat="1"/>
    <row r="994" s="104" customFormat="1"/>
    <row r="995" s="104" customFormat="1"/>
    <row r="996" s="104" customFormat="1"/>
    <row r="997" s="104" customFormat="1"/>
    <row r="998" s="104" customFormat="1"/>
    <row r="999" s="104" customFormat="1"/>
    <row r="1000" s="104" customFormat="1"/>
    <row r="1001" s="104" customFormat="1"/>
    <row r="1002" s="104" customFormat="1"/>
    <row r="1003" s="104" customFormat="1"/>
    <row r="1004" s="104" customFormat="1"/>
    <row r="1005" s="104" customFormat="1"/>
    <row r="1006" s="104" customFormat="1"/>
    <row r="1007" s="104" customFormat="1"/>
    <row r="1008" s="104" customFormat="1"/>
    <row r="1009" s="104" customFormat="1"/>
    <row r="1010" s="104" customFormat="1"/>
    <row r="1011" s="104" customFormat="1"/>
    <row r="1012" s="104" customFormat="1"/>
    <row r="1013" s="104" customFormat="1"/>
    <row r="1014" s="104" customFormat="1"/>
    <row r="1015" s="104" customFormat="1"/>
    <row r="1016" s="104" customFormat="1"/>
    <row r="1017" s="104" customFormat="1"/>
    <row r="1018" s="104" customFormat="1"/>
    <row r="1019" s="104" customFormat="1"/>
    <row r="1020" s="104" customFormat="1"/>
    <row r="1021" s="104" customFormat="1"/>
    <row r="1022" s="104" customFormat="1"/>
    <row r="1023" s="104" customFormat="1"/>
    <row r="1024" s="104" customFormat="1"/>
    <row r="1025" s="104" customFormat="1"/>
    <row r="1026" s="104" customFormat="1"/>
    <row r="1027" s="104" customFormat="1"/>
    <row r="1028" s="104" customFormat="1"/>
    <row r="1029" s="104" customFormat="1"/>
    <row r="1030" s="104" customFormat="1"/>
    <row r="1031" s="104" customFormat="1"/>
    <row r="1032" s="104" customFormat="1"/>
    <row r="1033" s="104" customFormat="1"/>
    <row r="1034" s="104" customFormat="1"/>
    <row r="1035" s="104" customFormat="1"/>
    <row r="1036" s="104" customFormat="1"/>
    <row r="1037" s="104" customFormat="1"/>
    <row r="1038" s="104" customFormat="1"/>
    <row r="1039" s="104" customFormat="1"/>
    <row r="1040" s="104" customFormat="1"/>
    <row r="1041" s="104" customFormat="1"/>
    <row r="1042" s="104" customFormat="1"/>
    <row r="1043" s="104" customFormat="1"/>
    <row r="1044" s="104" customFormat="1"/>
    <row r="1045" s="104" customFormat="1"/>
    <row r="1046" s="104" customFormat="1"/>
    <row r="1047" s="104" customFormat="1"/>
    <row r="1048" s="104" customFormat="1"/>
    <row r="1049" s="104" customFormat="1"/>
    <row r="1050" s="104" customFormat="1"/>
    <row r="1051" s="104" customFormat="1"/>
    <row r="1052" s="104" customFormat="1"/>
    <row r="1053" s="104" customFormat="1"/>
    <row r="1054" s="104" customFormat="1"/>
    <row r="1055" s="104" customFormat="1"/>
    <row r="1056" s="104" customFormat="1"/>
    <row r="1057" s="104" customFormat="1"/>
    <row r="1058" s="104" customFormat="1"/>
    <row r="1059" s="104" customFormat="1"/>
    <row r="1060" s="104" customFormat="1"/>
    <row r="1061" s="104" customFormat="1"/>
    <row r="1062" s="104" customFormat="1"/>
    <row r="1063" s="104" customFormat="1"/>
    <row r="1064" s="104" customFormat="1"/>
    <row r="1065" s="104" customFormat="1"/>
    <row r="1066" s="104" customFormat="1"/>
    <row r="1067" s="104" customFormat="1"/>
    <row r="1068" s="104" customFormat="1"/>
    <row r="1069" s="104" customFormat="1"/>
    <row r="1070" s="104" customFormat="1"/>
    <row r="1071" s="104" customFormat="1"/>
    <row r="1072" s="104" customFormat="1"/>
    <row r="1073" s="104" customFormat="1"/>
    <row r="1074" s="104" customFormat="1"/>
    <row r="1075" s="104" customFormat="1"/>
    <row r="1076" s="104" customFormat="1"/>
    <row r="1077" s="104" customFormat="1"/>
    <row r="1078" s="104" customFormat="1"/>
    <row r="1079" s="104" customFormat="1"/>
    <row r="1080" s="104" customFormat="1"/>
    <row r="1081" s="104" customFormat="1"/>
    <row r="1082" s="104" customFormat="1"/>
    <row r="1083" s="104" customFormat="1"/>
    <row r="1084" s="104" customFormat="1"/>
    <row r="1085" s="104" customFormat="1"/>
    <row r="1086" s="104" customFormat="1"/>
    <row r="1087" s="104" customFormat="1"/>
    <row r="1088" s="104" customFormat="1"/>
    <row r="1089" s="104" customFormat="1"/>
    <row r="1090" s="104" customFormat="1"/>
    <row r="1091" s="104" customFormat="1"/>
    <row r="1092" s="104" customFormat="1"/>
    <row r="1093" s="104" customFormat="1"/>
    <row r="1094" s="104" customFormat="1"/>
    <row r="1095" s="104" customFormat="1"/>
    <row r="1096" s="104" customFormat="1"/>
    <row r="1097" s="104" customFormat="1"/>
    <row r="1098" s="104" customFormat="1"/>
    <row r="1099" s="104" customFormat="1"/>
    <row r="1100" s="104" customFormat="1"/>
    <row r="1101" s="104" customFormat="1"/>
    <row r="1102" s="104" customFormat="1"/>
    <row r="1103" s="104" customFormat="1"/>
    <row r="1104" s="104" customFormat="1"/>
    <row r="1105" s="104" customFormat="1"/>
    <row r="1106" s="104" customFormat="1"/>
    <row r="1107" s="104" customFormat="1"/>
    <row r="1108" s="104" customFormat="1"/>
    <row r="1109" s="104" customFormat="1"/>
    <row r="1110" s="104" customFormat="1"/>
    <row r="1111" s="104" customFormat="1"/>
    <row r="1112" s="104" customFormat="1"/>
    <row r="1113" s="104" customFormat="1"/>
    <row r="1114" s="104" customFormat="1"/>
    <row r="1115" s="104" customFormat="1"/>
    <row r="1116" s="104" customFormat="1"/>
    <row r="1117" s="104" customFormat="1"/>
    <row r="1118" s="104" customFormat="1"/>
    <row r="1119" s="104" customFormat="1"/>
    <row r="1120" s="104" customFormat="1"/>
    <row r="1121" s="104" customFormat="1"/>
    <row r="1122" s="104" customFormat="1"/>
    <row r="1123" s="104" customFormat="1"/>
    <row r="1124" s="104" customFormat="1"/>
    <row r="1125" s="104" customFormat="1"/>
    <row r="1126" s="104" customFormat="1"/>
    <row r="1127" s="104" customFormat="1"/>
    <row r="1128" s="104" customFormat="1"/>
    <row r="1129" s="104" customFormat="1"/>
    <row r="1130" s="104" customFormat="1"/>
    <row r="1131" s="104" customFormat="1"/>
    <row r="1132" s="104" customFormat="1"/>
    <row r="1133" s="104" customFormat="1"/>
    <row r="1134" s="104" customFormat="1"/>
    <row r="1135" s="104" customFormat="1"/>
    <row r="1136" s="104" customFormat="1"/>
    <row r="1137" s="104" customFormat="1"/>
    <row r="1138" s="104" customFormat="1"/>
    <row r="1139" s="104" customFormat="1"/>
    <row r="1140" s="104" customFormat="1"/>
    <row r="1141" s="104" customFormat="1"/>
    <row r="1142" s="104" customFormat="1"/>
    <row r="1143" s="104" customFormat="1"/>
    <row r="1144" s="104" customFormat="1"/>
    <row r="1145" s="104" customFormat="1"/>
    <row r="1146" s="104" customFormat="1"/>
    <row r="1147" s="104" customFormat="1"/>
    <row r="1148" s="104" customFormat="1"/>
    <row r="1149" s="104" customFormat="1"/>
    <row r="1150" s="104" customFormat="1"/>
    <row r="1151" s="104" customFormat="1"/>
    <row r="1152" s="104" customFormat="1"/>
    <row r="1153" s="104" customFormat="1"/>
    <row r="1154" s="104" customFormat="1"/>
    <row r="1155" s="104" customFormat="1"/>
    <row r="1156" s="104" customFormat="1"/>
    <row r="1157" s="104" customFormat="1"/>
    <row r="1158" s="104" customFormat="1"/>
    <row r="1159" s="104" customFormat="1"/>
    <row r="1160" s="104" customFormat="1"/>
    <row r="1161" s="104" customFormat="1"/>
    <row r="1162" s="104" customFormat="1"/>
    <row r="1163" s="104" customFormat="1"/>
    <row r="1164" s="104" customFormat="1"/>
    <row r="1165" s="104" customFormat="1"/>
    <row r="1166" s="104" customFormat="1"/>
    <row r="1167" s="104" customFormat="1"/>
    <row r="1168" s="104" customFormat="1"/>
    <row r="1169" s="104" customFormat="1"/>
    <row r="1170" s="104" customFormat="1"/>
    <row r="1171" s="104" customFormat="1"/>
    <row r="1172" s="104" customFormat="1"/>
    <row r="1173" s="104" customFormat="1"/>
    <row r="1174" s="104" customFormat="1"/>
    <row r="1175" s="104" customFormat="1"/>
    <row r="1176" s="104" customFormat="1"/>
    <row r="1177" s="104" customFormat="1"/>
    <row r="1178" s="104" customFormat="1"/>
    <row r="1179" s="104" customFormat="1"/>
    <row r="1180" s="104" customFormat="1"/>
    <row r="1181" s="104" customFormat="1"/>
    <row r="1182" s="104" customFormat="1"/>
    <row r="1183" s="104" customFormat="1"/>
    <row r="1184" s="104" customFormat="1"/>
    <row r="1185" s="104" customFormat="1"/>
    <row r="1186" s="104" customFormat="1"/>
    <row r="1187" s="104" customFormat="1"/>
    <row r="1188" s="104" customFormat="1"/>
    <row r="1189" s="104" customFormat="1"/>
    <row r="1190" s="104" customFormat="1"/>
    <row r="1191" s="104" customFormat="1"/>
    <row r="1192" s="104" customFormat="1"/>
    <row r="1193" s="104" customFormat="1"/>
    <row r="1194" s="104" customFormat="1"/>
    <row r="1195" s="104" customFormat="1"/>
    <row r="1196" s="104" customFormat="1"/>
    <row r="1197" s="104" customFormat="1"/>
    <row r="1198" s="104" customFormat="1"/>
    <row r="1199" s="104" customFormat="1"/>
    <row r="1200" s="104" customFormat="1"/>
    <row r="1201" s="104" customFormat="1"/>
    <row r="1202" s="104" customFormat="1"/>
    <row r="1203" s="104" customFormat="1"/>
    <row r="1204" s="104" customFormat="1"/>
    <row r="1205" s="104" customFormat="1"/>
    <row r="1206" s="104" customFormat="1"/>
    <row r="1207" s="104" customFormat="1"/>
    <row r="1208" s="104" customFormat="1"/>
    <row r="1209" s="104" customFormat="1"/>
    <row r="1210" s="104" customFormat="1"/>
    <row r="1211" s="104" customFormat="1"/>
    <row r="1212" s="104" customFormat="1"/>
    <row r="1213" s="104" customFormat="1"/>
    <row r="1214" s="104" customFormat="1"/>
    <row r="1215" s="104" customFormat="1"/>
    <row r="1216" s="104" customFormat="1"/>
    <row r="1217" s="104" customFormat="1"/>
    <row r="1218" s="104" customFormat="1"/>
    <row r="1219" s="104" customFormat="1"/>
    <row r="1220" s="104" customFormat="1"/>
    <row r="1221" s="104" customFormat="1"/>
    <row r="1222" s="104" customFormat="1"/>
    <row r="1223" s="104" customFormat="1"/>
    <row r="1224" s="104" customFormat="1"/>
    <row r="1225" s="104" customFormat="1"/>
    <row r="1226" s="104" customFormat="1"/>
    <row r="1227" s="104" customFormat="1"/>
    <row r="1228" s="104" customFormat="1"/>
    <row r="1229" s="104" customFormat="1"/>
    <row r="1230" s="104" customFormat="1"/>
    <row r="1231" s="104" customFormat="1"/>
    <row r="1232" s="104" customFormat="1"/>
    <row r="1233" s="104" customFormat="1"/>
    <row r="1234" s="104" customFormat="1"/>
    <row r="1235" s="104" customFormat="1"/>
    <row r="1236" s="104" customFormat="1"/>
    <row r="1237" s="104" customFormat="1"/>
    <row r="1238" s="104" customFormat="1"/>
    <row r="1239" s="104" customFormat="1"/>
    <row r="1240" s="104" customFormat="1"/>
    <row r="1241" s="104" customFormat="1"/>
    <row r="1242" s="104" customFormat="1"/>
    <row r="1243" s="104" customFormat="1"/>
    <row r="1244" s="104" customFormat="1"/>
    <row r="1245" s="104" customFormat="1"/>
    <row r="1246" s="104" customFormat="1"/>
    <row r="1247" s="104" customFormat="1"/>
    <row r="1248" s="104" customFormat="1"/>
    <row r="1249" s="104" customFormat="1"/>
    <row r="1250" s="104" customFormat="1"/>
    <row r="1251" s="104" customFormat="1"/>
    <row r="1252" s="104" customFormat="1"/>
    <row r="1253" s="104" customFormat="1"/>
    <row r="1254" s="104" customFormat="1"/>
    <row r="1255" s="104" customFormat="1"/>
    <row r="1256" s="104" customFormat="1"/>
    <row r="1257" s="104" customFormat="1"/>
    <row r="1258" s="104" customFormat="1"/>
    <row r="1259" s="104" customFormat="1"/>
    <row r="1260" s="104" customFormat="1"/>
    <row r="1261" s="104" customFormat="1"/>
    <row r="1262" s="104" customFormat="1"/>
    <row r="1263" s="104" customFormat="1"/>
    <row r="1264" s="104" customFormat="1"/>
    <row r="1265" s="104" customFormat="1"/>
    <row r="1266" s="104" customFormat="1"/>
    <row r="1267" s="104" customFormat="1"/>
    <row r="1268" s="104" customFormat="1"/>
    <row r="1269" s="104" customFormat="1"/>
    <row r="1270" s="104" customFormat="1"/>
    <row r="1271" s="104" customFormat="1"/>
    <row r="1272" s="104" customFormat="1"/>
    <row r="1273" s="104" customFormat="1"/>
    <row r="1274" s="104" customFormat="1"/>
    <row r="1275" s="104" customFormat="1"/>
    <row r="1276" s="104" customFormat="1"/>
    <row r="1277" s="104" customFormat="1"/>
    <row r="1278" s="104" customFormat="1"/>
    <row r="1279" s="104" customFormat="1"/>
    <row r="1280" s="104" customFormat="1"/>
    <row r="1281" s="104" customFormat="1"/>
    <row r="1282" s="104" customFormat="1"/>
    <row r="1283" s="104" customFormat="1"/>
    <row r="1284" s="104" customFormat="1"/>
    <row r="1285" s="104" customFormat="1"/>
    <row r="1286" s="104" customFormat="1"/>
    <row r="1287" s="104" customFormat="1"/>
    <row r="1288" s="104" customFormat="1"/>
    <row r="1289" s="104" customFormat="1"/>
    <row r="1290" s="104" customFormat="1"/>
    <row r="1291" s="104" customFormat="1"/>
    <row r="1292" s="104" customFormat="1"/>
    <row r="1293" s="104" customFormat="1"/>
    <row r="1294" s="104" customFormat="1"/>
    <row r="1295" s="104" customFormat="1"/>
    <row r="1296" s="104" customFormat="1"/>
    <row r="1297" s="104" customFormat="1"/>
    <row r="1298" s="104" customFormat="1"/>
    <row r="1299" s="104" customFormat="1"/>
    <row r="1300" s="104" customFormat="1"/>
    <row r="1301" s="104" customFormat="1"/>
    <row r="1302" s="104" customFormat="1"/>
    <row r="1303" s="104" customFormat="1"/>
    <row r="1304" s="104" customFormat="1"/>
    <row r="1305" s="104" customFormat="1"/>
    <row r="1306" s="104" customFormat="1"/>
    <row r="1307" s="104" customFormat="1"/>
    <row r="1308" s="104" customFormat="1"/>
    <row r="1309" s="104" customFormat="1"/>
    <row r="1310" s="104" customFormat="1"/>
    <row r="1311" s="104" customFormat="1"/>
    <row r="1312" s="104" customFormat="1"/>
    <row r="1313" s="104" customFormat="1"/>
    <row r="1314" s="104" customFormat="1"/>
    <row r="1315" s="104" customFormat="1"/>
    <row r="1316" s="104" customFormat="1"/>
    <row r="1317" s="104" customFormat="1"/>
    <row r="1318" s="104" customFormat="1"/>
    <row r="1319" s="104" customFormat="1"/>
    <row r="1320" s="104" customFormat="1"/>
    <row r="1321" s="104" customFormat="1"/>
    <row r="1322" s="104" customFormat="1"/>
    <row r="1323" s="104" customFormat="1"/>
    <row r="1324" s="104" customFormat="1"/>
    <row r="1325" s="104" customFormat="1"/>
    <row r="1326" s="104" customFormat="1"/>
    <row r="1327" s="104" customFormat="1"/>
    <row r="1328" s="104" customFormat="1"/>
    <row r="1329" s="104" customFormat="1"/>
    <row r="1330" s="104" customFormat="1"/>
    <row r="1331" s="104" customFormat="1"/>
    <row r="1332" s="104" customFormat="1"/>
    <row r="1333" s="104" customFormat="1"/>
    <row r="1334" s="104" customFormat="1"/>
    <row r="1335" s="104" customFormat="1"/>
    <row r="1336" s="104" customFormat="1"/>
    <row r="1337" s="104" customFormat="1"/>
    <row r="1338" s="104" customFormat="1"/>
    <row r="1339" s="104" customFormat="1"/>
    <row r="1340" s="104" customFormat="1"/>
    <row r="1341" s="104" customFormat="1"/>
    <row r="1342" s="104" customFormat="1"/>
    <row r="1343" s="104" customFormat="1"/>
    <row r="1344" s="104" customFormat="1"/>
    <row r="1345" s="104" customFormat="1"/>
    <row r="1346" s="104" customFormat="1"/>
    <row r="1347" s="104" customFormat="1"/>
    <row r="1348" s="104" customFormat="1"/>
    <row r="1349" s="104" customFormat="1"/>
    <row r="1350" s="104" customFormat="1"/>
    <row r="1351" s="104" customFormat="1"/>
    <row r="1352" s="104" customFormat="1"/>
    <row r="1353" s="104" customFormat="1"/>
    <row r="1354" s="104" customFormat="1"/>
    <row r="1355" s="104" customFormat="1"/>
    <row r="1356" s="104" customFormat="1"/>
    <row r="1357" s="104" customFormat="1"/>
    <row r="1358" s="104" customFormat="1"/>
    <row r="1359" s="104" customFormat="1"/>
    <row r="1360" s="104" customFormat="1"/>
    <row r="1361" s="104" customFormat="1"/>
    <row r="1362" s="104" customFormat="1"/>
    <row r="1363" s="104" customFormat="1"/>
    <row r="1364" s="104" customFormat="1"/>
    <row r="1365" s="104" customFormat="1"/>
    <row r="1366" s="104" customFormat="1"/>
    <row r="1367" s="104" customFormat="1"/>
    <row r="1368" s="104" customFormat="1"/>
    <row r="1369" s="104" customFormat="1"/>
    <row r="1370" s="104" customFormat="1"/>
    <row r="1371" s="104" customFormat="1"/>
    <row r="1372" s="104" customFormat="1"/>
    <row r="1373" s="104" customFormat="1"/>
    <row r="1374" s="104" customFormat="1"/>
    <row r="1375" s="104" customFormat="1"/>
    <row r="1376" s="104" customFormat="1"/>
    <row r="1377" s="104" customFormat="1"/>
    <row r="1378" s="104" customFormat="1"/>
    <row r="1379" s="104" customFormat="1"/>
    <row r="1380" s="104" customFormat="1"/>
    <row r="1381" s="104" customFormat="1"/>
    <row r="1382" s="104" customFormat="1"/>
    <row r="1383" s="104" customFormat="1"/>
    <row r="1384" s="104" customFormat="1"/>
    <row r="1385" s="104" customFormat="1"/>
    <row r="1386" s="104" customFormat="1"/>
    <row r="1387" s="104" customFormat="1"/>
    <row r="1388" s="104" customFormat="1"/>
    <row r="1389" s="104" customFormat="1"/>
    <row r="1390" s="104" customFormat="1"/>
    <row r="1391" s="104" customFormat="1"/>
    <row r="1392" s="104" customFormat="1"/>
    <row r="1393" s="104" customFormat="1"/>
    <row r="1394" s="104" customFormat="1"/>
    <row r="1395" s="104" customFormat="1"/>
    <row r="1396" s="104" customFormat="1"/>
    <row r="1397" s="104" customFormat="1"/>
    <row r="1398" s="104" customFormat="1"/>
    <row r="1399" s="104" customFormat="1"/>
    <row r="1400" s="104" customFormat="1"/>
    <row r="1401" s="104" customFormat="1"/>
    <row r="1402" s="104" customFormat="1"/>
    <row r="1403" s="104" customFormat="1"/>
    <row r="1404" s="104" customFormat="1"/>
    <row r="1405" s="104" customFormat="1"/>
    <row r="1406" s="104" customFormat="1"/>
    <row r="1407" s="104" customFormat="1"/>
    <row r="1408" s="104" customFormat="1"/>
    <row r="1409" s="104" customFormat="1"/>
    <row r="1410" s="104" customFormat="1"/>
    <row r="1411" s="104" customFormat="1"/>
    <row r="1412" s="104" customFormat="1"/>
    <row r="1413" s="104" customFormat="1"/>
    <row r="1414" s="104" customFormat="1"/>
    <row r="1415" s="104" customFormat="1"/>
    <row r="1416" s="104" customFormat="1"/>
    <row r="1417" s="104" customFormat="1"/>
    <row r="1418" s="104" customFormat="1"/>
    <row r="1419" s="104" customFormat="1"/>
    <row r="1420" s="104" customFormat="1"/>
    <row r="1421" s="104" customFormat="1"/>
    <row r="1422" s="104" customFormat="1"/>
    <row r="1423" s="104" customFormat="1"/>
    <row r="1424" s="104" customFormat="1"/>
    <row r="1425" s="104" customFormat="1"/>
    <row r="1426" s="104" customFormat="1"/>
    <row r="1427" s="104" customFormat="1"/>
    <row r="1428" s="104" customFormat="1"/>
    <row r="1429" s="104" customFormat="1"/>
    <row r="1430" s="104" customFormat="1"/>
    <row r="1431" s="104" customFormat="1"/>
    <row r="1432" s="104" customFormat="1"/>
    <row r="1433" s="104" customFormat="1"/>
    <row r="1434" s="104" customFormat="1"/>
    <row r="1435" s="104" customFormat="1"/>
    <row r="1436" s="104" customFormat="1"/>
    <row r="1437" s="104" customFormat="1"/>
    <row r="1438" s="104" customFormat="1"/>
    <row r="1439" s="104" customFormat="1"/>
    <row r="1440" s="104" customFormat="1"/>
    <row r="1441" s="104" customFormat="1"/>
    <row r="1442" s="104" customFormat="1"/>
    <row r="1443" s="104" customFormat="1"/>
    <row r="1444" s="104" customFormat="1"/>
    <row r="1445" s="104" customFormat="1"/>
    <row r="1446" s="104" customFormat="1"/>
    <row r="1447" s="104" customFormat="1"/>
    <row r="1448" s="104" customFormat="1"/>
    <row r="1449" s="104" customFormat="1"/>
    <row r="1450" s="104" customFormat="1"/>
    <row r="1451" s="104" customFormat="1"/>
    <row r="1452" s="104" customFormat="1"/>
    <row r="1453" s="104" customFormat="1"/>
    <row r="1454" s="104" customFormat="1"/>
    <row r="1455" s="104" customFormat="1"/>
    <row r="1456" s="104" customFormat="1"/>
    <row r="1457" s="104" customFormat="1"/>
    <row r="1458" s="104" customFormat="1"/>
    <row r="1459" s="104" customFormat="1"/>
    <row r="1460" s="104" customFormat="1"/>
    <row r="1461" s="104" customFormat="1"/>
    <row r="1462" s="104" customFormat="1"/>
    <row r="1463" s="104" customFormat="1"/>
    <row r="1464" s="104" customFormat="1"/>
    <row r="1465" s="104" customFormat="1"/>
    <row r="1466" s="104" customFormat="1"/>
    <row r="1467" s="104" customFormat="1"/>
    <row r="1468" s="104" customFormat="1"/>
    <row r="1469" s="104" customFormat="1"/>
    <row r="1470" s="104" customFormat="1"/>
    <row r="1471" s="104" customFormat="1"/>
    <row r="1472" s="104" customFormat="1"/>
    <row r="1473" s="104" customFormat="1"/>
    <row r="1474" s="104" customFormat="1"/>
    <row r="1475" s="104" customFormat="1"/>
    <row r="1476" s="104" customFormat="1"/>
    <row r="1477" s="104" customFormat="1"/>
    <row r="1478" s="104" customFormat="1"/>
    <row r="1479" s="104" customFormat="1"/>
    <row r="1480" s="104" customFormat="1"/>
    <row r="1481" s="104" customFormat="1"/>
    <row r="1482" s="104" customFormat="1"/>
    <row r="1483" s="104" customFormat="1"/>
    <row r="1484" s="104" customFormat="1"/>
    <row r="1485" s="104" customFormat="1"/>
    <row r="1486" s="104" customFormat="1"/>
    <row r="1487" s="104" customFormat="1"/>
    <row r="1488" s="104" customFormat="1"/>
    <row r="1489" s="104" customFormat="1"/>
    <row r="1490" s="104" customFormat="1"/>
    <row r="1491" s="104" customFormat="1"/>
    <row r="1492" s="104" customFormat="1"/>
    <row r="1493" s="104" customFormat="1"/>
    <row r="1494" s="104" customFormat="1"/>
    <row r="1495" s="104" customFormat="1"/>
    <row r="1496" s="104" customFormat="1"/>
    <row r="1497" s="104" customFormat="1"/>
    <row r="1498" s="104" customFormat="1"/>
    <row r="1499" s="104" customFormat="1"/>
    <row r="1500" s="104" customFormat="1"/>
    <row r="1501" s="104" customFormat="1"/>
    <row r="1502" s="104" customFormat="1"/>
    <row r="1503" s="104" customFormat="1"/>
    <row r="1504" s="104" customFormat="1"/>
    <row r="1505" s="104" customFormat="1"/>
    <row r="1506" s="104" customFormat="1"/>
    <row r="1507" s="104" customFormat="1"/>
    <row r="1508" s="104" customFormat="1"/>
    <row r="1509" s="104" customFormat="1"/>
    <row r="1510" s="104" customFormat="1"/>
    <row r="1511" s="104" customFormat="1"/>
    <row r="1512" s="104" customFormat="1"/>
    <row r="1513" s="104" customFormat="1"/>
    <row r="1514" s="104" customFormat="1"/>
    <row r="1515" s="104" customFormat="1"/>
    <row r="1516" s="104" customFormat="1"/>
    <row r="1517" s="104" customFormat="1"/>
    <row r="1518" s="104" customFormat="1"/>
    <row r="1519" s="104" customFormat="1"/>
    <row r="1520" s="104" customFormat="1"/>
    <row r="1521" s="104" customFormat="1"/>
    <row r="1522" s="104" customFormat="1"/>
    <row r="1523" s="104" customFormat="1"/>
    <row r="1524" s="104" customFormat="1"/>
    <row r="1525" s="104" customFormat="1"/>
    <row r="1526" s="104" customFormat="1"/>
    <row r="1527" s="104" customFormat="1"/>
    <row r="1528" s="104" customFormat="1"/>
    <row r="1529" s="104" customFormat="1"/>
    <row r="1530" s="104" customFormat="1"/>
    <row r="1531" s="104" customFormat="1"/>
    <row r="1532" s="104" customFormat="1"/>
    <row r="1533" s="104" customFormat="1"/>
    <row r="1534" s="104" customFormat="1"/>
    <row r="1535" s="104" customFormat="1"/>
    <row r="1536" s="104" customFormat="1"/>
    <row r="1537" s="104" customFormat="1"/>
    <row r="1538" s="104" customFormat="1"/>
    <row r="1539" s="104" customFormat="1"/>
    <row r="1540" s="104" customFormat="1"/>
    <row r="1541" s="104" customFormat="1"/>
    <row r="1542" s="104" customFormat="1"/>
    <row r="1543" s="104" customFormat="1"/>
    <row r="1544" s="104" customFormat="1"/>
    <row r="1545" s="104" customFormat="1"/>
    <row r="1546" s="104" customFormat="1"/>
    <row r="1547" s="104" customFormat="1"/>
    <row r="1548" s="104" customFormat="1"/>
    <row r="1549" s="104" customFormat="1"/>
    <row r="1550" s="104" customFormat="1"/>
    <row r="1551" s="104" customFormat="1"/>
    <row r="1552" s="104" customFormat="1"/>
    <row r="1553" s="104" customFormat="1"/>
    <row r="1554" s="104" customFormat="1"/>
    <row r="1555" s="104" customFormat="1"/>
    <row r="1556" s="104" customFormat="1"/>
    <row r="1557" s="104" customFormat="1"/>
    <row r="1558" s="104" customFormat="1"/>
    <row r="1559" s="104" customFormat="1"/>
    <row r="1560" s="104" customFormat="1"/>
    <row r="1561" s="104" customFormat="1"/>
    <row r="1562" s="104" customFormat="1"/>
    <row r="1563" s="104" customFormat="1"/>
    <row r="1564" s="104" customFormat="1"/>
    <row r="1565" s="104" customFormat="1"/>
    <row r="1566" s="104" customFormat="1"/>
    <row r="1567" s="104" customFormat="1"/>
    <row r="1568" s="104" customFormat="1"/>
    <row r="1569" s="104" customFormat="1"/>
    <row r="1570" s="104" customFormat="1"/>
    <row r="1571" s="104" customFormat="1"/>
    <row r="1572" s="104" customFormat="1"/>
    <row r="1573" s="104" customFormat="1"/>
    <row r="1574" s="104" customFormat="1"/>
    <row r="1575" s="104" customFormat="1"/>
    <row r="1576" s="104" customFormat="1"/>
    <row r="1577" s="104" customFormat="1"/>
    <row r="1578" s="104" customFormat="1"/>
    <row r="1579" s="104" customFormat="1"/>
    <row r="1580" s="104" customFormat="1"/>
    <row r="1581" s="104" customFormat="1"/>
    <row r="1582" s="104" customFormat="1"/>
    <row r="1583" s="104" customFormat="1"/>
    <row r="1584" s="104" customFormat="1"/>
    <row r="1585" s="104" customFormat="1"/>
    <row r="1586" s="104" customFormat="1"/>
    <row r="1587" s="104" customFormat="1"/>
    <row r="1588" s="104" customFormat="1"/>
    <row r="1589" s="104" customFormat="1"/>
    <row r="1590" s="104" customFormat="1"/>
    <row r="1591" s="104" customFormat="1"/>
    <row r="1592" s="104" customFormat="1"/>
    <row r="1593" s="104" customFormat="1"/>
    <row r="1594" s="104" customFormat="1"/>
    <row r="1595" s="104" customFormat="1"/>
    <row r="1596" s="104" customFormat="1"/>
    <row r="1597" s="104" customFormat="1"/>
    <row r="1598" s="104" customFormat="1"/>
    <row r="1599" s="104" customFormat="1"/>
    <row r="1600" s="104" customFormat="1"/>
    <row r="1601" s="104" customFormat="1"/>
    <row r="1602" s="104" customFormat="1"/>
    <row r="1603" s="104" customFormat="1"/>
    <row r="1604" s="104" customFormat="1"/>
    <row r="1605" s="104" customFormat="1"/>
    <row r="1606" s="104" customFormat="1"/>
    <row r="1607" s="104" customFormat="1"/>
    <row r="1608" s="104" customFormat="1"/>
    <row r="1609" s="104" customFormat="1"/>
    <row r="1610" s="104" customFormat="1"/>
    <row r="1611" s="104" customFormat="1"/>
    <row r="1612" s="104" customFormat="1"/>
    <row r="1613" s="104" customFormat="1"/>
    <row r="1614" s="104" customFormat="1"/>
    <row r="1615" s="104" customFormat="1"/>
    <row r="1616" s="104" customFormat="1"/>
    <row r="1617" s="104" customFormat="1"/>
    <row r="1618" s="104" customFormat="1"/>
    <row r="1619" s="104" customFormat="1"/>
    <row r="1620" s="104" customFormat="1"/>
    <row r="1621" s="104" customFormat="1"/>
    <row r="1622" s="104" customFormat="1"/>
    <row r="1623" s="104" customFormat="1"/>
    <row r="1624" s="104" customFormat="1"/>
    <row r="1625" s="104" customFormat="1"/>
    <row r="1626" s="104" customFormat="1"/>
    <row r="1627" s="104" customFormat="1"/>
    <row r="1628" s="104" customFormat="1"/>
    <row r="1629" s="104" customFormat="1"/>
    <row r="1630" s="104" customFormat="1"/>
    <row r="1631" s="104" customFormat="1"/>
    <row r="1632" s="104" customFormat="1"/>
    <row r="1633" s="104" customFormat="1"/>
    <row r="1634" s="104" customFormat="1"/>
    <row r="1635" s="104" customFormat="1"/>
    <row r="1636" s="104" customFormat="1"/>
    <row r="1637" s="104" customFormat="1"/>
    <row r="1638" s="104" customFormat="1"/>
    <row r="1639" s="104" customFormat="1"/>
    <row r="1640" s="104" customFormat="1"/>
    <row r="1641" s="104" customFormat="1"/>
    <row r="1642" s="104" customFormat="1"/>
    <row r="1643" s="104" customFormat="1"/>
    <row r="1644" s="104" customFormat="1"/>
    <row r="1645" s="104" customFormat="1"/>
    <row r="1646" s="104" customFormat="1"/>
    <row r="1647" s="104" customFormat="1"/>
    <row r="1648" s="104" customFormat="1"/>
    <row r="1649" s="104" customFormat="1"/>
    <row r="1650" s="104" customFormat="1"/>
    <row r="1651" s="104" customFormat="1"/>
    <row r="1652" s="104" customFormat="1"/>
    <row r="1653" s="104" customFormat="1"/>
    <row r="1654" s="104" customFormat="1"/>
    <row r="1655" s="104" customFormat="1"/>
    <row r="1656" s="104" customFormat="1"/>
    <row r="1657" s="104" customFormat="1"/>
    <row r="1658" s="104" customFormat="1"/>
    <row r="1659" s="104" customFormat="1"/>
    <row r="1660" s="104" customFormat="1"/>
    <row r="1661" s="104" customFormat="1"/>
    <row r="1662" s="104" customFormat="1"/>
    <row r="1663" s="104" customFormat="1"/>
    <row r="1664" s="104" customFormat="1"/>
    <row r="1665" s="104" customFormat="1"/>
    <row r="1666" s="104" customFormat="1"/>
    <row r="1667" s="104" customFormat="1"/>
    <row r="1668" s="104" customFormat="1"/>
    <row r="1669" s="104" customFormat="1"/>
    <row r="1670" s="104" customFormat="1"/>
    <row r="1671" s="104" customFormat="1"/>
    <row r="1672" s="104" customFormat="1"/>
    <row r="1673" s="104" customFormat="1"/>
    <row r="1674" s="104" customFormat="1"/>
    <row r="1675" s="104" customFormat="1"/>
    <row r="1676" s="104" customFormat="1"/>
    <row r="1677" s="104" customFormat="1"/>
    <row r="1678" s="104" customFormat="1"/>
    <row r="1679" s="104" customFormat="1"/>
    <row r="1680" s="104" customFormat="1"/>
    <row r="1681" s="104" customFormat="1"/>
    <row r="1682" s="104" customFormat="1"/>
    <row r="1683" s="104" customFormat="1"/>
    <row r="1684" s="104" customFormat="1"/>
    <row r="1685" s="104" customFormat="1"/>
    <row r="1686" s="104" customFormat="1"/>
    <row r="1687" s="104" customFormat="1"/>
    <row r="1688" s="104" customFormat="1"/>
    <row r="1689" s="104" customFormat="1"/>
    <row r="1690" s="104" customFormat="1"/>
    <row r="1691" s="104" customFormat="1"/>
    <row r="1692" s="104" customFormat="1"/>
    <row r="1693" s="104" customFormat="1"/>
    <row r="1694" s="104" customFormat="1"/>
    <row r="1695" s="104" customFormat="1"/>
    <row r="1696" s="104" customFormat="1"/>
    <row r="1697" s="104" customFormat="1"/>
    <row r="1698" s="104" customFormat="1"/>
    <row r="1699" s="104" customFormat="1"/>
    <row r="1700" s="104" customFormat="1"/>
    <row r="1701" s="104" customFormat="1"/>
    <row r="1702" s="104" customFormat="1"/>
    <row r="1703" s="104" customFormat="1"/>
    <row r="1704" s="104" customFormat="1"/>
    <row r="1705" s="104" customFormat="1"/>
    <row r="1706" s="104" customFormat="1"/>
    <row r="1707" s="104" customFormat="1"/>
    <row r="1708" s="104" customFormat="1"/>
    <row r="1709" s="104" customFormat="1"/>
    <row r="1710" s="104" customFormat="1"/>
    <row r="1711" s="104" customFormat="1"/>
    <row r="1712" s="104" customFormat="1"/>
    <row r="1713" s="104" customFormat="1"/>
    <row r="1714" s="104" customFormat="1"/>
    <row r="1715" s="104" customFormat="1"/>
    <row r="1716" s="104" customFormat="1"/>
    <row r="1717" s="104" customFormat="1"/>
    <row r="1718" s="104" customFormat="1"/>
    <row r="1719" s="104" customFormat="1"/>
    <row r="1720" s="104" customFormat="1"/>
    <row r="1721" s="104" customFormat="1"/>
    <row r="1722" s="104" customFormat="1"/>
    <row r="1723" s="104" customFormat="1"/>
    <row r="1724" s="104" customFormat="1"/>
    <row r="1725" s="104" customFormat="1"/>
    <row r="1726" s="104" customFormat="1"/>
    <row r="1727" s="104" customFormat="1"/>
    <row r="1728" s="104" customFormat="1"/>
    <row r="1729" s="104" customFormat="1"/>
    <row r="1730" s="104" customFormat="1"/>
    <row r="1731" s="104" customFormat="1"/>
    <row r="1732" s="104" customFormat="1"/>
    <row r="1733" s="104" customFormat="1"/>
    <row r="1734" s="104" customFormat="1"/>
    <row r="1735" s="104" customFormat="1"/>
    <row r="1736" s="104" customFormat="1"/>
    <row r="1737" s="104" customFormat="1"/>
    <row r="1738" s="104" customFormat="1"/>
    <row r="1739" s="104" customFormat="1"/>
    <row r="1740" s="104" customFormat="1"/>
    <row r="1741" s="104" customFormat="1"/>
    <row r="1742" s="104" customFormat="1"/>
    <row r="1743" s="104" customFormat="1"/>
    <row r="1744" s="104" customFormat="1"/>
    <row r="1745" s="104" customFormat="1"/>
    <row r="1746" s="104" customFormat="1"/>
    <row r="1747" s="104" customFormat="1"/>
    <row r="1748" s="104" customFormat="1"/>
    <row r="1749" s="104" customFormat="1"/>
    <row r="1750" s="104" customFormat="1"/>
    <row r="1751" s="104" customFormat="1"/>
    <row r="1752" s="104" customFormat="1"/>
    <row r="1753" s="104" customFormat="1"/>
    <row r="1754" s="104" customFormat="1"/>
    <row r="1755" s="104" customFormat="1"/>
    <row r="1756" s="104" customFormat="1"/>
    <row r="1757" s="104" customFormat="1"/>
    <row r="1758" s="104" customFormat="1"/>
    <row r="1759" s="104" customFormat="1"/>
    <row r="1760" s="104" customFormat="1"/>
    <row r="1761" s="104" customFormat="1"/>
    <row r="1762" s="104" customFormat="1"/>
    <row r="1763" s="104" customFormat="1"/>
    <row r="1764" s="104" customFormat="1"/>
    <row r="1765" s="104" customFormat="1"/>
    <row r="1766" s="104" customFormat="1"/>
    <row r="1767" s="104" customFormat="1"/>
    <row r="1768" s="104" customFormat="1"/>
    <row r="1769" s="104" customFormat="1"/>
    <row r="1770" s="104" customFormat="1"/>
    <row r="1771" s="104" customFormat="1"/>
    <row r="1772" s="104" customFormat="1"/>
    <row r="1773" s="104" customFormat="1"/>
    <row r="1774" s="104" customFormat="1"/>
    <row r="1775" s="104" customFormat="1"/>
    <row r="1776" s="104" customFormat="1"/>
    <row r="1777" s="104" customFormat="1"/>
    <row r="1778" s="104" customFormat="1"/>
    <row r="1779" s="104" customFormat="1"/>
    <row r="1780" s="104" customFormat="1"/>
    <row r="1781" s="104" customFormat="1"/>
    <row r="1782" s="104" customFormat="1"/>
    <row r="1783" s="104" customFormat="1"/>
    <row r="1784" s="104" customFormat="1"/>
    <row r="1785" s="104" customFormat="1"/>
    <row r="1786" s="104" customFormat="1"/>
    <row r="1787" s="104" customFormat="1"/>
    <row r="1788" s="104" customFormat="1"/>
    <row r="1789" s="104" customFormat="1"/>
    <row r="1790" s="104" customFormat="1"/>
    <row r="1791" s="104" customFormat="1"/>
    <row r="1792" s="104" customFormat="1"/>
    <row r="1793" s="104" customFormat="1"/>
    <row r="1794" s="104" customFormat="1"/>
    <row r="1795" s="104" customFormat="1"/>
    <row r="1796" s="104" customFormat="1"/>
    <row r="1797" s="104" customFormat="1"/>
    <row r="1798" s="104" customFormat="1"/>
    <row r="1799" s="104" customFormat="1"/>
    <row r="1800" s="104" customFormat="1"/>
    <row r="1801" s="104" customFormat="1"/>
    <row r="1802" s="104" customFormat="1"/>
    <row r="1803" s="104" customFormat="1"/>
    <row r="1804" s="104" customFormat="1"/>
    <row r="1805" s="104" customFormat="1"/>
    <row r="1806" s="104" customFormat="1"/>
    <row r="1807" s="104" customFormat="1"/>
    <row r="1808" s="104" customFormat="1"/>
    <row r="1809" s="104" customFormat="1"/>
    <row r="1810" s="104" customFormat="1"/>
    <row r="1811" s="104" customFormat="1"/>
    <row r="1812" s="104" customFormat="1"/>
    <row r="1813" s="104" customFormat="1"/>
    <row r="1814" s="104" customFormat="1"/>
    <row r="1815" s="104" customFormat="1"/>
    <row r="1816" s="104" customFormat="1"/>
    <row r="1817" s="104" customFormat="1"/>
    <row r="1818" s="104" customFormat="1"/>
    <row r="1819" s="104" customFormat="1"/>
    <row r="1820" s="104" customFormat="1"/>
    <row r="1821" s="104" customFormat="1"/>
    <row r="1822" s="104" customFormat="1"/>
    <row r="1823" s="104" customFormat="1"/>
    <row r="1824" s="104" customFormat="1"/>
    <row r="1825" s="104" customFormat="1"/>
    <row r="1826" s="104" customFormat="1"/>
    <row r="1827" s="104" customFormat="1"/>
    <row r="1828" s="104" customFormat="1"/>
    <row r="1829" s="104" customFormat="1"/>
    <row r="1830" s="104" customFormat="1"/>
    <row r="1831" s="104" customFormat="1"/>
    <row r="1832" s="104" customFormat="1"/>
    <row r="1833" s="104" customFormat="1"/>
    <row r="1834" s="104" customFormat="1"/>
    <row r="1835" s="104" customFormat="1"/>
    <row r="1836" s="104" customFormat="1"/>
    <row r="1837" s="104" customFormat="1"/>
    <row r="1838" s="104" customFormat="1"/>
    <row r="1839" s="104" customFormat="1"/>
    <row r="1840" s="104" customFormat="1"/>
    <row r="1841" s="104" customFormat="1"/>
    <row r="1842" s="104" customFormat="1"/>
    <row r="1843" s="104" customFormat="1"/>
    <row r="1844" s="104" customFormat="1"/>
    <row r="1845" s="104" customFormat="1"/>
    <row r="1846" s="104" customFormat="1"/>
    <row r="1847" s="104" customFormat="1"/>
    <row r="1848" s="104" customFormat="1"/>
    <row r="1849" s="104" customFormat="1"/>
    <row r="1850" s="104" customFormat="1"/>
    <row r="1851" s="104" customFormat="1"/>
    <row r="1852" s="104" customFormat="1"/>
    <row r="1853" s="104" customFormat="1"/>
    <row r="1854" s="104" customFormat="1"/>
    <row r="1855" s="104" customFormat="1"/>
    <row r="1856" s="104" customFormat="1"/>
    <row r="1857" s="104" customFormat="1"/>
    <row r="1858" s="104" customFormat="1"/>
    <row r="1859" s="104" customFormat="1"/>
    <row r="1860" s="104" customFormat="1"/>
    <row r="1861" s="104" customFormat="1"/>
    <row r="1862" s="104" customFormat="1"/>
    <row r="1863" s="104" customFormat="1"/>
    <row r="1864" s="104" customFormat="1"/>
    <row r="1865" s="104" customFormat="1"/>
    <row r="1866" s="104" customFormat="1"/>
    <row r="1867" s="104" customFormat="1"/>
    <row r="1868" s="104" customFormat="1"/>
    <row r="1869" s="104" customFormat="1"/>
    <row r="1870" s="104" customFormat="1"/>
    <row r="1871" s="104" customFormat="1"/>
    <row r="1872" s="104" customFormat="1"/>
    <row r="1873" s="104" customFormat="1"/>
    <row r="1874" s="104" customFormat="1"/>
    <row r="1875" s="104" customFormat="1"/>
    <row r="1876" s="104" customFormat="1"/>
    <row r="1877" s="104" customFormat="1"/>
    <row r="1878" s="104" customFormat="1"/>
    <row r="1879" s="104" customFormat="1"/>
    <row r="1880" s="104" customFormat="1"/>
    <row r="1881" s="104" customFormat="1"/>
    <row r="1882" s="104" customFormat="1"/>
    <row r="1883" s="104" customFormat="1"/>
    <row r="1884" s="104" customFormat="1"/>
    <row r="1885" s="104" customFormat="1"/>
    <row r="1886" s="104" customFormat="1"/>
    <row r="1887" s="104" customFormat="1"/>
    <row r="1888" s="104" customFormat="1"/>
    <row r="1889" s="104" customFormat="1"/>
    <row r="1890" s="104" customFormat="1"/>
    <row r="1891" s="104" customFormat="1"/>
    <row r="1892" s="104" customFormat="1"/>
    <row r="1893" s="104" customFormat="1"/>
    <row r="1894" s="104" customFormat="1"/>
    <row r="1895" s="104" customFormat="1"/>
    <row r="1896" s="104" customFormat="1"/>
    <row r="1897" s="104" customFormat="1"/>
    <row r="1898" s="104" customFormat="1"/>
    <row r="1899" s="104" customFormat="1"/>
    <row r="1900" s="104" customFormat="1"/>
    <row r="1901" s="104" customFormat="1"/>
    <row r="1902" s="104" customFormat="1"/>
    <row r="1903" s="104" customFormat="1"/>
    <row r="1904" s="104" customFormat="1"/>
    <row r="1905" s="104" customFormat="1"/>
    <row r="1906" s="104" customFormat="1"/>
    <row r="1907" s="104" customFormat="1"/>
    <row r="1908" s="104" customFormat="1"/>
    <row r="1909" s="104" customFormat="1"/>
    <row r="1910" s="104" customFormat="1"/>
    <row r="1911" s="104" customFormat="1"/>
    <row r="1912" s="104" customFormat="1"/>
    <row r="1913" s="104" customFormat="1"/>
    <row r="1914" s="104" customFormat="1"/>
    <row r="1915" s="104" customFormat="1"/>
    <row r="1916" s="104" customFormat="1"/>
    <row r="1917" s="104" customFormat="1"/>
    <row r="1918" s="104" customFormat="1"/>
    <row r="1919" s="104" customFormat="1"/>
    <row r="1920" s="104" customFormat="1"/>
    <row r="1921" s="104" customFormat="1"/>
    <row r="1922" s="104" customFormat="1"/>
    <row r="1923" s="104" customFormat="1"/>
    <row r="1924" s="104" customFormat="1"/>
    <row r="1925" s="104" customFormat="1"/>
    <row r="1926" s="104" customFormat="1"/>
    <row r="1927" s="104" customFormat="1"/>
    <row r="1928" s="104" customFormat="1"/>
    <row r="1929" s="104" customFormat="1"/>
    <row r="1930" s="104" customFormat="1"/>
    <row r="1931" s="104" customFormat="1"/>
    <row r="1932" s="104" customFormat="1"/>
    <row r="1933" s="104" customFormat="1"/>
    <row r="1934" s="104" customFormat="1"/>
    <row r="1935" s="104" customFormat="1"/>
    <row r="1936" s="104" customFormat="1"/>
    <row r="1937" s="104" customFormat="1"/>
    <row r="1938" s="104" customFormat="1"/>
    <row r="1939" s="104" customFormat="1"/>
    <row r="1940" s="104" customFormat="1"/>
    <row r="1941" s="104" customFormat="1"/>
    <row r="1942" s="104" customFormat="1"/>
    <row r="1943" s="104" customFormat="1"/>
    <row r="1944" s="104" customFormat="1"/>
    <row r="1945" s="104" customFormat="1"/>
    <row r="1946" s="104" customFormat="1"/>
    <row r="1947" s="104" customFormat="1"/>
    <row r="1948" s="104" customFormat="1"/>
    <row r="1949" s="104" customFormat="1"/>
    <row r="1950" s="104" customFormat="1"/>
    <row r="1951" s="104" customFormat="1"/>
    <row r="1952" s="104" customFormat="1"/>
    <row r="1953" s="104" customFormat="1"/>
    <row r="1954" s="104" customFormat="1"/>
    <row r="1955" s="104" customFormat="1"/>
    <row r="1956" s="104" customFormat="1"/>
    <row r="1957" s="104" customFormat="1"/>
    <row r="1958" s="104" customFormat="1"/>
    <row r="1959" s="104" customFormat="1"/>
    <row r="1960" s="104" customFormat="1"/>
    <row r="1961" s="104" customFormat="1"/>
    <row r="1962" s="104" customFormat="1"/>
    <row r="1963" s="104" customFormat="1"/>
    <row r="1964" s="104" customFormat="1"/>
    <row r="1965" s="104" customFormat="1"/>
    <row r="1966" s="104" customFormat="1"/>
    <row r="1967" s="104" customFormat="1"/>
    <row r="1968" s="104" customFormat="1"/>
    <row r="1969" s="104" customFormat="1"/>
    <row r="1970" s="104" customFormat="1"/>
    <row r="1971" s="104" customFormat="1"/>
    <row r="1972" s="104" customFormat="1"/>
    <row r="1973" s="104" customFormat="1"/>
    <row r="1974" s="104" customFormat="1"/>
    <row r="1975" s="104" customFormat="1"/>
    <row r="1976" s="104" customFormat="1"/>
    <row r="1977" s="104" customFormat="1"/>
    <row r="1978" s="104" customFormat="1"/>
    <row r="1979" s="104" customFormat="1"/>
    <row r="1980" s="104" customFormat="1"/>
    <row r="1981" s="104" customFormat="1"/>
    <row r="1982" s="104" customFormat="1"/>
    <row r="1983" s="104" customFormat="1"/>
    <row r="1984" s="104" customFormat="1"/>
    <row r="1985" s="104" customFormat="1"/>
    <row r="1986" s="104" customFormat="1"/>
    <row r="1987" s="104" customFormat="1"/>
    <row r="1988" s="104" customFormat="1"/>
    <row r="1989" s="104" customFormat="1"/>
    <row r="1990" s="104" customFormat="1"/>
    <row r="1991" s="104" customFormat="1"/>
    <row r="1992" s="104" customFormat="1"/>
    <row r="1993" s="104" customFormat="1"/>
    <row r="1994" s="104" customFormat="1"/>
    <row r="1995" s="104" customFormat="1"/>
    <row r="1996" s="104" customFormat="1"/>
    <row r="1997" s="104" customFormat="1"/>
    <row r="1998" s="104" customFormat="1"/>
    <row r="1999" s="104" customFormat="1"/>
    <row r="2000" s="104" customFormat="1"/>
    <row r="2001" s="104" customFormat="1"/>
    <row r="2002" s="104" customFormat="1"/>
    <row r="2003" s="104" customFormat="1"/>
    <row r="2004" s="104" customFormat="1"/>
    <row r="2005" s="104" customFormat="1"/>
    <row r="2006" s="104" customFormat="1"/>
    <row r="2007" s="104" customFormat="1"/>
    <row r="2008" s="104" customFormat="1"/>
    <row r="2009" s="104" customFormat="1"/>
    <row r="2010" s="104" customFormat="1"/>
    <row r="2011" s="104" customFormat="1"/>
    <row r="2012" s="104" customFormat="1"/>
    <row r="2013" s="104" customFormat="1"/>
    <row r="2014" s="104" customFormat="1"/>
    <row r="2015" s="104" customFormat="1"/>
    <row r="2016" s="104" customFormat="1"/>
    <row r="2017" s="104" customFormat="1"/>
    <row r="2018" s="104" customFormat="1"/>
    <row r="2019" s="104" customFormat="1"/>
    <row r="2020" s="104" customFormat="1"/>
    <row r="2021" s="104" customFormat="1"/>
    <row r="2022" s="104" customFormat="1"/>
    <row r="2023" s="104" customFormat="1"/>
    <row r="2024" s="104" customFormat="1"/>
    <row r="2025" s="104" customFormat="1"/>
    <row r="2026" s="104" customFormat="1"/>
    <row r="2027" s="104" customFormat="1"/>
    <row r="2028" s="104" customFormat="1"/>
    <row r="2029" s="104" customFormat="1"/>
    <row r="2030" s="104" customFormat="1"/>
    <row r="2031" s="104" customFormat="1"/>
    <row r="2032" s="104" customFormat="1"/>
    <row r="2033" s="104" customFormat="1"/>
    <row r="2034" s="104" customFormat="1"/>
    <row r="2035" s="104" customFormat="1"/>
    <row r="2036" s="104" customFormat="1"/>
    <row r="2037" s="104" customFormat="1"/>
    <row r="2038" s="104" customFormat="1"/>
    <row r="2039" s="104" customFormat="1"/>
    <row r="2040" s="104" customFormat="1"/>
    <row r="2041" s="104" customFormat="1"/>
    <row r="2042" s="104" customFormat="1"/>
    <row r="2043" s="104" customFormat="1"/>
    <row r="2044" s="104" customFormat="1"/>
    <row r="2045" s="104" customFormat="1"/>
    <row r="2046" s="104" customFormat="1"/>
    <row r="2047" s="104" customFormat="1"/>
    <row r="2048" s="104" customFormat="1"/>
    <row r="2049" s="104" customFormat="1"/>
    <row r="2050" s="104" customFormat="1"/>
    <row r="2051" s="104" customFormat="1"/>
    <row r="2052" s="104" customFormat="1"/>
    <row r="2053" s="104" customFormat="1"/>
    <row r="2054" s="104" customFormat="1"/>
    <row r="2055" s="104" customFormat="1"/>
    <row r="2056" s="104" customFormat="1"/>
    <row r="2057" s="104" customFormat="1"/>
    <row r="2058" s="104" customFormat="1"/>
    <row r="2059" s="104" customFormat="1"/>
    <row r="2060" s="104" customFormat="1"/>
    <row r="2061" s="104" customFormat="1"/>
    <row r="2062" s="104" customFormat="1"/>
    <row r="2063" s="104" customFormat="1"/>
    <row r="2064" s="104" customFormat="1"/>
    <row r="2065" s="104" customFormat="1"/>
    <row r="2066" s="104" customFormat="1"/>
    <row r="2067" s="104" customFormat="1"/>
    <row r="2068" s="104" customFormat="1"/>
    <row r="2069" s="104" customFormat="1"/>
    <row r="2070" s="104" customFormat="1"/>
    <row r="2071" s="104" customFormat="1"/>
    <row r="2072" s="104" customFormat="1"/>
    <row r="2073" s="104" customFormat="1"/>
    <row r="2074" s="104" customFormat="1"/>
    <row r="2075" s="104" customFormat="1"/>
    <row r="2076" s="104" customFormat="1"/>
    <row r="2077" s="104" customFormat="1"/>
    <row r="2078" s="104" customFormat="1"/>
    <row r="2079" s="104" customFormat="1"/>
    <row r="2080" s="104" customFormat="1"/>
    <row r="2081" s="104" customFormat="1"/>
    <row r="2082" s="104" customFormat="1"/>
    <row r="2083" s="104" customFormat="1"/>
    <row r="2084" s="104" customFormat="1"/>
    <row r="2085" s="104" customFormat="1"/>
    <row r="2086" s="104" customFormat="1"/>
    <row r="2087" s="104" customFormat="1"/>
    <row r="2088" s="104" customFormat="1"/>
    <row r="2089" s="104" customFormat="1"/>
    <row r="2090" s="104" customFormat="1"/>
    <row r="2091" s="104" customFormat="1"/>
    <row r="2092" s="104" customFormat="1"/>
    <row r="2093" s="104" customFormat="1"/>
    <row r="2094" s="104" customFormat="1"/>
    <row r="2095" s="104" customFormat="1"/>
    <row r="2096" s="104" customFormat="1"/>
    <row r="2097" s="104" customFormat="1"/>
    <row r="2098" s="104" customFormat="1"/>
    <row r="2099" s="104" customFormat="1"/>
    <row r="2100" s="104" customFormat="1"/>
    <row r="2101" s="104" customFormat="1"/>
    <row r="2102" s="104" customFormat="1"/>
    <row r="2103" s="104" customFormat="1"/>
    <row r="2104" s="104" customFormat="1"/>
    <row r="2105" s="104" customFormat="1"/>
    <row r="2106" s="104" customFormat="1"/>
    <row r="2107" s="104" customFormat="1"/>
    <row r="2108" s="104" customFormat="1"/>
    <row r="2109" s="104" customFormat="1"/>
    <row r="2110" s="104" customFormat="1"/>
    <row r="2111" s="104" customFormat="1"/>
    <row r="2112" s="104" customFormat="1"/>
    <row r="2113" s="104" customFormat="1"/>
    <row r="2114" s="104" customFormat="1"/>
    <row r="2115" s="104" customFormat="1"/>
    <row r="2116" s="104" customFormat="1"/>
    <row r="2117" s="104" customFormat="1"/>
    <row r="2118" s="104" customFormat="1"/>
    <row r="2119" s="104" customFormat="1"/>
    <row r="2120" s="104" customFormat="1"/>
    <row r="2121" s="104" customFormat="1"/>
    <row r="2122" s="104" customFormat="1"/>
    <row r="2123" s="104" customFormat="1"/>
    <row r="2124" s="104" customFormat="1"/>
    <row r="2125" s="104" customFormat="1"/>
    <row r="2126" s="104" customFormat="1"/>
    <row r="2127" s="104" customFormat="1"/>
    <row r="2128" s="104" customFormat="1"/>
    <row r="2129" s="104" customFormat="1"/>
    <row r="2130" s="104" customFormat="1"/>
    <row r="2131" s="104" customFormat="1"/>
    <row r="2132" s="104" customFormat="1"/>
    <row r="2133" s="104" customFormat="1"/>
    <row r="2134" s="104" customFormat="1"/>
    <row r="2135" s="104" customFormat="1"/>
    <row r="2136" s="104" customFormat="1"/>
    <row r="2137" s="104" customFormat="1"/>
    <row r="2138" s="104" customFormat="1"/>
    <row r="2139" s="104" customFormat="1"/>
    <row r="2140" s="104" customFormat="1"/>
    <row r="2141" s="104" customFormat="1"/>
    <row r="2142" s="104" customFormat="1"/>
    <row r="2143" s="104" customFormat="1"/>
    <row r="2144" s="104" customFormat="1"/>
    <row r="2145" s="104" customFormat="1"/>
    <row r="2146" s="104" customFormat="1"/>
    <row r="2147" s="104" customFormat="1"/>
    <row r="2148" s="104" customFormat="1"/>
    <row r="2149" s="104" customFormat="1"/>
    <row r="2150" s="104" customFormat="1"/>
    <row r="2151" s="104" customFormat="1"/>
    <row r="2152" s="104" customFormat="1"/>
    <row r="2153" s="104" customFormat="1"/>
    <row r="2154" s="104" customFormat="1"/>
    <row r="2155" s="104" customFormat="1"/>
    <row r="2156" s="104" customFormat="1"/>
    <row r="2157" s="104" customFormat="1"/>
    <row r="2158" s="104" customFormat="1"/>
    <row r="2159" s="104" customFormat="1"/>
    <row r="2160" s="104" customFormat="1"/>
    <row r="2161" s="104" customFormat="1"/>
    <row r="2162" s="104" customFormat="1"/>
    <row r="2163" s="104" customFormat="1"/>
    <row r="2164" s="104" customFormat="1"/>
    <row r="2165" s="104" customFormat="1"/>
    <row r="2166" s="104" customFormat="1"/>
    <row r="2167" s="104" customFormat="1"/>
    <row r="2168" s="104" customFormat="1"/>
    <row r="2169" s="104" customFormat="1"/>
    <row r="2170" s="104" customFormat="1"/>
    <row r="2171" s="104" customFormat="1"/>
    <row r="2172" s="104" customFormat="1"/>
    <row r="2173" s="104" customFormat="1"/>
    <row r="2174" s="104" customFormat="1"/>
    <row r="2175" s="104" customFormat="1"/>
    <row r="2176" s="104" customFormat="1"/>
    <row r="2177" s="104" customFormat="1"/>
    <row r="2178" s="104" customFormat="1"/>
    <row r="2179" s="104" customFormat="1"/>
    <row r="2180" s="104" customFormat="1"/>
    <row r="2181" s="104" customFormat="1"/>
    <row r="2182" s="104" customFormat="1"/>
    <row r="2183" s="104" customFormat="1"/>
    <row r="2184" s="104" customFormat="1"/>
    <row r="2185" s="104" customFormat="1"/>
    <row r="2186" s="104" customFormat="1"/>
    <row r="2187" s="104" customFormat="1"/>
    <row r="2188" s="104" customFormat="1"/>
    <row r="2189" s="104" customFormat="1"/>
    <row r="2190" s="104" customFormat="1"/>
    <row r="2191" s="104" customFormat="1"/>
    <row r="2192" s="104" customFormat="1"/>
    <row r="2193" s="104" customFormat="1"/>
    <row r="2194" s="104" customFormat="1"/>
    <row r="2195" s="104" customFormat="1"/>
    <row r="2196" s="104" customFormat="1"/>
    <row r="2197" s="104" customFormat="1"/>
    <row r="2198" s="104" customFormat="1"/>
    <row r="2199" s="104" customFormat="1"/>
    <row r="2200" s="104" customFormat="1"/>
    <row r="2201" s="104" customFormat="1"/>
    <row r="2202" s="104" customFormat="1"/>
    <row r="2203" s="104" customFormat="1"/>
    <row r="2204" s="104" customFormat="1"/>
    <row r="2205" s="104" customFormat="1"/>
    <row r="2206" s="104" customFormat="1"/>
    <row r="2207" s="104" customFormat="1"/>
    <row r="2208" s="104" customFormat="1"/>
    <row r="2209" s="104" customFormat="1"/>
    <row r="2210" s="104" customFormat="1"/>
    <row r="2211" s="104" customFormat="1"/>
    <row r="2212" s="104" customFormat="1"/>
    <row r="2213" s="104" customFormat="1"/>
    <row r="2214" s="104" customFormat="1"/>
    <row r="2215" s="104" customFormat="1"/>
    <row r="2216" s="104" customFormat="1"/>
    <row r="2217" s="104" customFormat="1"/>
    <row r="2218" s="104" customFormat="1"/>
    <row r="2219" s="104" customFormat="1"/>
    <row r="2220" s="104" customFormat="1"/>
    <row r="2221" s="104" customFormat="1"/>
    <row r="2222" s="104" customFormat="1"/>
    <row r="2223" s="104" customFormat="1"/>
    <row r="2224" s="104" customFormat="1"/>
    <row r="2225" s="104" customFormat="1"/>
    <row r="2226" s="104" customFormat="1"/>
    <row r="2227" s="104" customFormat="1"/>
    <row r="2228" s="104" customFormat="1"/>
    <row r="2229" s="104" customFormat="1"/>
    <row r="2230" s="104" customFormat="1"/>
    <row r="2231" s="104" customFormat="1"/>
    <row r="2232" s="104" customFormat="1"/>
    <row r="2233" s="104" customFormat="1"/>
    <row r="2234" s="104" customFormat="1"/>
    <row r="2235" s="104" customFormat="1"/>
    <row r="2236" s="104" customFormat="1"/>
    <row r="2237" s="104" customFormat="1"/>
    <row r="2238" s="104" customFormat="1"/>
    <row r="2239" s="104" customFormat="1"/>
    <row r="2240" s="104" customFormat="1"/>
    <row r="2241" s="104" customFormat="1"/>
    <row r="2242" s="104" customFormat="1"/>
    <row r="2243" s="104" customFormat="1"/>
    <row r="2244" s="104" customFormat="1"/>
    <row r="2245" s="104" customFormat="1"/>
    <row r="2246" s="104" customFormat="1"/>
    <row r="2247" s="104" customFormat="1"/>
    <row r="2248" s="104" customFormat="1"/>
    <row r="2249" s="104" customFormat="1"/>
    <row r="2250" s="104" customFormat="1"/>
    <row r="2251" s="104" customFormat="1"/>
    <row r="2252" s="104" customFormat="1"/>
    <row r="2253" s="104" customFormat="1"/>
    <row r="2254" s="104" customFormat="1"/>
    <row r="2255" s="104" customFormat="1"/>
    <row r="2256" s="104" customFormat="1"/>
    <row r="2257" s="104" customFormat="1"/>
    <row r="2258" s="104" customFormat="1"/>
    <row r="2259" s="104" customFormat="1"/>
    <row r="2260" s="104" customFormat="1"/>
    <row r="2261" s="104" customFormat="1"/>
    <row r="2262" s="104" customFormat="1"/>
    <row r="2263" s="104" customFormat="1"/>
    <row r="2264" s="104" customFormat="1"/>
    <row r="2265" s="104" customFormat="1"/>
    <row r="2266" s="104" customFormat="1"/>
    <row r="2267" s="104" customFormat="1"/>
    <row r="2268" s="104" customFormat="1"/>
    <row r="2269" s="104" customFormat="1"/>
    <row r="2270" s="104" customFormat="1"/>
    <row r="2271" s="104" customFormat="1"/>
    <row r="2272" s="104" customFormat="1"/>
    <row r="2273" s="104" customFormat="1"/>
    <row r="2274" s="104" customFormat="1"/>
    <row r="2275" s="104" customFormat="1"/>
    <row r="2276" s="104" customFormat="1"/>
    <row r="2277" s="104" customFormat="1"/>
    <row r="2278" s="104" customFormat="1"/>
    <row r="2279" s="104" customFormat="1"/>
    <row r="2280" s="104" customFormat="1"/>
    <row r="2281" s="104" customFormat="1"/>
    <row r="2282" s="104" customFormat="1"/>
    <row r="2283" s="104" customFormat="1"/>
    <row r="2284" s="104" customFormat="1"/>
    <row r="2285" s="104" customFormat="1"/>
    <row r="2286" s="104" customFormat="1"/>
    <row r="2287" s="104" customFormat="1"/>
    <row r="2288" s="104" customFormat="1"/>
    <row r="2289" s="104" customFormat="1"/>
    <row r="2290" s="104" customFormat="1"/>
    <row r="2291" s="104" customFormat="1"/>
    <row r="2292" s="104" customFormat="1"/>
    <row r="2293" s="104" customFormat="1"/>
    <row r="2294" s="104" customFormat="1"/>
    <row r="2295" s="104" customFormat="1"/>
    <row r="2296" s="104" customFormat="1"/>
    <row r="2297" s="104" customFormat="1"/>
    <row r="2298" s="104" customFormat="1"/>
    <row r="2299" s="104" customFormat="1"/>
    <row r="2300" s="104" customFormat="1"/>
    <row r="2301" s="104" customFormat="1"/>
    <row r="2302" s="104" customFormat="1"/>
    <row r="2303" s="104" customFormat="1"/>
    <row r="2304" s="104" customFormat="1"/>
    <row r="2305" s="104" customFormat="1"/>
    <row r="2306" s="104" customFormat="1"/>
    <row r="2307" s="104" customFormat="1"/>
    <row r="2308" s="104" customFormat="1"/>
    <row r="2309" s="104" customFormat="1"/>
    <row r="2310" s="104" customFormat="1"/>
    <row r="2311" s="104" customFormat="1"/>
    <row r="2312" s="104" customFormat="1"/>
    <row r="2313" s="104" customFormat="1"/>
    <row r="2314" s="104" customFormat="1"/>
    <row r="2315" s="104" customFormat="1"/>
    <row r="2316" s="104" customFormat="1"/>
    <row r="2317" s="104" customFormat="1"/>
    <row r="2318" s="104" customFormat="1"/>
    <row r="2319" s="104" customFormat="1"/>
    <row r="2320" s="104" customFormat="1"/>
    <row r="2321" s="104" customFormat="1"/>
    <row r="2322" s="104" customFormat="1"/>
    <row r="2323" s="104" customFormat="1"/>
    <row r="2324" s="104" customFormat="1"/>
    <row r="2325" s="104" customFormat="1"/>
    <row r="2326" s="104" customFormat="1"/>
    <row r="2327" s="104" customFormat="1"/>
    <row r="2328" s="104" customFormat="1"/>
    <row r="2329" s="104" customFormat="1"/>
    <row r="2330" s="104" customFormat="1"/>
    <row r="2331" s="104" customFormat="1"/>
    <row r="2332" s="104" customFormat="1"/>
    <row r="2333" s="104" customFormat="1"/>
    <row r="2334" s="104" customFormat="1"/>
    <row r="2335" s="104" customFormat="1"/>
    <row r="2336" s="104" customFormat="1"/>
    <row r="2337" s="104" customFormat="1"/>
    <row r="2338" s="104" customFormat="1"/>
    <row r="2339" s="104" customFormat="1"/>
    <row r="2340" s="104" customFormat="1"/>
    <row r="2341" s="104" customFormat="1"/>
    <row r="2342" s="104" customFormat="1"/>
    <row r="2343" s="104" customFormat="1"/>
    <row r="2344" s="104" customFormat="1"/>
    <row r="2345" s="104" customFormat="1"/>
    <row r="2346" s="104" customFormat="1"/>
    <row r="2347" s="104" customFormat="1"/>
    <row r="2348" s="104" customFormat="1"/>
    <row r="2349" s="104" customFormat="1"/>
    <row r="2350" s="104" customFormat="1"/>
    <row r="2351" s="104" customFormat="1"/>
    <row r="2352" s="104" customFormat="1"/>
    <row r="2353" s="104" customFormat="1"/>
    <row r="2354" s="104" customFormat="1"/>
    <row r="2355" s="104" customFormat="1"/>
    <row r="2356" s="104" customFormat="1"/>
    <row r="2357" s="104" customFormat="1"/>
    <row r="2358" s="104" customFormat="1"/>
    <row r="2359" s="104" customFormat="1"/>
    <row r="2360" s="104" customFormat="1"/>
    <row r="2361" s="104" customFormat="1"/>
    <row r="2362" s="104" customFormat="1"/>
    <row r="2363" s="104" customFormat="1"/>
    <row r="2364" s="104" customFormat="1"/>
    <row r="2365" s="104" customFormat="1"/>
    <row r="2366" s="104" customFormat="1"/>
    <row r="2367" s="104" customFormat="1"/>
    <row r="2368" s="104" customFormat="1"/>
    <row r="2369" s="104" customFormat="1"/>
    <row r="2370" s="104" customFormat="1"/>
    <row r="2371" s="104" customFormat="1"/>
    <row r="2372" s="104" customFormat="1"/>
    <row r="2373" s="104" customFormat="1"/>
    <row r="2374" s="104" customFormat="1"/>
    <row r="2375" s="104" customFormat="1"/>
    <row r="2376" s="104" customFormat="1"/>
    <row r="2377" s="104" customFormat="1"/>
    <row r="2378" s="104" customFormat="1"/>
    <row r="2379" s="104" customFormat="1"/>
    <row r="2380" s="104" customFormat="1"/>
    <row r="2381" s="104" customFormat="1"/>
    <row r="2382" s="104" customFormat="1"/>
    <row r="2383" s="104" customFormat="1"/>
    <row r="2384" s="104" customFormat="1"/>
    <row r="2385" s="104" customFormat="1"/>
    <row r="2386" s="104" customFormat="1"/>
    <row r="2387" s="104" customFormat="1"/>
    <row r="2388" s="104" customFormat="1"/>
    <row r="2389" s="104" customFormat="1"/>
    <row r="2390" s="104" customFormat="1"/>
    <row r="2391" s="104" customFormat="1"/>
    <row r="2392" s="104" customFormat="1"/>
    <row r="2393" s="104" customFormat="1"/>
    <row r="2394" s="104" customFormat="1"/>
    <row r="2395" s="104" customFormat="1"/>
    <row r="2396" s="104" customFormat="1"/>
    <row r="2397" s="104" customFormat="1"/>
    <row r="2398" s="104" customFormat="1"/>
    <row r="2399" s="104" customFormat="1"/>
    <row r="2400" s="104" customFormat="1"/>
    <row r="2401" s="104" customFormat="1"/>
    <row r="2402" s="104" customFormat="1"/>
    <row r="2403" s="104" customFormat="1"/>
    <row r="2404" s="104" customFormat="1"/>
    <row r="2405" s="104" customFormat="1"/>
    <row r="2406" s="104" customFormat="1"/>
    <row r="2407" s="104" customFormat="1"/>
    <row r="2408" s="104" customFormat="1"/>
    <row r="2409" s="104" customFormat="1"/>
    <row r="2410" s="104" customFormat="1"/>
    <row r="2411" s="104" customFormat="1"/>
    <row r="2412" s="104" customFormat="1"/>
    <row r="2413" s="104" customFormat="1"/>
    <row r="2414" s="104" customFormat="1"/>
    <row r="2415" s="104" customFormat="1"/>
    <row r="2416" s="104" customFormat="1"/>
    <row r="2417" s="104" customFormat="1"/>
    <row r="2418" s="104" customFormat="1"/>
    <row r="2419" s="104" customFormat="1"/>
    <row r="2420" s="104" customFormat="1"/>
    <row r="2421" s="104" customFormat="1"/>
    <row r="2422" s="104" customFormat="1"/>
    <row r="2423" s="104" customFormat="1"/>
    <row r="2424" s="104" customFormat="1"/>
    <row r="2425" s="104" customFormat="1"/>
    <row r="2426" s="104" customFormat="1"/>
    <row r="2427" s="104" customFormat="1"/>
    <row r="2428" s="104" customFormat="1"/>
    <row r="2429" s="104" customFormat="1"/>
    <row r="2430" s="104" customFormat="1"/>
    <row r="2431" s="104" customFormat="1"/>
    <row r="2432" s="104" customFormat="1"/>
    <row r="2433" s="104" customFormat="1"/>
    <row r="2434" s="104" customFormat="1"/>
    <row r="2435" s="104" customFormat="1"/>
    <row r="2436" s="104" customFormat="1"/>
    <row r="2437" s="104" customFormat="1"/>
    <row r="2438" s="104" customFormat="1"/>
    <row r="2439" s="104" customFormat="1"/>
    <row r="2440" s="104" customFormat="1"/>
    <row r="2441" s="104" customFormat="1"/>
    <row r="2442" s="104" customFormat="1"/>
    <row r="2443" s="104" customFormat="1"/>
    <row r="2444" s="104" customFormat="1"/>
    <row r="2445" s="104" customFormat="1"/>
    <row r="2446" s="104" customFormat="1"/>
    <row r="2447" s="104" customFormat="1"/>
    <row r="2448" s="104" customFormat="1"/>
    <row r="2449" s="104" customFormat="1"/>
    <row r="2450" s="104" customFormat="1"/>
    <row r="2451" s="104" customFormat="1"/>
    <row r="2452" s="104" customFormat="1"/>
    <row r="2453" s="104" customFormat="1"/>
    <row r="2454" s="104" customFormat="1"/>
    <row r="2455" s="104" customFormat="1"/>
    <row r="2456" s="104" customFormat="1"/>
    <row r="2457" s="104" customFormat="1"/>
    <row r="2458" s="104" customFormat="1"/>
    <row r="2459" s="104" customFormat="1"/>
    <row r="2460" s="104" customFormat="1"/>
    <row r="2461" s="104" customFormat="1"/>
    <row r="2462" s="104" customFormat="1"/>
    <row r="2463" s="104" customFormat="1"/>
    <row r="2464" s="104" customFormat="1"/>
    <row r="2465" s="104" customFormat="1"/>
    <row r="2466" s="104" customFormat="1"/>
    <row r="2467" s="104" customFormat="1"/>
    <row r="2468" s="104" customFormat="1"/>
    <row r="2469" s="104" customFormat="1"/>
    <row r="2470" s="104" customFormat="1"/>
    <row r="2471" s="104" customFormat="1"/>
    <row r="2472" s="104" customFormat="1"/>
    <row r="2473" s="104" customFormat="1"/>
    <row r="2474" s="104" customFormat="1"/>
    <row r="2475" s="104" customFormat="1"/>
    <row r="2476" s="104" customFormat="1"/>
    <row r="2477" s="104" customFormat="1"/>
    <row r="2478" s="104" customFormat="1"/>
    <row r="2479" s="104" customFormat="1"/>
    <row r="2480" s="104" customFormat="1"/>
    <row r="2481" s="104" customFormat="1"/>
    <row r="2482" s="104" customFormat="1"/>
    <row r="2483" s="104" customFormat="1"/>
    <row r="2484" s="104" customFormat="1"/>
    <row r="2485" s="104" customFormat="1"/>
    <row r="2486" s="104" customFormat="1"/>
    <row r="2487" s="104" customFormat="1"/>
    <row r="2488" s="104" customFormat="1"/>
    <row r="2489" s="104" customFormat="1"/>
    <row r="2490" s="104" customFormat="1"/>
    <row r="2491" s="104" customFormat="1"/>
    <row r="2492" s="104" customFormat="1"/>
    <row r="2493" s="104" customFormat="1"/>
    <row r="2494" s="104" customFormat="1"/>
    <row r="2495" s="104" customFormat="1"/>
    <row r="2496" s="104" customFormat="1"/>
    <row r="2497" s="104" customFormat="1"/>
    <row r="2498" s="104" customFormat="1"/>
    <row r="2499" s="104" customFormat="1"/>
    <row r="2500" s="104" customFormat="1"/>
    <row r="2501" s="104" customFormat="1"/>
    <row r="2502" s="104" customFormat="1"/>
    <row r="2503" s="104" customFormat="1"/>
    <row r="2504" s="104" customFormat="1"/>
    <row r="2505" s="104" customFormat="1"/>
    <row r="2506" s="104" customFormat="1"/>
    <row r="2507" s="104" customFormat="1"/>
    <row r="2508" s="104" customFormat="1"/>
    <row r="2509" s="104" customFormat="1"/>
    <row r="2510" s="104" customFormat="1"/>
    <row r="2511" s="104" customFormat="1"/>
    <row r="2512" s="104" customFormat="1"/>
    <row r="2513" s="104" customFormat="1"/>
    <row r="2514" s="104" customFormat="1"/>
    <row r="2515" s="104" customFormat="1"/>
    <row r="2516" s="104" customFormat="1"/>
    <row r="2517" s="104" customFormat="1"/>
    <row r="2518" s="104" customFormat="1"/>
    <row r="2519" s="104" customFormat="1"/>
    <row r="2520" s="104" customFormat="1"/>
    <row r="2521" s="104" customFormat="1"/>
    <row r="2522" s="104" customFormat="1"/>
    <row r="2523" s="104" customFormat="1"/>
    <row r="2524" s="104" customFormat="1"/>
    <row r="2525" s="104" customFormat="1"/>
    <row r="2526" s="104" customFormat="1"/>
    <row r="2527" s="104" customFormat="1"/>
    <row r="2528" s="104" customFormat="1"/>
    <row r="2529" s="104" customFormat="1"/>
    <row r="2530" s="104" customFormat="1"/>
    <row r="2531" s="104" customFormat="1"/>
    <row r="2532" s="104" customFormat="1"/>
    <row r="2533" s="104" customFormat="1"/>
    <row r="2534" s="104" customFormat="1"/>
    <row r="2535" s="104" customFormat="1"/>
    <row r="2536" s="104" customFormat="1"/>
    <row r="2537" s="104" customFormat="1"/>
    <row r="2538" s="104" customFormat="1"/>
    <row r="2539" s="104" customFormat="1"/>
    <row r="2540" s="104" customFormat="1"/>
    <row r="2541" s="104" customFormat="1"/>
    <row r="2542" s="104" customFormat="1"/>
    <row r="2543" s="104" customFormat="1"/>
    <row r="2544" s="104" customFormat="1"/>
    <row r="2545" s="104" customFormat="1"/>
    <row r="2546" s="104" customFormat="1"/>
    <row r="2547" s="104" customFormat="1"/>
    <row r="2548" s="104" customFormat="1"/>
    <row r="2549" s="104" customFormat="1"/>
    <row r="2550" s="104" customFormat="1"/>
    <row r="2551" s="104" customFormat="1"/>
    <row r="2552" s="104" customFormat="1"/>
    <row r="2553" s="104" customFormat="1"/>
    <row r="2554" s="104" customFormat="1"/>
    <row r="2555" s="104" customFormat="1"/>
    <row r="2556" s="104" customFormat="1"/>
    <row r="2557" s="104" customFormat="1"/>
    <row r="2558" s="104" customFormat="1"/>
    <row r="2559" s="104" customFormat="1"/>
    <row r="2560" s="104" customFormat="1"/>
    <row r="2561" s="104" customFormat="1"/>
    <row r="2562" s="104" customFormat="1"/>
    <row r="2563" s="104" customFormat="1"/>
    <row r="2564" s="104" customFormat="1"/>
    <row r="2565" s="104" customFormat="1"/>
    <row r="2566" s="104" customFormat="1"/>
    <row r="2567" s="104" customFormat="1"/>
    <row r="2568" s="104" customFormat="1"/>
    <row r="2569" s="104" customFormat="1"/>
    <row r="2570" s="104" customFormat="1"/>
    <row r="2571" s="104" customFormat="1"/>
    <row r="2572" s="104" customFormat="1"/>
    <row r="2573" s="104" customFormat="1"/>
    <row r="2574" s="104" customFormat="1"/>
    <row r="2575" s="104" customFormat="1"/>
    <row r="2576" s="104" customFormat="1"/>
    <row r="2577" s="104" customFormat="1"/>
    <row r="2578" s="104" customFormat="1"/>
    <row r="2579" s="104" customFormat="1"/>
    <row r="2580" s="104" customFormat="1"/>
    <row r="2581" s="104" customFormat="1"/>
    <row r="2582" s="104" customFormat="1"/>
    <row r="2583" s="104" customFormat="1"/>
    <row r="2584" s="104" customFormat="1"/>
    <row r="2585" s="104" customFormat="1"/>
    <row r="2586" s="104" customFormat="1"/>
    <row r="2587" s="104" customFormat="1"/>
    <row r="2588" s="104" customFormat="1"/>
    <row r="2589" s="104" customFormat="1"/>
    <row r="2590" s="104" customFormat="1"/>
    <row r="2591" s="104" customFormat="1"/>
    <row r="2592" s="104" customFormat="1"/>
    <row r="2593" s="104" customFormat="1"/>
    <row r="2594" s="104" customFormat="1"/>
    <row r="2595" s="104" customFormat="1"/>
    <row r="2596" s="104" customFormat="1"/>
    <row r="2597" s="104" customFormat="1"/>
    <row r="2598" s="104" customFormat="1"/>
    <row r="2599" s="104" customFormat="1"/>
    <row r="2600" s="104" customFormat="1"/>
    <row r="2601" s="104" customFormat="1"/>
    <row r="2602" s="104" customFormat="1"/>
    <row r="2603" s="104" customFormat="1"/>
    <row r="2604" s="104" customFormat="1"/>
    <row r="2605" s="104" customFormat="1"/>
    <row r="2606" s="104" customFormat="1"/>
    <row r="2607" s="104" customFormat="1"/>
    <row r="2608" s="104" customFormat="1"/>
    <row r="2609" s="104" customFormat="1"/>
    <row r="2610" s="104" customFormat="1"/>
    <row r="2611" s="104" customFormat="1"/>
    <row r="2612" s="104" customFormat="1"/>
    <row r="2613" s="104" customFormat="1"/>
    <row r="2614" s="104" customFormat="1"/>
    <row r="2615" s="104" customFormat="1"/>
    <row r="2616" s="104" customFormat="1"/>
    <row r="2617" s="104" customFormat="1"/>
    <row r="2618" s="104" customFormat="1"/>
    <row r="2619" s="104" customFormat="1"/>
    <row r="2620" s="104" customFormat="1"/>
    <row r="2621" s="104" customFormat="1"/>
    <row r="2622" s="104" customFormat="1"/>
    <row r="2623" s="104" customFormat="1"/>
    <row r="2624" s="104" customFormat="1"/>
    <row r="2625" s="104" customFormat="1"/>
    <row r="2626" s="104" customFormat="1"/>
    <row r="2627" s="104" customFormat="1"/>
    <row r="2628" s="104" customFormat="1"/>
    <row r="2629" s="104" customFormat="1"/>
    <row r="2630" s="104" customFormat="1"/>
    <row r="2631" s="104" customFormat="1"/>
    <row r="2632" s="104" customFormat="1"/>
    <row r="2633" s="104" customFormat="1"/>
    <row r="2634" s="104" customFormat="1"/>
    <row r="2635" s="104" customFormat="1"/>
    <row r="2636" s="104" customFormat="1"/>
    <row r="2637" s="104" customFormat="1"/>
    <row r="2638" s="104" customFormat="1"/>
    <row r="2639" s="104" customFormat="1"/>
    <row r="2640" s="104" customFormat="1"/>
    <row r="2641" s="104" customFormat="1"/>
    <row r="2642" s="104" customFormat="1"/>
    <row r="2643" s="104" customFormat="1"/>
    <row r="2644" s="104" customFormat="1"/>
    <row r="2645" s="104" customFormat="1"/>
    <row r="2646" s="104" customFormat="1"/>
    <row r="2647" s="104" customFormat="1"/>
    <row r="2648" s="104" customFormat="1"/>
    <row r="2649" s="104" customFormat="1"/>
    <row r="2650" s="104" customFormat="1"/>
    <row r="2651" s="104" customFormat="1"/>
    <row r="2652" s="104" customFormat="1"/>
    <row r="2653" s="104" customFormat="1"/>
    <row r="2654" s="104" customFormat="1"/>
    <row r="2655" s="104" customFormat="1"/>
    <row r="2656" s="104" customFormat="1"/>
    <row r="2657" s="104" customFormat="1"/>
    <row r="2658" s="104" customFormat="1"/>
    <row r="2659" s="104" customFormat="1"/>
    <row r="2660" s="104" customFormat="1"/>
    <row r="2661" s="104" customFormat="1"/>
    <row r="2662" s="104" customFormat="1"/>
    <row r="2663" s="104" customFormat="1"/>
    <row r="2664" s="104" customFormat="1"/>
    <row r="2665" s="104" customFormat="1"/>
    <row r="2666" s="104" customFormat="1"/>
    <row r="2667" s="104" customFormat="1"/>
    <row r="2668" s="104" customFormat="1"/>
    <row r="2669" s="104" customFormat="1"/>
    <row r="2670" s="104" customFormat="1"/>
    <row r="2671" s="104" customFormat="1"/>
    <row r="2672" s="104" customFormat="1"/>
    <row r="2673" s="104" customFormat="1"/>
    <row r="2674" s="104" customFormat="1"/>
    <row r="2675" s="104" customFormat="1"/>
    <row r="2676" s="104" customFormat="1"/>
    <row r="2677" s="104" customFormat="1"/>
    <row r="2678" s="104" customFormat="1"/>
    <row r="2679" s="104" customFormat="1"/>
    <row r="2680" s="104" customFormat="1"/>
    <row r="2681" s="104" customFormat="1"/>
    <row r="2682" s="104" customFormat="1"/>
    <row r="2683" s="104" customFormat="1"/>
    <row r="2684" s="104" customFormat="1"/>
    <row r="2685" s="104" customFormat="1"/>
    <row r="2686" s="104" customFormat="1"/>
    <row r="2687" s="104" customFormat="1"/>
    <row r="2688" s="104" customFormat="1"/>
    <row r="2689" s="104" customFormat="1"/>
    <row r="2690" s="104" customFormat="1"/>
    <row r="2691" s="104" customFormat="1"/>
    <row r="2692" s="104" customFormat="1"/>
    <row r="2693" s="104" customFormat="1"/>
    <row r="2694" s="104" customFormat="1"/>
    <row r="2695" s="104" customFormat="1"/>
    <row r="2696" s="104" customFormat="1"/>
    <row r="2697" s="104" customFormat="1"/>
    <row r="2698" s="104" customFormat="1"/>
    <row r="2699" s="104" customFormat="1"/>
    <row r="2700" s="104" customFormat="1"/>
    <row r="2701" s="104" customFormat="1"/>
    <row r="2702" s="104" customFormat="1"/>
    <row r="2703" s="104" customFormat="1"/>
    <row r="2704" s="104" customFormat="1"/>
    <row r="2705" s="104" customFormat="1"/>
    <row r="2706" s="104" customFormat="1"/>
    <row r="2707" s="104" customFormat="1"/>
    <row r="2708" s="104" customFormat="1"/>
    <row r="2709" s="104" customFormat="1"/>
    <row r="2710" s="104" customFormat="1"/>
    <row r="2711" s="104" customFormat="1"/>
    <row r="2712" s="104" customFormat="1"/>
    <row r="2713" s="104" customFormat="1"/>
    <row r="2714" s="104" customFormat="1"/>
    <row r="2715" s="104" customFormat="1"/>
    <row r="2716" s="104" customFormat="1"/>
    <row r="2717" s="104" customFormat="1"/>
    <row r="2718" s="104" customFormat="1"/>
    <row r="2719" s="104" customFormat="1"/>
    <row r="2720" s="104" customFormat="1"/>
    <row r="2721" s="104" customFormat="1"/>
    <row r="2722" s="104" customFormat="1"/>
    <row r="2723" s="104" customFormat="1"/>
    <row r="2724" s="104" customFormat="1"/>
    <row r="2725" s="104" customFormat="1"/>
    <row r="2726" s="104" customFormat="1"/>
    <row r="2727" s="104" customFormat="1"/>
    <row r="2728" s="104" customFormat="1"/>
    <row r="2729" s="104" customFormat="1"/>
    <row r="2730" s="104" customFormat="1"/>
    <row r="2731" s="104" customFormat="1"/>
    <row r="2732" s="104" customFormat="1"/>
    <row r="2733" s="104" customFormat="1"/>
    <row r="2734" s="104" customFormat="1"/>
    <row r="2735" s="104" customFormat="1"/>
    <row r="2736" s="104" customFormat="1"/>
    <row r="2737" s="104" customFormat="1"/>
    <row r="2738" s="104" customFormat="1"/>
    <row r="2739" s="104" customFormat="1"/>
    <row r="2740" s="104" customFormat="1"/>
    <row r="2741" s="104" customFormat="1"/>
    <row r="2742" s="104" customFormat="1"/>
    <row r="2743" s="104" customFormat="1"/>
    <row r="2744" s="104" customFormat="1"/>
    <row r="2745" s="104" customFormat="1"/>
    <row r="2746" s="104" customFormat="1"/>
    <row r="2747" s="104" customFormat="1"/>
    <row r="2748" s="104" customFormat="1"/>
    <row r="2749" s="104" customFormat="1"/>
    <row r="2750" s="104" customFormat="1"/>
    <row r="2751" s="104" customFormat="1"/>
    <row r="2752" s="104" customFormat="1"/>
    <row r="2753" s="104" customFormat="1"/>
    <row r="2754" s="104" customFormat="1"/>
    <row r="2755" s="104" customFormat="1"/>
    <row r="2756" s="104" customFormat="1"/>
    <row r="2757" s="104" customFormat="1"/>
    <row r="2758" s="104" customFormat="1"/>
    <row r="2759" s="104" customFormat="1"/>
    <row r="2760" s="104" customFormat="1"/>
    <row r="2761" s="104" customFormat="1"/>
    <row r="2762" s="104" customFormat="1"/>
    <row r="2763" s="104" customFormat="1"/>
    <row r="2764" s="104" customFormat="1"/>
    <row r="2765" s="104" customFormat="1"/>
    <row r="2766" s="104" customFormat="1"/>
    <row r="2767" s="104" customFormat="1"/>
    <row r="2768" s="104" customFormat="1"/>
    <row r="2769" s="104" customFormat="1"/>
    <row r="2770" s="104" customFormat="1"/>
    <row r="2771" s="104" customFormat="1"/>
    <row r="2772" s="104" customFormat="1"/>
    <row r="2773" s="104" customFormat="1"/>
    <row r="2774" s="104" customFormat="1"/>
    <row r="2775" s="104" customFormat="1"/>
    <row r="2776" s="104" customFormat="1"/>
    <row r="2777" s="104" customFormat="1"/>
    <row r="2778" s="104" customFormat="1"/>
    <row r="2779" s="104" customFormat="1"/>
    <row r="2780" s="104" customFormat="1"/>
    <row r="2781" s="104" customFormat="1"/>
    <row r="2782" s="104" customFormat="1"/>
    <row r="2783" s="104" customFormat="1"/>
    <row r="2784" s="104" customFormat="1"/>
    <row r="2785" s="104" customFormat="1"/>
    <row r="2786" s="104" customFormat="1"/>
    <row r="2787" s="104" customFormat="1"/>
    <row r="2788" s="104" customFormat="1"/>
    <row r="2789" s="104" customFormat="1"/>
    <row r="2790" s="104" customFormat="1"/>
    <row r="2791" s="104" customFormat="1"/>
    <row r="2792" s="104" customFormat="1"/>
    <row r="2793" s="104" customFormat="1"/>
    <row r="2794" s="104" customFormat="1"/>
    <row r="2795" s="104" customFormat="1"/>
    <row r="2796" s="104" customFormat="1"/>
    <row r="2797" s="104" customFormat="1"/>
    <row r="2798" s="104" customFormat="1"/>
    <row r="2799" s="104" customFormat="1"/>
    <row r="2800" s="104" customFormat="1"/>
    <row r="2801" s="104" customFormat="1"/>
    <row r="2802" s="104" customFormat="1"/>
    <row r="2803" s="104" customFormat="1"/>
    <row r="2804" s="104" customFormat="1"/>
    <row r="2805" s="104" customFormat="1"/>
    <row r="2806" s="104" customFormat="1"/>
    <row r="2807" s="104" customFormat="1"/>
    <row r="2808" s="104" customFormat="1"/>
    <row r="2809" s="104" customFormat="1"/>
    <row r="2810" s="104" customFormat="1"/>
    <row r="2811" s="104" customFormat="1"/>
    <row r="2812" s="104" customFormat="1"/>
    <row r="2813" s="104" customFormat="1"/>
    <row r="2814" s="104" customFormat="1"/>
    <row r="2815" s="104" customFormat="1"/>
    <row r="2816" s="104" customFormat="1"/>
    <row r="2817" s="104" customFormat="1"/>
    <row r="2818" s="104" customFormat="1"/>
    <row r="2819" s="104" customFormat="1"/>
    <row r="2820" s="104" customFormat="1"/>
    <row r="2821" s="104" customFormat="1"/>
    <row r="2822" s="104" customFormat="1"/>
    <row r="2823" s="104" customFormat="1"/>
    <row r="2824" s="104" customFormat="1"/>
    <row r="2825" s="104" customFormat="1"/>
    <row r="2826" s="104" customFormat="1"/>
    <row r="2827" s="104" customFormat="1"/>
    <row r="2828" s="104" customFormat="1"/>
    <row r="2829" s="104" customFormat="1"/>
    <row r="2830" s="104" customFormat="1"/>
    <row r="2831" s="104" customFormat="1"/>
    <row r="2832" s="104" customFormat="1"/>
    <row r="2833" s="104" customFormat="1"/>
    <row r="2834" s="104" customFormat="1"/>
    <row r="2835" s="104" customFormat="1"/>
    <row r="2836" s="104" customFormat="1"/>
    <row r="2837" s="104" customFormat="1"/>
    <row r="2838" s="104" customFormat="1"/>
    <row r="2839" s="104" customFormat="1"/>
    <row r="2840" s="104" customFormat="1"/>
    <row r="2841" s="104" customFormat="1"/>
    <row r="2842" s="104" customFormat="1"/>
    <row r="2843" s="104" customFormat="1"/>
    <row r="2844" s="104" customFormat="1"/>
    <row r="2845" s="104" customFormat="1"/>
    <row r="2846" s="104" customFormat="1"/>
    <row r="2847" s="104" customFormat="1"/>
    <row r="2848" s="104" customFormat="1"/>
    <row r="2849" s="104" customFormat="1"/>
    <row r="2850" s="104" customFormat="1"/>
    <row r="2851" s="104" customFormat="1"/>
    <row r="2852" s="104" customFormat="1"/>
    <row r="2853" s="104" customFormat="1"/>
    <row r="2854" s="104" customFormat="1"/>
    <row r="2855" s="104" customFormat="1"/>
    <row r="2856" s="104" customFormat="1"/>
    <row r="2857" s="104" customFormat="1"/>
    <row r="2858" s="104" customFormat="1"/>
    <row r="2859" s="104" customFormat="1"/>
    <row r="2860" s="104" customFormat="1"/>
    <row r="2861" s="104" customFormat="1"/>
    <row r="2862" s="104" customFormat="1"/>
    <row r="2863" s="104" customFormat="1"/>
    <row r="2864" s="104" customFormat="1"/>
    <row r="2865" s="104" customFormat="1"/>
    <row r="2866" s="104" customFormat="1"/>
    <row r="2867" s="104" customFormat="1"/>
    <row r="2868" s="104" customFormat="1"/>
    <row r="2869" s="104" customFormat="1"/>
    <row r="2870" s="104" customFormat="1"/>
    <row r="2871" s="104" customFormat="1"/>
    <row r="2872" s="104" customFormat="1"/>
    <row r="2873" s="104" customFormat="1"/>
    <row r="2874" s="104" customFormat="1"/>
    <row r="2875" s="104" customFormat="1"/>
    <row r="2876" s="104" customFormat="1"/>
    <row r="2877" s="104" customFormat="1"/>
    <row r="2878" s="104" customFormat="1"/>
    <row r="2879" s="104" customFormat="1"/>
    <row r="2880" s="104" customFormat="1"/>
    <row r="2881" s="104" customFormat="1"/>
    <row r="2882" s="104" customFormat="1"/>
    <row r="2883" s="104" customFormat="1"/>
    <row r="2884" s="104" customFormat="1"/>
    <row r="2885" s="104" customFormat="1"/>
    <row r="2886" s="104" customFormat="1"/>
    <row r="2887" s="104" customFormat="1"/>
    <row r="2888" s="104" customFormat="1"/>
    <row r="2889" s="104" customFormat="1"/>
    <row r="2890" s="104" customFormat="1"/>
    <row r="2891" s="104" customFormat="1"/>
    <row r="2892" s="104" customFormat="1"/>
    <row r="2893" s="104" customFormat="1"/>
    <row r="2894" s="104" customFormat="1"/>
    <row r="2895" s="104" customFormat="1"/>
    <row r="2896" s="104" customFormat="1"/>
    <row r="2897" s="104" customFormat="1"/>
    <row r="2898" s="104" customFormat="1"/>
    <row r="2899" s="104" customFormat="1"/>
    <row r="2900" s="104" customFormat="1"/>
    <row r="2901" s="104" customFormat="1"/>
    <row r="2902" s="104" customFormat="1"/>
    <row r="2903" s="104" customFormat="1"/>
    <row r="2904" s="104" customFormat="1"/>
    <row r="2905" s="104" customFormat="1"/>
    <row r="2906" s="104" customFormat="1"/>
    <row r="2907" s="104" customFormat="1"/>
    <row r="2908" s="104" customFormat="1"/>
    <row r="2909" s="104" customFormat="1"/>
    <row r="2910" s="104" customFormat="1"/>
    <row r="2911" s="104" customFormat="1"/>
    <row r="2912" s="104" customFormat="1"/>
    <row r="2913" s="104" customFormat="1"/>
    <row r="2914" s="104" customFormat="1"/>
    <row r="2915" s="104" customFormat="1"/>
    <row r="2916" s="104" customFormat="1"/>
    <row r="2917" s="104" customFormat="1"/>
    <row r="2918" s="104" customFormat="1"/>
    <row r="2919" s="104" customFormat="1"/>
    <row r="2920" s="104" customFormat="1"/>
    <row r="2921" s="104" customFormat="1"/>
    <row r="2922" s="104" customFormat="1"/>
    <row r="2923" s="104" customFormat="1"/>
    <row r="2924" s="104" customFormat="1"/>
    <row r="2925" s="104" customFormat="1"/>
    <row r="2926" s="104" customFormat="1"/>
    <row r="2927" s="104" customFormat="1"/>
    <row r="2928" s="104" customFormat="1"/>
    <row r="2929" s="104" customFormat="1"/>
    <row r="2930" s="104" customFormat="1"/>
    <row r="2931" s="104" customFormat="1"/>
    <row r="2932" s="104" customFormat="1"/>
    <row r="2933" s="104" customFormat="1"/>
    <row r="2934" s="104" customFormat="1"/>
    <row r="2935" s="104" customFormat="1"/>
    <row r="2936" s="104" customFormat="1"/>
    <row r="2937" s="104" customFormat="1"/>
    <row r="2938" s="104" customFormat="1"/>
    <row r="2939" s="104" customFormat="1"/>
    <row r="2940" s="104" customFormat="1"/>
    <row r="2941" s="104" customFormat="1"/>
    <row r="2942" s="104" customFormat="1"/>
    <row r="2943" s="104" customFormat="1"/>
    <row r="2944" s="104" customFormat="1"/>
    <row r="2945" s="104" customFormat="1"/>
    <row r="2946" s="104" customFormat="1"/>
    <row r="2947" s="104" customFormat="1"/>
    <row r="2948" s="104" customFormat="1"/>
    <row r="2949" s="104" customFormat="1"/>
    <row r="2950" s="104" customFormat="1"/>
    <row r="2951" s="104" customFormat="1"/>
    <row r="2952" s="104" customFormat="1"/>
    <row r="2953" s="104" customFormat="1"/>
    <row r="2954" s="104" customFormat="1"/>
    <row r="2955" s="104" customFormat="1"/>
    <row r="2956" s="104" customFormat="1"/>
    <row r="2957" s="104" customFormat="1"/>
    <row r="2958" s="104" customFormat="1"/>
    <row r="2959" s="104" customFormat="1"/>
    <row r="2960" s="104" customFormat="1"/>
    <row r="2961" s="104" customFormat="1"/>
    <row r="2962" s="104" customFormat="1"/>
    <row r="2963" s="104" customFormat="1"/>
    <row r="2964" s="104" customFormat="1"/>
    <row r="2965" s="104" customFormat="1"/>
    <row r="2966" s="104" customFormat="1"/>
    <row r="2967" s="104" customFormat="1"/>
    <row r="2968" s="104" customFormat="1"/>
    <row r="2969" s="104" customFormat="1"/>
    <row r="2970" s="104" customFormat="1"/>
    <row r="2971" s="104" customFormat="1"/>
    <row r="2972" s="104" customFormat="1"/>
    <row r="2973" s="104" customFormat="1"/>
    <row r="2974" s="104" customFormat="1"/>
    <row r="2975" s="104" customFormat="1"/>
    <row r="2976" s="104" customFormat="1"/>
    <row r="2977" s="104" customFormat="1"/>
    <row r="2978" s="104" customFormat="1"/>
    <row r="2979" s="104" customFormat="1"/>
    <row r="2980" s="104" customFormat="1"/>
    <row r="2981" s="104" customFormat="1"/>
    <row r="2982" s="104" customFormat="1"/>
    <row r="2983" s="104" customFormat="1"/>
    <row r="2984" s="104" customFormat="1"/>
    <row r="2985" s="104" customFormat="1"/>
    <row r="2986" s="104" customFormat="1"/>
    <row r="2987" s="104" customFormat="1"/>
    <row r="2988" s="104" customFormat="1"/>
    <row r="2989" s="104" customFormat="1"/>
    <row r="2990" s="104" customFormat="1"/>
    <row r="2991" s="104" customFormat="1"/>
    <row r="2992" s="104" customFormat="1"/>
    <row r="2993" s="104" customFormat="1"/>
    <row r="2994" s="104" customFormat="1"/>
    <row r="2995" s="104" customFormat="1"/>
    <row r="2996" s="104" customFormat="1"/>
    <row r="2997" s="104" customFormat="1"/>
    <row r="2998" s="104" customFormat="1"/>
    <row r="2999" s="104" customFormat="1"/>
    <row r="3000" s="104" customFormat="1"/>
    <row r="3001" s="104" customFormat="1"/>
    <row r="3002" s="104" customFormat="1"/>
    <row r="3003" s="104" customFormat="1"/>
    <row r="3004" s="104" customFormat="1"/>
    <row r="3005" s="104" customFormat="1"/>
    <row r="3006" s="104" customFormat="1"/>
    <row r="3007" s="104" customFormat="1"/>
    <row r="3008" s="104" customFormat="1"/>
    <row r="3009" s="104" customFormat="1"/>
    <row r="3010" s="104" customFormat="1"/>
    <row r="3011" s="104" customFormat="1"/>
    <row r="3012" s="104" customFormat="1"/>
    <row r="3013" s="104" customFormat="1"/>
    <row r="3014" s="104" customFormat="1"/>
    <row r="3015" s="104" customFormat="1"/>
    <row r="3016" s="104" customFormat="1"/>
    <row r="3017" s="104" customFormat="1"/>
    <row r="3018" s="104" customFormat="1"/>
    <row r="3019" s="104" customFormat="1"/>
    <row r="3020" s="104" customFormat="1"/>
    <row r="3021" s="104" customFormat="1"/>
    <row r="3022" s="104" customFormat="1"/>
    <row r="3023" s="104" customFormat="1"/>
    <row r="3024" s="104" customFormat="1"/>
    <row r="3025" s="104" customFormat="1"/>
    <row r="3026" s="104" customFormat="1"/>
    <row r="3027" s="104" customFormat="1"/>
    <row r="3028" s="104" customFormat="1"/>
    <row r="3029" s="104" customFormat="1"/>
    <row r="3030" s="104" customFormat="1"/>
    <row r="3031" s="104" customFormat="1"/>
    <row r="3032" s="104" customFormat="1"/>
    <row r="3033" s="104" customFormat="1"/>
    <row r="3034" s="104" customFormat="1"/>
    <row r="3035" s="104" customFormat="1"/>
    <row r="3036" s="104" customFormat="1"/>
    <row r="3037" s="104" customFormat="1"/>
    <row r="3038" s="104" customFormat="1"/>
    <row r="3039" s="104" customFormat="1"/>
    <row r="3040" s="104" customFormat="1"/>
    <row r="3041" s="104" customFormat="1"/>
    <row r="3042" s="104" customFormat="1"/>
    <row r="3043" s="104" customFormat="1"/>
    <row r="3044" s="104" customFormat="1"/>
    <row r="3045" s="104" customFormat="1"/>
    <row r="3046" s="104" customFormat="1"/>
    <row r="3047" s="104" customFormat="1"/>
    <row r="3048" s="104" customFormat="1"/>
    <row r="3049" s="104" customFormat="1"/>
    <row r="3050" s="104" customFormat="1"/>
    <row r="3051" s="104" customFormat="1"/>
    <row r="3052" s="104" customFormat="1"/>
    <row r="3053" s="104" customFormat="1"/>
    <row r="3054" s="104" customFormat="1"/>
    <row r="3055" s="104" customFormat="1"/>
    <row r="3056" s="104" customFormat="1"/>
    <row r="3057" s="104" customFormat="1"/>
    <row r="3058" s="104" customFormat="1"/>
    <row r="3059" s="104" customFormat="1"/>
    <row r="3060" s="104" customFormat="1"/>
    <row r="3061" s="104" customFormat="1"/>
    <row r="3062" s="104" customFormat="1"/>
    <row r="3063" s="104" customFormat="1"/>
    <row r="3064" s="104" customFormat="1"/>
    <row r="3065" s="104" customFormat="1"/>
    <row r="3066" s="104" customFormat="1"/>
    <row r="3067" s="104" customFormat="1"/>
    <row r="3068" s="104" customFormat="1"/>
    <row r="3069" s="104" customFormat="1"/>
    <row r="3070" s="104" customFormat="1"/>
    <row r="3071" s="104" customFormat="1"/>
    <row r="3072" s="104" customFormat="1"/>
    <row r="3073" s="104" customFormat="1"/>
    <row r="3074" s="104" customFormat="1"/>
    <row r="3075" s="104" customFormat="1"/>
    <row r="3076" s="104" customFormat="1"/>
    <row r="3077" s="104" customFormat="1"/>
    <row r="3078" s="104" customFormat="1"/>
    <row r="3079" s="104" customFormat="1"/>
    <row r="3080" s="104" customFormat="1"/>
    <row r="3081" s="104" customFormat="1"/>
    <row r="3082" s="104" customFormat="1"/>
    <row r="3083" s="104" customFormat="1"/>
    <row r="3084" s="104" customFormat="1"/>
    <row r="3085" s="104" customFormat="1"/>
    <row r="3086" s="104" customFormat="1"/>
    <row r="3087" s="104" customFormat="1"/>
    <row r="3088" s="104" customFormat="1"/>
    <row r="3089" s="104" customFormat="1"/>
    <row r="3090" s="104" customFormat="1"/>
    <row r="3091" s="104" customFormat="1"/>
    <row r="3092" s="104" customFormat="1"/>
    <row r="3093" s="104" customFormat="1"/>
    <row r="3094" s="104" customFormat="1"/>
    <row r="3095" s="104" customFormat="1"/>
    <row r="3096" s="104" customFormat="1"/>
    <row r="3097" s="104" customFormat="1"/>
    <row r="3098" s="104" customFormat="1"/>
    <row r="3099" s="104" customFormat="1"/>
    <row r="3100" s="104" customFormat="1"/>
    <row r="3101" s="104" customFormat="1"/>
    <row r="3102" s="104" customFormat="1"/>
    <row r="3103" s="104" customFormat="1"/>
    <row r="3104" s="104" customFormat="1"/>
    <row r="3105" s="104" customFormat="1"/>
    <row r="3106" s="104" customFormat="1"/>
    <row r="3107" s="104" customFormat="1"/>
    <row r="3108" s="104" customFormat="1"/>
    <row r="3109" s="104" customFormat="1"/>
    <row r="3110" s="104" customFormat="1"/>
    <row r="3111" s="104" customFormat="1"/>
    <row r="3112" s="104" customFormat="1"/>
    <row r="3113" s="104" customFormat="1"/>
    <row r="3114" s="104" customFormat="1"/>
    <row r="3115" s="104" customFormat="1"/>
    <row r="3116" s="104" customFormat="1"/>
    <row r="3117" s="104" customFormat="1"/>
    <row r="3118" s="104" customFormat="1"/>
    <row r="3119" s="104" customFormat="1"/>
    <row r="3120" s="104" customFormat="1"/>
    <row r="3121" s="104" customFormat="1"/>
    <row r="3122" s="104" customFormat="1"/>
    <row r="3123" s="104" customFormat="1"/>
    <row r="3124" s="104" customFormat="1"/>
    <row r="3125" s="104" customFormat="1"/>
    <row r="3126" s="104" customFormat="1"/>
    <row r="3127" s="104" customFormat="1"/>
    <row r="3128" s="104" customFormat="1"/>
    <row r="3129" s="104" customFormat="1"/>
    <row r="3130" s="104" customFormat="1"/>
    <row r="3131" s="104" customFormat="1"/>
    <row r="3132" s="104" customFormat="1"/>
    <row r="3133" s="104" customFormat="1"/>
    <row r="3134" s="104" customFormat="1"/>
    <row r="3135" s="104" customFormat="1"/>
    <row r="3136" s="104" customFormat="1"/>
    <row r="3137" s="104" customFormat="1"/>
    <row r="3138" s="104" customFormat="1"/>
    <row r="3139" s="104" customFormat="1"/>
    <row r="3140" s="104" customFormat="1"/>
    <row r="3141" s="104" customFormat="1"/>
    <row r="3142" s="104" customFormat="1"/>
    <row r="3143" s="104" customFormat="1"/>
    <row r="3144" s="104" customFormat="1"/>
    <row r="3145" s="104" customFormat="1"/>
    <row r="3146" s="104" customFormat="1"/>
    <row r="3147" s="104" customFormat="1"/>
    <row r="3148" s="104" customFormat="1"/>
    <row r="3149" s="104" customFormat="1"/>
    <row r="3150" s="104" customFormat="1"/>
    <row r="3151" s="104" customFormat="1"/>
    <row r="3152" s="104" customFormat="1"/>
    <row r="3153" s="104" customFormat="1"/>
    <row r="3154" s="104" customFormat="1"/>
    <row r="3155" s="104" customFormat="1"/>
    <row r="3156" s="104" customFormat="1"/>
    <row r="3157" s="104" customFormat="1"/>
    <row r="3158" s="104" customFormat="1"/>
    <row r="3159" s="104" customFormat="1"/>
    <row r="3160" s="104" customFormat="1"/>
    <row r="3161" s="104" customFormat="1"/>
    <row r="3162" s="104" customFormat="1"/>
    <row r="3163" s="104" customFormat="1"/>
    <row r="3164" s="104" customFormat="1"/>
    <row r="3165" s="104" customFormat="1"/>
    <row r="3166" s="104" customFormat="1"/>
    <row r="3167" s="104" customFormat="1"/>
    <row r="3168" s="104" customFormat="1"/>
    <row r="3169" s="104" customFormat="1"/>
    <row r="3170" s="104" customFormat="1"/>
    <row r="3171" s="104" customFormat="1"/>
    <row r="3172" s="104" customFormat="1"/>
    <row r="3173" s="104" customFormat="1"/>
    <row r="3174" s="104" customFormat="1"/>
    <row r="3175" s="104" customFormat="1"/>
    <row r="3176" s="104" customFormat="1"/>
    <row r="3177" s="104" customFormat="1"/>
    <row r="3178" s="104" customFormat="1"/>
    <row r="3179" s="104" customFormat="1"/>
    <row r="3180" s="104" customFormat="1"/>
    <row r="3181" s="104" customFormat="1"/>
    <row r="3182" s="104" customFormat="1"/>
    <row r="3183" s="104" customFormat="1"/>
    <row r="3184" s="104" customFormat="1"/>
    <row r="3185" s="104" customFormat="1"/>
    <row r="3186" s="104" customFormat="1"/>
    <row r="3187" s="104" customFormat="1"/>
    <row r="3188" s="104" customFormat="1"/>
    <row r="3189" s="104" customFormat="1"/>
    <row r="3190" s="104" customFormat="1"/>
    <row r="3191" s="104" customFormat="1"/>
    <row r="3192" s="104" customFormat="1"/>
    <row r="3193" s="104" customFormat="1"/>
    <row r="3194" s="104" customFormat="1"/>
    <row r="3195" s="104" customFormat="1"/>
    <row r="3196" s="104" customFormat="1"/>
    <row r="3197" s="104" customFormat="1"/>
    <row r="3198" s="104" customFormat="1"/>
    <row r="3199" s="104" customFormat="1"/>
    <row r="3200" s="104" customFormat="1"/>
    <row r="3201" s="104" customFormat="1"/>
    <row r="3202" s="104" customFormat="1"/>
    <row r="3203" s="104" customFormat="1"/>
    <row r="3204" s="104" customFormat="1"/>
    <row r="3205" s="104" customFormat="1"/>
    <row r="3206" s="104" customFormat="1"/>
    <row r="3207" s="104" customFormat="1"/>
    <row r="3208" s="104" customFormat="1"/>
    <row r="3209" s="104" customFormat="1"/>
    <row r="3210" s="104" customFormat="1"/>
    <row r="3211" s="104" customFormat="1"/>
    <row r="3212" s="104" customFormat="1"/>
    <row r="3213" s="104" customFormat="1"/>
    <row r="3214" s="104" customFormat="1"/>
    <row r="3215" s="104" customFormat="1"/>
    <row r="3216" s="104" customFormat="1"/>
    <row r="3217" s="104" customFormat="1"/>
    <row r="3218" s="104" customFormat="1"/>
    <row r="3219" s="104" customFormat="1"/>
    <row r="3220" s="104" customFormat="1"/>
    <row r="3221" s="104" customFormat="1"/>
    <row r="3222" s="104" customFormat="1"/>
    <row r="3223" s="104" customFormat="1"/>
    <row r="3224" s="104" customFormat="1"/>
    <row r="3225" s="104" customFormat="1"/>
    <row r="3226" s="104" customFormat="1"/>
    <row r="3227" s="104" customFormat="1"/>
    <row r="3228" s="104" customFormat="1"/>
    <row r="3229" s="104" customFormat="1"/>
    <row r="3230" s="104" customFormat="1"/>
    <row r="3231" s="104" customFormat="1"/>
    <row r="3232" s="104" customFormat="1"/>
    <row r="3233" s="104" customFormat="1"/>
    <row r="3234" s="104" customFormat="1"/>
    <row r="3235" s="104" customFormat="1"/>
    <row r="3236" s="104" customFormat="1"/>
    <row r="3237" s="104" customFormat="1"/>
    <row r="3238" s="104" customFormat="1"/>
    <row r="3239" s="104" customFormat="1"/>
    <row r="3240" s="104" customFormat="1"/>
    <row r="3241" s="104" customFormat="1"/>
    <row r="3242" s="104" customFormat="1"/>
    <row r="3243" s="104" customFormat="1"/>
    <row r="3244" s="104" customFormat="1"/>
    <row r="3245" s="104" customFormat="1"/>
    <row r="3246" s="104" customFormat="1"/>
    <row r="3247" s="104" customFormat="1"/>
    <row r="3248" s="104" customFormat="1"/>
    <row r="3249" s="104" customFormat="1"/>
    <row r="3250" s="104" customFormat="1"/>
    <row r="3251" s="104" customFormat="1"/>
    <row r="3252" s="104" customFormat="1"/>
    <row r="3253" s="104" customFormat="1"/>
    <row r="3254" s="104" customFormat="1"/>
    <row r="3255" s="104" customFormat="1"/>
    <row r="3256" s="104" customFormat="1"/>
    <row r="3257" s="104" customFormat="1"/>
    <row r="3258" s="104" customFormat="1"/>
    <row r="3259" s="104" customFormat="1"/>
    <row r="3260" s="104" customFormat="1"/>
    <row r="3261" s="104" customFormat="1"/>
    <row r="3262" s="104" customFormat="1"/>
    <row r="3263" s="104" customFormat="1"/>
    <row r="3264" s="104" customFormat="1"/>
    <row r="3265" s="104" customFormat="1"/>
    <row r="3266" s="104" customFormat="1"/>
    <row r="3267" s="104" customFormat="1"/>
    <row r="3268" s="104" customFormat="1"/>
    <row r="3269" s="104" customFormat="1"/>
    <row r="3270" s="104" customFormat="1"/>
    <row r="3271" s="104" customFormat="1"/>
    <row r="3272" s="104" customFormat="1"/>
    <row r="3273" s="104" customFormat="1"/>
    <row r="3274" s="104" customFormat="1"/>
    <row r="3275" s="104" customFormat="1"/>
    <row r="3276" s="104" customFormat="1"/>
    <row r="3277" s="104" customFormat="1"/>
    <row r="3278" s="104" customFormat="1"/>
    <row r="3279" s="104" customFormat="1"/>
    <row r="3280" s="104" customFormat="1"/>
    <row r="3281" s="104" customFormat="1"/>
    <row r="3282" s="104" customFormat="1"/>
    <row r="3283" s="104" customFormat="1"/>
    <row r="3284" s="104" customFormat="1"/>
    <row r="3285" s="104" customFormat="1"/>
    <row r="3286" s="104" customFormat="1"/>
    <row r="3287" s="104" customFormat="1"/>
    <row r="3288" s="104" customFormat="1"/>
    <row r="3289" s="104" customFormat="1"/>
    <row r="3290" s="104" customFormat="1"/>
    <row r="3291" s="104" customFormat="1"/>
    <row r="3292" s="104" customFormat="1"/>
    <row r="3293" s="104" customFormat="1"/>
    <row r="3294" s="104" customFormat="1"/>
    <row r="3295" s="104" customFormat="1"/>
    <row r="3296" s="104" customFormat="1"/>
    <row r="3297" s="104" customFormat="1"/>
    <row r="3298" s="104" customFormat="1"/>
    <row r="3299" s="104" customFormat="1"/>
    <row r="3300" s="104" customFormat="1"/>
    <row r="3301" s="104" customFormat="1"/>
    <row r="3302" s="104" customFormat="1"/>
    <row r="3303" s="104" customFormat="1"/>
    <row r="3304" s="104" customFormat="1"/>
    <row r="3305" s="104" customFormat="1"/>
    <row r="3306" s="104" customFormat="1"/>
    <row r="3307" s="104" customFormat="1"/>
    <row r="3308" s="104" customFormat="1"/>
    <row r="3309" s="104" customFormat="1"/>
    <row r="3310" s="104" customFormat="1"/>
    <row r="3311" s="104" customFormat="1"/>
    <row r="3312" s="104" customFormat="1"/>
    <row r="3313" s="104" customFormat="1"/>
    <row r="3314" s="104" customFormat="1"/>
    <row r="3315" s="104" customFormat="1"/>
    <row r="3316" s="104" customFormat="1"/>
    <row r="3317" s="104" customFormat="1"/>
    <row r="3318" s="104" customFormat="1"/>
    <row r="3319" s="104" customFormat="1"/>
    <row r="3320" s="104" customFormat="1"/>
    <row r="3321" s="104" customFormat="1"/>
    <row r="3322" s="104" customFormat="1"/>
    <row r="3323" s="104" customFormat="1"/>
    <row r="3324" s="104" customFormat="1"/>
    <row r="3325" s="104" customFormat="1"/>
    <row r="3326" s="104" customFormat="1"/>
    <row r="3327" s="104" customFormat="1"/>
    <row r="3328" s="104" customFormat="1"/>
    <row r="3329" s="104" customFormat="1"/>
    <row r="3330" s="104" customFormat="1"/>
    <row r="3331" s="104" customFormat="1"/>
    <row r="3332" s="104" customFormat="1"/>
    <row r="3333" s="104" customFormat="1"/>
    <row r="3334" s="104" customFormat="1"/>
    <row r="3335" s="104" customFormat="1"/>
    <row r="3336" s="104" customFormat="1"/>
    <row r="3337" s="104" customFormat="1"/>
    <row r="3338" s="104" customFormat="1"/>
    <row r="3339" s="104" customFormat="1"/>
    <row r="3340" s="104" customFormat="1"/>
    <row r="3341" s="104" customFormat="1"/>
    <row r="3342" s="104" customFormat="1"/>
    <row r="3343" s="104" customFormat="1"/>
    <row r="3344" s="104" customFormat="1"/>
    <row r="3345" s="104" customFormat="1"/>
    <row r="3346" s="104" customFormat="1"/>
    <row r="3347" s="104" customFormat="1"/>
    <row r="3348" s="104" customFormat="1"/>
    <row r="3349" s="104" customFormat="1"/>
    <row r="3350" s="104" customFormat="1"/>
    <row r="3351" s="104" customFormat="1"/>
    <row r="3352" s="104" customFormat="1"/>
    <row r="3353" s="104" customFormat="1"/>
    <row r="3354" s="104" customFormat="1"/>
    <row r="3355" s="104" customFormat="1"/>
    <row r="3356" s="104" customFormat="1"/>
    <row r="3357" s="104" customFormat="1"/>
    <row r="3358" s="104" customFormat="1"/>
    <row r="3359" s="104" customFormat="1"/>
    <row r="3360" s="104" customFormat="1"/>
    <row r="3361" s="104" customFormat="1"/>
    <row r="3362" s="104" customFormat="1"/>
    <row r="3363" s="104" customFormat="1"/>
    <row r="3364" s="104" customFormat="1"/>
    <row r="3365" s="104" customFormat="1"/>
    <row r="3366" s="104" customFormat="1"/>
    <row r="3367" s="104" customFormat="1"/>
    <row r="3368" s="104" customFormat="1"/>
    <row r="3369" s="104" customFormat="1"/>
    <row r="3370" s="104" customFormat="1"/>
    <row r="3371" s="104" customFormat="1"/>
    <row r="3372" s="104" customFormat="1"/>
    <row r="3373" s="104" customFormat="1"/>
    <row r="3374" s="104" customFormat="1"/>
    <row r="3375" s="104" customFormat="1"/>
    <row r="3376" s="104" customFormat="1"/>
    <row r="3377" s="104" customFormat="1"/>
    <row r="3378" s="104" customFormat="1"/>
    <row r="3379" s="104" customFormat="1"/>
    <row r="3380" s="104" customFormat="1"/>
    <row r="3381" s="104" customFormat="1"/>
    <row r="3382" s="104" customFormat="1"/>
    <row r="3383" s="104" customFormat="1"/>
    <row r="3384" s="104" customFormat="1"/>
    <row r="3385" s="104" customFormat="1"/>
    <row r="3386" s="104" customFormat="1"/>
    <row r="3387" s="104" customFormat="1"/>
    <row r="3388" s="104" customFormat="1"/>
    <row r="3389" s="104" customFormat="1"/>
    <row r="3390" s="104" customFormat="1"/>
    <row r="3391" s="104" customFormat="1"/>
    <row r="3392" s="104" customFormat="1"/>
    <row r="3393" s="104" customFormat="1"/>
    <row r="3394" s="104" customFormat="1"/>
    <row r="3395" s="104" customFormat="1"/>
    <row r="3396" s="104" customFormat="1"/>
    <row r="3397" s="104" customFormat="1"/>
    <row r="3398" s="104" customFormat="1"/>
    <row r="3399" s="104" customFormat="1"/>
    <row r="3400" s="104" customFormat="1"/>
    <row r="3401" s="104" customFormat="1"/>
    <row r="3402" s="104" customFormat="1"/>
    <row r="3403" s="104" customFormat="1"/>
    <row r="3404" s="104" customFormat="1"/>
    <row r="3405" s="104" customFormat="1"/>
    <row r="3406" s="104" customFormat="1"/>
    <row r="3407" s="104" customFormat="1"/>
    <row r="3408" s="104" customFormat="1"/>
    <row r="3409" s="104" customFormat="1"/>
    <row r="3410" s="104" customFormat="1"/>
    <row r="3411" s="104" customFormat="1"/>
    <row r="3412" s="104" customFormat="1"/>
    <row r="3413" s="104" customFormat="1"/>
    <row r="3414" s="104" customFormat="1"/>
    <row r="3415" s="104" customFormat="1"/>
    <row r="3416" s="104" customFormat="1"/>
    <row r="3417" s="104" customFormat="1"/>
    <row r="3418" s="104" customFormat="1"/>
    <row r="3419" s="104" customFormat="1"/>
    <row r="3420" s="104" customFormat="1"/>
    <row r="3421" s="104" customFormat="1"/>
    <row r="3422" s="104" customFormat="1"/>
    <row r="3423" s="104" customFormat="1"/>
    <row r="3424" s="104" customFormat="1"/>
    <row r="3425" s="104" customFormat="1"/>
    <row r="3426" s="104" customFormat="1"/>
    <row r="3427" s="104" customFormat="1"/>
    <row r="3428" s="104" customFormat="1"/>
    <row r="3429" s="104" customFormat="1"/>
    <row r="3430" s="104" customFormat="1"/>
    <row r="3431" s="104" customFormat="1"/>
    <row r="3432" s="104" customFormat="1"/>
    <row r="3433" s="104" customFormat="1"/>
    <row r="3434" s="104" customFormat="1"/>
    <row r="3435" s="104" customFormat="1"/>
    <row r="3436" s="104" customFormat="1"/>
    <row r="3437" s="104" customFormat="1"/>
    <row r="3438" s="104" customFormat="1"/>
    <row r="3439" s="104" customFormat="1"/>
    <row r="3440" s="104" customFormat="1"/>
    <row r="3441" s="104" customFormat="1"/>
    <row r="3442" s="104" customFormat="1"/>
    <row r="3443" s="104" customFormat="1"/>
    <row r="3444" s="104" customFormat="1"/>
    <row r="3445" s="104" customFormat="1"/>
    <row r="3446" s="104" customFormat="1"/>
    <row r="3447" s="104" customFormat="1"/>
    <row r="3448" s="104" customFormat="1"/>
    <row r="3449" s="104" customFormat="1"/>
    <row r="3450" s="104" customFormat="1"/>
    <row r="3451" s="104" customFormat="1"/>
    <row r="3452" s="104" customFormat="1"/>
    <row r="3453" s="104" customFormat="1"/>
    <row r="3454" s="104" customFormat="1"/>
    <row r="3455" s="104" customFormat="1"/>
    <row r="3456" s="104" customFormat="1"/>
    <row r="3457" s="104" customFormat="1"/>
    <row r="3458" s="104" customFormat="1"/>
    <row r="3459" s="104" customFormat="1"/>
    <row r="3460" s="104" customFormat="1"/>
    <row r="3461" s="104" customFormat="1"/>
    <row r="3462" s="104" customFormat="1"/>
    <row r="3463" s="104" customFormat="1"/>
    <row r="3464" s="104" customFormat="1"/>
    <row r="3465" s="104" customFormat="1"/>
    <row r="3466" s="104" customFormat="1"/>
    <row r="3467" s="104" customFormat="1"/>
    <row r="3468" s="104" customFormat="1"/>
    <row r="3469" s="104" customFormat="1"/>
    <row r="3470" s="104" customFormat="1"/>
    <row r="3471" s="104" customFormat="1"/>
    <row r="3472" s="104" customFormat="1"/>
    <row r="3473" s="104" customFormat="1"/>
    <row r="3474" s="104" customFormat="1"/>
    <row r="3475" s="104" customFormat="1"/>
    <row r="3476" s="104" customFormat="1"/>
    <row r="3477" s="104" customFormat="1"/>
    <row r="3478" s="104" customFormat="1"/>
    <row r="3479" s="104" customFormat="1"/>
    <row r="3480" s="104" customFormat="1"/>
    <row r="3481" s="104" customFormat="1"/>
    <row r="3482" s="104" customFormat="1"/>
    <row r="3483" s="104" customFormat="1"/>
    <row r="3484" s="104" customFormat="1"/>
    <row r="3485" s="104" customFormat="1"/>
    <row r="3486" s="104" customFormat="1"/>
    <row r="3487" s="104" customFormat="1"/>
    <row r="3488" s="104" customFormat="1"/>
    <row r="3489" s="104" customFormat="1"/>
    <row r="3490" s="104" customFormat="1"/>
    <row r="3491" s="104" customFormat="1"/>
    <row r="3492" s="104" customFormat="1"/>
    <row r="3493" s="104" customFormat="1"/>
    <row r="3494" s="104" customFormat="1"/>
    <row r="3495" s="104" customFormat="1"/>
    <row r="3496" s="104" customFormat="1"/>
    <row r="3497" s="104" customFormat="1"/>
    <row r="3498" s="104" customFormat="1"/>
    <row r="3499" s="104" customFormat="1"/>
    <row r="3500" s="104" customFormat="1"/>
    <row r="3501" s="104" customFormat="1"/>
    <row r="3502" s="104" customFormat="1"/>
    <row r="3503" s="104" customFormat="1"/>
    <row r="3504" s="104" customFormat="1"/>
    <row r="3505" s="104" customFormat="1"/>
    <row r="3506" s="104" customFormat="1"/>
    <row r="3507" s="104" customFormat="1"/>
    <row r="3508" s="104" customFormat="1"/>
    <row r="3509" s="104" customFormat="1"/>
    <row r="3510" s="104" customFormat="1"/>
    <row r="3511" s="104" customFormat="1"/>
    <row r="3512" s="104" customFormat="1"/>
    <row r="3513" s="104" customFormat="1"/>
    <row r="3514" s="104" customFormat="1"/>
    <row r="3515" s="104" customFormat="1"/>
    <row r="3516" s="104" customFormat="1"/>
    <row r="3517" s="104" customFormat="1"/>
    <row r="3518" s="104" customFormat="1"/>
    <row r="3519" s="104" customFormat="1"/>
    <row r="3520" s="104" customFormat="1"/>
    <row r="3521" s="104" customFormat="1"/>
    <row r="3522" s="104" customFormat="1"/>
    <row r="3523" s="104" customFormat="1"/>
    <row r="3524" s="104" customFormat="1"/>
    <row r="3525" s="104" customFormat="1"/>
    <row r="3526" s="104" customFormat="1"/>
    <row r="3527" s="104" customFormat="1"/>
    <row r="3528" s="104" customFormat="1"/>
    <row r="3529" s="104" customFormat="1"/>
    <row r="3530" s="104" customFormat="1"/>
    <row r="3531" s="104" customFormat="1"/>
    <row r="3532" s="104" customFormat="1"/>
    <row r="3533" s="104" customFormat="1"/>
    <row r="3534" s="104" customFormat="1"/>
    <row r="3535" s="104" customFormat="1"/>
    <row r="3536" s="104" customFormat="1"/>
    <row r="3537" s="104" customFormat="1"/>
    <row r="3538" s="104" customFormat="1"/>
    <row r="3539" s="104" customFormat="1"/>
    <row r="3540" s="104" customFormat="1"/>
    <row r="3541" s="104" customFormat="1"/>
    <row r="3542" s="104" customFormat="1"/>
    <row r="3543" s="104" customFormat="1"/>
    <row r="3544" s="104" customFormat="1"/>
    <row r="3545" s="104" customFormat="1"/>
    <row r="3546" s="104" customFormat="1"/>
    <row r="3547" s="104" customFormat="1"/>
    <row r="3548" s="104" customFormat="1"/>
    <row r="3549" s="104" customFormat="1"/>
    <row r="3550" s="104" customFormat="1"/>
    <row r="3551" s="104" customFormat="1"/>
    <row r="3552" s="104" customFormat="1"/>
    <row r="3553" s="104" customFormat="1"/>
    <row r="3554" s="104" customFormat="1"/>
    <row r="3555" s="104" customFormat="1"/>
    <row r="3556" s="104" customFormat="1"/>
    <row r="3557" s="104" customFormat="1"/>
    <row r="3558" s="104" customFormat="1"/>
    <row r="3559" s="104" customFormat="1"/>
    <row r="3560" s="104" customFormat="1"/>
    <row r="3561" s="104" customFormat="1"/>
    <row r="3562" s="104" customFormat="1"/>
    <row r="3563" s="104" customFormat="1"/>
    <row r="3564" s="104" customFormat="1"/>
    <row r="3565" s="104" customFormat="1"/>
    <row r="3566" s="104" customFormat="1"/>
    <row r="3567" s="104" customFormat="1"/>
    <row r="3568" s="104" customFormat="1"/>
    <row r="3569" s="104" customFormat="1"/>
    <row r="3570" s="104" customFormat="1"/>
    <row r="3571" s="104" customFormat="1"/>
    <row r="3572" s="104" customFormat="1"/>
    <row r="3573" s="104" customFormat="1"/>
    <row r="3574" s="104" customFormat="1"/>
    <row r="3575" s="104" customFormat="1"/>
    <row r="3576" s="104" customFormat="1"/>
    <row r="3577" s="104" customFormat="1"/>
    <row r="3578" s="104" customFormat="1"/>
    <row r="3579" s="104" customFormat="1"/>
    <row r="3580" s="104" customFormat="1"/>
    <row r="3581" s="104" customFormat="1"/>
    <row r="3582" s="104" customFormat="1"/>
    <row r="3583" s="104" customFormat="1"/>
    <row r="3584" s="104" customFormat="1"/>
    <row r="3585" s="104" customFormat="1"/>
    <row r="3586" s="104" customFormat="1"/>
    <row r="3587" s="104" customFormat="1"/>
    <row r="3588" s="104" customFormat="1"/>
    <row r="3589" s="104" customFormat="1"/>
    <row r="3590" s="104" customFormat="1"/>
    <row r="3591" s="104" customFormat="1"/>
    <row r="3592" s="104" customFormat="1"/>
    <row r="3593" s="104" customFormat="1"/>
    <row r="3594" s="104" customFormat="1"/>
    <row r="3595" s="104" customFormat="1"/>
    <row r="3596" s="104" customFormat="1"/>
    <row r="3597" s="104" customFormat="1"/>
    <row r="3598" s="104" customFormat="1"/>
    <row r="3599" s="104" customFormat="1"/>
    <row r="3600" s="104" customFormat="1"/>
    <row r="3601" s="104" customFormat="1"/>
    <row r="3602" s="104" customFormat="1"/>
    <row r="3603" s="104" customFormat="1"/>
    <row r="3604" s="104" customFormat="1"/>
    <row r="3605" s="104" customFormat="1"/>
    <row r="3606" s="104" customFormat="1"/>
    <row r="3607" s="104" customFormat="1"/>
    <row r="3608" s="104" customFormat="1"/>
    <row r="3609" s="104" customFormat="1"/>
    <row r="3610" s="104" customFormat="1"/>
    <row r="3611" s="104" customFormat="1"/>
    <row r="3612" s="104" customFormat="1"/>
    <row r="3613" s="104" customFormat="1"/>
    <row r="3614" s="104" customFormat="1"/>
    <row r="3615" s="104" customFormat="1"/>
    <row r="3616" s="104" customFormat="1"/>
    <row r="3617" s="104" customFormat="1"/>
    <row r="3618" s="104" customFormat="1"/>
    <row r="3619" s="104" customFormat="1"/>
    <row r="3620" s="104" customFormat="1"/>
    <row r="3621" s="104" customFormat="1"/>
    <row r="3622" s="104" customFormat="1"/>
    <row r="3623" s="104" customFormat="1"/>
    <row r="3624" s="104" customFormat="1"/>
    <row r="3625" s="104" customFormat="1"/>
    <row r="3626" s="104" customFormat="1"/>
    <row r="3627" s="104" customFormat="1"/>
    <row r="3628" s="104" customFormat="1"/>
    <row r="3629" s="104" customFormat="1"/>
    <row r="3630" s="104" customFormat="1"/>
    <row r="3631" s="104" customFormat="1"/>
    <row r="3632" s="104" customFormat="1"/>
    <row r="3633" s="104" customFormat="1"/>
    <row r="3634" s="104" customFormat="1"/>
    <row r="3635" s="104" customFormat="1"/>
    <row r="3636" s="104" customFormat="1"/>
    <row r="3637" s="104" customFormat="1"/>
    <row r="3638" s="104" customFormat="1"/>
    <row r="3639" s="104" customFormat="1"/>
    <row r="3640" s="104" customFormat="1"/>
    <row r="3641" s="104" customFormat="1"/>
    <row r="3642" s="104" customFormat="1"/>
    <row r="3643" s="104" customFormat="1"/>
    <row r="3644" s="104" customFormat="1"/>
    <row r="3645" s="104" customFormat="1"/>
    <row r="3646" s="104" customFormat="1"/>
    <row r="3647" s="104" customFormat="1"/>
    <row r="3648" s="104" customFormat="1"/>
    <row r="3649" s="104" customFormat="1"/>
    <row r="3650" s="104" customFormat="1"/>
    <row r="3651" s="104" customFormat="1"/>
    <row r="3652" s="104" customFormat="1"/>
    <row r="3653" s="104" customFormat="1"/>
    <row r="3654" s="104" customFormat="1"/>
    <row r="3655" s="104" customFormat="1"/>
    <row r="3656" s="104" customFormat="1"/>
    <row r="3657" s="104" customFormat="1"/>
    <row r="3658" s="104" customFormat="1"/>
    <row r="3659" s="104" customFormat="1"/>
    <row r="3660" s="104" customFormat="1"/>
    <row r="3661" s="104" customFormat="1"/>
    <row r="3662" s="104" customFormat="1"/>
    <row r="3663" s="104" customFormat="1"/>
    <row r="3664" s="104" customFormat="1"/>
    <row r="3665" s="104" customFormat="1"/>
    <row r="3666" s="104" customFormat="1"/>
    <row r="3667" s="104" customFormat="1"/>
    <row r="3668" s="104" customFormat="1"/>
    <row r="3669" s="104" customFormat="1"/>
    <row r="3670" s="104" customFormat="1"/>
    <row r="3671" s="104" customFormat="1"/>
    <row r="3672" s="104" customFormat="1"/>
    <row r="3673" s="104" customFormat="1"/>
    <row r="3674" s="104" customFormat="1"/>
    <row r="3675" s="104" customFormat="1"/>
    <row r="3676" s="104" customFormat="1"/>
    <row r="3677" s="104" customFormat="1"/>
    <row r="3678" s="104" customFormat="1"/>
    <row r="3679" s="104" customFormat="1"/>
    <row r="3680" s="104" customFormat="1"/>
    <row r="3681" s="104" customFormat="1"/>
    <row r="3682" s="104" customFormat="1"/>
    <row r="3683" s="104" customFormat="1"/>
    <row r="3684" s="104" customFormat="1"/>
    <row r="3685" s="104" customFormat="1"/>
    <row r="3686" s="104" customFormat="1"/>
    <row r="3687" s="104" customFormat="1"/>
    <row r="3688" s="104" customFormat="1"/>
    <row r="3689" s="104" customFormat="1"/>
    <row r="3690" s="104" customFormat="1"/>
    <row r="3691" s="104" customFormat="1"/>
    <row r="3692" s="104" customFormat="1"/>
    <row r="3693" s="104" customFormat="1"/>
    <row r="3694" s="104" customFormat="1"/>
    <row r="3695" s="104" customFormat="1"/>
    <row r="3696" s="104" customFormat="1"/>
    <row r="3697" s="104" customFormat="1"/>
    <row r="3698" s="104" customFormat="1"/>
    <row r="3699" s="104" customFormat="1"/>
    <row r="3700" s="104" customFormat="1"/>
    <row r="3701" s="104" customFormat="1"/>
    <row r="3702" s="104" customFormat="1"/>
    <row r="3703" s="104" customFormat="1"/>
    <row r="3704" s="104" customFormat="1"/>
    <row r="3705" s="104" customFormat="1"/>
    <row r="3706" s="104" customFormat="1"/>
    <row r="3707" s="104" customFormat="1"/>
    <row r="3708" s="104" customFormat="1"/>
    <row r="3709" s="104" customFormat="1"/>
    <row r="3710" s="104" customFormat="1"/>
    <row r="3711" s="104" customFormat="1"/>
    <row r="3712" s="104" customFormat="1"/>
    <row r="3713" s="104" customFormat="1"/>
    <row r="3714" s="104" customFormat="1"/>
    <row r="3715" s="104" customFormat="1"/>
    <row r="3716" s="104" customFormat="1"/>
    <row r="3717" s="104" customFormat="1"/>
    <row r="3718" s="104" customFormat="1"/>
    <row r="3719" s="104" customFormat="1"/>
    <row r="3720" s="104" customFormat="1"/>
    <row r="3721" s="104" customFormat="1"/>
    <row r="3722" s="104" customFormat="1"/>
    <row r="3723" s="104" customFormat="1"/>
    <row r="3724" s="104" customFormat="1"/>
    <row r="3725" s="104" customFormat="1"/>
    <row r="3726" s="104" customFormat="1"/>
    <row r="3727" s="104" customFormat="1"/>
    <row r="3728" s="104" customFormat="1"/>
    <row r="3729" s="104" customFormat="1"/>
    <row r="3730" s="104" customFormat="1"/>
    <row r="3731" s="104" customFormat="1"/>
    <row r="3732" s="104" customFormat="1"/>
    <row r="3733" s="104" customFormat="1"/>
    <row r="3734" s="104" customFormat="1"/>
    <row r="3735" s="104" customFormat="1"/>
    <row r="3736" s="104" customFormat="1"/>
    <row r="3737" s="104" customFormat="1"/>
    <row r="3738" s="104" customFormat="1"/>
    <row r="3739" s="104" customFormat="1"/>
    <row r="3740" s="104" customFormat="1"/>
    <row r="3741" s="104" customFormat="1"/>
    <row r="3742" s="104" customFormat="1"/>
    <row r="3743" s="104" customFormat="1"/>
    <row r="3744" s="104" customFormat="1"/>
    <row r="3745" s="104" customFormat="1"/>
    <row r="3746" s="104" customFormat="1"/>
    <row r="3747" s="104" customFormat="1"/>
    <row r="3748" s="104" customFormat="1"/>
    <row r="3749" s="104" customFormat="1"/>
    <row r="3750" s="104" customFormat="1"/>
    <row r="3751" s="104" customFormat="1"/>
    <row r="3752" s="104" customFormat="1"/>
    <row r="3753" s="104" customFormat="1"/>
    <row r="3754" s="104" customFormat="1"/>
    <row r="3755" s="104" customFormat="1"/>
    <row r="3756" s="104" customFormat="1"/>
    <row r="3757" s="104" customFormat="1"/>
    <row r="3758" s="104" customFormat="1"/>
    <row r="3759" s="104" customFormat="1"/>
    <row r="3760" s="104" customFormat="1"/>
    <row r="3761" s="104" customFormat="1"/>
    <row r="3762" s="104" customFormat="1"/>
    <row r="3763" s="104" customFormat="1"/>
    <row r="3764" s="104" customFormat="1"/>
    <row r="3765" s="104" customFormat="1"/>
    <row r="3766" s="104" customFormat="1"/>
    <row r="3767" s="104" customFormat="1"/>
    <row r="3768" s="104" customFormat="1"/>
    <row r="3769" s="104" customFormat="1"/>
    <row r="3770" s="104" customFormat="1"/>
    <row r="3771" s="104" customFormat="1"/>
    <row r="3772" s="104" customFormat="1"/>
    <row r="3773" s="104" customFormat="1"/>
    <row r="3774" s="104" customFormat="1"/>
    <row r="3775" s="104" customFormat="1"/>
    <row r="3776" s="104" customFormat="1"/>
    <row r="3777" s="104" customFormat="1"/>
    <row r="3778" s="104" customFormat="1"/>
    <row r="3779" s="104" customFormat="1"/>
    <row r="3780" s="104" customFormat="1"/>
    <row r="3781" s="104" customFormat="1"/>
    <row r="3782" s="104" customFormat="1"/>
    <row r="3783" s="104" customFormat="1"/>
    <row r="3784" s="104" customFormat="1"/>
    <row r="3785" s="104" customFormat="1"/>
    <row r="3786" s="104" customFormat="1"/>
    <row r="3787" s="104" customFormat="1"/>
    <row r="3788" s="104" customFormat="1"/>
    <row r="3789" s="104" customFormat="1"/>
    <row r="3790" s="104" customFormat="1"/>
    <row r="3791" s="104" customFormat="1"/>
    <row r="3792" s="104" customFormat="1"/>
    <row r="3793" s="104" customFormat="1"/>
    <row r="3794" s="104" customFormat="1"/>
    <row r="3795" s="104" customFormat="1"/>
    <row r="3796" s="104" customFormat="1"/>
    <row r="3797" s="104" customFormat="1"/>
    <row r="3798" s="104" customFormat="1"/>
    <row r="3799" s="104" customFormat="1"/>
    <row r="3800" s="104" customFormat="1"/>
    <row r="3801" s="104" customFormat="1"/>
    <row r="3802" s="104" customFormat="1"/>
    <row r="3803" s="104" customFormat="1"/>
    <row r="3804" s="104" customFormat="1"/>
    <row r="3805" s="104" customFormat="1"/>
    <row r="3806" s="104" customFormat="1"/>
    <row r="3807" s="104" customFormat="1"/>
    <row r="3808" s="104" customFormat="1"/>
    <row r="3809" s="104" customFormat="1"/>
    <row r="3810" s="104" customFormat="1"/>
    <row r="3811" s="104" customFormat="1"/>
    <row r="3812" s="104" customFormat="1"/>
    <row r="3813" s="104" customFormat="1"/>
    <row r="3814" s="104" customFormat="1"/>
    <row r="3815" s="104" customFormat="1"/>
    <row r="3816" s="104" customFormat="1"/>
    <row r="3817" s="104" customFormat="1"/>
    <row r="3818" s="104" customFormat="1"/>
    <row r="3819" s="104" customFormat="1"/>
    <row r="3820" s="104" customFormat="1"/>
    <row r="3821" s="104" customFormat="1"/>
    <row r="3822" s="104" customFormat="1"/>
    <row r="3823" s="104" customFormat="1"/>
    <row r="3824" s="104" customFormat="1"/>
    <row r="3825" s="104" customFormat="1"/>
    <row r="3826" s="104" customFormat="1"/>
    <row r="3827" s="104" customFormat="1"/>
    <row r="3828" s="104" customFormat="1"/>
    <row r="3829" s="104" customFormat="1"/>
    <row r="3830" s="104" customFormat="1"/>
    <row r="3831" s="104" customFormat="1"/>
    <row r="3832" s="104" customFormat="1"/>
    <row r="3833" s="104" customFormat="1"/>
    <row r="3834" s="104" customFormat="1"/>
    <row r="3835" s="104" customFormat="1"/>
    <row r="3836" s="104" customFormat="1"/>
    <row r="3837" s="104" customFormat="1"/>
    <row r="3838" s="104" customFormat="1"/>
    <row r="3839" s="104" customFormat="1"/>
    <row r="3840" s="104" customFormat="1"/>
    <row r="3841" s="104" customFormat="1"/>
    <row r="3842" s="104" customFormat="1"/>
    <row r="3843" s="104" customFormat="1"/>
    <row r="3844" s="104" customFormat="1"/>
    <row r="3845" s="104" customFormat="1"/>
    <row r="3846" s="104" customFormat="1"/>
    <row r="3847" s="104" customFormat="1"/>
    <row r="3848" s="104" customFormat="1"/>
    <row r="3849" s="104" customFormat="1"/>
    <row r="3850" s="104" customFormat="1"/>
    <row r="3851" s="104" customFormat="1"/>
    <row r="3852" s="104" customFormat="1"/>
    <row r="3853" s="104" customFormat="1"/>
    <row r="3854" s="104" customFormat="1"/>
    <row r="3855" s="104" customFormat="1"/>
    <row r="3856" s="104" customFormat="1"/>
    <row r="3857" s="104" customFormat="1"/>
    <row r="3858" s="104" customFormat="1"/>
    <row r="3859" s="104" customFormat="1"/>
    <row r="3860" s="104" customFormat="1"/>
    <row r="3861" s="104" customFormat="1"/>
    <row r="3862" s="104" customFormat="1"/>
    <row r="3863" s="104" customFormat="1"/>
    <row r="3864" s="104" customFormat="1"/>
    <row r="3865" s="104" customFormat="1"/>
    <row r="3866" s="104" customFormat="1"/>
    <row r="3867" s="104" customFormat="1"/>
    <row r="3868" s="104" customFormat="1"/>
    <row r="3869" s="104" customFormat="1"/>
    <row r="3870" s="104" customFormat="1"/>
    <row r="3871" s="104" customFormat="1"/>
    <row r="3872" s="104" customFormat="1"/>
    <row r="3873" s="104" customFormat="1"/>
    <row r="3874" s="104" customFormat="1"/>
    <row r="3875" s="104" customFormat="1"/>
    <row r="3876" s="104" customFormat="1"/>
    <row r="3877" s="104" customFormat="1"/>
    <row r="3878" s="104" customFormat="1"/>
    <row r="3879" s="104" customFormat="1"/>
    <row r="3880" s="104" customFormat="1"/>
    <row r="3881" s="104" customFormat="1"/>
    <row r="3882" s="104" customFormat="1"/>
    <row r="3883" s="104" customFormat="1"/>
    <row r="3884" s="104" customFormat="1"/>
    <row r="3885" s="104" customFormat="1"/>
    <row r="3886" s="104" customFormat="1"/>
    <row r="3887" s="104" customFormat="1"/>
    <row r="3888" s="104" customFormat="1"/>
    <row r="3889" s="104" customFormat="1"/>
    <row r="3890" s="104" customFormat="1"/>
    <row r="3891" s="104" customFormat="1"/>
    <row r="3892" s="104" customFormat="1"/>
    <row r="3893" s="104" customFormat="1"/>
    <row r="3894" s="104" customFormat="1"/>
    <row r="3895" s="104" customFormat="1"/>
    <row r="3896" s="104" customFormat="1"/>
    <row r="3897" s="104" customFormat="1"/>
    <row r="3898" s="104" customFormat="1"/>
    <row r="3899" s="104" customFormat="1"/>
    <row r="3900" s="104" customFormat="1"/>
    <row r="3901" s="104" customFormat="1"/>
    <row r="3902" s="104" customFormat="1"/>
    <row r="3903" s="104" customFormat="1"/>
    <row r="3904" s="104" customFormat="1"/>
    <row r="3905" s="104" customFormat="1"/>
    <row r="3906" s="104" customFormat="1"/>
    <row r="3907" s="104" customFormat="1"/>
    <row r="3908" s="104" customFormat="1"/>
    <row r="3909" s="104" customFormat="1"/>
    <row r="3910" s="104" customFormat="1"/>
    <row r="3911" s="104" customFormat="1"/>
    <row r="3912" s="104" customFormat="1"/>
    <row r="3913" s="104" customFormat="1"/>
    <row r="3914" s="104" customFormat="1"/>
    <row r="3915" s="104" customFormat="1"/>
    <row r="3916" s="104" customFormat="1"/>
    <row r="3917" s="104" customFormat="1"/>
    <row r="3918" s="104" customFormat="1"/>
    <row r="3919" s="104" customFormat="1"/>
    <row r="3920" s="104" customFormat="1"/>
    <row r="3921" s="104" customFormat="1"/>
    <row r="3922" s="104" customFormat="1"/>
    <row r="3923" s="104" customFormat="1"/>
    <row r="3924" s="104" customFormat="1"/>
    <row r="3925" s="104" customFormat="1"/>
    <row r="3926" s="104" customFormat="1"/>
    <row r="3927" s="104" customFormat="1"/>
    <row r="3928" s="104" customFormat="1"/>
    <row r="3929" s="104" customFormat="1"/>
    <row r="3930" s="104" customFormat="1"/>
    <row r="3931" s="104" customFormat="1"/>
    <row r="3932" s="104" customFormat="1"/>
    <row r="3933" s="104" customFormat="1"/>
    <row r="3934" s="104" customFormat="1"/>
    <row r="3935" s="104" customFormat="1"/>
    <row r="3936" s="104" customFormat="1"/>
    <row r="3937" s="104" customFormat="1"/>
    <row r="3938" s="104" customFormat="1"/>
    <row r="3939" s="104" customFormat="1"/>
    <row r="3940" s="104" customFormat="1"/>
    <row r="3941" s="104" customFormat="1"/>
    <row r="3942" s="104" customFormat="1"/>
    <row r="3943" s="104" customFormat="1"/>
    <row r="3944" s="104" customFormat="1"/>
    <row r="3945" s="104" customFormat="1"/>
    <row r="3946" s="104" customFormat="1"/>
    <row r="3947" s="104" customFormat="1"/>
    <row r="3948" s="104" customFormat="1"/>
    <row r="3949" s="104" customFormat="1"/>
    <row r="3950" s="104" customFormat="1"/>
    <row r="3951" s="104" customFormat="1"/>
    <row r="3952" s="104" customFormat="1"/>
    <row r="3953" s="104" customFormat="1"/>
    <row r="3954" s="104" customFormat="1"/>
    <row r="3955" s="104" customFormat="1"/>
    <row r="3956" s="104" customFormat="1"/>
    <row r="3957" s="104" customFormat="1"/>
    <row r="3958" s="104" customFormat="1"/>
    <row r="3959" s="104" customFormat="1"/>
    <row r="3960" s="104" customFormat="1"/>
    <row r="3961" s="104" customFormat="1"/>
    <row r="3962" s="104" customFormat="1"/>
    <row r="3963" s="104" customFormat="1"/>
    <row r="3964" s="104" customFormat="1"/>
    <row r="3965" s="104" customFormat="1"/>
    <row r="3966" s="104" customFormat="1"/>
    <row r="3967" s="104" customFormat="1"/>
    <row r="3968" s="104" customFormat="1"/>
    <row r="3969" s="104" customFormat="1"/>
    <row r="3970" s="104" customFormat="1"/>
    <row r="3971" s="104" customFormat="1"/>
    <row r="3972" s="104" customFormat="1"/>
    <row r="3973" s="104" customFormat="1"/>
    <row r="3974" s="104" customFormat="1"/>
    <row r="3975" s="104" customFormat="1"/>
    <row r="3976" s="104" customFormat="1"/>
    <row r="3977" s="104" customFormat="1"/>
    <row r="3978" s="104" customFormat="1"/>
    <row r="3979" s="104" customFormat="1"/>
    <row r="3980" s="104" customFormat="1"/>
    <row r="3981" s="104" customFormat="1"/>
    <row r="3982" s="104" customFormat="1"/>
    <row r="3983" s="104" customFormat="1"/>
    <row r="3984" s="104" customFormat="1"/>
    <row r="3985" s="104" customFormat="1"/>
    <row r="3986" s="104" customFormat="1"/>
    <row r="3987" s="104" customFormat="1"/>
    <row r="3988" s="104" customFormat="1"/>
    <row r="3989" s="104" customFormat="1"/>
    <row r="3990" s="104" customFormat="1"/>
    <row r="3991" s="104" customFormat="1"/>
    <row r="3992" s="104" customFormat="1"/>
    <row r="3993" s="104" customFormat="1"/>
    <row r="3994" s="104" customFormat="1"/>
    <row r="3995" s="104" customFormat="1"/>
    <row r="3996" s="104" customFormat="1"/>
    <row r="3997" s="104" customFormat="1"/>
    <row r="3998" s="104" customFormat="1"/>
    <row r="3999" s="104" customFormat="1"/>
    <row r="4000" s="104" customFormat="1"/>
    <row r="4001" s="104" customFormat="1"/>
    <row r="4002" s="104" customFormat="1"/>
    <row r="4003" s="104" customFormat="1"/>
    <row r="4004" s="104" customFormat="1"/>
    <row r="4005" s="104" customFormat="1"/>
    <row r="4006" s="104" customFormat="1"/>
    <row r="4007" s="104" customFormat="1"/>
    <row r="4008" s="104" customFormat="1"/>
    <row r="4009" s="104" customFormat="1"/>
    <row r="4010" s="104" customFormat="1"/>
    <row r="4011" s="104" customFormat="1"/>
    <row r="4012" s="104" customFormat="1"/>
    <row r="4013" s="104" customFormat="1"/>
    <row r="4014" s="104" customFormat="1"/>
    <row r="4015" s="104" customFormat="1"/>
    <row r="4016" s="104" customFormat="1"/>
    <row r="4017" s="104" customFormat="1"/>
    <row r="4018" s="104" customFormat="1"/>
    <row r="4019" s="104" customFormat="1"/>
    <row r="4020" s="104" customFormat="1"/>
    <row r="4021" s="104" customFormat="1"/>
    <row r="4022" s="104" customFormat="1"/>
    <row r="4023" s="104" customFormat="1"/>
    <row r="4024" s="104" customFormat="1"/>
    <row r="4025" s="104" customFormat="1"/>
    <row r="4026" s="104" customFormat="1"/>
    <row r="4027" s="104" customFormat="1"/>
    <row r="4028" s="104" customFormat="1"/>
    <row r="4029" s="104" customFormat="1"/>
    <row r="4030" s="104" customFormat="1"/>
    <row r="4031" s="104" customFormat="1"/>
    <row r="4032" s="104" customFormat="1"/>
    <row r="4033" s="104" customFormat="1"/>
    <row r="4034" s="104" customFormat="1"/>
    <row r="4035" s="104" customFormat="1"/>
    <row r="4036" s="104" customFormat="1"/>
    <row r="4037" s="104" customFormat="1"/>
    <row r="4038" s="104" customFormat="1"/>
    <row r="4039" s="104" customFormat="1"/>
    <row r="4040" s="104" customFormat="1"/>
    <row r="4041" s="104" customFormat="1"/>
    <row r="4042" s="104" customFormat="1"/>
    <row r="4043" s="104" customFormat="1"/>
    <row r="4044" s="104" customFormat="1"/>
    <row r="4045" s="104" customFormat="1"/>
    <row r="4046" s="104" customFormat="1"/>
    <row r="4047" s="104" customFormat="1"/>
    <row r="4048" s="104" customFormat="1"/>
    <row r="4049" s="104" customFormat="1"/>
    <row r="4050" s="104" customFormat="1"/>
    <row r="4051" s="104" customFormat="1"/>
    <row r="4052" s="104" customFormat="1"/>
    <row r="4053" s="104" customFormat="1"/>
    <row r="4054" s="104" customFormat="1"/>
    <row r="4055" s="104" customFormat="1"/>
    <row r="4056" s="104" customFormat="1"/>
    <row r="4057" s="104" customFormat="1"/>
    <row r="4058" s="104" customFormat="1"/>
    <row r="4059" s="104" customFormat="1"/>
    <row r="4060" s="104" customFormat="1"/>
    <row r="4061" s="104" customFormat="1"/>
    <row r="4062" s="104" customFormat="1"/>
    <row r="4063" s="104" customFormat="1"/>
    <row r="4064" s="104" customFormat="1"/>
    <row r="4065" s="104" customFormat="1"/>
    <row r="4066" s="104" customFormat="1"/>
    <row r="4067" s="104" customFormat="1"/>
    <row r="4068" s="104" customFormat="1"/>
    <row r="4069" s="104" customFormat="1"/>
    <row r="4070" s="104" customFormat="1"/>
    <row r="4071" s="104" customFormat="1"/>
    <row r="4072" s="104" customFormat="1"/>
    <row r="4073" s="104" customFormat="1"/>
    <row r="4074" s="104" customFormat="1"/>
    <row r="4075" s="104" customFormat="1"/>
    <row r="4076" s="104" customFormat="1"/>
    <row r="4077" s="104" customFormat="1"/>
    <row r="4078" s="104" customFormat="1"/>
    <row r="4079" s="104" customFormat="1"/>
    <row r="4080" s="104" customFormat="1"/>
    <row r="4081" s="104" customFormat="1"/>
    <row r="4082" s="104" customFormat="1"/>
    <row r="4083" s="104" customFormat="1"/>
    <row r="4084" s="104" customFormat="1"/>
    <row r="4085" s="104" customFormat="1"/>
    <row r="4086" s="104" customFormat="1"/>
    <row r="4087" s="104" customFormat="1"/>
    <row r="4088" s="104" customFormat="1"/>
    <row r="4089" s="104" customFormat="1"/>
    <row r="4090" s="104" customFormat="1"/>
    <row r="4091" s="104" customFormat="1"/>
    <row r="4092" s="104" customFormat="1"/>
    <row r="4093" s="104" customFormat="1"/>
    <row r="4094" s="104" customFormat="1"/>
    <row r="4095" s="104" customFormat="1"/>
    <row r="4096" s="104" customFormat="1"/>
    <row r="4097" s="104" customFormat="1"/>
    <row r="4098" s="104" customFormat="1"/>
    <row r="4099" s="104" customFormat="1"/>
    <row r="4100" s="104" customFormat="1"/>
    <row r="4101" s="104" customFormat="1"/>
    <row r="4102" s="104" customFormat="1"/>
    <row r="4103" s="104" customFormat="1"/>
    <row r="4104" s="104" customFormat="1"/>
    <row r="4105" s="104" customFormat="1"/>
    <row r="4106" s="104" customFormat="1"/>
    <row r="4107" s="104" customFormat="1"/>
    <row r="4108" s="104" customFormat="1"/>
    <row r="4109" s="104" customFormat="1"/>
    <row r="4110" s="104" customFormat="1"/>
    <row r="4111" s="104" customFormat="1"/>
    <row r="4112" s="104" customFormat="1"/>
    <row r="4113" s="104" customFormat="1"/>
    <row r="4114" s="104" customFormat="1"/>
    <row r="4115" s="104" customFormat="1"/>
    <row r="4116" s="104" customFormat="1"/>
    <row r="4117" s="104" customFormat="1"/>
    <row r="4118" s="104" customFormat="1"/>
    <row r="4119" s="104" customFormat="1"/>
    <row r="4120" s="104" customFormat="1"/>
    <row r="4121" s="104" customFormat="1"/>
    <row r="4122" s="104" customFormat="1"/>
    <row r="4123" s="104" customFormat="1"/>
    <row r="4124" s="104" customFormat="1"/>
    <row r="4125" s="104" customFormat="1"/>
    <row r="4126" s="104" customFormat="1"/>
    <row r="4127" s="104" customFormat="1"/>
    <row r="4128" s="104" customFormat="1"/>
    <row r="4129" s="104" customFormat="1"/>
    <row r="4130" s="104" customFormat="1"/>
    <row r="4131" s="104" customFormat="1"/>
    <row r="4132" s="104" customFormat="1"/>
    <row r="4133" s="104" customFormat="1"/>
    <row r="4134" s="104" customFormat="1"/>
    <row r="4135" s="104" customFormat="1"/>
    <row r="4136" s="104" customFormat="1"/>
    <row r="4137" s="104" customFormat="1"/>
    <row r="4138" s="104" customFormat="1"/>
    <row r="4139" s="104" customFormat="1"/>
    <row r="4140" s="104" customFormat="1"/>
    <row r="4141" s="104" customFormat="1"/>
    <row r="4142" s="104" customFormat="1"/>
    <row r="4143" s="104" customFormat="1"/>
    <row r="4144" s="104" customFormat="1"/>
    <row r="4145" s="104" customFormat="1"/>
    <row r="4146" s="104" customFormat="1"/>
    <row r="4147" s="104" customFormat="1"/>
    <row r="4148" s="104" customFormat="1"/>
    <row r="4149" s="104" customFormat="1"/>
    <row r="4150" s="104" customFormat="1"/>
    <row r="4151" s="104" customFormat="1"/>
    <row r="4152" s="104" customFormat="1"/>
    <row r="4153" s="104" customFormat="1"/>
    <row r="4154" s="104" customFormat="1"/>
    <row r="4155" s="104" customFormat="1"/>
    <row r="4156" s="104" customFormat="1"/>
    <row r="4157" s="104" customFormat="1"/>
    <row r="4158" s="104" customFormat="1"/>
    <row r="4159" s="104" customFormat="1"/>
    <row r="4160" s="104" customFormat="1"/>
    <row r="4161" s="104" customFormat="1"/>
    <row r="4162" s="104" customFormat="1"/>
    <row r="4163" s="104" customFormat="1"/>
    <row r="4164" s="104" customFormat="1"/>
    <row r="4165" s="104" customFormat="1"/>
    <row r="4166" s="104" customFormat="1"/>
    <row r="4167" s="104" customFormat="1"/>
    <row r="4168" s="104" customFormat="1"/>
    <row r="4169" s="104" customFormat="1"/>
    <row r="4170" s="104" customFormat="1"/>
    <row r="4171" s="104" customFormat="1"/>
    <row r="4172" s="104" customFormat="1"/>
    <row r="4173" s="104" customFormat="1"/>
    <row r="4174" s="104" customFormat="1"/>
    <row r="4175" s="104" customFormat="1"/>
    <row r="4176" s="104" customFormat="1"/>
    <row r="4177" s="104" customFormat="1"/>
    <row r="4178" s="104" customFormat="1"/>
    <row r="4179" s="104" customFormat="1"/>
    <row r="4180" s="104" customFormat="1"/>
    <row r="4181" s="104" customFormat="1"/>
    <row r="4182" s="104" customFormat="1"/>
    <row r="4183" s="104" customFormat="1"/>
    <row r="4184" s="104" customFormat="1"/>
    <row r="4185" s="104" customFormat="1"/>
    <row r="4186" s="104" customFormat="1"/>
    <row r="4187" s="104" customFormat="1"/>
    <row r="4188" s="104" customFormat="1"/>
    <row r="4189" s="104" customFormat="1"/>
    <row r="4190" s="104" customFormat="1"/>
    <row r="4191" s="104" customFormat="1"/>
    <row r="4192" s="104" customFormat="1"/>
    <row r="4193" s="104" customFormat="1"/>
    <row r="4194" s="104" customFormat="1"/>
    <row r="4195" s="104" customFormat="1"/>
    <row r="4196" s="104" customFormat="1"/>
    <row r="4197" s="104" customFormat="1"/>
    <row r="4198" s="104" customFormat="1"/>
    <row r="4199" s="104" customFormat="1"/>
    <row r="4200" s="104" customFormat="1"/>
    <row r="4201" s="104" customFormat="1"/>
    <row r="4202" s="104" customFormat="1"/>
    <row r="4203" s="104" customFormat="1"/>
    <row r="4204" s="104" customFormat="1"/>
    <row r="4205" s="104" customFormat="1"/>
    <row r="4206" s="104" customFormat="1"/>
    <row r="4207" s="104" customFormat="1"/>
    <row r="4208" s="104" customFormat="1"/>
    <row r="4209" s="104" customFormat="1"/>
    <row r="4210" s="104" customFormat="1"/>
    <row r="4211" s="104" customFormat="1"/>
    <row r="4212" s="104" customFormat="1"/>
    <row r="4213" s="104" customFormat="1"/>
    <row r="4214" s="104" customFormat="1"/>
    <row r="4215" s="104" customFormat="1"/>
    <row r="4216" s="104" customFormat="1"/>
    <row r="4217" s="104" customFormat="1"/>
    <row r="4218" s="104" customFormat="1"/>
    <row r="4219" s="104" customFormat="1"/>
    <row r="4220" s="104" customFormat="1"/>
    <row r="4221" s="104" customFormat="1"/>
    <row r="4222" s="104" customFormat="1"/>
    <row r="4223" s="104" customFormat="1"/>
    <row r="4224" s="104" customFormat="1"/>
    <row r="4225" s="104" customFormat="1"/>
    <row r="4226" s="104" customFormat="1"/>
    <row r="4227" s="104" customFormat="1"/>
    <row r="4228" s="104" customFormat="1"/>
    <row r="4229" s="104" customFormat="1"/>
    <row r="4230" s="104" customFormat="1"/>
    <row r="4231" s="104" customFormat="1"/>
    <row r="4232" s="104" customFormat="1"/>
    <row r="4233" s="104" customFormat="1"/>
    <row r="4234" s="104" customFormat="1"/>
    <row r="4235" s="104" customFormat="1"/>
    <row r="4236" s="104" customFormat="1"/>
    <row r="4237" s="104" customFormat="1"/>
    <row r="4238" s="104" customFormat="1"/>
    <row r="4239" s="104" customFormat="1"/>
    <row r="4240" s="104" customFormat="1"/>
    <row r="4241" s="104" customFormat="1"/>
    <row r="4242" s="104" customFormat="1"/>
    <row r="4243" s="104" customFormat="1"/>
    <row r="4244" s="104" customFormat="1"/>
    <row r="4245" s="104" customFormat="1"/>
    <row r="4246" s="104" customFormat="1"/>
    <row r="4247" s="104" customFormat="1"/>
    <row r="4248" s="104" customFormat="1"/>
    <row r="4249" s="104" customFormat="1"/>
    <row r="4250" s="104" customFormat="1"/>
    <row r="4251" s="104" customFormat="1"/>
    <row r="4252" s="104" customFormat="1"/>
    <row r="4253" s="104" customFormat="1"/>
    <row r="4254" s="104" customFormat="1"/>
    <row r="4255" s="104" customFormat="1"/>
    <row r="4256" s="104" customFormat="1"/>
    <row r="4257" s="104" customFormat="1"/>
    <row r="4258" s="104" customFormat="1"/>
    <row r="4259" s="104" customFormat="1"/>
    <row r="4260" s="104" customFormat="1"/>
    <row r="4261" s="104" customFormat="1"/>
    <row r="4262" s="104" customFormat="1"/>
    <row r="4263" s="104" customFormat="1"/>
    <row r="4264" s="104" customFormat="1"/>
    <row r="4265" s="104" customFormat="1"/>
    <row r="4266" s="104" customFormat="1"/>
    <row r="4267" s="104" customFormat="1"/>
    <row r="4268" s="104" customFormat="1"/>
    <row r="4269" s="104" customFormat="1"/>
    <row r="4270" s="104" customFormat="1"/>
    <row r="4271" s="104" customFormat="1"/>
    <row r="4272" s="104" customFormat="1"/>
    <row r="4273" s="104" customFormat="1"/>
    <row r="4274" s="104" customFormat="1"/>
    <row r="4275" s="104" customFormat="1"/>
    <row r="4276" s="104" customFormat="1"/>
    <row r="4277" s="104" customFormat="1"/>
    <row r="4278" s="104" customFormat="1"/>
    <row r="4279" s="104" customFormat="1"/>
    <row r="4280" s="104" customFormat="1"/>
    <row r="4281" s="104" customFormat="1"/>
    <row r="4282" s="104" customFormat="1"/>
    <row r="4283" s="104" customFormat="1"/>
    <row r="4284" s="104" customFormat="1"/>
    <row r="4285" s="104" customFormat="1"/>
    <row r="4286" s="104" customFormat="1"/>
    <row r="4287" s="104" customFormat="1"/>
    <row r="4288" s="104" customFormat="1"/>
    <row r="4289" s="104" customFormat="1"/>
    <row r="4290" s="104" customFormat="1"/>
    <row r="4291" s="104" customFormat="1"/>
    <row r="4292" s="104" customFormat="1"/>
    <row r="4293" s="104" customFormat="1"/>
    <row r="4294" s="104" customFormat="1"/>
    <row r="4295" s="104" customFormat="1"/>
    <row r="4296" s="104" customFormat="1"/>
    <row r="4297" s="104" customFormat="1"/>
    <row r="4298" s="104" customFormat="1"/>
    <row r="4299" s="104" customFormat="1"/>
    <row r="4300" s="104" customFormat="1"/>
    <row r="4301" s="104" customFormat="1"/>
    <row r="4302" s="104" customFormat="1"/>
    <row r="4303" s="104" customFormat="1"/>
    <row r="4304" s="104" customFormat="1"/>
    <row r="4305" s="104" customFormat="1"/>
    <row r="4306" s="104" customFormat="1"/>
    <row r="4307" s="104" customFormat="1"/>
    <row r="4308" s="104" customFormat="1"/>
    <row r="4309" s="104" customFormat="1"/>
    <row r="4310" s="104" customFormat="1"/>
    <row r="4311" s="104" customFormat="1"/>
    <row r="4312" s="104" customFormat="1"/>
    <row r="4313" s="104" customFormat="1"/>
    <row r="4314" s="104" customFormat="1"/>
    <row r="4315" s="104" customFormat="1"/>
    <row r="4316" s="104" customFormat="1"/>
    <row r="4317" s="104" customFormat="1"/>
    <row r="4318" s="104" customFormat="1"/>
    <row r="4319" s="104" customFormat="1"/>
    <row r="4320" s="104" customFormat="1"/>
    <row r="4321" s="104" customFormat="1"/>
    <row r="4322" s="104" customFormat="1"/>
    <row r="4323" s="104" customFormat="1"/>
    <row r="4324" s="104" customFormat="1"/>
    <row r="4325" s="104" customFormat="1"/>
    <row r="4326" s="104" customFormat="1"/>
    <row r="4327" s="104" customFormat="1"/>
    <row r="4328" s="104" customFormat="1"/>
    <row r="4329" s="104" customFormat="1"/>
    <row r="4330" s="104" customFormat="1"/>
    <row r="4331" s="104" customFormat="1"/>
    <row r="4332" s="104" customFormat="1"/>
    <row r="4333" s="104" customFormat="1"/>
    <row r="4334" s="104" customFormat="1"/>
    <row r="4335" s="104" customFormat="1"/>
    <row r="4336" s="104" customFormat="1"/>
    <row r="4337" s="104" customFormat="1"/>
    <row r="4338" s="104" customFormat="1"/>
    <row r="4339" s="104" customFormat="1"/>
    <row r="4340" s="104" customFormat="1"/>
    <row r="4341" s="104" customFormat="1"/>
    <row r="4342" s="104" customFormat="1"/>
    <row r="4343" s="104" customFormat="1"/>
    <row r="4344" s="104" customFormat="1"/>
    <row r="4345" s="104" customFormat="1"/>
    <row r="4346" s="104" customFormat="1"/>
    <row r="4347" s="104" customFormat="1"/>
    <row r="4348" s="104" customFormat="1"/>
    <row r="4349" s="104" customFormat="1"/>
    <row r="4350" s="104" customFormat="1"/>
    <row r="4351" s="104" customFormat="1"/>
    <row r="4352" s="104" customFormat="1"/>
    <row r="4353" s="104" customFormat="1"/>
    <row r="4354" s="104" customFormat="1"/>
    <row r="4355" s="104" customFormat="1"/>
    <row r="4356" s="104" customFormat="1"/>
    <row r="4357" s="104" customFormat="1"/>
    <row r="4358" s="104" customFormat="1"/>
    <row r="4359" s="104" customFormat="1"/>
    <row r="4360" s="104" customFormat="1"/>
    <row r="4361" s="104" customFormat="1"/>
    <row r="4362" s="104" customFormat="1"/>
    <row r="4363" s="104" customFormat="1"/>
    <row r="4364" s="104" customFormat="1"/>
    <row r="4365" s="104" customFormat="1"/>
    <row r="4366" s="104" customFormat="1"/>
    <row r="4367" s="104" customFormat="1"/>
    <row r="4368" s="104" customFormat="1"/>
    <row r="4369" s="104" customFormat="1"/>
    <row r="4370" s="104" customFormat="1"/>
    <row r="4371" s="104" customFormat="1"/>
    <row r="4372" s="104" customFormat="1"/>
    <row r="4373" s="104" customFormat="1"/>
    <row r="4374" s="104" customFormat="1"/>
    <row r="4375" s="104" customFormat="1"/>
    <row r="4376" s="104" customFormat="1"/>
    <row r="4377" s="104" customFormat="1"/>
    <row r="4378" s="104" customFormat="1"/>
    <row r="4379" s="104" customFormat="1"/>
    <row r="4380" s="104" customFormat="1"/>
    <row r="4381" s="104" customFormat="1"/>
    <row r="4382" s="104" customFormat="1"/>
    <row r="4383" s="104" customFormat="1"/>
    <row r="4384" s="104" customFormat="1"/>
    <row r="4385" s="104" customFormat="1"/>
    <row r="4386" s="104" customFormat="1"/>
    <row r="4387" s="104" customFormat="1"/>
    <row r="4388" s="104" customFormat="1"/>
    <row r="4389" s="104" customFormat="1"/>
    <row r="4390" s="104" customFormat="1"/>
    <row r="4391" s="104" customFormat="1"/>
    <row r="4392" s="104" customFormat="1"/>
    <row r="4393" s="104" customFormat="1"/>
    <row r="4394" s="104" customFormat="1"/>
    <row r="4395" s="104" customFormat="1"/>
    <row r="4396" s="104" customFormat="1"/>
    <row r="4397" s="104" customFormat="1"/>
    <row r="4398" s="104" customFormat="1"/>
    <row r="4399" s="104" customFormat="1"/>
    <row r="4400" s="104" customFormat="1"/>
    <row r="4401" s="104" customFormat="1"/>
    <row r="4402" s="104" customFormat="1"/>
    <row r="4403" s="104" customFormat="1"/>
    <row r="4404" s="104" customFormat="1"/>
    <row r="4405" s="104" customFormat="1"/>
    <row r="4406" s="104" customFormat="1"/>
    <row r="4407" s="104" customFormat="1"/>
    <row r="4408" s="104" customFormat="1"/>
    <row r="4409" s="104" customFormat="1"/>
    <row r="4410" s="104" customFormat="1"/>
    <row r="4411" s="104" customFormat="1"/>
    <row r="4412" s="104" customFormat="1"/>
    <row r="4413" s="104" customFormat="1"/>
    <row r="4414" s="104" customFormat="1"/>
    <row r="4415" s="104" customFormat="1"/>
    <row r="4416" s="104" customFormat="1"/>
    <row r="4417" s="104" customFormat="1"/>
    <row r="4418" s="104" customFormat="1"/>
    <row r="4419" s="104" customFormat="1"/>
    <row r="4420" s="104" customFormat="1"/>
    <row r="4421" s="104" customFormat="1"/>
    <row r="4422" s="104" customFormat="1"/>
    <row r="4423" s="104" customFormat="1"/>
    <row r="4424" s="104" customFormat="1"/>
    <row r="4425" s="104" customFormat="1"/>
    <row r="4426" s="104" customFormat="1"/>
    <row r="4427" s="104" customFormat="1"/>
    <row r="4428" s="104" customFormat="1"/>
    <row r="4429" s="104" customFormat="1"/>
    <row r="4430" s="104" customFormat="1"/>
    <row r="4431" s="104" customFormat="1"/>
    <row r="4432" s="104" customFormat="1"/>
    <row r="4433" s="104" customFormat="1"/>
    <row r="4434" s="104" customFormat="1"/>
    <row r="4435" s="104" customFormat="1"/>
    <row r="4436" s="104" customFormat="1"/>
    <row r="4437" s="104" customFormat="1"/>
    <row r="4438" s="104" customFormat="1"/>
    <row r="4439" s="104" customFormat="1"/>
    <row r="4440" s="104" customFormat="1"/>
    <row r="4441" s="104" customFormat="1"/>
    <row r="4442" s="104" customFormat="1"/>
    <row r="4443" s="104" customFormat="1"/>
    <row r="4444" s="104" customFormat="1"/>
    <row r="4445" s="104" customFormat="1"/>
    <row r="4446" s="104" customFormat="1"/>
    <row r="4447" s="104" customFormat="1"/>
    <row r="4448" s="104" customFormat="1"/>
    <row r="4449" s="104" customFormat="1"/>
    <row r="4450" s="104" customFormat="1"/>
    <row r="4451" s="104" customFormat="1"/>
    <row r="4452" s="104" customFormat="1"/>
    <row r="4453" s="104" customFormat="1"/>
    <row r="4454" s="104" customFormat="1"/>
    <row r="4455" s="104" customFormat="1"/>
    <row r="4456" s="104" customFormat="1"/>
    <row r="4457" s="104" customFormat="1"/>
    <row r="4458" s="104" customFormat="1"/>
    <row r="4459" s="104" customFormat="1"/>
    <row r="4460" s="104" customFormat="1"/>
    <row r="4461" s="104" customFormat="1"/>
    <row r="4462" s="104" customFormat="1"/>
    <row r="4463" s="104" customFormat="1"/>
    <row r="4464" s="104" customFormat="1"/>
    <row r="4465" s="104" customFormat="1"/>
    <row r="4466" s="104" customFormat="1"/>
    <row r="4467" s="104" customFormat="1"/>
    <row r="4468" s="104" customFormat="1"/>
    <row r="4469" s="104" customFormat="1"/>
    <row r="4470" s="104" customFormat="1"/>
    <row r="4471" s="104" customFormat="1"/>
    <row r="4472" s="104" customFormat="1"/>
    <row r="4473" s="104" customFormat="1"/>
    <row r="4474" s="104" customFormat="1"/>
    <row r="4475" s="104" customFormat="1"/>
    <row r="4476" s="104" customFormat="1"/>
    <row r="4477" s="104" customFormat="1"/>
    <row r="4478" s="104" customFormat="1"/>
    <row r="4479" s="104" customFormat="1"/>
    <row r="4480" s="104" customFormat="1"/>
    <row r="4481" s="104" customFormat="1"/>
    <row r="4482" s="104" customFormat="1"/>
    <row r="4483" s="104" customFormat="1"/>
    <row r="4484" s="104" customFormat="1"/>
    <row r="4485" s="104" customFormat="1"/>
    <row r="4486" s="104" customFormat="1"/>
    <row r="4487" s="104" customFormat="1"/>
    <row r="4488" s="104" customFormat="1"/>
    <row r="4489" s="104" customFormat="1"/>
    <row r="4490" s="104" customFormat="1"/>
    <row r="4491" s="104" customFormat="1"/>
    <row r="4492" s="104" customFormat="1"/>
    <row r="4493" s="104" customFormat="1"/>
    <row r="4494" s="104" customFormat="1"/>
    <row r="4495" s="104" customFormat="1"/>
    <row r="4496" s="104" customFormat="1"/>
    <row r="4497" s="104" customFormat="1"/>
    <row r="4498" s="104" customFormat="1"/>
    <row r="4499" s="104" customFormat="1"/>
    <row r="4500" s="104" customFormat="1"/>
    <row r="4501" s="104" customFormat="1"/>
    <row r="4502" s="104" customFormat="1"/>
    <row r="4503" s="104" customFormat="1"/>
    <row r="4504" s="104" customFormat="1"/>
    <row r="4505" s="104" customFormat="1"/>
    <row r="4506" s="104" customFormat="1"/>
    <row r="4507" s="104" customFormat="1"/>
    <row r="4508" s="104" customFormat="1"/>
    <row r="4509" s="104" customFormat="1"/>
    <row r="4510" s="104" customFormat="1"/>
    <row r="4511" s="104" customFormat="1"/>
    <row r="4512" s="104" customFormat="1"/>
    <row r="4513" s="104" customFormat="1"/>
    <row r="4514" s="104" customFormat="1"/>
    <row r="4515" s="104" customFormat="1"/>
    <row r="4516" s="104" customFormat="1"/>
    <row r="4517" s="104" customFormat="1"/>
    <row r="4518" s="104" customFormat="1"/>
    <row r="4519" s="104" customFormat="1"/>
    <row r="4520" s="104" customFormat="1"/>
    <row r="4521" s="104" customFormat="1"/>
    <row r="4522" s="104" customFormat="1"/>
    <row r="4523" s="104" customFormat="1"/>
    <row r="4524" s="104" customFormat="1"/>
    <row r="4525" s="104" customFormat="1"/>
    <row r="4526" s="104" customFormat="1"/>
    <row r="4527" s="104" customFormat="1"/>
    <row r="4528" s="104" customFormat="1"/>
    <row r="4529" s="104" customFormat="1"/>
    <row r="4530" s="104" customFormat="1"/>
    <row r="4531" s="104" customFormat="1"/>
    <row r="4532" s="104" customFormat="1"/>
    <row r="4533" s="104" customFormat="1"/>
    <row r="4534" s="104" customFormat="1"/>
    <row r="4535" s="104" customFormat="1"/>
    <row r="4536" s="104" customFormat="1"/>
    <row r="4537" s="104" customFormat="1"/>
    <row r="4538" s="104" customFormat="1"/>
    <row r="4539" s="104" customFormat="1"/>
    <row r="4540" s="104" customFormat="1"/>
    <row r="4541" s="104" customFormat="1"/>
    <row r="4542" s="104" customFormat="1"/>
    <row r="4543" s="104" customFormat="1"/>
    <row r="4544" s="104" customFormat="1"/>
    <row r="4545" s="104" customFormat="1"/>
    <row r="4546" s="104" customFormat="1"/>
    <row r="4547" s="104" customFormat="1"/>
    <row r="4548" s="104" customFormat="1"/>
    <row r="4549" s="104" customFormat="1"/>
    <row r="4550" s="104" customFormat="1"/>
    <row r="4551" s="104" customFormat="1"/>
    <row r="4552" s="104" customFormat="1"/>
    <row r="4553" s="104" customFormat="1"/>
    <row r="4554" s="104" customFormat="1"/>
    <row r="4555" s="104" customFormat="1"/>
    <row r="4556" s="104" customFormat="1"/>
    <row r="4557" s="104" customFormat="1"/>
    <row r="4558" s="104" customFormat="1"/>
    <row r="4559" s="104" customFormat="1"/>
    <row r="4560" s="104" customFormat="1"/>
    <row r="4561" s="104" customFormat="1"/>
    <row r="4562" s="104" customFormat="1"/>
    <row r="4563" s="104" customFormat="1"/>
    <row r="4564" s="104" customFormat="1"/>
    <row r="4565" s="104" customFormat="1"/>
    <row r="4566" s="104" customFormat="1"/>
    <row r="4567" s="104" customFormat="1"/>
    <row r="4568" s="104" customFormat="1"/>
    <row r="4569" s="104" customFormat="1"/>
    <row r="4570" s="104" customFormat="1"/>
    <row r="4571" s="104" customFormat="1"/>
    <row r="4572" s="104" customFormat="1"/>
    <row r="4573" s="104" customFormat="1"/>
    <row r="4574" s="104" customFormat="1"/>
    <row r="4575" s="104" customFormat="1"/>
    <row r="4576" s="104" customFormat="1"/>
    <row r="4577" s="104" customFormat="1"/>
    <row r="4578" s="104" customFormat="1"/>
    <row r="4579" s="104" customFormat="1"/>
    <row r="4580" s="104" customFormat="1"/>
    <row r="4581" s="104" customFormat="1"/>
    <row r="4582" s="104" customFormat="1"/>
    <row r="4583" s="104" customFormat="1"/>
    <row r="4584" s="104" customFormat="1"/>
    <row r="4585" s="104" customFormat="1"/>
    <row r="4586" s="104" customFormat="1"/>
    <row r="4587" s="104" customFormat="1"/>
    <row r="4588" s="104" customFormat="1"/>
    <row r="4589" s="104" customFormat="1"/>
    <row r="4590" s="104" customFormat="1"/>
    <row r="4591" s="104" customFormat="1"/>
    <row r="4592" s="104" customFormat="1"/>
    <row r="4593" s="104" customFormat="1"/>
    <row r="4594" s="104" customFormat="1"/>
    <row r="4595" s="104" customFormat="1"/>
    <row r="4596" s="104" customFormat="1"/>
    <row r="4597" s="104" customFormat="1"/>
    <row r="4598" s="104" customFormat="1"/>
    <row r="4599" s="104" customFormat="1"/>
    <row r="4600" s="104" customFormat="1"/>
    <row r="4601" s="104" customFormat="1"/>
    <row r="4602" s="104" customFormat="1"/>
    <row r="4603" s="104" customFormat="1"/>
    <row r="4604" s="104" customFormat="1"/>
    <row r="4605" s="104" customFormat="1"/>
    <row r="4606" s="104" customFormat="1"/>
    <row r="4607" s="104" customFormat="1"/>
    <row r="4608" s="104" customFormat="1"/>
    <row r="4609" s="104" customFormat="1"/>
    <row r="4610" s="104" customFormat="1"/>
    <row r="4611" s="104" customFormat="1"/>
    <row r="4612" s="104" customFormat="1"/>
    <row r="4613" s="104" customFormat="1"/>
    <row r="4614" s="104" customFormat="1"/>
    <row r="4615" s="104" customFormat="1"/>
    <row r="4616" s="104" customFormat="1"/>
    <row r="4617" s="104" customFormat="1"/>
    <row r="4618" s="104" customFormat="1"/>
    <row r="4619" s="104" customFormat="1"/>
    <row r="4620" s="104" customFormat="1"/>
    <row r="4621" s="104" customFormat="1"/>
    <row r="4622" s="104" customFormat="1"/>
    <row r="4623" s="104" customFormat="1"/>
    <row r="4624" s="104" customFormat="1"/>
    <row r="4625" s="104" customFormat="1"/>
    <row r="4626" s="104" customFormat="1"/>
    <row r="4627" s="104" customFormat="1"/>
    <row r="4628" s="104" customFormat="1"/>
    <row r="4629" s="104" customFormat="1"/>
    <row r="4630" s="104" customFormat="1"/>
    <row r="4631" s="104" customFormat="1"/>
    <row r="4632" s="104" customFormat="1"/>
    <row r="4633" s="104" customFormat="1"/>
    <row r="4634" s="104" customFormat="1"/>
    <row r="4635" s="104" customFormat="1"/>
    <row r="4636" s="104" customFormat="1"/>
    <row r="4637" s="104" customFormat="1"/>
    <row r="4638" s="104" customFormat="1"/>
    <row r="4639" s="104" customFormat="1"/>
    <row r="4640" s="104" customFormat="1"/>
    <row r="4641" s="104" customFormat="1"/>
    <row r="4642" s="104" customFormat="1"/>
    <row r="4643" s="104" customFormat="1"/>
    <row r="4644" s="104" customFormat="1"/>
    <row r="4645" s="104" customFormat="1"/>
    <row r="4646" s="104" customFormat="1"/>
    <row r="4647" s="104" customFormat="1"/>
    <row r="4648" s="104" customFormat="1"/>
    <row r="4649" s="104" customFormat="1"/>
    <row r="4650" s="104" customFormat="1"/>
    <row r="4651" s="104" customFormat="1"/>
    <row r="4652" s="104" customFormat="1"/>
    <row r="4653" s="104" customFormat="1"/>
    <row r="4654" s="104" customFormat="1"/>
    <row r="4655" s="104" customFormat="1"/>
    <row r="4656" s="104" customFormat="1"/>
    <row r="4657" s="104" customFormat="1"/>
    <row r="4658" s="104" customFormat="1"/>
    <row r="4659" s="104" customFormat="1"/>
    <row r="4660" s="104" customFormat="1"/>
    <row r="4661" s="104" customFormat="1"/>
    <row r="4662" s="104" customFormat="1"/>
    <row r="4663" s="104" customFormat="1"/>
    <row r="4664" s="104" customFormat="1"/>
    <row r="4665" s="104" customFormat="1"/>
    <row r="4666" s="104" customFormat="1"/>
    <row r="4667" s="104" customFormat="1"/>
    <row r="4668" s="104" customFormat="1"/>
    <row r="4669" s="104" customFormat="1"/>
    <row r="4670" s="104" customFormat="1"/>
    <row r="4671" s="104" customFormat="1"/>
    <row r="4672" s="104" customFormat="1"/>
    <row r="4673" s="104" customFormat="1"/>
    <row r="4674" s="104" customFormat="1"/>
    <row r="4675" s="104" customFormat="1"/>
    <row r="4676" s="104" customFormat="1"/>
    <row r="4677" s="104" customFormat="1"/>
    <row r="4678" s="104" customFormat="1"/>
    <row r="4679" s="104" customFormat="1"/>
    <row r="4680" s="104" customFormat="1"/>
    <row r="4681" s="104" customFormat="1"/>
    <row r="4682" s="104" customFormat="1"/>
    <row r="4683" s="104" customFormat="1"/>
    <row r="4684" s="104" customFormat="1"/>
    <row r="4685" s="104" customFormat="1"/>
    <row r="4686" s="104" customFormat="1"/>
    <row r="4687" s="104" customFormat="1"/>
    <row r="4688" s="104" customFormat="1"/>
    <row r="4689" s="104" customFormat="1"/>
    <row r="4690" s="104" customFormat="1"/>
    <row r="4691" s="104" customFormat="1"/>
    <row r="4692" s="104" customFormat="1"/>
    <row r="4693" s="104" customFormat="1"/>
    <row r="4694" s="104" customFormat="1"/>
    <row r="4695" s="104" customFormat="1"/>
    <row r="4696" s="104" customFormat="1"/>
    <row r="4697" s="104" customFormat="1"/>
    <row r="4698" s="104" customFormat="1"/>
    <row r="4699" s="104" customFormat="1"/>
    <row r="4700" s="104" customFormat="1"/>
    <row r="4701" s="104" customFormat="1"/>
    <row r="4702" s="104" customFormat="1"/>
    <row r="4703" s="104" customFormat="1"/>
    <row r="4704" s="104" customFormat="1"/>
    <row r="4705" s="104" customFormat="1"/>
    <row r="4706" s="104" customFormat="1"/>
    <row r="4707" s="104" customFormat="1"/>
    <row r="4708" s="104" customFormat="1"/>
    <row r="4709" s="104" customFormat="1"/>
    <row r="4710" s="104" customFormat="1"/>
    <row r="4711" s="104" customFormat="1"/>
    <row r="4712" s="104" customFormat="1"/>
    <row r="4713" s="104" customFormat="1"/>
    <row r="4714" s="104" customFormat="1"/>
    <row r="4715" s="104" customFormat="1"/>
    <row r="4716" s="104" customFormat="1"/>
    <row r="4717" s="104" customFormat="1"/>
    <row r="4718" s="104" customFormat="1"/>
    <row r="4719" s="104" customFormat="1"/>
    <row r="4720" s="104" customFormat="1"/>
    <row r="4721" s="104" customFormat="1"/>
    <row r="4722" s="104" customFormat="1"/>
    <row r="4723" s="104" customFormat="1"/>
    <row r="4724" s="104" customFormat="1"/>
    <row r="4725" s="104" customFormat="1"/>
    <row r="4726" s="104" customFormat="1"/>
    <row r="4727" s="104" customFormat="1"/>
    <row r="4728" s="104" customFormat="1"/>
    <row r="4729" s="104" customFormat="1"/>
    <row r="4730" s="104" customFormat="1"/>
    <row r="4731" s="104" customFormat="1"/>
    <row r="4732" s="104" customFormat="1"/>
    <row r="4733" s="104" customFormat="1"/>
    <row r="4734" s="104" customFormat="1"/>
    <row r="4735" s="104" customFormat="1"/>
    <row r="4736" s="104" customFormat="1"/>
    <row r="4737" s="104" customFormat="1"/>
    <row r="4738" s="104" customFormat="1"/>
    <row r="4739" s="104" customFormat="1"/>
    <row r="4740" s="104" customFormat="1"/>
    <row r="4741" s="104" customFormat="1"/>
    <row r="4742" s="104" customFormat="1"/>
    <row r="4743" s="104" customFormat="1"/>
    <row r="4744" s="104" customFormat="1"/>
    <row r="4745" s="104" customFormat="1"/>
    <row r="4746" s="104" customFormat="1"/>
    <row r="4747" s="104" customFormat="1"/>
    <row r="4748" s="104" customFormat="1"/>
    <row r="4749" s="104" customFormat="1"/>
    <row r="4750" s="104" customFormat="1"/>
    <row r="4751" s="104" customFormat="1"/>
    <row r="4752" s="104" customFormat="1"/>
    <row r="4753" s="104" customFormat="1"/>
    <row r="4754" s="104" customFormat="1"/>
    <row r="4755" s="104" customFormat="1"/>
    <row r="4756" s="104" customFormat="1"/>
    <row r="4757" s="104" customFormat="1"/>
    <row r="4758" s="104" customFormat="1"/>
    <row r="4759" s="104" customFormat="1"/>
    <row r="4760" s="104" customFormat="1"/>
    <row r="4761" s="104" customFormat="1"/>
    <row r="4762" s="104" customFormat="1"/>
    <row r="4763" s="104" customFormat="1"/>
    <row r="4764" s="104" customFormat="1"/>
    <row r="4765" s="104" customFormat="1"/>
    <row r="4766" s="104" customFormat="1"/>
    <row r="4767" s="104" customFormat="1"/>
    <row r="4768" s="104" customFormat="1"/>
    <row r="4769" s="104" customFormat="1"/>
    <row r="4770" s="104" customFormat="1"/>
    <row r="4771" s="104" customFormat="1"/>
    <row r="4772" s="104" customFormat="1"/>
    <row r="4773" s="104" customFormat="1"/>
    <row r="4774" s="104" customFormat="1"/>
    <row r="4775" s="104" customFormat="1"/>
    <row r="4776" s="104" customFormat="1"/>
    <row r="4777" s="104" customFormat="1"/>
    <row r="4778" s="104" customFormat="1"/>
    <row r="4779" s="104" customFormat="1"/>
    <row r="4780" s="104" customFormat="1"/>
    <row r="4781" s="104" customFormat="1"/>
    <row r="4782" s="104" customFormat="1"/>
    <row r="4783" s="104" customFormat="1"/>
    <row r="4784" s="104" customFormat="1"/>
    <row r="4785" s="104" customFormat="1"/>
    <row r="4786" s="104" customFormat="1"/>
    <row r="4787" s="104" customFormat="1"/>
    <row r="4788" s="104" customFormat="1"/>
    <row r="4789" s="104" customFormat="1"/>
    <row r="4790" s="104" customFormat="1"/>
    <row r="4791" s="104" customFormat="1"/>
    <row r="4792" s="104" customFormat="1"/>
    <row r="4793" s="104" customFormat="1"/>
    <row r="4794" s="104" customFormat="1"/>
    <row r="4795" s="104" customFormat="1"/>
    <row r="4796" s="104" customFormat="1"/>
    <row r="4797" s="104" customFormat="1"/>
    <row r="4798" s="104" customFormat="1"/>
    <row r="4799" s="104" customFormat="1"/>
    <row r="4800" s="104" customFormat="1"/>
    <row r="4801" s="104" customFormat="1"/>
    <row r="4802" s="104" customFormat="1"/>
    <row r="4803" s="104" customFormat="1"/>
    <row r="4804" s="104" customFormat="1"/>
    <row r="4805" s="104" customFormat="1"/>
    <row r="4806" s="104" customFormat="1"/>
    <row r="4807" s="104" customFormat="1"/>
    <row r="4808" s="104" customFormat="1"/>
    <row r="4809" s="104" customFormat="1"/>
    <row r="4810" s="104" customFormat="1"/>
    <row r="4811" s="104" customFormat="1"/>
    <row r="4812" s="104" customFormat="1"/>
    <row r="4813" s="104" customFormat="1"/>
    <row r="4814" s="104" customFormat="1"/>
    <row r="4815" s="104" customFormat="1"/>
    <row r="4816" s="104" customFormat="1"/>
    <row r="4817" s="104" customFormat="1"/>
    <row r="4818" s="104" customFormat="1"/>
    <row r="4819" s="104" customFormat="1"/>
    <row r="4820" s="104" customFormat="1"/>
    <row r="4821" s="104" customFormat="1"/>
    <row r="4822" s="104" customFormat="1"/>
    <row r="4823" s="104" customFormat="1"/>
    <row r="4824" s="104" customFormat="1"/>
    <row r="4825" s="104" customFormat="1"/>
    <row r="4826" s="104" customFormat="1"/>
    <row r="4827" s="104" customFormat="1"/>
    <row r="4828" s="104" customFormat="1"/>
    <row r="4829" s="104" customFormat="1"/>
    <row r="4830" s="104" customFormat="1"/>
    <row r="4831" s="104" customFormat="1"/>
    <row r="4832" s="104" customFormat="1"/>
    <row r="4833" s="104" customFormat="1"/>
    <row r="4834" s="104" customFormat="1"/>
    <row r="4835" s="104" customFormat="1"/>
    <row r="4836" s="104" customFormat="1"/>
    <row r="4837" s="104" customFormat="1"/>
    <row r="4838" s="104" customFormat="1"/>
    <row r="4839" s="104" customFormat="1"/>
    <row r="4840" s="104" customFormat="1"/>
    <row r="4841" s="104" customFormat="1"/>
    <row r="4842" s="104" customFormat="1"/>
    <row r="4843" s="104" customFormat="1"/>
    <row r="4844" s="104" customFormat="1"/>
    <row r="4845" s="104" customFormat="1"/>
    <row r="4846" s="104" customFormat="1"/>
    <row r="4847" s="104" customFormat="1"/>
    <row r="4848" s="104" customFormat="1"/>
    <row r="4849" s="104" customFormat="1"/>
    <row r="4850" s="104" customFormat="1"/>
    <row r="4851" s="104" customFormat="1"/>
    <row r="4852" s="104" customFormat="1"/>
    <row r="4853" s="104" customFormat="1"/>
    <row r="4854" s="104" customFormat="1"/>
    <row r="4855" s="104" customFormat="1"/>
    <row r="4856" s="104" customFormat="1"/>
    <row r="4857" s="104" customFormat="1"/>
    <row r="4858" s="104" customFormat="1"/>
    <row r="4859" s="104" customFormat="1"/>
    <row r="4860" s="104" customFormat="1"/>
    <row r="4861" s="104" customFormat="1"/>
    <row r="4862" s="104" customFormat="1"/>
    <row r="4863" s="104" customFormat="1"/>
    <row r="4864" s="104" customFormat="1"/>
    <row r="4865" s="104" customFormat="1"/>
    <row r="4866" s="104" customFormat="1"/>
    <row r="4867" s="104" customFormat="1"/>
    <row r="4868" s="104" customFormat="1"/>
    <row r="4869" s="104" customFormat="1"/>
    <row r="4870" s="104" customFormat="1"/>
    <row r="4871" s="104" customFormat="1"/>
    <row r="4872" s="104" customFormat="1"/>
    <row r="4873" s="104" customFormat="1"/>
    <row r="4874" s="104" customFormat="1"/>
    <row r="4875" s="104" customFormat="1"/>
    <row r="4876" s="104" customFormat="1"/>
    <row r="4877" s="104" customFormat="1"/>
    <row r="4878" s="104" customFormat="1"/>
    <row r="4879" s="104" customFormat="1"/>
    <row r="4880" s="104" customFormat="1"/>
    <row r="4881" s="104" customFormat="1"/>
    <row r="4882" s="104" customFormat="1"/>
    <row r="4883" s="104" customFormat="1"/>
    <row r="4884" s="104" customFormat="1"/>
    <row r="4885" s="104" customFormat="1"/>
    <row r="4886" s="104" customFormat="1"/>
    <row r="4887" s="104" customFormat="1"/>
    <row r="4888" s="104" customFormat="1"/>
    <row r="4889" s="104" customFormat="1"/>
    <row r="4890" s="104" customFormat="1"/>
    <row r="4891" s="104" customFormat="1"/>
    <row r="4892" s="104" customFormat="1"/>
    <row r="4893" s="104" customFormat="1"/>
    <row r="4894" s="104" customFormat="1"/>
    <row r="4895" s="104" customFormat="1"/>
    <row r="4896" s="104" customFormat="1"/>
    <row r="4897" s="104" customFormat="1"/>
    <row r="4898" s="104" customFormat="1"/>
    <row r="4899" s="104" customFormat="1"/>
    <row r="4900" s="104" customFormat="1"/>
    <row r="4901" s="104" customFormat="1"/>
    <row r="4902" s="104" customFormat="1"/>
    <row r="4903" s="104" customFormat="1"/>
    <row r="4904" s="104" customFormat="1"/>
    <row r="4905" s="104" customFormat="1"/>
    <row r="4906" s="104" customFormat="1"/>
    <row r="4907" s="104" customFormat="1"/>
    <row r="4908" s="104" customFormat="1"/>
    <row r="4909" s="104" customFormat="1"/>
    <row r="4910" s="104" customFormat="1"/>
    <row r="4911" s="104" customFormat="1"/>
    <row r="4912" s="104" customFormat="1"/>
    <row r="4913" s="104" customFormat="1"/>
    <row r="4914" s="104" customFormat="1"/>
    <row r="4915" s="104" customFormat="1"/>
    <row r="4916" s="104" customFormat="1"/>
    <row r="4917" s="104" customFormat="1"/>
    <row r="4918" s="104" customFormat="1"/>
    <row r="4919" s="104" customFormat="1"/>
    <row r="4920" s="104" customFormat="1"/>
    <row r="4921" s="104" customFormat="1"/>
    <row r="4922" s="104" customFormat="1"/>
    <row r="4923" s="104" customFormat="1"/>
    <row r="4924" s="104" customFormat="1"/>
    <row r="4925" s="104" customFormat="1"/>
    <row r="4926" s="104" customFormat="1"/>
    <row r="4927" s="104" customFormat="1"/>
    <row r="4928" s="104" customFormat="1"/>
    <row r="4929" s="104" customFormat="1"/>
    <row r="4930" s="104" customFormat="1"/>
    <row r="4931" s="104" customFormat="1"/>
    <row r="4932" s="104" customFormat="1"/>
    <row r="4933" s="104" customFormat="1"/>
    <row r="4934" s="104" customFormat="1"/>
    <row r="4935" s="104" customFormat="1"/>
    <row r="4936" s="104" customFormat="1"/>
    <row r="4937" s="104" customFormat="1"/>
    <row r="4938" s="104" customFormat="1"/>
    <row r="4939" s="104" customFormat="1"/>
    <row r="4940" s="104" customFormat="1"/>
    <row r="4941" s="104" customFormat="1"/>
    <row r="4942" s="104" customFormat="1"/>
    <row r="4943" s="104" customFormat="1"/>
    <row r="4944" s="104" customFormat="1"/>
    <row r="4945" s="104" customFormat="1"/>
    <row r="4946" s="104" customFormat="1"/>
    <row r="4947" s="104" customFormat="1"/>
    <row r="4948" s="104" customFormat="1"/>
    <row r="4949" s="104" customFormat="1"/>
    <row r="4950" s="104" customFormat="1"/>
    <row r="4951" s="104" customFormat="1"/>
    <row r="4952" s="104" customFormat="1"/>
    <row r="4953" s="104" customFormat="1"/>
    <row r="4954" s="104" customFormat="1"/>
    <row r="4955" s="104" customFormat="1"/>
    <row r="4956" s="104" customFormat="1"/>
    <row r="4957" s="104" customFormat="1"/>
    <row r="4958" s="104" customFormat="1"/>
    <row r="4959" s="104" customFormat="1"/>
    <row r="4960" s="104" customFormat="1"/>
    <row r="4961" s="104" customFormat="1"/>
    <row r="4962" s="104" customFormat="1"/>
    <row r="4963" s="104" customFormat="1"/>
    <row r="4964" s="104" customFormat="1"/>
    <row r="4965" s="104" customFormat="1"/>
    <row r="4966" s="104" customFormat="1"/>
    <row r="4967" s="104" customFormat="1"/>
    <row r="4968" s="104" customFormat="1"/>
    <row r="4969" s="104" customFormat="1"/>
    <row r="4970" s="104" customFormat="1"/>
    <row r="4971" s="104" customFormat="1"/>
    <row r="4972" s="104" customFormat="1"/>
    <row r="4973" s="104" customFormat="1"/>
    <row r="4974" s="104" customFormat="1"/>
    <row r="4975" s="104" customFormat="1"/>
    <row r="4976" s="104" customFormat="1"/>
    <row r="4977" s="104" customFormat="1"/>
    <row r="4978" s="104" customFormat="1"/>
    <row r="4979" s="104" customFormat="1"/>
    <row r="4980" s="104" customFormat="1"/>
    <row r="4981" s="104" customFormat="1"/>
    <row r="4982" s="104" customFormat="1"/>
    <row r="4983" s="104" customFormat="1"/>
    <row r="4984" s="104" customFormat="1"/>
    <row r="4985" s="104" customFormat="1"/>
    <row r="4986" s="104" customFormat="1"/>
    <row r="4987" s="104" customFormat="1"/>
    <row r="4988" s="104" customFormat="1"/>
    <row r="4989" s="104" customFormat="1"/>
    <row r="4990" s="104" customFormat="1"/>
    <row r="4991" s="104" customFormat="1"/>
    <row r="4992" s="104" customFormat="1"/>
    <row r="4993" s="104" customFormat="1"/>
    <row r="4994" s="104" customFormat="1"/>
    <row r="4995" s="104" customFormat="1"/>
    <row r="4996" s="104" customFormat="1"/>
    <row r="4997" s="104" customFormat="1"/>
    <row r="4998" s="104" customFormat="1"/>
    <row r="4999" s="104" customFormat="1"/>
    <row r="5000" s="104" customFormat="1"/>
    <row r="5001" s="104" customFormat="1"/>
    <row r="5002" s="104" customFormat="1"/>
    <row r="5003" s="104" customFormat="1"/>
    <row r="5004" s="104" customFormat="1"/>
    <row r="5005" s="104" customFormat="1"/>
    <row r="5006" s="104" customFormat="1"/>
    <row r="5007" s="104" customFormat="1"/>
    <row r="5008" s="104" customFormat="1"/>
    <row r="5009" s="104" customFormat="1"/>
    <row r="5010" s="104" customFormat="1"/>
    <row r="5011" s="104" customFormat="1"/>
    <row r="5012" s="104" customFormat="1"/>
    <row r="5013" s="104" customFormat="1"/>
    <row r="5014" s="104" customFormat="1"/>
    <row r="5015" s="104" customFormat="1"/>
    <row r="5016" s="104" customFormat="1"/>
    <row r="5017" s="104" customFormat="1"/>
    <row r="5018" s="104" customFormat="1"/>
    <row r="5019" s="104" customFormat="1"/>
    <row r="5020" s="104" customFormat="1"/>
    <row r="5021" s="104" customFormat="1"/>
    <row r="5022" s="104" customFormat="1"/>
    <row r="5023" s="104" customFormat="1"/>
    <row r="5024" s="104" customFormat="1"/>
    <row r="5025" s="104" customFormat="1"/>
    <row r="5026" s="104" customFormat="1"/>
    <row r="5027" s="104" customFormat="1"/>
    <row r="5028" s="104" customFormat="1"/>
    <row r="5029" s="104" customFormat="1"/>
    <row r="5030" s="104" customFormat="1"/>
    <row r="5031" s="104" customFormat="1"/>
    <row r="5032" s="104" customFormat="1"/>
    <row r="5033" s="104" customFormat="1"/>
    <row r="5034" s="104" customFormat="1"/>
    <row r="5035" s="104" customFormat="1"/>
    <row r="5036" s="104" customFormat="1"/>
    <row r="5037" s="104" customFormat="1"/>
    <row r="5038" s="104" customFormat="1"/>
    <row r="5039" s="104" customFormat="1"/>
    <row r="5040" s="104" customFormat="1"/>
    <row r="5041" s="104" customFormat="1"/>
    <row r="5042" s="104" customFormat="1"/>
    <row r="5043" s="104" customFormat="1"/>
    <row r="5044" s="104" customFormat="1"/>
    <row r="5045" s="104" customFormat="1"/>
    <row r="5046" s="104" customFormat="1"/>
    <row r="5047" s="104" customFormat="1"/>
    <row r="5048" s="104" customFormat="1"/>
    <row r="5049" s="104" customFormat="1"/>
    <row r="5050" s="104" customFormat="1"/>
    <row r="5051" s="104" customFormat="1"/>
    <row r="5052" s="104" customFormat="1"/>
    <row r="5053" s="104" customFormat="1"/>
    <row r="5054" s="104" customFormat="1"/>
    <row r="5055" s="104" customFormat="1"/>
    <row r="5056" s="104" customFormat="1"/>
    <row r="5057" s="104" customFormat="1"/>
    <row r="5058" s="104" customFormat="1"/>
    <row r="5059" s="104" customFormat="1"/>
    <row r="5060" s="104" customFormat="1"/>
    <row r="5061" s="104" customFormat="1"/>
    <row r="5062" s="104" customFormat="1"/>
    <row r="5063" s="104" customFormat="1"/>
    <row r="5064" s="104" customFormat="1"/>
    <row r="5065" s="104" customFormat="1"/>
    <row r="5066" s="104" customFormat="1"/>
    <row r="5067" s="104" customFormat="1"/>
    <row r="5068" s="104" customFormat="1"/>
    <row r="5069" s="104" customFormat="1"/>
    <row r="5070" s="104" customFormat="1"/>
    <row r="5071" s="104" customFormat="1"/>
    <row r="5072" s="104" customFormat="1"/>
    <row r="5073" s="104" customFormat="1"/>
    <row r="5074" s="104" customFormat="1"/>
    <row r="5075" s="104" customFormat="1"/>
    <row r="5076" s="104" customFormat="1"/>
    <row r="5077" s="104" customFormat="1"/>
    <row r="5078" s="104" customFormat="1"/>
    <row r="5079" s="104" customFormat="1"/>
    <row r="5080" s="104" customFormat="1"/>
    <row r="5081" s="104" customFormat="1"/>
    <row r="5082" s="104" customFormat="1"/>
    <row r="5083" s="104" customFormat="1"/>
    <row r="5084" s="104" customFormat="1"/>
    <row r="5085" s="104" customFormat="1"/>
    <row r="5086" s="104" customFormat="1"/>
    <row r="5087" s="104" customFormat="1"/>
    <row r="5088" s="104" customFormat="1"/>
    <row r="5089" s="104" customFormat="1"/>
    <row r="5090" s="104" customFormat="1"/>
    <row r="5091" s="104" customFormat="1"/>
    <row r="5092" s="104" customFormat="1"/>
    <row r="5093" s="104" customFormat="1"/>
    <row r="5094" s="104" customFormat="1"/>
    <row r="5095" s="104" customFormat="1"/>
    <row r="5096" s="104" customFormat="1"/>
    <row r="5097" s="104" customFormat="1"/>
    <row r="5098" s="104" customFormat="1"/>
    <row r="5099" s="104" customFormat="1"/>
    <row r="5100" s="104" customFormat="1"/>
    <row r="5101" s="104" customFormat="1"/>
    <row r="5102" s="104" customFormat="1"/>
    <row r="5103" s="104" customFormat="1"/>
    <row r="5104" s="104" customFormat="1"/>
    <row r="5105" s="104" customFormat="1"/>
    <row r="5106" s="104" customFormat="1"/>
    <row r="5107" s="104" customFormat="1"/>
    <row r="5108" s="104" customFormat="1"/>
    <row r="5109" s="104" customFormat="1"/>
    <row r="5110" s="104" customFormat="1"/>
    <row r="5111" s="104" customFormat="1"/>
    <row r="5112" s="104" customFormat="1"/>
    <row r="5113" s="104" customFormat="1"/>
    <row r="5114" s="104" customFormat="1"/>
    <row r="5115" s="104" customFormat="1"/>
    <row r="5116" s="104" customFormat="1"/>
    <row r="5117" s="104" customFormat="1"/>
    <row r="5118" s="104" customFormat="1"/>
    <row r="5119" s="104" customFormat="1"/>
    <row r="5120" s="104" customFormat="1"/>
    <row r="5121" s="104" customFormat="1"/>
    <row r="5122" s="104" customFormat="1"/>
    <row r="5123" s="104" customFormat="1"/>
    <row r="5124" s="104" customFormat="1"/>
    <row r="5125" s="104" customFormat="1"/>
    <row r="5126" s="104" customFormat="1"/>
    <row r="5127" s="104" customFormat="1"/>
    <row r="5128" s="104" customFormat="1"/>
    <row r="5129" s="104" customFormat="1"/>
    <row r="5130" s="104" customFormat="1"/>
    <row r="5131" s="104" customFormat="1"/>
    <row r="5132" s="104" customFormat="1"/>
    <row r="5133" s="104" customFormat="1"/>
    <row r="5134" s="104" customFormat="1"/>
    <row r="5135" s="104" customFormat="1"/>
    <row r="5136" s="104" customFormat="1"/>
    <row r="5137" s="104" customFormat="1"/>
    <row r="5138" s="104" customFormat="1"/>
    <row r="5139" s="104" customFormat="1"/>
    <row r="5140" s="104" customFormat="1"/>
    <row r="5141" s="104" customFormat="1"/>
    <row r="5142" s="104" customFormat="1"/>
    <row r="5143" s="104" customFormat="1"/>
    <row r="5144" s="104" customFormat="1"/>
    <row r="5145" s="104" customFormat="1"/>
    <row r="5146" s="104" customFormat="1"/>
    <row r="5147" s="104" customFormat="1"/>
    <row r="5148" s="104" customFormat="1"/>
    <row r="5149" s="104" customFormat="1"/>
    <row r="5150" s="104" customFormat="1"/>
    <row r="5151" s="104" customFormat="1"/>
    <row r="5152" s="104" customFormat="1"/>
    <row r="5153" s="104" customFormat="1"/>
    <row r="5154" s="104" customFormat="1"/>
    <row r="5155" s="104" customFormat="1"/>
    <row r="5156" s="104" customFormat="1"/>
    <row r="5157" s="104" customFormat="1"/>
    <row r="5158" s="104" customFormat="1"/>
    <row r="5159" s="104" customFormat="1"/>
    <row r="5160" s="104" customFormat="1"/>
    <row r="5161" s="104" customFormat="1"/>
    <row r="5162" s="104" customFormat="1"/>
    <row r="5163" s="104" customFormat="1"/>
    <row r="5164" s="104" customFormat="1"/>
    <row r="5165" s="104" customFormat="1"/>
    <row r="5166" s="104" customFormat="1"/>
    <row r="5167" s="104" customFormat="1"/>
    <row r="5168" s="104" customFormat="1"/>
    <row r="5169" s="104" customFormat="1"/>
    <row r="5170" s="104" customFormat="1"/>
    <row r="5171" s="104" customFormat="1"/>
    <row r="5172" s="104" customFormat="1"/>
    <row r="5173" s="104" customFormat="1"/>
    <row r="5174" s="104" customFormat="1"/>
    <row r="5175" s="104" customFormat="1"/>
    <row r="5176" s="104" customFormat="1"/>
    <row r="5177" s="104" customFormat="1"/>
    <row r="5178" s="104" customFormat="1"/>
    <row r="5179" s="104" customFormat="1"/>
    <row r="5180" s="104" customFormat="1"/>
    <row r="5181" s="104" customFormat="1"/>
    <row r="5182" s="104" customFormat="1"/>
    <row r="5183" s="104" customFormat="1"/>
    <row r="5184" s="104" customFormat="1"/>
    <row r="5185" s="104" customFormat="1"/>
    <row r="5186" s="104" customFormat="1"/>
    <row r="5187" s="104" customFormat="1"/>
    <row r="5188" s="104" customFormat="1"/>
    <row r="5189" s="104" customFormat="1"/>
    <row r="5190" s="104" customFormat="1"/>
    <row r="5191" s="104" customFormat="1"/>
    <row r="5192" s="104" customFormat="1"/>
    <row r="5193" s="104" customFormat="1"/>
    <row r="5194" s="104" customFormat="1"/>
    <row r="5195" s="104" customFormat="1"/>
    <row r="5196" s="104" customFormat="1"/>
    <row r="5197" s="104" customFormat="1"/>
    <row r="5198" s="104" customFormat="1"/>
    <row r="5199" s="104" customFormat="1"/>
    <row r="5200" s="104" customFormat="1"/>
    <row r="5201" s="104" customFormat="1"/>
    <row r="5202" s="104" customFormat="1"/>
    <row r="5203" s="104" customFormat="1"/>
    <row r="5204" s="104" customFormat="1"/>
    <row r="5205" s="104" customFormat="1"/>
    <row r="5206" s="104" customFormat="1"/>
    <row r="5207" s="104" customFormat="1"/>
    <row r="5208" s="104" customFormat="1"/>
    <row r="5209" s="104" customFormat="1"/>
    <row r="5210" s="104" customFormat="1"/>
    <row r="5211" s="104" customFormat="1"/>
    <row r="5212" s="104" customFormat="1"/>
    <row r="5213" s="104" customFormat="1"/>
    <row r="5214" s="104" customFormat="1"/>
    <row r="5215" s="104" customFormat="1"/>
    <row r="5216" s="104" customFormat="1"/>
    <row r="5217" s="104" customFormat="1"/>
    <row r="5218" s="104" customFormat="1"/>
    <row r="5219" s="104" customFormat="1"/>
    <row r="5220" s="104" customFormat="1"/>
    <row r="5221" s="104" customFormat="1"/>
    <row r="5222" s="104" customFormat="1"/>
    <row r="5223" s="104" customFormat="1"/>
    <row r="5224" s="104" customFormat="1"/>
    <row r="5225" s="104" customFormat="1"/>
    <row r="5226" s="104" customFormat="1"/>
    <row r="5227" s="104" customFormat="1"/>
    <row r="5228" s="104" customFormat="1"/>
    <row r="5229" s="104" customFormat="1"/>
    <row r="5230" s="104" customFormat="1"/>
    <row r="5231" s="104" customFormat="1"/>
    <row r="5232" s="104" customFormat="1"/>
    <row r="5233" s="104" customFormat="1"/>
    <row r="5234" s="104" customFormat="1"/>
    <row r="5235" s="104" customFormat="1"/>
    <row r="5236" s="104" customFormat="1"/>
    <row r="5237" s="104" customFormat="1"/>
    <row r="5238" s="104" customFormat="1"/>
    <row r="5239" s="104" customFormat="1"/>
    <row r="5240" s="104" customFormat="1"/>
    <row r="5241" s="104" customFormat="1"/>
    <row r="5242" s="104" customFormat="1"/>
    <row r="5243" s="104" customFormat="1"/>
    <row r="5244" s="104" customFormat="1"/>
    <row r="5245" s="104" customFormat="1"/>
    <row r="5246" s="104" customFormat="1"/>
    <row r="5247" s="104" customFormat="1"/>
    <row r="5248" s="104" customFormat="1"/>
    <row r="5249" s="104" customFormat="1"/>
    <row r="5250" s="104" customFormat="1"/>
    <row r="5251" s="104" customFormat="1"/>
    <row r="5252" s="104" customFormat="1"/>
    <row r="5253" s="104" customFormat="1"/>
    <row r="5254" s="104" customFormat="1"/>
    <row r="5255" s="104" customFormat="1"/>
    <row r="5256" s="104" customFormat="1"/>
    <row r="5257" s="104" customFormat="1"/>
    <row r="5258" s="104" customFormat="1"/>
    <row r="5259" s="104" customFormat="1"/>
    <row r="5260" s="104" customFormat="1"/>
    <row r="5261" s="104" customFormat="1"/>
    <row r="5262" s="104" customFormat="1"/>
    <row r="5263" s="104" customFormat="1"/>
    <row r="5264" s="104" customFormat="1"/>
    <row r="5265" s="104" customFormat="1"/>
    <row r="5266" s="104" customFormat="1"/>
    <row r="5267" s="104" customFormat="1"/>
    <row r="5268" s="104" customFormat="1"/>
    <row r="5269" s="104" customFormat="1"/>
    <row r="5270" s="104" customFormat="1"/>
    <row r="5271" s="104" customFormat="1"/>
    <row r="5272" s="104" customFormat="1"/>
    <row r="5273" s="104" customFormat="1"/>
    <row r="5274" s="104" customFormat="1"/>
    <row r="5275" s="104" customFormat="1"/>
    <row r="5276" s="104" customFormat="1"/>
    <row r="5277" s="104" customFormat="1"/>
    <row r="5278" s="104" customFormat="1"/>
    <row r="5279" s="104" customFormat="1"/>
    <row r="5280" s="104" customFormat="1"/>
    <row r="5281" s="104" customFormat="1"/>
    <row r="5282" s="104" customFormat="1"/>
    <row r="5283" s="104" customFormat="1"/>
    <row r="5284" s="104" customFormat="1"/>
    <row r="5285" s="104" customFormat="1"/>
    <row r="5286" s="104" customFormat="1"/>
    <row r="5287" s="104" customFormat="1"/>
    <row r="5288" s="104" customFormat="1"/>
    <row r="5289" s="104" customFormat="1"/>
    <row r="5290" s="104" customFormat="1"/>
    <row r="5291" s="104" customFormat="1"/>
    <row r="5292" s="104" customFormat="1"/>
    <row r="5293" s="104" customFormat="1"/>
    <row r="5294" s="104" customFormat="1"/>
    <row r="5295" s="104" customFormat="1"/>
    <row r="5296" s="104" customFormat="1"/>
    <row r="5297" s="104" customFormat="1"/>
    <row r="5298" s="104" customFormat="1"/>
    <row r="5299" s="104" customFormat="1"/>
    <row r="5300" s="104" customFormat="1"/>
    <row r="5301" s="104" customFormat="1"/>
    <row r="5302" s="104" customFormat="1"/>
    <row r="5303" s="104" customFormat="1"/>
    <row r="5304" s="104" customFormat="1"/>
    <row r="5305" s="104" customFormat="1"/>
    <row r="5306" s="104" customFormat="1"/>
    <row r="5307" s="104" customFormat="1"/>
    <row r="5308" s="104" customFormat="1"/>
    <row r="5309" s="104" customFormat="1"/>
    <row r="5310" s="104" customFormat="1"/>
    <row r="5311" s="104" customFormat="1"/>
    <row r="5312" s="104" customFormat="1"/>
    <row r="5313" s="104" customFormat="1"/>
    <row r="5314" s="104" customFormat="1"/>
    <row r="5315" s="104" customFormat="1"/>
    <row r="5316" s="104" customFormat="1"/>
    <row r="5317" s="104" customFormat="1"/>
    <row r="5318" s="104" customFormat="1"/>
    <row r="5319" s="104" customFormat="1"/>
    <row r="5320" s="104" customFormat="1"/>
    <row r="5321" s="104" customFormat="1"/>
    <row r="5322" s="104" customFormat="1"/>
    <row r="5323" s="104" customFormat="1"/>
    <row r="5324" s="104" customFormat="1"/>
    <row r="5325" s="104" customFormat="1"/>
    <row r="5326" s="104" customFormat="1"/>
    <row r="5327" s="104" customFormat="1"/>
    <row r="5328" s="104" customFormat="1"/>
    <row r="5329" s="104" customFormat="1"/>
    <row r="5330" s="104" customFormat="1"/>
    <row r="5331" s="104" customFormat="1"/>
    <row r="5332" s="104" customFormat="1"/>
    <row r="5333" s="104" customFormat="1"/>
    <row r="5334" s="104" customFormat="1"/>
    <row r="5335" s="104" customFormat="1"/>
    <row r="5336" s="104" customFormat="1"/>
    <row r="5337" s="104" customFormat="1"/>
    <row r="5338" s="104" customFormat="1"/>
    <row r="5339" s="104" customFormat="1"/>
    <row r="5340" s="104" customFormat="1"/>
    <row r="5341" s="104" customFormat="1"/>
    <row r="5342" s="104" customFormat="1"/>
    <row r="5343" s="104" customFormat="1"/>
    <row r="5344" s="104" customFormat="1"/>
    <row r="5345" s="104" customFormat="1"/>
    <row r="5346" s="104" customFormat="1"/>
    <row r="5347" s="104" customFormat="1"/>
    <row r="5348" s="104" customFormat="1"/>
    <row r="5349" s="104" customFormat="1"/>
    <row r="5350" s="104" customFormat="1"/>
    <row r="5351" s="104" customFormat="1"/>
    <row r="5352" s="104" customFormat="1"/>
    <row r="5353" s="104" customFormat="1"/>
    <row r="5354" s="104" customFormat="1"/>
    <row r="5355" s="104" customFormat="1"/>
    <row r="5356" s="104" customFormat="1"/>
    <row r="5357" s="104" customFormat="1"/>
    <row r="5358" s="104" customFormat="1"/>
    <row r="5359" s="104" customFormat="1"/>
    <row r="5360" s="104" customFormat="1"/>
    <row r="5361" s="104" customFormat="1"/>
    <row r="5362" s="104" customFormat="1"/>
    <row r="5363" s="104" customFormat="1"/>
    <row r="5364" s="104" customFormat="1"/>
    <row r="5365" s="104" customFormat="1"/>
    <row r="5366" s="104" customFormat="1"/>
    <row r="5367" s="104" customFormat="1"/>
    <row r="5368" s="104" customFormat="1"/>
    <row r="5369" s="104" customFormat="1"/>
    <row r="5370" s="104" customFormat="1"/>
    <row r="5371" s="104" customFormat="1"/>
    <row r="5372" s="104" customFormat="1"/>
    <row r="5373" s="104" customFormat="1"/>
    <row r="5374" s="104" customFormat="1"/>
    <row r="5375" s="104" customFormat="1"/>
    <row r="5376" s="104" customFormat="1"/>
    <row r="5377" s="104" customFormat="1"/>
    <row r="5378" s="104" customFormat="1"/>
    <row r="5379" s="104" customFormat="1"/>
    <row r="5380" s="104" customFormat="1"/>
    <row r="5381" s="104" customFormat="1"/>
    <row r="5382" s="104" customFormat="1"/>
    <row r="5383" s="104" customFormat="1"/>
    <row r="5384" s="104" customFormat="1"/>
    <row r="5385" s="104" customFormat="1"/>
    <row r="5386" s="104" customFormat="1"/>
    <row r="5387" s="104" customFormat="1"/>
    <row r="5388" s="104" customFormat="1"/>
    <row r="5389" s="104" customFormat="1"/>
    <row r="5390" s="104" customFormat="1"/>
    <row r="5391" s="104" customFormat="1"/>
    <row r="5392" s="104" customFormat="1"/>
    <row r="5393" s="104" customFormat="1"/>
    <row r="5394" s="104" customFormat="1"/>
    <row r="5395" s="104" customFormat="1"/>
    <row r="5396" s="104" customFormat="1"/>
    <row r="5397" s="104" customFormat="1"/>
    <row r="5398" s="104" customFormat="1"/>
    <row r="5399" s="104" customFormat="1"/>
    <row r="5400" s="104" customFormat="1"/>
    <row r="5401" s="104" customFormat="1"/>
    <row r="5402" s="104" customFormat="1"/>
    <row r="5403" s="104" customFormat="1"/>
    <row r="5404" s="104" customFormat="1"/>
    <row r="5405" s="104" customFormat="1"/>
    <row r="5406" s="104" customFormat="1"/>
    <row r="5407" s="104" customFormat="1"/>
    <row r="5408" s="104" customFormat="1"/>
    <row r="5409" s="104" customFormat="1"/>
    <row r="5410" s="104" customFormat="1"/>
    <row r="5411" s="104" customFormat="1"/>
    <row r="5412" s="104" customFormat="1"/>
    <row r="5413" s="104" customFormat="1"/>
    <row r="5414" s="104" customFormat="1"/>
    <row r="5415" s="104" customFormat="1"/>
    <row r="5416" s="104" customFormat="1"/>
    <row r="5417" s="104" customFormat="1"/>
    <row r="5418" s="104" customFormat="1"/>
    <row r="5419" s="104" customFormat="1"/>
    <row r="5420" s="104" customFormat="1"/>
    <row r="5421" s="104" customFormat="1"/>
    <row r="5422" s="104" customFormat="1"/>
    <row r="5423" s="104" customFormat="1"/>
    <row r="5424" s="104" customFormat="1"/>
    <row r="5425" s="104" customFormat="1"/>
    <row r="5426" s="104" customFormat="1"/>
    <row r="5427" s="104" customFormat="1"/>
    <row r="5428" s="104" customFormat="1"/>
    <row r="5429" s="104" customFormat="1"/>
    <row r="5430" s="104" customFormat="1"/>
    <row r="5431" s="104" customFormat="1"/>
    <row r="5432" s="104" customFormat="1"/>
    <row r="5433" s="104" customFormat="1"/>
    <row r="5434" s="104" customFormat="1"/>
    <row r="5435" s="104" customFormat="1"/>
    <row r="5436" s="104" customFormat="1"/>
    <row r="5437" s="104" customFormat="1"/>
    <row r="5438" s="104" customFormat="1"/>
    <row r="5439" s="104" customFormat="1"/>
    <row r="5440" s="104" customFormat="1"/>
    <row r="5441" s="104" customFormat="1"/>
    <row r="5442" s="104" customFormat="1"/>
    <row r="5443" s="104" customFormat="1"/>
    <row r="5444" s="104" customFormat="1"/>
    <row r="5445" s="104" customFormat="1"/>
    <row r="5446" s="104" customFormat="1"/>
    <row r="5447" s="104" customFormat="1"/>
    <row r="5448" s="104" customFormat="1"/>
    <row r="5449" s="104" customFormat="1"/>
    <row r="5450" s="104" customFormat="1"/>
    <row r="5451" s="104" customFormat="1"/>
    <row r="5452" s="104" customFormat="1"/>
    <row r="5453" s="104" customFormat="1"/>
    <row r="5454" s="104" customFormat="1"/>
    <row r="5455" s="104" customFormat="1"/>
    <row r="5456" s="104" customFormat="1"/>
    <row r="5457" s="104" customFormat="1"/>
    <row r="5458" s="104" customFormat="1"/>
    <row r="5459" s="104" customFormat="1"/>
    <row r="5460" s="104" customFormat="1"/>
    <row r="5461" s="104" customFormat="1"/>
    <row r="5462" s="104" customFormat="1"/>
    <row r="5463" s="104" customFormat="1"/>
    <row r="5464" s="104" customFormat="1"/>
    <row r="5465" s="104" customFormat="1"/>
    <row r="5466" s="104" customFormat="1"/>
    <row r="5467" s="104" customFormat="1"/>
    <row r="5468" s="104" customFormat="1"/>
    <row r="5469" s="104" customFormat="1"/>
    <row r="5470" s="104" customFormat="1"/>
    <row r="5471" s="104" customFormat="1"/>
    <row r="5472" s="104" customFormat="1"/>
    <row r="5473" s="104" customFormat="1"/>
    <row r="5474" s="104" customFormat="1"/>
    <row r="5475" s="104" customFormat="1"/>
    <row r="5476" s="104" customFormat="1"/>
    <row r="5477" s="104" customFormat="1"/>
    <row r="5478" s="104" customFormat="1"/>
    <row r="5479" s="104" customFormat="1"/>
    <row r="5480" s="104" customFormat="1"/>
    <row r="5481" s="104" customFormat="1"/>
    <row r="5482" s="104" customFormat="1"/>
    <row r="5483" s="104" customFormat="1"/>
    <row r="5484" s="104" customFormat="1"/>
    <row r="5485" s="104" customFormat="1"/>
    <row r="5486" s="104" customFormat="1"/>
    <row r="5487" s="104" customFormat="1"/>
    <row r="5488" s="104" customFormat="1"/>
    <row r="5489" s="104" customFormat="1"/>
    <row r="5490" s="104" customFormat="1"/>
    <row r="5491" s="104" customFormat="1"/>
    <row r="5492" s="104" customFormat="1"/>
    <row r="5493" s="104" customFormat="1"/>
    <row r="5494" s="104" customFormat="1"/>
    <row r="5495" s="104" customFormat="1"/>
    <row r="5496" s="104" customFormat="1"/>
    <row r="5497" s="104" customFormat="1"/>
    <row r="5498" s="104" customFormat="1"/>
    <row r="5499" s="104" customFormat="1"/>
    <row r="5500" s="104" customFormat="1"/>
    <row r="5501" s="104" customFormat="1"/>
    <row r="5502" s="104" customFormat="1"/>
    <row r="5503" s="104" customFormat="1"/>
    <row r="5504" s="104" customFormat="1"/>
    <row r="5505" s="104" customFormat="1"/>
    <row r="5506" s="104" customFormat="1"/>
    <row r="5507" s="104" customFormat="1"/>
    <row r="5508" s="104" customFormat="1"/>
    <row r="5509" s="104" customFormat="1"/>
    <row r="5510" s="104" customFormat="1"/>
    <row r="5511" s="104" customFormat="1"/>
    <row r="5512" s="104" customFormat="1"/>
    <row r="5513" s="104" customFormat="1"/>
    <row r="5514" s="104" customFormat="1"/>
    <row r="5515" s="104" customFormat="1"/>
    <row r="5516" s="104" customFormat="1"/>
    <row r="5517" s="104" customFormat="1"/>
    <row r="5518" s="104" customFormat="1"/>
    <row r="5519" s="104" customFormat="1"/>
    <row r="5520" s="104" customFormat="1"/>
    <row r="5521" s="104" customFormat="1"/>
    <row r="5522" s="104" customFormat="1"/>
    <row r="5523" s="104" customFormat="1"/>
    <row r="5524" s="104" customFormat="1"/>
    <row r="5525" s="104" customFormat="1"/>
    <row r="5526" s="104" customFormat="1"/>
    <row r="5527" s="104" customFormat="1"/>
    <row r="5528" s="104" customFormat="1"/>
    <row r="5529" s="104" customFormat="1"/>
    <row r="5530" s="104" customFormat="1"/>
    <row r="5531" s="104" customFormat="1"/>
    <row r="5532" s="104" customFormat="1"/>
    <row r="5533" s="104" customFormat="1"/>
    <row r="5534" s="104" customFormat="1"/>
    <row r="5535" s="104" customFormat="1"/>
    <row r="5536" s="104" customFormat="1"/>
    <row r="5537" s="104" customFormat="1"/>
    <row r="5538" s="104" customFormat="1"/>
    <row r="5539" s="104" customFormat="1"/>
    <row r="5540" s="104" customFormat="1"/>
    <row r="5541" s="104" customFormat="1"/>
    <row r="5542" s="104" customFormat="1"/>
    <row r="5543" s="104" customFormat="1"/>
    <row r="5544" s="104" customFormat="1"/>
    <row r="5545" s="104" customFormat="1"/>
    <row r="5546" s="104" customFormat="1"/>
    <row r="5547" s="104" customFormat="1"/>
    <row r="5548" s="104" customFormat="1"/>
    <row r="5549" s="104" customFormat="1"/>
    <row r="5550" s="104" customFormat="1"/>
    <row r="5551" s="104" customFormat="1"/>
    <row r="5552" s="104" customFormat="1"/>
    <row r="5553" s="104" customFormat="1"/>
    <row r="5554" s="104" customFormat="1"/>
    <row r="5555" s="104" customFormat="1"/>
    <row r="5556" s="104" customFormat="1"/>
    <row r="5557" s="104" customFormat="1"/>
    <row r="5558" s="104" customFormat="1"/>
    <row r="5559" s="104" customFormat="1"/>
    <row r="5560" s="104" customFormat="1"/>
    <row r="5561" s="104" customFormat="1"/>
    <row r="5562" s="104" customFormat="1"/>
    <row r="5563" s="104" customFormat="1"/>
    <row r="5564" s="104" customFormat="1"/>
    <row r="5565" s="104" customFormat="1"/>
    <row r="5566" s="104" customFormat="1"/>
    <row r="5567" s="104" customFormat="1"/>
    <row r="5568" s="104" customFormat="1"/>
    <row r="5569" s="104" customFormat="1"/>
    <row r="5570" s="104" customFormat="1"/>
    <row r="5571" s="104" customFormat="1"/>
    <row r="5572" s="104" customFormat="1"/>
    <row r="5573" s="104" customFormat="1"/>
    <row r="5574" s="104" customFormat="1"/>
    <row r="5575" s="104" customFormat="1"/>
    <row r="5576" s="104" customFormat="1"/>
    <row r="5577" s="104" customFormat="1"/>
    <row r="5578" s="104" customFormat="1"/>
    <row r="5579" s="104" customFormat="1"/>
    <row r="5580" s="104" customFormat="1"/>
    <row r="5581" s="104" customFormat="1"/>
    <row r="5582" s="104" customFormat="1"/>
    <row r="5583" s="104" customFormat="1"/>
    <row r="5584" s="104" customFormat="1"/>
    <row r="5585" s="104" customFormat="1"/>
    <row r="5586" s="104" customFormat="1"/>
    <row r="5587" s="104" customFormat="1"/>
    <row r="5588" s="104" customFormat="1"/>
    <row r="5589" s="104" customFormat="1"/>
    <row r="5590" s="104" customFormat="1"/>
    <row r="5591" s="104" customFormat="1"/>
    <row r="5592" s="104" customFormat="1"/>
    <row r="5593" s="104" customFormat="1"/>
    <row r="5594" s="104" customFormat="1"/>
    <row r="5595" s="104" customFormat="1"/>
    <row r="5596" s="104" customFormat="1"/>
    <row r="5597" s="104" customFormat="1"/>
    <row r="5598" s="104" customFormat="1"/>
    <row r="5599" s="104" customFormat="1"/>
    <row r="5600" s="104" customFormat="1"/>
    <row r="5601" s="104" customFormat="1"/>
    <row r="5602" s="104" customFormat="1"/>
    <row r="5603" s="104" customFormat="1"/>
    <row r="5604" s="104" customFormat="1"/>
    <row r="5605" s="104" customFormat="1"/>
    <row r="5606" s="104" customFormat="1"/>
    <row r="5607" s="104" customFormat="1"/>
    <row r="5608" s="104" customFormat="1"/>
    <row r="5609" s="104" customFormat="1"/>
    <row r="5610" s="104" customFormat="1"/>
    <row r="5611" s="104" customFormat="1"/>
    <row r="5612" s="104" customFormat="1"/>
    <row r="5613" s="104" customFormat="1"/>
    <row r="5614" s="104" customFormat="1"/>
    <row r="5615" s="104" customFormat="1"/>
    <row r="5616" s="104" customFormat="1"/>
    <row r="5617" s="104" customFormat="1"/>
    <row r="5618" s="104" customFormat="1"/>
    <row r="5619" s="104" customFormat="1"/>
    <row r="5620" s="104" customFormat="1"/>
    <row r="5621" s="104" customFormat="1"/>
    <row r="5622" s="104" customFormat="1"/>
    <row r="5623" s="104" customFormat="1"/>
    <row r="5624" s="104" customFormat="1"/>
    <row r="5625" s="104" customFormat="1"/>
    <row r="5626" s="104" customFormat="1"/>
    <row r="5627" s="104" customFormat="1"/>
    <row r="5628" s="104" customFormat="1"/>
    <row r="5629" s="104" customFormat="1"/>
    <row r="5630" s="104" customFormat="1"/>
    <row r="5631" s="104" customFormat="1"/>
    <row r="5632" s="104" customFormat="1"/>
    <row r="5633" s="104" customFormat="1"/>
    <row r="5634" s="104" customFormat="1"/>
    <row r="5635" s="104" customFormat="1"/>
    <row r="5636" s="104" customFormat="1"/>
    <row r="5637" s="104" customFormat="1"/>
    <row r="5638" s="104" customFormat="1"/>
    <row r="5639" s="104" customFormat="1"/>
    <row r="5640" s="104" customFormat="1"/>
    <row r="5641" s="104" customFormat="1"/>
    <row r="5642" s="104" customFormat="1"/>
    <row r="5643" s="104" customFormat="1"/>
    <row r="5644" s="104" customFormat="1"/>
    <row r="5645" s="104" customFormat="1"/>
    <row r="5646" s="104" customFormat="1"/>
    <row r="5647" s="104" customFormat="1"/>
    <row r="5648" s="104" customFormat="1"/>
    <row r="5649" s="104" customFormat="1"/>
    <row r="5650" s="104" customFormat="1"/>
    <row r="5651" s="104" customFormat="1"/>
    <row r="5652" s="104" customFormat="1"/>
    <row r="5653" s="104" customFormat="1"/>
    <row r="5654" s="104" customFormat="1"/>
    <row r="5655" s="104" customFormat="1"/>
    <row r="5656" s="104" customFormat="1"/>
    <row r="5657" s="104" customFormat="1"/>
    <row r="5658" s="104" customFormat="1"/>
    <row r="5659" s="104" customFormat="1"/>
    <row r="5660" s="104" customFormat="1"/>
    <row r="5661" s="104" customFormat="1"/>
    <row r="5662" s="104" customFormat="1"/>
    <row r="5663" s="104" customFormat="1"/>
    <row r="5664" s="104" customFormat="1"/>
    <row r="5665" s="104" customFormat="1"/>
    <row r="5666" s="104" customFormat="1"/>
    <row r="5667" s="104" customFormat="1"/>
    <row r="5668" s="104" customFormat="1"/>
    <row r="5669" s="104" customFormat="1"/>
    <row r="5670" s="104" customFormat="1"/>
    <row r="5671" s="104" customFormat="1"/>
    <row r="5672" s="104" customFormat="1"/>
    <row r="5673" s="104" customFormat="1"/>
    <row r="5674" s="104" customFormat="1"/>
    <row r="5675" s="104" customFormat="1"/>
    <row r="5676" s="104" customFormat="1"/>
    <row r="5677" s="104" customFormat="1"/>
    <row r="5678" s="104" customFormat="1"/>
    <row r="5679" s="104" customFormat="1"/>
    <row r="5680" s="104" customFormat="1"/>
    <row r="5681" s="104" customFormat="1"/>
    <row r="5682" s="104" customFormat="1"/>
    <row r="5683" s="104" customFormat="1"/>
    <row r="5684" s="104" customFormat="1"/>
    <row r="5685" s="104" customFormat="1"/>
    <row r="5686" s="104" customFormat="1"/>
    <row r="5687" s="104" customFormat="1"/>
    <row r="5688" s="104" customFormat="1"/>
    <row r="5689" s="104" customFormat="1"/>
    <row r="5690" s="104" customFormat="1"/>
    <row r="5691" s="104" customFormat="1"/>
    <row r="5692" s="104" customFormat="1"/>
    <row r="5693" s="104" customFormat="1"/>
    <row r="5694" s="104" customFormat="1"/>
    <row r="5695" s="104" customFormat="1"/>
    <row r="5696" s="104" customFormat="1"/>
    <row r="5697" s="104" customFormat="1"/>
    <row r="5698" s="104" customFormat="1"/>
    <row r="5699" s="104" customFormat="1"/>
    <row r="5700" s="104" customFormat="1"/>
    <row r="5701" s="104" customFormat="1"/>
    <row r="5702" s="104" customFormat="1"/>
    <row r="5703" s="104" customFormat="1"/>
    <row r="5704" s="104" customFormat="1"/>
    <row r="5705" s="104" customFormat="1"/>
    <row r="5706" s="104" customFormat="1"/>
    <row r="5707" s="104" customFormat="1"/>
    <row r="5708" s="104" customFormat="1"/>
    <row r="5709" s="104" customFormat="1"/>
    <row r="5710" s="104" customFormat="1"/>
    <row r="5711" s="104" customFormat="1"/>
    <row r="5712" s="104" customFormat="1"/>
    <row r="5713" s="104" customFormat="1"/>
    <row r="5714" s="104" customFormat="1"/>
    <row r="5715" s="104" customFormat="1"/>
    <row r="5716" s="104" customFormat="1"/>
    <row r="5717" s="104" customFormat="1"/>
    <row r="5718" s="104" customFormat="1"/>
    <row r="5719" s="104" customFormat="1"/>
    <row r="5720" s="104" customFormat="1"/>
    <row r="5721" s="104" customFormat="1"/>
    <row r="5722" s="104" customFormat="1"/>
    <row r="5723" s="104" customFormat="1"/>
    <row r="5724" s="104" customFormat="1"/>
    <row r="5725" s="104" customFormat="1"/>
    <row r="5726" s="104" customFormat="1"/>
    <row r="5727" s="104" customFormat="1"/>
    <row r="5728" s="104" customFormat="1"/>
    <row r="5729" s="104" customFormat="1"/>
    <row r="5730" s="104" customFormat="1"/>
    <row r="5731" s="104" customFormat="1"/>
    <row r="5732" s="104" customFormat="1"/>
    <row r="5733" s="104" customFormat="1"/>
    <row r="5734" s="104" customFormat="1"/>
    <row r="5735" s="104" customFormat="1"/>
    <row r="5736" s="104" customFormat="1"/>
    <row r="5737" s="104" customFormat="1"/>
    <row r="5738" s="104" customFormat="1"/>
    <row r="5739" s="104" customFormat="1"/>
    <row r="5740" s="104" customFormat="1"/>
    <row r="5741" s="104" customFormat="1"/>
    <row r="5742" s="104" customFormat="1"/>
    <row r="5743" s="104" customFormat="1"/>
    <row r="5744" s="104" customFormat="1"/>
    <row r="5745" s="104" customFormat="1"/>
    <row r="5746" s="104" customFormat="1"/>
    <row r="5747" s="104" customFormat="1"/>
    <row r="5748" s="104" customFormat="1"/>
    <row r="5749" s="104" customFormat="1"/>
    <row r="5750" s="104" customFormat="1"/>
    <row r="5751" s="104" customFormat="1"/>
    <row r="5752" s="104" customFormat="1"/>
    <row r="5753" s="104" customFormat="1"/>
    <row r="5754" s="104" customFormat="1"/>
    <row r="5755" s="104" customFormat="1"/>
    <row r="5756" s="104" customFormat="1"/>
    <row r="5757" s="104" customFormat="1"/>
    <row r="5758" s="104" customFormat="1"/>
    <row r="5759" s="104" customFormat="1"/>
    <row r="5760" s="104" customFormat="1"/>
    <row r="5761" s="104" customFormat="1"/>
    <row r="5762" s="104" customFormat="1"/>
    <row r="5763" s="104" customFormat="1"/>
    <row r="5764" s="104" customFormat="1"/>
    <row r="5765" s="104" customFormat="1"/>
    <row r="5766" s="104" customFormat="1"/>
    <row r="5767" s="104" customFormat="1"/>
    <row r="5768" s="104" customFormat="1"/>
    <row r="5769" s="104" customFormat="1"/>
    <row r="5770" s="104" customFormat="1"/>
    <row r="5771" s="104" customFormat="1"/>
    <row r="5772" s="104" customFormat="1"/>
    <row r="5773" s="104" customFormat="1"/>
    <row r="5774" s="104" customFormat="1"/>
    <row r="5775" s="104" customFormat="1"/>
    <row r="5776" s="104" customFormat="1"/>
    <row r="5777" s="104" customFormat="1"/>
    <row r="5778" s="104" customFormat="1"/>
    <row r="5779" s="104" customFormat="1"/>
    <row r="5780" s="104" customFormat="1"/>
    <row r="5781" s="104" customFormat="1"/>
    <row r="5782" s="104" customFormat="1"/>
    <row r="5783" s="104" customFormat="1"/>
    <row r="5784" s="104" customFormat="1"/>
    <row r="5785" s="104" customFormat="1"/>
    <row r="5786" s="104" customFormat="1"/>
    <row r="5787" s="104" customFormat="1"/>
    <row r="5788" s="104" customFormat="1"/>
    <row r="5789" s="104" customFormat="1"/>
    <row r="5790" s="104" customFormat="1"/>
    <row r="5791" s="104" customFormat="1"/>
    <row r="5792" s="104" customFormat="1"/>
    <row r="5793" s="104" customFormat="1"/>
    <row r="5794" s="104" customFormat="1"/>
    <row r="5795" s="104" customFormat="1"/>
    <row r="5796" s="104" customFormat="1"/>
    <row r="5797" s="104" customFormat="1"/>
    <row r="5798" s="104" customFormat="1"/>
    <row r="5799" s="104" customFormat="1"/>
    <row r="5800" s="104" customFormat="1"/>
    <row r="5801" s="104" customFormat="1"/>
    <row r="5802" s="104" customFormat="1"/>
    <row r="5803" s="104" customFormat="1"/>
    <row r="5804" s="104" customFormat="1"/>
    <row r="5805" s="104" customFormat="1"/>
    <row r="5806" s="104" customFormat="1"/>
    <row r="5807" s="104" customFormat="1"/>
    <row r="5808" s="104" customFormat="1"/>
    <row r="5809" s="104" customFormat="1"/>
    <row r="5810" s="104" customFormat="1"/>
    <row r="5811" s="104" customFormat="1"/>
    <row r="5812" s="104" customFormat="1"/>
    <row r="5813" s="104" customFormat="1"/>
    <row r="5814" s="104" customFormat="1"/>
    <row r="5815" s="104" customFormat="1"/>
    <row r="5816" s="104" customFormat="1"/>
    <row r="5817" s="104" customFormat="1"/>
    <row r="5818" s="104" customFormat="1"/>
    <row r="5819" s="104" customFormat="1"/>
    <row r="5820" s="104" customFormat="1"/>
    <row r="5821" s="104" customFormat="1"/>
    <row r="5822" s="104" customFormat="1"/>
    <row r="5823" s="104" customFormat="1"/>
    <row r="5824" s="104" customFormat="1"/>
    <row r="5825" s="104" customFormat="1"/>
    <row r="5826" s="104" customFormat="1"/>
    <row r="5827" s="104" customFormat="1"/>
    <row r="5828" s="104" customFormat="1"/>
    <row r="5829" s="104" customFormat="1"/>
    <row r="5830" s="104" customFormat="1"/>
    <row r="5831" s="104" customFormat="1"/>
    <row r="5832" s="104" customFormat="1"/>
    <row r="5833" s="104" customFormat="1"/>
    <row r="5834" s="104" customFormat="1"/>
    <row r="5835" s="104" customFormat="1"/>
    <row r="5836" s="104" customFormat="1"/>
    <row r="5837" s="104" customFormat="1"/>
    <row r="5838" s="104" customFormat="1"/>
    <row r="5839" s="104" customFormat="1"/>
    <row r="5840" s="104" customFormat="1"/>
    <row r="5841" s="104" customFormat="1"/>
    <row r="5842" s="104" customFormat="1"/>
    <row r="5843" s="104" customFormat="1"/>
    <row r="5844" s="104" customFormat="1"/>
    <row r="5845" s="104" customFormat="1"/>
    <row r="5846" s="104" customFormat="1"/>
    <row r="5847" s="104" customFormat="1"/>
    <row r="5848" s="104" customFormat="1"/>
    <row r="5849" s="104" customFormat="1"/>
    <row r="5850" s="104" customFormat="1"/>
    <row r="5851" s="104" customFormat="1"/>
    <row r="5852" s="104" customFormat="1"/>
    <row r="5853" s="104" customFormat="1"/>
    <row r="5854" s="104" customFormat="1"/>
    <row r="5855" s="104" customFormat="1"/>
    <row r="5856" s="104" customFormat="1"/>
    <row r="5857" s="104" customFormat="1"/>
    <row r="5858" s="104" customFormat="1"/>
    <row r="5859" s="104" customFormat="1"/>
    <row r="5860" s="104" customFormat="1"/>
    <row r="5861" s="104" customFormat="1"/>
    <row r="5862" s="104" customFormat="1"/>
    <row r="5863" s="104" customFormat="1"/>
    <row r="5864" s="104" customFormat="1"/>
    <row r="5865" s="104" customFormat="1"/>
    <row r="5866" s="104" customFormat="1"/>
    <row r="5867" s="104" customFormat="1"/>
    <row r="5868" s="104" customFormat="1"/>
    <row r="5869" s="104" customFormat="1"/>
    <row r="5870" s="104" customFormat="1"/>
    <row r="5871" s="104" customFormat="1"/>
    <row r="5872" s="104" customFormat="1"/>
    <row r="5873" s="104" customFormat="1"/>
    <row r="5874" s="104" customFormat="1"/>
    <row r="5875" s="104" customFormat="1"/>
    <row r="5876" s="104" customFormat="1"/>
    <row r="5877" s="104" customFormat="1"/>
    <row r="5878" s="104" customFormat="1"/>
    <row r="5879" s="104" customFormat="1"/>
    <row r="5880" s="104" customFormat="1"/>
    <row r="5881" s="104" customFormat="1"/>
    <row r="5882" s="104" customFormat="1"/>
    <row r="5883" s="104" customFormat="1"/>
    <row r="5884" s="104" customFormat="1"/>
    <row r="5885" s="104" customFormat="1"/>
    <row r="5886" s="104" customFormat="1"/>
    <row r="5887" s="104" customFormat="1"/>
    <row r="5888" s="104" customFormat="1"/>
    <row r="5889" s="104" customFormat="1"/>
    <row r="5890" s="104" customFormat="1"/>
    <row r="5891" s="104" customFormat="1"/>
    <row r="5892" s="104" customFormat="1"/>
    <row r="5893" s="104" customFormat="1"/>
    <row r="5894" s="104" customFormat="1"/>
    <row r="5895" s="104" customFormat="1"/>
    <row r="5896" s="104" customFormat="1"/>
    <row r="5897" s="104" customFormat="1"/>
    <row r="5898" s="104" customFormat="1"/>
    <row r="5899" s="104" customFormat="1"/>
    <row r="5900" s="104" customFormat="1"/>
    <row r="5901" s="104" customFormat="1"/>
    <row r="5902" s="104" customFormat="1"/>
    <row r="5903" s="104" customFormat="1"/>
    <row r="5904" s="104" customFormat="1"/>
    <row r="5905" s="104" customFormat="1"/>
    <row r="5906" s="104" customFormat="1"/>
    <row r="5907" s="104" customFormat="1"/>
    <row r="5908" s="104" customFormat="1"/>
    <row r="5909" s="104" customFormat="1"/>
    <row r="5910" s="104" customFormat="1"/>
    <row r="5911" s="104" customFormat="1"/>
    <row r="5912" s="104" customFormat="1"/>
    <row r="5913" s="104" customFormat="1"/>
    <row r="5914" s="104" customFormat="1"/>
    <row r="5915" s="104" customFormat="1"/>
    <row r="5916" s="104" customFormat="1"/>
    <row r="5917" s="104" customFormat="1"/>
    <row r="5918" s="104" customFormat="1"/>
    <row r="5919" s="104" customFormat="1"/>
    <row r="5920" s="104" customFormat="1"/>
    <row r="5921" s="104" customFormat="1"/>
    <row r="5922" s="104" customFormat="1"/>
    <row r="5923" s="104" customFormat="1"/>
    <row r="5924" s="104" customFormat="1"/>
    <row r="5925" s="104" customFormat="1"/>
    <row r="5926" s="104" customFormat="1"/>
    <row r="5927" s="104" customFormat="1"/>
    <row r="5928" s="104" customFormat="1"/>
    <row r="5929" s="104" customFormat="1"/>
    <row r="5930" s="104" customFormat="1"/>
    <row r="5931" s="104" customFormat="1"/>
    <row r="5932" s="104" customFormat="1"/>
    <row r="5933" s="104" customFormat="1"/>
    <row r="5934" s="104" customFormat="1"/>
    <row r="5935" s="104" customFormat="1"/>
    <row r="5936" s="104" customFormat="1"/>
    <row r="5937" s="104" customFormat="1"/>
    <row r="5938" s="104" customFormat="1"/>
    <row r="5939" s="104" customFormat="1"/>
    <row r="5940" s="104" customFormat="1"/>
    <row r="5941" s="104" customFormat="1"/>
    <row r="5942" s="104" customFormat="1"/>
    <row r="5943" s="104" customFormat="1"/>
    <row r="5944" s="104" customFormat="1"/>
    <row r="5945" s="104" customFormat="1"/>
    <row r="5946" s="104" customFormat="1"/>
    <row r="5947" s="104" customFormat="1"/>
    <row r="5948" s="104" customFormat="1"/>
    <row r="5949" s="104" customFormat="1"/>
    <row r="5950" s="104" customFormat="1"/>
    <row r="5951" s="104" customFormat="1"/>
    <row r="5952" s="104" customFormat="1"/>
    <row r="5953" s="104" customFormat="1"/>
    <row r="5954" s="104" customFormat="1"/>
    <row r="5955" s="104" customFormat="1"/>
    <row r="5956" s="104" customFormat="1"/>
    <row r="5957" s="104" customFormat="1"/>
    <row r="5958" s="104" customFormat="1"/>
    <row r="5959" s="104" customFormat="1"/>
    <row r="5960" s="104" customFormat="1"/>
    <row r="5961" s="104" customFormat="1"/>
    <row r="5962" s="104" customFormat="1"/>
    <row r="5963" s="104" customFormat="1"/>
    <row r="5964" s="104" customFormat="1"/>
    <row r="5965" s="104" customFormat="1"/>
    <row r="5966" s="104" customFormat="1"/>
    <row r="5967" s="104" customFormat="1"/>
    <row r="5968" s="104" customFormat="1"/>
    <row r="5969" s="104" customFormat="1"/>
    <row r="5970" s="104" customFormat="1"/>
    <row r="5971" s="104" customFormat="1"/>
    <row r="5972" s="104" customFormat="1"/>
    <row r="5973" s="104" customFormat="1"/>
    <row r="5974" s="104" customFormat="1"/>
    <row r="5975" s="104" customFormat="1"/>
    <row r="5976" s="104" customFormat="1"/>
    <row r="5977" s="104" customFormat="1"/>
    <row r="5978" s="104" customFormat="1"/>
    <row r="5979" s="104" customFormat="1"/>
    <row r="5980" s="104" customFormat="1"/>
    <row r="5981" s="104" customFormat="1"/>
    <row r="5982" s="104" customFormat="1"/>
    <row r="5983" s="104" customFormat="1"/>
    <row r="5984" s="104" customFormat="1"/>
    <row r="5985" s="104" customFormat="1"/>
    <row r="5986" s="104" customFormat="1"/>
    <row r="5987" s="104" customFormat="1"/>
    <row r="5988" s="104" customFormat="1"/>
    <row r="5989" s="104" customFormat="1"/>
    <row r="5990" s="104" customFormat="1"/>
    <row r="5991" s="104" customFormat="1"/>
    <row r="5992" s="104" customFormat="1"/>
    <row r="5993" s="104" customFormat="1"/>
    <row r="5994" s="104" customFormat="1"/>
    <row r="5995" s="104" customFormat="1"/>
    <row r="5996" s="104" customFormat="1"/>
    <row r="5997" s="104" customFormat="1"/>
    <row r="5998" s="104" customFormat="1"/>
    <row r="5999" s="104" customFormat="1"/>
    <row r="6000" s="104" customFormat="1"/>
    <row r="6001" s="104" customFormat="1"/>
    <row r="6002" s="104" customFormat="1"/>
    <row r="6003" s="104" customFormat="1"/>
    <row r="6004" s="104" customFormat="1"/>
    <row r="6005" s="104" customFormat="1"/>
    <row r="6006" s="104" customFormat="1"/>
    <row r="6007" s="104" customFormat="1"/>
    <row r="6008" s="104" customFormat="1"/>
    <row r="6009" s="104" customFormat="1"/>
    <row r="6010" s="104" customFormat="1"/>
    <row r="6011" s="104" customFormat="1"/>
    <row r="6012" s="104" customFormat="1"/>
    <row r="6013" s="104" customFormat="1"/>
    <row r="6014" s="104" customFormat="1"/>
    <row r="6015" s="104" customFormat="1"/>
    <row r="6016" s="104" customFormat="1"/>
    <row r="6017" s="104" customFormat="1"/>
    <row r="6018" s="104" customFormat="1"/>
    <row r="6019" s="104" customFormat="1"/>
    <row r="6020" s="104" customFormat="1"/>
    <row r="6021" s="104" customFormat="1"/>
    <row r="6022" s="104" customFormat="1"/>
    <row r="6023" s="104" customFormat="1"/>
    <row r="6024" s="104" customFormat="1"/>
    <row r="6025" s="104" customFormat="1"/>
    <row r="6026" s="104" customFormat="1"/>
    <row r="6027" s="104" customFormat="1"/>
    <row r="6028" s="104" customFormat="1"/>
    <row r="6029" s="104" customFormat="1"/>
    <row r="6030" s="104" customFormat="1"/>
    <row r="6031" s="104" customFormat="1"/>
    <row r="6032" s="104" customFormat="1"/>
    <row r="6033" s="104" customFormat="1"/>
    <row r="6034" s="104" customFormat="1"/>
    <row r="6035" s="104" customFormat="1"/>
    <row r="6036" s="104" customFormat="1"/>
    <row r="6037" s="104" customFormat="1"/>
    <row r="6038" s="104" customFormat="1"/>
    <row r="6039" s="104" customFormat="1"/>
    <row r="6040" s="104" customFormat="1"/>
    <row r="6041" s="104" customFormat="1"/>
    <row r="6042" s="104" customFormat="1"/>
    <row r="6043" s="104" customFormat="1"/>
    <row r="6044" s="104" customFormat="1"/>
    <row r="6045" s="104" customFormat="1"/>
    <row r="6046" s="104" customFormat="1"/>
    <row r="6047" s="104" customFormat="1"/>
    <row r="6048" s="104" customFormat="1"/>
    <row r="6049" s="104" customFormat="1"/>
    <row r="6050" s="104" customFormat="1"/>
    <row r="6051" s="104" customFormat="1"/>
    <row r="6052" s="104" customFormat="1"/>
    <row r="6053" s="104" customFormat="1"/>
    <row r="6054" s="104" customFormat="1"/>
    <row r="6055" s="104" customFormat="1"/>
    <row r="6056" s="104" customFormat="1"/>
    <row r="6057" s="104" customFormat="1"/>
    <row r="6058" s="104" customFormat="1"/>
    <row r="6059" s="104" customFormat="1"/>
    <row r="6060" s="104" customFormat="1"/>
    <row r="6061" s="104" customFormat="1"/>
    <row r="6062" s="104" customFormat="1"/>
    <row r="6063" s="104" customFormat="1"/>
    <row r="6064" s="104" customFormat="1"/>
    <row r="6065" s="104" customFormat="1"/>
    <row r="6066" s="104" customFormat="1"/>
    <row r="6067" s="104" customFormat="1"/>
    <row r="6068" s="104" customFormat="1"/>
    <row r="6069" s="104" customFormat="1"/>
    <row r="6070" s="104" customFormat="1"/>
    <row r="6071" s="104" customFormat="1"/>
    <row r="6072" s="104" customFormat="1"/>
    <row r="6073" s="104" customFormat="1"/>
    <row r="6074" s="104" customFormat="1"/>
    <row r="6075" s="104" customFormat="1"/>
    <row r="6076" s="104" customFormat="1"/>
    <row r="6077" s="104" customFormat="1"/>
    <row r="6078" s="104" customFormat="1"/>
    <row r="6079" s="104" customFormat="1"/>
    <row r="6080" s="104" customFormat="1"/>
    <row r="6081" s="104" customFormat="1"/>
    <row r="6082" s="104" customFormat="1"/>
    <row r="6083" s="104" customFormat="1"/>
    <row r="6084" s="104" customFormat="1"/>
    <row r="6085" s="104" customFormat="1"/>
    <row r="6086" s="104" customFormat="1"/>
    <row r="6087" s="104" customFormat="1"/>
    <row r="6088" s="104" customFormat="1"/>
    <row r="6089" s="104" customFormat="1"/>
    <row r="6090" s="104" customFormat="1"/>
    <row r="6091" s="104" customFormat="1"/>
    <row r="6092" s="104" customFormat="1"/>
    <row r="6093" s="104" customFormat="1"/>
    <row r="6094" s="104" customFormat="1"/>
    <row r="6095" s="104" customFormat="1"/>
    <row r="6096" s="104" customFormat="1"/>
    <row r="6097" s="104" customFormat="1"/>
    <row r="6098" s="104" customFormat="1"/>
    <row r="6099" s="104" customFormat="1"/>
    <row r="6100" s="104" customFormat="1"/>
    <row r="6101" s="104" customFormat="1"/>
    <row r="6102" s="104" customFormat="1"/>
    <row r="6103" s="104" customFormat="1"/>
    <row r="6104" s="104" customFormat="1"/>
    <row r="6105" s="104" customFormat="1"/>
    <row r="6106" s="104" customFormat="1"/>
    <row r="6107" s="104" customFormat="1"/>
    <row r="6108" s="104" customFormat="1"/>
    <row r="6109" s="104" customFormat="1"/>
    <row r="6110" s="104" customFormat="1"/>
    <row r="6111" s="104" customFormat="1"/>
    <row r="6112" s="104" customFormat="1"/>
    <row r="6113" s="104" customFormat="1"/>
    <row r="6114" s="104" customFormat="1"/>
    <row r="6115" s="104" customFormat="1"/>
    <row r="6116" s="104" customFormat="1"/>
    <row r="6117" s="104" customFormat="1"/>
    <row r="6118" s="104" customFormat="1"/>
    <row r="6119" s="104" customFormat="1"/>
    <row r="6120" s="104" customFormat="1"/>
    <row r="6121" s="104" customFormat="1"/>
    <row r="6122" s="104" customFormat="1"/>
    <row r="6123" s="104" customFormat="1"/>
    <row r="6124" s="104" customFormat="1"/>
    <row r="6125" s="104" customFormat="1"/>
    <row r="6126" s="104" customFormat="1"/>
    <row r="6127" s="104" customFormat="1"/>
    <row r="6128" s="104" customFormat="1"/>
    <row r="6129" s="104" customFormat="1"/>
    <row r="6130" s="104" customFormat="1"/>
    <row r="6131" s="104" customFormat="1"/>
    <row r="6132" s="104" customFormat="1"/>
    <row r="6133" s="104" customFormat="1"/>
    <row r="6134" s="104" customFormat="1"/>
    <row r="6135" s="104" customFormat="1"/>
    <row r="6136" s="104" customFormat="1"/>
    <row r="6137" s="104" customFormat="1"/>
    <row r="6138" s="104" customFormat="1"/>
    <row r="6139" s="104" customFormat="1"/>
    <row r="6140" s="104" customFormat="1"/>
    <row r="6141" s="104" customFormat="1"/>
    <row r="6142" s="104" customFormat="1"/>
    <row r="6143" s="104" customFormat="1"/>
    <row r="6144" s="104" customFormat="1"/>
    <row r="6145" s="104" customFormat="1"/>
    <row r="6146" s="104" customFormat="1"/>
    <row r="6147" s="104" customFormat="1"/>
    <row r="6148" s="104" customFormat="1"/>
    <row r="6149" s="104" customFormat="1"/>
    <row r="6150" s="104" customFormat="1"/>
    <row r="6151" s="104" customFormat="1"/>
    <row r="6152" s="104" customFormat="1"/>
    <row r="6153" s="104" customFormat="1"/>
    <row r="6154" s="104" customFormat="1"/>
    <row r="6155" s="104" customFormat="1"/>
    <row r="6156" s="104" customFormat="1"/>
    <row r="6157" s="104" customFormat="1"/>
    <row r="6158" s="104" customFormat="1"/>
    <row r="6159" s="104" customFormat="1"/>
    <row r="6160" s="104" customFormat="1"/>
    <row r="6161" s="104" customFormat="1"/>
    <row r="6162" s="104" customFormat="1"/>
    <row r="6163" s="104" customFormat="1"/>
    <row r="6164" s="104" customFormat="1"/>
    <row r="6165" s="104" customFormat="1"/>
    <row r="6166" s="104" customFormat="1"/>
    <row r="6167" s="104" customFormat="1"/>
    <row r="6168" s="104" customFormat="1"/>
    <row r="6169" s="104" customFormat="1"/>
    <row r="6170" s="104" customFormat="1"/>
    <row r="6171" s="104" customFormat="1"/>
    <row r="6172" s="104" customFormat="1"/>
    <row r="6173" s="104" customFormat="1"/>
    <row r="6174" s="104" customFormat="1"/>
    <row r="6175" s="104" customFormat="1"/>
    <row r="6176" s="104" customFormat="1"/>
    <row r="6177" s="104" customFormat="1"/>
    <row r="6178" s="104" customFormat="1"/>
    <row r="6179" s="104" customFormat="1"/>
    <row r="6180" s="104" customFormat="1"/>
    <row r="6181" s="104" customFormat="1"/>
    <row r="6182" s="104" customFormat="1"/>
    <row r="6183" s="104" customFormat="1"/>
    <row r="6184" s="104" customFormat="1"/>
    <row r="6185" s="104" customFormat="1"/>
    <row r="6186" s="104" customFormat="1"/>
    <row r="6187" s="104" customFormat="1"/>
    <row r="6188" s="104" customFormat="1"/>
    <row r="6189" s="104" customFormat="1"/>
    <row r="6190" s="104" customFormat="1"/>
    <row r="6191" s="104" customFormat="1"/>
    <row r="6192" s="104" customFormat="1"/>
    <row r="6193" s="104" customFormat="1"/>
    <row r="6194" s="104" customFormat="1"/>
    <row r="6195" s="104" customFormat="1"/>
    <row r="6196" s="104" customFormat="1"/>
    <row r="6197" s="104" customFormat="1"/>
    <row r="6198" s="104" customFormat="1"/>
    <row r="6199" s="104" customFormat="1"/>
    <row r="6200" s="104" customFormat="1"/>
    <row r="6201" s="104" customFormat="1"/>
    <row r="6202" s="104" customFormat="1"/>
    <row r="6203" s="104" customFormat="1"/>
    <row r="6204" s="104" customFormat="1"/>
    <row r="6205" s="104" customFormat="1"/>
    <row r="6206" s="104" customFormat="1"/>
    <row r="6207" s="104" customFormat="1"/>
    <row r="6208" s="104" customFormat="1"/>
    <row r="6209" s="104" customFormat="1"/>
    <row r="6210" s="104" customFormat="1"/>
    <row r="6211" s="104" customFormat="1"/>
    <row r="6212" s="104" customFormat="1"/>
    <row r="6213" s="104" customFormat="1"/>
    <row r="6214" s="104" customFormat="1"/>
    <row r="6215" s="104" customFormat="1"/>
    <row r="6216" s="104" customFormat="1"/>
    <row r="6217" s="104" customFormat="1"/>
    <row r="6218" s="104" customFormat="1"/>
    <row r="6219" s="104" customFormat="1"/>
    <row r="6220" s="104" customFormat="1"/>
    <row r="6221" s="104" customFormat="1"/>
    <row r="6222" s="104" customFormat="1"/>
    <row r="6223" s="104" customFormat="1"/>
    <row r="6224" s="104" customFormat="1"/>
    <row r="6225" s="104" customFormat="1"/>
    <row r="6226" s="104" customFormat="1"/>
    <row r="6227" s="104" customFormat="1"/>
    <row r="6228" s="104" customFormat="1"/>
    <row r="6229" s="104" customFormat="1"/>
    <row r="6230" s="104" customFormat="1"/>
    <row r="6231" s="104" customFormat="1"/>
    <row r="6232" s="104" customFormat="1"/>
    <row r="6233" s="104" customFormat="1"/>
    <row r="6234" s="104" customFormat="1"/>
    <row r="6235" s="104" customFormat="1"/>
    <row r="6236" s="104" customFormat="1"/>
    <row r="6237" s="104" customFormat="1"/>
    <row r="6238" s="104" customFormat="1"/>
    <row r="6239" s="104" customFormat="1"/>
    <row r="6240" s="104" customFormat="1"/>
    <row r="6241" s="104" customFormat="1"/>
    <row r="6242" s="104" customFormat="1"/>
    <row r="6243" s="104" customFormat="1"/>
    <row r="6244" s="104" customFormat="1"/>
    <row r="6245" s="104" customFormat="1"/>
    <row r="6246" s="104" customFormat="1"/>
    <row r="6247" s="104" customFormat="1"/>
    <row r="6248" s="104" customFormat="1"/>
    <row r="6249" s="104" customFormat="1"/>
    <row r="6250" s="104" customFormat="1"/>
    <row r="6251" s="104" customFormat="1"/>
    <row r="6252" s="104" customFormat="1"/>
    <row r="6253" s="104" customFormat="1"/>
    <row r="6254" s="104" customFormat="1"/>
    <row r="6255" s="104" customFormat="1"/>
    <row r="6256" s="104" customFormat="1"/>
    <row r="6257" s="104" customFormat="1"/>
    <row r="6258" s="104" customFormat="1"/>
    <row r="6259" s="104" customFormat="1"/>
    <row r="6260" s="104" customFormat="1"/>
    <row r="6261" s="104" customFormat="1"/>
    <row r="6262" s="104" customFormat="1"/>
    <row r="6263" s="104" customFormat="1"/>
    <row r="6264" s="104" customFormat="1"/>
    <row r="6265" s="104" customFormat="1"/>
    <row r="6266" s="104" customFormat="1"/>
    <row r="6267" s="104" customFormat="1"/>
    <row r="6268" s="104" customFormat="1"/>
    <row r="6269" s="104" customFormat="1"/>
    <row r="6270" s="104" customFormat="1"/>
    <row r="6271" s="104" customFormat="1"/>
    <row r="6272" s="104" customFormat="1"/>
    <row r="6273" s="104" customFormat="1"/>
    <row r="6274" s="104" customFormat="1"/>
    <row r="6275" s="104" customFormat="1"/>
    <row r="6276" s="104" customFormat="1"/>
    <row r="6277" s="104" customFormat="1"/>
    <row r="6278" s="104" customFormat="1"/>
    <row r="6279" s="104" customFormat="1"/>
    <row r="6280" s="104" customFormat="1"/>
    <row r="6281" s="104" customFormat="1"/>
    <row r="6282" s="104" customFormat="1"/>
    <row r="6283" s="104" customFormat="1"/>
    <row r="6284" s="104" customFormat="1"/>
    <row r="6285" s="104" customFormat="1"/>
    <row r="6286" s="104" customFormat="1"/>
    <row r="6287" s="104" customFormat="1"/>
    <row r="6288" s="104" customFormat="1"/>
    <row r="6289" s="104" customFormat="1"/>
    <row r="6290" s="104" customFormat="1"/>
    <row r="6291" s="104" customFormat="1"/>
    <row r="6292" s="104" customFormat="1"/>
    <row r="6293" s="104" customFormat="1"/>
    <row r="6294" s="104" customFormat="1"/>
    <row r="6295" s="104" customFormat="1"/>
    <row r="6296" s="104" customFormat="1"/>
    <row r="6297" s="104" customFormat="1"/>
    <row r="6298" s="104" customFormat="1"/>
    <row r="6299" s="104" customFormat="1"/>
    <row r="6300" s="104" customFormat="1"/>
    <row r="6301" s="104" customFormat="1"/>
    <row r="6302" s="104" customFormat="1"/>
    <row r="6303" s="104" customFormat="1"/>
    <row r="6304" s="104" customFormat="1"/>
    <row r="6305" s="104" customFormat="1"/>
    <row r="6306" s="104" customFormat="1"/>
    <row r="6307" s="104" customFormat="1"/>
    <row r="6308" s="104" customFormat="1"/>
    <row r="6309" s="104" customFormat="1"/>
    <row r="6310" s="104" customFormat="1"/>
    <row r="6311" s="104" customFormat="1"/>
    <row r="6312" s="104" customFormat="1"/>
    <row r="6313" s="104" customFormat="1"/>
    <row r="6314" s="104" customFormat="1"/>
    <row r="6315" s="104" customFormat="1"/>
    <row r="6316" s="104" customFormat="1"/>
    <row r="6317" s="104" customFormat="1"/>
    <row r="6318" s="104" customFormat="1"/>
    <row r="6319" s="104" customFormat="1"/>
    <row r="6320" s="104" customFormat="1"/>
    <row r="6321" s="104" customFormat="1"/>
    <row r="6322" s="104" customFormat="1"/>
    <row r="6323" s="104" customFormat="1"/>
    <row r="6324" s="104" customFormat="1"/>
    <row r="6325" s="104" customFormat="1"/>
    <row r="6326" s="104" customFormat="1"/>
    <row r="6327" s="104" customFormat="1"/>
    <row r="6328" s="104" customFormat="1"/>
    <row r="6329" s="104" customFormat="1"/>
    <row r="6330" s="104" customFormat="1"/>
    <row r="6331" s="104" customFormat="1"/>
    <row r="6332" s="104" customFormat="1"/>
    <row r="6333" s="104" customFormat="1"/>
    <row r="6334" s="104" customFormat="1"/>
    <row r="6335" s="104" customFormat="1"/>
    <row r="6336" s="104" customFormat="1"/>
    <row r="6337" s="104" customFormat="1"/>
    <row r="6338" s="104" customFormat="1"/>
    <row r="6339" s="104" customFormat="1"/>
    <row r="6340" s="104" customFormat="1"/>
    <row r="6341" s="104" customFormat="1"/>
    <row r="6342" s="104" customFormat="1"/>
    <row r="6343" s="104" customFormat="1"/>
    <row r="6344" s="104" customFormat="1"/>
    <row r="6345" s="104" customFormat="1"/>
    <row r="6346" s="104" customFormat="1"/>
    <row r="6347" s="104" customFormat="1"/>
    <row r="6348" s="104" customFormat="1"/>
    <row r="6349" s="104" customFormat="1"/>
    <row r="6350" s="104" customFormat="1"/>
    <row r="6351" s="104" customFormat="1"/>
    <row r="6352" s="104" customFormat="1"/>
    <row r="6353" s="104" customFormat="1"/>
    <row r="6354" s="104" customFormat="1"/>
    <row r="6355" s="104" customFormat="1"/>
    <row r="6356" s="104" customFormat="1"/>
    <row r="6357" s="104" customFormat="1"/>
    <row r="6358" s="104" customFormat="1"/>
    <row r="6359" s="104" customFormat="1"/>
    <row r="6360" s="104" customFormat="1"/>
    <row r="6361" s="104" customFormat="1"/>
    <row r="6362" s="104" customFormat="1"/>
    <row r="6363" s="104" customFormat="1"/>
    <row r="6364" s="104" customFormat="1"/>
    <row r="6365" s="104" customFormat="1"/>
    <row r="6366" s="104" customFormat="1"/>
    <row r="6367" s="104" customFormat="1"/>
    <row r="6368" s="104" customFormat="1"/>
    <row r="6369" s="104" customFormat="1"/>
    <row r="6370" s="104" customFormat="1"/>
    <row r="6371" s="104" customFormat="1"/>
    <row r="6372" s="104" customFormat="1"/>
    <row r="6373" s="104" customFormat="1"/>
    <row r="6374" s="104" customFormat="1"/>
    <row r="6375" s="104" customFormat="1"/>
    <row r="6376" s="104" customFormat="1"/>
    <row r="6377" s="104" customFormat="1"/>
    <row r="6378" s="104" customFormat="1"/>
    <row r="6379" s="104" customFormat="1"/>
    <row r="6380" s="104" customFormat="1"/>
    <row r="6381" s="104" customFormat="1"/>
    <row r="6382" s="104" customFormat="1"/>
    <row r="6383" s="104" customFormat="1"/>
    <row r="6384" s="104" customFormat="1"/>
    <row r="6385" s="104" customFormat="1"/>
    <row r="6386" s="104" customFormat="1"/>
    <row r="6387" s="104" customFormat="1"/>
    <row r="6388" s="104" customFormat="1"/>
    <row r="6389" s="104" customFormat="1"/>
    <row r="6390" s="104" customFormat="1"/>
    <row r="6391" s="104" customFormat="1"/>
    <row r="6392" s="104" customFormat="1"/>
    <row r="6393" s="104" customFormat="1"/>
    <row r="6394" s="104" customFormat="1"/>
    <row r="6395" s="104" customFormat="1"/>
    <row r="6396" s="104" customFormat="1"/>
    <row r="6397" s="104" customFormat="1"/>
    <row r="6398" s="104" customFormat="1"/>
    <row r="6399" s="104" customFormat="1"/>
    <row r="6400" s="104" customFormat="1"/>
    <row r="6401" s="104" customFormat="1"/>
    <row r="6402" s="104" customFormat="1"/>
    <row r="6403" s="104" customFormat="1"/>
    <row r="6404" s="104" customFormat="1"/>
    <row r="6405" s="104" customFormat="1"/>
    <row r="6406" s="104" customFormat="1"/>
    <row r="6407" s="104" customFormat="1"/>
    <row r="6408" s="104" customFormat="1"/>
    <row r="6409" s="104" customFormat="1"/>
    <row r="6410" s="104" customFormat="1"/>
    <row r="6411" s="104" customFormat="1"/>
    <row r="6412" s="104" customFormat="1"/>
    <row r="6413" s="104" customFormat="1"/>
    <row r="6414" s="104" customFormat="1"/>
    <row r="6415" s="104" customFormat="1"/>
    <row r="6416" s="104" customFormat="1"/>
    <row r="6417" s="104" customFormat="1"/>
    <row r="6418" s="104" customFormat="1"/>
    <row r="6419" s="104" customFormat="1"/>
    <row r="6420" s="104" customFormat="1"/>
    <row r="6421" s="104" customFormat="1"/>
    <row r="6422" s="104" customFormat="1"/>
    <row r="6423" s="104" customFormat="1"/>
    <row r="6424" s="104" customFormat="1"/>
    <row r="6425" s="104" customFormat="1"/>
    <row r="6426" s="104" customFormat="1"/>
    <row r="6427" s="104" customFormat="1"/>
    <row r="6428" s="104" customFormat="1"/>
    <row r="6429" s="104" customFormat="1"/>
    <row r="6430" s="104" customFormat="1"/>
    <row r="6431" s="104" customFormat="1"/>
    <row r="6432" s="104" customFormat="1"/>
    <row r="6433" s="104" customFormat="1"/>
    <row r="6434" s="104" customFormat="1"/>
    <row r="6435" s="104" customFormat="1"/>
    <row r="6436" s="104" customFormat="1"/>
    <row r="6437" s="104" customFormat="1"/>
    <row r="6438" s="104" customFormat="1"/>
    <row r="6439" s="104" customFormat="1"/>
    <row r="6440" s="104" customFormat="1"/>
    <row r="6441" s="104" customFormat="1"/>
    <row r="6442" s="104" customFormat="1"/>
    <row r="6443" s="104" customFormat="1"/>
    <row r="6444" s="104" customFormat="1"/>
    <row r="6445" s="104" customFormat="1"/>
    <row r="6446" s="104" customFormat="1"/>
    <row r="6447" s="104" customFormat="1"/>
    <row r="6448" s="104" customFormat="1"/>
    <row r="6449" s="104" customFormat="1"/>
    <row r="6450" s="104" customFormat="1"/>
    <row r="6451" s="104" customFormat="1"/>
    <row r="6452" s="104" customFormat="1"/>
    <row r="6453" s="104" customFormat="1"/>
    <row r="6454" s="104" customFormat="1"/>
    <row r="6455" s="104" customFormat="1"/>
    <row r="6456" s="104" customFormat="1"/>
    <row r="6457" s="104" customFormat="1"/>
    <row r="6458" s="104" customFormat="1"/>
    <row r="6459" s="104" customFormat="1"/>
    <row r="6460" s="104" customFormat="1"/>
    <row r="6461" s="104" customFormat="1"/>
    <row r="6462" s="104" customFormat="1"/>
    <row r="6463" s="104" customFormat="1"/>
    <row r="6464" s="104" customFormat="1"/>
    <row r="6465" s="104" customFormat="1"/>
    <row r="6466" s="104" customFormat="1"/>
    <row r="6467" s="104" customFormat="1"/>
    <row r="6468" s="104" customFormat="1"/>
    <row r="6469" s="104" customFormat="1"/>
    <row r="6470" s="104" customFormat="1"/>
    <row r="6471" s="104" customFormat="1"/>
    <row r="6472" s="104" customFormat="1"/>
    <row r="6473" s="104" customFormat="1"/>
    <row r="6474" s="104" customFormat="1"/>
    <row r="6475" s="104" customFormat="1"/>
    <row r="6476" s="104" customFormat="1"/>
    <row r="6477" s="104" customFormat="1"/>
    <row r="6478" s="104" customFormat="1"/>
    <row r="6479" s="104" customFormat="1"/>
    <row r="6480" s="104" customFormat="1"/>
    <row r="6481" s="104" customFormat="1"/>
    <row r="6482" s="104" customFormat="1"/>
    <row r="6483" s="104" customFormat="1"/>
    <row r="6484" s="104" customFormat="1"/>
    <row r="6485" s="104" customFormat="1"/>
    <row r="6486" s="104" customFormat="1"/>
    <row r="6487" s="104" customFormat="1"/>
    <row r="6488" s="104" customFormat="1"/>
    <row r="6489" s="104" customFormat="1"/>
    <row r="6490" s="104" customFormat="1"/>
    <row r="6491" s="104" customFormat="1"/>
    <row r="6492" s="104" customFormat="1"/>
    <row r="6493" s="104" customFormat="1"/>
    <row r="6494" s="104" customFormat="1"/>
    <row r="6495" s="104" customFormat="1"/>
    <row r="6496" s="104" customFormat="1"/>
    <row r="6497" s="104" customFormat="1"/>
    <row r="6498" s="104" customFormat="1"/>
    <row r="6499" s="104" customFormat="1"/>
    <row r="6500" s="104" customFormat="1"/>
    <row r="6501" s="104" customFormat="1"/>
    <row r="6502" s="104" customFormat="1"/>
    <row r="6503" s="104" customFormat="1"/>
    <row r="6504" s="104" customFormat="1"/>
    <row r="6505" s="104" customFormat="1"/>
    <row r="6506" s="104" customFormat="1"/>
    <row r="6507" s="104" customFormat="1"/>
    <row r="6508" s="104" customFormat="1"/>
    <row r="6509" s="104" customFormat="1"/>
    <row r="6510" s="104" customFormat="1"/>
    <row r="6511" s="104" customFormat="1"/>
    <row r="6512" s="104" customFormat="1"/>
    <row r="6513" s="104" customFormat="1"/>
    <row r="6514" s="104" customFormat="1"/>
    <row r="6515" s="104" customFormat="1"/>
    <row r="6516" s="104" customFormat="1"/>
    <row r="6517" s="104" customFormat="1"/>
    <row r="6518" s="104" customFormat="1"/>
    <row r="6519" s="104" customFormat="1"/>
    <row r="6520" s="104" customFormat="1"/>
    <row r="6521" s="104" customFormat="1"/>
    <row r="6522" s="104" customFormat="1"/>
    <row r="6523" s="104" customFormat="1"/>
    <row r="6524" s="104" customFormat="1"/>
    <row r="6525" s="104" customFormat="1"/>
    <row r="6526" s="104" customFormat="1"/>
    <row r="6527" s="104" customFormat="1"/>
    <row r="6528" s="104" customFormat="1"/>
    <row r="6529" s="104" customFormat="1"/>
    <row r="6530" s="104" customFormat="1"/>
    <row r="6531" s="104" customFormat="1"/>
    <row r="6532" s="104" customFormat="1"/>
    <row r="6533" s="104" customFormat="1"/>
    <row r="6534" s="104" customFormat="1"/>
    <row r="6535" s="104" customFormat="1"/>
    <row r="6536" s="104" customFormat="1"/>
    <row r="6537" s="104" customFormat="1"/>
    <row r="6538" s="104" customFormat="1"/>
    <row r="6539" s="104" customFormat="1"/>
    <row r="6540" s="104" customFormat="1"/>
    <row r="6541" s="104" customFormat="1"/>
    <row r="6542" s="104" customFormat="1"/>
    <row r="6543" s="104" customFormat="1"/>
    <row r="6544" s="104" customFormat="1"/>
    <row r="6545" s="104" customFormat="1"/>
    <row r="6546" s="104" customFormat="1"/>
    <row r="6547" s="104" customFormat="1"/>
    <row r="6548" s="104" customFormat="1"/>
    <row r="6549" s="104" customFormat="1"/>
    <row r="6550" s="104" customFormat="1"/>
    <row r="6551" s="104" customFormat="1"/>
    <row r="6552" s="104" customFormat="1"/>
    <row r="6553" s="104" customFormat="1"/>
    <row r="6554" s="104" customFormat="1"/>
    <row r="6555" s="104" customFormat="1"/>
    <row r="6556" s="104" customFormat="1"/>
    <row r="6557" s="104" customFormat="1"/>
    <row r="6558" s="104" customFormat="1"/>
    <row r="6559" s="104" customFormat="1"/>
    <row r="6560" s="104" customFormat="1"/>
    <row r="6561" s="104" customFormat="1"/>
    <row r="6562" s="104" customFormat="1"/>
    <row r="6563" s="104" customFormat="1"/>
    <row r="6564" s="104" customFormat="1"/>
    <row r="6565" s="104" customFormat="1"/>
    <row r="6566" s="104" customFormat="1"/>
    <row r="6567" s="104" customFormat="1"/>
    <row r="6568" s="104" customFormat="1"/>
    <row r="6569" s="104" customFormat="1"/>
    <row r="6570" s="104" customFormat="1"/>
    <row r="6571" s="104" customFormat="1"/>
    <row r="6572" s="104" customFormat="1"/>
    <row r="6573" s="104" customFormat="1"/>
    <row r="6574" s="104" customFormat="1"/>
    <row r="6575" s="104" customFormat="1"/>
    <row r="6576" s="104" customFormat="1"/>
    <row r="6577" s="104" customFormat="1"/>
    <row r="6578" s="104" customFormat="1"/>
    <row r="6579" s="104" customFormat="1"/>
    <row r="6580" s="104" customFormat="1"/>
    <row r="6581" s="104" customFormat="1"/>
    <row r="6582" s="104" customFormat="1"/>
    <row r="6583" s="104" customFormat="1"/>
    <row r="6584" s="104" customFormat="1"/>
    <row r="6585" s="104" customFormat="1"/>
    <row r="6586" s="104" customFormat="1"/>
    <row r="6587" s="104" customFormat="1"/>
    <row r="6588" s="104" customFormat="1"/>
    <row r="6589" s="104" customFormat="1"/>
    <row r="6590" s="104" customFormat="1"/>
    <row r="6591" s="104" customFormat="1"/>
    <row r="6592" s="104" customFormat="1"/>
    <row r="6593" s="104" customFormat="1"/>
    <row r="6594" s="104" customFormat="1"/>
    <row r="6595" s="104" customFormat="1"/>
    <row r="6596" s="104" customFormat="1"/>
    <row r="6597" s="104" customFormat="1"/>
    <row r="6598" s="104" customFormat="1"/>
    <row r="6599" s="104" customFormat="1"/>
    <row r="6600" s="104" customFormat="1"/>
    <row r="6601" s="104" customFormat="1"/>
    <row r="6602" s="104" customFormat="1"/>
    <row r="6603" s="104" customFormat="1"/>
    <row r="6604" s="104" customFormat="1"/>
    <row r="6605" s="104" customFormat="1"/>
    <row r="6606" s="104" customFormat="1"/>
    <row r="6607" s="104" customFormat="1"/>
    <row r="6608" s="104" customFormat="1"/>
    <row r="6609" s="104" customFormat="1"/>
    <row r="6610" s="104" customFormat="1"/>
    <row r="6611" s="104" customFormat="1"/>
    <row r="6612" s="104" customFormat="1"/>
    <row r="6613" s="104" customFormat="1"/>
    <row r="6614" s="104" customFormat="1"/>
    <row r="6615" s="104" customFormat="1"/>
    <row r="6616" s="104" customFormat="1"/>
    <row r="6617" s="104" customFormat="1"/>
    <row r="6618" s="104" customFormat="1"/>
    <row r="6619" s="104" customFormat="1"/>
    <row r="6620" s="104" customFormat="1"/>
    <row r="6621" s="104" customFormat="1"/>
    <row r="6622" s="104" customFormat="1"/>
    <row r="6623" s="104" customFormat="1"/>
    <row r="6624" s="104" customFormat="1"/>
    <row r="6625" s="104" customFormat="1"/>
    <row r="6626" s="104" customFormat="1"/>
    <row r="6627" s="104" customFormat="1"/>
    <row r="6628" s="104" customFormat="1"/>
    <row r="6629" s="104" customFormat="1"/>
    <row r="6630" s="104" customFormat="1"/>
    <row r="6631" s="104" customFormat="1"/>
    <row r="6632" s="104" customFormat="1"/>
    <row r="6633" s="104" customFormat="1"/>
    <row r="6634" s="104" customFormat="1"/>
    <row r="6635" s="104" customFormat="1"/>
    <row r="6636" s="104" customFormat="1"/>
    <row r="6637" s="104" customFormat="1"/>
    <row r="6638" s="104" customFormat="1"/>
    <row r="6639" s="104" customFormat="1"/>
    <row r="6640" s="104" customFormat="1"/>
    <row r="6641" s="104" customFormat="1"/>
    <row r="6642" s="104" customFormat="1"/>
    <row r="6643" s="104" customFormat="1"/>
    <row r="6644" s="104" customFormat="1"/>
    <row r="6645" s="104" customFormat="1"/>
    <row r="6646" s="104" customFormat="1"/>
    <row r="6647" s="104" customFormat="1"/>
    <row r="6648" s="104" customFormat="1"/>
    <row r="6649" s="104" customFormat="1"/>
    <row r="6650" s="104" customFormat="1"/>
    <row r="6651" s="104" customFormat="1"/>
    <row r="6652" s="104" customFormat="1"/>
    <row r="6653" s="104" customFormat="1"/>
    <row r="6654" s="104" customFormat="1"/>
    <row r="6655" s="104" customFormat="1"/>
    <row r="6656" s="104" customFormat="1"/>
    <row r="6657" s="104" customFormat="1"/>
    <row r="6658" s="104" customFormat="1"/>
    <row r="6659" s="104" customFormat="1"/>
    <row r="6660" s="104" customFormat="1"/>
    <row r="6661" s="104" customFormat="1"/>
    <row r="6662" s="104" customFormat="1"/>
    <row r="6663" s="104" customFormat="1"/>
    <row r="6664" s="104" customFormat="1"/>
    <row r="6665" s="104" customFormat="1"/>
    <row r="6666" s="104" customFormat="1"/>
    <row r="6667" s="104" customFormat="1"/>
    <row r="6668" s="104" customFormat="1"/>
    <row r="6669" s="104" customFormat="1"/>
    <row r="6670" s="104" customFormat="1"/>
    <row r="6671" s="104" customFormat="1"/>
    <row r="6672" s="104" customFormat="1"/>
    <row r="6673" s="104" customFormat="1"/>
    <row r="6674" s="104" customFormat="1"/>
    <row r="6675" s="104" customFormat="1"/>
    <row r="6676" s="104" customFormat="1"/>
    <row r="6677" s="104" customFormat="1"/>
    <row r="6678" s="104" customFormat="1"/>
    <row r="6679" s="104" customFormat="1"/>
    <row r="6680" s="104" customFormat="1"/>
    <row r="6681" s="104" customFormat="1"/>
    <row r="6682" s="104" customFormat="1"/>
    <row r="6683" s="104" customFormat="1"/>
    <row r="6684" s="104" customFormat="1"/>
    <row r="6685" s="104" customFormat="1"/>
    <row r="6686" s="104" customFormat="1"/>
    <row r="6687" s="104" customFormat="1"/>
    <row r="6688" s="104" customFormat="1"/>
    <row r="6689" s="104" customFormat="1"/>
    <row r="6690" s="104" customFormat="1"/>
    <row r="6691" s="104" customFormat="1"/>
    <row r="6692" s="104" customFormat="1"/>
    <row r="6693" s="104" customFormat="1"/>
    <row r="6694" s="104" customFormat="1"/>
    <row r="6695" s="104" customFormat="1"/>
    <row r="6696" s="104" customFormat="1"/>
    <row r="6697" s="104" customFormat="1"/>
    <row r="6698" s="104" customFormat="1"/>
    <row r="6699" s="104" customFormat="1"/>
    <row r="6700" s="104" customFormat="1"/>
    <row r="6701" s="104" customFormat="1"/>
    <row r="6702" s="104" customFormat="1"/>
    <row r="6703" s="104" customFormat="1"/>
    <row r="6704" s="104" customFormat="1"/>
    <row r="6705" s="104" customFormat="1"/>
    <row r="6706" s="104" customFormat="1"/>
    <row r="6707" s="104" customFormat="1"/>
    <row r="6708" s="104" customFormat="1"/>
    <row r="6709" s="104" customFormat="1"/>
    <row r="6710" s="104" customFormat="1"/>
    <row r="6711" s="104" customFormat="1"/>
    <row r="6712" s="104" customFormat="1"/>
    <row r="6713" s="104" customFormat="1"/>
    <row r="6714" s="104" customFormat="1"/>
    <row r="6715" s="104" customFormat="1"/>
    <row r="6716" s="104" customFormat="1"/>
    <row r="6717" s="104" customFormat="1"/>
    <row r="6718" s="104" customFormat="1"/>
    <row r="6719" s="104" customFormat="1"/>
    <row r="6720" s="104" customFormat="1"/>
    <row r="6721" s="104" customFormat="1"/>
    <row r="6722" s="104" customFormat="1"/>
    <row r="6723" s="104" customFormat="1"/>
    <row r="6724" s="104" customFormat="1"/>
    <row r="6725" s="104" customFormat="1"/>
    <row r="6726" s="104" customFormat="1"/>
    <row r="6727" s="104" customFormat="1"/>
    <row r="6728" s="104" customFormat="1"/>
    <row r="6729" s="104" customFormat="1"/>
    <row r="6730" s="104" customFormat="1"/>
    <row r="6731" s="104" customFormat="1"/>
    <row r="6732" s="104" customFormat="1"/>
    <row r="6733" s="104" customFormat="1"/>
    <row r="6734" s="104" customFormat="1"/>
    <row r="6735" s="104" customFormat="1"/>
    <row r="6736" s="104" customFormat="1"/>
    <row r="6737" s="104" customFormat="1"/>
    <row r="6738" s="104" customFormat="1"/>
    <row r="6739" s="104" customFormat="1"/>
    <row r="6740" s="104" customFormat="1"/>
    <row r="6741" s="104" customFormat="1"/>
    <row r="6742" s="104" customFormat="1"/>
    <row r="6743" s="104" customFormat="1"/>
    <row r="6744" s="104" customFormat="1"/>
    <row r="6745" s="104" customFormat="1"/>
    <row r="6746" s="104" customFormat="1"/>
    <row r="6747" s="104" customFormat="1"/>
    <row r="6748" s="104" customFormat="1"/>
    <row r="6749" s="104" customFormat="1"/>
    <row r="6750" s="104" customFormat="1"/>
    <row r="6751" s="104" customFormat="1"/>
    <row r="6752" s="104" customFormat="1"/>
    <row r="6753" s="104" customFormat="1"/>
    <row r="6754" s="104" customFormat="1"/>
    <row r="6755" s="104" customFormat="1"/>
    <row r="6756" s="104" customFormat="1"/>
    <row r="6757" s="104" customFormat="1"/>
    <row r="6758" s="104" customFormat="1"/>
    <row r="6759" s="104" customFormat="1"/>
    <row r="6760" s="104" customFormat="1"/>
    <row r="6761" s="104" customFormat="1"/>
    <row r="6762" s="104" customFormat="1"/>
    <row r="6763" s="104" customFormat="1"/>
    <row r="6764" s="104" customFormat="1"/>
    <row r="6765" s="104" customFormat="1"/>
    <row r="6766" s="104" customFormat="1"/>
    <row r="6767" s="104" customFormat="1"/>
    <row r="6768" s="104" customFormat="1"/>
    <row r="6769" s="104" customFormat="1"/>
    <row r="6770" s="104" customFormat="1"/>
    <row r="6771" s="104" customFormat="1"/>
    <row r="6772" s="104" customFormat="1"/>
    <row r="6773" s="104" customFormat="1"/>
    <row r="6774" s="104" customFormat="1"/>
    <row r="6775" s="104" customFormat="1"/>
    <row r="6776" s="104" customFormat="1"/>
    <row r="6777" s="104" customFormat="1"/>
    <row r="6778" s="104" customFormat="1"/>
    <row r="6779" s="104" customFormat="1"/>
    <row r="6780" s="104" customFormat="1"/>
    <row r="6781" s="104" customFormat="1"/>
    <row r="6782" s="104" customFormat="1"/>
    <row r="6783" s="104" customFormat="1"/>
    <row r="6784" s="104" customFormat="1"/>
    <row r="6785" s="104" customFormat="1"/>
    <row r="6786" s="104" customFormat="1"/>
    <row r="6787" s="104" customFormat="1"/>
    <row r="6788" s="104" customFormat="1"/>
    <row r="6789" s="104" customFormat="1"/>
    <row r="6790" s="104" customFormat="1"/>
    <row r="6791" s="104" customFormat="1"/>
    <row r="6792" s="104" customFormat="1"/>
    <row r="6793" s="104" customFormat="1"/>
    <row r="6794" s="104" customFormat="1"/>
    <row r="6795" s="104" customFormat="1"/>
    <row r="6796" s="104" customFormat="1"/>
    <row r="6797" s="104" customFormat="1"/>
    <row r="6798" s="104" customFormat="1"/>
    <row r="6799" s="104" customFormat="1"/>
    <row r="6800" s="104" customFormat="1"/>
    <row r="6801" s="104" customFormat="1"/>
    <row r="6802" s="104" customFormat="1"/>
    <row r="6803" s="104" customFormat="1"/>
    <row r="6804" s="104" customFormat="1"/>
    <row r="6805" s="104" customFormat="1"/>
    <row r="6806" s="104" customFormat="1"/>
    <row r="6807" s="104" customFormat="1"/>
    <row r="6808" s="104" customFormat="1"/>
    <row r="6809" s="104" customFormat="1"/>
    <row r="6810" s="104" customFormat="1"/>
    <row r="6811" s="104" customFormat="1"/>
    <row r="6812" s="104" customFormat="1"/>
    <row r="6813" s="104" customFormat="1"/>
    <row r="6814" s="104" customFormat="1"/>
    <row r="6815" s="104" customFormat="1"/>
    <row r="6816" s="104" customFormat="1"/>
    <row r="6817" s="104" customFormat="1"/>
    <row r="6818" s="104" customFormat="1"/>
    <row r="6819" s="104" customFormat="1"/>
    <row r="6820" s="104" customFormat="1"/>
    <row r="6821" s="104" customFormat="1"/>
    <row r="6822" s="104" customFormat="1"/>
    <row r="6823" s="104" customFormat="1"/>
    <row r="6824" s="104" customFormat="1"/>
    <row r="6825" s="104" customFormat="1"/>
    <row r="6826" s="104" customFormat="1"/>
    <row r="6827" s="104" customFormat="1"/>
    <row r="6828" s="104" customFormat="1"/>
    <row r="6829" s="104" customFormat="1"/>
    <row r="6830" s="104" customFormat="1"/>
    <row r="6831" s="104" customFormat="1"/>
    <row r="6832" s="104" customFormat="1"/>
    <row r="6833" s="104" customFormat="1"/>
    <row r="6834" s="104" customFormat="1"/>
    <row r="6835" s="104" customFormat="1"/>
    <row r="6836" s="104" customFormat="1"/>
    <row r="6837" s="104" customFormat="1"/>
    <row r="6838" s="104" customFormat="1"/>
    <row r="6839" s="104" customFormat="1"/>
    <row r="6840" s="104" customFormat="1"/>
    <row r="6841" s="104" customFormat="1"/>
    <row r="6842" s="104" customFormat="1"/>
    <row r="6843" s="104" customFormat="1"/>
    <row r="6844" s="104" customFormat="1"/>
    <row r="6845" s="104" customFormat="1"/>
    <row r="6846" s="104" customFormat="1"/>
    <row r="6847" s="104" customFormat="1"/>
    <row r="6848" s="104" customFormat="1"/>
    <row r="6849" s="104" customFormat="1"/>
    <row r="6850" s="104" customFormat="1"/>
    <row r="6851" s="104" customFormat="1"/>
    <row r="6852" s="104" customFormat="1"/>
    <row r="6853" s="104" customFormat="1"/>
    <row r="6854" s="104" customFormat="1"/>
    <row r="6855" s="104" customFormat="1"/>
    <row r="6856" s="104" customFormat="1"/>
    <row r="6857" s="104" customFormat="1"/>
    <row r="6858" s="104" customFormat="1"/>
    <row r="6859" s="104" customFormat="1"/>
    <row r="6860" s="104" customFormat="1"/>
    <row r="6861" s="104" customFormat="1"/>
    <row r="6862" s="104" customFormat="1"/>
    <row r="6863" s="104" customFormat="1"/>
    <row r="6864" s="104" customFormat="1"/>
    <row r="6865" s="104" customFormat="1"/>
    <row r="6866" s="104" customFormat="1"/>
    <row r="6867" s="104" customFormat="1"/>
    <row r="6868" s="104" customFormat="1"/>
    <row r="6869" s="104" customFormat="1"/>
    <row r="6870" s="104" customFormat="1"/>
    <row r="6871" s="104" customFormat="1"/>
    <row r="6872" s="104" customFormat="1"/>
    <row r="6873" s="104" customFormat="1"/>
    <row r="6874" s="104" customFormat="1"/>
    <row r="6875" s="104" customFormat="1"/>
    <row r="6876" s="104" customFormat="1"/>
    <row r="6877" s="104" customFormat="1"/>
    <row r="6878" s="104" customFormat="1"/>
    <row r="6879" s="104" customFormat="1"/>
    <row r="6880" s="104" customFormat="1"/>
    <row r="6881" s="104" customFormat="1"/>
    <row r="6882" s="104" customFormat="1"/>
    <row r="6883" s="104" customFormat="1"/>
    <row r="6884" s="104" customFormat="1"/>
    <row r="6885" s="104" customFormat="1"/>
    <row r="6886" s="104" customFormat="1"/>
    <row r="6887" s="104" customFormat="1"/>
    <row r="6888" s="104" customFormat="1"/>
    <row r="6889" s="104" customFormat="1"/>
    <row r="6890" s="104" customFormat="1"/>
    <row r="6891" s="104" customFormat="1"/>
    <row r="6892" s="104" customFormat="1"/>
    <row r="6893" s="104" customFormat="1"/>
    <row r="6894" s="104" customFormat="1"/>
    <row r="6895" s="104" customFormat="1"/>
    <row r="6896" s="104" customFormat="1"/>
    <row r="6897" s="104" customFormat="1"/>
    <row r="6898" s="104" customFormat="1"/>
    <row r="6899" s="104" customFormat="1"/>
    <row r="6900" s="104" customFormat="1"/>
    <row r="6901" s="104" customFormat="1"/>
    <row r="6902" s="104" customFormat="1"/>
    <row r="6903" s="104" customFormat="1"/>
    <row r="6904" s="104" customFormat="1"/>
    <row r="6905" s="104" customFormat="1"/>
    <row r="6906" s="104" customFormat="1"/>
    <row r="6907" s="104" customFormat="1"/>
    <row r="6908" s="104" customFormat="1"/>
    <row r="6909" s="104" customFormat="1"/>
    <row r="6910" s="104" customFormat="1"/>
    <row r="6911" s="104" customFormat="1"/>
    <row r="6912" s="104" customFormat="1"/>
    <row r="6913" s="104" customFormat="1"/>
    <row r="6914" s="104" customFormat="1"/>
    <row r="6915" s="104" customFormat="1"/>
    <row r="6916" s="104" customFormat="1"/>
    <row r="6917" s="104" customFormat="1"/>
    <row r="6918" s="104" customFormat="1"/>
    <row r="6919" s="104" customFormat="1"/>
    <row r="6920" s="104" customFormat="1"/>
    <row r="6921" s="104" customFormat="1"/>
    <row r="6922" s="104" customFormat="1"/>
    <row r="6923" s="104" customFormat="1"/>
    <row r="6924" s="104" customFormat="1"/>
    <row r="6925" s="104" customFormat="1"/>
    <row r="6926" s="104" customFormat="1"/>
    <row r="6927" s="104" customFormat="1"/>
    <row r="6928" s="104" customFormat="1"/>
    <row r="6929" s="104" customFormat="1"/>
    <row r="6930" s="104" customFormat="1"/>
    <row r="6931" s="104" customFormat="1"/>
    <row r="6932" s="104" customFormat="1"/>
    <row r="6933" s="104" customFormat="1"/>
    <row r="6934" s="104" customFormat="1"/>
    <row r="6935" s="104" customFormat="1"/>
    <row r="6936" s="104" customFormat="1"/>
    <row r="6937" s="104" customFormat="1"/>
    <row r="6938" s="104" customFormat="1"/>
    <row r="6939" s="104" customFormat="1"/>
    <row r="6940" s="104" customFormat="1"/>
    <row r="6941" s="104" customFormat="1"/>
    <row r="6942" s="104" customFormat="1"/>
    <row r="6943" s="104" customFormat="1"/>
    <row r="6944" s="104" customFormat="1"/>
    <row r="6945" s="104" customFormat="1"/>
    <row r="6946" s="104" customFormat="1"/>
    <row r="6947" s="104" customFormat="1"/>
    <row r="6948" s="104" customFormat="1"/>
    <row r="6949" s="104" customFormat="1"/>
    <row r="6950" s="104" customFormat="1"/>
    <row r="6951" s="104" customFormat="1"/>
    <row r="6952" s="104" customFormat="1"/>
    <row r="6953" s="104" customFormat="1"/>
    <row r="6954" s="104" customFormat="1"/>
    <row r="6955" s="104" customFormat="1"/>
    <row r="6956" s="104" customFormat="1"/>
    <row r="6957" s="104" customFormat="1"/>
    <row r="6958" s="104" customFormat="1"/>
    <row r="6959" s="104" customFormat="1"/>
    <row r="6960" s="104" customFormat="1"/>
    <row r="6961" s="104" customFormat="1"/>
    <row r="6962" s="104" customFormat="1"/>
    <row r="6963" s="104" customFormat="1"/>
    <row r="6964" s="104" customFormat="1"/>
    <row r="6965" s="104" customFormat="1"/>
    <row r="6966" s="104" customFormat="1"/>
    <row r="6967" s="104" customFormat="1"/>
    <row r="6968" s="104" customFormat="1"/>
    <row r="6969" s="104" customFormat="1"/>
    <row r="6970" s="104" customFormat="1"/>
    <row r="6971" s="104" customFormat="1"/>
    <row r="6972" s="104" customFormat="1"/>
    <row r="6973" s="104" customFormat="1"/>
    <row r="6974" s="104" customFormat="1"/>
    <row r="6975" s="104" customFormat="1"/>
    <row r="6976" s="104" customFormat="1"/>
    <row r="6977" s="104" customFormat="1"/>
    <row r="6978" s="104" customFormat="1"/>
    <row r="6979" s="104" customFormat="1"/>
    <row r="6980" s="104" customFormat="1"/>
    <row r="6981" s="104" customFormat="1"/>
    <row r="6982" s="104" customFormat="1"/>
    <row r="6983" s="104" customFormat="1"/>
    <row r="6984" s="104" customFormat="1"/>
    <row r="6985" s="104" customFormat="1"/>
    <row r="6986" s="104" customFormat="1"/>
    <row r="6987" s="104" customFormat="1"/>
    <row r="6988" s="104" customFormat="1"/>
    <row r="6989" s="104" customFormat="1"/>
    <row r="6990" s="104" customFormat="1"/>
    <row r="6991" s="104" customFormat="1"/>
    <row r="6992" s="104" customFormat="1"/>
    <row r="6993" s="104" customFormat="1"/>
    <row r="6994" s="104" customFormat="1"/>
    <row r="6995" s="104" customFormat="1"/>
    <row r="6996" s="104" customFormat="1"/>
    <row r="6997" s="104" customFormat="1"/>
    <row r="6998" s="104" customFormat="1"/>
    <row r="6999" s="104" customFormat="1"/>
    <row r="7000" s="104" customFormat="1"/>
    <row r="7001" s="104" customFormat="1"/>
    <row r="7002" s="104" customFormat="1"/>
    <row r="7003" s="104" customFormat="1"/>
    <row r="7004" s="104" customFormat="1"/>
    <row r="7005" s="104" customFormat="1"/>
    <row r="7006" s="104" customFormat="1"/>
    <row r="7007" s="104" customFormat="1"/>
    <row r="7008" s="104" customFormat="1"/>
    <row r="7009" s="104" customFormat="1"/>
    <row r="7010" s="104" customFormat="1"/>
    <row r="7011" s="104" customFormat="1"/>
    <row r="7012" s="104" customFormat="1"/>
    <row r="7013" s="104" customFormat="1"/>
    <row r="7014" s="104" customFormat="1"/>
    <row r="7015" s="104" customFormat="1"/>
    <row r="7016" s="104" customFormat="1"/>
    <row r="7017" s="104" customFormat="1"/>
    <row r="7018" s="104" customFormat="1"/>
    <row r="7019" s="104" customFormat="1"/>
    <row r="7020" s="104" customFormat="1"/>
    <row r="7021" s="104" customFormat="1"/>
    <row r="7022" s="104" customFormat="1"/>
    <row r="7023" s="104" customFormat="1"/>
    <row r="7024" s="104" customFormat="1"/>
    <row r="7025" s="104" customFormat="1"/>
    <row r="7026" s="104" customFormat="1"/>
    <row r="7027" s="104" customFormat="1"/>
    <row r="7028" s="104" customFormat="1"/>
    <row r="7029" s="104" customFormat="1"/>
    <row r="7030" s="104" customFormat="1"/>
    <row r="7031" s="104" customFormat="1"/>
    <row r="7032" s="104" customFormat="1"/>
    <row r="7033" s="104" customFormat="1"/>
    <row r="7034" s="104" customFormat="1"/>
    <row r="7035" s="104" customFormat="1"/>
    <row r="7036" s="104" customFormat="1"/>
    <row r="7037" s="104" customFormat="1"/>
    <row r="7038" s="104" customFormat="1"/>
    <row r="7039" s="104" customFormat="1"/>
    <row r="7040" s="104" customFormat="1"/>
    <row r="7041" s="104" customFormat="1"/>
    <row r="7042" s="104" customFormat="1"/>
    <row r="7043" s="104" customFormat="1"/>
    <row r="7044" s="104" customFormat="1"/>
    <row r="7045" s="104" customFormat="1"/>
    <row r="7046" s="104" customFormat="1"/>
    <row r="7047" s="104" customFormat="1"/>
    <row r="7048" s="104" customFormat="1"/>
    <row r="7049" s="104" customFormat="1"/>
    <row r="7050" s="104" customFormat="1"/>
    <row r="7051" s="104" customFormat="1"/>
    <row r="7052" s="104" customFormat="1"/>
    <row r="7053" s="104" customFormat="1"/>
    <row r="7054" s="104" customFormat="1"/>
    <row r="7055" s="104" customFormat="1"/>
    <row r="7056" s="104" customFormat="1"/>
    <row r="7057" s="104" customFormat="1"/>
    <row r="7058" s="104" customFormat="1"/>
    <row r="7059" s="104" customFormat="1"/>
    <row r="7060" s="104" customFormat="1"/>
    <row r="7061" s="104" customFormat="1"/>
    <row r="7062" s="104" customFormat="1"/>
    <row r="7063" s="104" customFormat="1"/>
    <row r="7064" s="104" customFormat="1"/>
    <row r="7065" s="104" customFormat="1"/>
    <row r="7066" s="104" customFormat="1"/>
    <row r="7067" s="104" customFormat="1"/>
    <row r="7068" s="104" customFormat="1"/>
    <row r="7069" s="104" customFormat="1"/>
    <row r="7070" s="104" customFormat="1"/>
    <row r="7071" s="104" customFormat="1"/>
    <row r="7072" s="104" customFormat="1"/>
    <row r="7073" s="104" customFormat="1"/>
    <row r="7074" s="104" customFormat="1"/>
    <row r="7075" s="104" customFormat="1"/>
    <row r="7076" s="104" customFormat="1"/>
    <row r="7077" s="104" customFormat="1"/>
    <row r="7078" s="104" customFormat="1"/>
    <row r="7079" s="104" customFormat="1"/>
    <row r="7080" s="104" customFormat="1"/>
    <row r="7081" s="104" customFormat="1"/>
    <row r="7082" s="104" customFormat="1"/>
    <row r="7083" s="104" customFormat="1"/>
    <row r="7084" s="104" customFormat="1"/>
    <row r="7085" s="104" customFormat="1"/>
    <row r="7086" s="104" customFormat="1"/>
    <row r="7087" s="104" customFormat="1"/>
    <row r="7088" s="104" customFormat="1"/>
    <row r="7089" s="104" customFormat="1"/>
    <row r="7090" s="104" customFormat="1"/>
    <row r="7091" s="104" customFormat="1"/>
    <row r="7092" s="104" customFormat="1"/>
    <row r="7093" s="104" customFormat="1"/>
    <row r="7094" s="104" customFormat="1"/>
    <row r="7095" s="104" customFormat="1"/>
    <row r="7096" s="104" customFormat="1"/>
    <row r="7097" s="104" customFormat="1"/>
    <row r="7098" s="104" customFormat="1"/>
    <row r="7099" s="104" customFormat="1"/>
    <row r="7100" s="104" customFormat="1"/>
    <row r="7101" s="104" customFormat="1"/>
    <row r="7102" s="104" customFormat="1"/>
    <row r="7103" s="104" customFormat="1"/>
    <row r="7104" s="104" customFormat="1"/>
    <row r="7105" s="104" customFormat="1"/>
    <row r="7106" s="104" customFormat="1"/>
    <row r="7107" s="104" customFormat="1"/>
    <row r="7108" s="104" customFormat="1"/>
    <row r="7109" s="104" customFormat="1"/>
    <row r="7110" s="104" customFormat="1"/>
    <row r="7111" s="104" customFormat="1"/>
    <row r="7112" s="104" customFormat="1"/>
    <row r="7113" s="104" customFormat="1"/>
    <row r="7114" s="104" customFormat="1"/>
    <row r="7115" s="104" customFormat="1"/>
    <row r="7116" s="104" customFormat="1"/>
    <row r="7117" s="104" customFormat="1"/>
    <row r="7118" s="104" customFormat="1"/>
    <row r="7119" s="104" customFormat="1"/>
    <row r="7120" s="104" customFormat="1"/>
    <row r="7121" s="104" customFormat="1"/>
    <row r="7122" s="104" customFormat="1"/>
    <row r="7123" s="104" customFormat="1"/>
    <row r="7124" s="104" customFormat="1"/>
    <row r="7125" s="104" customFormat="1"/>
    <row r="7126" s="104" customFormat="1"/>
    <row r="7127" s="104" customFormat="1"/>
    <row r="7128" s="104" customFormat="1"/>
    <row r="7129" s="104" customFormat="1"/>
    <row r="7130" s="104" customFormat="1"/>
    <row r="7131" s="104" customFormat="1"/>
    <row r="7132" s="104" customFormat="1"/>
    <row r="7133" s="104" customFormat="1"/>
    <row r="7134" s="104" customFormat="1"/>
    <row r="7135" s="104" customFormat="1"/>
    <row r="7136" s="104" customFormat="1"/>
    <row r="7137" s="104" customFormat="1"/>
    <row r="7138" s="104" customFormat="1"/>
    <row r="7139" s="104" customFormat="1"/>
    <row r="7140" s="104" customFormat="1"/>
    <row r="7141" s="104" customFormat="1"/>
    <row r="7142" s="104" customFormat="1"/>
    <row r="7143" s="104" customFormat="1"/>
    <row r="7144" s="104" customFormat="1"/>
    <row r="7145" s="104" customFormat="1"/>
    <row r="7146" s="104" customFormat="1"/>
    <row r="7147" s="104" customFormat="1"/>
    <row r="7148" s="104" customFormat="1"/>
    <row r="7149" s="104" customFormat="1"/>
    <row r="7150" s="104" customFormat="1"/>
    <row r="7151" s="104" customFormat="1"/>
    <row r="7152" s="104" customFormat="1"/>
    <row r="7153" s="104" customFormat="1"/>
    <row r="7154" s="104" customFormat="1"/>
    <row r="7155" s="104" customFormat="1"/>
    <row r="7156" s="104" customFormat="1"/>
    <row r="7157" s="104" customFormat="1"/>
    <row r="7158" s="104" customFormat="1"/>
    <row r="7159" s="104" customFormat="1"/>
    <row r="7160" s="104" customFormat="1"/>
    <row r="7161" s="104" customFormat="1"/>
    <row r="7162" s="104" customFormat="1"/>
    <row r="7163" s="104" customFormat="1"/>
    <row r="7164" s="104" customFormat="1"/>
    <row r="7165" s="104" customFormat="1"/>
    <row r="7166" s="104" customFormat="1"/>
    <row r="7167" s="104" customFormat="1"/>
    <row r="7168" s="104" customFormat="1"/>
    <row r="7169" s="104" customFormat="1"/>
    <row r="7170" s="104" customFormat="1"/>
    <row r="7171" s="104" customFormat="1"/>
    <row r="7172" s="104" customFormat="1"/>
    <row r="7173" s="104" customFormat="1"/>
    <row r="7174" s="104" customFormat="1"/>
    <row r="7175" s="104" customFormat="1"/>
    <row r="7176" s="104" customFormat="1"/>
    <row r="7177" s="104" customFormat="1"/>
    <row r="7178" s="104" customFormat="1"/>
    <row r="7179" s="104" customFormat="1"/>
    <row r="7180" s="104" customFormat="1"/>
    <row r="7181" s="104" customFormat="1"/>
    <row r="7182" s="104" customFormat="1"/>
    <row r="7183" s="104" customFormat="1"/>
    <row r="7184" s="104" customFormat="1"/>
    <row r="7185" s="104" customFormat="1"/>
    <row r="7186" s="104" customFormat="1"/>
    <row r="7187" s="104" customFormat="1"/>
    <row r="7188" s="104" customFormat="1"/>
    <row r="7189" s="104" customFormat="1"/>
    <row r="7190" s="104" customFormat="1"/>
    <row r="7191" s="104" customFormat="1"/>
    <row r="7192" s="104" customFormat="1"/>
    <row r="7193" s="104" customFormat="1"/>
    <row r="7194" s="104" customFormat="1"/>
    <row r="7195" s="104" customFormat="1"/>
    <row r="7196" s="104" customFormat="1"/>
    <row r="7197" s="104" customFormat="1"/>
    <row r="7198" s="104" customFormat="1"/>
    <row r="7199" s="104" customFormat="1"/>
    <row r="7200" s="104" customFormat="1"/>
    <row r="7201" s="104" customFormat="1"/>
    <row r="7202" s="104" customFormat="1"/>
    <row r="7203" s="104" customFormat="1"/>
    <row r="7204" s="104" customFormat="1"/>
    <row r="7205" s="104" customFormat="1"/>
    <row r="7206" s="104" customFormat="1"/>
    <row r="7207" s="104" customFormat="1"/>
    <row r="7208" s="104" customFormat="1"/>
    <row r="7209" s="104" customFormat="1"/>
    <row r="7210" s="104" customFormat="1"/>
    <row r="7211" s="104" customFormat="1"/>
    <row r="7212" s="104" customFormat="1"/>
    <row r="7213" s="104" customFormat="1"/>
    <row r="7214" s="104" customFormat="1"/>
    <row r="7215" s="104" customFormat="1"/>
    <row r="7216" s="104" customFormat="1"/>
    <row r="7217" s="104" customFormat="1"/>
    <row r="7218" s="104" customFormat="1"/>
    <row r="7219" s="104" customFormat="1"/>
    <row r="7220" s="104" customFormat="1"/>
    <row r="7221" s="104" customFormat="1"/>
    <row r="7222" s="104" customFormat="1"/>
    <row r="7223" s="104" customFormat="1"/>
    <row r="7224" s="104" customFormat="1"/>
    <row r="7225" s="104" customFormat="1"/>
    <row r="7226" s="104" customFormat="1"/>
    <row r="7227" s="104" customFormat="1"/>
    <row r="7228" s="104" customFormat="1"/>
    <row r="7229" s="104" customFormat="1"/>
    <row r="7230" s="104" customFormat="1"/>
    <row r="7231" s="104" customFormat="1"/>
    <row r="7232" s="104" customFormat="1"/>
    <row r="7233" s="104" customFormat="1"/>
    <row r="7234" s="104" customFormat="1"/>
    <row r="7235" s="104" customFormat="1"/>
    <row r="7236" s="104" customFormat="1"/>
    <row r="7237" s="104" customFormat="1"/>
    <row r="7238" s="104" customFormat="1"/>
    <row r="7239" s="104" customFormat="1"/>
    <row r="7240" s="104" customFormat="1"/>
    <row r="7241" s="104" customFormat="1"/>
    <row r="7242" s="104" customFormat="1"/>
    <row r="7243" s="104" customFormat="1"/>
    <row r="7244" s="104" customFormat="1"/>
    <row r="7245" s="104" customFormat="1"/>
    <row r="7246" s="104" customFormat="1"/>
    <row r="7247" s="104" customFormat="1"/>
    <row r="7248" s="104" customFormat="1"/>
    <row r="7249" s="104" customFormat="1"/>
    <row r="7250" s="104" customFormat="1"/>
    <row r="7251" s="104" customFormat="1"/>
    <row r="7252" s="104" customFormat="1"/>
    <row r="7253" s="104" customFormat="1"/>
    <row r="7254" s="104" customFormat="1"/>
    <row r="7255" s="104" customFormat="1"/>
    <row r="7256" s="104" customFormat="1"/>
    <row r="7257" s="104" customFormat="1"/>
    <row r="7258" s="104" customFormat="1"/>
    <row r="7259" s="104" customFormat="1"/>
    <row r="7260" s="104" customFormat="1"/>
    <row r="7261" s="104" customFormat="1"/>
    <row r="7262" s="104" customFormat="1"/>
    <row r="7263" s="104" customFormat="1"/>
    <row r="7264" s="104" customFormat="1"/>
    <row r="7265" s="104" customFormat="1"/>
    <row r="7266" s="104" customFormat="1"/>
    <row r="7267" s="104" customFormat="1"/>
    <row r="7268" s="104" customFormat="1"/>
    <row r="7269" s="104" customFormat="1"/>
    <row r="7270" s="104" customFormat="1"/>
    <row r="7271" s="104" customFormat="1"/>
    <row r="7272" s="104" customFormat="1"/>
    <row r="7273" s="104" customFormat="1"/>
    <row r="7274" s="104" customFormat="1"/>
    <row r="7275" s="104" customFormat="1"/>
    <row r="7276" s="104" customFormat="1"/>
    <row r="7277" s="104" customFormat="1"/>
    <row r="7278" s="104" customFormat="1"/>
    <row r="7279" s="104" customFormat="1"/>
    <row r="7280" s="104" customFormat="1"/>
    <row r="7281" s="104" customFormat="1"/>
    <row r="7282" s="104" customFormat="1"/>
    <row r="7283" s="104" customFormat="1"/>
    <row r="7284" s="104" customFormat="1"/>
    <row r="7285" s="104" customFormat="1"/>
    <row r="7286" s="104" customFormat="1"/>
    <row r="7287" s="104" customFormat="1"/>
    <row r="7288" s="104" customFormat="1"/>
    <row r="7289" s="104" customFormat="1"/>
    <row r="7290" s="104" customFormat="1"/>
    <row r="7291" s="104" customFormat="1"/>
    <row r="7292" s="104" customFormat="1"/>
    <row r="7293" s="104" customFormat="1"/>
    <row r="7294" s="104" customFormat="1"/>
    <row r="7295" s="104" customFormat="1"/>
    <row r="7296" s="104" customFormat="1"/>
    <row r="7297" s="104" customFormat="1"/>
    <row r="7298" s="104" customFormat="1"/>
    <row r="7299" s="104" customFormat="1"/>
    <row r="7300" s="104" customFormat="1"/>
    <row r="7301" s="104" customFormat="1"/>
    <row r="7302" s="104" customFormat="1"/>
    <row r="7303" s="104" customFormat="1"/>
    <row r="7304" s="104" customFormat="1"/>
    <row r="7305" s="104" customFormat="1"/>
    <row r="7306" s="104" customFormat="1"/>
    <row r="7307" s="104" customFormat="1"/>
    <row r="7308" s="104" customFormat="1"/>
    <row r="7309" s="104" customFormat="1"/>
    <row r="7310" s="104" customFormat="1"/>
    <row r="7311" s="104" customFormat="1"/>
    <row r="7312" s="104" customFormat="1"/>
    <row r="7313" s="104" customFormat="1"/>
    <row r="7314" s="104" customFormat="1"/>
    <row r="7315" s="104" customFormat="1"/>
    <row r="7316" s="104" customFormat="1"/>
    <row r="7317" s="104" customFormat="1"/>
    <row r="7318" s="104" customFormat="1"/>
    <row r="7319" s="104" customFormat="1"/>
    <row r="7320" s="104" customFormat="1"/>
    <row r="7321" s="104" customFormat="1"/>
    <row r="7322" s="104" customFormat="1"/>
    <row r="7323" s="104" customFormat="1"/>
    <row r="7324" s="104" customFormat="1"/>
    <row r="7325" s="104" customFormat="1"/>
    <row r="7326" s="104" customFormat="1"/>
    <row r="7327" s="104" customFormat="1"/>
    <row r="7328" s="104" customFormat="1"/>
    <row r="7329" s="104" customFormat="1"/>
    <row r="7330" s="104" customFormat="1"/>
    <row r="7331" s="104" customFormat="1"/>
    <row r="7332" s="104" customFormat="1"/>
    <row r="7333" s="104" customFormat="1"/>
    <row r="7334" s="104" customFormat="1"/>
    <row r="7335" s="104" customFormat="1"/>
    <row r="7336" s="104" customFormat="1"/>
    <row r="7337" s="104" customFormat="1"/>
    <row r="7338" s="104" customFormat="1"/>
    <row r="7339" s="104" customFormat="1"/>
    <row r="7340" s="104" customFormat="1"/>
    <row r="7341" s="104" customFormat="1"/>
    <row r="7342" s="104" customFormat="1"/>
    <row r="7343" s="104" customFormat="1"/>
    <row r="7344" s="104" customFormat="1"/>
    <row r="7345" s="104" customFormat="1"/>
    <row r="7346" s="104" customFormat="1"/>
    <row r="7347" s="104" customFormat="1"/>
    <row r="7348" s="104" customFormat="1"/>
    <row r="7349" s="104" customFormat="1"/>
    <row r="7350" s="104" customFormat="1"/>
    <row r="7351" s="104" customFormat="1"/>
    <row r="7352" s="104" customFormat="1"/>
    <row r="7353" s="104" customFormat="1"/>
    <row r="7354" s="104" customFormat="1"/>
    <row r="7355" s="104" customFormat="1"/>
    <row r="7356" s="104" customFormat="1"/>
    <row r="7357" s="104" customFormat="1"/>
    <row r="7358" s="104" customFormat="1"/>
    <row r="7359" s="104" customFormat="1"/>
    <row r="7360" s="104" customFormat="1"/>
    <row r="7361" s="104" customFormat="1"/>
    <row r="7362" s="104" customFormat="1"/>
    <row r="7363" s="104" customFormat="1"/>
    <row r="7364" s="104" customFormat="1"/>
    <row r="7365" s="104" customFormat="1"/>
    <row r="7366" s="104" customFormat="1"/>
    <row r="7367" s="104" customFormat="1"/>
    <row r="7368" s="104" customFormat="1"/>
    <row r="7369" s="104" customFormat="1"/>
    <row r="7370" s="104" customFormat="1"/>
    <row r="7371" s="104" customFormat="1"/>
    <row r="7372" s="104" customFormat="1"/>
    <row r="7373" s="104" customFormat="1"/>
    <row r="7374" s="104" customFormat="1"/>
    <row r="7375" s="104" customFormat="1"/>
    <row r="7376" s="104" customFormat="1"/>
    <row r="7377" s="104" customFormat="1"/>
    <row r="7378" s="104" customFormat="1"/>
    <row r="7379" s="104" customFormat="1"/>
    <row r="7380" s="104" customFormat="1"/>
    <row r="7381" s="104" customFormat="1"/>
    <row r="7382" s="104" customFormat="1"/>
    <row r="7383" s="104" customFormat="1"/>
    <row r="7384" s="104" customFormat="1"/>
    <row r="7385" s="104" customFormat="1"/>
    <row r="7386" s="104" customFormat="1"/>
    <row r="7387" s="104" customFormat="1"/>
    <row r="7388" s="104" customFormat="1"/>
    <row r="7389" s="104" customFormat="1"/>
    <row r="7390" s="104" customFormat="1"/>
    <row r="7391" s="104" customFormat="1"/>
    <row r="7392" s="104" customFormat="1"/>
    <row r="7393" s="104" customFormat="1"/>
    <row r="7394" s="104" customFormat="1"/>
    <row r="7395" s="104" customFormat="1"/>
    <row r="7396" s="104" customFormat="1"/>
    <row r="7397" s="104" customFormat="1"/>
    <row r="7398" s="104" customFormat="1"/>
    <row r="7399" s="104" customFormat="1"/>
    <row r="7400" s="104" customFormat="1"/>
    <row r="7401" s="104" customFormat="1"/>
    <row r="7402" s="104" customFormat="1"/>
    <row r="7403" s="104" customFormat="1"/>
    <row r="7404" s="104" customFormat="1"/>
    <row r="7405" s="104" customFormat="1"/>
    <row r="7406" s="104" customFormat="1"/>
    <row r="7407" s="104" customFormat="1"/>
    <row r="7408" s="104" customFormat="1"/>
    <row r="7409" s="104" customFormat="1"/>
    <row r="7410" s="104" customFormat="1"/>
    <row r="7411" s="104" customFormat="1"/>
    <row r="7412" s="104" customFormat="1"/>
    <row r="7413" s="104" customFormat="1"/>
    <row r="7414" s="104" customFormat="1"/>
    <row r="7415" s="104" customFormat="1"/>
    <row r="7416" s="104" customFormat="1"/>
    <row r="7417" s="104" customFormat="1"/>
    <row r="7418" s="104" customFormat="1"/>
    <row r="7419" s="104" customFormat="1"/>
    <row r="7420" s="104" customFormat="1"/>
    <row r="7421" s="104" customFormat="1"/>
    <row r="7422" s="104" customFormat="1"/>
    <row r="7423" s="104" customFormat="1"/>
    <row r="7424" s="104" customFormat="1"/>
    <row r="7425" s="104" customFormat="1"/>
    <row r="7426" s="104" customFormat="1"/>
    <row r="7427" s="104" customFormat="1"/>
    <row r="7428" s="104" customFormat="1"/>
    <row r="7429" s="104" customFormat="1"/>
    <row r="7430" s="104" customFormat="1"/>
    <row r="7431" s="104" customFormat="1"/>
    <row r="7432" s="104" customFormat="1"/>
    <row r="7433" s="104" customFormat="1"/>
    <row r="7434" s="104" customFormat="1"/>
    <row r="7435" s="104" customFormat="1"/>
    <row r="7436" s="104" customFormat="1"/>
    <row r="7437" s="104" customFormat="1"/>
    <row r="7438" s="104" customFormat="1"/>
    <row r="7439" s="104" customFormat="1"/>
    <row r="7440" s="104" customFormat="1"/>
    <row r="7441" s="104" customFormat="1"/>
    <row r="7442" s="104" customFormat="1"/>
    <row r="7443" s="104" customFormat="1"/>
    <row r="7444" s="104" customFormat="1"/>
    <row r="7445" s="104" customFormat="1"/>
    <row r="7446" s="104" customFormat="1"/>
    <row r="7447" s="104" customFormat="1"/>
    <row r="7448" s="104" customFormat="1"/>
    <row r="7449" s="104" customFormat="1"/>
    <row r="7450" s="104" customFormat="1"/>
    <row r="7451" s="104" customFormat="1"/>
    <row r="7452" s="104" customFormat="1"/>
    <row r="7453" s="104" customFormat="1"/>
    <row r="7454" s="104" customFormat="1"/>
    <row r="7455" s="104" customFormat="1"/>
    <row r="7456" s="104" customFormat="1"/>
    <row r="7457" s="104" customFormat="1"/>
    <row r="7458" s="104" customFormat="1"/>
    <row r="7459" s="104" customFormat="1"/>
    <row r="7460" s="104" customFormat="1"/>
    <row r="7461" s="104" customFormat="1"/>
    <row r="7462" s="104" customFormat="1"/>
    <row r="7463" s="104" customFormat="1"/>
    <row r="7464" s="104" customFormat="1"/>
    <row r="7465" s="104" customFormat="1"/>
    <row r="7466" s="104" customFormat="1"/>
    <row r="7467" s="104" customFormat="1"/>
    <row r="7468" s="104" customFormat="1"/>
    <row r="7469" s="104" customFormat="1"/>
    <row r="7470" s="104" customFormat="1"/>
    <row r="7471" s="104" customFormat="1"/>
    <row r="7472" s="104" customFormat="1"/>
    <row r="7473" s="104" customFormat="1"/>
    <row r="7474" s="104" customFormat="1"/>
    <row r="7475" s="104" customFormat="1"/>
    <row r="7476" s="104" customFormat="1"/>
    <row r="7477" s="104" customFormat="1"/>
    <row r="7478" s="104" customFormat="1"/>
    <row r="7479" s="104" customFormat="1"/>
    <row r="7480" s="104" customFormat="1"/>
    <row r="7481" s="104" customFormat="1"/>
    <row r="7482" s="104" customFormat="1"/>
    <row r="7483" s="104" customFormat="1"/>
    <row r="7484" s="104" customFormat="1"/>
    <row r="7485" s="104" customFormat="1"/>
    <row r="7486" s="104" customFormat="1"/>
    <row r="7487" s="104" customFormat="1"/>
    <row r="7488" s="104" customFormat="1"/>
    <row r="7489" s="104" customFormat="1"/>
    <row r="7490" s="104" customFormat="1"/>
    <row r="7491" s="104" customFormat="1"/>
    <row r="7492" s="104" customFormat="1"/>
    <row r="7493" s="104" customFormat="1"/>
    <row r="7494" s="104" customFormat="1"/>
    <row r="7495" s="104" customFormat="1"/>
    <row r="7496" s="104" customFormat="1"/>
    <row r="7497" s="104" customFormat="1"/>
    <row r="7498" s="104" customFormat="1"/>
    <row r="7499" s="104" customFormat="1"/>
    <row r="7500" s="104" customFormat="1"/>
    <row r="7501" s="104" customFormat="1"/>
    <row r="7502" s="104" customFormat="1"/>
    <row r="7503" s="104" customFormat="1"/>
    <row r="7504" s="104" customFormat="1"/>
    <row r="7505" s="104" customFormat="1"/>
    <row r="7506" s="104" customFormat="1"/>
    <row r="7507" s="104" customFormat="1"/>
    <row r="7508" s="104" customFormat="1"/>
    <row r="7509" s="104" customFormat="1"/>
    <row r="7510" s="104" customFormat="1"/>
    <row r="7511" s="104" customFormat="1"/>
    <row r="7512" s="104" customFormat="1"/>
    <row r="7513" s="104" customFormat="1"/>
    <row r="7514" s="104" customFormat="1"/>
    <row r="7515" s="104" customFormat="1"/>
    <row r="7516" s="104" customFormat="1"/>
    <row r="7517" s="104" customFormat="1"/>
    <row r="7518" s="104" customFormat="1"/>
    <row r="7519" s="104" customFormat="1"/>
    <row r="7520" s="104" customFormat="1"/>
    <row r="7521" s="104" customFormat="1"/>
    <row r="7522" s="104" customFormat="1"/>
    <row r="7523" s="104" customFormat="1"/>
    <row r="7524" s="104" customFormat="1"/>
    <row r="7525" s="104" customFormat="1"/>
    <row r="7526" s="104" customFormat="1"/>
    <row r="7527" s="104" customFormat="1"/>
    <row r="7528" s="104" customFormat="1"/>
    <row r="7529" s="104" customFormat="1"/>
    <row r="7530" s="104" customFormat="1"/>
    <row r="7531" s="104" customFormat="1"/>
    <row r="7532" s="104" customFormat="1"/>
    <row r="7533" s="104" customFormat="1"/>
    <row r="7534" s="104" customFormat="1"/>
    <row r="7535" s="104" customFormat="1"/>
    <row r="7536" s="104" customFormat="1"/>
    <row r="7537" s="104" customFormat="1"/>
    <row r="7538" s="104" customFormat="1"/>
    <row r="7539" s="104" customFormat="1"/>
    <row r="7540" s="104" customFormat="1"/>
    <row r="7541" s="104" customFormat="1"/>
    <row r="7542" s="104" customFormat="1"/>
    <row r="7543" s="104" customFormat="1"/>
    <row r="7544" s="104" customFormat="1"/>
    <row r="7545" s="104" customFormat="1"/>
    <row r="7546" s="104" customFormat="1"/>
    <row r="7547" s="104" customFormat="1"/>
    <row r="7548" s="104" customFormat="1"/>
    <row r="7549" s="104" customFormat="1"/>
    <row r="7550" s="104" customFormat="1"/>
    <row r="7551" s="104" customFormat="1"/>
    <row r="7552" s="104" customFormat="1"/>
    <row r="7553" s="104" customFormat="1"/>
    <row r="7554" s="104" customFormat="1"/>
    <row r="7555" s="104" customFormat="1"/>
    <row r="7556" s="104" customFormat="1"/>
    <row r="7557" s="104" customFormat="1"/>
    <row r="7558" s="104" customFormat="1"/>
    <row r="7559" s="104" customFormat="1"/>
    <row r="7560" s="104" customFormat="1"/>
    <row r="7561" s="104" customFormat="1"/>
    <row r="7562" s="104" customFormat="1"/>
    <row r="7563" s="104" customFormat="1"/>
    <row r="7564" s="104" customFormat="1"/>
    <row r="7565" s="104" customFormat="1"/>
    <row r="7566" s="104" customFormat="1"/>
    <row r="7567" s="104" customFormat="1"/>
    <row r="7568" s="104" customFormat="1"/>
    <row r="7569" s="104" customFormat="1"/>
    <row r="7570" s="104" customFormat="1"/>
    <row r="7571" s="104" customFormat="1"/>
    <row r="7572" s="104" customFormat="1"/>
    <row r="7573" s="104" customFormat="1"/>
    <row r="7574" s="104" customFormat="1"/>
    <row r="7575" s="104" customFormat="1"/>
    <row r="7576" s="104" customFormat="1"/>
    <row r="7577" s="104" customFormat="1"/>
    <row r="7578" s="104" customFormat="1"/>
    <row r="7579" s="104" customFormat="1"/>
    <row r="7580" s="104" customFormat="1"/>
    <row r="7581" s="104" customFormat="1"/>
    <row r="7582" s="104" customFormat="1"/>
    <row r="7583" s="104" customFormat="1"/>
    <row r="7584" s="104" customFormat="1"/>
    <row r="7585" s="104" customFormat="1"/>
    <row r="7586" s="104" customFormat="1"/>
    <row r="7587" s="104" customFormat="1"/>
    <row r="7588" s="104" customFormat="1"/>
    <row r="7589" s="104" customFormat="1"/>
    <row r="7590" s="104" customFormat="1"/>
    <row r="7591" s="104" customFormat="1"/>
    <row r="7592" s="104" customFormat="1"/>
    <row r="7593" s="104" customFormat="1"/>
    <row r="7594" s="104" customFormat="1"/>
    <row r="7595" s="104" customFormat="1"/>
    <row r="7596" s="104" customFormat="1"/>
    <row r="7597" s="104" customFormat="1"/>
    <row r="7598" s="104" customFormat="1"/>
    <row r="7599" s="104" customFormat="1"/>
    <row r="7600" s="104" customFormat="1"/>
    <row r="7601" s="104" customFormat="1"/>
    <row r="7602" s="104" customFormat="1"/>
    <row r="7603" s="104" customFormat="1"/>
    <row r="7604" s="104" customFormat="1"/>
    <row r="7605" s="104" customFormat="1"/>
    <row r="7606" s="104" customFormat="1"/>
    <row r="7607" s="104" customFormat="1"/>
    <row r="7608" s="104" customFormat="1"/>
    <row r="7609" s="104" customFormat="1"/>
    <row r="7610" s="104" customFormat="1"/>
    <row r="7611" s="104" customFormat="1"/>
    <row r="7612" s="104" customFormat="1"/>
    <row r="7613" s="104" customFormat="1"/>
    <row r="7614" s="104" customFormat="1"/>
    <row r="7615" s="104" customFormat="1"/>
    <row r="7616" s="104" customFormat="1"/>
    <row r="7617" s="104" customFormat="1"/>
    <row r="7618" s="104" customFormat="1"/>
    <row r="7619" s="104" customFormat="1"/>
    <row r="7620" s="104" customFormat="1"/>
    <row r="7621" s="104" customFormat="1"/>
    <row r="7622" s="104" customFormat="1"/>
    <row r="7623" s="104" customFormat="1"/>
    <row r="7624" s="104" customFormat="1"/>
    <row r="7625" s="104" customFormat="1"/>
    <row r="7626" s="104" customFormat="1"/>
    <row r="7627" s="104" customFormat="1"/>
    <row r="7628" s="104" customFormat="1"/>
    <row r="7629" s="104" customFormat="1"/>
    <row r="7630" s="104" customFormat="1"/>
    <row r="7631" s="104" customFormat="1"/>
    <row r="7632" s="104" customFormat="1"/>
    <row r="7633" s="104" customFormat="1"/>
    <row r="7634" s="104" customFormat="1"/>
    <row r="7635" s="104" customFormat="1"/>
    <row r="7636" s="104" customFormat="1"/>
    <row r="7637" s="104" customFormat="1"/>
    <row r="7638" s="104" customFormat="1"/>
    <row r="7639" s="104" customFormat="1"/>
    <row r="7640" s="104" customFormat="1"/>
    <row r="7641" s="104" customFormat="1"/>
    <row r="7642" s="104" customFormat="1"/>
    <row r="7643" s="104" customFormat="1"/>
    <row r="7644" s="104" customFormat="1"/>
    <row r="7645" s="104" customFormat="1"/>
    <row r="7646" s="104" customFormat="1"/>
    <row r="7647" s="104" customFormat="1"/>
    <row r="7648" s="104" customFormat="1"/>
    <row r="7649" s="104" customFormat="1"/>
    <row r="7650" s="104" customFormat="1"/>
    <row r="7651" s="104" customFormat="1"/>
    <row r="7652" s="104" customFormat="1"/>
    <row r="7653" s="104" customFormat="1"/>
    <row r="7654" s="104" customFormat="1"/>
    <row r="7655" s="104" customFormat="1"/>
    <row r="7656" s="104" customFormat="1"/>
    <row r="7657" s="104" customFormat="1"/>
    <row r="7658" s="104" customFormat="1"/>
    <row r="7659" s="104" customFormat="1"/>
    <row r="7660" s="104" customFormat="1"/>
    <row r="7661" s="104" customFormat="1"/>
    <row r="7662" s="104" customFormat="1"/>
    <row r="7663" s="104" customFormat="1"/>
    <row r="7664" s="104" customFormat="1"/>
    <row r="7665" s="104" customFormat="1"/>
    <row r="7666" s="104" customFormat="1"/>
    <row r="7667" s="104" customFormat="1"/>
    <row r="7668" s="104" customFormat="1"/>
    <row r="7669" s="104" customFormat="1"/>
    <row r="7670" s="104" customFormat="1"/>
    <row r="7671" s="104" customFormat="1"/>
    <row r="7672" s="104" customFormat="1"/>
    <row r="7673" s="104" customFormat="1"/>
    <row r="7674" s="104" customFormat="1"/>
    <row r="7675" s="104" customFormat="1"/>
    <row r="7676" s="104" customFormat="1"/>
    <row r="7677" s="104" customFormat="1"/>
    <row r="7678" s="104" customFormat="1"/>
    <row r="7679" s="104" customFormat="1"/>
    <row r="7680" s="104" customFormat="1"/>
    <row r="7681" s="104" customFormat="1"/>
    <row r="7682" s="104" customFormat="1"/>
    <row r="7683" s="104" customFormat="1"/>
    <row r="7684" s="104" customFormat="1"/>
    <row r="7685" s="104" customFormat="1"/>
    <row r="7686" s="104" customFormat="1"/>
    <row r="7687" s="104" customFormat="1"/>
    <row r="7688" s="104" customFormat="1"/>
    <row r="7689" s="104" customFormat="1"/>
    <row r="7690" s="104" customFormat="1"/>
    <row r="7691" s="104" customFormat="1"/>
    <row r="7692" s="104" customFormat="1"/>
    <row r="7693" s="104" customFormat="1"/>
    <row r="7694" s="104" customFormat="1"/>
    <row r="7695" s="104" customFormat="1"/>
    <row r="7696" s="104" customFormat="1"/>
    <row r="7697" s="104" customFormat="1"/>
    <row r="7698" s="104" customFormat="1"/>
    <row r="7699" s="104" customFormat="1"/>
    <row r="7700" s="104" customFormat="1"/>
    <row r="7701" s="104" customFormat="1"/>
    <row r="7702" s="104" customFormat="1"/>
    <row r="7703" s="104" customFormat="1"/>
    <row r="7704" s="104" customFormat="1"/>
    <row r="7705" s="104" customFormat="1"/>
    <row r="7706" s="104" customFormat="1"/>
    <row r="7707" s="104" customFormat="1"/>
    <row r="7708" s="104" customFormat="1"/>
    <row r="7709" s="104" customFormat="1"/>
    <row r="7710" s="104" customFormat="1"/>
    <row r="7711" s="104" customFormat="1"/>
    <row r="7712" s="104" customFormat="1"/>
    <row r="7713" s="104" customFormat="1"/>
    <row r="7714" s="104" customFormat="1"/>
    <row r="7715" s="104" customFormat="1"/>
    <row r="7716" s="104" customFormat="1"/>
    <row r="7717" s="104" customFormat="1"/>
    <row r="7718" s="104" customFormat="1"/>
    <row r="7719" s="104" customFormat="1"/>
    <row r="7720" s="104" customFormat="1"/>
    <row r="7721" s="104" customFormat="1"/>
    <row r="7722" s="104" customFormat="1"/>
    <row r="7723" s="104" customFormat="1"/>
    <row r="7724" s="104" customFormat="1"/>
    <row r="7725" s="104" customFormat="1"/>
    <row r="7726" s="104" customFormat="1"/>
    <row r="7727" s="104" customFormat="1"/>
    <row r="7728" s="104" customFormat="1"/>
    <row r="7729" s="104" customFormat="1"/>
    <row r="7730" s="104" customFormat="1"/>
    <row r="7731" s="104" customFormat="1"/>
    <row r="7732" s="104" customFormat="1"/>
    <row r="7733" s="104" customFormat="1"/>
    <row r="7734" s="104" customFormat="1"/>
    <row r="7735" s="104" customFormat="1"/>
    <row r="7736" s="104" customFormat="1"/>
    <row r="7737" s="104" customFormat="1"/>
    <row r="7738" s="104" customFormat="1"/>
    <row r="7739" s="104" customFormat="1"/>
    <row r="7740" s="104" customFormat="1"/>
    <row r="7741" s="104" customFormat="1"/>
    <row r="7742" s="104" customFormat="1"/>
    <row r="7743" s="104" customFormat="1"/>
    <row r="7744" s="104" customFormat="1"/>
    <row r="7745" s="104" customFormat="1"/>
    <row r="7746" s="104" customFormat="1"/>
    <row r="7747" s="104" customFormat="1"/>
    <row r="7748" s="104" customFormat="1"/>
    <row r="7749" s="104" customFormat="1"/>
    <row r="7750" s="104" customFormat="1"/>
    <row r="7751" s="104" customFormat="1"/>
    <row r="7752" s="104" customFormat="1"/>
    <row r="7753" s="104" customFormat="1"/>
    <row r="7754" s="104" customFormat="1"/>
    <row r="7755" s="104" customFormat="1"/>
    <row r="7756" s="104" customFormat="1"/>
    <row r="7757" s="104" customFormat="1"/>
    <row r="7758" s="104" customFormat="1"/>
    <row r="7759" s="104" customFormat="1"/>
    <row r="7760" s="104" customFormat="1"/>
    <row r="7761" s="104" customFormat="1"/>
    <row r="7762" s="104" customFormat="1"/>
    <row r="7763" s="104" customFormat="1"/>
    <row r="7764" s="104" customFormat="1"/>
    <row r="7765" s="104" customFormat="1"/>
    <row r="7766" s="104" customFormat="1"/>
    <row r="7767" s="104" customFormat="1"/>
    <row r="7768" s="104" customFormat="1"/>
    <row r="7769" s="104" customFormat="1"/>
    <row r="7770" s="104" customFormat="1"/>
    <row r="7771" s="104" customFormat="1"/>
    <row r="7772" s="104" customFormat="1"/>
    <row r="7773" s="104" customFormat="1"/>
    <row r="7774" s="104" customFormat="1"/>
    <row r="7775" s="104" customFormat="1"/>
    <row r="7776" s="104" customFormat="1"/>
    <row r="7777" s="104" customFormat="1"/>
    <row r="7778" s="104" customFormat="1"/>
    <row r="7779" s="104" customFormat="1"/>
    <row r="7780" s="104" customFormat="1"/>
    <row r="7781" s="104" customFormat="1"/>
    <row r="7782" s="104" customFormat="1"/>
    <row r="7783" s="104" customFormat="1"/>
    <row r="7784" s="104" customFormat="1"/>
    <row r="7785" s="104" customFormat="1"/>
    <row r="7786" s="104" customFormat="1"/>
    <row r="7787" s="104" customFormat="1"/>
    <row r="7788" s="104" customFormat="1"/>
    <row r="7789" s="104" customFormat="1"/>
    <row r="7790" s="104" customFormat="1"/>
    <row r="7791" s="104" customFormat="1"/>
    <row r="7792" s="104" customFormat="1"/>
    <row r="7793" s="104" customFormat="1"/>
    <row r="7794" s="104" customFormat="1"/>
    <row r="7795" s="104" customFormat="1"/>
    <row r="7796" s="104" customFormat="1"/>
    <row r="7797" s="104" customFormat="1"/>
    <row r="7798" s="104" customFormat="1"/>
    <row r="7799" s="104" customFormat="1"/>
    <row r="7800" s="104" customFormat="1"/>
    <row r="7801" s="104" customFormat="1"/>
    <row r="7802" s="104" customFormat="1"/>
    <row r="7803" s="104" customFormat="1"/>
    <row r="7804" s="104" customFormat="1"/>
    <row r="7805" s="104" customFormat="1"/>
    <row r="7806" s="104" customFormat="1"/>
    <row r="7807" s="104" customFormat="1"/>
    <row r="7808" s="104" customFormat="1"/>
    <row r="7809" s="104" customFormat="1"/>
    <row r="7810" s="104" customFormat="1"/>
    <row r="7811" s="104" customFormat="1"/>
    <row r="7812" s="104" customFormat="1"/>
    <row r="7813" s="104" customFormat="1"/>
    <row r="7814" s="104" customFormat="1"/>
    <row r="7815" s="104" customFormat="1"/>
    <row r="7816" s="104" customFormat="1"/>
    <row r="7817" s="104" customFormat="1"/>
    <row r="7818" s="104" customFormat="1"/>
    <row r="7819" s="104" customFormat="1"/>
    <row r="7820" s="104" customFormat="1"/>
    <row r="7821" s="104" customFormat="1"/>
    <row r="7822" s="104" customFormat="1"/>
    <row r="7823" s="104" customFormat="1"/>
    <row r="7824" s="104" customFormat="1"/>
    <row r="7825" s="104" customFormat="1"/>
    <row r="7826" s="104" customFormat="1"/>
    <row r="7827" s="104" customFormat="1"/>
    <row r="7828" s="104" customFormat="1"/>
    <row r="7829" s="104" customFormat="1"/>
    <row r="7830" s="104" customFormat="1"/>
    <row r="7831" s="104" customFormat="1"/>
    <row r="7832" s="104" customFormat="1"/>
    <row r="7833" s="104" customFormat="1"/>
    <row r="7834" s="104" customFormat="1"/>
    <row r="7835" s="104" customFormat="1"/>
    <row r="7836" s="104" customFormat="1"/>
    <row r="7837" s="104" customFormat="1"/>
    <row r="7838" s="104" customFormat="1"/>
    <row r="7839" s="104" customFormat="1"/>
    <row r="7840" s="104" customFormat="1"/>
    <row r="7841" s="104" customFormat="1"/>
    <row r="7842" s="104" customFormat="1"/>
    <row r="7843" s="104" customFormat="1"/>
    <row r="7844" s="104" customFormat="1"/>
    <row r="7845" s="104" customFormat="1"/>
    <row r="7846" s="104" customFormat="1"/>
    <row r="7847" s="104" customFormat="1"/>
    <row r="7848" s="104" customFormat="1"/>
    <row r="7849" s="104" customFormat="1"/>
    <row r="7850" s="104" customFormat="1"/>
    <row r="7851" s="104" customFormat="1"/>
    <row r="7852" s="104" customFormat="1"/>
    <row r="7853" s="104" customFormat="1"/>
    <row r="7854" s="104" customFormat="1"/>
    <row r="7855" s="104" customFormat="1"/>
    <row r="7856" s="104" customFormat="1"/>
    <row r="7857" s="104" customFormat="1"/>
    <row r="7858" s="104" customFormat="1"/>
    <row r="7859" s="104" customFormat="1"/>
    <row r="7860" s="104" customFormat="1"/>
    <row r="7861" s="104" customFormat="1"/>
    <row r="7862" s="104" customFormat="1"/>
    <row r="7863" s="104" customFormat="1"/>
    <row r="7864" s="104" customFormat="1"/>
    <row r="7865" s="104" customFormat="1"/>
    <row r="7866" s="104" customFormat="1"/>
    <row r="7867" s="104" customFormat="1"/>
    <row r="7868" s="104" customFormat="1"/>
    <row r="7869" s="104" customFormat="1"/>
    <row r="7870" s="104" customFormat="1"/>
    <row r="7871" s="104" customFormat="1"/>
    <row r="7872" s="104" customFormat="1"/>
    <row r="7873" s="104" customFormat="1"/>
    <row r="7874" s="104" customFormat="1"/>
    <row r="7875" s="104" customFormat="1"/>
    <row r="7876" s="104" customFormat="1"/>
    <row r="7877" s="104" customFormat="1"/>
    <row r="7878" s="104" customFormat="1"/>
    <row r="7879" s="104" customFormat="1"/>
    <row r="7880" s="104" customFormat="1"/>
    <row r="7881" s="104" customFormat="1"/>
    <row r="7882" s="104" customFormat="1"/>
    <row r="7883" s="104" customFormat="1"/>
    <row r="7884" s="104" customFormat="1"/>
    <row r="7885" s="104" customFormat="1"/>
    <row r="7886" s="104" customFormat="1"/>
    <row r="7887" s="104" customFormat="1"/>
    <row r="7888" s="104" customFormat="1"/>
    <row r="7889" s="104" customFormat="1"/>
    <row r="7890" s="104" customFormat="1"/>
    <row r="7891" s="104" customFormat="1"/>
    <row r="7892" s="104" customFormat="1"/>
    <row r="7893" s="104" customFormat="1"/>
    <row r="7894" s="104" customFormat="1"/>
    <row r="7895" s="104" customFormat="1"/>
    <row r="7896" s="104" customFormat="1"/>
    <row r="7897" s="104" customFormat="1"/>
    <row r="7898" s="104" customFormat="1"/>
    <row r="7899" s="104" customFormat="1"/>
    <row r="7900" s="104" customFormat="1"/>
    <row r="7901" s="104" customFormat="1"/>
    <row r="7902" s="104" customFormat="1"/>
    <row r="7903" s="104" customFormat="1"/>
    <row r="7904" s="104" customFormat="1"/>
    <row r="7905" s="104" customFormat="1"/>
    <row r="7906" s="104" customFormat="1"/>
    <row r="7907" s="104" customFormat="1"/>
    <row r="7908" s="104" customFormat="1"/>
    <row r="7909" s="104" customFormat="1"/>
    <row r="7910" s="104" customFormat="1"/>
    <row r="7911" s="104" customFormat="1"/>
    <row r="7912" s="104" customFormat="1"/>
    <row r="7913" s="104" customFormat="1"/>
    <row r="7914" s="104" customFormat="1"/>
    <row r="7915" s="104" customFormat="1"/>
    <row r="7916" s="104" customFormat="1"/>
    <row r="7917" s="104" customFormat="1"/>
    <row r="7918" s="104" customFormat="1"/>
    <row r="7919" s="104" customFormat="1"/>
    <row r="7920" s="104" customFormat="1"/>
    <row r="7921" s="104" customFormat="1"/>
    <row r="7922" s="104" customFormat="1"/>
    <row r="7923" s="104" customFormat="1"/>
    <row r="7924" s="104" customFormat="1"/>
    <row r="7925" s="104" customFormat="1"/>
    <row r="7926" s="104" customFormat="1"/>
    <row r="7927" s="104" customFormat="1"/>
    <row r="7928" s="104" customFormat="1"/>
    <row r="7929" s="104" customFormat="1"/>
    <row r="7930" s="104" customFormat="1"/>
    <row r="7931" s="104" customFormat="1"/>
    <row r="7932" s="104" customFormat="1"/>
    <row r="7933" s="104" customFormat="1"/>
    <row r="7934" s="104" customFormat="1"/>
    <row r="7935" s="104" customFormat="1"/>
    <row r="7936" s="104" customFormat="1"/>
    <row r="7937" s="104" customFormat="1"/>
    <row r="7938" s="104" customFormat="1"/>
    <row r="7939" s="104" customFormat="1"/>
    <row r="7940" s="104" customFormat="1"/>
    <row r="7941" s="104" customFormat="1"/>
    <row r="7942" s="104" customFormat="1"/>
    <row r="7943" s="104" customFormat="1"/>
    <row r="7944" s="104" customFormat="1"/>
    <row r="7945" s="104" customFormat="1"/>
    <row r="7946" s="104" customFormat="1"/>
    <row r="7947" s="104" customFormat="1"/>
    <row r="7948" s="104" customFormat="1"/>
    <row r="7949" s="104" customFormat="1"/>
    <row r="7950" s="104" customFormat="1"/>
    <row r="7951" s="104" customFormat="1"/>
    <row r="7952" s="104" customFormat="1"/>
    <row r="7953" s="104" customFormat="1"/>
    <row r="7954" s="104" customFormat="1"/>
    <row r="7955" s="104" customFormat="1"/>
    <row r="7956" s="104" customFormat="1"/>
    <row r="7957" s="104" customFormat="1"/>
    <row r="7958" s="104" customFormat="1"/>
    <row r="7959" s="104" customFormat="1"/>
    <row r="7960" s="104" customFormat="1"/>
    <row r="7961" s="104" customFormat="1"/>
    <row r="7962" s="104" customFormat="1"/>
    <row r="7963" s="104" customFormat="1"/>
    <row r="7964" s="104" customFormat="1"/>
    <row r="7965" s="104" customFormat="1"/>
    <row r="7966" s="104" customFormat="1"/>
    <row r="7967" s="104" customFormat="1"/>
    <row r="7968" s="104" customFormat="1"/>
    <row r="7969" s="104" customFormat="1"/>
    <row r="7970" s="104" customFormat="1"/>
    <row r="7971" s="104" customFormat="1"/>
    <row r="7972" s="104" customFormat="1"/>
    <row r="7973" s="104" customFormat="1"/>
    <row r="7974" s="104" customFormat="1"/>
    <row r="7975" s="104" customFormat="1"/>
    <row r="7976" s="104" customFormat="1"/>
    <row r="7977" s="104" customFormat="1"/>
    <row r="7978" s="104" customFormat="1"/>
    <row r="7979" s="104" customFormat="1"/>
    <row r="7980" s="104" customFormat="1"/>
    <row r="7981" s="104" customFormat="1"/>
    <row r="7982" s="104" customFormat="1"/>
    <row r="7983" s="104" customFormat="1"/>
    <row r="7984" s="104" customFormat="1"/>
    <row r="7985" s="104" customFormat="1"/>
    <row r="7986" s="104" customFormat="1"/>
    <row r="7987" s="104" customFormat="1"/>
    <row r="7988" s="104" customFormat="1"/>
    <row r="7989" s="104" customFormat="1"/>
    <row r="7990" s="104" customFormat="1"/>
    <row r="7991" s="104" customFormat="1"/>
    <row r="7992" s="104" customFormat="1"/>
    <row r="7993" s="104" customFormat="1"/>
    <row r="7994" s="104" customFormat="1"/>
    <row r="7995" s="104" customFormat="1"/>
    <row r="7996" s="104" customFormat="1"/>
    <row r="7997" s="104" customFormat="1"/>
    <row r="7998" s="104" customFormat="1"/>
    <row r="7999" s="104" customFormat="1"/>
    <row r="8000" s="104" customFormat="1"/>
    <row r="8001" s="104" customFormat="1"/>
    <row r="8002" s="104" customFormat="1"/>
    <row r="8003" s="104" customFormat="1"/>
    <row r="8004" s="104" customFormat="1"/>
    <row r="8005" s="104" customFormat="1"/>
    <row r="8006" s="104" customFormat="1"/>
    <row r="8007" s="104" customFormat="1"/>
    <row r="8008" s="104" customFormat="1"/>
    <row r="8009" s="104" customFormat="1"/>
    <row r="8010" s="104" customFormat="1"/>
    <row r="8011" s="104" customFormat="1"/>
    <row r="8012" s="104" customFormat="1"/>
    <row r="8013" s="104" customFormat="1"/>
    <row r="8014" s="104" customFormat="1"/>
    <row r="8015" s="104" customFormat="1"/>
    <row r="8016" s="104" customFormat="1"/>
    <row r="8017" s="104" customFormat="1"/>
    <row r="8018" s="104" customFormat="1"/>
    <row r="8019" s="104" customFormat="1"/>
    <row r="8020" s="104" customFormat="1"/>
    <row r="8021" s="104" customFormat="1"/>
    <row r="8022" s="104" customFormat="1"/>
    <row r="8023" s="104" customFormat="1"/>
    <row r="8024" s="104" customFormat="1"/>
    <row r="8025" s="104" customFormat="1"/>
    <row r="8026" s="104" customFormat="1"/>
    <row r="8027" s="104" customFormat="1"/>
    <row r="8028" s="104" customFormat="1"/>
    <row r="8029" s="104" customFormat="1"/>
    <row r="8030" s="104" customFormat="1"/>
    <row r="8031" s="104" customFormat="1"/>
    <row r="8032" s="104" customFormat="1"/>
    <row r="8033" s="104" customFormat="1"/>
    <row r="8034" s="104" customFormat="1"/>
    <row r="8035" s="104" customFormat="1"/>
    <row r="8036" s="104" customFormat="1"/>
    <row r="8037" s="104" customFormat="1"/>
    <row r="8038" s="104" customFormat="1"/>
    <row r="8039" s="104" customFormat="1"/>
    <row r="8040" s="104" customFormat="1"/>
    <row r="8041" s="104" customFormat="1"/>
    <row r="8042" s="104" customFormat="1"/>
    <row r="8043" s="104" customFormat="1"/>
    <row r="8044" s="104" customFormat="1"/>
    <row r="8045" s="104" customFormat="1"/>
    <row r="8046" s="104" customFormat="1"/>
    <row r="8047" s="104" customFormat="1"/>
    <row r="8048" s="104" customFormat="1"/>
    <row r="8049" s="104" customFormat="1"/>
    <row r="8050" s="104" customFormat="1"/>
    <row r="8051" s="104" customFormat="1"/>
    <row r="8052" s="104" customFormat="1"/>
    <row r="8053" s="104" customFormat="1"/>
    <row r="8054" s="104" customFormat="1"/>
    <row r="8055" s="104" customFormat="1"/>
    <row r="8056" s="104" customFormat="1"/>
    <row r="8057" s="104" customFormat="1"/>
    <row r="8058" s="104" customFormat="1"/>
    <row r="8059" s="104" customFormat="1"/>
    <row r="8060" s="104" customFormat="1"/>
    <row r="8061" s="104" customFormat="1"/>
    <row r="8062" s="104" customFormat="1"/>
    <row r="8063" s="104" customFormat="1"/>
    <row r="8064" s="104" customFormat="1"/>
    <row r="8065" s="104" customFormat="1"/>
    <row r="8066" s="104" customFormat="1"/>
    <row r="8067" s="104" customFormat="1"/>
    <row r="8068" s="104" customFormat="1"/>
    <row r="8069" s="104" customFormat="1"/>
    <row r="8070" s="104" customFormat="1"/>
    <row r="8071" s="104" customFormat="1"/>
    <row r="8072" s="104" customFormat="1"/>
    <row r="8073" s="104" customFormat="1"/>
    <row r="8074" s="104" customFormat="1"/>
    <row r="8075" s="104" customFormat="1"/>
    <row r="8076" s="104" customFormat="1"/>
    <row r="8077" s="104" customFormat="1"/>
    <row r="8078" s="104" customFormat="1"/>
    <row r="8079" s="104" customFormat="1"/>
    <row r="8080" s="104" customFormat="1"/>
    <row r="8081" s="104" customFormat="1"/>
    <row r="8082" s="104" customFormat="1"/>
    <row r="8083" s="104" customFormat="1"/>
    <row r="8084" s="104" customFormat="1"/>
    <row r="8085" s="104" customFormat="1"/>
    <row r="8086" s="104" customFormat="1"/>
    <row r="8087" s="104" customFormat="1"/>
    <row r="8088" s="104" customFormat="1"/>
    <row r="8089" s="104" customFormat="1"/>
    <row r="8090" s="104" customFormat="1"/>
    <row r="8091" s="104" customFormat="1"/>
    <row r="8092" s="104" customFormat="1"/>
    <row r="8093" s="104" customFormat="1"/>
    <row r="8094" s="104" customFormat="1"/>
    <row r="8095" s="104" customFormat="1"/>
    <row r="8096" s="104" customFormat="1"/>
    <row r="8097" s="104" customFormat="1"/>
    <row r="8098" s="104" customFormat="1"/>
    <row r="8099" s="104" customFormat="1"/>
    <row r="8100" s="104" customFormat="1"/>
    <row r="8101" s="104" customFormat="1"/>
    <row r="8102" s="104" customFormat="1"/>
    <row r="8103" s="104" customFormat="1"/>
    <row r="8104" s="104" customFormat="1"/>
    <row r="8105" s="104" customFormat="1"/>
    <row r="8106" s="104" customFormat="1"/>
    <row r="8107" s="104" customFormat="1"/>
    <row r="8108" s="104" customFormat="1"/>
    <row r="8109" s="104" customFormat="1"/>
    <row r="8110" s="104" customFormat="1"/>
    <row r="8111" s="104" customFormat="1"/>
    <row r="8112" s="104" customFormat="1"/>
    <row r="8113" s="104" customFormat="1"/>
    <row r="8114" s="104" customFormat="1"/>
    <row r="8115" s="104" customFormat="1"/>
    <row r="8116" s="104" customFormat="1"/>
    <row r="8117" s="104" customFormat="1"/>
    <row r="8118" s="104" customFormat="1"/>
    <row r="8119" s="104" customFormat="1"/>
    <row r="8120" s="104" customFormat="1"/>
    <row r="8121" s="104" customFormat="1"/>
    <row r="8122" s="104" customFormat="1"/>
    <row r="8123" s="104" customFormat="1"/>
    <row r="8124" s="104" customFormat="1"/>
    <row r="8125" s="104" customFormat="1"/>
    <row r="8126" s="104" customFormat="1"/>
    <row r="8127" s="104" customFormat="1"/>
    <row r="8128" s="104" customFormat="1"/>
    <row r="8129" s="104" customFormat="1"/>
    <row r="8130" s="104" customFormat="1"/>
    <row r="8131" s="104" customFormat="1"/>
    <row r="8132" s="104" customFormat="1"/>
    <row r="8133" s="104" customFormat="1"/>
    <row r="8134" s="104" customFormat="1"/>
    <row r="8135" s="104" customFormat="1"/>
    <row r="8136" s="104" customFormat="1"/>
    <row r="8137" s="104" customFormat="1"/>
    <row r="8138" s="104" customFormat="1"/>
    <row r="8139" s="104" customFormat="1"/>
    <row r="8140" s="104" customFormat="1"/>
    <row r="8141" s="104" customFormat="1"/>
    <row r="8142" s="104" customFormat="1"/>
    <row r="8143" s="104" customFormat="1"/>
    <row r="8144" s="104" customFormat="1"/>
    <row r="8145" s="104" customFormat="1"/>
    <row r="8146" s="104" customFormat="1"/>
    <row r="8147" s="104" customFormat="1"/>
    <row r="8148" s="104" customFormat="1"/>
    <row r="8149" s="104" customFormat="1"/>
    <row r="8150" s="104" customFormat="1"/>
    <row r="8151" s="104" customFormat="1"/>
    <row r="8152" s="104" customFormat="1"/>
    <row r="8153" s="104" customFormat="1"/>
    <row r="8154" s="104" customFormat="1"/>
    <row r="8155" s="104" customFormat="1"/>
    <row r="8156" s="104" customFormat="1"/>
    <row r="8157" s="104" customFormat="1"/>
    <row r="8158" s="104" customFormat="1"/>
    <row r="8159" s="104" customFormat="1"/>
    <row r="8160" s="104" customFormat="1"/>
    <row r="8161" s="104" customFormat="1"/>
    <row r="8162" s="104" customFormat="1"/>
    <row r="8163" s="104" customFormat="1"/>
    <row r="8164" s="104" customFormat="1"/>
    <row r="8165" s="104" customFormat="1"/>
    <row r="8166" s="104" customFormat="1"/>
    <row r="8167" s="104" customFormat="1"/>
    <row r="8168" s="104" customFormat="1"/>
    <row r="8169" s="104" customFormat="1"/>
    <row r="8170" s="104" customFormat="1"/>
    <row r="8171" s="104" customFormat="1"/>
    <row r="8172" s="104" customFormat="1"/>
    <row r="8173" s="104" customFormat="1"/>
    <row r="8174" s="104" customFormat="1"/>
    <row r="8175" s="104" customFormat="1"/>
    <row r="8176" s="104" customFormat="1"/>
    <row r="8177" s="104" customFormat="1"/>
    <row r="8178" s="104" customFormat="1"/>
    <row r="8179" s="104" customFormat="1"/>
    <row r="8180" s="104" customFormat="1"/>
    <row r="8181" s="104" customFormat="1"/>
    <row r="8182" s="104" customFormat="1"/>
    <row r="8183" s="104" customFormat="1"/>
    <row r="8184" s="104" customFormat="1"/>
    <row r="8185" s="104" customFormat="1"/>
    <row r="8186" s="104" customFormat="1"/>
    <row r="8187" s="104" customFormat="1"/>
    <row r="8188" s="104" customFormat="1"/>
    <row r="8189" s="104" customFormat="1"/>
    <row r="8190" s="104" customFormat="1"/>
    <row r="8191" s="104" customFormat="1"/>
    <row r="8192" s="104" customFormat="1"/>
    <row r="8193" s="104" customFormat="1"/>
    <row r="8194" s="104" customFormat="1"/>
    <row r="8195" s="104" customFormat="1"/>
    <row r="8196" s="104" customFormat="1"/>
    <row r="8197" s="104" customFormat="1"/>
    <row r="8198" s="104" customFormat="1"/>
    <row r="8199" s="104" customFormat="1"/>
    <row r="8200" s="104" customFormat="1"/>
    <row r="8201" s="104" customFormat="1"/>
    <row r="8202" s="104" customFormat="1"/>
    <row r="8203" s="104" customFormat="1"/>
    <row r="8204" s="104" customFormat="1"/>
    <row r="8205" s="104" customFormat="1"/>
    <row r="8206" s="104" customFormat="1"/>
    <row r="8207" s="104" customFormat="1"/>
    <row r="8208" s="104" customFormat="1"/>
    <row r="8209" s="104" customFormat="1"/>
    <row r="8210" s="104" customFormat="1"/>
    <row r="8211" s="104" customFormat="1"/>
    <row r="8212" s="104" customFormat="1"/>
    <row r="8213" s="104" customFormat="1"/>
    <row r="8214" s="104" customFormat="1"/>
    <row r="8215" s="104" customFormat="1"/>
    <row r="8216" s="104" customFormat="1"/>
    <row r="8217" s="104" customFormat="1"/>
    <row r="8218" s="104" customFormat="1"/>
    <row r="8219" s="104" customFormat="1"/>
    <row r="8220" s="104" customFormat="1"/>
    <row r="8221" s="104" customFormat="1"/>
    <row r="8222" s="104" customFormat="1"/>
    <row r="8223" s="104" customFormat="1"/>
    <row r="8224" s="104" customFormat="1"/>
    <row r="8225" s="104" customFormat="1"/>
    <row r="8226" s="104" customFormat="1"/>
    <row r="8227" s="104" customFormat="1"/>
    <row r="8228" s="104" customFormat="1"/>
    <row r="8229" s="104" customFormat="1"/>
    <row r="8230" s="104" customFormat="1"/>
    <row r="8231" s="104" customFormat="1"/>
    <row r="8232" s="104" customFormat="1"/>
    <row r="8233" s="104" customFormat="1"/>
    <row r="8234" s="104" customFormat="1"/>
    <row r="8235" s="104" customFormat="1"/>
    <row r="8236" s="104" customFormat="1"/>
    <row r="8237" s="104" customFormat="1"/>
    <row r="8238" s="104" customFormat="1"/>
    <row r="8239" s="104" customFormat="1"/>
    <row r="8240" s="104" customFormat="1"/>
    <row r="8241" s="104" customFormat="1"/>
    <row r="8242" s="104" customFormat="1"/>
    <row r="8243" s="104" customFormat="1"/>
    <row r="8244" s="104" customFormat="1"/>
    <row r="8245" s="104" customFormat="1"/>
    <row r="8246" s="104" customFormat="1"/>
    <row r="8247" s="104" customFormat="1"/>
    <row r="8248" s="104" customFormat="1"/>
    <row r="8249" s="104" customFormat="1"/>
    <row r="8250" s="104" customFormat="1"/>
    <row r="8251" s="104" customFormat="1"/>
    <row r="8252" s="104" customFormat="1"/>
    <row r="8253" s="104" customFormat="1"/>
    <row r="8254" s="104" customFormat="1"/>
    <row r="8255" s="104" customFormat="1"/>
    <row r="8256" s="104" customFormat="1"/>
    <row r="8257" s="104" customFormat="1"/>
    <row r="8258" s="104" customFormat="1"/>
    <row r="8259" s="104" customFormat="1"/>
    <row r="8260" s="104" customFormat="1"/>
    <row r="8261" s="104" customFormat="1"/>
    <row r="8262" s="104" customFormat="1"/>
    <row r="8263" s="104" customFormat="1"/>
    <row r="8264" s="104" customFormat="1"/>
    <row r="8265" s="104" customFormat="1"/>
    <row r="8266" s="104" customFormat="1"/>
    <row r="8267" s="104" customFormat="1"/>
    <row r="8268" s="104" customFormat="1"/>
    <row r="8269" s="104" customFormat="1"/>
    <row r="8270" s="104" customFormat="1"/>
    <row r="8271" s="104" customFormat="1"/>
    <row r="8272" s="104" customFormat="1"/>
    <row r="8273" s="104" customFormat="1"/>
    <row r="8274" s="104" customFormat="1"/>
    <row r="8275" s="104" customFormat="1"/>
    <row r="8276" s="104" customFormat="1"/>
    <row r="8277" s="104" customFormat="1"/>
    <row r="8278" s="104" customFormat="1"/>
    <row r="8279" s="104" customFormat="1"/>
    <row r="8280" s="104" customFormat="1"/>
    <row r="8281" s="104" customFormat="1"/>
    <row r="8282" s="104" customFormat="1"/>
    <row r="8283" s="104" customFormat="1"/>
    <row r="8284" s="104" customFormat="1"/>
    <row r="8285" s="104" customFormat="1"/>
    <row r="8286" s="104" customFormat="1"/>
    <row r="8287" s="104" customFormat="1"/>
    <row r="8288" s="104" customFormat="1"/>
    <row r="8289" s="104" customFormat="1"/>
    <row r="8290" s="104" customFormat="1"/>
    <row r="8291" s="104" customFormat="1"/>
    <row r="8292" s="104" customFormat="1"/>
    <row r="8293" s="104" customFormat="1"/>
    <row r="8294" s="104" customFormat="1"/>
    <row r="8295" s="104" customFormat="1"/>
    <row r="8296" s="104" customFormat="1"/>
    <row r="8297" s="104" customFormat="1"/>
    <row r="8298" s="104" customFormat="1"/>
    <row r="8299" s="104" customFormat="1"/>
    <row r="8300" s="104" customFormat="1"/>
    <row r="8301" s="104" customFormat="1"/>
    <row r="8302" s="104" customFormat="1"/>
    <row r="8303" s="104" customFormat="1"/>
    <row r="8304" s="104" customFormat="1"/>
    <row r="8305" s="104" customFormat="1"/>
    <row r="8306" s="104" customFormat="1"/>
    <row r="8307" s="104" customFormat="1"/>
    <row r="8308" s="104" customFormat="1"/>
    <row r="8309" s="104" customFormat="1"/>
    <row r="8310" s="104" customFormat="1"/>
    <row r="8311" s="104" customFormat="1"/>
    <row r="8312" s="104" customFormat="1"/>
    <row r="8313" s="104" customFormat="1"/>
    <row r="8314" s="104" customFormat="1"/>
    <row r="8315" s="104" customFormat="1"/>
    <row r="8316" s="104" customFormat="1"/>
    <row r="8317" s="104" customFormat="1"/>
    <row r="8318" s="104" customFormat="1"/>
    <row r="8319" s="104" customFormat="1"/>
    <row r="8320" s="104" customFormat="1"/>
    <row r="8321" s="104" customFormat="1"/>
    <row r="8322" s="104" customFormat="1"/>
    <row r="8323" s="104" customFormat="1"/>
    <row r="8324" s="104" customFormat="1"/>
    <row r="8325" s="104" customFormat="1"/>
    <row r="8326" s="104" customFormat="1"/>
    <row r="8327" s="104" customFormat="1"/>
    <row r="8328" s="104" customFormat="1"/>
    <row r="8329" s="104" customFormat="1"/>
    <row r="8330" s="104" customFormat="1"/>
    <row r="8331" s="104" customFormat="1"/>
    <row r="8332" s="104" customFormat="1"/>
    <row r="8333" s="104" customFormat="1"/>
    <row r="8334" s="104" customFormat="1"/>
    <row r="8335" s="104" customFormat="1"/>
    <row r="8336" s="104" customFormat="1"/>
    <row r="8337" s="104" customFormat="1"/>
    <row r="8338" s="104" customFormat="1"/>
    <row r="8339" s="104" customFormat="1"/>
    <row r="8340" s="104" customFormat="1"/>
    <row r="8341" s="104" customFormat="1"/>
    <row r="8342" s="104" customFormat="1"/>
    <row r="8343" s="104" customFormat="1"/>
    <row r="8344" s="104" customFormat="1"/>
    <row r="8345" s="104" customFormat="1"/>
    <row r="8346" s="104" customFormat="1"/>
    <row r="8347" s="104" customFormat="1"/>
    <row r="8348" s="104" customFormat="1"/>
    <row r="8349" s="104" customFormat="1"/>
    <row r="8350" s="104" customFormat="1"/>
    <row r="8351" s="104" customFormat="1"/>
    <row r="8352" s="104" customFormat="1"/>
    <row r="8353" s="104" customFormat="1"/>
    <row r="8354" s="104" customFormat="1"/>
    <row r="8355" s="104" customFormat="1"/>
    <row r="8356" s="104" customFormat="1"/>
    <row r="8357" s="104" customFormat="1"/>
    <row r="8358" s="104" customFormat="1"/>
    <row r="8359" s="104" customFormat="1"/>
    <row r="8360" s="104" customFormat="1"/>
    <row r="8361" s="104" customFormat="1"/>
    <row r="8362" s="104" customFormat="1"/>
    <row r="8363" s="104" customFormat="1"/>
    <row r="8364" s="104" customFormat="1"/>
    <row r="8365" s="104" customFormat="1"/>
    <row r="8366" s="104" customFormat="1"/>
    <row r="8367" s="104" customFormat="1"/>
    <row r="8368" s="104" customFormat="1"/>
    <row r="8369" s="104" customFormat="1"/>
    <row r="8370" s="104" customFormat="1"/>
    <row r="8371" s="104" customFormat="1"/>
    <row r="8372" s="104" customFormat="1"/>
    <row r="8373" s="104" customFormat="1"/>
    <row r="8374" s="104" customFormat="1"/>
    <row r="8375" s="104" customFormat="1"/>
    <row r="8376" s="104" customFormat="1"/>
    <row r="8377" s="104" customFormat="1"/>
    <row r="8378" s="104" customFormat="1"/>
    <row r="8379" s="104" customFormat="1"/>
    <row r="8380" s="104" customFormat="1"/>
    <row r="8381" s="104" customFormat="1"/>
    <row r="8382" s="104" customFormat="1"/>
    <row r="8383" s="104" customFormat="1"/>
    <row r="8384" s="104" customFormat="1"/>
    <row r="8385" s="104" customFormat="1"/>
    <row r="8386" s="104" customFormat="1"/>
    <row r="8387" s="104" customFormat="1"/>
    <row r="8388" s="104" customFormat="1"/>
    <row r="8389" s="104" customFormat="1"/>
    <row r="8390" s="104" customFormat="1"/>
    <row r="8391" s="104" customFormat="1"/>
    <row r="8392" s="104" customFormat="1"/>
    <row r="8393" s="104" customFormat="1"/>
    <row r="8394" s="104" customFormat="1"/>
    <row r="8395" s="104" customFormat="1"/>
    <row r="8396" s="104" customFormat="1"/>
    <row r="8397" s="104" customFormat="1"/>
    <row r="8398" s="104" customFormat="1"/>
    <row r="8399" s="104" customFormat="1"/>
    <row r="8400" s="104" customFormat="1"/>
    <row r="8401" s="104" customFormat="1"/>
    <row r="8402" s="104" customFormat="1"/>
    <row r="8403" s="104" customFormat="1"/>
    <row r="8404" s="104" customFormat="1"/>
    <row r="8405" s="104" customFormat="1"/>
    <row r="8406" s="104" customFormat="1"/>
    <row r="8407" s="104" customFormat="1"/>
    <row r="8408" s="104" customFormat="1"/>
    <row r="8409" s="104" customFormat="1"/>
    <row r="8410" s="104" customFormat="1"/>
    <row r="8411" s="104" customFormat="1"/>
    <row r="8412" s="104" customFormat="1"/>
    <row r="8413" s="104" customFormat="1"/>
    <row r="8414" s="104" customFormat="1"/>
    <row r="8415" s="104" customFormat="1"/>
    <row r="8416" s="104" customFormat="1"/>
    <row r="8417" s="104" customFormat="1"/>
    <row r="8418" s="104" customFormat="1"/>
    <row r="8419" s="104" customFormat="1"/>
    <row r="8420" s="104" customFormat="1"/>
    <row r="8421" s="104" customFormat="1"/>
    <row r="8422" s="104" customFormat="1"/>
    <row r="8423" s="104" customFormat="1"/>
    <row r="8424" s="104" customFormat="1"/>
    <row r="8425" s="104" customFormat="1"/>
    <row r="8426" s="104" customFormat="1"/>
    <row r="8427" s="104" customFormat="1"/>
    <row r="8428" s="104" customFormat="1"/>
    <row r="8429" s="104" customFormat="1"/>
    <row r="8430" s="104" customFormat="1"/>
    <row r="8431" s="104" customFormat="1"/>
    <row r="8432" s="104" customFormat="1"/>
    <row r="8433" s="104" customFormat="1"/>
    <row r="8434" s="104" customFormat="1"/>
    <row r="8435" s="104" customFormat="1"/>
    <row r="8436" s="104" customFormat="1"/>
    <row r="8437" s="104" customFormat="1"/>
    <row r="8438" s="104" customFormat="1"/>
    <row r="8439" s="104" customFormat="1"/>
    <row r="8440" s="104" customFormat="1"/>
    <row r="8441" s="104" customFormat="1"/>
    <row r="8442" s="104" customFormat="1"/>
    <row r="8443" s="104" customFormat="1"/>
    <row r="8444" s="104" customFormat="1"/>
    <row r="8445" s="104" customFormat="1"/>
    <row r="8446" s="104" customFormat="1"/>
    <row r="8447" s="104" customFormat="1"/>
    <row r="8448" s="104" customFormat="1"/>
    <row r="8449" s="104" customFormat="1"/>
    <row r="8450" s="104" customFormat="1"/>
    <row r="8451" s="104" customFormat="1"/>
    <row r="8452" s="104" customFormat="1"/>
    <row r="8453" s="104" customFormat="1"/>
    <row r="8454" s="104" customFormat="1"/>
    <row r="8455" s="104" customFormat="1"/>
    <row r="8456" s="104" customFormat="1"/>
    <row r="8457" s="104" customFormat="1"/>
    <row r="8458" s="104" customFormat="1"/>
    <row r="8459" s="104" customFormat="1"/>
    <row r="8460" s="104" customFormat="1"/>
    <row r="8461" s="104" customFormat="1"/>
    <row r="8462" s="104" customFormat="1"/>
    <row r="8463" s="104" customFormat="1"/>
    <row r="8464" s="104" customFormat="1"/>
    <row r="8465" s="104" customFormat="1"/>
    <row r="8466" s="104" customFormat="1"/>
    <row r="8467" s="104" customFormat="1"/>
    <row r="8468" s="104" customFormat="1"/>
    <row r="8469" s="104" customFormat="1"/>
    <row r="8470" s="104" customFormat="1"/>
    <row r="8471" s="104" customFormat="1"/>
    <row r="8472" s="104" customFormat="1"/>
    <row r="8473" s="104" customFormat="1"/>
    <row r="8474" s="104" customFormat="1"/>
    <row r="8475" s="104" customFormat="1"/>
    <row r="8476" s="104" customFormat="1"/>
    <row r="8477" s="104" customFormat="1"/>
    <row r="8478" s="104" customFormat="1"/>
    <row r="8479" s="104" customFormat="1"/>
    <row r="8480" s="104" customFormat="1"/>
    <row r="8481" s="104" customFormat="1"/>
    <row r="8482" s="104" customFormat="1"/>
    <row r="8483" s="104" customFormat="1"/>
    <row r="8484" s="104" customFormat="1"/>
    <row r="8485" s="104" customFormat="1"/>
    <row r="8486" s="104" customFormat="1"/>
    <row r="8487" s="104" customFormat="1"/>
    <row r="8488" s="104" customFormat="1"/>
    <row r="8489" s="104" customFormat="1"/>
    <row r="8490" s="104" customFormat="1"/>
    <row r="8491" s="104" customFormat="1"/>
    <row r="8492" s="104" customFormat="1"/>
    <row r="8493" s="104" customFormat="1"/>
    <row r="8494" s="104" customFormat="1"/>
    <row r="8495" s="104" customFormat="1"/>
    <row r="8496" s="104" customFormat="1"/>
    <row r="8497" s="104" customFormat="1"/>
    <row r="8498" s="104" customFormat="1"/>
    <row r="8499" s="104" customFormat="1"/>
    <row r="8500" s="104" customFormat="1"/>
    <row r="8501" s="104" customFormat="1"/>
    <row r="8502" s="104" customFormat="1"/>
    <row r="8503" s="104" customFormat="1"/>
    <row r="8504" s="104" customFormat="1"/>
    <row r="8505" s="104" customFormat="1"/>
    <row r="8506" s="104" customFormat="1"/>
    <row r="8507" s="104" customFormat="1"/>
    <row r="8508" s="104" customFormat="1"/>
    <row r="8509" s="104" customFormat="1"/>
    <row r="8510" s="104" customFormat="1"/>
    <row r="8511" s="104" customFormat="1"/>
    <row r="8512" s="104" customFormat="1"/>
    <row r="8513" s="104" customFormat="1"/>
    <row r="8514" s="104" customFormat="1"/>
    <row r="8515" s="104" customFormat="1"/>
    <row r="8516" s="104" customFormat="1"/>
    <row r="8517" s="104" customFormat="1"/>
    <row r="8518" s="104" customFormat="1"/>
    <row r="8519" s="104" customFormat="1"/>
    <row r="8520" s="104" customFormat="1"/>
    <row r="8521" s="104" customFormat="1"/>
    <row r="8522" s="104" customFormat="1"/>
    <row r="8523" s="104" customFormat="1"/>
    <row r="8524" s="104" customFormat="1"/>
    <row r="8525" s="104" customFormat="1"/>
    <row r="8526" s="104" customFormat="1"/>
    <row r="8527" s="104" customFormat="1"/>
    <row r="8528" s="104" customFormat="1"/>
    <row r="8529" s="104" customFormat="1"/>
    <row r="8530" s="104" customFormat="1"/>
    <row r="8531" s="104" customFormat="1"/>
    <row r="8532" s="104" customFormat="1"/>
    <row r="8533" s="104" customFormat="1"/>
    <row r="8534" s="104" customFormat="1"/>
    <row r="8535" s="104" customFormat="1"/>
    <row r="8536" s="104" customFormat="1"/>
    <row r="8537" s="104" customFormat="1"/>
    <row r="8538" s="104" customFormat="1"/>
    <row r="8539" s="104" customFormat="1"/>
    <row r="8540" s="104" customFormat="1"/>
    <row r="8541" s="104" customFormat="1"/>
    <row r="8542" s="104" customFormat="1"/>
    <row r="8543" s="104" customFormat="1"/>
    <row r="8544" s="104" customFormat="1"/>
    <row r="8545" s="104" customFormat="1"/>
    <row r="8546" s="104" customFormat="1"/>
    <row r="8547" s="104" customFormat="1"/>
    <row r="8548" s="104" customFormat="1"/>
    <row r="8549" s="104" customFormat="1"/>
    <row r="8550" s="104" customFormat="1"/>
    <row r="8551" s="104" customFormat="1"/>
    <row r="8552" s="104" customFormat="1"/>
    <row r="8553" s="104" customFormat="1"/>
    <row r="8554" s="104" customFormat="1"/>
    <row r="8555" s="104" customFormat="1"/>
    <row r="8556" s="104" customFormat="1"/>
    <row r="8557" s="104" customFormat="1"/>
    <row r="8558" s="104" customFormat="1"/>
    <row r="8559" s="104" customFormat="1"/>
    <row r="8560" s="104" customFormat="1"/>
    <row r="8561" s="104" customFormat="1"/>
    <row r="8562" s="104" customFormat="1"/>
    <row r="8563" s="104" customFormat="1"/>
    <row r="8564" s="104" customFormat="1"/>
    <row r="8565" s="104" customFormat="1"/>
    <row r="8566" s="104" customFormat="1"/>
    <row r="8567" s="104" customFormat="1"/>
    <row r="8568" s="104" customFormat="1"/>
    <row r="8569" s="104" customFormat="1"/>
    <row r="8570" s="104" customFormat="1"/>
    <row r="8571" s="104" customFormat="1"/>
    <row r="8572" s="104" customFormat="1"/>
    <row r="8573" s="104" customFormat="1"/>
    <row r="8574" s="104" customFormat="1"/>
    <row r="8575" s="104" customFormat="1"/>
    <row r="8576" s="104" customFormat="1"/>
    <row r="8577" s="104" customFormat="1"/>
    <row r="8578" s="104" customFormat="1"/>
    <row r="8579" s="104" customFormat="1"/>
    <row r="8580" s="104" customFormat="1"/>
    <row r="8581" s="104" customFormat="1"/>
    <row r="8582" s="104" customFormat="1"/>
    <row r="8583" s="104" customFormat="1"/>
    <row r="8584" s="104" customFormat="1"/>
    <row r="8585" s="104" customFormat="1"/>
    <row r="8586" s="104" customFormat="1"/>
    <row r="8587" s="104" customFormat="1"/>
    <row r="8588" s="104" customFormat="1"/>
    <row r="8589" s="104" customFormat="1"/>
    <row r="8590" s="104" customFormat="1"/>
    <row r="8591" s="104" customFormat="1"/>
    <row r="8592" s="104" customFormat="1"/>
    <row r="8593" s="104" customFormat="1"/>
    <row r="8594" s="104" customFormat="1"/>
    <row r="8595" s="104" customFormat="1"/>
    <row r="8596" s="104" customFormat="1"/>
    <row r="8597" s="104" customFormat="1"/>
    <row r="8598" s="104" customFormat="1"/>
    <row r="8599" s="104" customFormat="1"/>
    <row r="8600" s="104" customFormat="1"/>
    <row r="8601" s="104" customFormat="1"/>
    <row r="8602" s="104" customFormat="1"/>
    <row r="8603" s="104" customFormat="1"/>
    <row r="8604" s="104" customFormat="1"/>
    <row r="8605" s="104" customFormat="1"/>
    <row r="8606" s="104" customFormat="1"/>
    <row r="8607" s="104" customFormat="1"/>
    <row r="8608" s="104" customFormat="1"/>
    <row r="8609" s="104" customFormat="1"/>
    <row r="8610" s="104" customFormat="1"/>
    <row r="8611" s="104" customFormat="1"/>
    <row r="8612" s="104" customFormat="1"/>
    <row r="8613" s="104" customFormat="1"/>
    <row r="8614" s="104" customFormat="1"/>
    <row r="8615" s="104" customFormat="1"/>
    <row r="8616" s="104" customFormat="1"/>
    <row r="8617" s="104" customFormat="1"/>
    <row r="8618" s="104" customFormat="1"/>
    <row r="8619" s="104" customFormat="1"/>
    <row r="8620" s="104" customFormat="1"/>
    <row r="8621" s="104" customFormat="1"/>
    <row r="8622" s="104" customFormat="1"/>
    <row r="8623" s="104" customFormat="1"/>
    <row r="8624" s="104" customFormat="1"/>
    <row r="8625" s="104" customFormat="1"/>
    <row r="8626" s="104" customFormat="1"/>
    <row r="8627" s="104" customFormat="1"/>
    <row r="8628" s="104" customFormat="1"/>
    <row r="8629" s="104" customFormat="1"/>
    <row r="8630" s="104" customFormat="1"/>
    <row r="8631" s="104" customFormat="1"/>
    <row r="8632" s="104" customFormat="1"/>
    <row r="8633" s="104" customFormat="1"/>
    <row r="8634" s="104" customFormat="1"/>
    <row r="8635" s="104" customFormat="1"/>
    <row r="8636" s="104" customFormat="1"/>
    <row r="8637" s="104" customFormat="1"/>
    <row r="8638" s="104" customFormat="1"/>
    <row r="8639" s="104" customFormat="1"/>
    <row r="8640" s="104" customFormat="1"/>
    <row r="8641" s="104" customFormat="1"/>
    <row r="8642" s="104" customFormat="1"/>
    <row r="8643" s="104" customFormat="1"/>
    <row r="8644" s="104" customFormat="1"/>
    <row r="8645" s="104" customFormat="1"/>
    <row r="8646" s="104" customFormat="1"/>
    <row r="8647" s="104" customFormat="1"/>
    <row r="8648" s="104" customFormat="1"/>
    <row r="8649" s="104" customFormat="1"/>
    <row r="8650" s="104" customFormat="1"/>
    <row r="8651" s="104" customFormat="1"/>
    <row r="8652" s="104" customFormat="1"/>
    <row r="8653" s="104" customFormat="1"/>
    <row r="8654" s="104" customFormat="1"/>
    <row r="8655" s="104" customFormat="1"/>
    <row r="8656" s="104" customFormat="1"/>
    <row r="8657" s="104" customFormat="1"/>
    <row r="8658" s="104" customFormat="1"/>
    <row r="8659" s="104" customFormat="1"/>
    <row r="8660" s="104" customFormat="1"/>
    <row r="8661" s="104" customFormat="1"/>
    <row r="8662" s="104" customFormat="1"/>
    <row r="8663" s="104" customFormat="1"/>
    <row r="8664" s="104" customFormat="1"/>
    <row r="8665" s="104" customFormat="1"/>
    <row r="8666" s="104" customFormat="1"/>
    <row r="8667" s="104" customFormat="1"/>
    <row r="8668" s="104" customFormat="1"/>
    <row r="8669" s="104" customFormat="1"/>
    <row r="8670" s="104" customFormat="1"/>
    <row r="8671" s="104" customFormat="1"/>
    <row r="8672" s="104" customFormat="1"/>
    <row r="8673" s="104" customFormat="1"/>
    <row r="8674" s="104" customFormat="1"/>
    <row r="8675" s="104" customFormat="1"/>
    <row r="8676" s="104" customFormat="1"/>
    <row r="8677" s="104" customFormat="1"/>
    <row r="8678" s="104" customFormat="1"/>
    <row r="8679" s="104" customFormat="1"/>
    <row r="8680" s="104" customFormat="1"/>
    <row r="8681" s="104" customFormat="1"/>
    <row r="8682" s="104" customFormat="1"/>
    <row r="8683" s="104" customFormat="1"/>
    <row r="8684" s="104" customFormat="1"/>
    <row r="8685" s="104" customFormat="1"/>
    <row r="8686" s="104" customFormat="1"/>
    <row r="8687" s="104" customFormat="1"/>
    <row r="8688" s="104" customFormat="1"/>
    <row r="8689" s="104" customFormat="1"/>
    <row r="8690" s="104" customFormat="1"/>
    <row r="8691" s="104" customFormat="1"/>
    <row r="8692" s="104" customFormat="1"/>
    <row r="8693" s="104" customFormat="1"/>
    <row r="8694" s="104" customFormat="1"/>
    <row r="8695" s="104" customFormat="1"/>
    <row r="8696" s="104" customFormat="1"/>
    <row r="8697" s="104" customFormat="1"/>
    <row r="8698" s="104" customFormat="1"/>
    <row r="8699" s="104" customFormat="1"/>
    <row r="8700" s="104" customFormat="1"/>
    <row r="8701" s="104" customFormat="1"/>
    <row r="8702" s="104" customFormat="1"/>
    <row r="8703" s="104" customFormat="1"/>
    <row r="8704" s="104" customFormat="1"/>
    <row r="8705" s="104" customFormat="1"/>
    <row r="8706" s="104" customFormat="1"/>
    <row r="8707" s="104" customFormat="1"/>
    <row r="8708" s="104" customFormat="1"/>
    <row r="8709" s="104" customFormat="1"/>
    <row r="8710" s="104" customFormat="1"/>
    <row r="8711" s="104" customFormat="1"/>
    <row r="8712" s="104" customFormat="1"/>
    <row r="8713" s="104" customFormat="1"/>
    <row r="8714" s="104" customFormat="1"/>
    <row r="8715" s="104" customFormat="1"/>
    <row r="8716" s="104" customFormat="1"/>
    <row r="8717" s="104" customFormat="1"/>
    <row r="8718" s="104" customFormat="1"/>
    <row r="8719" s="104" customFormat="1"/>
    <row r="8720" s="104" customFormat="1"/>
    <row r="8721" s="104" customFormat="1"/>
    <row r="8722" s="104" customFormat="1"/>
    <row r="8723" s="104" customFormat="1"/>
    <row r="8724" s="104" customFormat="1"/>
    <row r="8725" s="104" customFormat="1"/>
    <row r="8726" s="104" customFormat="1"/>
    <row r="8727" s="104" customFormat="1"/>
    <row r="8728" s="104" customFormat="1"/>
    <row r="8729" s="104" customFormat="1"/>
    <row r="8730" s="104" customFormat="1"/>
    <row r="8731" s="104" customFormat="1"/>
    <row r="8732" s="104" customFormat="1"/>
    <row r="8733" s="104" customFormat="1"/>
    <row r="8734" s="104" customFormat="1"/>
    <row r="8735" s="104" customFormat="1"/>
    <row r="8736" s="104" customFormat="1"/>
    <row r="8737" s="104" customFormat="1"/>
    <row r="8738" s="104" customFormat="1"/>
    <row r="8739" s="104" customFormat="1"/>
    <row r="8740" s="104" customFormat="1"/>
    <row r="8741" s="104" customFormat="1"/>
    <row r="8742" s="104" customFormat="1"/>
    <row r="8743" s="104" customFormat="1"/>
    <row r="8744" s="104" customFormat="1"/>
    <row r="8745" s="104" customFormat="1"/>
    <row r="8746" s="104" customFormat="1"/>
    <row r="8747" s="104" customFormat="1"/>
    <row r="8748" s="104" customFormat="1"/>
    <row r="8749" s="104" customFormat="1"/>
    <row r="8750" s="104" customFormat="1"/>
    <row r="8751" s="104" customFormat="1"/>
    <row r="8752" s="104" customFormat="1"/>
    <row r="8753" s="104" customFormat="1"/>
    <row r="8754" s="104" customFormat="1"/>
    <row r="8755" s="104" customFormat="1"/>
    <row r="8756" s="104" customFormat="1"/>
    <row r="8757" s="104" customFormat="1"/>
    <row r="8758" s="104" customFormat="1"/>
    <row r="8759" s="104" customFormat="1"/>
    <row r="8760" s="104" customFormat="1"/>
    <row r="8761" s="104" customFormat="1"/>
    <row r="8762" s="104" customFormat="1"/>
    <row r="8763" s="104" customFormat="1"/>
    <row r="8764" s="104" customFormat="1"/>
    <row r="8765" s="104" customFormat="1"/>
    <row r="8766" s="104" customFormat="1"/>
    <row r="8767" s="104" customFormat="1"/>
    <row r="8768" s="104" customFormat="1"/>
    <row r="8769" s="104" customFormat="1"/>
    <row r="8770" s="104" customFormat="1"/>
    <row r="8771" s="104" customFormat="1"/>
    <row r="8772" s="104" customFormat="1"/>
    <row r="8773" s="104" customFormat="1"/>
    <row r="8774" s="104" customFormat="1"/>
    <row r="8775" s="104" customFormat="1"/>
    <row r="8776" s="104" customFormat="1"/>
    <row r="8777" s="104" customFormat="1"/>
    <row r="8778" s="104" customFormat="1"/>
    <row r="8779" s="104" customFormat="1"/>
    <row r="8780" s="104" customFormat="1"/>
    <row r="8781" s="104" customFormat="1"/>
    <row r="8782" s="104" customFormat="1"/>
    <row r="8783" s="104" customFormat="1"/>
    <row r="8784" s="104" customFormat="1"/>
    <row r="8785" s="104" customFormat="1"/>
    <row r="8786" s="104" customFormat="1"/>
    <row r="8787" s="104" customFormat="1"/>
    <row r="8788" s="104" customFormat="1"/>
    <row r="8789" s="104" customFormat="1"/>
    <row r="8790" s="104" customFormat="1"/>
    <row r="8791" s="104" customFormat="1"/>
    <row r="8792" s="104" customFormat="1"/>
    <row r="8793" s="104" customFormat="1"/>
    <row r="8794" s="104" customFormat="1"/>
    <row r="8795" s="104" customFormat="1"/>
    <row r="8796" s="104" customFormat="1"/>
    <row r="8797" s="104" customFormat="1"/>
    <row r="8798" s="104" customFormat="1"/>
    <row r="8799" s="104" customFormat="1"/>
    <row r="8800" s="104" customFormat="1"/>
    <row r="8801" s="104" customFormat="1"/>
    <row r="8802" s="104" customFormat="1"/>
    <row r="8803" s="104" customFormat="1"/>
    <row r="8804" s="104" customFormat="1"/>
    <row r="8805" s="104" customFormat="1"/>
    <row r="8806" s="104" customFormat="1"/>
    <row r="8807" s="104" customFormat="1"/>
    <row r="8808" s="104" customFormat="1"/>
    <row r="8809" s="104" customFormat="1"/>
    <row r="8810" s="104" customFormat="1"/>
    <row r="8811" s="104" customFormat="1"/>
    <row r="8812" s="104" customFormat="1"/>
    <row r="8813" s="104" customFormat="1"/>
    <row r="8814" s="104" customFormat="1"/>
    <row r="8815" s="104" customFormat="1"/>
    <row r="8816" s="104" customFormat="1"/>
    <row r="8817" s="104" customFormat="1"/>
    <row r="8818" s="104" customFormat="1"/>
    <row r="8819" s="104" customFormat="1"/>
    <row r="8820" s="104" customFormat="1"/>
    <row r="8821" s="104" customFormat="1"/>
    <row r="8822" s="104" customFormat="1"/>
    <row r="8823" s="104" customFormat="1"/>
    <row r="8824" s="104" customFormat="1"/>
    <row r="8825" s="104" customFormat="1"/>
    <row r="8826" s="104" customFormat="1"/>
    <row r="8827" s="104" customFormat="1"/>
    <row r="8828" s="104" customFormat="1"/>
    <row r="8829" s="104" customFormat="1"/>
    <row r="8830" s="104" customFormat="1"/>
    <row r="8831" s="104" customFormat="1"/>
    <row r="8832" s="104" customFormat="1"/>
    <row r="8833" s="104" customFormat="1"/>
    <row r="8834" s="104" customFormat="1"/>
    <row r="8835" s="104" customFormat="1"/>
    <row r="8836" s="104" customFormat="1"/>
    <row r="8837" s="104" customFormat="1"/>
    <row r="8838" s="104" customFormat="1"/>
    <row r="8839" s="104" customFormat="1"/>
    <row r="8840" s="104" customFormat="1"/>
    <row r="8841" s="104" customFormat="1"/>
    <row r="8842" s="104" customFormat="1"/>
    <row r="8843" s="104" customFormat="1"/>
    <row r="8844" s="104" customFormat="1"/>
    <row r="8845" s="104" customFormat="1"/>
    <row r="8846" s="104" customFormat="1"/>
    <row r="8847" s="104" customFormat="1"/>
    <row r="8848" s="104" customFormat="1"/>
    <row r="8849" s="104" customFormat="1"/>
    <row r="8850" s="104" customFormat="1"/>
    <row r="8851" s="104" customFormat="1"/>
    <row r="8852" s="104" customFormat="1"/>
    <row r="8853" s="104" customFormat="1"/>
    <row r="8854" s="104" customFormat="1"/>
    <row r="8855" s="104" customFormat="1"/>
    <row r="8856" s="104" customFormat="1"/>
    <row r="8857" s="104" customFormat="1"/>
    <row r="8858" s="104" customFormat="1"/>
    <row r="8859" s="104" customFormat="1"/>
    <row r="8860" s="104" customFormat="1"/>
    <row r="8861" s="104" customFormat="1"/>
    <row r="8862" s="104" customFormat="1"/>
    <row r="8863" s="104" customFormat="1"/>
    <row r="8864" s="104" customFormat="1"/>
    <row r="8865" s="104" customFormat="1"/>
    <row r="8866" s="104" customFormat="1"/>
    <row r="8867" s="104" customFormat="1"/>
    <row r="8868" s="104" customFormat="1"/>
    <row r="8869" s="104" customFormat="1"/>
    <row r="8870" s="104" customFormat="1"/>
    <row r="8871" s="104" customFormat="1"/>
    <row r="8872" s="104" customFormat="1"/>
    <row r="8873" s="104" customFormat="1"/>
    <row r="8874" s="104" customFormat="1"/>
    <row r="8875" s="104" customFormat="1"/>
    <row r="8876" s="104" customFormat="1"/>
    <row r="8877" s="104" customFormat="1"/>
    <row r="8878" s="104" customFormat="1"/>
    <row r="8879" s="104" customFormat="1"/>
    <row r="8880" s="104" customFormat="1"/>
    <row r="8881" s="104" customFormat="1"/>
    <row r="8882" s="104" customFormat="1"/>
    <row r="8883" s="104" customFormat="1"/>
    <row r="8884" s="104" customFormat="1"/>
    <row r="8885" s="104" customFormat="1"/>
    <row r="8886" s="104" customFormat="1"/>
    <row r="8887" s="104" customFormat="1"/>
    <row r="8888" s="104" customFormat="1"/>
    <row r="8889" s="104" customFormat="1"/>
    <row r="8890" s="104" customFormat="1"/>
    <row r="8891" s="104" customFormat="1"/>
    <row r="8892" s="104" customFormat="1"/>
    <row r="8893" s="104" customFormat="1"/>
    <row r="8894" s="104" customFormat="1"/>
    <row r="8895" s="104" customFormat="1"/>
    <row r="8896" s="104" customFormat="1"/>
    <row r="8897" s="104" customFormat="1"/>
    <row r="8898" s="104" customFormat="1"/>
    <row r="8899" s="104" customFormat="1"/>
    <row r="8900" s="104" customFormat="1"/>
    <row r="8901" s="104" customFormat="1"/>
    <row r="8902" s="104" customFormat="1"/>
    <row r="8903" s="104" customFormat="1"/>
    <row r="8904" s="104" customFormat="1"/>
    <row r="8905" s="104" customFormat="1"/>
    <row r="8906" s="104" customFormat="1"/>
    <row r="8907" s="104" customFormat="1"/>
    <row r="8908" s="104" customFormat="1"/>
    <row r="8909" s="104" customFormat="1"/>
    <row r="8910" s="104" customFormat="1"/>
    <row r="8911" s="104" customFormat="1"/>
    <row r="8912" s="104" customFormat="1"/>
    <row r="8913" s="104" customFormat="1"/>
    <row r="8914" s="104" customFormat="1"/>
    <row r="8915" s="104" customFormat="1"/>
    <row r="8916" s="104" customFormat="1"/>
    <row r="8917" s="104" customFormat="1"/>
    <row r="8918" s="104" customFormat="1"/>
    <row r="8919" s="104" customFormat="1"/>
    <row r="8920" s="104" customFormat="1"/>
    <row r="8921" s="104" customFormat="1"/>
    <row r="8922" s="104" customFormat="1"/>
    <row r="8923" s="104" customFormat="1"/>
    <row r="8924" s="104" customFormat="1"/>
    <row r="8925" s="104" customFormat="1"/>
    <row r="8926" s="104" customFormat="1"/>
    <row r="8927" s="104" customFormat="1"/>
    <row r="8928" s="104" customFormat="1"/>
    <row r="8929" s="104" customFormat="1"/>
    <row r="8930" s="104" customFormat="1"/>
    <row r="8931" s="104" customFormat="1"/>
    <row r="8932" s="104" customFormat="1"/>
    <row r="8933" s="104" customFormat="1"/>
    <row r="8934" s="104" customFormat="1"/>
    <row r="8935" s="104" customFormat="1"/>
    <row r="8936" s="104" customFormat="1"/>
    <row r="8937" s="104" customFormat="1"/>
    <row r="8938" s="104" customFormat="1"/>
    <row r="8939" s="104" customFormat="1"/>
    <row r="8940" s="104" customFormat="1"/>
    <row r="8941" s="104" customFormat="1"/>
    <row r="8942" s="104" customFormat="1"/>
    <row r="8943" s="104" customFormat="1"/>
    <row r="8944" s="104" customFormat="1"/>
    <row r="8945" s="104" customFormat="1"/>
    <row r="8946" s="104" customFormat="1"/>
    <row r="8947" s="104" customFormat="1"/>
    <row r="8948" s="104" customFormat="1"/>
    <row r="8949" s="104" customFormat="1"/>
    <row r="8950" s="104" customFormat="1"/>
    <row r="8951" s="104" customFormat="1"/>
    <row r="8952" s="104" customFormat="1"/>
    <row r="8953" s="104" customFormat="1"/>
    <row r="8954" s="104" customFormat="1"/>
    <row r="8955" s="104" customFormat="1"/>
    <row r="8956" s="104" customFormat="1"/>
    <row r="8957" s="104" customFormat="1"/>
    <row r="8958" s="104" customFormat="1"/>
    <row r="8959" s="104" customFormat="1"/>
    <row r="8960" s="104" customFormat="1"/>
    <row r="8961" s="104" customFormat="1"/>
    <row r="8962" s="104" customFormat="1"/>
    <row r="8963" s="104" customFormat="1"/>
    <row r="8964" s="104" customFormat="1"/>
    <row r="8965" s="104" customFormat="1"/>
    <row r="8966" s="104" customFormat="1"/>
    <row r="8967" s="104" customFormat="1"/>
    <row r="8968" s="104" customFormat="1"/>
    <row r="8969" s="104" customFormat="1"/>
    <row r="8970" s="104" customFormat="1"/>
    <row r="8971" s="104" customFormat="1"/>
    <row r="8972" s="104" customFormat="1"/>
    <row r="8973" s="104" customFormat="1"/>
    <row r="8974" s="104" customFormat="1"/>
    <row r="8975" s="104" customFormat="1"/>
    <row r="8976" s="104" customFormat="1"/>
    <row r="8977" s="104" customFormat="1"/>
    <row r="8978" s="104" customFormat="1"/>
    <row r="8979" s="104" customFormat="1"/>
    <row r="8980" s="104" customFormat="1"/>
    <row r="8981" s="104" customFormat="1"/>
    <row r="8982" s="104" customFormat="1"/>
    <row r="8983" s="104" customFormat="1"/>
    <row r="8984" s="104" customFormat="1"/>
    <row r="8985" s="104" customFormat="1"/>
    <row r="8986" s="104" customFormat="1"/>
    <row r="8987" s="104" customFormat="1"/>
    <row r="8988" s="104" customFormat="1"/>
    <row r="8989" s="104" customFormat="1"/>
    <row r="8990" s="104" customFormat="1"/>
    <row r="8991" s="104" customFormat="1"/>
    <row r="8992" s="104" customFormat="1"/>
    <row r="8993" s="104" customFormat="1"/>
    <row r="8994" s="104" customFormat="1"/>
    <row r="8995" s="104" customFormat="1"/>
    <row r="8996" s="104" customFormat="1"/>
    <row r="8997" s="104" customFormat="1"/>
    <row r="8998" s="104" customFormat="1"/>
    <row r="8999" s="104" customFormat="1"/>
    <row r="9000" s="104" customFormat="1"/>
    <row r="9001" s="104" customFormat="1"/>
    <row r="9002" s="104" customFormat="1"/>
    <row r="9003" s="104" customFormat="1"/>
    <row r="9004" s="104" customFormat="1"/>
    <row r="9005" s="104" customFormat="1"/>
    <row r="9006" s="104" customFormat="1"/>
    <row r="9007" s="104" customFormat="1"/>
    <row r="9008" s="104" customFormat="1"/>
    <row r="9009" s="104" customFormat="1"/>
    <row r="9010" s="104" customFormat="1"/>
    <row r="9011" s="104" customFormat="1"/>
    <row r="9012" s="104" customFormat="1"/>
    <row r="9013" s="104" customFormat="1"/>
    <row r="9014" s="104" customFormat="1"/>
    <row r="9015" s="104" customFormat="1"/>
    <row r="9016" s="104" customFormat="1"/>
    <row r="9017" s="104" customFormat="1"/>
    <row r="9018" s="104" customFormat="1"/>
    <row r="9019" s="104" customFormat="1"/>
    <row r="9020" s="104" customFormat="1"/>
    <row r="9021" s="104" customFormat="1"/>
    <row r="9022" s="104" customFormat="1"/>
    <row r="9023" s="104" customFormat="1"/>
    <row r="9024" s="104" customFormat="1"/>
    <row r="9025" s="104" customFormat="1"/>
    <row r="9026" s="104" customFormat="1"/>
    <row r="9027" s="104" customFormat="1"/>
    <row r="9028" s="104" customFormat="1"/>
    <row r="9029" s="104" customFormat="1"/>
    <row r="9030" s="104" customFormat="1"/>
    <row r="9031" s="104" customFormat="1"/>
    <row r="9032" s="104" customFormat="1"/>
    <row r="9033" s="104" customFormat="1"/>
    <row r="9034" s="104" customFormat="1"/>
    <row r="9035" s="104" customFormat="1"/>
    <row r="9036" s="104" customFormat="1"/>
    <row r="9037" s="104" customFormat="1"/>
    <row r="9038" s="104" customFormat="1"/>
    <row r="9039" s="104" customFormat="1"/>
    <row r="9040" s="104" customFormat="1"/>
    <row r="9041" s="104" customFormat="1"/>
    <row r="9042" s="104" customFormat="1"/>
    <row r="9043" s="104" customFormat="1"/>
    <row r="9044" s="104" customFormat="1"/>
    <row r="9045" s="104" customFormat="1"/>
    <row r="9046" s="104" customFormat="1"/>
    <row r="9047" s="104" customFormat="1"/>
    <row r="9048" s="104" customFormat="1"/>
    <row r="9049" s="104" customFormat="1"/>
    <row r="9050" s="104" customFormat="1"/>
    <row r="9051" s="104" customFormat="1"/>
    <row r="9052" s="104" customFormat="1"/>
    <row r="9053" s="104" customFormat="1"/>
    <row r="9054" s="104" customFormat="1"/>
    <row r="9055" s="104" customFormat="1"/>
    <row r="9056" s="104" customFormat="1"/>
    <row r="9057" s="104" customFormat="1"/>
    <row r="9058" s="104" customFormat="1"/>
    <row r="9059" s="104" customFormat="1"/>
    <row r="9060" s="104" customFormat="1"/>
    <row r="9061" s="104" customFormat="1"/>
    <row r="9062" s="104" customFormat="1"/>
    <row r="9063" s="104" customFormat="1"/>
    <row r="9064" s="104" customFormat="1"/>
    <row r="9065" s="104" customFormat="1"/>
    <row r="9066" s="104" customFormat="1"/>
    <row r="9067" s="104" customFormat="1"/>
    <row r="9068" s="104" customFormat="1"/>
    <row r="9069" s="104" customFormat="1"/>
    <row r="9070" s="104" customFormat="1"/>
    <row r="9071" s="104" customFormat="1"/>
    <row r="9072" s="104" customFormat="1"/>
    <row r="9073" s="104" customFormat="1"/>
    <row r="9074" s="104" customFormat="1"/>
    <row r="9075" s="104" customFormat="1"/>
    <row r="9076" s="104" customFormat="1"/>
    <row r="9077" s="104" customFormat="1"/>
    <row r="9078" s="104" customFormat="1"/>
    <row r="9079" s="104" customFormat="1"/>
    <row r="9080" s="104" customFormat="1"/>
    <row r="9081" s="104" customFormat="1"/>
    <row r="9082" s="104" customFormat="1"/>
    <row r="9083" s="104" customFormat="1"/>
    <row r="9084" s="104" customFormat="1"/>
    <row r="9085" s="104" customFormat="1"/>
    <row r="9086" s="104" customFormat="1"/>
    <row r="9087" s="104" customFormat="1"/>
    <row r="9088" s="104" customFormat="1"/>
    <row r="9089" s="104" customFormat="1"/>
    <row r="9090" s="104" customFormat="1"/>
    <row r="9091" s="104" customFormat="1"/>
    <row r="9092" s="104" customFormat="1"/>
    <row r="9093" s="104" customFormat="1"/>
    <row r="9094" s="104" customFormat="1"/>
    <row r="9095" s="104" customFormat="1"/>
    <row r="9096" s="104" customFormat="1"/>
    <row r="9097" s="104" customFormat="1"/>
    <row r="9098" s="104" customFormat="1"/>
    <row r="9099" s="104" customFormat="1"/>
    <row r="9100" s="104" customFormat="1"/>
    <row r="9101" s="104" customFormat="1"/>
    <row r="9102" s="104" customFormat="1"/>
    <row r="9103" s="104" customFormat="1"/>
    <row r="9104" s="104" customFormat="1"/>
    <row r="9105" s="104" customFormat="1"/>
    <row r="9106" s="104" customFormat="1"/>
    <row r="9107" s="104" customFormat="1"/>
    <row r="9108" s="104" customFormat="1"/>
    <row r="9109" s="104" customFormat="1"/>
    <row r="9110" s="104" customFormat="1"/>
    <row r="9111" s="104" customFormat="1"/>
    <row r="9112" s="104" customFormat="1"/>
    <row r="9113" s="104" customFormat="1"/>
    <row r="9114" s="104" customFormat="1"/>
    <row r="9115" s="104" customFormat="1"/>
    <row r="9116" s="104" customFormat="1"/>
    <row r="9117" s="104" customFormat="1"/>
    <row r="9118" s="104" customFormat="1"/>
    <row r="9119" s="104" customFormat="1"/>
    <row r="9120" s="104" customFormat="1"/>
    <row r="9121" s="104" customFormat="1"/>
    <row r="9122" s="104" customFormat="1"/>
    <row r="9123" s="104" customFormat="1"/>
    <row r="9124" s="104" customFormat="1"/>
    <row r="9125" s="104" customFormat="1"/>
    <row r="9126" s="104" customFormat="1"/>
    <row r="9127" s="104" customFormat="1"/>
    <row r="9128" s="104" customFormat="1"/>
    <row r="9129" s="104" customFormat="1"/>
    <row r="9130" s="104" customFormat="1"/>
    <row r="9131" s="104" customFormat="1"/>
    <row r="9132" s="104" customFormat="1"/>
    <row r="9133" s="104" customFormat="1"/>
    <row r="9134" s="104" customFormat="1"/>
    <row r="9135" s="104" customFormat="1"/>
    <row r="9136" s="104" customFormat="1"/>
    <row r="9137" s="104" customFormat="1"/>
    <row r="9138" s="104" customFormat="1"/>
    <row r="9139" s="104" customFormat="1"/>
    <row r="9140" s="104" customFormat="1"/>
    <row r="9141" s="104" customFormat="1"/>
    <row r="9142" s="104" customFormat="1"/>
    <row r="9143" s="104" customFormat="1"/>
    <row r="9144" s="104" customFormat="1"/>
    <row r="9145" s="104" customFormat="1"/>
    <row r="9146" s="104" customFormat="1"/>
    <row r="9147" s="104" customFormat="1"/>
    <row r="9148" s="104" customFormat="1"/>
    <row r="9149" s="104" customFormat="1"/>
    <row r="9150" s="104" customFormat="1"/>
    <row r="9151" s="104" customFormat="1"/>
    <row r="9152" s="104" customFormat="1"/>
    <row r="9153" s="104" customFormat="1"/>
    <row r="9154" s="104" customFormat="1"/>
    <row r="9155" s="104" customFormat="1"/>
    <row r="9156" s="104" customFormat="1"/>
    <row r="9157" s="104" customFormat="1"/>
    <row r="9158" s="104" customFormat="1"/>
    <row r="9159" s="104" customFormat="1"/>
    <row r="9160" s="104" customFormat="1"/>
    <row r="9161" s="104" customFormat="1"/>
    <row r="9162" s="104" customFormat="1"/>
    <row r="9163" s="104" customFormat="1"/>
    <row r="9164" s="104" customFormat="1"/>
    <row r="9165" s="104" customFormat="1"/>
    <row r="9166" s="104" customFormat="1"/>
    <row r="9167" s="104" customFormat="1"/>
    <row r="9168" s="104" customFormat="1"/>
    <row r="9169" s="104" customFormat="1"/>
    <row r="9170" s="104" customFormat="1"/>
    <row r="9171" s="104" customFormat="1"/>
    <row r="9172" s="104" customFormat="1"/>
    <row r="9173" s="104" customFormat="1"/>
    <row r="9174" s="104" customFormat="1"/>
    <row r="9175" s="104" customFormat="1"/>
    <row r="9176" s="104" customFormat="1"/>
    <row r="9177" s="104" customFormat="1"/>
    <row r="9178" s="104" customFormat="1"/>
    <row r="9179" s="104" customFormat="1"/>
    <row r="9180" s="104" customFormat="1"/>
    <row r="9181" s="104" customFormat="1"/>
    <row r="9182" s="104" customFormat="1"/>
    <row r="9183" s="104" customFormat="1"/>
    <row r="9184" s="104" customFormat="1"/>
    <row r="9185" s="104" customFormat="1"/>
    <row r="9186" s="104" customFormat="1"/>
    <row r="9187" s="104" customFormat="1"/>
    <row r="9188" s="104" customFormat="1"/>
    <row r="9189" s="104" customFormat="1"/>
    <row r="9190" s="104" customFormat="1"/>
    <row r="9191" s="104" customFormat="1"/>
    <row r="9192" s="104" customFormat="1"/>
    <row r="9193" s="104" customFormat="1"/>
    <row r="9194" s="104" customFormat="1"/>
    <row r="9195" s="104" customFormat="1"/>
    <row r="9196" s="104" customFormat="1"/>
    <row r="9197" s="104" customFormat="1"/>
    <row r="9198" s="104" customFormat="1"/>
    <row r="9199" s="104" customFormat="1"/>
    <row r="9200" s="104" customFormat="1"/>
    <row r="9201" s="104" customFormat="1"/>
    <row r="9202" s="104" customFormat="1"/>
    <row r="9203" s="104" customFormat="1"/>
    <row r="9204" s="104" customFormat="1"/>
    <row r="9205" s="104" customFormat="1"/>
    <row r="9206" s="104" customFormat="1"/>
    <row r="9207" s="104" customFormat="1"/>
    <row r="9208" s="104" customFormat="1"/>
    <row r="9209" s="104" customFormat="1"/>
    <row r="9210" s="104" customFormat="1"/>
    <row r="9211" s="104" customFormat="1"/>
    <row r="9212" s="104" customFormat="1"/>
    <row r="9213" s="104" customFormat="1"/>
    <row r="9214" s="104" customFormat="1"/>
    <row r="9215" s="104" customFormat="1"/>
    <row r="9216" s="104" customFormat="1"/>
    <row r="9217" s="104" customFormat="1"/>
    <row r="9218" s="104" customFormat="1"/>
    <row r="9219" s="104" customFormat="1"/>
    <row r="9220" s="104" customFormat="1"/>
    <row r="9221" s="104" customFormat="1"/>
    <row r="9222" s="104" customFormat="1"/>
    <row r="9223" s="104" customFormat="1"/>
    <row r="9224" s="104" customFormat="1"/>
    <row r="9225" s="104" customFormat="1"/>
    <row r="9226" s="104" customFormat="1"/>
    <row r="9227" s="104" customFormat="1"/>
    <row r="9228" s="104" customFormat="1"/>
    <row r="9229" s="104" customFormat="1"/>
    <row r="9230" s="104" customFormat="1"/>
    <row r="9231" s="104" customFormat="1"/>
    <row r="9232" s="104" customFormat="1"/>
    <row r="9233" s="104" customFormat="1"/>
    <row r="9234" s="104" customFormat="1"/>
    <row r="9235" s="104" customFormat="1"/>
    <row r="9236" s="104" customFormat="1"/>
    <row r="9237" s="104" customFormat="1"/>
    <row r="9238" s="104" customFormat="1"/>
    <row r="9239" s="104" customFormat="1"/>
    <row r="9240" s="104" customFormat="1"/>
    <row r="9241" s="104" customFormat="1"/>
    <row r="9242" s="104" customFormat="1"/>
    <row r="9243" s="104" customFormat="1"/>
    <row r="9244" s="104" customFormat="1"/>
    <row r="9245" s="104" customFormat="1"/>
    <row r="9246" s="104" customFormat="1"/>
    <row r="9247" s="104" customFormat="1"/>
    <row r="9248" s="104" customFormat="1"/>
    <row r="9249" s="104" customFormat="1"/>
    <row r="9250" s="104" customFormat="1"/>
    <row r="9251" s="104" customFormat="1"/>
    <row r="9252" s="104" customFormat="1"/>
    <row r="9253" s="104" customFormat="1"/>
    <row r="9254" s="104" customFormat="1"/>
    <row r="9255" s="104" customFormat="1"/>
    <row r="9256" s="104" customFormat="1"/>
    <row r="9257" s="104" customFormat="1"/>
    <row r="9258" s="104" customFormat="1"/>
    <row r="9259" s="104" customFormat="1"/>
    <row r="9260" s="104" customFormat="1"/>
    <row r="9261" s="104" customFormat="1"/>
    <row r="9262" s="104" customFormat="1"/>
    <row r="9263" s="104" customFormat="1"/>
    <row r="9264" s="104" customFormat="1"/>
    <row r="9265" s="104" customFormat="1"/>
    <row r="9266" s="104" customFormat="1"/>
    <row r="9267" s="104" customFormat="1"/>
    <row r="9268" s="104" customFormat="1"/>
    <row r="9269" s="104" customFormat="1"/>
    <row r="9270" s="104" customFormat="1"/>
    <row r="9271" s="104" customFormat="1"/>
    <row r="9272" s="104" customFormat="1"/>
    <row r="9273" s="104" customFormat="1"/>
    <row r="9274" s="104" customFormat="1"/>
    <row r="9275" s="104" customFormat="1"/>
    <row r="9276" s="104" customFormat="1"/>
    <row r="9277" s="104" customFormat="1"/>
    <row r="9278" s="104" customFormat="1"/>
    <row r="9279" s="104" customFormat="1"/>
    <row r="9280" s="104" customFormat="1"/>
    <row r="9281" s="104" customFormat="1"/>
    <row r="9282" s="104" customFormat="1"/>
    <row r="9283" s="104" customFormat="1"/>
    <row r="9284" s="104" customFormat="1"/>
    <row r="9285" s="104" customFormat="1"/>
    <row r="9286" s="104" customFormat="1"/>
    <row r="9287" s="104" customFormat="1"/>
    <row r="9288" s="104" customFormat="1"/>
    <row r="9289" s="104" customFormat="1"/>
    <row r="9290" s="104" customFormat="1"/>
    <row r="9291" s="104" customFormat="1"/>
    <row r="9292" s="104" customFormat="1"/>
    <row r="9293" s="104" customFormat="1"/>
    <row r="9294" s="104" customFormat="1"/>
    <row r="9295" s="104" customFormat="1"/>
    <row r="9296" s="104" customFormat="1"/>
    <row r="9297" s="104" customFormat="1"/>
    <row r="9298" s="104" customFormat="1"/>
    <row r="9299" s="104" customFormat="1"/>
    <row r="9300" s="104" customFormat="1"/>
    <row r="9301" s="104" customFormat="1"/>
    <row r="9302" s="104" customFormat="1"/>
    <row r="9303" s="104" customFormat="1"/>
    <row r="9304" s="104" customFormat="1"/>
    <row r="9305" s="104" customFormat="1"/>
    <row r="9306" s="104" customFormat="1"/>
    <row r="9307" s="104" customFormat="1"/>
    <row r="9308" s="104" customFormat="1"/>
    <row r="9309" s="104" customFormat="1"/>
    <row r="9310" s="104" customFormat="1"/>
    <row r="9311" s="104" customFormat="1"/>
    <row r="9312" s="104" customFormat="1"/>
    <row r="9313" s="104" customFormat="1"/>
    <row r="9314" s="104" customFormat="1"/>
    <row r="9315" s="104" customFormat="1"/>
    <row r="9316" s="104" customFormat="1"/>
    <row r="9317" s="104" customFormat="1"/>
    <row r="9318" s="104" customFormat="1"/>
    <row r="9319" s="104" customFormat="1"/>
    <row r="9320" s="104" customFormat="1"/>
    <row r="9321" s="104" customFormat="1"/>
    <row r="9322" s="104" customFormat="1"/>
    <row r="9323" s="104" customFormat="1"/>
    <row r="9324" s="104" customFormat="1"/>
    <row r="9325" s="104" customFormat="1"/>
    <row r="9326" s="104" customFormat="1"/>
    <row r="9327" s="104" customFormat="1"/>
    <row r="9328" s="104" customFormat="1"/>
    <row r="9329" s="104" customFormat="1"/>
    <row r="9330" s="104" customFormat="1"/>
    <row r="9331" s="104" customFormat="1"/>
    <row r="9332" s="104" customFormat="1"/>
    <row r="9333" s="104" customFormat="1"/>
    <row r="9334" s="104" customFormat="1"/>
    <row r="9335" s="104" customFormat="1"/>
    <row r="9336" s="104" customFormat="1"/>
    <row r="9337" s="104" customFormat="1"/>
    <row r="9338" s="104" customFormat="1"/>
    <row r="9339" s="104" customFormat="1"/>
    <row r="9340" s="104" customFormat="1"/>
    <row r="9341" s="104" customFormat="1"/>
    <row r="9342" s="104" customFormat="1"/>
    <row r="9343" s="104" customFormat="1"/>
    <row r="9344" s="104" customFormat="1"/>
    <row r="9345" s="104" customFormat="1"/>
    <row r="9346" s="104" customFormat="1"/>
    <row r="9347" s="104" customFormat="1"/>
    <row r="9348" s="104" customFormat="1"/>
    <row r="9349" s="104" customFormat="1"/>
    <row r="9350" s="104" customFormat="1"/>
    <row r="9351" s="104" customFormat="1"/>
    <row r="9352" s="104" customFormat="1"/>
    <row r="9353" s="104" customFormat="1"/>
    <row r="9354" s="104" customFormat="1"/>
    <row r="9355" s="104" customFormat="1"/>
    <row r="9356" s="104" customFormat="1"/>
    <row r="9357" s="104" customFormat="1"/>
    <row r="9358" s="104" customFormat="1"/>
    <row r="9359" s="104" customFormat="1"/>
    <row r="9360" s="104" customFormat="1"/>
    <row r="9361" s="104" customFormat="1"/>
    <row r="9362" s="104" customFormat="1"/>
    <row r="9363" s="104" customFormat="1"/>
    <row r="9364" s="104" customFormat="1"/>
    <row r="9365" s="104" customFormat="1"/>
    <row r="9366" s="104" customFormat="1"/>
    <row r="9367" s="104" customFormat="1"/>
    <row r="9368" s="104" customFormat="1"/>
    <row r="9369" s="104" customFormat="1"/>
    <row r="9370" s="104" customFormat="1"/>
    <row r="9371" s="104" customFormat="1"/>
    <row r="9372" s="104" customFormat="1"/>
    <row r="9373" s="104" customFormat="1"/>
    <row r="9374" s="104" customFormat="1"/>
    <row r="9375" s="104" customFormat="1"/>
    <row r="9376" s="104" customFormat="1"/>
    <row r="9377" s="104" customFormat="1"/>
    <row r="9378" s="104" customFormat="1"/>
    <row r="9379" s="104" customFormat="1"/>
    <row r="9380" s="104" customFormat="1"/>
    <row r="9381" s="104" customFormat="1"/>
    <row r="9382" s="104" customFormat="1"/>
    <row r="9383" s="104" customFormat="1"/>
    <row r="9384" s="104" customFormat="1"/>
    <row r="9385" s="104" customFormat="1"/>
    <row r="9386" s="104" customFormat="1"/>
    <row r="9387" s="104" customFormat="1"/>
    <row r="9388" s="104" customFormat="1"/>
    <row r="9389" s="104" customFormat="1"/>
    <row r="9390" s="104" customFormat="1"/>
    <row r="9391" s="104" customFormat="1"/>
    <row r="9392" s="104" customFormat="1"/>
    <row r="9393" s="104" customFormat="1"/>
    <row r="9394" s="104" customFormat="1"/>
    <row r="9395" s="104" customFormat="1"/>
    <row r="9396" s="104" customFormat="1"/>
    <row r="9397" s="104" customFormat="1"/>
    <row r="9398" s="104" customFormat="1"/>
    <row r="9399" s="104" customFormat="1"/>
    <row r="9400" s="104" customFormat="1"/>
    <row r="9401" s="104" customFormat="1"/>
    <row r="9402" s="104" customFormat="1"/>
    <row r="9403" s="104" customFormat="1"/>
    <row r="9404" s="104" customFormat="1"/>
    <row r="9405" s="104" customFormat="1"/>
    <row r="9406" s="104" customFormat="1"/>
    <row r="9407" s="104" customFormat="1"/>
    <row r="9408" s="104" customFormat="1"/>
    <row r="9409" s="104" customFormat="1"/>
    <row r="9410" s="104" customFormat="1"/>
    <row r="9411" s="104" customFormat="1"/>
    <row r="9412" s="104" customFormat="1"/>
    <row r="9413" s="104" customFormat="1"/>
    <row r="9414" s="104" customFormat="1"/>
    <row r="9415" s="104" customFormat="1"/>
    <row r="9416" s="104" customFormat="1"/>
    <row r="9417" s="104" customFormat="1"/>
    <row r="9418" s="104" customFormat="1"/>
    <row r="9419" s="104" customFormat="1"/>
    <row r="9420" s="104" customFormat="1"/>
    <row r="9421" s="104" customFormat="1"/>
    <row r="9422" s="104" customFormat="1"/>
    <row r="9423" s="104" customFormat="1"/>
    <row r="9424" s="104" customFormat="1"/>
    <row r="9425" s="104" customFormat="1"/>
    <row r="9426" s="104" customFormat="1"/>
    <row r="9427" s="104" customFormat="1"/>
    <row r="9428" s="104" customFormat="1"/>
    <row r="9429" s="104" customFormat="1"/>
    <row r="9430" s="104" customFormat="1"/>
    <row r="9431" s="104" customFormat="1"/>
    <row r="9432" s="104" customFormat="1"/>
    <row r="9433" s="104" customFormat="1"/>
    <row r="9434" s="104" customFormat="1"/>
    <row r="9435" s="104" customFormat="1"/>
    <row r="9436" s="104" customFormat="1"/>
    <row r="9437" s="104" customFormat="1"/>
    <row r="9438" s="104" customFormat="1"/>
    <row r="9439" s="104" customFormat="1"/>
    <row r="9440" s="104" customFormat="1"/>
    <row r="9441" s="104" customFormat="1"/>
    <row r="9442" s="104" customFormat="1"/>
    <row r="9443" s="104" customFormat="1"/>
    <row r="9444" s="104" customFormat="1"/>
    <row r="9445" s="104" customFormat="1"/>
    <row r="9446" s="104" customFormat="1"/>
    <row r="9447" s="104" customFormat="1"/>
    <row r="9448" s="104" customFormat="1"/>
    <row r="9449" s="104" customFormat="1"/>
    <row r="9450" s="104" customFormat="1"/>
    <row r="9451" s="104" customFormat="1"/>
    <row r="9452" s="104" customFormat="1"/>
    <row r="9453" s="104" customFormat="1"/>
    <row r="9454" s="104" customFormat="1"/>
    <row r="9455" s="104" customFormat="1"/>
    <row r="9456" s="104" customFormat="1"/>
    <row r="9457" s="104" customFormat="1"/>
    <row r="9458" s="104" customFormat="1"/>
    <row r="9459" s="104" customFormat="1"/>
    <row r="9460" s="104" customFormat="1"/>
    <row r="9461" s="104" customFormat="1"/>
    <row r="9462" s="104" customFormat="1"/>
    <row r="9463" s="104" customFormat="1"/>
    <row r="9464" s="104" customFormat="1"/>
    <row r="9465" s="104" customFormat="1"/>
    <row r="9466" s="104" customFormat="1"/>
    <row r="9467" s="104" customFormat="1"/>
    <row r="9468" s="104" customFormat="1"/>
    <row r="9469" s="104" customFormat="1"/>
    <row r="9470" s="104" customFormat="1"/>
    <row r="9471" s="104" customFormat="1"/>
    <row r="9472" s="104" customFormat="1"/>
    <row r="9473" s="104" customFormat="1"/>
    <row r="9474" s="104" customFormat="1"/>
    <row r="9475" s="104" customFormat="1"/>
    <row r="9476" s="104" customFormat="1"/>
    <row r="9477" s="104" customFormat="1"/>
    <row r="9478" s="104" customFormat="1"/>
    <row r="9479" s="104" customFormat="1"/>
    <row r="9480" s="104" customFormat="1"/>
    <row r="9481" s="104" customFormat="1"/>
    <row r="9482" s="104" customFormat="1"/>
    <row r="9483" s="104" customFormat="1"/>
    <row r="9484" s="104" customFormat="1"/>
    <row r="9485" s="104" customFormat="1"/>
    <row r="9486" s="104" customFormat="1"/>
    <row r="9487" s="104" customFormat="1"/>
    <row r="9488" s="104" customFormat="1"/>
    <row r="9489" s="104" customFormat="1"/>
    <row r="9490" s="104" customFormat="1"/>
    <row r="9491" s="104" customFormat="1"/>
    <row r="9492" s="104" customFormat="1"/>
    <row r="9493" s="104" customFormat="1"/>
    <row r="9494" s="104" customFormat="1"/>
    <row r="9495" s="104" customFormat="1"/>
    <row r="9496" s="104" customFormat="1"/>
    <row r="9497" s="104" customFormat="1"/>
    <row r="9498" s="104" customFormat="1"/>
    <row r="9499" s="104" customFormat="1"/>
    <row r="9500" s="104" customFormat="1"/>
    <row r="9501" s="104" customFormat="1"/>
    <row r="9502" s="104" customFormat="1"/>
    <row r="9503" s="104" customFormat="1"/>
    <row r="9504" s="104" customFormat="1"/>
    <row r="9505" s="104" customFormat="1"/>
    <row r="9506" s="104" customFormat="1"/>
    <row r="9507" s="104" customFormat="1"/>
    <row r="9508" s="104" customFormat="1"/>
    <row r="9509" s="104" customFormat="1"/>
    <row r="9510" s="104" customFormat="1"/>
    <row r="9511" s="104" customFormat="1"/>
    <row r="9512" s="104" customFormat="1"/>
    <row r="9513" s="104" customFormat="1"/>
    <row r="9514" s="104" customFormat="1"/>
    <row r="9515" s="104" customFormat="1"/>
    <row r="9516" s="104" customFormat="1"/>
    <row r="9517" s="104" customFormat="1"/>
    <row r="9518" s="104" customFormat="1"/>
    <row r="9519" s="104" customFormat="1"/>
    <row r="9520" s="104" customFormat="1"/>
    <row r="9521" s="104" customFormat="1"/>
    <row r="9522" s="104" customFormat="1"/>
    <row r="9523" s="104" customFormat="1"/>
    <row r="9524" s="104" customFormat="1"/>
    <row r="9525" s="104" customFormat="1"/>
    <row r="9526" s="104" customFormat="1"/>
    <row r="9527" s="104" customFormat="1"/>
    <row r="9528" s="104" customFormat="1"/>
    <row r="9529" s="104" customFormat="1"/>
    <row r="9530" s="104" customFormat="1"/>
    <row r="9531" s="104" customFormat="1"/>
    <row r="9532" s="104" customFormat="1"/>
    <row r="9533" s="104" customFormat="1"/>
    <row r="9534" s="104" customFormat="1"/>
    <row r="9535" s="104" customFormat="1"/>
    <row r="9536" s="104" customFormat="1"/>
    <row r="9537" s="104" customFormat="1"/>
    <row r="9538" s="104" customFormat="1"/>
    <row r="9539" s="104" customFormat="1"/>
    <row r="9540" s="104" customFormat="1"/>
    <row r="9541" s="104" customFormat="1"/>
    <row r="9542" s="104" customFormat="1"/>
    <row r="9543" s="104" customFormat="1"/>
    <row r="9544" s="104" customFormat="1"/>
    <row r="9545" s="104" customFormat="1"/>
    <row r="9546" s="104" customFormat="1"/>
    <row r="9547" s="104" customFormat="1"/>
    <row r="9548" s="104" customFormat="1"/>
    <row r="9549" s="104" customFormat="1"/>
    <row r="9550" s="104" customFormat="1"/>
    <row r="9551" s="104" customFormat="1"/>
    <row r="9552" s="104" customFormat="1"/>
    <row r="9553" s="104" customFormat="1"/>
    <row r="9554" s="104" customFormat="1"/>
    <row r="9555" s="104" customFormat="1"/>
    <row r="9556" s="104" customFormat="1"/>
    <row r="9557" s="104" customFormat="1"/>
    <row r="9558" s="104" customFormat="1"/>
    <row r="9559" s="104" customFormat="1"/>
    <row r="9560" s="104" customFormat="1"/>
    <row r="9561" s="104" customFormat="1"/>
    <row r="9562" s="104" customFormat="1"/>
    <row r="9563" s="104" customFormat="1"/>
    <row r="9564" s="104" customFormat="1"/>
    <row r="9565" s="104" customFormat="1"/>
    <row r="9566" s="104" customFormat="1"/>
    <row r="9567" s="104" customFormat="1"/>
    <row r="9568" s="104" customFormat="1"/>
    <row r="9569" s="104" customFormat="1"/>
    <row r="9570" s="104" customFormat="1"/>
    <row r="9571" s="104" customFormat="1"/>
    <row r="9572" s="104" customFormat="1"/>
    <row r="9573" s="104" customFormat="1"/>
    <row r="9574" s="104" customFormat="1"/>
    <row r="9575" s="104" customFormat="1"/>
    <row r="9576" s="104" customFormat="1"/>
    <row r="9577" s="104" customFormat="1"/>
    <row r="9578" s="104" customFormat="1"/>
    <row r="9579" s="104" customFormat="1"/>
    <row r="9580" s="104" customFormat="1"/>
    <row r="9581" s="104" customFormat="1"/>
    <row r="9582" s="104" customFormat="1"/>
    <row r="9583" s="104" customFormat="1"/>
    <row r="9584" s="104" customFormat="1"/>
    <row r="9585" s="104" customFormat="1"/>
    <row r="9586" s="104" customFormat="1"/>
    <row r="9587" s="104" customFormat="1"/>
    <row r="9588" s="104" customFormat="1"/>
    <row r="9589" s="104" customFormat="1"/>
    <row r="9590" s="104" customFormat="1"/>
    <row r="9591" s="104" customFormat="1"/>
    <row r="9592" s="104" customFormat="1"/>
    <row r="9593" s="104" customFormat="1"/>
    <row r="9594" s="104" customFormat="1"/>
    <row r="9595" s="104" customFormat="1"/>
    <row r="9596" s="104" customFormat="1"/>
    <row r="9597" s="104" customFormat="1"/>
    <row r="9598" s="104" customFormat="1"/>
    <row r="9599" s="104" customFormat="1"/>
    <row r="9600" s="104" customFormat="1"/>
    <row r="9601" s="104" customFormat="1"/>
    <row r="9602" s="104" customFormat="1"/>
    <row r="9603" s="104" customFormat="1"/>
    <row r="9604" s="104" customFormat="1"/>
    <row r="9605" s="104" customFormat="1"/>
    <row r="9606" s="104" customFormat="1"/>
    <row r="9607" s="104" customFormat="1"/>
    <row r="9608" s="104" customFormat="1"/>
    <row r="9609" s="104" customFormat="1"/>
    <row r="9610" s="104" customFormat="1"/>
    <row r="9611" s="104" customFormat="1"/>
    <row r="9612" s="104" customFormat="1"/>
    <row r="9613" s="104" customFormat="1"/>
    <row r="9614" s="104" customFormat="1"/>
    <row r="9615" s="104" customFormat="1"/>
    <row r="9616" s="104" customFormat="1"/>
    <row r="9617" s="104" customFormat="1"/>
    <row r="9618" s="104" customFormat="1"/>
    <row r="9619" s="104" customFormat="1"/>
    <row r="9620" s="104" customFormat="1"/>
    <row r="9621" s="104" customFormat="1"/>
    <row r="9622" s="104" customFormat="1"/>
    <row r="9623" s="104" customFormat="1"/>
    <row r="9624" s="104" customFormat="1"/>
    <row r="9625" s="104" customFormat="1"/>
    <row r="9626" s="104" customFormat="1"/>
    <row r="9627" s="104" customFormat="1"/>
    <row r="9628" s="104" customFormat="1"/>
    <row r="9629" s="104" customFormat="1"/>
    <row r="9630" s="104" customFormat="1"/>
    <row r="9631" s="104" customFormat="1"/>
    <row r="9632" s="104" customFormat="1"/>
    <row r="9633" s="104" customFormat="1"/>
    <row r="9634" s="104" customFormat="1"/>
    <row r="9635" s="104" customFormat="1"/>
    <row r="9636" s="104" customFormat="1"/>
    <row r="9637" s="104" customFormat="1"/>
    <row r="9638" s="104" customFormat="1"/>
    <row r="9639" s="104" customFormat="1"/>
    <row r="9640" s="104" customFormat="1"/>
    <row r="9641" s="104" customFormat="1"/>
    <row r="9642" s="104" customFormat="1"/>
    <row r="9643" s="104" customFormat="1"/>
    <row r="9644" s="104" customFormat="1"/>
    <row r="9645" s="104" customFormat="1"/>
    <row r="9646" s="104" customFormat="1"/>
    <row r="9647" s="104" customFormat="1"/>
    <row r="9648" s="104" customFormat="1"/>
    <row r="9649" s="104" customFormat="1"/>
    <row r="9650" s="104" customFormat="1"/>
    <row r="9651" s="104" customFormat="1"/>
    <row r="9652" s="104" customFormat="1"/>
    <row r="9653" s="104" customFormat="1"/>
    <row r="9654" s="104" customFormat="1"/>
    <row r="9655" s="104" customFormat="1"/>
    <row r="9656" s="104" customFormat="1"/>
    <row r="9657" s="104" customFormat="1"/>
    <row r="9658" s="104" customFormat="1"/>
    <row r="9659" s="104" customFormat="1"/>
    <row r="9660" s="104" customFormat="1"/>
    <row r="9661" s="104" customFormat="1"/>
    <row r="9662" s="104" customFormat="1"/>
    <row r="9663" s="104" customFormat="1"/>
    <row r="9664" s="104" customFormat="1"/>
    <row r="9665" s="104" customFormat="1"/>
    <row r="9666" s="104" customFormat="1"/>
    <row r="9667" s="104" customFormat="1"/>
    <row r="9668" s="104" customFormat="1"/>
    <row r="9669" s="104" customFormat="1"/>
    <row r="9670" s="104" customFormat="1"/>
    <row r="9671" s="104" customFormat="1"/>
    <row r="9672" s="104" customFormat="1"/>
    <row r="9673" s="104" customFormat="1"/>
    <row r="9674" s="104" customFormat="1"/>
    <row r="9675" s="104" customFormat="1"/>
    <row r="9676" s="104" customFormat="1"/>
    <row r="9677" s="104" customFormat="1"/>
    <row r="9678" s="104" customFormat="1"/>
    <row r="9679" s="104" customFormat="1"/>
    <row r="9680" s="104" customFormat="1"/>
    <row r="9681" s="104" customFormat="1"/>
    <row r="9682" s="104" customFormat="1"/>
    <row r="9683" s="104" customFormat="1"/>
    <row r="9684" s="104" customFormat="1"/>
    <row r="9685" s="104" customFormat="1"/>
    <row r="9686" s="104" customFormat="1"/>
    <row r="9687" s="104" customFormat="1"/>
    <row r="9688" s="104" customFormat="1"/>
    <row r="9689" s="104" customFormat="1"/>
    <row r="9690" s="104" customFormat="1"/>
    <row r="9691" s="104" customFormat="1"/>
    <row r="9692" s="104" customFormat="1"/>
    <row r="9693" s="104" customFormat="1"/>
    <row r="9694" s="104" customFormat="1"/>
    <row r="9695" s="104" customFormat="1"/>
    <row r="9696" s="104" customFormat="1"/>
    <row r="9697" s="104" customFormat="1"/>
    <row r="9698" s="104" customFormat="1"/>
    <row r="9699" s="104" customFormat="1"/>
    <row r="9700" s="104" customFormat="1"/>
    <row r="9701" s="104" customFormat="1"/>
    <row r="9702" s="104" customFormat="1"/>
    <row r="9703" s="104" customFormat="1"/>
    <row r="9704" s="104" customFormat="1"/>
    <row r="9705" s="104" customFormat="1"/>
    <row r="9706" s="104" customFormat="1"/>
    <row r="9707" s="104" customFormat="1"/>
    <row r="9708" s="104" customFormat="1"/>
    <row r="9709" s="104" customFormat="1"/>
    <row r="9710" s="104" customFormat="1"/>
    <row r="9711" s="104" customFormat="1"/>
    <row r="9712" s="104" customFormat="1"/>
    <row r="9713" s="104" customFormat="1"/>
    <row r="9714" s="104" customFormat="1"/>
    <row r="9715" s="104" customFormat="1"/>
    <row r="9716" s="104" customFormat="1"/>
    <row r="9717" s="104" customFormat="1"/>
    <row r="9718" s="104" customFormat="1"/>
    <row r="9719" s="104" customFormat="1"/>
    <row r="9720" s="104" customFormat="1"/>
    <row r="9721" s="104" customFormat="1"/>
    <row r="9722" s="104" customFormat="1"/>
    <row r="9723" s="104" customFormat="1"/>
    <row r="9724" s="104" customFormat="1"/>
    <row r="9725" s="104" customFormat="1"/>
    <row r="9726" s="104" customFormat="1"/>
    <row r="9727" s="104" customFormat="1"/>
    <row r="9728" s="104" customFormat="1"/>
    <row r="9729" s="104" customFormat="1"/>
    <row r="9730" s="104" customFormat="1"/>
    <row r="9731" s="104" customFormat="1"/>
    <row r="9732" s="104" customFormat="1"/>
    <row r="9733" s="104" customFormat="1"/>
    <row r="9734" s="104" customFormat="1"/>
    <row r="9735" s="104" customFormat="1"/>
    <row r="9736" s="104" customFormat="1"/>
    <row r="9737" s="104" customFormat="1"/>
    <row r="9738" s="104" customFormat="1"/>
    <row r="9739" s="104" customFormat="1"/>
    <row r="9740" s="104" customFormat="1"/>
    <row r="9741" s="104" customFormat="1"/>
    <row r="9742" s="104" customFormat="1"/>
    <row r="9743" s="104" customFormat="1"/>
    <row r="9744" s="104" customFormat="1"/>
    <row r="9745" s="104" customFormat="1"/>
    <row r="9746" s="104" customFormat="1"/>
    <row r="9747" s="104" customFormat="1"/>
    <row r="9748" s="104" customFormat="1"/>
    <row r="9749" s="104" customFormat="1"/>
    <row r="9750" s="104" customFormat="1"/>
    <row r="9751" s="104" customFormat="1"/>
    <row r="9752" s="104" customFormat="1"/>
    <row r="9753" s="104" customFormat="1"/>
    <row r="9754" s="104" customFormat="1"/>
    <row r="9755" s="104" customFormat="1"/>
    <row r="9756" s="104" customFormat="1"/>
    <row r="9757" s="104" customFormat="1"/>
    <row r="9758" s="104" customFormat="1"/>
    <row r="9759" s="104" customFormat="1"/>
    <row r="9760" s="104" customFormat="1"/>
    <row r="9761" s="104" customFormat="1"/>
    <row r="9762" s="104" customFormat="1"/>
    <row r="9763" s="104" customFormat="1"/>
    <row r="9764" s="104" customFormat="1"/>
    <row r="9765" s="104" customFormat="1"/>
    <row r="9766" s="104" customFormat="1"/>
    <row r="9767" s="104" customFormat="1"/>
    <row r="9768" s="104" customFormat="1"/>
    <row r="9769" s="104" customFormat="1"/>
    <row r="9770" s="104" customFormat="1"/>
    <row r="9771" s="104" customFormat="1"/>
    <row r="9772" s="104" customFormat="1"/>
    <row r="9773" s="104" customFormat="1"/>
    <row r="9774" s="104" customFormat="1"/>
    <row r="9775" s="104" customFormat="1"/>
    <row r="9776" s="104" customFormat="1"/>
    <row r="9777" s="104" customFormat="1"/>
    <row r="9778" s="104" customFormat="1"/>
    <row r="9779" s="104" customFormat="1"/>
    <row r="9780" s="104" customFormat="1"/>
    <row r="9781" s="104" customFormat="1"/>
    <row r="9782" s="104" customFormat="1"/>
    <row r="9783" s="104" customFormat="1"/>
    <row r="9784" s="104" customFormat="1"/>
    <row r="9785" s="104" customFormat="1"/>
    <row r="9786" s="104" customFormat="1"/>
    <row r="9787" s="104" customFormat="1"/>
    <row r="9788" s="104" customFormat="1"/>
    <row r="9789" s="104" customFormat="1"/>
    <row r="9790" s="104" customFormat="1"/>
    <row r="9791" s="104" customFormat="1"/>
    <row r="9792" s="104" customFormat="1"/>
    <row r="9793" s="104" customFormat="1"/>
    <row r="9794" s="104" customFormat="1"/>
    <row r="9795" s="104" customFormat="1"/>
    <row r="9796" s="104" customFormat="1"/>
    <row r="9797" s="104" customFormat="1"/>
    <row r="9798" s="104" customFormat="1"/>
    <row r="9799" s="104" customFormat="1"/>
    <row r="9800" s="104" customFormat="1"/>
    <row r="9801" s="104" customFormat="1"/>
    <row r="9802" s="104" customFormat="1"/>
    <row r="9803" s="104" customFormat="1"/>
    <row r="9804" s="104" customFormat="1"/>
    <row r="9805" s="104" customFormat="1"/>
    <row r="9806" s="104" customFormat="1"/>
    <row r="9807" s="104" customFormat="1"/>
    <row r="9808" s="104" customFormat="1"/>
    <row r="9809" s="104" customFormat="1"/>
    <row r="9810" s="104" customFormat="1"/>
    <row r="9811" s="104" customFormat="1"/>
    <row r="9812" s="104" customFormat="1"/>
    <row r="9813" s="104" customFormat="1"/>
    <row r="9814" s="104" customFormat="1"/>
    <row r="9815" s="104" customFormat="1"/>
    <row r="9816" s="104" customFormat="1"/>
    <row r="9817" s="104" customFormat="1"/>
    <row r="9818" s="104" customFormat="1"/>
    <row r="9819" s="104" customFormat="1"/>
    <row r="9820" s="104" customFormat="1"/>
    <row r="9821" s="104" customFormat="1"/>
    <row r="9822" s="104" customFormat="1"/>
    <row r="9823" s="104" customFormat="1"/>
    <row r="9824" s="104" customFormat="1"/>
    <row r="9825" s="104" customFormat="1"/>
    <row r="9826" s="104" customFormat="1"/>
    <row r="9827" s="104" customFormat="1"/>
    <row r="9828" s="104" customFormat="1"/>
    <row r="9829" s="104" customFormat="1"/>
    <row r="9830" s="104" customFormat="1"/>
    <row r="9831" s="104" customFormat="1"/>
    <row r="9832" s="104" customFormat="1"/>
    <row r="9833" s="104" customFormat="1"/>
    <row r="9834" s="104" customFormat="1"/>
    <row r="9835" s="104" customFormat="1"/>
    <row r="9836" s="104" customFormat="1"/>
    <row r="9837" s="104" customFormat="1"/>
    <row r="9838" s="104" customFormat="1"/>
    <row r="9839" s="104" customFormat="1"/>
    <row r="9840" s="104" customFormat="1"/>
    <row r="9841" s="104" customFormat="1"/>
    <row r="9842" s="104" customFormat="1"/>
    <row r="9843" s="104" customFormat="1"/>
    <row r="9844" s="104" customFormat="1"/>
    <row r="9845" s="104" customFormat="1"/>
    <row r="9846" s="104" customFormat="1"/>
    <row r="9847" s="104" customFormat="1"/>
    <row r="9848" s="104" customFormat="1"/>
    <row r="9849" s="104" customFormat="1"/>
    <row r="9850" s="104" customFormat="1"/>
    <row r="9851" s="104" customFormat="1"/>
    <row r="9852" s="104" customFormat="1"/>
    <row r="9853" s="104" customFormat="1"/>
    <row r="9854" s="104" customFormat="1"/>
    <row r="9855" s="104" customFormat="1"/>
    <row r="9856" s="104" customFormat="1"/>
    <row r="9857" s="104" customFormat="1"/>
    <row r="9858" s="104" customFormat="1"/>
    <row r="9859" s="104" customFormat="1"/>
    <row r="9860" s="104" customFormat="1"/>
    <row r="9861" s="104" customFormat="1"/>
    <row r="9862" s="104" customFormat="1"/>
    <row r="9863" s="104" customFormat="1"/>
    <row r="9864" s="104" customFormat="1"/>
    <row r="9865" s="104" customFormat="1"/>
    <row r="9866" s="104" customFormat="1"/>
    <row r="9867" s="104" customFormat="1"/>
    <row r="9868" s="104" customFormat="1"/>
    <row r="9869" s="104" customFormat="1"/>
    <row r="9870" s="104" customFormat="1"/>
    <row r="9871" s="104" customFormat="1"/>
    <row r="9872" s="104" customFormat="1"/>
    <row r="9873" s="104" customFormat="1"/>
    <row r="9874" s="104" customFormat="1"/>
    <row r="9875" s="104" customFormat="1"/>
    <row r="9876" s="104" customFormat="1"/>
    <row r="9877" s="104" customFormat="1"/>
    <row r="9878" s="104" customFormat="1"/>
    <row r="9879" s="104" customFormat="1"/>
    <row r="9880" s="104" customFormat="1"/>
    <row r="9881" s="104" customFormat="1"/>
    <row r="9882" s="104" customFormat="1"/>
    <row r="9883" s="104" customFormat="1"/>
    <row r="9884" s="104" customFormat="1"/>
    <row r="9885" s="104" customFormat="1"/>
    <row r="9886" s="104" customFormat="1"/>
    <row r="9887" s="104" customFormat="1"/>
    <row r="9888" s="104" customFormat="1"/>
    <row r="9889" s="104" customFormat="1"/>
    <row r="9890" s="104" customFormat="1"/>
    <row r="9891" s="104" customFormat="1"/>
    <row r="9892" s="104" customFormat="1"/>
    <row r="9893" s="104" customFormat="1"/>
    <row r="9894" s="104" customFormat="1"/>
    <row r="9895" s="104" customFormat="1"/>
    <row r="9896" s="104" customFormat="1"/>
    <row r="9897" s="104" customFormat="1"/>
    <row r="9898" s="104" customFormat="1"/>
    <row r="9899" s="104" customFormat="1"/>
    <row r="9900" s="104" customFormat="1"/>
    <row r="9901" s="104" customFormat="1"/>
    <row r="9902" s="104" customFormat="1"/>
    <row r="9903" s="104" customFormat="1"/>
    <row r="9904" s="104" customFormat="1"/>
    <row r="9905" s="104" customFormat="1"/>
    <row r="9906" s="104" customFormat="1"/>
    <row r="9907" s="104" customFormat="1"/>
    <row r="9908" s="104" customFormat="1"/>
    <row r="9909" s="104" customFormat="1"/>
    <row r="9910" s="104" customFormat="1"/>
    <row r="9911" s="104" customFormat="1"/>
    <row r="9912" s="104" customFormat="1"/>
    <row r="9913" s="104" customFormat="1"/>
    <row r="9914" s="104" customFormat="1"/>
    <row r="9915" s="104" customFormat="1"/>
    <row r="9916" s="104" customFormat="1"/>
    <row r="9917" s="104" customFormat="1"/>
    <row r="9918" s="104" customFormat="1"/>
    <row r="9919" s="104" customFormat="1"/>
    <row r="9920" s="104" customFormat="1"/>
    <row r="9921" s="104" customFormat="1"/>
    <row r="9922" s="104" customFormat="1"/>
    <row r="9923" s="104" customFormat="1"/>
    <row r="9924" s="104" customFormat="1"/>
    <row r="9925" s="104" customFormat="1"/>
    <row r="9926" s="104" customFormat="1"/>
    <row r="9927" s="104" customFormat="1"/>
    <row r="9928" s="104" customFormat="1"/>
    <row r="9929" s="104" customFormat="1"/>
    <row r="9930" s="104" customFormat="1"/>
    <row r="9931" s="104" customFormat="1"/>
    <row r="9932" s="104" customFormat="1"/>
    <row r="9933" s="104" customFormat="1"/>
    <row r="9934" s="104" customFormat="1"/>
    <row r="9935" s="104" customFormat="1"/>
    <row r="9936" s="104" customFormat="1"/>
    <row r="9937" s="104" customFormat="1"/>
    <row r="9938" s="104" customFormat="1"/>
    <row r="9939" s="104" customFormat="1"/>
    <row r="9940" s="104" customFormat="1"/>
    <row r="9941" s="104" customFormat="1"/>
    <row r="9942" s="104" customFormat="1"/>
    <row r="9943" s="104" customFormat="1"/>
    <row r="9944" s="104" customFormat="1"/>
    <row r="9945" s="104" customFormat="1"/>
    <row r="9946" s="104" customFormat="1"/>
    <row r="9947" s="104" customFormat="1"/>
    <row r="9948" s="104" customFormat="1"/>
    <row r="9949" s="104" customFormat="1"/>
    <row r="9950" s="104" customFormat="1"/>
    <row r="9951" s="104" customFormat="1"/>
    <row r="9952" s="104" customFormat="1"/>
    <row r="9953" s="104" customFormat="1"/>
    <row r="9954" s="104" customFormat="1"/>
    <row r="9955" s="104" customFormat="1"/>
    <row r="9956" s="104" customFormat="1"/>
    <row r="9957" s="104" customFormat="1"/>
    <row r="9958" s="104" customFormat="1"/>
    <row r="9959" s="104" customFormat="1"/>
    <row r="9960" s="104" customFormat="1"/>
    <row r="9961" s="104" customFormat="1"/>
    <row r="9962" s="104" customFormat="1"/>
    <row r="9963" s="104" customFormat="1"/>
    <row r="9964" s="104" customFormat="1"/>
    <row r="9965" s="104" customFormat="1"/>
    <row r="9966" s="104" customFormat="1"/>
    <row r="9967" s="104" customFormat="1"/>
    <row r="9968" s="104" customFormat="1"/>
    <row r="9969" s="104" customFormat="1"/>
    <row r="9970" s="104" customFormat="1"/>
    <row r="9971" s="104" customFormat="1"/>
    <row r="9972" s="104" customFormat="1"/>
    <row r="9973" s="104" customFormat="1"/>
    <row r="9974" s="104" customFormat="1"/>
    <row r="9975" s="104" customFormat="1"/>
    <row r="9976" s="104" customFormat="1"/>
    <row r="9977" s="104" customFormat="1"/>
    <row r="9978" s="104" customFormat="1"/>
    <row r="9979" s="104" customFormat="1"/>
    <row r="9980" s="104" customFormat="1"/>
    <row r="9981" s="104" customFormat="1"/>
    <row r="9982" s="104" customFormat="1"/>
    <row r="9983" s="104" customFormat="1"/>
    <row r="9984" s="104" customFormat="1"/>
    <row r="9985" s="104" customFormat="1"/>
    <row r="9986" s="104" customFormat="1"/>
    <row r="9987" s="104" customFormat="1"/>
    <row r="9988" s="104" customFormat="1"/>
    <row r="9989" s="104" customFormat="1"/>
    <row r="9990" s="104" customFormat="1"/>
    <row r="9991" s="104" customFormat="1"/>
    <row r="9992" s="104" customFormat="1"/>
    <row r="9993" s="104" customFormat="1"/>
    <row r="9994" s="104" customFormat="1"/>
    <row r="9995" s="104" customFormat="1"/>
    <row r="9996" s="104" customFormat="1"/>
    <row r="9997" s="104" customFormat="1"/>
    <row r="9998" s="104" customFormat="1"/>
    <row r="9999" s="104" customFormat="1"/>
    <row r="10000" s="104" customFormat="1"/>
    <row r="10001" s="104" customFormat="1"/>
    <row r="10002" s="104" customFormat="1"/>
    <row r="10003" s="104" customFormat="1"/>
    <row r="10004" s="104" customFormat="1"/>
    <row r="10005" s="104" customFormat="1"/>
    <row r="10006" s="104" customFormat="1"/>
    <row r="10007" s="104" customFormat="1"/>
    <row r="10008" s="104" customFormat="1"/>
    <row r="10009" s="104" customFormat="1"/>
    <row r="10010" s="104" customFormat="1"/>
    <row r="10011" s="104" customFormat="1"/>
    <row r="10012" s="104" customFormat="1"/>
    <row r="10013" s="104" customFormat="1"/>
    <row r="10014" s="104" customFormat="1"/>
    <row r="10015" s="104" customFormat="1"/>
    <row r="10016" s="104" customFormat="1"/>
    <row r="10017" s="104" customFormat="1"/>
    <row r="10018" s="104" customFormat="1"/>
    <row r="10019" s="104" customFormat="1"/>
    <row r="10020" s="104" customFormat="1"/>
    <row r="10021" s="104" customFormat="1"/>
    <row r="10022" s="104" customFormat="1"/>
    <row r="10023" s="104" customFormat="1"/>
    <row r="10024" s="104" customFormat="1"/>
    <row r="10025" s="104" customFormat="1"/>
    <row r="10026" s="104" customFormat="1"/>
    <row r="10027" s="104" customFormat="1"/>
    <row r="10028" s="104" customFormat="1"/>
    <row r="10029" s="104" customFormat="1"/>
  </sheetData>
  <sheetProtection algorithmName="SHA-512" hashValue="YRnBzp8trZs8fWWTkvm9rmFikPpLdm0KCrV7XDLtf7Ev7zseO8M7Iedbw6BWWBFoG1ctB/yv9qD0GsCA0rY4tQ==" saltValue="qnH4R7CqIeJs2n/ThJ5khw==" spinCount="100000" sheet="1" scenarios="1" insertHyperlinks="0"/>
  <protectedRanges>
    <protectedRange sqref="F4:F5 C26 C29:C31 C40 C42 C44:C46 L26 L29:L31 L37 L39:L42 L47 U26 U29:U31 U37 U47 B7:AB22 E24:J52 N24:S62 B53:J120 K63:AB120 L49:L52 U39:U42 U49:U52 W24:AB62 L45 L55 U45 U55" name="Range1"/>
    <protectedRange sqref="L43:L44 L53:L54 U43:U44 U53:U54" name="Range1_1"/>
  </protectedRanges>
  <mergeCells count="29">
    <mergeCell ref="B28:D28"/>
    <mergeCell ref="L48:M48"/>
    <mergeCell ref="K61:M62"/>
    <mergeCell ref="B25:D25"/>
    <mergeCell ref="B33:D34"/>
    <mergeCell ref="L47:M47"/>
    <mergeCell ref="U24:V24"/>
    <mergeCell ref="T25:V25"/>
    <mergeCell ref="T28:V28"/>
    <mergeCell ref="T33:V34"/>
    <mergeCell ref="B51:D52"/>
    <mergeCell ref="L24:M24"/>
    <mergeCell ref="K25:M25"/>
    <mergeCell ref="K28:M28"/>
    <mergeCell ref="K33:M34"/>
    <mergeCell ref="G24:H24"/>
    <mergeCell ref="C24:D24"/>
    <mergeCell ref="E24:F24"/>
    <mergeCell ref="K36:M36"/>
    <mergeCell ref="L37:M37"/>
    <mergeCell ref="L38:M38"/>
    <mergeCell ref="K46:M46"/>
    <mergeCell ref="T61:V62"/>
    <mergeCell ref="U37:V37"/>
    <mergeCell ref="T36:V36"/>
    <mergeCell ref="U38:V38"/>
    <mergeCell ref="T46:V46"/>
    <mergeCell ref="U47:V47"/>
    <mergeCell ref="U48:V48"/>
  </mergeCells>
  <phoneticPr fontId="0" type="noConversion"/>
  <conditionalFormatting sqref="D44 D48:D49 F29:F30 F52:F53 F48 F43 D29:D32 D39 V57:V60">
    <cfRule type="expression" dxfId="297" priority="269" stopIfTrue="1">
      <formula>D29="PASS"</formula>
    </cfRule>
    <cfRule type="expression" dxfId="296" priority="270" stopIfTrue="1">
      <formula>D29="FAIL"</formula>
    </cfRule>
  </conditionalFormatting>
  <conditionalFormatting sqref="C24:F24">
    <cfRule type="expression" dxfId="295" priority="271" stopIfTrue="1">
      <formula>C24="PASS"</formula>
    </cfRule>
    <cfRule type="expression" dxfId="294" priority="272" stopIfTrue="1">
      <formula>C24="FAIL"</formula>
    </cfRule>
    <cfRule type="expression" dxfId="293" priority="273" stopIfTrue="1">
      <formula>C24="N/A"</formula>
    </cfRule>
  </conditionalFormatting>
  <conditionalFormatting sqref="D50">
    <cfRule type="expression" dxfId="292" priority="265" stopIfTrue="1">
      <formula>D50="PASS"</formula>
    </cfRule>
    <cfRule type="expression" dxfId="291" priority="266" stopIfTrue="1">
      <formula>D50="FAIL"</formula>
    </cfRule>
  </conditionalFormatting>
  <conditionalFormatting sqref="D26">
    <cfRule type="expression" dxfId="290" priority="205" stopIfTrue="1">
      <formula>D26="PASS"</formula>
    </cfRule>
    <cfRule type="expression" dxfId="289" priority="206" stopIfTrue="1">
      <formula>D26="FAIL"</formula>
    </cfRule>
  </conditionalFormatting>
  <conditionalFormatting sqref="D27">
    <cfRule type="expression" dxfId="288" priority="203" stopIfTrue="1">
      <formula>D27="PASS"</formula>
    </cfRule>
    <cfRule type="expression" dxfId="287" priority="204" stopIfTrue="1">
      <formula>D27="FAIL"</formula>
    </cfRule>
  </conditionalFormatting>
  <conditionalFormatting sqref="F3">
    <cfRule type="expression" dxfId="286" priority="178" stopIfTrue="1">
      <formula>F3="PASS"</formula>
    </cfRule>
    <cfRule type="expression" dxfId="285" priority="179" stopIfTrue="1">
      <formula>F3="FAIL"</formula>
    </cfRule>
    <cfRule type="expression" dxfId="284" priority="180" stopIfTrue="1">
      <formula>F3="N/A"</formula>
    </cfRule>
  </conditionalFormatting>
  <conditionalFormatting sqref="F4">
    <cfRule type="expression" dxfId="283" priority="175" stopIfTrue="1">
      <formula>F4="PASS"</formula>
    </cfRule>
    <cfRule type="expression" dxfId="282" priority="176" stopIfTrue="1">
      <formula>F4="FAIL"</formula>
    </cfRule>
    <cfRule type="expression" dxfId="281" priority="177" stopIfTrue="1">
      <formula>F4="N/A"</formula>
    </cfRule>
  </conditionalFormatting>
  <conditionalFormatting sqref="F5">
    <cfRule type="expression" dxfId="280" priority="169" stopIfTrue="1">
      <formula>F5="PASS"</formula>
    </cfRule>
    <cfRule type="expression" dxfId="279" priority="170" stopIfTrue="1">
      <formula>F5="FAIL"</formula>
    </cfRule>
    <cfRule type="expression" dxfId="278" priority="171" stopIfTrue="1">
      <formula>F5="N/A"</formula>
    </cfRule>
  </conditionalFormatting>
  <conditionalFormatting sqref="V40">
    <cfRule type="expression" dxfId="277" priority="142" stopIfTrue="1">
      <formula>V40="PASS"</formula>
    </cfRule>
    <cfRule type="expression" dxfId="276" priority="143" stopIfTrue="1">
      <formula>V40="FAIL"</formula>
    </cfRule>
  </conditionalFormatting>
  <conditionalFormatting sqref="V32">
    <cfRule type="expression" dxfId="275" priority="111" stopIfTrue="1">
      <formula>V32="PASS"</formula>
    </cfRule>
    <cfRule type="expression" dxfId="274" priority="112" stopIfTrue="1">
      <formula>V32="FAIL"</formula>
    </cfRule>
  </conditionalFormatting>
  <conditionalFormatting sqref="V26">
    <cfRule type="expression" dxfId="273" priority="107" stopIfTrue="1">
      <formula>V26="PASS"</formula>
    </cfRule>
    <cfRule type="expression" dxfId="272" priority="108" stopIfTrue="1">
      <formula>V26="FAIL"</formula>
    </cfRule>
  </conditionalFormatting>
  <conditionalFormatting sqref="V27">
    <cfRule type="expression" dxfId="271" priority="105" stopIfTrue="1">
      <formula>V27="PASS"</formula>
    </cfRule>
    <cfRule type="expression" dxfId="270" priority="106" stopIfTrue="1">
      <formula>V27="FAIL"</formula>
    </cfRule>
  </conditionalFormatting>
  <conditionalFormatting sqref="V50">
    <cfRule type="expression" dxfId="269" priority="103" stopIfTrue="1">
      <formula>V50="PASS"</formula>
    </cfRule>
    <cfRule type="expression" dxfId="268" priority="104" stopIfTrue="1">
      <formula>V50="FAIL"</formula>
    </cfRule>
  </conditionalFormatting>
  <conditionalFormatting sqref="M57:M60">
    <cfRule type="expression" dxfId="267" priority="96" stopIfTrue="1">
      <formula>M57="PASS"</formula>
    </cfRule>
    <cfRule type="expression" dxfId="266" priority="97" stopIfTrue="1">
      <formula>M57="FAIL"</formula>
    </cfRule>
  </conditionalFormatting>
  <conditionalFormatting sqref="M40">
    <cfRule type="expression" dxfId="265" priority="94" stopIfTrue="1">
      <formula>M40="PASS"</formula>
    </cfRule>
    <cfRule type="expression" dxfId="264" priority="95" stopIfTrue="1">
      <formula>M40="FAIL"</formula>
    </cfRule>
  </conditionalFormatting>
  <conditionalFormatting sqref="L24:M24">
    <cfRule type="expression" dxfId="263" priority="52">
      <formula>L24="CHECK"</formula>
    </cfRule>
    <cfRule type="expression" dxfId="262" priority="93" stopIfTrue="1">
      <formula>L24="FAIL"</formula>
    </cfRule>
  </conditionalFormatting>
  <conditionalFormatting sqref="L24:M24">
    <cfRule type="expression" dxfId="261" priority="91">
      <formula>L24="N/A"</formula>
    </cfRule>
  </conditionalFormatting>
  <conditionalFormatting sqref="L24:M24">
    <cfRule type="expression" dxfId="260" priority="92" stopIfTrue="1">
      <formula>L24="PASS"</formula>
    </cfRule>
  </conditionalFormatting>
  <conditionalFormatting sqref="M32">
    <cfRule type="expression" dxfId="259" priority="89" stopIfTrue="1">
      <formula>M32="PASS"</formula>
    </cfRule>
    <cfRule type="expression" dxfId="258" priority="90" stopIfTrue="1">
      <formula>M32="FAIL"</formula>
    </cfRule>
  </conditionalFormatting>
  <conditionalFormatting sqref="M26">
    <cfRule type="expression" dxfId="257" priority="85" stopIfTrue="1">
      <formula>M26="PASS"</formula>
    </cfRule>
    <cfRule type="expression" dxfId="256" priority="86" stopIfTrue="1">
      <formula>M26="FAIL"</formula>
    </cfRule>
  </conditionalFormatting>
  <conditionalFormatting sqref="M27">
    <cfRule type="expression" dxfId="255" priority="83" stopIfTrue="1">
      <formula>M27="PASS"</formula>
    </cfRule>
    <cfRule type="expression" dxfId="254" priority="84" stopIfTrue="1">
      <formula>M27="FAIL"</formula>
    </cfRule>
  </conditionalFormatting>
  <conditionalFormatting sqref="M50">
    <cfRule type="expression" dxfId="253" priority="81" stopIfTrue="1">
      <formula>M50="PASS"</formula>
    </cfRule>
    <cfRule type="expression" dxfId="252" priority="82" stopIfTrue="1">
      <formula>M50="FAIL"</formula>
    </cfRule>
  </conditionalFormatting>
  <conditionalFormatting sqref="L41">
    <cfRule type="expression" dxfId="251" priority="80">
      <formula>OR(L37="Steel",L37="Aluminium 1",L37="Aluminium 2")</formula>
    </cfRule>
  </conditionalFormatting>
  <conditionalFormatting sqref="D29">
    <cfRule type="expression" dxfId="250" priority="75">
      <formula>D29="CHECK"</formula>
    </cfRule>
  </conditionalFormatting>
  <conditionalFormatting sqref="D30">
    <cfRule type="expression" dxfId="249" priority="74">
      <formula>D30="CHECK"</formula>
    </cfRule>
  </conditionalFormatting>
  <conditionalFormatting sqref="C24:D24">
    <cfRule type="expression" dxfId="248" priority="73" stopIfTrue="1">
      <formula>C24="CHECK"</formula>
    </cfRule>
  </conditionalFormatting>
  <conditionalFormatting sqref="L51">
    <cfRule type="expression" dxfId="247" priority="57">
      <formula>OR(L47="Steel",L47="Aluminium 1",L47="Aluminium 2")</formula>
    </cfRule>
  </conditionalFormatting>
  <conditionalFormatting sqref="U24:V24">
    <cfRule type="expression" dxfId="246" priority="31">
      <formula>U24="CHECK"</formula>
    </cfRule>
    <cfRule type="expression" dxfId="245" priority="34" stopIfTrue="1">
      <formula>U24="FAIL"</formula>
    </cfRule>
  </conditionalFormatting>
  <conditionalFormatting sqref="U24:V24">
    <cfRule type="expression" dxfId="244" priority="32">
      <formula>U24="N/A"</formula>
    </cfRule>
  </conditionalFormatting>
  <conditionalFormatting sqref="U24:V24">
    <cfRule type="expression" dxfId="243" priority="33" stopIfTrue="1">
      <formula>U24="PASS"</formula>
    </cfRule>
  </conditionalFormatting>
  <conditionalFormatting sqref="M29">
    <cfRule type="expression" dxfId="242" priority="29" stopIfTrue="1">
      <formula>M29="PASS"</formula>
    </cfRule>
    <cfRule type="expression" dxfId="241" priority="30" stopIfTrue="1">
      <formula>M29="FAIL"</formula>
    </cfRule>
  </conditionalFormatting>
  <conditionalFormatting sqref="M29">
    <cfRule type="expression" dxfId="240" priority="28">
      <formula>M29="CHECK"</formula>
    </cfRule>
  </conditionalFormatting>
  <conditionalFormatting sqref="V29">
    <cfRule type="expression" dxfId="239" priority="26" stopIfTrue="1">
      <formula>V29="PASS"</formula>
    </cfRule>
    <cfRule type="expression" dxfId="238" priority="27" stopIfTrue="1">
      <formula>V29="FAIL"</formula>
    </cfRule>
  </conditionalFormatting>
  <conditionalFormatting sqref="V29">
    <cfRule type="expression" dxfId="237" priority="25">
      <formula>V29="CHECK"</formula>
    </cfRule>
  </conditionalFormatting>
  <conditionalFormatting sqref="U41">
    <cfRule type="expression" dxfId="236" priority="24">
      <formula>OR(U37="Steel",U37="Aluminium 1",U37="Aluminium 2")</formula>
    </cfRule>
  </conditionalFormatting>
  <conditionalFormatting sqref="U51">
    <cfRule type="expression" dxfId="235" priority="22">
      <formula>OR(U47="Steel",U47="Aluminium 1",U47="Aluminium 2")</formula>
    </cfRule>
  </conditionalFormatting>
  <conditionalFormatting sqref="M30">
    <cfRule type="expression" dxfId="234" priority="19" stopIfTrue="1">
      <formula>M30="PASS"</formula>
    </cfRule>
    <cfRule type="expression" dxfId="233" priority="20" stopIfTrue="1">
      <formula>M30="FAIL"</formula>
    </cfRule>
  </conditionalFormatting>
  <conditionalFormatting sqref="M30">
    <cfRule type="expression" dxfId="232" priority="18">
      <formula>M30="CHECK"</formula>
    </cfRule>
  </conditionalFormatting>
  <conditionalFormatting sqref="V30">
    <cfRule type="expression" dxfId="231" priority="16" stopIfTrue="1">
      <formula>V30="PASS"</formula>
    </cfRule>
    <cfRule type="expression" dxfId="230" priority="17" stopIfTrue="1">
      <formula>V30="FAIL"</formula>
    </cfRule>
  </conditionalFormatting>
  <conditionalFormatting sqref="V30">
    <cfRule type="expression" dxfId="229" priority="15">
      <formula>V30="CHECK"</formula>
    </cfRule>
  </conditionalFormatting>
  <conditionalFormatting sqref="M31">
    <cfRule type="expression" dxfId="228" priority="13" stopIfTrue="1">
      <formula>M31="PASS"</formula>
    </cfRule>
    <cfRule type="expression" dxfId="227" priority="14" stopIfTrue="1">
      <formula>M31="FAIL"</formula>
    </cfRule>
  </conditionalFormatting>
  <conditionalFormatting sqref="V31">
    <cfRule type="expression" dxfId="226" priority="9" stopIfTrue="1">
      <formula>V31="PASS"</formula>
    </cfRule>
    <cfRule type="expression" dxfId="225" priority="10" stopIfTrue="1">
      <formula>V31="FAIL"</formula>
    </cfRule>
  </conditionalFormatting>
  <conditionalFormatting sqref="L43">
    <cfRule type="expression" dxfId="224" priority="8">
      <formula>L43&lt;0.4*L44</formula>
    </cfRule>
  </conditionalFormatting>
  <conditionalFormatting sqref="L44">
    <cfRule type="expression" dxfId="223" priority="7">
      <formula>L44&lt;0.4*L43</formula>
    </cfRule>
  </conditionalFormatting>
  <conditionalFormatting sqref="L53">
    <cfRule type="expression" dxfId="222" priority="6">
      <formula>L53&lt;0.4*L54</formula>
    </cfRule>
  </conditionalFormatting>
  <conditionalFormatting sqref="L54">
    <cfRule type="expression" dxfId="221" priority="5">
      <formula>L54&lt;0.4*L53</formula>
    </cfRule>
  </conditionalFormatting>
  <conditionalFormatting sqref="U43">
    <cfRule type="expression" dxfId="220" priority="4">
      <formula>U43&lt;0.4*U44</formula>
    </cfRule>
  </conditionalFormatting>
  <conditionalFormatting sqref="U44">
    <cfRule type="expression" dxfId="219" priority="3">
      <formula>U44&lt;0.4*U43</formula>
    </cfRule>
  </conditionalFormatting>
  <conditionalFormatting sqref="U53">
    <cfRule type="expression" dxfId="218" priority="2">
      <formula>U53&lt;0.4*U54</formula>
    </cfRule>
  </conditionalFormatting>
  <conditionalFormatting sqref="U54">
    <cfRule type="expression" dxfId="217" priority="1">
      <formula>U54&lt;0.4*U53</formula>
    </cfRule>
  </conditionalFormatting>
  <dataValidations disablePrompts="1" count="3">
    <dataValidation allowBlank="1" showInputMessage="1" showErrorMessage="1" sqref="F3" xr:uid="{00D07081-8C82-4CA0-A4B0-31635CAD0F95}"/>
    <dataValidation type="list" allowBlank="1" showInputMessage="1" showErrorMessage="1" sqref="F4:F5" xr:uid="{C147EC9D-912F-4441-A472-9273AC99F0AB}">
      <formula1>"Yes, No"</formula1>
    </dataValidation>
    <dataValidation type="list" allowBlank="1" showInputMessage="1" showErrorMessage="1" sqref="U47 U37 L47 L37" xr:uid="{1F2456A3-E3FC-451E-9AB0-BFC7C1B5714F}">
      <formula1>Material</formula1>
    </dataValidation>
  </dataValidations>
  <hyperlinks>
    <hyperlink ref="I3" location="'Cover Sheet'!A1" display="BACK to COVER SHEET" xr:uid="{66DA07C6-392A-41DB-8D1D-3D49F17A67DC}"/>
  </hyperlinks>
  <pageMargins left="0.75" right="0.75" top="1" bottom="1" header="0.5" footer="0.5"/>
  <headerFooter alignWithMargins="0"/>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2">
    <tabColor theme="5" tint="0.39997558519241921"/>
  </sheetPr>
  <dimension ref="A1:AO10042"/>
  <sheetViews>
    <sheetView showGridLines="0" workbookViewId="0"/>
  </sheetViews>
  <sheetFormatPr baseColWidth="10" defaultColWidth="11.42578125" defaultRowHeight="12.75"/>
  <cols>
    <col min="1" max="1" width="4.28515625" style="258" customWidth="1"/>
    <col min="2" max="2" width="21.42578125" style="258" customWidth="1"/>
    <col min="3" max="3" width="37.28515625" style="258" customWidth="1"/>
    <col min="4" max="4" width="36.140625" style="258" bestFit="1" customWidth="1"/>
    <col min="5" max="5" width="20" style="258" customWidth="1"/>
    <col min="6" max="6" width="7.42578125" style="258" customWidth="1"/>
    <col min="7" max="7" width="9.140625" style="258" bestFit="1" customWidth="1"/>
    <col min="8" max="8" width="7.42578125" style="258" customWidth="1"/>
    <col min="9" max="9" width="6.140625" style="258" bestFit="1" customWidth="1"/>
    <col min="10" max="16384" width="11.42578125" style="258"/>
  </cols>
  <sheetData>
    <row r="1" spans="2:29" ht="15.75">
      <c r="B1" s="395" t="s">
        <v>113</v>
      </c>
      <c r="C1" s="395"/>
    </row>
    <row r="2" spans="2:29" ht="15.75">
      <c r="B2" s="395"/>
      <c r="C2" s="395"/>
      <c r="I2" s="162"/>
      <c r="J2" s="162"/>
    </row>
    <row r="3" spans="2:29">
      <c r="B3" s="1388" t="s">
        <v>561</v>
      </c>
      <c r="C3" s="1389"/>
      <c r="D3" s="286" t="str">
        <f>IF(OR(AND(E24="PASS",B11="PASS",C15="Yes",'Cover Sheet'!D17:J17="Internal Combustion"),AND(E39="PASS",E32="PASS",B11="PASS",C15="Yes",'Cover Sheet'!D17:J17="Electric Vehicle")),"PASS","FAIL")</f>
        <v>FAIL</v>
      </c>
      <c r="E3" s="285"/>
      <c r="F3" s="1375"/>
      <c r="G3" s="1375"/>
      <c r="H3" s="381" t="s">
        <v>226</v>
      </c>
      <c r="I3" s="396"/>
      <c r="J3" s="270"/>
      <c r="K3" s="270"/>
      <c r="L3" s="270"/>
      <c r="M3" s="270"/>
      <c r="N3" s="270"/>
      <c r="O3" s="270"/>
      <c r="P3" s="260"/>
      <c r="Q3" s="260"/>
      <c r="R3" s="260"/>
      <c r="S3" s="260"/>
      <c r="T3" s="260"/>
      <c r="U3" s="260"/>
      <c r="V3" s="260"/>
      <c r="W3" s="260"/>
      <c r="X3" s="260"/>
      <c r="Y3" s="260"/>
      <c r="Z3" s="260"/>
      <c r="AA3" s="260"/>
      <c r="AB3" s="260"/>
      <c r="AC3" s="260"/>
    </row>
    <row r="4" spans="2:29">
      <c r="B4" s="544"/>
      <c r="C4" s="544"/>
      <c r="D4" s="545"/>
      <c r="E4" s="285"/>
      <c r="F4" s="396"/>
      <c r="G4" s="396"/>
      <c r="H4" s="381"/>
      <c r="I4" s="396"/>
      <c r="J4" s="270"/>
      <c r="K4" s="270"/>
      <c r="L4" s="270"/>
      <c r="M4" s="270"/>
      <c r="N4" s="270"/>
      <c r="O4" s="270"/>
      <c r="P4" s="260"/>
      <c r="Q4" s="260"/>
      <c r="R4" s="260"/>
      <c r="S4" s="260"/>
      <c r="T4" s="260"/>
      <c r="U4" s="260"/>
      <c r="V4" s="260"/>
      <c r="W4" s="260"/>
      <c r="X4" s="260"/>
      <c r="Y4" s="260"/>
      <c r="Z4" s="260"/>
      <c r="AA4" s="260"/>
      <c r="AB4" s="260"/>
      <c r="AC4" s="260"/>
    </row>
    <row r="5" spans="2:29">
      <c r="B5" s="560"/>
      <c r="C5" s="553" t="s">
        <v>562</v>
      </c>
      <c r="D5" s="554" t="s">
        <v>563</v>
      </c>
      <c r="E5" s="554" t="s">
        <v>564</v>
      </c>
      <c r="F5" s="396"/>
      <c r="G5" s="396"/>
      <c r="H5" s="381"/>
      <c r="I5" s="396"/>
      <c r="J5" s="270"/>
      <c r="K5" s="270"/>
      <c r="L5" s="270"/>
      <c r="M5" s="270"/>
      <c r="N5" s="270"/>
      <c r="O5" s="270"/>
      <c r="P5" s="260"/>
      <c r="Q5" s="260"/>
      <c r="R5" s="260"/>
      <c r="S5" s="260"/>
      <c r="T5" s="260"/>
      <c r="U5" s="260"/>
      <c r="V5" s="260"/>
      <c r="W5" s="260"/>
      <c r="X5" s="260"/>
      <c r="Y5" s="260"/>
      <c r="Z5" s="260"/>
      <c r="AA5" s="260"/>
      <c r="AB5" s="260"/>
      <c r="AC5" s="260"/>
    </row>
    <row r="6" spans="2:29" ht="15" customHeight="1">
      <c r="B6" s="1373" t="s">
        <v>565</v>
      </c>
      <c r="C6" s="548"/>
      <c r="D6" s="549"/>
      <c r="E6" s="558"/>
      <c r="F6" s="396"/>
      <c r="G6" s="396"/>
      <c r="H6" s="381"/>
      <c r="I6" s="396"/>
      <c r="J6" s="270"/>
      <c r="K6" s="270"/>
      <c r="L6" s="270"/>
      <c r="M6" s="270"/>
      <c r="N6" s="270"/>
      <c r="O6" s="270"/>
      <c r="P6" s="260"/>
      <c r="Q6" s="260"/>
      <c r="R6" s="260"/>
      <c r="S6" s="260"/>
      <c r="T6" s="260"/>
      <c r="U6" s="260"/>
      <c r="V6" s="260"/>
      <c r="W6" s="260"/>
      <c r="X6" s="260"/>
      <c r="Y6" s="260"/>
      <c r="Z6" s="260"/>
      <c r="AA6" s="260"/>
      <c r="AB6" s="260"/>
      <c r="AC6" s="260"/>
    </row>
    <row r="7" spans="2:29" ht="18.75" customHeight="1">
      <c r="B7" s="1373"/>
      <c r="C7" s="561" t="s">
        <v>566</v>
      </c>
      <c r="D7" s="565"/>
      <c r="E7" s="645" t="s">
        <v>122</v>
      </c>
      <c r="F7" s="552"/>
      <c r="G7" s="552"/>
      <c r="H7" s="552"/>
      <c r="I7" s="552"/>
      <c r="J7" s="270"/>
      <c r="K7" s="270"/>
      <c r="L7" s="270"/>
      <c r="M7" s="270"/>
      <c r="N7" s="270"/>
      <c r="O7" s="270"/>
      <c r="P7" s="260"/>
      <c r="Q7" s="260"/>
      <c r="R7" s="260"/>
      <c r="S7" s="260"/>
      <c r="T7" s="260"/>
      <c r="U7" s="260"/>
      <c r="V7" s="260"/>
      <c r="W7" s="260"/>
      <c r="X7" s="260"/>
      <c r="Y7" s="260"/>
      <c r="Z7" s="260"/>
      <c r="AA7" s="260"/>
      <c r="AB7" s="260"/>
      <c r="AC7" s="260"/>
    </row>
    <row r="8" spans="2:29" ht="30" customHeight="1">
      <c r="B8" s="1373"/>
      <c r="C8" s="562" t="s">
        <v>567</v>
      </c>
      <c r="D8" s="556"/>
      <c r="E8" s="557" t="s">
        <v>122</v>
      </c>
      <c r="F8" s="396"/>
      <c r="G8" s="396"/>
      <c r="H8" s="381"/>
      <c r="I8" s="396"/>
      <c r="J8" s="270"/>
      <c r="K8" s="270"/>
      <c r="L8" s="270"/>
      <c r="M8" s="270"/>
      <c r="N8" s="270"/>
      <c r="O8" s="270"/>
      <c r="P8" s="260"/>
      <c r="Q8" s="260"/>
      <c r="R8" s="260"/>
      <c r="S8" s="260"/>
      <c r="T8" s="260"/>
      <c r="U8" s="260"/>
      <c r="V8" s="260"/>
      <c r="W8" s="260"/>
      <c r="X8" s="260"/>
      <c r="Y8" s="260"/>
      <c r="Z8" s="260"/>
      <c r="AA8" s="260"/>
      <c r="AB8" s="260"/>
      <c r="AC8" s="260"/>
    </row>
    <row r="9" spans="2:29" ht="18" customHeight="1">
      <c r="B9" s="1373"/>
      <c r="C9" s="563" t="s">
        <v>568</v>
      </c>
      <c r="D9" s="566"/>
      <c r="E9" s="555" t="s">
        <v>122</v>
      </c>
      <c r="F9" s="396"/>
      <c r="G9" s="396"/>
      <c r="H9" s="381"/>
      <c r="I9" s="396"/>
      <c r="J9" s="270"/>
      <c r="K9" s="270"/>
      <c r="L9" s="270"/>
      <c r="M9" s="270"/>
      <c r="N9" s="270"/>
      <c r="O9" s="270"/>
      <c r="P9" s="260"/>
      <c r="Q9" s="260"/>
      <c r="R9" s="260"/>
      <c r="S9" s="260"/>
      <c r="T9" s="260"/>
      <c r="U9" s="260"/>
      <c r="V9" s="260"/>
      <c r="W9" s="260"/>
      <c r="X9" s="260"/>
      <c r="Y9" s="260"/>
      <c r="Z9" s="260"/>
      <c r="AA9" s="260"/>
      <c r="AB9" s="260"/>
      <c r="AC9" s="260"/>
    </row>
    <row r="10" spans="2:29" ht="15" customHeight="1">
      <c r="B10" s="1373"/>
      <c r="C10" s="551"/>
      <c r="D10" s="550"/>
      <c r="E10" s="559"/>
      <c r="F10" s="396"/>
      <c r="G10" s="396"/>
      <c r="H10" s="381"/>
      <c r="I10" s="396"/>
      <c r="J10" s="270"/>
      <c r="K10" s="270"/>
      <c r="L10" s="270"/>
      <c r="M10" s="270"/>
      <c r="N10" s="270"/>
      <c r="O10" s="270"/>
      <c r="P10" s="260"/>
      <c r="Q10" s="260"/>
      <c r="R10" s="260"/>
      <c r="S10" s="260"/>
      <c r="T10" s="260"/>
      <c r="U10" s="260"/>
      <c r="V10" s="260"/>
      <c r="W10" s="260"/>
      <c r="X10" s="260"/>
      <c r="Y10" s="260"/>
      <c r="Z10" s="260"/>
      <c r="AA10" s="260"/>
      <c r="AB10" s="260"/>
      <c r="AC10" s="260"/>
    </row>
    <row r="11" spans="2:29" ht="25.5" customHeight="1">
      <c r="B11" s="564" t="str">
        <f>IF(AND(E7="Yes",E8="yes",E9="yes",NOT(ISBLANK(D7)),NOT(ISBLANK(D9)),NOT(AND(D7="No direct contact",D9="8mm heat insulation with reflective layer")),D8&gt;=25),"PASS","FAIL")</f>
        <v>FAIL</v>
      </c>
      <c r="C11" s="1374" t="str">
        <f>IF(ISBLANK(D8),"",IF(D8&lt;25,"Insufficient air gap, check design",IF((AND(D7="No direct contact",D9="8mm heat insulation with reflective layer")),"Conduction &amp; Radiation insulation do not match, check input","")))</f>
        <v/>
      </c>
      <c r="D11" s="1374"/>
      <c r="E11" s="1374"/>
      <c r="F11" s="396"/>
      <c r="G11" s="396"/>
      <c r="H11" s="381"/>
      <c r="I11" s="396"/>
      <c r="J11" s="270"/>
      <c r="K11" s="270"/>
      <c r="L11" s="270"/>
      <c r="M11" s="270"/>
      <c r="N11" s="270"/>
      <c r="O11" s="270"/>
      <c r="P11" s="260"/>
      <c r="Q11" s="260"/>
      <c r="R11" s="260"/>
      <c r="S11" s="260"/>
      <c r="T11" s="260"/>
      <c r="U11" s="260"/>
      <c r="V11" s="260"/>
      <c r="W11" s="260"/>
      <c r="X11" s="260"/>
      <c r="Y11" s="260"/>
      <c r="Z11" s="260"/>
      <c r="AA11" s="260"/>
      <c r="AB11" s="260"/>
      <c r="AC11" s="260"/>
    </row>
    <row r="12" spans="2:29">
      <c r="B12" s="546"/>
      <c r="C12" s="546"/>
      <c r="D12" s="547"/>
      <c r="E12" s="285"/>
      <c r="F12" s="396"/>
      <c r="G12" s="396"/>
      <c r="H12" s="381"/>
      <c r="I12" s="396"/>
      <c r="J12" s="270"/>
      <c r="K12" s="270"/>
      <c r="L12" s="270"/>
      <c r="M12" s="270"/>
      <c r="N12" s="270"/>
      <c r="O12" s="270"/>
      <c r="P12" s="260"/>
      <c r="Q12" s="260"/>
      <c r="R12" s="260"/>
      <c r="S12" s="260"/>
      <c r="T12" s="260"/>
      <c r="U12" s="260"/>
      <c r="V12" s="260"/>
      <c r="W12" s="260"/>
      <c r="X12" s="260"/>
      <c r="Y12" s="260"/>
      <c r="Z12" s="260"/>
      <c r="AA12" s="260"/>
      <c r="AB12" s="260"/>
      <c r="AC12" s="260"/>
    </row>
    <row r="13" spans="2:29">
      <c r="B13" s="546"/>
      <c r="C13" s="546"/>
      <c r="D13"/>
      <c r="E13" s="285"/>
      <c r="F13" s="396"/>
      <c r="G13" s="396"/>
      <c r="H13" s="381"/>
      <c r="I13" s="396"/>
      <c r="J13" s="270"/>
      <c r="K13" s="270"/>
      <c r="L13" s="270"/>
      <c r="M13" s="270"/>
      <c r="N13" s="270"/>
      <c r="O13" s="270"/>
      <c r="P13" s="260"/>
      <c r="Q13" s="260"/>
      <c r="R13" s="260"/>
      <c r="S13" s="260"/>
      <c r="T13" s="260"/>
      <c r="U13" s="260"/>
      <c r="V13" s="260"/>
      <c r="W13" s="260"/>
      <c r="X13" s="260"/>
      <c r="Y13" s="260"/>
      <c r="Z13" s="260"/>
      <c r="AA13" s="260"/>
      <c r="AB13" s="260"/>
      <c r="AC13" s="260"/>
    </row>
    <row r="14" spans="2:29" ht="25.5">
      <c r="B14" s="674" t="s">
        <v>569</v>
      </c>
      <c r="C14" s="675"/>
      <c r="D14" s="547"/>
      <c r="E14" s="285"/>
      <c r="F14" s="396"/>
      <c r="G14" s="396"/>
      <c r="H14" s="381"/>
      <c r="I14" s="396"/>
      <c r="J14" s="270"/>
      <c r="K14" s="270"/>
      <c r="L14" s="270"/>
      <c r="M14" s="270"/>
      <c r="N14" s="270"/>
      <c r="O14" s="270"/>
      <c r="P14" s="260"/>
      <c r="Q14" s="260"/>
      <c r="R14" s="260"/>
      <c r="S14" s="260"/>
      <c r="T14" s="260"/>
      <c r="U14" s="260"/>
      <c r="V14" s="260"/>
      <c r="W14" s="260"/>
      <c r="X14" s="260"/>
      <c r="Y14" s="260"/>
      <c r="Z14" s="260"/>
      <c r="AA14" s="260"/>
      <c r="AB14" s="260"/>
      <c r="AC14" s="260"/>
    </row>
    <row r="15" spans="2:29">
      <c r="B15" s="676" t="s">
        <v>570</v>
      </c>
      <c r="C15" s="555" t="s">
        <v>122</v>
      </c>
      <c r="D15" s="547"/>
      <c r="E15" s="285"/>
      <c r="F15" s="396"/>
      <c r="G15" s="396"/>
      <c r="H15" s="381"/>
      <c r="I15" s="396"/>
      <c r="J15" s="270"/>
      <c r="K15" s="270"/>
      <c r="L15" s="270"/>
      <c r="M15" s="270"/>
      <c r="N15" s="270"/>
      <c r="O15" s="270"/>
      <c r="P15" s="260"/>
      <c r="Q15" s="260"/>
      <c r="R15" s="260"/>
      <c r="S15" s="260"/>
      <c r="T15" s="260"/>
      <c r="U15" s="260"/>
      <c r="V15" s="260"/>
      <c r="W15" s="260"/>
      <c r="X15" s="260"/>
      <c r="Y15" s="260"/>
      <c r="Z15" s="260"/>
      <c r="AA15" s="260"/>
      <c r="AB15" s="260"/>
      <c r="AC15" s="260"/>
    </row>
    <row r="16" spans="2:29">
      <c r="B16" s="546"/>
      <c r="C16" s="546"/>
      <c r="D16" s="547"/>
      <c r="E16" s="285"/>
      <c r="F16" s="396"/>
      <c r="G16" s="396"/>
      <c r="H16" s="381"/>
      <c r="I16" s="396"/>
      <c r="J16" s="270"/>
      <c r="K16" s="270"/>
      <c r="L16" s="270"/>
      <c r="M16" s="270"/>
      <c r="N16" s="270"/>
      <c r="O16" s="270"/>
      <c r="P16" s="260"/>
      <c r="Q16" s="260"/>
      <c r="R16" s="260"/>
      <c r="S16" s="260"/>
      <c r="T16" s="260"/>
      <c r="U16" s="260"/>
      <c r="V16" s="260"/>
      <c r="W16" s="260"/>
      <c r="X16" s="260"/>
      <c r="Y16" s="260"/>
      <c r="Z16" s="260"/>
      <c r="AA16" s="260"/>
      <c r="AB16" s="260"/>
      <c r="AC16" s="260"/>
    </row>
    <row r="17" spans="2:29">
      <c r="B17" s="630"/>
      <c r="C17" s="553" t="s">
        <v>571</v>
      </c>
      <c r="D17" s="631" t="s">
        <v>572</v>
      </c>
      <c r="E17" s="646"/>
      <c r="F17" s="397"/>
      <c r="G17" s="270"/>
      <c r="H17" s="270"/>
      <c r="I17" s="270"/>
      <c r="J17" s="270"/>
      <c r="K17" s="270"/>
      <c r="L17" s="270"/>
      <c r="M17" s="270"/>
      <c r="N17" s="270"/>
      <c r="O17" s="270"/>
      <c r="P17" s="260"/>
      <c r="Q17" s="260"/>
      <c r="R17" s="260"/>
      <c r="S17" s="260"/>
      <c r="T17" s="260"/>
      <c r="U17" s="260"/>
      <c r="V17" s="260"/>
      <c r="W17" s="260"/>
      <c r="X17" s="260"/>
      <c r="Y17" s="260"/>
      <c r="Z17" s="260"/>
      <c r="AA17" s="260"/>
      <c r="AB17" s="260"/>
      <c r="AC17" s="260"/>
    </row>
    <row r="18" spans="2:29" ht="12.75" customHeight="1">
      <c r="B18" s="401"/>
      <c r="C18" s="1382"/>
      <c r="D18" s="1385"/>
      <c r="E18" s="274"/>
      <c r="F18" s="398"/>
      <c r="G18" s="399"/>
      <c r="H18" s="400"/>
      <c r="I18" s="399"/>
      <c r="J18" s="270"/>
      <c r="K18" s="270"/>
      <c r="L18" s="270"/>
      <c r="M18" s="270"/>
      <c r="N18" s="270"/>
      <c r="O18" s="270"/>
      <c r="P18" s="260"/>
      <c r="Q18" s="260"/>
      <c r="R18" s="260"/>
      <c r="S18" s="260"/>
      <c r="T18" s="260"/>
      <c r="U18" s="260"/>
      <c r="V18" s="260"/>
      <c r="W18" s="260"/>
      <c r="X18" s="260"/>
      <c r="Y18" s="260"/>
      <c r="Z18" s="260"/>
      <c r="AA18" s="260"/>
      <c r="AB18" s="260"/>
      <c r="AC18" s="260"/>
    </row>
    <row r="19" spans="2:29" ht="12.75" customHeight="1">
      <c r="B19" s="401"/>
      <c r="C19" s="1383"/>
      <c r="D19" s="1386"/>
      <c r="E19" s="274"/>
      <c r="F19" s="398"/>
      <c r="G19" s="399"/>
      <c r="H19" s="400"/>
      <c r="I19" s="399"/>
      <c r="J19" s="270"/>
      <c r="K19" s="270"/>
      <c r="L19" s="270"/>
      <c r="M19" s="270"/>
      <c r="N19" s="270"/>
      <c r="O19" s="270"/>
      <c r="P19" s="260"/>
      <c r="Q19" s="260"/>
      <c r="R19" s="260"/>
      <c r="S19" s="260"/>
      <c r="T19" s="260"/>
      <c r="U19" s="260"/>
      <c r="V19" s="260"/>
      <c r="W19" s="260"/>
      <c r="X19" s="260"/>
      <c r="Y19" s="260"/>
      <c r="Z19" s="260"/>
      <c r="AA19" s="260"/>
      <c r="AB19" s="260"/>
      <c r="AC19" s="260"/>
    </row>
    <row r="20" spans="2:29" ht="12.75" customHeight="1">
      <c r="B20" s="401"/>
      <c r="C20" s="1383"/>
      <c r="D20" s="1386"/>
      <c r="E20" s="274"/>
      <c r="F20" s="270"/>
      <c r="G20" s="399"/>
      <c r="H20" s="270"/>
      <c r="I20" s="399"/>
      <c r="J20" s="270"/>
      <c r="K20" s="270"/>
      <c r="L20" s="270"/>
      <c r="M20" s="270"/>
      <c r="N20" s="270"/>
      <c r="O20" s="270"/>
      <c r="P20" s="260"/>
      <c r="Q20" s="260"/>
      <c r="R20" s="260"/>
      <c r="S20" s="260"/>
      <c r="T20" s="260"/>
      <c r="U20" s="260"/>
      <c r="V20" s="260"/>
      <c r="W20" s="260"/>
      <c r="X20" s="260"/>
      <c r="Y20" s="260"/>
      <c r="Z20" s="260"/>
      <c r="AA20" s="260"/>
      <c r="AB20" s="260"/>
      <c r="AC20" s="260"/>
    </row>
    <row r="21" spans="2:29" ht="15">
      <c r="B21" s="276" t="s">
        <v>573</v>
      </c>
      <c r="C21" s="1383"/>
      <c r="D21" s="1386"/>
      <c r="E21" s="274"/>
      <c r="F21"/>
      <c r="G21" s="402"/>
      <c r="H21" s="270"/>
      <c r="I21" s="402"/>
      <c r="J21" s="270"/>
      <c r="K21" s="270"/>
      <c r="L21" s="270"/>
      <c r="M21" s="270"/>
      <c r="N21" s="270"/>
      <c r="O21" s="270"/>
      <c r="P21" s="260"/>
      <c r="Q21" s="260"/>
      <c r="R21" s="260"/>
      <c r="S21" s="260"/>
      <c r="T21" s="260"/>
      <c r="U21" s="260"/>
      <c r="V21" s="260"/>
      <c r="W21" s="260"/>
      <c r="X21" s="260"/>
      <c r="Y21" s="260"/>
      <c r="Z21" s="260"/>
      <c r="AA21" s="260"/>
      <c r="AB21" s="260"/>
      <c r="AC21" s="260"/>
    </row>
    <row r="22" spans="2:29">
      <c r="B22" s="275"/>
      <c r="C22" s="1384"/>
      <c r="D22" s="1387"/>
      <c r="E22" s="274"/>
      <c r="F22" s="400"/>
      <c r="G22" s="399"/>
      <c r="H22" s="400"/>
      <c r="I22" s="399"/>
      <c r="J22" s="270"/>
      <c r="K22" s="270"/>
      <c r="L22" s="270"/>
      <c r="M22" s="270"/>
      <c r="N22" s="270"/>
      <c r="O22" s="270"/>
      <c r="P22" s="260"/>
      <c r="Q22" s="260"/>
      <c r="R22" s="260"/>
      <c r="S22" s="260"/>
      <c r="T22" s="260"/>
      <c r="U22" s="260"/>
      <c r="V22" s="260"/>
      <c r="W22" s="260"/>
      <c r="X22" s="260"/>
      <c r="Y22" s="260"/>
      <c r="Z22" s="260"/>
      <c r="AA22" s="260"/>
      <c r="AB22" s="260"/>
      <c r="AC22" s="260"/>
    </row>
    <row r="23" spans="2:29" ht="12.75" customHeight="1">
      <c r="B23" s="401"/>
      <c r="C23" s="934" t="str">
        <f>IF(C14="UL94 V-0","Thickness for UL94-V0 rating in data sheet","")</f>
        <v/>
      </c>
      <c r="D23" s="935"/>
      <c r="E23" s="936" t="str">
        <f>IF(C14&lt;&gt;"UL94 V-0","",IF(OR(D23=0,ISBLANK(D23)),"FAIL","PASS"))</f>
        <v/>
      </c>
      <c r="F23" s="400"/>
      <c r="G23" s="399"/>
      <c r="H23" s="400"/>
      <c r="I23" s="399"/>
      <c r="J23" s="270"/>
      <c r="K23" s="270"/>
      <c r="L23" s="270"/>
      <c r="M23" s="270"/>
      <c r="N23" s="270"/>
      <c r="O23" s="270"/>
      <c r="P23" s="260"/>
      <c r="Q23" s="260"/>
      <c r="R23" s="260"/>
      <c r="S23" s="260"/>
      <c r="T23" s="260"/>
      <c r="U23" s="260"/>
      <c r="V23" s="260"/>
      <c r="W23" s="260"/>
      <c r="X23" s="260"/>
      <c r="Y23" s="260"/>
      <c r="Z23" s="260"/>
      <c r="AA23" s="260"/>
      <c r="AB23" s="260"/>
      <c r="AC23" s="260"/>
    </row>
    <row r="24" spans="2:29" ht="12.75" customHeight="1">
      <c r="B24" s="403"/>
      <c r="C24" s="271" t="s">
        <v>574</v>
      </c>
      <c r="D24" s="288"/>
      <c r="E24" s="946" t="str">
        <f>IF(C14="FAR 25.853(a)(1)(i)",IF(ISBLANK(D24),"FAIL","PASS"),IF(AND(D24&gt;=D23,E23="PASS"),"PASS","FAIL"))</f>
        <v>FAIL</v>
      </c>
      <c r="F24" s="400"/>
      <c r="G24" s="399"/>
      <c r="H24"/>
      <c r="I24"/>
      <c r="J24" s="270"/>
      <c r="K24" s="270"/>
      <c r="L24" s="270"/>
      <c r="M24" s="270"/>
      <c r="N24" s="270"/>
      <c r="O24" s="270"/>
      <c r="P24" s="260"/>
      <c r="Q24" s="260"/>
      <c r="R24" s="260"/>
      <c r="S24" s="260"/>
      <c r="T24" s="260"/>
      <c r="U24" s="260"/>
      <c r="V24" s="260"/>
      <c r="W24" s="260"/>
      <c r="X24" s="260"/>
      <c r="Y24" s="260"/>
      <c r="Z24" s="260"/>
      <c r="AA24" s="260"/>
      <c r="AB24" s="260"/>
      <c r="AC24" s="260"/>
    </row>
    <row r="25" spans="2:29">
      <c r="B25" s="404"/>
      <c r="C25" s="284"/>
      <c r="D25" s="283"/>
      <c r="E25" s="282"/>
      <c r="F25" s="400"/>
      <c r="G25" s="399"/>
      <c r="H25" s="400"/>
      <c r="I25" s="399"/>
      <c r="J25" s="270"/>
      <c r="K25" s="270"/>
      <c r="L25" s="270"/>
      <c r="M25" s="270"/>
      <c r="N25" s="270"/>
      <c r="O25" s="270"/>
      <c r="P25" s="260"/>
      <c r="Q25" s="260"/>
      <c r="R25" s="260"/>
      <c r="S25" s="260"/>
      <c r="T25" s="260"/>
      <c r="U25" s="260"/>
      <c r="V25" s="260"/>
      <c r="W25" s="260"/>
      <c r="X25" s="260"/>
      <c r="Y25" s="260"/>
      <c r="Z25" s="260"/>
      <c r="AA25" s="260"/>
      <c r="AB25" s="260"/>
      <c r="AC25" s="260"/>
    </row>
    <row r="26" spans="2:29">
      <c r="B26" s="281"/>
      <c r="C26" s="280" t="s">
        <v>571</v>
      </c>
      <c r="D26" s="279" t="s">
        <v>572</v>
      </c>
      <c r="E26" s="278"/>
      <c r="F26" s="400"/>
      <c r="H26" s="400"/>
      <c r="I26" s="399"/>
      <c r="J26" s="270"/>
      <c r="K26" s="270"/>
      <c r="L26" s="270"/>
      <c r="M26" s="270"/>
      <c r="N26" s="270"/>
      <c r="O26" s="270"/>
      <c r="P26" s="260"/>
      <c r="Q26" s="260"/>
      <c r="R26" s="260"/>
      <c r="S26" s="260"/>
      <c r="T26" s="260"/>
      <c r="U26" s="260"/>
      <c r="V26" s="260"/>
      <c r="W26" s="260"/>
      <c r="X26" s="260"/>
      <c r="Y26" s="260"/>
      <c r="Z26" s="260"/>
      <c r="AA26" s="260"/>
      <c r="AB26" s="260"/>
      <c r="AC26" s="260"/>
    </row>
    <row r="27" spans="2:29" ht="12.75" customHeight="1">
      <c r="B27" s="277"/>
      <c r="C27" s="405" t="s">
        <v>575</v>
      </c>
      <c r="D27" s="1393"/>
      <c r="E27" s="1400"/>
      <c r="F27" s="400"/>
      <c r="G27" s="399"/>
      <c r="H27" s="400"/>
      <c r="I27" s="399"/>
      <c r="J27" s="270"/>
      <c r="K27" s="270"/>
      <c r="L27" s="270"/>
      <c r="M27" s="270"/>
      <c r="N27" s="270"/>
      <c r="O27" s="270"/>
      <c r="P27" s="260"/>
      <c r="Q27" s="260"/>
      <c r="R27" s="260"/>
      <c r="S27" s="260"/>
      <c r="T27" s="260"/>
      <c r="U27" s="260"/>
      <c r="V27" s="260"/>
      <c r="W27" s="260"/>
      <c r="X27" s="260"/>
      <c r="Y27" s="260"/>
      <c r="Z27" s="260"/>
      <c r="AA27" s="260"/>
      <c r="AB27" s="260"/>
      <c r="AC27" s="260"/>
    </row>
    <row r="28" spans="2:29">
      <c r="B28" s="273"/>
      <c r="C28" s="1396"/>
      <c r="D28" s="1394"/>
      <c r="E28" s="1401"/>
      <c r="F28" s="270"/>
      <c r="G28" s="543"/>
      <c r="H28" s="270"/>
      <c r="I28" s="399"/>
      <c r="J28" s="270"/>
      <c r="K28" s="270"/>
      <c r="L28" s="270"/>
      <c r="M28" s="270"/>
      <c r="N28" s="270"/>
      <c r="O28" s="270"/>
      <c r="P28" s="260"/>
      <c r="Q28" s="260"/>
      <c r="R28" s="260"/>
      <c r="S28" s="260"/>
      <c r="T28" s="260"/>
      <c r="U28" s="260"/>
      <c r="V28" s="260"/>
      <c r="W28" s="260"/>
      <c r="X28" s="260"/>
      <c r="Y28" s="260"/>
      <c r="Z28" s="260"/>
      <c r="AA28" s="260"/>
      <c r="AB28" s="260"/>
      <c r="AC28" s="260"/>
    </row>
    <row r="29" spans="2:29">
      <c r="B29" s="273"/>
      <c r="C29" s="1396"/>
      <c r="D29" s="1394"/>
      <c r="E29" s="1401"/>
      <c r="F29" s="270"/>
      <c r="G29" s="399"/>
      <c r="H29" s="270"/>
      <c r="I29" s="399"/>
      <c r="J29" s="270"/>
      <c r="K29" s="270"/>
      <c r="L29" s="270"/>
      <c r="M29" s="270"/>
      <c r="N29" s="270"/>
      <c r="O29" s="270"/>
      <c r="P29" s="260"/>
      <c r="Q29" s="260"/>
      <c r="R29" s="260"/>
      <c r="S29" s="260"/>
      <c r="T29" s="260"/>
      <c r="U29" s="260"/>
      <c r="V29" s="260"/>
      <c r="W29" s="260"/>
      <c r="X29" s="260"/>
      <c r="Y29" s="260"/>
      <c r="Z29" s="260"/>
      <c r="AA29" s="260"/>
      <c r="AB29" s="260"/>
      <c r="AC29" s="260"/>
    </row>
    <row r="30" spans="2:29">
      <c r="B30" s="273"/>
      <c r="C30" s="1396"/>
      <c r="D30" s="1394"/>
      <c r="E30" s="1401"/>
      <c r="F30" s="270"/>
      <c r="G30" s="402"/>
      <c r="H30" s="270"/>
      <c r="I30" s="402"/>
      <c r="J30" s="270"/>
      <c r="K30" s="270"/>
      <c r="L30" s="270"/>
      <c r="M30" s="270"/>
      <c r="N30" s="270"/>
      <c r="O30" s="270"/>
      <c r="P30" s="260"/>
      <c r="Q30" s="260"/>
      <c r="R30" s="260"/>
      <c r="S30" s="260"/>
      <c r="T30" s="260"/>
      <c r="U30" s="260"/>
      <c r="V30" s="260"/>
      <c r="W30" s="260"/>
      <c r="X30" s="260"/>
      <c r="Y30" s="260"/>
      <c r="Z30" s="260"/>
      <c r="AA30" s="260"/>
      <c r="AB30" s="260"/>
      <c r="AC30" s="260"/>
    </row>
    <row r="31" spans="2:29">
      <c r="B31" s="273"/>
      <c r="C31" s="1397"/>
      <c r="D31" s="1395"/>
      <c r="E31" s="1402"/>
      <c r="F31" s="400"/>
      <c r="G31" s="399"/>
      <c r="H31" s="400"/>
      <c r="I31" s="399"/>
      <c r="J31" s="400"/>
      <c r="K31" s="399"/>
      <c r="L31" s="270"/>
      <c r="M31" s="270"/>
      <c r="N31" s="270"/>
      <c r="O31" s="270"/>
      <c r="P31" s="260"/>
      <c r="Q31" s="260"/>
      <c r="R31" s="260"/>
      <c r="S31" s="260"/>
      <c r="T31" s="260"/>
      <c r="U31" s="260"/>
      <c r="V31" s="260"/>
      <c r="W31" s="260"/>
      <c r="X31" s="260"/>
      <c r="Y31" s="260"/>
      <c r="Z31" s="260"/>
      <c r="AA31" s="260"/>
      <c r="AB31" s="260"/>
      <c r="AC31" s="260"/>
    </row>
    <row r="32" spans="2:29">
      <c r="B32" s="273"/>
      <c r="C32" s="258" t="s">
        <v>576</v>
      </c>
      <c r="D32" s="632"/>
      <c r="E32" s="947" t="str">
        <f>IF(D32&gt;=0.5,"PASS","FAIL")</f>
        <v>FAIL</v>
      </c>
      <c r="F32" s="400"/>
      <c r="G32" s="399"/>
      <c r="H32" s="400"/>
      <c r="I32" s="399"/>
      <c r="J32" s="270"/>
      <c r="K32" s="270"/>
      <c r="L32" s="270"/>
      <c r="M32" s="270"/>
      <c r="N32" s="270"/>
      <c r="O32" s="270"/>
      <c r="P32" s="260"/>
      <c r="Q32" s="260"/>
      <c r="R32" s="260"/>
      <c r="S32" s="260"/>
      <c r="T32" s="260"/>
      <c r="U32" s="260"/>
      <c r="V32" s="260"/>
      <c r="W32" s="260"/>
      <c r="X32" s="260"/>
      <c r="Y32" s="260"/>
      <c r="Z32" s="260"/>
      <c r="AA32" s="260"/>
      <c r="AB32" s="260"/>
      <c r="AC32" s="260"/>
    </row>
    <row r="33" spans="1:41" ht="15">
      <c r="B33" s="276" t="s">
        <v>577</v>
      </c>
      <c r="C33" s="405" t="s">
        <v>578</v>
      </c>
      <c r="D33" s="1398"/>
      <c r="E33" s="274"/>
      <c r="F33" s="400"/>
      <c r="G33" s="399"/>
      <c r="H33" s="400"/>
      <c r="I33" s="399"/>
      <c r="J33" s="270"/>
      <c r="K33" s="270"/>
      <c r="L33" s="270"/>
      <c r="M33" s="270"/>
      <c r="N33" s="270"/>
      <c r="O33" s="270"/>
      <c r="P33" s="260"/>
      <c r="Q33" s="260"/>
      <c r="R33" s="260"/>
      <c r="S33" s="260"/>
      <c r="T33" s="260"/>
      <c r="U33" s="260"/>
      <c r="V33" s="260"/>
      <c r="W33" s="260"/>
      <c r="X33" s="260"/>
      <c r="Y33" s="260"/>
      <c r="Z33" s="260"/>
      <c r="AA33" s="260"/>
      <c r="AB33" s="260"/>
      <c r="AC33" s="260"/>
    </row>
    <row r="34" spans="1:41">
      <c r="B34" s="275"/>
      <c r="C34" s="1396"/>
      <c r="D34" s="1398"/>
      <c r="E34" s="274"/>
      <c r="F34" s="400"/>
      <c r="G34" s="399"/>
      <c r="H34" s="400"/>
      <c r="I34" s="399"/>
      <c r="J34" s="270"/>
      <c r="K34" s="270"/>
      <c r="L34" s="270"/>
      <c r="M34" s="270"/>
      <c r="N34" s="270"/>
      <c r="O34" s="270"/>
      <c r="P34" s="260"/>
      <c r="Q34" s="260"/>
      <c r="R34" s="260"/>
      <c r="S34" s="260"/>
      <c r="T34" s="260"/>
      <c r="U34" s="260"/>
      <c r="V34" s="260"/>
      <c r="W34" s="260"/>
      <c r="X34" s="260"/>
      <c r="Y34" s="260"/>
      <c r="Z34" s="260"/>
      <c r="AA34" s="260"/>
      <c r="AB34" s="260"/>
      <c r="AC34" s="260"/>
    </row>
    <row r="35" spans="1:41">
      <c r="B35" s="273"/>
      <c r="C35" s="1396"/>
      <c r="D35" s="1398"/>
      <c r="E35" s="274"/>
      <c r="F35" s="400"/>
      <c r="G35" s="399"/>
      <c r="H35" s="400"/>
      <c r="I35" s="399"/>
      <c r="J35" s="270"/>
      <c r="K35" s="270"/>
      <c r="L35" s="270"/>
      <c r="M35" s="270"/>
      <c r="N35" s="270"/>
      <c r="O35" s="270"/>
      <c r="P35" s="260"/>
      <c r="Q35" s="260"/>
      <c r="R35" s="260"/>
      <c r="S35" s="260"/>
      <c r="T35" s="260"/>
      <c r="U35" s="260"/>
      <c r="V35" s="260"/>
      <c r="W35" s="260"/>
      <c r="X35" s="260"/>
      <c r="Y35" s="260"/>
      <c r="Z35" s="260"/>
      <c r="AA35" s="260"/>
      <c r="AB35" s="260"/>
      <c r="AC35" s="260"/>
    </row>
    <row r="36" spans="1:41">
      <c r="B36" s="273"/>
      <c r="C36" s="1396"/>
      <c r="D36" s="1398"/>
      <c r="E36" s="274"/>
      <c r="F36" s="400"/>
      <c r="G36" s="399"/>
      <c r="H36" s="400"/>
      <c r="I36" s="399"/>
      <c r="J36" s="270"/>
      <c r="K36" s="270"/>
      <c r="L36" s="270"/>
      <c r="M36" s="270"/>
      <c r="N36" s="270"/>
      <c r="O36" s="270"/>
      <c r="P36" s="260"/>
      <c r="Q36" s="260"/>
      <c r="R36" s="260"/>
      <c r="S36" s="260"/>
      <c r="T36" s="260"/>
      <c r="U36" s="260"/>
      <c r="V36" s="260"/>
      <c r="W36" s="260"/>
      <c r="X36" s="260"/>
      <c r="Y36" s="260"/>
      <c r="Z36" s="260"/>
      <c r="AA36" s="260"/>
      <c r="AB36" s="260"/>
      <c r="AC36" s="260"/>
    </row>
    <row r="37" spans="1:41">
      <c r="B37" s="273"/>
      <c r="C37" s="1397"/>
      <c r="D37" s="1399"/>
      <c r="E37" s="274"/>
      <c r="F37" s="400"/>
      <c r="G37" s="399"/>
      <c r="H37" s="400"/>
      <c r="I37" s="399"/>
      <c r="J37" s="270"/>
      <c r="K37" s="270"/>
      <c r="L37" s="270"/>
      <c r="M37" s="270"/>
      <c r="N37" s="270"/>
      <c r="O37" s="270"/>
      <c r="P37" s="260"/>
      <c r="Q37" s="260"/>
      <c r="R37" s="260"/>
      <c r="S37" s="260"/>
      <c r="T37" s="260"/>
      <c r="U37" s="260"/>
      <c r="V37" s="260"/>
      <c r="W37" s="260"/>
      <c r="X37" s="260"/>
      <c r="Y37" s="260"/>
      <c r="Z37" s="260"/>
      <c r="AA37" s="260"/>
      <c r="AB37" s="260"/>
      <c r="AC37" s="260"/>
    </row>
    <row r="38" spans="1:41">
      <c r="B38" s="273"/>
      <c r="C38" s="271" t="str">
        <f>IF(C14="UL94 V-0","Thickness for UL94-V0 rating in data sheet","")</f>
        <v/>
      </c>
      <c r="D38" s="288"/>
      <c r="E38" s="383" t="str">
        <f>IF(C14&lt;&gt;"UL94 V-0","",IF(OR(D38=0,ISBLANK(D38)),"FAIL","PASS"))</f>
        <v/>
      </c>
      <c r="F38" s="400"/>
      <c r="G38" s="399"/>
      <c r="H38" s="400"/>
      <c r="I38" s="399"/>
      <c r="J38" s="270"/>
      <c r="K38" s="270"/>
      <c r="L38" s="270"/>
      <c r="M38" s="270"/>
      <c r="N38" s="270"/>
      <c r="O38" s="270"/>
      <c r="P38" s="260"/>
      <c r="Q38" s="260"/>
      <c r="R38" s="260"/>
      <c r="S38" s="260"/>
      <c r="T38" s="260"/>
      <c r="U38" s="260"/>
      <c r="V38" s="260"/>
      <c r="W38" s="260"/>
      <c r="X38" s="260"/>
      <c r="Y38" s="260"/>
      <c r="Z38" s="260"/>
      <c r="AA38" s="260"/>
      <c r="AB38" s="260"/>
      <c r="AC38" s="260"/>
      <c r="AD38" s="270"/>
      <c r="AE38" s="270"/>
      <c r="AF38" s="270"/>
      <c r="AG38" s="270"/>
      <c r="AH38" s="270"/>
      <c r="AI38" s="270"/>
      <c r="AJ38" s="270"/>
      <c r="AK38" s="270"/>
      <c r="AL38" s="270"/>
      <c r="AM38" s="270"/>
      <c r="AN38" s="270"/>
      <c r="AO38" s="270"/>
    </row>
    <row r="39" spans="1:41">
      <c r="B39" s="272"/>
      <c r="C39" s="271" t="s">
        <v>574</v>
      </c>
      <c r="D39" s="632"/>
      <c r="E39" s="946" t="str">
        <f>IF(C14="FAR 25.853(a)(1)(i)",IF(ISBLANK(D39),"FAIL","PASS"),IF(AND(D39&gt;=D38,E38="PASS"),"PASS","FAIL"))</f>
        <v>FAIL</v>
      </c>
      <c r="F39" s="400"/>
      <c r="G39" s="399"/>
      <c r="H39" s="400"/>
      <c r="I39" s="399"/>
      <c r="J39" s="270"/>
      <c r="K39" s="270"/>
      <c r="L39" s="270"/>
      <c r="M39" s="270"/>
      <c r="N39" s="270"/>
      <c r="O39" s="270"/>
      <c r="P39" s="260"/>
      <c r="Q39" s="260"/>
      <c r="R39" s="260"/>
      <c r="S39" s="260"/>
      <c r="T39" s="260"/>
      <c r="U39" s="260"/>
      <c r="V39" s="260"/>
      <c r="W39" s="260"/>
      <c r="X39" s="260"/>
      <c r="Y39" s="260"/>
      <c r="Z39" s="260"/>
      <c r="AA39" s="260"/>
      <c r="AB39" s="260"/>
      <c r="AC39" s="260"/>
      <c r="AD39" s="270"/>
      <c r="AE39" s="270"/>
      <c r="AF39" s="270"/>
      <c r="AG39" s="270"/>
      <c r="AH39" s="270"/>
      <c r="AI39" s="270"/>
      <c r="AJ39" s="270"/>
      <c r="AK39" s="270"/>
      <c r="AL39" s="270"/>
      <c r="AM39" s="270"/>
      <c r="AN39" s="270"/>
      <c r="AO39" s="270"/>
    </row>
    <row r="40" spans="1:41">
      <c r="B40" s="1390"/>
      <c r="C40" s="1391"/>
      <c r="D40" s="1391"/>
      <c r="E40" s="1392"/>
      <c r="F40" s="400"/>
      <c r="G40" s="399"/>
      <c r="H40" s="400"/>
      <c r="I40" s="399"/>
      <c r="J40" s="400"/>
      <c r="K40" s="399"/>
      <c r="L40" s="270"/>
      <c r="M40" s="270"/>
      <c r="N40" s="270"/>
      <c r="O40" s="270"/>
      <c r="P40" s="260"/>
      <c r="Q40" s="260"/>
      <c r="R40" s="260"/>
      <c r="S40" s="260"/>
      <c r="T40" s="260"/>
      <c r="U40" s="260"/>
      <c r="V40" s="260"/>
      <c r="W40" s="260"/>
      <c r="X40" s="260"/>
      <c r="Y40" s="260"/>
      <c r="Z40" s="260"/>
      <c r="AA40" s="260"/>
      <c r="AB40" s="260"/>
      <c r="AC40" s="260"/>
      <c r="AD40" s="270"/>
      <c r="AE40" s="270"/>
      <c r="AF40" s="270"/>
      <c r="AG40" s="270"/>
      <c r="AH40" s="270"/>
      <c r="AI40" s="270"/>
      <c r="AJ40" s="270"/>
      <c r="AK40" s="270"/>
      <c r="AL40" s="270"/>
      <c r="AM40" s="270"/>
      <c r="AN40" s="270"/>
      <c r="AO40" s="270"/>
    </row>
    <row r="41" spans="1:41">
      <c r="B41" s="1376" t="s">
        <v>579</v>
      </c>
      <c r="C41" s="1377"/>
      <c r="D41" s="1377"/>
      <c r="E41" s="1378"/>
      <c r="F41" s="270"/>
      <c r="G41" s="270"/>
      <c r="H41" s="270"/>
      <c r="I41" s="270"/>
      <c r="J41" s="270"/>
      <c r="K41" s="270"/>
      <c r="L41" s="270"/>
      <c r="M41" s="270"/>
      <c r="N41" s="270"/>
      <c r="O41" s="270"/>
      <c r="P41" s="260"/>
      <c r="Q41" s="260"/>
      <c r="R41" s="260"/>
      <c r="S41" s="260"/>
      <c r="T41" s="260"/>
      <c r="U41" s="260"/>
      <c r="V41" s="260"/>
      <c r="W41" s="260"/>
      <c r="X41" s="260"/>
      <c r="Y41" s="260"/>
      <c r="Z41" s="260"/>
      <c r="AA41" s="260"/>
      <c r="AB41" s="260"/>
      <c r="AC41" s="260"/>
      <c r="AD41" s="270"/>
      <c r="AE41" s="270"/>
      <c r="AF41" s="270"/>
      <c r="AG41" s="270"/>
      <c r="AH41" s="270"/>
      <c r="AI41" s="270"/>
      <c r="AJ41" s="270"/>
      <c r="AK41" s="270"/>
      <c r="AL41" s="270"/>
      <c r="AM41" s="270"/>
      <c r="AN41" s="270"/>
      <c r="AO41" s="270"/>
    </row>
    <row r="42" spans="1:41">
      <c r="B42" s="1379"/>
      <c r="C42" s="1380"/>
      <c r="D42" s="1380"/>
      <c r="E42" s="1381"/>
      <c r="F42" s="270"/>
      <c r="G42" s="270"/>
      <c r="H42" s="270"/>
      <c r="I42" s="270"/>
      <c r="J42" s="270"/>
      <c r="K42" s="270"/>
      <c r="L42" s="270"/>
      <c r="M42" s="270"/>
      <c r="N42" s="270"/>
      <c r="O42" s="270"/>
      <c r="P42" s="260"/>
      <c r="Q42" s="260"/>
      <c r="R42" s="260"/>
      <c r="S42" s="260"/>
      <c r="T42" s="260"/>
      <c r="U42" s="260"/>
      <c r="V42" s="260"/>
      <c r="W42" s="260"/>
      <c r="X42" s="260"/>
      <c r="Y42" s="260"/>
      <c r="Z42" s="260"/>
      <c r="AA42" s="260"/>
      <c r="AB42" s="260"/>
      <c r="AC42" s="260"/>
      <c r="AD42" s="270"/>
      <c r="AE42" s="270"/>
      <c r="AF42" s="270"/>
      <c r="AG42" s="270"/>
      <c r="AH42" s="270"/>
      <c r="AI42" s="270"/>
      <c r="AJ42" s="270"/>
      <c r="AK42" s="270"/>
      <c r="AL42" s="270"/>
      <c r="AM42" s="270"/>
      <c r="AN42" s="270"/>
      <c r="AO42" s="270"/>
    </row>
    <row r="43" spans="1:41" s="259" customFormat="1">
      <c r="A43" s="258"/>
      <c r="B43" s="270"/>
      <c r="C43" s="270"/>
      <c r="D43" s="270"/>
      <c r="E43" s="270"/>
      <c r="F43" s="270"/>
      <c r="G43" s="270"/>
      <c r="H43" s="270"/>
      <c r="I43" s="270"/>
      <c r="J43" s="270"/>
      <c r="K43" s="270"/>
      <c r="L43" s="270"/>
      <c r="M43" s="270"/>
      <c r="N43" s="270"/>
      <c r="O43" s="270"/>
      <c r="P43" s="260"/>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row>
    <row r="44" spans="1:41" s="259" customFormat="1">
      <c r="A44" s="258"/>
      <c r="B44" s="406" t="s">
        <v>580</v>
      </c>
      <c r="C44" s="270"/>
      <c r="D44" s="270"/>
      <c r="E44" s="270"/>
      <c r="F44" s="270"/>
      <c r="G44" s="270"/>
      <c r="H44" s="270"/>
      <c r="I44" s="270"/>
      <c r="J44" s="270"/>
      <c r="K44" s="270"/>
      <c r="L44" s="270"/>
      <c r="M44" s="270"/>
      <c r="N44" s="270"/>
      <c r="O44" s="270"/>
      <c r="P44" s="260"/>
      <c r="Q44" s="260"/>
      <c r="R44" s="260"/>
      <c r="S44" s="260"/>
      <c r="T44" s="260"/>
      <c r="U44" s="260"/>
      <c r="V44" s="260"/>
      <c r="W44" s="260"/>
      <c r="X44" s="260"/>
      <c r="Y44" s="260"/>
      <c r="Z44" s="260"/>
      <c r="AA44" s="260"/>
      <c r="AB44" s="260"/>
      <c r="AC44" s="260"/>
      <c r="AD44" s="260"/>
      <c r="AE44" s="260"/>
      <c r="AF44" s="260"/>
      <c r="AG44" s="260"/>
      <c r="AH44" s="260"/>
      <c r="AI44" s="260"/>
      <c r="AJ44" s="260"/>
      <c r="AK44" s="260"/>
      <c r="AL44" s="260"/>
      <c r="AM44" s="260"/>
      <c r="AN44" s="260"/>
      <c r="AO44" s="260"/>
    </row>
    <row r="45" spans="1:41" s="259" customFormat="1">
      <c r="B45" s="269"/>
      <c r="C45" s="268"/>
      <c r="D45" s="268"/>
      <c r="E45" s="268"/>
      <c r="F45" s="268"/>
      <c r="G45" s="268"/>
      <c r="H45" s="268"/>
      <c r="I45" s="268"/>
      <c r="J45" s="268"/>
      <c r="K45" s="268"/>
      <c r="L45" s="268"/>
      <c r="M45" s="268"/>
      <c r="N45" s="268"/>
      <c r="O45" s="267"/>
      <c r="P45" s="260"/>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row>
    <row r="46" spans="1:41" s="259" customFormat="1">
      <c r="B46" s="266"/>
      <c r="C46" s="265"/>
      <c r="D46" s="265"/>
      <c r="E46" s="265"/>
      <c r="F46" s="265"/>
      <c r="G46" s="265"/>
      <c r="H46" s="265"/>
      <c r="I46" s="265"/>
      <c r="J46" s="265"/>
      <c r="K46" s="265"/>
      <c r="L46" s="265"/>
      <c r="M46" s="265"/>
      <c r="N46" s="265"/>
      <c r="O46" s="264"/>
      <c r="P46" s="260"/>
      <c r="Q46" s="260"/>
      <c r="R46" s="260"/>
      <c r="S46" s="260"/>
      <c r="T46" s="260"/>
      <c r="U46" s="260"/>
      <c r="V46" s="260"/>
      <c r="W46" s="260"/>
      <c r="X46" s="260"/>
      <c r="Y46" s="260"/>
      <c r="Z46" s="260"/>
      <c r="AA46" s="260"/>
      <c r="AB46" s="260"/>
      <c r="AC46" s="260"/>
      <c r="AD46" s="260"/>
      <c r="AE46" s="260"/>
      <c r="AF46" s="260"/>
      <c r="AG46" s="260"/>
      <c r="AH46" s="260"/>
      <c r="AI46" s="260"/>
      <c r="AJ46" s="260"/>
      <c r="AK46" s="260"/>
      <c r="AL46" s="260"/>
      <c r="AM46" s="260"/>
      <c r="AN46" s="260"/>
      <c r="AO46" s="260"/>
    </row>
    <row r="47" spans="1:41" s="259" customFormat="1">
      <c r="B47" s="266"/>
      <c r="C47" s="265"/>
      <c r="D47" s="265"/>
      <c r="E47" s="265"/>
      <c r="F47" s="265"/>
      <c r="G47" s="265"/>
      <c r="H47" s="265"/>
      <c r="I47" s="265"/>
      <c r="J47" s="265"/>
      <c r="K47" s="265"/>
      <c r="L47" s="265"/>
      <c r="M47" s="265"/>
      <c r="N47" s="265"/>
      <c r="O47" s="264"/>
      <c r="P47" s="260"/>
      <c r="Q47" s="260"/>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row>
    <row r="48" spans="1:41" s="259" customFormat="1">
      <c r="B48" s="266"/>
      <c r="C48" s="265"/>
      <c r="D48" s="265"/>
      <c r="E48" s="265"/>
      <c r="F48" s="265"/>
      <c r="G48" s="265"/>
      <c r="H48" s="265"/>
      <c r="I48" s="265"/>
      <c r="J48" s="265"/>
      <c r="K48" s="265"/>
      <c r="L48" s="265"/>
      <c r="M48" s="265"/>
      <c r="N48" s="265"/>
      <c r="O48" s="264"/>
      <c r="P48" s="260"/>
      <c r="Q48" s="260"/>
      <c r="R48" s="260"/>
      <c r="S48" s="260"/>
      <c r="T48" s="260"/>
      <c r="U48" s="260"/>
      <c r="V48" s="260"/>
      <c r="W48" s="260"/>
      <c r="X48" s="260"/>
      <c r="Y48" s="260"/>
      <c r="Z48" s="260"/>
      <c r="AA48" s="260"/>
      <c r="AB48" s="260"/>
      <c r="AC48" s="260"/>
      <c r="AD48" s="260"/>
      <c r="AE48" s="260"/>
      <c r="AF48" s="260"/>
      <c r="AG48" s="260"/>
      <c r="AH48" s="260"/>
      <c r="AI48" s="260"/>
      <c r="AJ48" s="260"/>
      <c r="AK48" s="260"/>
      <c r="AL48" s="260"/>
      <c r="AM48" s="260"/>
      <c r="AN48" s="260"/>
      <c r="AO48" s="260"/>
    </row>
    <row r="49" spans="2:41" s="259" customFormat="1">
      <c r="B49" s="266"/>
      <c r="C49" s="265"/>
      <c r="D49" s="265"/>
      <c r="E49" s="265"/>
      <c r="F49" s="265"/>
      <c r="G49" s="265"/>
      <c r="H49" s="265"/>
      <c r="I49" s="265"/>
      <c r="J49" s="265"/>
      <c r="K49" s="265"/>
      <c r="L49" s="265"/>
      <c r="M49" s="265"/>
      <c r="N49" s="265"/>
      <c r="O49" s="264"/>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row>
    <row r="50" spans="2:41" s="259" customFormat="1">
      <c r="B50" s="266"/>
      <c r="C50" s="265"/>
      <c r="D50" s="265"/>
      <c r="E50" s="265"/>
      <c r="F50" s="265"/>
      <c r="G50" s="265"/>
      <c r="H50" s="265"/>
      <c r="I50" s="265"/>
      <c r="J50" s="265"/>
      <c r="K50" s="265"/>
      <c r="L50" s="265"/>
      <c r="M50" s="265"/>
      <c r="N50" s="265"/>
      <c r="O50" s="264"/>
      <c r="P50" s="260"/>
      <c r="Q50" s="260"/>
      <c r="R50" s="260"/>
      <c r="S50" s="260"/>
      <c r="T50" s="260"/>
      <c r="U50" s="260"/>
      <c r="V50" s="260"/>
      <c r="W50" s="260"/>
      <c r="X50" s="260"/>
      <c r="Y50" s="260"/>
      <c r="Z50" s="260"/>
      <c r="AA50" s="260"/>
      <c r="AB50" s="260"/>
      <c r="AC50" s="260"/>
      <c r="AD50" s="260"/>
      <c r="AE50" s="260"/>
      <c r="AF50" s="260"/>
      <c r="AG50" s="260"/>
      <c r="AH50" s="260"/>
      <c r="AI50" s="260"/>
      <c r="AJ50" s="260"/>
      <c r="AK50" s="260"/>
      <c r="AL50" s="260"/>
      <c r="AM50" s="260"/>
      <c r="AN50" s="260"/>
      <c r="AO50" s="260"/>
    </row>
    <row r="51" spans="2:41" s="259" customFormat="1">
      <c r="B51" s="266"/>
      <c r="C51" s="265"/>
      <c r="D51" s="265"/>
      <c r="E51" s="265"/>
      <c r="F51" s="265"/>
      <c r="G51" s="265"/>
      <c r="H51" s="265"/>
      <c r="I51" s="265"/>
      <c r="J51" s="265"/>
      <c r="K51" s="265"/>
      <c r="L51" s="265"/>
      <c r="M51" s="265"/>
      <c r="N51" s="265"/>
      <c r="O51" s="264"/>
      <c r="P51" s="260"/>
      <c r="Q51" s="260"/>
      <c r="R51" s="260"/>
      <c r="S51" s="260"/>
      <c r="T51" s="260"/>
      <c r="U51" s="260"/>
      <c r="V51" s="260"/>
      <c r="W51" s="260"/>
      <c r="X51" s="260"/>
      <c r="Y51" s="260"/>
      <c r="Z51" s="260"/>
      <c r="AA51" s="260"/>
      <c r="AB51" s="260"/>
      <c r="AC51" s="260"/>
      <c r="AD51" s="260"/>
      <c r="AE51" s="260"/>
      <c r="AF51" s="260"/>
      <c r="AG51" s="260"/>
      <c r="AH51" s="260"/>
      <c r="AI51" s="260"/>
      <c r="AJ51" s="260"/>
      <c r="AK51" s="260"/>
      <c r="AL51" s="260"/>
      <c r="AM51" s="260"/>
      <c r="AN51" s="260"/>
      <c r="AO51" s="260"/>
    </row>
    <row r="52" spans="2:41" s="259" customFormat="1">
      <c r="B52" s="266"/>
      <c r="C52" s="265"/>
      <c r="D52" s="265"/>
      <c r="E52" s="265"/>
      <c r="F52" s="265"/>
      <c r="G52" s="265"/>
      <c r="H52" s="265"/>
      <c r="I52" s="265"/>
      <c r="J52" s="265"/>
      <c r="K52" s="265"/>
      <c r="L52" s="265"/>
      <c r="M52" s="265"/>
      <c r="N52" s="265"/>
      <c r="O52" s="264"/>
      <c r="P52" s="260"/>
      <c r="Q52" s="260"/>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260"/>
    </row>
    <row r="53" spans="2:41" s="259" customFormat="1">
      <c r="B53" s="266"/>
      <c r="C53" s="265"/>
      <c r="D53" s="265"/>
      <c r="E53" s="265"/>
      <c r="F53" s="265"/>
      <c r="G53" s="265"/>
      <c r="H53" s="265"/>
      <c r="I53" s="265"/>
      <c r="J53" s="265"/>
      <c r="K53" s="265"/>
      <c r="L53" s="265"/>
      <c r="M53" s="265"/>
      <c r="N53" s="265"/>
      <c r="O53" s="264"/>
      <c r="P53" s="260"/>
      <c r="Q53" s="260"/>
      <c r="R53" s="260"/>
      <c r="S53" s="260"/>
      <c r="T53" s="260"/>
      <c r="U53" s="260"/>
      <c r="V53" s="260"/>
      <c r="W53" s="260"/>
      <c r="X53" s="260"/>
      <c r="Y53" s="260"/>
      <c r="Z53" s="260"/>
      <c r="AA53" s="260"/>
      <c r="AB53" s="260"/>
      <c r="AC53" s="260"/>
      <c r="AD53" s="260"/>
      <c r="AE53" s="260"/>
      <c r="AF53" s="260"/>
      <c r="AG53" s="260"/>
      <c r="AH53" s="260"/>
      <c r="AI53" s="260"/>
      <c r="AJ53" s="260"/>
      <c r="AK53" s="260"/>
      <c r="AL53" s="260"/>
      <c r="AM53" s="260"/>
      <c r="AN53" s="260"/>
      <c r="AO53" s="260"/>
    </row>
    <row r="54" spans="2:41" s="259" customFormat="1">
      <c r="B54" s="266"/>
      <c r="C54" s="265"/>
      <c r="D54" s="265"/>
      <c r="E54" s="265"/>
      <c r="F54" s="265"/>
      <c r="G54" s="265"/>
      <c r="H54" s="265"/>
      <c r="I54" s="265"/>
      <c r="J54" s="265"/>
      <c r="K54" s="265"/>
      <c r="L54" s="265"/>
      <c r="M54" s="265"/>
      <c r="N54" s="265"/>
      <c r="O54" s="264"/>
      <c r="P54" s="260"/>
      <c r="Q54" s="260"/>
      <c r="R54" s="260"/>
      <c r="S54" s="260"/>
      <c r="T54" s="260"/>
      <c r="U54" s="260"/>
      <c r="V54" s="260"/>
      <c r="W54" s="260"/>
      <c r="X54" s="260"/>
      <c r="Y54" s="260"/>
      <c r="Z54" s="260"/>
      <c r="AA54" s="260"/>
      <c r="AB54" s="260"/>
      <c r="AC54" s="260"/>
      <c r="AD54" s="260"/>
      <c r="AE54" s="260"/>
      <c r="AF54" s="260"/>
      <c r="AG54" s="260"/>
      <c r="AH54" s="260"/>
      <c r="AI54" s="260"/>
      <c r="AJ54" s="260"/>
      <c r="AK54" s="260"/>
      <c r="AL54" s="260"/>
      <c r="AM54" s="260"/>
      <c r="AN54" s="260"/>
      <c r="AO54" s="260"/>
    </row>
    <row r="55" spans="2:41" s="259" customFormat="1">
      <c r="B55" s="266"/>
      <c r="C55" s="265"/>
      <c r="D55" s="265"/>
      <c r="E55" s="265"/>
      <c r="F55" s="265"/>
      <c r="G55" s="265"/>
      <c r="H55" s="265"/>
      <c r="I55" s="265"/>
      <c r="J55" s="265"/>
      <c r="K55" s="265"/>
      <c r="L55" s="265"/>
      <c r="M55" s="265"/>
      <c r="N55" s="265"/>
      <c r="O55" s="264"/>
      <c r="P55" s="260"/>
      <c r="Q55" s="260"/>
      <c r="R55" s="260"/>
      <c r="S55" s="260"/>
      <c r="T55" s="260"/>
      <c r="U55" s="260"/>
      <c r="V55" s="260"/>
      <c r="W55" s="260"/>
      <c r="X55" s="260"/>
      <c r="Y55" s="260"/>
      <c r="Z55" s="260"/>
      <c r="AA55" s="260"/>
      <c r="AB55" s="260"/>
      <c r="AC55" s="260"/>
      <c r="AD55" s="260"/>
      <c r="AE55" s="260"/>
      <c r="AF55" s="260"/>
      <c r="AG55" s="260"/>
      <c r="AH55" s="260"/>
      <c r="AI55" s="260"/>
      <c r="AJ55" s="260"/>
      <c r="AK55" s="260"/>
      <c r="AL55" s="260"/>
      <c r="AM55" s="260"/>
      <c r="AN55" s="260"/>
      <c r="AO55" s="260"/>
    </row>
    <row r="56" spans="2:41" s="259" customFormat="1">
      <c r="B56" s="266"/>
      <c r="C56" s="265"/>
      <c r="D56" s="265"/>
      <c r="E56" s="265"/>
      <c r="F56" s="265"/>
      <c r="G56" s="265"/>
      <c r="H56" s="265"/>
      <c r="I56" s="265"/>
      <c r="J56" s="265"/>
      <c r="K56" s="265"/>
      <c r="L56" s="265"/>
      <c r="M56" s="265"/>
      <c r="N56" s="265"/>
      <c r="O56" s="264"/>
      <c r="P56" s="260"/>
      <c r="Q56" s="260"/>
      <c r="R56" s="260"/>
      <c r="S56" s="260"/>
      <c r="T56" s="260"/>
      <c r="U56" s="260"/>
      <c r="V56" s="260"/>
      <c r="W56" s="260"/>
      <c r="X56" s="260"/>
      <c r="Y56" s="260"/>
      <c r="Z56" s="260"/>
      <c r="AA56" s="260"/>
      <c r="AB56" s="260"/>
      <c r="AC56" s="260"/>
      <c r="AD56" s="260"/>
      <c r="AE56" s="260"/>
      <c r="AF56" s="260"/>
      <c r="AG56" s="260"/>
      <c r="AH56" s="260"/>
      <c r="AI56" s="260"/>
      <c r="AJ56" s="260"/>
      <c r="AK56" s="260"/>
      <c r="AL56" s="260"/>
      <c r="AM56" s="260"/>
      <c r="AN56" s="260"/>
      <c r="AO56" s="260"/>
    </row>
    <row r="57" spans="2:41" s="259" customFormat="1">
      <c r="B57" s="266"/>
      <c r="C57" s="265"/>
      <c r="D57" s="265"/>
      <c r="E57" s="265"/>
      <c r="F57" s="265"/>
      <c r="G57" s="265"/>
      <c r="H57" s="265"/>
      <c r="I57" s="265"/>
      <c r="J57" s="265"/>
      <c r="K57" s="265"/>
      <c r="L57" s="265"/>
      <c r="M57" s="265"/>
      <c r="N57" s="265"/>
      <c r="O57" s="264"/>
      <c r="P57" s="260"/>
      <c r="Q57" s="260"/>
      <c r="R57" s="260"/>
      <c r="S57" s="260"/>
      <c r="T57" s="260"/>
      <c r="U57" s="260"/>
      <c r="V57" s="260"/>
      <c r="W57" s="260"/>
      <c r="X57" s="260"/>
      <c r="Y57" s="260"/>
      <c r="Z57" s="260"/>
      <c r="AA57" s="260"/>
      <c r="AB57" s="260"/>
      <c r="AC57" s="260"/>
      <c r="AD57" s="260"/>
      <c r="AE57" s="260"/>
      <c r="AF57" s="260"/>
      <c r="AG57" s="260"/>
      <c r="AH57" s="260"/>
      <c r="AI57" s="260"/>
      <c r="AJ57" s="260"/>
      <c r="AK57" s="260"/>
      <c r="AL57" s="260"/>
      <c r="AM57" s="260"/>
      <c r="AN57" s="260"/>
      <c r="AO57" s="260"/>
    </row>
    <row r="58" spans="2:41" s="259" customFormat="1">
      <c r="B58" s="266"/>
      <c r="C58" s="265"/>
      <c r="D58" s="265"/>
      <c r="E58" s="265"/>
      <c r="F58" s="265"/>
      <c r="G58" s="265"/>
      <c r="H58" s="265"/>
      <c r="I58" s="265"/>
      <c r="J58" s="265"/>
      <c r="K58" s="265"/>
      <c r="L58" s="265"/>
      <c r="M58" s="265"/>
      <c r="N58" s="265"/>
      <c r="O58" s="264"/>
      <c r="P58" s="260"/>
      <c r="Q58" s="260"/>
      <c r="R58" s="260"/>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260"/>
    </row>
    <row r="59" spans="2:41" s="259" customFormat="1">
      <c r="B59" s="266"/>
      <c r="C59" s="265"/>
      <c r="D59" s="265"/>
      <c r="E59" s="265"/>
      <c r="F59" s="265"/>
      <c r="G59" s="265"/>
      <c r="H59" s="265"/>
      <c r="I59" s="265"/>
      <c r="J59" s="265"/>
      <c r="K59" s="265"/>
      <c r="L59" s="265"/>
      <c r="M59" s="265"/>
      <c r="N59" s="265"/>
      <c r="O59" s="264"/>
      <c r="P59" s="260"/>
      <c r="Q59" s="260"/>
      <c r="R59" s="260"/>
      <c r="S59" s="260"/>
      <c r="T59" s="260"/>
      <c r="U59" s="260"/>
      <c r="V59" s="260"/>
      <c r="W59" s="260"/>
      <c r="X59" s="260"/>
      <c r="Y59" s="260"/>
      <c r="Z59" s="260"/>
      <c r="AA59" s="260"/>
      <c r="AB59" s="260"/>
      <c r="AC59" s="260"/>
      <c r="AD59" s="260"/>
      <c r="AE59" s="260"/>
      <c r="AF59" s="260"/>
      <c r="AG59" s="260"/>
      <c r="AH59" s="260"/>
      <c r="AI59" s="260"/>
      <c r="AJ59" s="260"/>
      <c r="AK59" s="260"/>
      <c r="AL59" s="260"/>
      <c r="AM59" s="260"/>
      <c r="AN59" s="260"/>
      <c r="AO59" s="260"/>
    </row>
    <row r="60" spans="2:41" s="259" customFormat="1">
      <c r="B60" s="266"/>
      <c r="C60" s="265"/>
      <c r="D60" s="265"/>
      <c r="E60" s="265"/>
      <c r="F60" s="265"/>
      <c r="G60" s="265"/>
      <c r="H60" s="265"/>
      <c r="I60" s="265"/>
      <c r="J60" s="265"/>
      <c r="K60" s="265"/>
      <c r="L60" s="265"/>
      <c r="M60" s="265"/>
      <c r="N60" s="265"/>
      <c r="O60" s="264"/>
      <c r="P60" s="260"/>
      <c r="Q60" s="260"/>
      <c r="R60" s="260"/>
      <c r="S60" s="260"/>
      <c r="T60" s="260"/>
      <c r="U60" s="260"/>
      <c r="V60" s="260"/>
      <c r="W60" s="260"/>
      <c r="X60" s="260"/>
      <c r="Y60" s="260"/>
      <c r="Z60" s="260"/>
      <c r="AA60" s="260"/>
      <c r="AB60" s="260"/>
      <c r="AC60" s="260"/>
      <c r="AD60" s="260"/>
      <c r="AE60" s="260"/>
      <c r="AF60" s="260"/>
      <c r="AG60" s="260"/>
      <c r="AH60" s="260"/>
      <c r="AI60" s="260"/>
      <c r="AJ60" s="260"/>
      <c r="AK60" s="260"/>
      <c r="AL60" s="260"/>
      <c r="AM60" s="260"/>
      <c r="AN60" s="260"/>
      <c r="AO60" s="260"/>
    </row>
    <row r="61" spans="2:41" s="259" customFormat="1">
      <c r="B61" s="266"/>
      <c r="C61" s="265"/>
      <c r="D61" s="265"/>
      <c r="E61" s="265"/>
      <c r="F61" s="265"/>
      <c r="G61" s="265"/>
      <c r="H61" s="265"/>
      <c r="I61" s="265"/>
      <c r="J61" s="265"/>
      <c r="K61" s="265"/>
      <c r="L61" s="265"/>
      <c r="M61" s="265"/>
      <c r="N61" s="265"/>
      <c r="O61" s="264"/>
      <c r="P61" s="260"/>
      <c r="Q61" s="260"/>
      <c r="R61" s="260"/>
      <c r="S61" s="260"/>
      <c r="T61" s="260"/>
      <c r="U61" s="260"/>
      <c r="V61" s="260"/>
      <c r="W61" s="260"/>
      <c r="X61" s="260"/>
      <c r="Y61" s="260"/>
      <c r="Z61" s="260"/>
      <c r="AA61" s="260"/>
      <c r="AB61" s="260"/>
      <c r="AC61" s="260"/>
      <c r="AD61" s="260"/>
      <c r="AE61" s="260"/>
      <c r="AF61" s="260"/>
      <c r="AG61" s="260"/>
      <c r="AH61" s="260"/>
      <c r="AI61" s="260"/>
      <c r="AJ61" s="260"/>
      <c r="AK61" s="260"/>
      <c r="AL61" s="260"/>
      <c r="AM61" s="260"/>
      <c r="AN61" s="260"/>
      <c r="AO61" s="260"/>
    </row>
    <row r="62" spans="2:41" s="259" customFormat="1">
      <c r="B62" s="266"/>
      <c r="C62" s="265"/>
      <c r="D62" s="265"/>
      <c r="E62" s="265"/>
      <c r="F62" s="265"/>
      <c r="G62" s="265"/>
      <c r="H62" s="265"/>
      <c r="I62" s="265"/>
      <c r="J62" s="265"/>
      <c r="K62" s="265"/>
      <c r="L62" s="265"/>
      <c r="M62" s="265"/>
      <c r="N62" s="265"/>
      <c r="O62" s="264"/>
      <c r="P62" s="260"/>
      <c r="Q62" s="260"/>
      <c r="R62" s="260"/>
      <c r="S62" s="260"/>
      <c r="T62" s="260"/>
      <c r="U62" s="260"/>
      <c r="V62" s="260"/>
      <c r="W62" s="260"/>
      <c r="X62" s="260"/>
      <c r="Y62" s="260"/>
      <c r="Z62" s="260"/>
      <c r="AA62" s="260"/>
      <c r="AB62" s="260"/>
      <c r="AC62" s="260"/>
      <c r="AD62" s="260"/>
      <c r="AE62" s="260"/>
      <c r="AF62" s="260"/>
      <c r="AG62" s="260"/>
      <c r="AH62" s="260"/>
      <c r="AI62" s="260"/>
      <c r="AJ62" s="260"/>
      <c r="AK62" s="260"/>
      <c r="AL62" s="260"/>
      <c r="AM62" s="260"/>
      <c r="AN62" s="260"/>
      <c r="AO62" s="260"/>
    </row>
    <row r="63" spans="2:41" s="259" customFormat="1">
      <c r="B63" s="266"/>
      <c r="C63" s="265"/>
      <c r="D63" s="265"/>
      <c r="E63" s="265"/>
      <c r="F63" s="265"/>
      <c r="G63" s="265"/>
      <c r="H63" s="265"/>
      <c r="I63" s="265"/>
      <c r="J63" s="265"/>
      <c r="K63" s="265"/>
      <c r="L63" s="265"/>
      <c r="M63" s="265"/>
      <c r="N63" s="265"/>
      <c r="O63" s="264"/>
      <c r="P63" s="260"/>
      <c r="Q63" s="260"/>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row>
    <row r="64" spans="2:41" s="259" customFormat="1">
      <c r="B64" s="266"/>
      <c r="C64" s="265"/>
      <c r="D64" s="265"/>
      <c r="E64" s="265"/>
      <c r="F64" s="265"/>
      <c r="G64" s="265"/>
      <c r="H64" s="265"/>
      <c r="I64" s="265"/>
      <c r="J64" s="265"/>
      <c r="K64" s="265"/>
      <c r="L64" s="265"/>
      <c r="M64" s="265"/>
      <c r="N64" s="265"/>
      <c r="O64" s="264"/>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row>
    <row r="65" spans="2:41" s="259" customFormat="1">
      <c r="B65" s="266"/>
      <c r="C65" s="265"/>
      <c r="D65" s="265"/>
      <c r="E65" s="265"/>
      <c r="F65" s="265"/>
      <c r="G65" s="265"/>
      <c r="H65" s="265"/>
      <c r="I65" s="265"/>
      <c r="J65" s="265"/>
      <c r="K65" s="265"/>
      <c r="L65" s="265"/>
      <c r="M65" s="265"/>
      <c r="N65" s="265"/>
      <c r="O65" s="264"/>
      <c r="P65" s="260"/>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row>
    <row r="66" spans="2:41" s="259" customFormat="1">
      <c r="B66" s="266"/>
      <c r="C66" s="265"/>
      <c r="D66" s="265"/>
      <c r="E66" s="265"/>
      <c r="F66" s="265"/>
      <c r="G66" s="265"/>
      <c r="H66" s="265"/>
      <c r="I66" s="265"/>
      <c r="J66" s="265"/>
      <c r="K66" s="265"/>
      <c r="L66" s="265"/>
      <c r="M66" s="265"/>
      <c r="N66" s="265"/>
      <c r="O66" s="264"/>
      <c r="P66" s="260"/>
      <c r="Q66" s="260"/>
      <c r="R66" s="260"/>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260"/>
    </row>
    <row r="67" spans="2:41" s="259" customFormat="1">
      <c r="B67" s="266"/>
      <c r="C67" s="265"/>
      <c r="D67" s="265"/>
      <c r="E67" s="265"/>
      <c r="F67" s="265"/>
      <c r="G67" s="265"/>
      <c r="H67" s="265"/>
      <c r="I67" s="265"/>
      <c r="J67" s="265"/>
      <c r="K67" s="265"/>
      <c r="L67" s="265"/>
      <c r="M67" s="265"/>
      <c r="N67" s="265"/>
      <c r="O67" s="264"/>
      <c r="P67" s="260"/>
      <c r="Q67" s="260"/>
      <c r="R67" s="260"/>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260"/>
    </row>
    <row r="68" spans="2:41" s="259" customFormat="1">
      <c r="B68" s="266"/>
      <c r="C68" s="265"/>
      <c r="D68" s="265"/>
      <c r="E68" s="265"/>
      <c r="F68" s="265"/>
      <c r="G68" s="265"/>
      <c r="H68" s="265"/>
      <c r="I68" s="265"/>
      <c r="J68" s="265"/>
      <c r="K68" s="265"/>
      <c r="L68" s="265"/>
      <c r="M68" s="265"/>
      <c r="N68" s="265"/>
      <c r="O68" s="264"/>
      <c r="P68" s="260"/>
      <c r="Q68" s="260"/>
      <c r="R68" s="260"/>
      <c r="S68" s="260"/>
      <c r="T68" s="260"/>
      <c r="U68" s="260"/>
      <c r="V68" s="260"/>
      <c r="W68" s="260"/>
      <c r="X68" s="260"/>
      <c r="Y68" s="260"/>
      <c r="Z68" s="260"/>
      <c r="AA68" s="260"/>
      <c r="AB68" s="260"/>
      <c r="AC68" s="260"/>
      <c r="AD68" s="260"/>
      <c r="AE68" s="260"/>
      <c r="AF68" s="260"/>
      <c r="AG68" s="260"/>
      <c r="AH68" s="260"/>
      <c r="AI68" s="260"/>
      <c r="AJ68" s="260"/>
      <c r="AK68" s="260"/>
      <c r="AL68" s="260"/>
      <c r="AM68" s="260"/>
      <c r="AN68" s="260"/>
      <c r="AO68" s="260"/>
    </row>
    <row r="69" spans="2:41" s="259" customFormat="1">
      <c r="B69" s="266"/>
      <c r="C69" s="265"/>
      <c r="D69" s="265"/>
      <c r="E69" s="265"/>
      <c r="F69" s="265"/>
      <c r="G69" s="265"/>
      <c r="H69" s="265"/>
      <c r="I69" s="265"/>
      <c r="J69" s="265"/>
      <c r="K69" s="265"/>
      <c r="L69" s="265"/>
      <c r="M69" s="265"/>
      <c r="N69" s="265"/>
      <c r="O69" s="264"/>
      <c r="P69" s="260"/>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row>
    <row r="70" spans="2:41" s="259" customFormat="1">
      <c r="B70" s="266"/>
      <c r="C70" s="265"/>
      <c r="D70" s="265"/>
      <c r="E70" s="265"/>
      <c r="F70" s="265"/>
      <c r="G70" s="265"/>
      <c r="H70" s="265"/>
      <c r="I70" s="265"/>
      <c r="J70" s="265"/>
      <c r="K70" s="265"/>
      <c r="L70" s="265"/>
      <c r="M70" s="265"/>
      <c r="N70" s="265"/>
      <c r="O70" s="264"/>
      <c r="P70" s="260"/>
      <c r="Q70" s="260"/>
      <c r="R70" s="260"/>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row>
    <row r="71" spans="2:41" s="259" customFormat="1">
      <c r="B71" s="266"/>
      <c r="C71" s="265"/>
      <c r="D71" s="265"/>
      <c r="E71" s="265"/>
      <c r="F71" s="265"/>
      <c r="G71" s="265"/>
      <c r="H71" s="265"/>
      <c r="I71" s="265"/>
      <c r="J71" s="265"/>
      <c r="K71" s="265"/>
      <c r="L71" s="265"/>
      <c r="M71" s="265"/>
      <c r="N71" s="265"/>
      <c r="O71" s="264"/>
      <c r="P71" s="260"/>
      <c r="Q71" s="260"/>
      <c r="R71" s="260"/>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row>
    <row r="72" spans="2:41" s="259" customFormat="1">
      <c r="B72" s="266"/>
      <c r="C72" s="265"/>
      <c r="D72" s="265"/>
      <c r="E72" s="265"/>
      <c r="F72" s="265"/>
      <c r="G72" s="265"/>
      <c r="H72" s="265"/>
      <c r="I72" s="265"/>
      <c r="J72" s="265"/>
      <c r="K72" s="265"/>
      <c r="L72" s="265"/>
      <c r="M72" s="265"/>
      <c r="N72" s="265"/>
      <c r="O72" s="264"/>
      <c r="P72" s="260"/>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row>
    <row r="73" spans="2:41" s="259" customFormat="1">
      <c r="B73" s="266"/>
      <c r="C73" s="265"/>
      <c r="D73" s="265"/>
      <c r="E73" s="265"/>
      <c r="F73" s="265"/>
      <c r="G73" s="265"/>
      <c r="H73" s="265"/>
      <c r="I73" s="265"/>
      <c r="J73" s="265"/>
      <c r="K73" s="265"/>
      <c r="L73" s="265"/>
      <c r="M73" s="265"/>
      <c r="N73" s="265"/>
      <c r="O73" s="264"/>
      <c r="P73" s="260"/>
      <c r="Q73" s="260"/>
      <c r="R73" s="260"/>
      <c r="S73" s="260"/>
      <c r="T73" s="260"/>
      <c r="U73" s="260"/>
      <c r="V73" s="260"/>
      <c r="W73" s="260"/>
      <c r="X73" s="260"/>
      <c r="Y73" s="260"/>
      <c r="Z73" s="260"/>
      <c r="AA73" s="260"/>
      <c r="AB73" s="260"/>
      <c r="AC73" s="260"/>
      <c r="AD73" s="260"/>
      <c r="AE73" s="260"/>
      <c r="AF73" s="260"/>
      <c r="AG73" s="260"/>
      <c r="AH73" s="260"/>
      <c r="AI73" s="260"/>
      <c r="AJ73" s="260"/>
      <c r="AK73" s="260"/>
      <c r="AL73" s="260"/>
      <c r="AM73" s="260"/>
      <c r="AN73" s="260"/>
      <c r="AO73" s="260"/>
    </row>
    <row r="74" spans="2:41" s="259" customFormat="1">
      <c r="B74" s="266"/>
      <c r="C74" s="265"/>
      <c r="D74" s="265"/>
      <c r="E74" s="265"/>
      <c r="F74" s="265"/>
      <c r="G74" s="265"/>
      <c r="H74" s="265"/>
      <c r="I74" s="265"/>
      <c r="J74" s="265"/>
      <c r="K74" s="265"/>
      <c r="L74" s="265"/>
      <c r="M74" s="265"/>
      <c r="N74" s="265"/>
      <c r="O74" s="264"/>
      <c r="P74" s="260"/>
      <c r="Q74" s="260"/>
      <c r="R74" s="260"/>
      <c r="S74" s="260"/>
      <c r="T74" s="260"/>
      <c r="U74" s="260"/>
      <c r="V74" s="260"/>
      <c r="W74" s="260"/>
      <c r="X74" s="260"/>
      <c r="Y74" s="260"/>
      <c r="Z74" s="260"/>
      <c r="AA74" s="260"/>
      <c r="AB74" s="260"/>
      <c r="AC74" s="260"/>
      <c r="AD74" s="260"/>
      <c r="AE74" s="260"/>
      <c r="AF74" s="260"/>
      <c r="AG74" s="260"/>
      <c r="AH74" s="260"/>
      <c r="AI74" s="260"/>
      <c r="AJ74" s="260"/>
      <c r="AK74" s="260"/>
      <c r="AL74" s="260"/>
      <c r="AM74" s="260"/>
      <c r="AN74" s="260"/>
      <c r="AO74" s="260"/>
    </row>
    <row r="75" spans="2:41" s="259" customFormat="1">
      <c r="B75" s="266"/>
      <c r="C75" s="265"/>
      <c r="D75" s="265"/>
      <c r="E75" s="265"/>
      <c r="F75" s="265"/>
      <c r="G75" s="265"/>
      <c r="H75" s="265"/>
      <c r="I75" s="265"/>
      <c r="J75" s="265"/>
      <c r="K75" s="265"/>
      <c r="L75" s="265"/>
      <c r="M75" s="265"/>
      <c r="N75" s="265"/>
      <c r="O75" s="264"/>
      <c r="P75" s="260"/>
      <c r="Q75" s="260"/>
      <c r="R75" s="260"/>
      <c r="S75" s="260"/>
      <c r="T75" s="260"/>
      <c r="U75" s="260"/>
      <c r="V75" s="260"/>
      <c r="W75" s="260"/>
      <c r="X75" s="260"/>
      <c r="Y75" s="260"/>
      <c r="Z75" s="260"/>
      <c r="AA75" s="260"/>
      <c r="AB75" s="260"/>
      <c r="AC75" s="260"/>
      <c r="AD75" s="260"/>
      <c r="AE75" s="260"/>
      <c r="AF75" s="260"/>
      <c r="AG75" s="260"/>
      <c r="AH75" s="260"/>
      <c r="AI75" s="260"/>
      <c r="AJ75" s="260"/>
      <c r="AK75" s="260"/>
      <c r="AL75" s="260"/>
      <c r="AM75" s="260"/>
      <c r="AN75" s="260"/>
      <c r="AO75" s="260"/>
    </row>
    <row r="76" spans="2:41" s="259" customFormat="1">
      <c r="B76" s="266"/>
      <c r="C76" s="265"/>
      <c r="D76" s="265"/>
      <c r="E76" s="265"/>
      <c r="F76" s="265"/>
      <c r="G76" s="265"/>
      <c r="H76" s="265"/>
      <c r="I76" s="265"/>
      <c r="J76" s="265"/>
      <c r="K76" s="265"/>
      <c r="L76" s="265"/>
      <c r="M76" s="265"/>
      <c r="N76" s="265"/>
      <c r="O76" s="264"/>
      <c r="P76" s="260"/>
      <c r="Q76" s="260"/>
      <c r="R76" s="260"/>
      <c r="S76" s="260"/>
      <c r="T76" s="260"/>
      <c r="U76" s="260"/>
      <c r="V76" s="260"/>
      <c r="W76" s="260"/>
      <c r="X76" s="260"/>
      <c r="Y76" s="260"/>
      <c r="Z76" s="260"/>
      <c r="AA76" s="260"/>
      <c r="AB76" s="260"/>
      <c r="AC76" s="260"/>
      <c r="AD76" s="260"/>
      <c r="AE76" s="260"/>
      <c r="AF76" s="260"/>
      <c r="AG76" s="260"/>
      <c r="AH76" s="260"/>
      <c r="AI76" s="260"/>
      <c r="AJ76" s="260"/>
      <c r="AK76" s="260"/>
      <c r="AL76" s="260"/>
      <c r="AM76" s="260"/>
      <c r="AN76" s="260"/>
      <c r="AO76" s="260"/>
    </row>
    <row r="77" spans="2:41" s="259" customFormat="1">
      <c r="B77" s="266"/>
      <c r="C77" s="265"/>
      <c r="D77" s="265"/>
      <c r="E77" s="265"/>
      <c r="F77" s="265"/>
      <c r="G77" s="265"/>
      <c r="H77" s="265"/>
      <c r="I77" s="265"/>
      <c r="J77" s="265"/>
      <c r="K77" s="265"/>
      <c r="L77" s="265"/>
      <c r="M77" s="265"/>
      <c r="N77" s="265"/>
      <c r="O77" s="264"/>
      <c r="P77" s="260"/>
      <c r="Q77" s="260"/>
      <c r="R77" s="260"/>
      <c r="S77" s="260"/>
      <c r="T77" s="260"/>
      <c r="U77" s="260"/>
      <c r="V77" s="260"/>
      <c r="W77" s="260"/>
      <c r="X77" s="260"/>
      <c r="Y77" s="260"/>
      <c r="Z77" s="260"/>
      <c r="AA77" s="260"/>
      <c r="AB77" s="260"/>
      <c r="AC77" s="260"/>
      <c r="AD77" s="260"/>
      <c r="AE77" s="260"/>
      <c r="AF77" s="260"/>
      <c r="AG77" s="260"/>
      <c r="AH77" s="260"/>
      <c r="AI77" s="260"/>
      <c r="AJ77" s="260"/>
      <c r="AK77" s="260"/>
      <c r="AL77" s="260"/>
      <c r="AM77" s="260"/>
      <c r="AN77" s="260"/>
      <c r="AO77" s="260"/>
    </row>
    <row r="78" spans="2:41" s="259" customFormat="1">
      <c r="B78" s="266"/>
      <c r="C78" s="265"/>
      <c r="D78" s="265"/>
      <c r="E78" s="265"/>
      <c r="F78" s="265"/>
      <c r="G78" s="265"/>
      <c r="H78" s="265"/>
      <c r="I78" s="265"/>
      <c r="J78" s="265"/>
      <c r="K78" s="265"/>
      <c r="L78" s="265"/>
      <c r="M78" s="265"/>
      <c r="N78" s="265"/>
      <c r="O78" s="264"/>
      <c r="P78" s="260"/>
      <c r="Q78" s="260"/>
      <c r="R78" s="260"/>
      <c r="S78" s="260"/>
      <c r="T78" s="260"/>
      <c r="U78" s="260"/>
      <c r="V78" s="260"/>
      <c r="W78" s="260"/>
      <c r="X78" s="260"/>
      <c r="Y78" s="260"/>
      <c r="Z78" s="260"/>
      <c r="AA78" s="260"/>
      <c r="AB78" s="260"/>
      <c r="AC78" s="260"/>
      <c r="AD78" s="260"/>
      <c r="AE78" s="260"/>
      <c r="AF78" s="260"/>
      <c r="AG78" s="260"/>
      <c r="AH78" s="260"/>
      <c r="AI78" s="260"/>
      <c r="AJ78" s="260"/>
      <c r="AK78" s="260"/>
      <c r="AL78" s="260"/>
      <c r="AM78" s="260"/>
      <c r="AN78" s="260"/>
      <c r="AO78" s="260"/>
    </row>
    <row r="79" spans="2:41" s="259" customFormat="1">
      <c r="B79" s="266"/>
      <c r="C79" s="265"/>
      <c r="D79" s="265"/>
      <c r="E79" s="265"/>
      <c r="F79" s="265"/>
      <c r="G79" s="265"/>
      <c r="H79" s="265"/>
      <c r="I79" s="265"/>
      <c r="J79" s="265"/>
      <c r="K79" s="265"/>
      <c r="L79" s="265"/>
      <c r="M79" s="265"/>
      <c r="N79" s="265"/>
      <c r="O79" s="264"/>
      <c r="P79" s="260"/>
      <c r="Q79" s="260"/>
      <c r="R79" s="260"/>
      <c r="S79" s="260"/>
      <c r="T79" s="260"/>
      <c r="U79" s="260"/>
      <c r="V79" s="260"/>
      <c r="W79" s="260"/>
      <c r="X79" s="260"/>
      <c r="Y79" s="260"/>
      <c r="Z79" s="260"/>
      <c r="AA79" s="260"/>
      <c r="AB79" s="260"/>
      <c r="AC79" s="260"/>
      <c r="AD79" s="260"/>
      <c r="AE79" s="260"/>
      <c r="AF79" s="260"/>
      <c r="AG79" s="260"/>
      <c r="AH79" s="260"/>
      <c r="AI79" s="260"/>
      <c r="AJ79" s="260"/>
      <c r="AK79" s="260"/>
      <c r="AL79" s="260"/>
      <c r="AM79" s="260"/>
      <c r="AN79" s="260"/>
      <c r="AO79" s="260"/>
    </row>
    <row r="80" spans="2:41" s="259" customFormat="1">
      <c r="B80" s="266"/>
      <c r="C80" s="265"/>
      <c r="D80" s="265"/>
      <c r="E80" s="265"/>
      <c r="F80" s="265"/>
      <c r="G80" s="265"/>
      <c r="H80" s="265"/>
      <c r="I80" s="265"/>
      <c r="J80" s="265"/>
      <c r="K80" s="265"/>
      <c r="L80" s="265"/>
      <c r="M80" s="265"/>
      <c r="N80" s="265"/>
      <c r="O80" s="264"/>
      <c r="P80" s="260"/>
      <c r="Q80" s="260"/>
      <c r="R80" s="260"/>
      <c r="S80" s="260"/>
      <c r="T80" s="260"/>
      <c r="U80" s="260"/>
      <c r="V80" s="260"/>
      <c r="W80" s="260"/>
      <c r="X80" s="260"/>
      <c r="Y80" s="260"/>
      <c r="Z80" s="260"/>
      <c r="AA80" s="260"/>
      <c r="AB80" s="260"/>
      <c r="AC80" s="260"/>
      <c r="AD80" s="260"/>
      <c r="AE80" s="260"/>
      <c r="AF80" s="260"/>
      <c r="AG80" s="260"/>
      <c r="AH80" s="260"/>
      <c r="AI80" s="260"/>
      <c r="AJ80" s="260"/>
      <c r="AK80" s="260"/>
      <c r="AL80" s="260"/>
      <c r="AM80" s="260"/>
      <c r="AN80" s="260"/>
      <c r="AO80" s="260"/>
    </row>
    <row r="81" spans="2:41" s="259" customFormat="1">
      <c r="B81" s="266"/>
      <c r="C81" s="265"/>
      <c r="D81" s="265"/>
      <c r="E81" s="265"/>
      <c r="F81" s="265"/>
      <c r="G81" s="265"/>
      <c r="H81" s="265"/>
      <c r="I81" s="265"/>
      <c r="J81" s="265"/>
      <c r="K81" s="265"/>
      <c r="L81" s="265"/>
      <c r="M81" s="265"/>
      <c r="N81" s="265"/>
      <c r="O81" s="264"/>
      <c r="P81" s="260"/>
      <c r="Q81" s="260"/>
      <c r="R81" s="260"/>
      <c r="S81" s="260"/>
      <c r="T81" s="260"/>
      <c r="U81" s="260"/>
      <c r="V81" s="260"/>
      <c r="W81" s="260"/>
      <c r="X81" s="260"/>
      <c r="Y81" s="260"/>
      <c r="Z81" s="260"/>
      <c r="AA81" s="260"/>
      <c r="AB81" s="260"/>
      <c r="AC81" s="260"/>
      <c r="AD81" s="260"/>
      <c r="AE81" s="260"/>
      <c r="AF81" s="260"/>
      <c r="AG81" s="260"/>
      <c r="AH81" s="260"/>
      <c r="AI81" s="260"/>
      <c r="AJ81" s="260"/>
      <c r="AK81" s="260"/>
      <c r="AL81" s="260"/>
      <c r="AM81" s="260"/>
      <c r="AN81" s="260"/>
      <c r="AO81" s="260"/>
    </row>
    <row r="82" spans="2:41" s="259" customFormat="1">
      <c r="B82" s="266"/>
      <c r="C82" s="265"/>
      <c r="D82" s="265"/>
      <c r="E82" s="265"/>
      <c r="F82" s="265"/>
      <c r="G82" s="265"/>
      <c r="H82" s="265"/>
      <c r="I82" s="265"/>
      <c r="J82" s="265"/>
      <c r="K82" s="265"/>
      <c r="L82" s="265"/>
      <c r="M82" s="265"/>
      <c r="N82" s="265"/>
      <c r="O82" s="264"/>
      <c r="P82" s="260"/>
      <c r="Q82" s="260"/>
      <c r="R82" s="260"/>
      <c r="S82" s="260"/>
      <c r="T82" s="260"/>
      <c r="U82" s="260"/>
      <c r="V82" s="260"/>
      <c r="W82" s="260"/>
      <c r="X82" s="260"/>
      <c r="Y82" s="260"/>
      <c r="Z82" s="260"/>
      <c r="AA82" s="260"/>
      <c r="AB82" s="260"/>
      <c r="AC82" s="260"/>
      <c r="AD82" s="260"/>
      <c r="AE82" s="260"/>
      <c r="AF82" s="260"/>
      <c r="AG82" s="260"/>
      <c r="AH82" s="260"/>
      <c r="AI82" s="260"/>
      <c r="AJ82" s="260"/>
      <c r="AK82" s="260"/>
      <c r="AL82" s="260"/>
      <c r="AM82" s="260"/>
      <c r="AN82" s="260"/>
      <c r="AO82" s="260"/>
    </row>
    <row r="83" spans="2:41" s="259" customFormat="1">
      <c r="B83" s="266"/>
      <c r="C83" s="265"/>
      <c r="D83" s="265"/>
      <c r="E83" s="265"/>
      <c r="F83" s="265"/>
      <c r="G83" s="265"/>
      <c r="H83" s="265"/>
      <c r="I83" s="265"/>
      <c r="J83" s="265"/>
      <c r="K83" s="265"/>
      <c r="L83" s="265"/>
      <c r="M83" s="265"/>
      <c r="N83" s="265"/>
      <c r="O83" s="264"/>
      <c r="P83" s="260"/>
      <c r="Q83" s="260"/>
      <c r="R83" s="260"/>
      <c r="S83" s="260"/>
      <c r="T83" s="260"/>
      <c r="U83" s="260"/>
      <c r="V83" s="260"/>
      <c r="W83" s="260"/>
      <c r="X83" s="260"/>
      <c r="Y83" s="260"/>
      <c r="Z83" s="260"/>
      <c r="AA83" s="260"/>
      <c r="AB83" s="260"/>
      <c r="AC83" s="260"/>
      <c r="AD83" s="260"/>
      <c r="AE83" s="260"/>
      <c r="AF83" s="260"/>
      <c r="AG83" s="260"/>
      <c r="AH83" s="260"/>
      <c r="AI83" s="260"/>
      <c r="AJ83" s="260"/>
      <c r="AK83" s="260"/>
      <c r="AL83" s="260"/>
      <c r="AM83" s="260"/>
      <c r="AN83" s="260"/>
      <c r="AO83" s="260"/>
    </row>
    <row r="84" spans="2:41" s="259" customFormat="1">
      <c r="B84" s="266"/>
      <c r="C84" s="265"/>
      <c r="D84" s="265"/>
      <c r="E84" s="265"/>
      <c r="F84" s="265"/>
      <c r="G84" s="265"/>
      <c r="H84" s="265"/>
      <c r="I84" s="265"/>
      <c r="J84" s="265"/>
      <c r="K84" s="265"/>
      <c r="L84" s="265"/>
      <c r="M84" s="265"/>
      <c r="N84" s="265"/>
      <c r="O84" s="264"/>
      <c r="P84" s="260"/>
      <c r="Q84" s="260"/>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row>
    <row r="85" spans="2:41" s="259" customFormat="1">
      <c r="B85" s="266"/>
      <c r="C85" s="265"/>
      <c r="D85" s="265"/>
      <c r="E85" s="265"/>
      <c r="F85" s="265"/>
      <c r="G85" s="265"/>
      <c r="H85" s="265"/>
      <c r="I85" s="265"/>
      <c r="J85" s="265"/>
      <c r="K85" s="265"/>
      <c r="L85" s="265"/>
      <c r="M85" s="265"/>
      <c r="N85" s="265"/>
      <c r="O85" s="264"/>
      <c r="P85" s="260"/>
      <c r="Q85" s="260"/>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row>
    <row r="86" spans="2:41" s="259" customFormat="1">
      <c r="B86" s="266"/>
      <c r="C86" s="265"/>
      <c r="D86" s="265"/>
      <c r="E86" s="265"/>
      <c r="F86" s="265"/>
      <c r="G86" s="265"/>
      <c r="H86" s="265"/>
      <c r="I86" s="265"/>
      <c r="J86" s="265"/>
      <c r="K86" s="265"/>
      <c r="L86" s="265"/>
      <c r="M86" s="265"/>
      <c r="N86" s="265"/>
      <c r="O86" s="264"/>
      <c r="P86" s="260"/>
      <c r="Q86" s="260"/>
      <c r="R86" s="260"/>
      <c r="S86" s="260"/>
      <c r="T86" s="260"/>
      <c r="U86" s="260"/>
      <c r="V86" s="260"/>
      <c r="W86" s="260"/>
      <c r="X86" s="260"/>
      <c r="Y86" s="260"/>
      <c r="Z86" s="260"/>
      <c r="AA86" s="260"/>
      <c r="AB86" s="260"/>
      <c r="AC86" s="260"/>
      <c r="AD86" s="260"/>
      <c r="AE86" s="260"/>
      <c r="AF86" s="260"/>
      <c r="AG86" s="260"/>
      <c r="AH86" s="260"/>
      <c r="AI86" s="260"/>
      <c r="AJ86" s="260"/>
      <c r="AK86" s="260"/>
      <c r="AL86" s="260"/>
      <c r="AM86" s="260"/>
      <c r="AN86" s="260"/>
      <c r="AO86" s="260"/>
    </row>
    <row r="87" spans="2:41" s="259" customFormat="1">
      <c r="B87" s="266"/>
      <c r="C87" s="265"/>
      <c r="D87" s="265"/>
      <c r="E87" s="265"/>
      <c r="F87" s="265"/>
      <c r="G87" s="265"/>
      <c r="H87" s="265"/>
      <c r="I87" s="265"/>
      <c r="J87" s="265"/>
      <c r="K87" s="265"/>
      <c r="L87" s="265"/>
      <c r="M87" s="265"/>
      <c r="N87" s="265"/>
      <c r="O87" s="264"/>
      <c r="P87" s="260"/>
      <c r="Q87" s="260"/>
      <c r="R87" s="260"/>
      <c r="S87" s="260"/>
      <c r="T87" s="260"/>
      <c r="U87" s="260"/>
      <c r="V87" s="260"/>
      <c r="W87" s="260"/>
      <c r="X87" s="260"/>
      <c r="Y87" s="260"/>
      <c r="Z87" s="260"/>
      <c r="AA87" s="260"/>
      <c r="AB87" s="260"/>
      <c r="AC87" s="260"/>
      <c r="AD87" s="260"/>
      <c r="AE87" s="260"/>
      <c r="AF87" s="260"/>
      <c r="AG87" s="260"/>
      <c r="AH87" s="260"/>
      <c r="AI87" s="260"/>
      <c r="AJ87" s="260"/>
      <c r="AK87" s="260"/>
      <c r="AL87" s="260"/>
      <c r="AM87" s="260"/>
      <c r="AN87" s="260"/>
      <c r="AO87" s="260"/>
    </row>
    <row r="88" spans="2:41" s="259" customFormat="1">
      <c r="B88" s="266"/>
      <c r="C88" s="265"/>
      <c r="D88" s="265"/>
      <c r="E88" s="265"/>
      <c r="F88" s="265"/>
      <c r="G88" s="265"/>
      <c r="H88" s="265"/>
      <c r="I88" s="265"/>
      <c r="J88" s="265"/>
      <c r="K88" s="265"/>
      <c r="L88" s="265"/>
      <c r="M88" s="265"/>
      <c r="N88" s="265"/>
      <c r="O88" s="264"/>
      <c r="P88" s="260"/>
      <c r="Q88" s="260"/>
      <c r="R88" s="260"/>
      <c r="S88" s="260"/>
      <c r="T88" s="260"/>
      <c r="U88" s="260"/>
      <c r="V88" s="260"/>
      <c r="W88" s="260"/>
      <c r="X88" s="260"/>
      <c r="Y88" s="260"/>
      <c r="Z88" s="260"/>
      <c r="AA88" s="260"/>
      <c r="AB88" s="260"/>
      <c r="AC88" s="260"/>
      <c r="AD88" s="260"/>
      <c r="AE88" s="260"/>
      <c r="AF88" s="260"/>
      <c r="AG88" s="260"/>
      <c r="AH88" s="260"/>
      <c r="AI88" s="260"/>
      <c r="AJ88" s="260"/>
      <c r="AK88" s="260"/>
      <c r="AL88" s="260"/>
      <c r="AM88" s="260"/>
      <c r="AN88" s="260"/>
      <c r="AO88" s="260"/>
    </row>
    <row r="89" spans="2:41" s="259" customFormat="1">
      <c r="B89" s="266"/>
      <c r="C89" s="265"/>
      <c r="D89" s="265"/>
      <c r="E89" s="265"/>
      <c r="F89" s="265"/>
      <c r="G89" s="265"/>
      <c r="H89" s="265"/>
      <c r="I89" s="265"/>
      <c r="J89" s="265"/>
      <c r="K89" s="265"/>
      <c r="L89" s="265"/>
      <c r="M89" s="265"/>
      <c r="N89" s="265"/>
      <c r="O89" s="264"/>
      <c r="P89" s="260"/>
      <c r="Q89" s="260"/>
      <c r="R89" s="260"/>
      <c r="S89" s="260"/>
      <c r="T89" s="260"/>
      <c r="U89" s="260"/>
      <c r="V89" s="260"/>
      <c r="W89" s="260"/>
      <c r="X89" s="260"/>
      <c r="Y89" s="260"/>
      <c r="Z89" s="260"/>
      <c r="AA89" s="260"/>
      <c r="AB89" s="260"/>
      <c r="AC89" s="260"/>
      <c r="AD89" s="260"/>
      <c r="AE89" s="260"/>
      <c r="AF89" s="260"/>
      <c r="AG89" s="260"/>
      <c r="AH89" s="260"/>
      <c r="AI89" s="260"/>
      <c r="AJ89" s="260"/>
      <c r="AK89" s="260"/>
      <c r="AL89" s="260"/>
      <c r="AM89" s="260"/>
      <c r="AN89" s="260"/>
      <c r="AO89" s="260"/>
    </row>
    <row r="90" spans="2:41" s="259" customFormat="1">
      <c r="B90" s="266"/>
      <c r="C90" s="265"/>
      <c r="D90" s="265"/>
      <c r="E90" s="265"/>
      <c r="F90" s="265"/>
      <c r="G90" s="265"/>
      <c r="H90" s="265"/>
      <c r="I90" s="265"/>
      <c r="J90" s="265"/>
      <c r="K90" s="265"/>
      <c r="L90" s="265"/>
      <c r="M90" s="265"/>
      <c r="N90" s="265"/>
      <c r="O90" s="264"/>
      <c r="P90" s="260"/>
      <c r="Q90" s="260"/>
      <c r="R90" s="260"/>
      <c r="S90" s="260"/>
      <c r="T90" s="260"/>
      <c r="U90" s="260"/>
      <c r="V90" s="260"/>
      <c r="W90" s="260"/>
      <c r="X90" s="260"/>
      <c r="Y90" s="260"/>
      <c r="Z90" s="260"/>
      <c r="AA90" s="260"/>
      <c r="AB90" s="260"/>
      <c r="AC90" s="260"/>
      <c r="AD90" s="260"/>
      <c r="AE90" s="260"/>
      <c r="AF90" s="260"/>
      <c r="AG90" s="260"/>
      <c r="AH90" s="260"/>
      <c r="AI90" s="260"/>
      <c r="AJ90" s="260"/>
      <c r="AK90" s="260"/>
      <c r="AL90" s="260"/>
      <c r="AM90" s="260"/>
      <c r="AN90" s="260"/>
      <c r="AO90" s="260"/>
    </row>
    <row r="91" spans="2:41" s="259" customFormat="1">
      <c r="B91" s="266"/>
      <c r="C91" s="265"/>
      <c r="D91" s="265"/>
      <c r="E91" s="265"/>
      <c r="F91" s="265"/>
      <c r="G91" s="265"/>
      <c r="H91" s="265"/>
      <c r="I91" s="265"/>
      <c r="J91" s="265"/>
      <c r="K91" s="265"/>
      <c r="L91" s="265"/>
      <c r="M91" s="265"/>
      <c r="N91" s="265"/>
      <c r="O91" s="264"/>
      <c r="P91" s="260"/>
      <c r="Q91" s="260"/>
      <c r="R91" s="260"/>
      <c r="S91" s="260"/>
      <c r="T91" s="260"/>
      <c r="U91" s="260"/>
      <c r="V91" s="260"/>
      <c r="W91" s="260"/>
      <c r="X91" s="260"/>
      <c r="Y91" s="260"/>
      <c r="Z91" s="260"/>
      <c r="AA91" s="260"/>
      <c r="AB91" s="260"/>
      <c r="AC91" s="260"/>
      <c r="AD91" s="260"/>
      <c r="AE91" s="260"/>
      <c r="AF91" s="260"/>
      <c r="AG91" s="260"/>
      <c r="AH91" s="260"/>
      <c r="AI91" s="260"/>
      <c r="AJ91" s="260"/>
      <c r="AK91" s="260"/>
      <c r="AL91" s="260"/>
      <c r="AM91" s="260"/>
      <c r="AN91" s="260"/>
      <c r="AO91" s="260"/>
    </row>
    <row r="92" spans="2:41" s="259" customFormat="1">
      <c r="B92" s="266"/>
      <c r="C92" s="265"/>
      <c r="D92" s="265"/>
      <c r="E92" s="265"/>
      <c r="F92" s="265"/>
      <c r="G92" s="265"/>
      <c r="H92" s="265"/>
      <c r="I92" s="265"/>
      <c r="J92" s="265"/>
      <c r="K92" s="265"/>
      <c r="L92" s="265"/>
      <c r="M92" s="265"/>
      <c r="N92" s="265"/>
      <c r="O92" s="264"/>
      <c r="P92" s="260"/>
      <c r="Q92" s="260"/>
      <c r="R92" s="260"/>
      <c r="S92" s="260"/>
      <c r="T92" s="260"/>
      <c r="U92" s="260"/>
      <c r="V92" s="260"/>
      <c r="W92" s="260"/>
      <c r="X92" s="260"/>
      <c r="Y92" s="260"/>
      <c r="Z92" s="260"/>
      <c r="AA92" s="260"/>
      <c r="AB92" s="260"/>
      <c r="AC92" s="260"/>
      <c r="AD92" s="260"/>
      <c r="AE92" s="260"/>
      <c r="AF92" s="260"/>
      <c r="AG92" s="260"/>
      <c r="AH92" s="260"/>
      <c r="AI92" s="260"/>
      <c r="AJ92" s="260"/>
      <c r="AK92" s="260"/>
      <c r="AL92" s="260"/>
      <c r="AM92" s="260"/>
      <c r="AN92" s="260"/>
      <c r="AO92" s="260"/>
    </row>
    <row r="93" spans="2:41" s="259" customFormat="1">
      <c r="B93" s="266"/>
      <c r="C93" s="265"/>
      <c r="D93" s="265"/>
      <c r="E93" s="265"/>
      <c r="F93" s="265"/>
      <c r="G93" s="265"/>
      <c r="H93" s="265"/>
      <c r="I93" s="265"/>
      <c r="J93" s="265"/>
      <c r="K93" s="265"/>
      <c r="L93" s="265"/>
      <c r="M93" s="265"/>
      <c r="N93" s="265"/>
      <c r="O93" s="264"/>
      <c r="P93" s="260"/>
      <c r="Q93" s="260"/>
      <c r="R93" s="260"/>
      <c r="S93" s="260"/>
      <c r="T93" s="260"/>
      <c r="U93" s="260"/>
      <c r="V93" s="260"/>
      <c r="W93" s="260"/>
      <c r="X93" s="260"/>
      <c r="Y93" s="260"/>
      <c r="Z93" s="260"/>
      <c r="AA93" s="260"/>
      <c r="AB93" s="260"/>
      <c r="AC93" s="260"/>
      <c r="AD93" s="260"/>
      <c r="AE93" s="260"/>
      <c r="AF93" s="260"/>
      <c r="AG93" s="260"/>
      <c r="AH93" s="260"/>
      <c r="AI93" s="260"/>
      <c r="AJ93" s="260"/>
      <c r="AK93" s="260"/>
      <c r="AL93" s="260"/>
      <c r="AM93" s="260"/>
      <c r="AN93" s="260"/>
      <c r="AO93" s="260"/>
    </row>
    <row r="94" spans="2:41" s="259" customFormat="1">
      <c r="B94" s="266"/>
      <c r="C94" s="265"/>
      <c r="D94" s="265"/>
      <c r="E94" s="265"/>
      <c r="F94" s="265"/>
      <c r="G94" s="265"/>
      <c r="H94" s="265"/>
      <c r="I94" s="265"/>
      <c r="J94" s="265"/>
      <c r="K94" s="265"/>
      <c r="L94" s="265"/>
      <c r="M94" s="265"/>
      <c r="N94" s="265"/>
      <c r="O94" s="264"/>
      <c r="P94" s="260"/>
      <c r="Q94" s="260"/>
      <c r="R94" s="260"/>
      <c r="S94" s="260"/>
      <c r="T94" s="260"/>
      <c r="U94" s="260"/>
      <c r="V94" s="260"/>
      <c r="W94" s="260"/>
      <c r="X94" s="260"/>
      <c r="Y94" s="260"/>
      <c r="Z94" s="260"/>
      <c r="AA94" s="260"/>
      <c r="AB94" s="260"/>
      <c r="AC94" s="260"/>
      <c r="AD94" s="260"/>
      <c r="AE94" s="260"/>
      <c r="AF94" s="260"/>
      <c r="AG94" s="260"/>
      <c r="AH94" s="260"/>
      <c r="AI94" s="260"/>
      <c r="AJ94" s="260"/>
      <c r="AK94" s="260"/>
      <c r="AL94" s="260"/>
      <c r="AM94" s="260"/>
      <c r="AN94" s="260"/>
      <c r="AO94" s="260"/>
    </row>
    <row r="95" spans="2:41" s="259" customFormat="1">
      <c r="B95" s="266"/>
      <c r="C95" s="265"/>
      <c r="D95" s="265"/>
      <c r="E95" s="265"/>
      <c r="F95" s="265"/>
      <c r="G95" s="265"/>
      <c r="H95" s="265"/>
      <c r="I95" s="265"/>
      <c r="J95" s="265"/>
      <c r="K95" s="265"/>
      <c r="L95" s="265"/>
      <c r="M95" s="265"/>
      <c r="N95" s="265"/>
      <c r="O95" s="264"/>
      <c r="P95" s="260"/>
      <c r="Q95" s="260"/>
      <c r="R95" s="260"/>
      <c r="S95" s="260"/>
      <c r="T95" s="260"/>
      <c r="U95" s="260"/>
      <c r="V95" s="260"/>
      <c r="W95" s="260"/>
      <c r="X95" s="260"/>
      <c r="Y95" s="260"/>
      <c r="Z95" s="260"/>
      <c r="AA95" s="260"/>
      <c r="AB95" s="260"/>
      <c r="AC95" s="260"/>
      <c r="AD95" s="260"/>
      <c r="AE95" s="260"/>
      <c r="AF95" s="260"/>
      <c r="AG95" s="260"/>
      <c r="AH95" s="260"/>
      <c r="AI95" s="260"/>
      <c r="AJ95" s="260"/>
      <c r="AK95" s="260"/>
      <c r="AL95" s="260"/>
      <c r="AM95" s="260"/>
      <c r="AN95" s="260"/>
      <c r="AO95" s="260"/>
    </row>
    <row r="96" spans="2:41" s="259" customFormat="1">
      <c r="B96" s="266"/>
      <c r="C96" s="265"/>
      <c r="D96" s="265"/>
      <c r="E96" s="265"/>
      <c r="F96" s="265"/>
      <c r="G96" s="265"/>
      <c r="H96" s="265"/>
      <c r="I96" s="265"/>
      <c r="J96" s="265"/>
      <c r="K96" s="265"/>
      <c r="L96" s="265"/>
      <c r="M96" s="265"/>
      <c r="N96" s="265"/>
      <c r="O96" s="264"/>
      <c r="P96" s="260"/>
      <c r="Q96" s="260"/>
      <c r="R96" s="260"/>
      <c r="S96" s="260"/>
      <c r="T96" s="260"/>
      <c r="U96" s="260"/>
      <c r="V96" s="260"/>
      <c r="W96" s="260"/>
      <c r="X96" s="260"/>
      <c r="Y96" s="260"/>
      <c r="Z96" s="260"/>
      <c r="AA96" s="260"/>
      <c r="AB96" s="260"/>
      <c r="AC96" s="260"/>
      <c r="AD96" s="260"/>
      <c r="AE96" s="260"/>
      <c r="AF96" s="260"/>
      <c r="AG96" s="260"/>
      <c r="AH96" s="260"/>
      <c r="AI96" s="260"/>
      <c r="AJ96" s="260"/>
      <c r="AK96" s="260"/>
      <c r="AL96" s="260"/>
      <c r="AM96" s="260"/>
      <c r="AN96" s="260"/>
      <c r="AO96" s="260"/>
    </row>
    <row r="97" spans="2:41" s="259" customFormat="1">
      <c r="B97" s="266"/>
      <c r="C97" s="265"/>
      <c r="D97" s="265"/>
      <c r="E97" s="265"/>
      <c r="F97" s="265"/>
      <c r="G97" s="265"/>
      <c r="H97" s="265"/>
      <c r="I97" s="265"/>
      <c r="J97" s="265"/>
      <c r="K97" s="265"/>
      <c r="L97" s="265"/>
      <c r="M97" s="265"/>
      <c r="N97" s="265"/>
      <c r="O97" s="264"/>
      <c r="P97" s="260"/>
      <c r="Q97" s="260"/>
      <c r="R97" s="260"/>
      <c r="S97" s="260"/>
      <c r="T97" s="260"/>
      <c r="U97" s="260"/>
      <c r="V97" s="260"/>
      <c r="W97" s="260"/>
      <c r="X97" s="260"/>
      <c r="Y97" s="260"/>
      <c r="Z97" s="260"/>
      <c r="AA97" s="260"/>
      <c r="AB97" s="260"/>
      <c r="AC97" s="260"/>
      <c r="AD97" s="260"/>
      <c r="AE97" s="260"/>
      <c r="AF97" s="260"/>
      <c r="AG97" s="260"/>
      <c r="AH97" s="260"/>
      <c r="AI97" s="260"/>
      <c r="AJ97" s="260"/>
      <c r="AK97" s="260"/>
      <c r="AL97" s="260"/>
      <c r="AM97" s="260"/>
      <c r="AN97" s="260"/>
      <c r="AO97" s="260"/>
    </row>
    <row r="98" spans="2:41" s="259" customFormat="1">
      <c r="B98" s="266"/>
      <c r="C98" s="265"/>
      <c r="D98" s="265"/>
      <c r="E98" s="265"/>
      <c r="F98" s="265"/>
      <c r="G98" s="265"/>
      <c r="H98" s="265"/>
      <c r="I98" s="265"/>
      <c r="J98" s="265"/>
      <c r="K98" s="265"/>
      <c r="L98" s="265"/>
      <c r="M98" s="265"/>
      <c r="N98" s="265"/>
      <c r="O98" s="264"/>
      <c r="P98" s="260"/>
      <c r="Q98" s="260"/>
      <c r="R98" s="260"/>
      <c r="S98" s="260"/>
      <c r="T98" s="260"/>
      <c r="U98" s="260"/>
      <c r="V98" s="260"/>
      <c r="W98" s="260"/>
      <c r="X98" s="260"/>
      <c r="Y98" s="260"/>
      <c r="Z98" s="260"/>
      <c r="AA98" s="260"/>
      <c r="AB98" s="260"/>
      <c r="AC98" s="260"/>
      <c r="AD98" s="260"/>
      <c r="AE98" s="260"/>
      <c r="AF98" s="260"/>
      <c r="AG98" s="260"/>
      <c r="AH98" s="260"/>
      <c r="AI98" s="260"/>
      <c r="AJ98" s="260"/>
      <c r="AK98" s="260"/>
      <c r="AL98" s="260"/>
      <c r="AM98" s="260"/>
      <c r="AN98" s="260"/>
      <c r="AO98" s="260"/>
    </row>
    <row r="99" spans="2:41" s="259" customFormat="1">
      <c r="B99" s="263"/>
      <c r="C99" s="262"/>
      <c r="D99" s="262"/>
      <c r="E99" s="262"/>
      <c r="F99" s="262"/>
      <c r="G99" s="262"/>
      <c r="H99" s="262"/>
      <c r="I99" s="262"/>
      <c r="J99" s="262"/>
      <c r="K99" s="262"/>
      <c r="L99" s="262"/>
      <c r="M99" s="262"/>
      <c r="N99" s="262"/>
      <c r="O99" s="261"/>
      <c r="P99" s="260"/>
      <c r="Q99" s="260"/>
      <c r="R99" s="260"/>
      <c r="S99" s="260"/>
      <c r="T99" s="260"/>
      <c r="U99" s="260"/>
      <c r="V99" s="260"/>
      <c r="W99" s="260"/>
      <c r="X99" s="260"/>
      <c r="Y99" s="260"/>
      <c r="Z99" s="260"/>
      <c r="AA99" s="260"/>
      <c r="AB99" s="260"/>
      <c r="AC99" s="260"/>
      <c r="AD99" s="260"/>
      <c r="AE99" s="260"/>
      <c r="AF99" s="260"/>
      <c r="AG99" s="260"/>
      <c r="AH99" s="260"/>
      <c r="AI99" s="260"/>
      <c r="AJ99" s="260"/>
      <c r="AK99" s="260"/>
      <c r="AL99" s="260"/>
      <c r="AM99" s="260"/>
      <c r="AN99" s="260"/>
      <c r="AO99" s="260"/>
    </row>
    <row r="100" spans="2:41" s="259" customFormat="1">
      <c r="P100" s="260"/>
      <c r="Q100" s="260"/>
      <c r="R100" s="260"/>
      <c r="S100" s="260"/>
      <c r="T100" s="260"/>
      <c r="U100" s="260"/>
      <c r="V100" s="260"/>
      <c r="W100" s="260"/>
      <c r="X100" s="260"/>
      <c r="Y100" s="260"/>
      <c r="Z100" s="260"/>
      <c r="AA100" s="260"/>
      <c r="AB100" s="260"/>
      <c r="AC100" s="260"/>
      <c r="AD100" s="260"/>
      <c r="AE100" s="260"/>
      <c r="AF100" s="260"/>
      <c r="AG100" s="260"/>
      <c r="AH100" s="260"/>
      <c r="AI100" s="260"/>
      <c r="AJ100" s="260"/>
      <c r="AK100" s="260"/>
      <c r="AL100" s="260"/>
      <c r="AM100" s="260"/>
      <c r="AN100" s="260"/>
      <c r="AO100" s="260"/>
    </row>
    <row r="101" spans="2:41" s="259" customFormat="1">
      <c r="P101" s="260"/>
      <c r="Q101" s="260"/>
      <c r="R101" s="260"/>
      <c r="S101" s="260"/>
      <c r="T101" s="260"/>
      <c r="U101" s="260"/>
      <c r="V101" s="260"/>
      <c r="W101" s="260"/>
      <c r="X101" s="260"/>
      <c r="Y101" s="260"/>
      <c r="Z101" s="260"/>
      <c r="AA101" s="260"/>
      <c r="AB101" s="260"/>
      <c r="AC101" s="260"/>
      <c r="AD101" s="260"/>
      <c r="AE101" s="260"/>
      <c r="AF101" s="260"/>
      <c r="AG101" s="260"/>
      <c r="AH101" s="260"/>
      <c r="AI101" s="260"/>
      <c r="AJ101" s="260"/>
      <c r="AK101" s="260"/>
      <c r="AL101" s="260"/>
      <c r="AM101" s="260"/>
      <c r="AN101" s="260"/>
      <c r="AO101" s="260"/>
    </row>
    <row r="102" spans="2:41" s="259" customFormat="1">
      <c r="P102" s="260"/>
      <c r="Q102" s="260"/>
      <c r="R102" s="260"/>
      <c r="S102" s="260"/>
      <c r="T102" s="260"/>
      <c r="U102" s="260"/>
      <c r="V102" s="260"/>
      <c r="W102" s="260"/>
      <c r="X102" s="260"/>
      <c r="Y102" s="260"/>
      <c r="Z102" s="260"/>
      <c r="AA102" s="260"/>
      <c r="AB102" s="260"/>
      <c r="AC102" s="260"/>
      <c r="AD102" s="260"/>
      <c r="AE102" s="260"/>
      <c r="AF102" s="260"/>
      <c r="AG102" s="260"/>
      <c r="AH102" s="260"/>
      <c r="AI102" s="260"/>
      <c r="AJ102" s="260"/>
      <c r="AK102" s="260"/>
      <c r="AL102" s="260"/>
      <c r="AM102" s="260"/>
      <c r="AN102" s="260"/>
      <c r="AO102" s="260"/>
    </row>
    <row r="103" spans="2:41" s="259" customFormat="1">
      <c r="P103" s="260"/>
      <c r="Q103" s="260"/>
      <c r="R103" s="260"/>
      <c r="S103" s="260"/>
      <c r="T103" s="260"/>
      <c r="U103" s="260"/>
      <c r="V103" s="260"/>
      <c r="W103" s="260"/>
      <c r="X103" s="260"/>
      <c r="Y103" s="260"/>
      <c r="Z103" s="260"/>
      <c r="AA103" s="260"/>
      <c r="AB103" s="260"/>
      <c r="AC103" s="260"/>
      <c r="AD103" s="260"/>
      <c r="AE103" s="260"/>
      <c r="AF103" s="260"/>
      <c r="AG103" s="260"/>
      <c r="AH103" s="260"/>
      <c r="AI103" s="260"/>
      <c r="AJ103" s="260"/>
      <c r="AK103" s="260"/>
      <c r="AL103" s="260"/>
      <c r="AM103" s="260"/>
      <c r="AN103" s="260"/>
      <c r="AO103" s="260"/>
    </row>
    <row r="104" spans="2:41" s="259" customFormat="1">
      <c r="P104" s="260"/>
      <c r="Q104" s="260"/>
      <c r="R104" s="260"/>
      <c r="S104" s="260"/>
      <c r="T104" s="260"/>
      <c r="U104" s="260"/>
      <c r="V104" s="260"/>
      <c r="W104" s="260"/>
      <c r="X104" s="260"/>
      <c r="Y104" s="260"/>
      <c r="Z104" s="260"/>
      <c r="AA104" s="260"/>
      <c r="AB104" s="260"/>
      <c r="AC104" s="260"/>
      <c r="AD104" s="260"/>
      <c r="AE104" s="260"/>
      <c r="AF104" s="260"/>
      <c r="AG104" s="260"/>
      <c r="AH104" s="260"/>
      <c r="AI104" s="260"/>
      <c r="AJ104" s="260"/>
      <c r="AK104" s="260"/>
      <c r="AL104" s="260"/>
      <c r="AM104" s="260"/>
      <c r="AN104" s="260"/>
      <c r="AO104" s="260"/>
    </row>
    <row r="105" spans="2:41" s="259" customFormat="1">
      <c r="P105" s="260"/>
      <c r="Q105" s="260"/>
      <c r="R105" s="260"/>
      <c r="S105" s="260"/>
      <c r="T105" s="260"/>
      <c r="U105" s="260"/>
      <c r="V105" s="260"/>
      <c r="W105" s="260"/>
      <c r="X105" s="260"/>
      <c r="Y105" s="260"/>
      <c r="Z105" s="260"/>
      <c r="AA105" s="260"/>
      <c r="AB105" s="260"/>
      <c r="AC105" s="260"/>
      <c r="AD105" s="260"/>
      <c r="AE105" s="260"/>
      <c r="AF105" s="260"/>
      <c r="AG105" s="260"/>
      <c r="AH105" s="260"/>
      <c r="AI105" s="260"/>
      <c r="AJ105" s="260"/>
      <c r="AK105" s="260"/>
      <c r="AL105" s="260"/>
      <c r="AM105" s="260"/>
      <c r="AN105" s="260"/>
      <c r="AO105" s="260"/>
    </row>
    <row r="106" spans="2:41" s="259" customFormat="1">
      <c r="P106" s="260"/>
      <c r="Q106" s="260"/>
      <c r="R106" s="260"/>
      <c r="S106" s="260"/>
      <c r="T106" s="260"/>
      <c r="U106" s="260"/>
      <c r="V106" s="260"/>
      <c r="W106" s="260"/>
      <c r="X106" s="260"/>
      <c r="Y106" s="260"/>
      <c r="Z106" s="260"/>
      <c r="AA106" s="260"/>
      <c r="AB106" s="260"/>
      <c r="AC106" s="260"/>
      <c r="AD106" s="260"/>
      <c r="AE106" s="260"/>
      <c r="AF106" s="260"/>
      <c r="AG106" s="260"/>
      <c r="AH106" s="260"/>
      <c r="AI106" s="260"/>
      <c r="AJ106" s="260"/>
      <c r="AK106" s="260"/>
      <c r="AL106" s="260"/>
      <c r="AM106" s="260"/>
      <c r="AN106" s="260"/>
      <c r="AO106" s="260"/>
    </row>
    <row r="107" spans="2:41" s="259" customFormat="1">
      <c r="P107" s="260"/>
      <c r="Q107" s="260"/>
      <c r="R107" s="260"/>
      <c r="S107" s="260"/>
      <c r="T107" s="260"/>
      <c r="U107" s="260"/>
      <c r="V107" s="260"/>
      <c r="W107" s="260"/>
      <c r="X107" s="260"/>
      <c r="Y107" s="260"/>
      <c r="Z107" s="260"/>
      <c r="AA107" s="260"/>
      <c r="AB107" s="260"/>
      <c r="AC107" s="260"/>
      <c r="AD107" s="260"/>
      <c r="AE107" s="260"/>
      <c r="AF107" s="260"/>
      <c r="AG107" s="260"/>
      <c r="AH107" s="260"/>
      <c r="AI107" s="260"/>
      <c r="AJ107" s="260"/>
      <c r="AK107" s="260"/>
      <c r="AL107" s="260"/>
      <c r="AM107" s="260"/>
      <c r="AN107" s="260"/>
      <c r="AO107" s="260"/>
    </row>
    <row r="108" spans="2:41" s="259" customFormat="1">
      <c r="P108" s="260"/>
      <c r="Q108" s="260"/>
      <c r="R108" s="260"/>
      <c r="S108" s="260"/>
      <c r="T108" s="260"/>
      <c r="U108" s="260"/>
      <c r="V108" s="260"/>
      <c r="W108" s="260"/>
      <c r="X108" s="260"/>
      <c r="Y108" s="260"/>
      <c r="Z108" s="260"/>
      <c r="AA108" s="260"/>
      <c r="AB108" s="260"/>
      <c r="AC108" s="260"/>
      <c r="AD108" s="260"/>
      <c r="AE108" s="260"/>
      <c r="AF108" s="260"/>
      <c r="AG108" s="260"/>
      <c r="AH108" s="260"/>
      <c r="AI108" s="260"/>
      <c r="AJ108" s="260"/>
      <c r="AK108" s="260"/>
      <c r="AL108" s="260"/>
      <c r="AM108" s="260"/>
      <c r="AN108" s="260"/>
      <c r="AO108" s="260"/>
    </row>
    <row r="109" spans="2:41" s="259" customFormat="1">
      <c r="P109" s="260"/>
      <c r="Q109" s="260"/>
      <c r="R109" s="260"/>
      <c r="S109" s="260"/>
      <c r="T109" s="260"/>
      <c r="U109" s="260"/>
      <c r="V109" s="260"/>
      <c r="W109" s="260"/>
      <c r="X109" s="260"/>
      <c r="Y109" s="260"/>
      <c r="Z109" s="260"/>
      <c r="AA109" s="260"/>
      <c r="AB109" s="260"/>
      <c r="AC109" s="260"/>
      <c r="AD109" s="260"/>
      <c r="AE109" s="260"/>
      <c r="AF109" s="260"/>
      <c r="AG109" s="260"/>
      <c r="AH109" s="260"/>
      <c r="AI109" s="260"/>
      <c r="AJ109" s="260"/>
      <c r="AK109" s="260"/>
      <c r="AL109" s="260"/>
      <c r="AM109" s="260"/>
      <c r="AN109" s="260"/>
      <c r="AO109" s="260"/>
    </row>
    <row r="110" spans="2:41" s="259" customFormat="1">
      <c r="P110" s="260"/>
      <c r="Q110" s="260"/>
      <c r="R110" s="260"/>
      <c r="S110" s="260"/>
      <c r="T110" s="260"/>
      <c r="U110" s="260"/>
      <c r="V110" s="260"/>
      <c r="W110" s="260"/>
      <c r="X110" s="260"/>
      <c r="Y110" s="260"/>
      <c r="Z110" s="260"/>
      <c r="AA110" s="260"/>
      <c r="AB110" s="260"/>
      <c r="AC110" s="260"/>
      <c r="AD110" s="260"/>
      <c r="AE110" s="260"/>
      <c r="AF110" s="260"/>
      <c r="AG110" s="260"/>
      <c r="AH110" s="260"/>
      <c r="AI110" s="260"/>
      <c r="AJ110" s="260"/>
      <c r="AK110" s="260"/>
      <c r="AL110" s="260"/>
      <c r="AM110" s="260"/>
      <c r="AN110" s="260"/>
      <c r="AO110" s="260"/>
    </row>
    <row r="111" spans="2:41" s="259" customFormat="1">
      <c r="P111" s="260"/>
      <c r="Q111" s="260"/>
      <c r="R111" s="260"/>
      <c r="S111" s="260"/>
      <c r="T111" s="260"/>
      <c r="U111" s="260"/>
      <c r="V111" s="260"/>
      <c r="W111" s="260"/>
      <c r="X111" s="260"/>
      <c r="Y111" s="260"/>
      <c r="Z111" s="260"/>
      <c r="AA111" s="260"/>
      <c r="AB111" s="260"/>
      <c r="AC111" s="260"/>
      <c r="AD111" s="260"/>
      <c r="AE111" s="260"/>
      <c r="AF111" s="260"/>
      <c r="AG111" s="260"/>
      <c r="AH111" s="260"/>
      <c r="AI111" s="260"/>
      <c r="AJ111" s="260"/>
      <c r="AK111" s="260"/>
      <c r="AL111" s="260"/>
      <c r="AM111" s="260"/>
      <c r="AN111" s="260"/>
      <c r="AO111" s="260"/>
    </row>
    <row r="112" spans="2:41" s="259" customFormat="1">
      <c r="P112" s="260"/>
      <c r="Q112" s="260"/>
      <c r="R112" s="260"/>
      <c r="S112" s="260"/>
      <c r="T112" s="260"/>
      <c r="U112" s="260"/>
      <c r="V112" s="260"/>
      <c r="W112" s="260"/>
      <c r="X112" s="260"/>
      <c r="Y112" s="260"/>
      <c r="Z112" s="260"/>
      <c r="AA112" s="260"/>
      <c r="AB112" s="260"/>
      <c r="AC112" s="260"/>
      <c r="AD112" s="260"/>
      <c r="AE112" s="260"/>
      <c r="AF112" s="260"/>
      <c r="AG112" s="260"/>
      <c r="AH112" s="260"/>
      <c r="AI112" s="260"/>
      <c r="AJ112" s="260"/>
      <c r="AK112" s="260"/>
      <c r="AL112" s="260"/>
      <c r="AM112" s="260"/>
      <c r="AN112" s="260"/>
      <c r="AO112" s="260"/>
    </row>
    <row r="113" spans="16:41" s="259" customFormat="1">
      <c r="P113" s="260"/>
      <c r="Q113" s="260"/>
      <c r="R113" s="260"/>
      <c r="S113" s="260"/>
      <c r="T113" s="260"/>
      <c r="U113" s="260"/>
      <c r="V113" s="260"/>
      <c r="W113" s="260"/>
      <c r="X113" s="260"/>
      <c r="Y113" s="260"/>
      <c r="Z113" s="260"/>
      <c r="AA113" s="260"/>
      <c r="AB113" s="260"/>
      <c r="AC113" s="260"/>
      <c r="AD113" s="260"/>
      <c r="AE113" s="260"/>
      <c r="AF113" s="260"/>
      <c r="AG113" s="260"/>
      <c r="AH113" s="260"/>
      <c r="AI113" s="260"/>
      <c r="AJ113" s="260"/>
      <c r="AK113" s="260"/>
      <c r="AL113" s="260"/>
      <c r="AM113" s="260"/>
      <c r="AN113" s="260"/>
      <c r="AO113" s="260"/>
    </row>
    <row r="114" spans="16:41" s="259" customFormat="1">
      <c r="P114" s="260"/>
      <c r="Q114" s="260"/>
      <c r="R114" s="260"/>
      <c r="S114" s="260"/>
      <c r="T114" s="260"/>
      <c r="U114" s="260"/>
      <c r="V114" s="260"/>
      <c r="W114" s="260"/>
      <c r="X114" s="260"/>
      <c r="Y114" s="260"/>
      <c r="Z114" s="260"/>
      <c r="AA114" s="260"/>
      <c r="AB114" s="260"/>
      <c r="AC114" s="260"/>
      <c r="AD114" s="260"/>
      <c r="AE114" s="260"/>
      <c r="AF114" s="260"/>
      <c r="AG114" s="260"/>
      <c r="AH114" s="260"/>
      <c r="AI114" s="260"/>
      <c r="AJ114" s="260"/>
      <c r="AK114" s="260"/>
      <c r="AL114" s="260"/>
      <c r="AM114" s="260"/>
      <c r="AN114" s="260"/>
      <c r="AO114" s="260"/>
    </row>
    <row r="115" spans="16:41" s="259" customFormat="1">
      <c r="P115" s="260"/>
      <c r="Q115" s="260"/>
      <c r="R115" s="260"/>
      <c r="S115" s="260"/>
      <c r="T115" s="260"/>
      <c r="U115" s="260"/>
      <c r="V115" s="260"/>
      <c r="W115" s="260"/>
      <c r="X115" s="260"/>
      <c r="Y115" s="260"/>
      <c r="Z115" s="260"/>
      <c r="AA115" s="260"/>
      <c r="AB115" s="260"/>
      <c r="AC115" s="260"/>
      <c r="AD115" s="260"/>
      <c r="AE115" s="260"/>
      <c r="AF115" s="260"/>
      <c r="AG115" s="260"/>
      <c r="AH115" s="260"/>
      <c r="AI115" s="260"/>
      <c r="AJ115" s="260"/>
      <c r="AK115" s="260"/>
      <c r="AL115" s="260"/>
      <c r="AM115" s="260"/>
      <c r="AN115" s="260"/>
      <c r="AO115" s="260"/>
    </row>
    <row r="116" spans="16:41" s="259" customFormat="1">
      <c r="P116" s="260"/>
      <c r="Q116" s="260"/>
      <c r="R116" s="260"/>
      <c r="S116" s="260"/>
      <c r="T116" s="260"/>
      <c r="U116" s="260"/>
      <c r="V116" s="260"/>
      <c r="W116" s="260"/>
      <c r="X116" s="260"/>
      <c r="Y116" s="260"/>
      <c r="Z116" s="260"/>
      <c r="AA116" s="260"/>
      <c r="AB116" s="260"/>
      <c r="AC116" s="260"/>
      <c r="AD116" s="260"/>
      <c r="AE116" s="260"/>
      <c r="AF116" s="260"/>
      <c r="AG116" s="260"/>
      <c r="AH116" s="260"/>
      <c r="AI116" s="260"/>
      <c r="AJ116" s="260"/>
      <c r="AK116" s="260"/>
      <c r="AL116" s="260"/>
      <c r="AM116" s="260"/>
      <c r="AN116" s="260"/>
      <c r="AO116" s="260"/>
    </row>
    <row r="117" spans="16:41" s="259" customFormat="1">
      <c r="P117" s="260"/>
      <c r="Q117" s="260"/>
      <c r="R117" s="260"/>
      <c r="S117" s="260"/>
      <c r="T117" s="260"/>
      <c r="U117" s="260"/>
      <c r="V117" s="260"/>
      <c r="W117" s="260"/>
      <c r="X117" s="260"/>
      <c r="Y117" s="260"/>
      <c r="Z117" s="260"/>
      <c r="AA117" s="260"/>
      <c r="AB117" s="260"/>
      <c r="AC117" s="260"/>
      <c r="AD117" s="260"/>
      <c r="AE117" s="260"/>
      <c r="AF117" s="260"/>
      <c r="AG117" s="260"/>
      <c r="AH117" s="260"/>
      <c r="AI117" s="260"/>
      <c r="AJ117" s="260"/>
      <c r="AK117" s="260"/>
      <c r="AL117" s="260"/>
      <c r="AM117" s="260"/>
      <c r="AN117" s="260"/>
      <c r="AO117" s="260"/>
    </row>
    <row r="118" spans="16:41" s="259" customFormat="1">
      <c r="P118" s="260"/>
      <c r="Q118" s="260"/>
      <c r="R118" s="260"/>
      <c r="S118" s="260"/>
      <c r="T118" s="260"/>
      <c r="U118" s="260"/>
      <c r="V118" s="260"/>
      <c r="W118" s="260"/>
      <c r="X118" s="260"/>
      <c r="Y118" s="260"/>
      <c r="Z118" s="260"/>
      <c r="AA118" s="260"/>
      <c r="AB118" s="260"/>
      <c r="AC118" s="260"/>
      <c r="AD118" s="260"/>
      <c r="AE118" s="260"/>
      <c r="AF118" s="260"/>
      <c r="AG118" s="260"/>
      <c r="AH118" s="260"/>
      <c r="AI118" s="260"/>
      <c r="AJ118" s="260"/>
      <c r="AK118" s="260"/>
      <c r="AL118" s="260"/>
      <c r="AM118" s="260"/>
      <c r="AN118" s="260"/>
      <c r="AO118" s="260"/>
    </row>
    <row r="119" spans="16:41" s="259" customFormat="1">
      <c r="P119" s="260"/>
      <c r="Q119" s="260"/>
      <c r="R119" s="260"/>
      <c r="S119" s="260"/>
      <c r="T119" s="260"/>
      <c r="U119" s="260"/>
      <c r="V119" s="260"/>
      <c r="W119" s="260"/>
      <c r="X119" s="260"/>
      <c r="Y119" s="260"/>
      <c r="Z119" s="260"/>
      <c r="AA119" s="260"/>
      <c r="AB119" s="260"/>
      <c r="AC119" s="260"/>
      <c r="AD119" s="260"/>
      <c r="AE119" s="260"/>
      <c r="AF119" s="260"/>
      <c r="AG119" s="260"/>
      <c r="AH119" s="260"/>
      <c r="AI119" s="260"/>
      <c r="AJ119" s="260"/>
      <c r="AK119" s="260"/>
      <c r="AL119" s="260"/>
      <c r="AM119" s="260"/>
      <c r="AN119" s="260"/>
      <c r="AO119" s="260"/>
    </row>
    <row r="120" spans="16:41" s="259" customFormat="1">
      <c r="P120" s="260"/>
      <c r="Q120" s="260"/>
      <c r="R120" s="260"/>
      <c r="S120" s="260"/>
      <c r="T120" s="260"/>
      <c r="U120" s="260"/>
      <c r="V120" s="260"/>
      <c r="W120" s="260"/>
      <c r="X120" s="260"/>
      <c r="Y120" s="260"/>
      <c r="Z120" s="260"/>
      <c r="AA120" s="260"/>
      <c r="AB120" s="260"/>
      <c r="AC120" s="260"/>
      <c r="AD120" s="260"/>
      <c r="AE120" s="260"/>
      <c r="AF120" s="260"/>
      <c r="AG120" s="260"/>
      <c r="AH120" s="260"/>
      <c r="AI120" s="260"/>
      <c r="AJ120" s="260"/>
      <c r="AK120" s="260"/>
      <c r="AL120" s="260"/>
      <c r="AM120" s="260"/>
      <c r="AN120" s="260"/>
      <c r="AO120" s="260"/>
    </row>
    <row r="121" spans="16:41" s="259" customFormat="1">
      <c r="P121" s="260"/>
      <c r="Q121" s="260"/>
      <c r="R121" s="260"/>
      <c r="S121" s="260"/>
      <c r="T121" s="260"/>
      <c r="U121" s="260"/>
      <c r="V121" s="260"/>
      <c r="W121" s="260"/>
      <c r="X121" s="260"/>
      <c r="Y121" s="260"/>
      <c r="Z121" s="260"/>
      <c r="AA121" s="260"/>
      <c r="AB121" s="260"/>
      <c r="AC121" s="260"/>
      <c r="AD121" s="260"/>
      <c r="AE121" s="260"/>
      <c r="AF121" s="260"/>
      <c r="AG121" s="260"/>
      <c r="AH121" s="260"/>
      <c r="AI121" s="260"/>
      <c r="AJ121" s="260"/>
      <c r="AK121" s="260"/>
      <c r="AL121" s="260"/>
      <c r="AM121" s="260"/>
      <c r="AN121" s="260"/>
      <c r="AO121" s="260"/>
    </row>
    <row r="122" spans="16:41" s="259" customFormat="1">
      <c r="P122" s="260"/>
      <c r="Q122" s="260"/>
      <c r="R122" s="260"/>
      <c r="S122" s="260"/>
      <c r="T122" s="260"/>
      <c r="U122" s="260"/>
      <c r="V122" s="260"/>
      <c r="W122" s="260"/>
      <c r="X122" s="260"/>
      <c r="Y122" s="260"/>
      <c r="Z122" s="260"/>
      <c r="AA122" s="260"/>
      <c r="AB122" s="260"/>
      <c r="AC122" s="260"/>
      <c r="AD122" s="260"/>
      <c r="AE122" s="260"/>
      <c r="AF122" s="260"/>
      <c r="AG122" s="260"/>
      <c r="AH122" s="260"/>
      <c r="AI122" s="260"/>
      <c r="AJ122" s="260"/>
      <c r="AK122" s="260"/>
      <c r="AL122" s="260"/>
      <c r="AM122" s="260"/>
      <c r="AN122" s="260"/>
      <c r="AO122" s="260"/>
    </row>
    <row r="123" spans="16:41" s="259" customFormat="1">
      <c r="P123" s="260"/>
      <c r="Q123" s="260"/>
      <c r="R123" s="260"/>
      <c r="S123" s="260"/>
      <c r="T123" s="260"/>
      <c r="U123" s="260"/>
      <c r="V123" s="260"/>
      <c r="W123" s="260"/>
      <c r="X123" s="260"/>
      <c r="Y123" s="260"/>
      <c r="Z123" s="260"/>
      <c r="AA123" s="260"/>
      <c r="AB123" s="260"/>
      <c r="AC123" s="260"/>
      <c r="AD123" s="260"/>
      <c r="AE123" s="260"/>
      <c r="AF123" s="260"/>
      <c r="AG123" s="260"/>
      <c r="AH123" s="260"/>
      <c r="AI123" s="260"/>
      <c r="AJ123" s="260"/>
      <c r="AK123" s="260"/>
      <c r="AL123" s="260"/>
      <c r="AM123" s="260"/>
      <c r="AN123" s="260"/>
      <c r="AO123" s="260"/>
    </row>
    <row r="124" spans="16:41" s="259" customFormat="1">
      <c r="P124" s="260"/>
      <c r="Q124" s="260"/>
      <c r="R124" s="260"/>
      <c r="S124" s="260"/>
      <c r="T124" s="260"/>
      <c r="U124" s="260"/>
      <c r="V124" s="260"/>
      <c r="W124" s="260"/>
      <c r="X124" s="260"/>
      <c r="Y124" s="260"/>
      <c r="Z124" s="260"/>
      <c r="AA124" s="260"/>
      <c r="AB124" s="260"/>
      <c r="AC124" s="260"/>
      <c r="AD124" s="260"/>
      <c r="AE124" s="260"/>
      <c r="AF124" s="260"/>
      <c r="AG124" s="260"/>
      <c r="AH124" s="260"/>
      <c r="AI124" s="260"/>
      <c r="AJ124" s="260"/>
      <c r="AK124" s="260"/>
      <c r="AL124" s="260"/>
      <c r="AM124" s="260"/>
      <c r="AN124" s="260"/>
      <c r="AO124" s="260"/>
    </row>
    <row r="125" spans="16:41" s="259" customFormat="1">
      <c r="P125" s="260"/>
      <c r="Q125" s="260"/>
      <c r="R125" s="260"/>
      <c r="S125" s="260"/>
      <c r="T125" s="260"/>
      <c r="U125" s="260"/>
      <c r="V125" s="260"/>
      <c r="W125" s="260"/>
      <c r="X125" s="260"/>
      <c r="Y125" s="260"/>
      <c r="Z125" s="260"/>
      <c r="AA125" s="260"/>
      <c r="AB125" s="260"/>
      <c r="AC125" s="260"/>
      <c r="AD125" s="260"/>
      <c r="AE125" s="260"/>
      <c r="AF125" s="260"/>
      <c r="AG125" s="260"/>
      <c r="AH125" s="260"/>
      <c r="AI125" s="260"/>
      <c r="AJ125" s="260"/>
      <c r="AK125" s="260"/>
      <c r="AL125" s="260"/>
      <c r="AM125" s="260"/>
      <c r="AN125" s="260"/>
      <c r="AO125" s="260"/>
    </row>
    <row r="126" spans="16:41" s="259" customFormat="1">
      <c r="P126" s="260"/>
      <c r="Q126" s="260"/>
      <c r="R126" s="260"/>
      <c r="S126" s="260"/>
      <c r="T126" s="260"/>
      <c r="U126" s="260"/>
      <c r="V126" s="260"/>
      <c r="W126" s="260"/>
      <c r="X126" s="260"/>
      <c r="Y126" s="260"/>
      <c r="Z126" s="260"/>
      <c r="AA126" s="260"/>
      <c r="AB126" s="260"/>
      <c r="AC126" s="260"/>
      <c r="AD126" s="260"/>
      <c r="AE126" s="260"/>
      <c r="AF126" s="260"/>
      <c r="AG126" s="260"/>
      <c r="AH126" s="260"/>
      <c r="AI126" s="260"/>
      <c r="AJ126" s="260"/>
      <c r="AK126" s="260"/>
      <c r="AL126" s="260"/>
      <c r="AM126" s="260"/>
      <c r="AN126" s="260"/>
      <c r="AO126" s="260"/>
    </row>
    <row r="127" spans="16:41" s="259" customFormat="1">
      <c r="P127" s="260"/>
      <c r="Q127" s="260"/>
      <c r="R127" s="260"/>
      <c r="S127" s="260"/>
      <c r="T127" s="260"/>
      <c r="U127" s="260"/>
      <c r="V127" s="260"/>
      <c r="W127" s="260"/>
      <c r="X127" s="260"/>
      <c r="Y127" s="260"/>
      <c r="Z127" s="260"/>
      <c r="AA127" s="260"/>
      <c r="AB127" s="260"/>
      <c r="AC127" s="260"/>
      <c r="AD127" s="260"/>
      <c r="AE127" s="260"/>
      <c r="AF127" s="260"/>
      <c r="AG127" s="260"/>
      <c r="AH127" s="260"/>
      <c r="AI127" s="260"/>
      <c r="AJ127" s="260"/>
      <c r="AK127" s="260"/>
      <c r="AL127" s="260"/>
      <c r="AM127" s="260"/>
      <c r="AN127" s="260"/>
      <c r="AO127" s="260"/>
    </row>
    <row r="128" spans="16:41" s="259" customFormat="1">
      <c r="P128" s="260"/>
      <c r="Q128" s="260"/>
      <c r="R128" s="260"/>
      <c r="S128" s="260"/>
      <c r="T128" s="260"/>
      <c r="U128" s="260"/>
      <c r="V128" s="260"/>
      <c r="W128" s="260"/>
      <c r="X128" s="260"/>
      <c r="Y128" s="260"/>
      <c r="Z128" s="260"/>
      <c r="AA128" s="260"/>
      <c r="AB128" s="260"/>
      <c r="AC128" s="260"/>
      <c r="AD128" s="260"/>
      <c r="AE128" s="260"/>
      <c r="AF128" s="260"/>
      <c r="AG128" s="260"/>
      <c r="AH128" s="260"/>
      <c r="AI128" s="260"/>
      <c r="AJ128" s="260"/>
      <c r="AK128" s="260"/>
      <c r="AL128" s="260"/>
      <c r="AM128" s="260"/>
      <c r="AN128" s="260"/>
      <c r="AO128" s="260"/>
    </row>
    <row r="129" spans="16:41" s="259" customFormat="1">
      <c r="P129" s="260"/>
      <c r="Q129" s="260"/>
      <c r="R129" s="260"/>
      <c r="S129" s="260"/>
      <c r="T129" s="260"/>
      <c r="U129" s="260"/>
      <c r="V129" s="260"/>
      <c r="W129" s="260"/>
      <c r="X129" s="260"/>
      <c r="Y129" s="260"/>
      <c r="Z129" s="260"/>
      <c r="AA129" s="260"/>
      <c r="AB129" s="260"/>
      <c r="AC129" s="260"/>
      <c r="AD129" s="260"/>
      <c r="AE129" s="260"/>
      <c r="AF129" s="260"/>
      <c r="AG129" s="260"/>
      <c r="AH129" s="260"/>
      <c r="AI129" s="260"/>
      <c r="AJ129" s="260"/>
      <c r="AK129" s="260"/>
      <c r="AL129" s="260"/>
      <c r="AM129" s="260"/>
      <c r="AN129" s="260"/>
      <c r="AO129" s="260"/>
    </row>
    <row r="130" spans="16:41" s="259" customFormat="1">
      <c r="P130" s="260"/>
      <c r="Q130" s="260"/>
      <c r="R130" s="260"/>
      <c r="S130" s="260"/>
      <c r="T130" s="260"/>
      <c r="U130" s="260"/>
      <c r="V130" s="260"/>
      <c r="W130" s="260"/>
      <c r="X130" s="260"/>
      <c r="Y130" s="260"/>
      <c r="Z130" s="260"/>
      <c r="AA130" s="260"/>
      <c r="AB130" s="260"/>
      <c r="AC130" s="260"/>
      <c r="AD130" s="260"/>
      <c r="AE130" s="260"/>
      <c r="AF130" s="260"/>
      <c r="AG130" s="260"/>
      <c r="AH130" s="260"/>
      <c r="AI130" s="260"/>
      <c r="AJ130" s="260"/>
      <c r="AK130" s="260"/>
      <c r="AL130" s="260"/>
      <c r="AM130" s="260"/>
      <c r="AN130" s="260"/>
      <c r="AO130" s="260"/>
    </row>
    <row r="131" spans="16:41" s="259" customFormat="1">
      <c r="P131" s="260"/>
      <c r="Q131" s="260"/>
      <c r="R131" s="260"/>
      <c r="S131" s="260"/>
      <c r="T131" s="260"/>
      <c r="U131" s="260"/>
      <c r="V131" s="260"/>
      <c r="W131" s="260"/>
      <c r="X131" s="260"/>
      <c r="Y131" s="260"/>
      <c r="Z131" s="260"/>
      <c r="AA131" s="260"/>
      <c r="AB131" s="260"/>
      <c r="AC131" s="260"/>
      <c r="AD131" s="260"/>
      <c r="AE131" s="260"/>
      <c r="AF131" s="260"/>
      <c r="AG131" s="260"/>
      <c r="AH131" s="260"/>
      <c r="AI131" s="260"/>
      <c r="AJ131" s="260"/>
      <c r="AK131" s="260"/>
      <c r="AL131" s="260"/>
      <c r="AM131" s="260"/>
      <c r="AN131" s="260"/>
      <c r="AO131" s="260"/>
    </row>
    <row r="132" spans="16:41" s="259" customFormat="1">
      <c r="P132" s="260"/>
      <c r="Q132" s="260"/>
      <c r="R132" s="260"/>
      <c r="S132" s="260"/>
      <c r="T132" s="260"/>
      <c r="U132" s="260"/>
      <c r="V132" s="260"/>
      <c r="W132" s="260"/>
      <c r="X132" s="260"/>
      <c r="Y132" s="260"/>
      <c r="Z132" s="260"/>
      <c r="AA132" s="260"/>
      <c r="AB132" s="260"/>
      <c r="AC132" s="260"/>
      <c r="AD132" s="260"/>
      <c r="AE132" s="260"/>
      <c r="AF132" s="260"/>
      <c r="AG132" s="260"/>
      <c r="AH132" s="260"/>
      <c r="AI132" s="260"/>
      <c r="AJ132" s="260"/>
      <c r="AK132" s="260"/>
      <c r="AL132" s="260"/>
      <c r="AM132" s="260"/>
      <c r="AN132" s="260"/>
      <c r="AO132" s="260"/>
    </row>
    <row r="133" spans="16:41" s="259" customFormat="1">
      <c r="P133" s="260"/>
      <c r="Q133" s="260"/>
      <c r="R133" s="260"/>
      <c r="S133" s="260"/>
      <c r="T133" s="260"/>
      <c r="U133" s="260"/>
      <c r="V133" s="260"/>
      <c r="W133" s="260"/>
      <c r="X133" s="260"/>
      <c r="Y133" s="260"/>
      <c r="Z133" s="260"/>
      <c r="AA133" s="260"/>
      <c r="AB133" s="260"/>
      <c r="AC133" s="260"/>
      <c r="AD133" s="260"/>
      <c r="AE133" s="260"/>
      <c r="AF133" s="260"/>
      <c r="AG133" s="260"/>
      <c r="AH133" s="260"/>
      <c r="AI133" s="260"/>
      <c r="AJ133" s="260"/>
      <c r="AK133" s="260"/>
      <c r="AL133" s="260"/>
      <c r="AM133" s="260"/>
      <c r="AN133" s="260"/>
      <c r="AO133" s="260"/>
    </row>
    <row r="134" spans="16:41" s="259" customFormat="1">
      <c r="P134" s="260"/>
      <c r="Q134" s="260"/>
      <c r="R134" s="260"/>
      <c r="S134" s="260"/>
      <c r="T134" s="260"/>
      <c r="U134" s="260"/>
      <c r="V134" s="260"/>
      <c r="W134" s="260"/>
      <c r="X134" s="260"/>
      <c r="Y134" s="260"/>
      <c r="Z134" s="260"/>
      <c r="AA134" s="260"/>
      <c r="AB134" s="260"/>
      <c r="AC134" s="260"/>
      <c r="AD134" s="260"/>
      <c r="AE134" s="260"/>
      <c r="AF134" s="260"/>
      <c r="AG134" s="260"/>
      <c r="AH134" s="260"/>
      <c r="AI134" s="260"/>
      <c r="AJ134" s="260"/>
      <c r="AK134" s="260"/>
      <c r="AL134" s="260"/>
      <c r="AM134" s="260"/>
      <c r="AN134" s="260"/>
      <c r="AO134" s="260"/>
    </row>
    <row r="135" spans="16:41" s="259" customFormat="1">
      <c r="P135" s="260"/>
      <c r="Q135" s="260"/>
      <c r="R135" s="260"/>
      <c r="S135" s="260"/>
      <c r="T135" s="260"/>
      <c r="U135" s="260"/>
      <c r="V135" s="260"/>
      <c r="W135" s="260"/>
      <c r="X135" s="260"/>
      <c r="Y135" s="260"/>
      <c r="Z135" s="260"/>
      <c r="AA135" s="260"/>
      <c r="AB135" s="260"/>
      <c r="AC135" s="260"/>
      <c r="AD135" s="260"/>
      <c r="AE135" s="260"/>
      <c r="AF135" s="260"/>
      <c r="AG135" s="260"/>
      <c r="AH135" s="260"/>
      <c r="AI135" s="260"/>
      <c r="AJ135" s="260"/>
      <c r="AK135" s="260"/>
      <c r="AL135" s="260"/>
      <c r="AM135" s="260"/>
      <c r="AN135" s="260"/>
      <c r="AO135" s="260"/>
    </row>
    <row r="136" spans="16:41" s="259" customFormat="1">
      <c r="P136" s="260"/>
      <c r="Q136" s="260"/>
      <c r="R136" s="260"/>
      <c r="S136" s="260"/>
      <c r="T136" s="260"/>
      <c r="U136" s="260"/>
      <c r="V136" s="260"/>
      <c r="W136" s="260"/>
      <c r="X136" s="260"/>
      <c r="Y136" s="260"/>
      <c r="Z136" s="260"/>
      <c r="AA136" s="260"/>
      <c r="AB136" s="260"/>
      <c r="AC136" s="260"/>
      <c r="AD136" s="260"/>
      <c r="AE136" s="260"/>
      <c r="AF136" s="260"/>
      <c r="AG136" s="260"/>
      <c r="AH136" s="260"/>
      <c r="AI136" s="260"/>
      <c r="AJ136" s="260"/>
      <c r="AK136" s="260"/>
      <c r="AL136" s="260"/>
      <c r="AM136" s="260"/>
      <c r="AN136" s="260"/>
      <c r="AO136" s="260"/>
    </row>
    <row r="137" spans="16:41" s="259" customFormat="1">
      <c r="P137" s="260"/>
      <c r="Q137" s="260"/>
      <c r="R137" s="260"/>
      <c r="S137" s="260"/>
      <c r="T137" s="260"/>
      <c r="U137" s="260"/>
      <c r="V137" s="260"/>
      <c r="W137" s="260"/>
      <c r="X137" s="260"/>
      <c r="Y137" s="260"/>
      <c r="Z137" s="260"/>
      <c r="AA137" s="260"/>
      <c r="AB137" s="260"/>
      <c r="AC137" s="260"/>
      <c r="AD137" s="260"/>
      <c r="AE137" s="260"/>
      <c r="AF137" s="260"/>
      <c r="AG137" s="260"/>
      <c r="AH137" s="260"/>
      <c r="AI137" s="260"/>
      <c r="AJ137" s="260"/>
      <c r="AK137" s="260"/>
      <c r="AL137" s="260"/>
      <c r="AM137" s="260"/>
      <c r="AN137" s="260"/>
      <c r="AO137" s="260"/>
    </row>
    <row r="138" spans="16:41" s="259" customFormat="1">
      <c r="P138" s="260"/>
      <c r="Q138" s="260"/>
      <c r="R138" s="260"/>
      <c r="S138" s="260"/>
      <c r="T138" s="260"/>
      <c r="U138" s="260"/>
      <c r="V138" s="260"/>
      <c r="W138" s="260"/>
      <c r="X138" s="260"/>
      <c r="Y138" s="260"/>
      <c r="Z138" s="260"/>
      <c r="AA138" s="260"/>
      <c r="AB138" s="260"/>
      <c r="AC138" s="260"/>
      <c r="AD138" s="260"/>
      <c r="AE138" s="260"/>
      <c r="AF138" s="260"/>
      <c r="AG138" s="260"/>
      <c r="AH138" s="260"/>
      <c r="AI138" s="260"/>
      <c r="AJ138" s="260"/>
      <c r="AK138" s="260"/>
      <c r="AL138" s="260"/>
      <c r="AM138" s="260"/>
      <c r="AN138" s="260"/>
      <c r="AO138" s="260"/>
    </row>
    <row r="139" spans="16:41" s="259" customFormat="1">
      <c r="P139" s="260"/>
      <c r="Q139" s="260"/>
      <c r="R139" s="260"/>
      <c r="S139" s="260"/>
      <c r="T139" s="260"/>
      <c r="U139" s="260"/>
      <c r="V139" s="260"/>
      <c r="W139" s="260"/>
      <c r="X139" s="260"/>
      <c r="Y139" s="260"/>
      <c r="Z139" s="260"/>
      <c r="AA139" s="260"/>
      <c r="AB139" s="260"/>
      <c r="AC139" s="260"/>
      <c r="AD139" s="260"/>
      <c r="AE139" s="260"/>
      <c r="AF139" s="260"/>
      <c r="AG139" s="260"/>
      <c r="AH139" s="260"/>
      <c r="AI139" s="260"/>
      <c r="AJ139" s="260"/>
      <c r="AK139" s="260"/>
      <c r="AL139" s="260"/>
      <c r="AM139" s="260"/>
      <c r="AN139" s="260"/>
      <c r="AO139" s="260"/>
    </row>
    <row r="140" spans="16:41" s="259" customFormat="1">
      <c r="P140" s="260"/>
      <c r="Q140" s="260"/>
      <c r="R140" s="260"/>
      <c r="S140" s="260"/>
      <c r="T140" s="260"/>
      <c r="U140" s="260"/>
      <c r="V140" s="260"/>
      <c r="W140" s="260"/>
      <c r="X140" s="260"/>
      <c r="Y140" s="260"/>
      <c r="Z140" s="260"/>
      <c r="AA140" s="260"/>
      <c r="AB140" s="260"/>
      <c r="AC140" s="260"/>
      <c r="AD140" s="260"/>
      <c r="AE140" s="260"/>
      <c r="AF140" s="260"/>
      <c r="AG140" s="260"/>
      <c r="AH140" s="260"/>
      <c r="AI140" s="260"/>
      <c r="AJ140" s="260"/>
      <c r="AK140" s="260"/>
      <c r="AL140" s="260"/>
      <c r="AM140" s="260"/>
      <c r="AN140" s="260"/>
      <c r="AO140" s="260"/>
    </row>
    <row r="141" spans="16:41" s="259" customFormat="1">
      <c r="P141" s="260"/>
      <c r="Q141" s="260"/>
      <c r="R141" s="260"/>
      <c r="S141" s="260"/>
      <c r="T141" s="260"/>
      <c r="U141" s="260"/>
      <c r="V141" s="260"/>
      <c r="W141" s="260"/>
      <c r="X141" s="260"/>
      <c r="Y141" s="260"/>
      <c r="Z141" s="260"/>
      <c r="AA141" s="260"/>
      <c r="AB141" s="260"/>
      <c r="AC141" s="260"/>
      <c r="AD141" s="260"/>
      <c r="AE141" s="260"/>
      <c r="AF141" s="260"/>
      <c r="AG141" s="260"/>
      <c r="AH141" s="260"/>
      <c r="AI141" s="260"/>
      <c r="AJ141" s="260"/>
      <c r="AK141" s="260"/>
      <c r="AL141" s="260"/>
      <c r="AM141" s="260"/>
      <c r="AN141" s="260"/>
      <c r="AO141" s="260"/>
    </row>
    <row r="142" spans="16:41" s="259" customFormat="1">
      <c r="P142" s="260"/>
      <c r="Q142" s="260"/>
      <c r="R142" s="260"/>
      <c r="S142" s="260"/>
      <c r="T142" s="260"/>
      <c r="U142" s="260"/>
      <c r="V142" s="260"/>
      <c r="W142" s="260"/>
      <c r="X142" s="260"/>
      <c r="Y142" s="260"/>
      <c r="Z142" s="260"/>
      <c r="AA142" s="260"/>
      <c r="AB142" s="260"/>
      <c r="AC142" s="260"/>
      <c r="AD142" s="260"/>
      <c r="AE142" s="260"/>
      <c r="AF142" s="260"/>
      <c r="AG142" s="260"/>
      <c r="AH142" s="260"/>
      <c r="AI142" s="260"/>
      <c r="AJ142" s="260"/>
      <c r="AK142" s="260"/>
      <c r="AL142" s="260"/>
      <c r="AM142" s="260"/>
      <c r="AN142" s="260"/>
      <c r="AO142" s="260"/>
    </row>
    <row r="143" spans="16:41" s="259" customFormat="1">
      <c r="P143" s="260"/>
      <c r="Q143" s="260"/>
      <c r="R143" s="260"/>
      <c r="S143" s="260"/>
      <c r="T143" s="260"/>
      <c r="U143" s="260"/>
      <c r="V143" s="260"/>
      <c r="W143" s="260"/>
      <c r="X143" s="260"/>
      <c r="Y143" s="260"/>
      <c r="Z143" s="260"/>
      <c r="AA143" s="260"/>
      <c r="AB143" s="260"/>
      <c r="AC143" s="260"/>
      <c r="AD143" s="260"/>
      <c r="AE143" s="260"/>
      <c r="AF143" s="260"/>
      <c r="AG143" s="260"/>
      <c r="AH143" s="260"/>
      <c r="AI143" s="260"/>
      <c r="AJ143" s="260"/>
      <c r="AK143" s="260"/>
      <c r="AL143" s="260"/>
      <c r="AM143" s="260"/>
      <c r="AN143" s="260"/>
      <c r="AO143" s="260"/>
    </row>
    <row r="144" spans="16:41" s="259" customFormat="1">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0"/>
      <c r="AL144" s="260"/>
      <c r="AM144" s="260"/>
      <c r="AN144" s="260"/>
      <c r="AO144" s="260"/>
    </row>
    <row r="145" spans="16:41" s="259" customFormat="1">
      <c r="P145" s="260"/>
      <c r="Q145" s="260"/>
      <c r="R145" s="260"/>
      <c r="S145" s="260"/>
      <c r="T145" s="260"/>
      <c r="U145" s="260"/>
      <c r="V145" s="260"/>
      <c r="W145" s="260"/>
      <c r="X145" s="260"/>
      <c r="Y145" s="260"/>
      <c r="Z145" s="260"/>
      <c r="AA145" s="260"/>
      <c r="AB145" s="260"/>
      <c r="AC145" s="260"/>
      <c r="AD145" s="260"/>
      <c r="AE145" s="260"/>
      <c r="AF145" s="260"/>
      <c r="AG145" s="260"/>
      <c r="AH145" s="260"/>
      <c r="AI145" s="260"/>
      <c r="AJ145" s="260"/>
      <c r="AK145" s="260"/>
      <c r="AL145" s="260"/>
      <c r="AM145" s="260"/>
      <c r="AN145" s="260"/>
      <c r="AO145" s="260"/>
    </row>
    <row r="146" spans="16:41" s="259" customFormat="1">
      <c r="P146" s="260"/>
      <c r="Q146" s="260"/>
      <c r="R146" s="260"/>
      <c r="S146" s="260"/>
      <c r="T146" s="260"/>
      <c r="U146" s="260"/>
      <c r="V146" s="260"/>
      <c r="W146" s="260"/>
      <c r="X146" s="260"/>
      <c r="Y146" s="260"/>
      <c r="Z146" s="260"/>
      <c r="AA146" s="260"/>
      <c r="AB146" s="260"/>
      <c r="AC146" s="260"/>
      <c r="AD146" s="260"/>
      <c r="AE146" s="260"/>
      <c r="AF146" s="260"/>
      <c r="AG146" s="260"/>
      <c r="AH146" s="260"/>
      <c r="AI146" s="260"/>
      <c r="AJ146" s="260"/>
      <c r="AK146" s="260"/>
      <c r="AL146" s="260"/>
      <c r="AM146" s="260"/>
      <c r="AN146" s="260"/>
      <c r="AO146" s="260"/>
    </row>
    <row r="147" spans="16:41" s="259" customFormat="1">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0"/>
      <c r="AL147" s="260"/>
      <c r="AM147" s="260"/>
      <c r="AN147" s="260"/>
      <c r="AO147" s="260"/>
    </row>
    <row r="148" spans="16:41" s="259" customFormat="1">
      <c r="P148" s="260"/>
      <c r="Q148" s="260"/>
      <c r="R148" s="260"/>
      <c r="S148" s="260"/>
      <c r="T148" s="260"/>
      <c r="U148" s="260"/>
      <c r="V148" s="260"/>
      <c r="W148" s="260"/>
      <c r="X148" s="260"/>
      <c r="Y148" s="260"/>
      <c r="Z148" s="260"/>
      <c r="AA148" s="260"/>
      <c r="AB148" s="260"/>
      <c r="AC148" s="260"/>
      <c r="AD148" s="260"/>
      <c r="AE148" s="260"/>
      <c r="AF148" s="260"/>
      <c r="AG148" s="260"/>
      <c r="AH148" s="260"/>
      <c r="AI148" s="260"/>
      <c r="AJ148" s="260"/>
      <c r="AK148" s="260"/>
      <c r="AL148" s="260"/>
      <c r="AM148" s="260"/>
      <c r="AN148" s="260"/>
      <c r="AO148" s="260"/>
    </row>
    <row r="149" spans="16:41" s="259" customFormat="1">
      <c r="P149" s="260"/>
      <c r="Q149" s="260"/>
      <c r="R149" s="260"/>
      <c r="S149" s="260"/>
      <c r="T149" s="260"/>
      <c r="U149" s="260"/>
      <c r="V149" s="260"/>
      <c r="W149" s="260"/>
      <c r="X149" s="260"/>
      <c r="Y149" s="260"/>
      <c r="Z149" s="260"/>
      <c r="AA149" s="260"/>
      <c r="AB149" s="260"/>
      <c r="AC149" s="260"/>
      <c r="AD149" s="260"/>
      <c r="AE149" s="260"/>
      <c r="AF149" s="260"/>
      <c r="AG149" s="260"/>
      <c r="AH149" s="260"/>
      <c r="AI149" s="260"/>
      <c r="AJ149" s="260"/>
      <c r="AK149" s="260"/>
      <c r="AL149" s="260"/>
      <c r="AM149" s="260"/>
      <c r="AN149" s="260"/>
      <c r="AO149" s="260"/>
    </row>
    <row r="150" spans="16:41" s="259" customFormat="1">
      <c r="P150" s="260"/>
      <c r="Q150" s="260"/>
      <c r="R150" s="260"/>
      <c r="S150" s="260"/>
      <c r="T150" s="260"/>
      <c r="U150" s="260"/>
      <c r="V150" s="260"/>
      <c r="W150" s="260"/>
      <c r="X150" s="260"/>
      <c r="Y150" s="260"/>
      <c r="Z150" s="260"/>
      <c r="AA150" s="260"/>
      <c r="AB150" s="260"/>
      <c r="AC150" s="260"/>
      <c r="AD150" s="260"/>
      <c r="AE150" s="260"/>
      <c r="AF150" s="260"/>
      <c r="AG150" s="260"/>
      <c r="AH150" s="260"/>
      <c r="AI150" s="260"/>
      <c r="AJ150" s="260"/>
      <c r="AK150" s="260"/>
      <c r="AL150" s="260"/>
      <c r="AM150" s="260"/>
      <c r="AN150" s="260"/>
      <c r="AO150" s="260"/>
    </row>
    <row r="151" spans="16:41" s="259" customFormat="1">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row>
    <row r="152" spans="16:41" s="259" customFormat="1">
      <c r="P152" s="260"/>
      <c r="Q152" s="260"/>
      <c r="R152" s="260"/>
      <c r="S152" s="260"/>
      <c r="T152" s="260"/>
      <c r="U152" s="260"/>
      <c r="V152" s="260"/>
      <c r="W152" s="260"/>
      <c r="X152" s="260"/>
      <c r="Y152" s="260"/>
      <c r="Z152" s="260"/>
      <c r="AA152" s="260"/>
      <c r="AB152" s="260"/>
      <c r="AC152" s="260"/>
      <c r="AD152" s="260"/>
      <c r="AE152" s="260"/>
      <c r="AF152" s="260"/>
      <c r="AG152" s="260"/>
      <c r="AH152" s="260"/>
      <c r="AI152" s="260"/>
      <c r="AJ152" s="260"/>
      <c r="AK152" s="260"/>
      <c r="AL152" s="260"/>
      <c r="AM152" s="260"/>
      <c r="AN152" s="260"/>
      <c r="AO152" s="260"/>
    </row>
    <row r="153" spans="16:41" s="259" customFormat="1">
      <c r="P153" s="260"/>
      <c r="Q153" s="260"/>
      <c r="R153" s="260"/>
      <c r="S153" s="260"/>
      <c r="T153" s="260"/>
      <c r="U153" s="260"/>
      <c r="V153" s="260"/>
      <c r="W153" s="260"/>
      <c r="X153" s="260"/>
      <c r="Y153" s="260"/>
      <c r="Z153" s="260"/>
      <c r="AA153" s="260"/>
      <c r="AB153" s="260"/>
      <c r="AC153" s="260"/>
      <c r="AD153" s="260"/>
      <c r="AE153" s="260"/>
      <c r="AF153" s="260"/>
      <c r="AG153" s="260"/>
      <c r="AH153" s="260"/>
      <c r="AI153" s="260"/>
      <c r="AJ153" s="260"/>
      <c r="AK153" s="260"/>
      <c r="AL153" s="260"/>
      <c r="AM153" s="260"/>
      <c r="AN153" s="260"/>
      <c r="AO153" s="260"/>
    </row>
    <row r="154" spans="16:41" s="259" customFormat="1">
      <c r="P154" s="260"/>
      <c r="Q154" s="260"/>
      <c r="R154" s="260"/>
      <c r="S154" s="260"/>
      <c r="T154" s="260"/>
      <c r="U154" s="260"/>
      <c r="V154" s="260"/>
      <c r="W154" s="260"/>
      <c r="X154" s="260"/>
      <c r="Y154" s="260"/>
      <c r="Z154" s="260"/>
      <c r="AA154" s="260"/>
      <c r="AB154" s="260"/>
      <c r="AC154" s="260"/>
      <c r="AD154" s="260"/>
      <c r="AE154" s="260"/>
      <c r="AF154" s="260"/>
      <c r="AG154" s="260"/>
      <c r="AH154" s="260"/>
      <c r="AI154" s="260"/>
      <c r="AJ154" s="260"/>
      <c r="AK154" s="260"/>
      <c r="AL154" s="260"/>
      <c r="AM154" s="260"/>
      <c r="AN154" s="260"/>
      <c r="AO154" s="260"/>
    </row>
    <row r="155" spans="16:41" s="259" customFormat="1">
      <c r="P155" s="260"/>
      <c r="Q155" s="260"/>
      <c r="R155" s="260"/>
      <c r="S155" s="260"/>
      <c r="T155" s="260"/>
      <c r="U155" s="260"/>
      <c r="V155" s="260"/>
      <c r="W155" s="260"/>
      <c r="X155" s="260"/>
      <c r="Y155" s="260"/>
      <c r="Z155" s="260"/>
      <c r="AA155" s="260"/>
      <c r="AB155" s="260"/>
      <c r="AC155" s="260"/>
      <c r="AD155" s="260"/>
      <c r="AE155" s="260"/>
      <c r="AF155" s="260"/>
      <c r="AG155" s="260"/>
      <c r="AH155" s="260"/>
      <c r="AI155" s="260"/>
      <c r="AJ155" s="260"/>
      <c r="AK155" s="260"/>
      <c r="AL155" s="260"/>
      <c r="AM155" s="260"/>
      <c r="AN155" s="260"/>
      <c r="AO155" s="260"/>
    </row>
    <row r="156" spans="16:41" s="259" customFormat="1">
      <c r="P156" s="260"/>
      <c r="Q156" s="260"/>
      <c r="R156" s="260"/>
      <c r="S156" s="260"/>
      <c r="T156" s="260"/>
      <c r="U156" s="260"/>
      <c r="V156" s="260"/>
      <c r="W156" s="260"/>
      <c r="X156" s="260"/>
      <c r="Y156" s="260"/>
      <c r="Z156" s="260"/>
      <c r="AA156" s="260"/>
      <c r="AB156" s="260"/>
      <c r="AC156" s="260"/>
      <c r="AD156" s="260"/>
      <c r="AE156" s="260"/>
      <c r="AF156" s="260"/>
      <c r="AG156" s="260"/>
      <c r="AH156" s="260"/>
      <c r="AI156" s="260"/>
      <c r="AJ156" s="260"/>
      <c r="AK156" s="260"/>
      <c r="AL156" s="260"/>
      <c r="AM156" s="260"/>
      <c r="AN156" s="260"/>
      <c r="AO156" s="260"/>
    </row>
    <row r="157" spans="16:41" s="259" customFormat="1">
      <c r="P157" s="260"/>
      <c r="Q157" s="260"/>
      <c r="R157" s="260"/>
      <c r="S157" s="260"/>
      <c r="T157" s="260"/>
      <c r="U157" s="260"/>
      <c r="V157" s="260"/>
      <c r="W157" s="260"/>
      <c r="X157" s="260"/>
      <c r="Y157" s="260"/>
      <c r="Z157" s="260"/>
      <c r="AA157" s="260"/>
      <c r="AB157" s="260"/>
      <c r="AC157" s="260"/>
      <c r="AD157" s="260"/>
      <c r="AE157" s="260"/>
      <c r="AF157" s="260"/>
      <c r="AG157" s="260"/>
      <c r="AH157" s="260"/>
      <c r="AI157" s="260"/>
      <c r="AJ157" s="260"/>
      <c r="AK157" s="260"/>
      <c r="AL157" s="260"/>
      <c r="AM157" s="260"/>
      <c r="AN157" s="260"/>
      <c r="AO157" s="260"/>
    </row>
    <row r="158" spans="16:41" s="259" customFormat="1">
      <c r="P158" s="260"/>
      <c r="Q158" s="260"/>
      <c r="R158" s="260"/>
      <c r="S158" s="260"/>
      <c r="T158" s="260"/>
      <c r="U158" s="260"/>
      <c r="V158" s="260"/>
      <c r="W158" s="260"/>
      <c r="X158" s="260"/>
      <c r="Y158" s="260"/>
      <c r="Z158" s="260"/>
      <c r="AA158" s="260"/>
      <c r="AB158" s="260"/>
      <c r="AC158" s="260"/>
      <c r="AD158" s="260"/>
      <c r="AE158" s="260"/>
      <c r="AF158" s="260"/>
      <c r="AG158" s="260"/>
      <c r="AH158" s="260"/>
      <c r="AI158" s="260"/>
      <c r="AJ158" s="260"/>
      <c r="AK158" s="260"/>
      <c r="AL158" s="260"/>
      <c r="AM158" s="260"/>
      <c r="AN158" s="260"/>
      <c r="AO158" s="260"/>
    </row>
    <row r="159" spans="16:41" s="259" customFormat="1">
      <c r="P159" s="260"/>
      <c r="Q159" s="260"/>
      <c r="R159" s="260"/>
      <c r="S159" s="260"/>
      <c r="T159" s="260"/>
      <c r="U159" s="260"/>
      <c r="V159" s="260"/>
      <c r="W159" s="260"/>
      <c r="X159" s="260"/>
      <c r="Y159" s="260"/>
      <c r="Z159" s="260"/>
      <c r="AA159" s="260"/>
      <c r="AB159" s="260"/>
      <c r="AC159" s="260"/>
      <c r="AD159" s="260"/>
      <c r="AE159" s="260"/>
      <c r="AF159" s="260"/>
      <c r="AG159" s="260"/>
      <c r="AH159" s="260"/>
      <c r="AI159" s="260"/>
      <c r="AJ159" s="260"/>
      <c r="AK159" s="260"/>
      <c r="AL159" s="260"/>
      <c r="AM159" s="260"/>
      <c r="AN159" s="260"/>
      <c r="AO159" s="260"/>
    </row>
    <row r="160" spans="16:41" s="259" customFormat="1">
      <c r="P160" s="260"/>
      <c r="Q160" s="260"/>
      <c r="R160" s="260"/>
      <c r="S160" s="260"/>
      <c r="T160" s="260"/>
      <c r="U160" s="260"/>
      <c r="V160" s="260"/>
      <c r="W160" s="260"/>
      <c r="X160" s="260"/>
      <c r="Y160" s="260"/>
      <c r="Z160" s="260"/>
      <c r="AA160" s="260"/>
      <c r="AB160" s="260"/>
      <c r="AC160" s="260"/>
      <c r="AD160" s="260"/>
      <c r="AE160" s="260"/>
      <c r="AF160" s="260"/>
      <c r="AG160" s="260"/>
      <c r="AH160" s="260"/>
      <c r="AI160" s="260"/>
      <c r="AJ160" s="260"/>
      <c r="AK160" s="260"/>
      <c r="AL160" s="260"/>
      <c r="AM160" s="260"/>
      <c r="AN160" s="260"/>
      <c r="AO160" s="260"/>
    </row>
    <row r="161" spans="16:41" s="259" customFormat="1">
      <c r="P161" s="260"/>
      <c r="Q161" s="260"/>
      <c r="R161" s="260"/>
      <c r="S161" s="260"/>
      <c r="T161" s="260"/>
      <c r="U161" s="260"/>
      <c r="V161" s="260"/>
      <c r="W161" s="260"/>
      <c r="X161" s="260"/>
      <c r="Y161" s="260"/>
      <c r="Z161" s="260"/>
      <c r="AA161" s="260"/>
      <c r="AB161" s="260"/>
      <c r="AC161" s="260"/>
      <c r="AD161" s="260"/>
      <c r="AE161" s="260"/>
      <c r="AF161" s="260"/>
      <c r="AG161" s="260"/>
      <c r="AH161" s="260"/>
      <c r="AI161" s="260"/>
      <c r="AJ161" s="260"/>
      <c r="AK161" s="260"/>
      <c r="AL161" s="260"/>
      <c r="AM161" s="260"/>
      <c r="AN161" s="260"/>
      <c r="AO161" s="260"/>
    </row>
    <row r="162" spans="16:41" s="259" customFormat="1">
      <c r="P162" s="260"/>
      <c r="Q162" s="260"/>
      <c r="R162" s="260"/>
      <c r="S162" s="260"/>
      <c r="T162" s="260"/>
      <c r="U162" s="260"/>
      <c r="V162" s="260"/>
      <c r="W162" s="260"/>
      <c r="X162" s="260"/>
      <c r="Y162" s="260"/>
      <c r="Z162" s="260"/>
      <c r="AA162" s="260"/>
      <c r="AB162" s="260"/>
      <c r="AC162" s="260"/>
      <c r="AD162" s="260"/>
      <c r="AE162" s="260"/>
      <c r="AF162" s="260"/>
      <c r="AG162" s="260"/>
      <c r="AH162" s="260"/>
      <c r="AI162" s="260"/>
      <c r="AJ162" s="260"/>
      <c r="AK162" s="260"/>
      <c r="AL162" s="260"/>
      <c r="AM162" s="260"/>
      <c r="AN162" s="260"/>
      <c r="AO162" s="260"/>
    </row>
    <row r="163" spans="16:41" s="259" customFormat="1">
      <c r="P163" s="260"/>
      <c r="Q163" s="260"/>
      <c r="R163" s="260"/>
      <c r="S163" s="260"/>
      <c r="T163" s="260"/>
      <c r="U163" s="260"/>
      <c r="V163" s="260"/>
      <c r="W163" s="260"/>
      <c r="X163" s="260"/>
      <c r="Y163" s="260"/>
      <c r="Z163" s="260"/>
      <c r="AA163" s="260"/>
      <c r="AB163" s="260"/>
      <c r="AC163" s="260"/>
      <c r="AD163" s="260"/>
      <c r="AE163" s="260"/>
      <c r="AF163" s="260"/>
      <c r="AG163" s="260"/>
      <c r="AH163" s="260"/>
      <c r="AI163" s="260"/>
      <c r="AJ163" s="260"/>
      <c r="AK163" s="260"/>
      <c r="AL163" s="260"/>
      <c r="AM163" s="260"/>
      <c r="AN163" s="260"/>
      <c r="AO163" s="260"/>
    </row>
    <row r="164" spans="16:41" s="259" customFormat="1">
      <c r="P164" s="260"/>
      <c r="Q164" s="260"/>
      <c r="R164" s="260"/>
      <c r="S164" s="260"/>
      <c r="T164" s="260"/>
      <c r="U164" s="260"/>
      <c r="V164" s="260"/>
      <c r="W164" s="260"/>
      <c r="X164" s="260"/>
      <c r="Y164" s="260"/>
      <c r="Z164" s="260"/>
      <c r="AA164" s="260"/>
      <c r="AB164" s="260"/>
      <c r="AC164" s="260"/>
      <c r="AD164" s="260"/>
      <c r="AE164" s="260"/>
      <c r="AF164" s="260"/>
      <c r="AG164" s="260"/>
      <c r="AH164" s="260"/>
      <c r="AI164" s="260"/>
      <c r="AJ164" s="260"/>
      <c r="AK164" s="260"/>
      <c r="AL164" s="260"/>
      <c r="AM164" s="260"/>
      <c r="AN164" s="260"/>
      <c r="AO164" s="260"/>
    </row>
    <row r="165" spans="16:41" s="259" customFormat="1">
      <c r="P165" s="260"/>
      <c r="Q165" s="260"/>
      <c r="R165" s="260"/>
      <c r="S165" s="260"/>
      <c r="T165" s="260"/>
      <c r="U165" s="260"/>
      <c r="V165" s="260"/>
      <c r="W165" s="260"/>
      <c r="X165" s="260"/>
      <c r="Y165" s="260"/>
      <c r="Z165" s="260"/>
      <c r="AA165" s="260"/>
      <c r="AB165" s="260"/>
      <c r="AC165" s="260"/>
      <c r="AD165" s="260"/>
      <c r="AE165" s="260"/>
      <c r="AF165" s="260"/>
      <c r="AG165" s="260"/>
      <c r="AH165" s="260"/>
      <c r="AI165" s="260"/>
      <c r="AJ165" s="260"/>
      <c r="AK165" s="260"/>
      <c r="AL165" s="260"/>
      <c r="AM165" s="260"/>
      <c r="AN165" s="260"/>
      <c r="AO165" s="260"/>
    </row>
    <row r="166" spans="16:41" s="259" customFormat="1">
      <c r="P166" s="260"/>
      <c r="Q166" s="260"/>
      <c r="R166" s="260"/>
      <c r="S166" s="260"/>
      <c r="T166" s="260"/>
      <c r="U166" s="260"/>
      <c r="V166" s="260"/>
      <c r="W166" s="260"/>
      <c r="X166" s="260"/>
      <c r="Y166" s="260"/>
      <c r="Z166" s="260"/>
      <c r="AA166" s="260"/>
      <c r="AB166" s="260"/>
      <c r="AC166" s="260"/>
      <c r="AD166" s="260"/>
      <c r="AE166" s="260"/>
      <c r="AF166" s="260"/>
      <c r="AG166" s="260"/>
      <c r="AH166" s="260"/>
      <c r="AI166" s="260"/>
      <c r="AJ166" s="260"/>
      <c r="AK166" s="260"/>
      <c r="AL166" s="260"/>
      <c r="AM166" s="260"/>
      <c r="AN166" s="260"/>
      <c r="AO166" s="260"/>
    </row>
    <row r="167" spans="16:41" s="259" customFormat="1">
      <c r="P167" s="260"/>
      <c r="Q167" s="260"/>
      <c r="R167" s="260"/>
      <c r="S167" s="260"/>
      <c r="T167" s="260"/>
      <c r="U167" s="260"/>
      <c r="V167" s="260"/>
      <c r="W167" s="260"/>
      <c r="X167" s="260"/>
      <c r="Y167" s="260"/>
      <c r="Z167" s="260"/>
      <c r="AA167" s="260"/>
      <c r="AB167" s="260"/>
      <c r="AC167" s="260"/>
      <c r="AD167" s="260"/>
      <c r="AE167" s="260"/>
      <c r="AF167" s="260"/>
      <c r="AG167" s="260"/>
      <c r="AH167" s="260"/>
      <c r="AI167" s="260"/>
      <c r="AJ167" s="260"/>
      <c r="AK167" s="260"/>
      <c r="AL167" s="260"/>
      <c r="AM167" s="260"/>
      <c r="AN167" s="260"/>
      <c r="AO167" s="260"/>
    </row>
    <row r="168" spans="16:41" s="259" customFormat="1">
      <c r="P168" s="260"/>
      <c r="Q168" s="260"/>
      <c r="R168" s="260"/>
      <c r="S168" s="260"/>
      <c r="T168" s="260"/>
      <c r="U168" s="260"/>
      <c r="V168" s="260"/>
      <c r="W168" s="260"/>
      <c r="X168" s="260"/>
      <c r="Y168" s="260"/>
      <c r="Z168" s="260"/>
      <c r="AA168" s="260"/>
      <c r="AB168" s="260"/>
      <c r="AC168" s="260"/>
      <c r="AD168" s="260"/>
      <c r="AE168" s="260"/>
      <c r="AF168" s="260"/>
      <c r="AG168" s="260"/>
      <c r="AH168" s="260"/>
      <c r="AI168" s="260"/>
      <c r="AJ168" s="260"/>
      <c r="AK168" s="260"/>
      <c r="AL168" s="260"/>
      <c r="AM168" s="260"/>
      <c r="AN168" s="260"/>
      <c r="AO168" s="260"/>
    </row>
    <row r="169" spans="16:41" s="259" customFormat="1"/>
    <row r="170" spans="16:41" s="259" customFormat="1"/>
    <row r="171" spans="16:41" s="259" customFormat="1"/>
    <row r="172" spans="16:41" s="259" customFormat="1"/>
    <row r="173" spans="16:41" s="259" customFormat="1"/>
    <row r="174" spans="16:41" s="259" customFormat="1"/>
    <row r="175" spans="16:41" s="259" customFormat="1"/>
    <row r="176" spans="16:41" s="259" customFormat="1"/>
    <row r="177" s="259" customFormat="1"/>
    <row r="178" s="259" customFormat="1"/>
    <row r="179" s="259" customFormat="1"/>
    <row r="180" s="259" customFormat="1"/>
    <row r="181" s="259" customFormat="1"/>
    <row r="182" s="259" customFormat="1"/>
    <row r="183" s="259" customFormat="1"/>
    <row r="184" s="259" customFormat="1"/>
    <row r="185" s="259" customFormat="1"/>
    <row r="186" s="259" customFormat="1"/>
    <row r="187" s="259" customFormat="1"/>
    <row r="188" s="259" customFormat="1"/>
    <row r="189" s="259" customFormat="1"/>
    <row r="190" s="259" customFormat="1"/>
    <row r="191" s="259" customFormat="1"/>
    <row r="192" s="259" customFormat="1"/>
    <row r="193" s="259" customFormat="1"/>
    <row r="194" s="259" customFormat="1"/>
    <row r="195" s="259" customFormat="1"/>
    <row r="196" s="259" customFormat="1"/>
    <row r="197" s="259" customFormat="1"/>
    <row r="198" s="259" customFormat="1"/>
    <row r="199" s="259" customFormat="1"/>
    <row r="200" s="259" customFormat="1"/>
    <row r="201" s="259" customFormat="1"/>
    <row r="202" s="259" customFormat="1"/>
    <row r="203" s="259" customFormat="1"/>
    <row r="204" s="259" customFormat="1"/>
    <row r="205" s="259" customFormat="1"/>
    <row r="206" s="259" customFormat="1"/>
    <row r="207" s="259" customFormat="1"/>
    <row r="208" s="259" customFormat="1"/>
    <row r="209" s="259" customFormat="1"/>
    <row r="210" s="259" customFormat="1"/>
    <row r="211" s="259" customFormat="1"/>
    <row r="212" s="259" customFormat="1"/>
    <row r="213" s="259" customFormat="1"/>
    <row r="214" s="259" customFormat="1"/>
    <row r="215" s="259" customFormat="1"/>
    <row r="216" s="259" customFormat="1"/>
    <row r="217" s="259" customFormat="1"/>
    <row r="218" s="259" customFormat="1"/>
    <row r="219" s="259" customFormat="1"/>
    <row r="220" s="259" customFormat="1"/>
    <row r="221" s="259" customFormat="1"/>
    <row r="222" s="259" customFormat="1"/>
    <row r="223" s="259" customFormat="1"/>
    <row r="224" s="259" customFormat="1"/>
    <row r="225" s="259" customFormat="1"/>
    <row r="226" s="259" customFormat="1"/>
    <row r="227" s="259" customFormat="1"/>
    <row r="228" s="259" customFormat="1"/>
    <row r="229" s="259" customFormat="1"/>
    <row r="230" s="259" customFormat="1"/>
    <row r="231" s="259" customFormat="1"/>
    <row r="232" s="259" customFormat="1"/>
    <row r="233" s="259" customFormat="1"/>
    <row r="234" s="259" customFormat="1"/>
    <row r="235" s="259" customFormat="1"/>
    <row r="236" s="259" customFormat="1"/>
    <row r="237" s="259" customFormat="1"/>
    <row r="238" s="259" customFormat="1"/>
    <row r="239" s="259" customFormat="1"/>
    <row r="240" s="259" customFormat="1"/>
    <row r="241" s="259" customFormat="1"/>
    <row r="242" s="259" customFormat="1"/>
    <row r="243" s="259" customFormat="1"/>
    <row r="244" s="259" customFormat="1"/>
    <row r="245" s="259" customFormat="1"/>
    <row r="246" s="259" customFormat="1"/>
    <row r="247" s="259" customFormat="1"/>
    <row r="248" s="259" customFormat="1"/>
    <row r="249" s="259" customFormat="1"/>
    <row r="250" s="259" customFormat="1"/>
    <row r="251" s="259" customFormat="1"/>
    <row r="252" s="259" customFormat="1"/>
    <row r="253" s="259" customFormat="1"/>
    <row r="254" s="259" customFormat="1"/>
    <row r="255" s="259" customFormat="1"/>
    <row r="256" s="259" customFormat="1"/>
    <row r="257" s="259" customFormat="1"/>
    <row r="258" s="259" customFormat="1"/>
    <row r="259" s="259" customFormat="1"/>
    <row r="260" s="259" customFormat="1"/>
    <row r="261" s="259" customFormat="1"/>
    <row r="262" s="259" customFormat="1"/>
    <row r="263" s="259" customFormat="1"/>
    <row r="264" s="259" customFormat="1"/>
    <row r="265" s="259" customFormat="1"/>
    <row r="266" s="259" customFormat="1"/>
    <row r="267" s="259" customFormat="1"/>
    <row r="268" s="259" customFormat="1"/>
    <row r="269" s="259" customFormat="1"/>
    <row r="270" s="259" customFormat="1"/>
    <row r="271" s="259" customFormat="1"/>
    <row r="272" s="259" customFormat="1"/>
    <row r="273" s="259" customFormat="1"/>
    <row r="274" s="259" customFormat="1"/>
    <row r="275" s="259" customFormat="1"/>
    <row r="276" s="259" customFormat="1"/>
    <row r="277" s="259" customFormat="1"/>
    <row r="278" s="259" customFormat="1"/>
    <row r="279" s="259" customFormat="1"/>
    <row r="280" s="259" customFormat="1"/>
    <row r="281" s="259" customFormat="1"/>
    <row r="282" s="259" customFormat="1"/>
    <row r="283" s="259" customFormat="1"/>
    <row r="284" s="259" customFormat="1"/>
    <row r="285" s="259" customFormat="1"/>
    <row r="286" s="259" customFormat="1"/>
    <row r="287" s="259" customFormat="1"/>
    <row r="288" s="259" customFormat="1"/>
    <row r="289" s="259" customFormat="1"/>
    <row r="290" s="259" customFormat="1"/>
    <row r="291" s="259" customFormat="1"/>
    <row r="292" s="259" customFormat="1"/>
    <row r="293" s="259" customFormat="1"/>
    <row r="294" s="259" customFormat="1"/>
    <row r="295" s="259" customFormat="1"/>
    <row r="296" s="259" customFormat="1"/>
    <row r="297" s="259" customFormat="1"/>
    <row r="298" s="259" customFormat="1"/>
    <row r="299" s="259" customFormat="1"/>
    <row r="300" s="259" customFormat="1"/>
    <row r="301" s="259" customFormat="1"/>
    <row r="302" s="259" customFormat="1"/>
    <row r="303" s="259" customFormat="1"/>
    <row r="304" s="259" customFormat="1"/>
    <row r="305" s="259" customFormat="1"/>
    <row r="306" s="259" customFormat="1"/>
    <row r="307" s="259" customFormat="1"/>
    <row r="308" s="259" customFormat="1"/>
    <row r="309" s="259" customFormat="1"/>
    <row r="310" s="259" customFormat="1"/>
    <row r="311" s="259" customFormat="1"/>
    <row r="312" s="259" customFormat="1"/>
    <row r="313" s="259" customFormat="1"/>
    <row r="314" s="259" customFormat="1"/>
    <row r="315" s="259" customFormat="1"/>
    <row r="316" s="259" customFormat="1"/>
    <row r="317" s="259" customFormat="1"/>
    <row r="318" s="259" customFormat="1"/>
    <row r="319" s="259" customFormat="1"/>
    <row r="320" s="259" customFormat="1"/>
    <row r="321" s="259" customFormat="1"/>
    <row r="322" s="259" customFormat="1"/>
    <row r="323" s="259" customFormat="1"/>
    <row r="324" s="259" customFormat="1"/>
    <row r="325" s="259" customFormat="1"/>
    <row r="326" s="259" customFormat="1"/>
    <row r="327" s="259" customFormat="1"/>
    <row r="328" s="259" customFormat="1"/>
    <row r="329" s="259" customFormat="1"/>
    <row r="330" s="259" customFormat="1"/>
    <row r="331" s="259" customFormat="1"/>
    <row r="332" s="259" customFormat="1"/>
    <row r="333" s="259" customFormat="1"/>
    <row r="334" s="259" customFormat="1"/>
    <row r="335" s="259" customFormat="1"/>
    <row r="336" s="259" customFormat="1"/>
    <row r="337" s="259" customFormat="1"/>
    <row r="338" s="259" customFormat="1"/>
    <row r="339" s="259" customFormat="1"/>
    <row r="340" s="259" customFormat="1"/>
    <row r="341" s="259" customFormat="1"/>
    <row r="342" s="259" customFormat="1"/>
    <row r="343" s="259" customFormat="1"/>
    <row r="344" s="259" customFormat="1"/>
    <row r="345" s="259" customFormat="1"/>
    <row r="346" s="259" customFormat="1"/>
    <row r="347" s="259" customFormat="1"/>
    <row r="348" s="259" customFormat="1"/>
    <row r="349" s="259" customFormat="1"/>
    <row r="350" s="259" customFormat="1"/>
    <row r="351" s="259" customFormat="1"/>
    <row r="352" s="259" customFormat="1"/>
    <row r="353" s="259" customFormat="1"/>
    <row r="354" s="259" customFormat="1"/>
    <row r="355" s="259" customFormat="1"/>
    <row r="356" s="259" customFormat="1"/>
    <row r="357" s="259" customFormat="1"/>
    <row r="358" s="259" customFormat="1"/>
    <row r="359" s="259" customFormat="1"/>
    <row r="360" s="259" customFormat="1"/>
    <row r="361" s="259" customFormat="1"/>
    <row r="362" s="259" customFormat="1"/>
    <row r="363" s="259" customFormat="1"/>
    <row r="364" s="259" customFormat="1"/>
    <row r="365" s="259" customFormat="1"/>
    <row r="366" s="259" customFormat="1"/>
    <row r="367" s="259" customFormat="1"/>
    <row r="368" s="259" customFormat="1"/>
    <row r="369" s="259" customFormat="1"/>
    <row r="370" s="259" customFormat="1"/>
    <row r="371" s="259" customFormat="1"/>
    <row r="372" s="259" customFormat="1"/>
    <row r="373" s="259" customFormat="1"/>
    <row r="374" s="259" customFormat="1"/>
    <row r="375" s="259" customFormat="1"/>
    <row r="376" s="259" customFormat="1"/>
    <row r="377" s="259" customFormat="1"/>
    <row r="378" s="259" customFormat="1"/>
    <row r="379" s="259" customFormat="1"/>
    <row r="380" s="259" customFormat="1"/>
    <row r="381" s="259" customFormat="1"/>
    <row r="382" s="259" customFormat="1"/>
    <row r="383" s="259" customFormat="1"/>
    <row r="384" s="259" customFormat="1"/>
    <row r="385" s="259" customFormat="1"/>
    <row r="386" s="259" customFormat="1"/>
    <row r="387" s="259" customFormat="1"/>
    <row r="388" s="259" customFormat="1"/>
    <row r="389" s="259" customFormat="1"/>
    <row r="390" s="259" customFormat="1"/>
    <row r="391" s="259" customFormat="1"/>
    <row r="392" s="259" customFormat="1"/>
    <row r="393" s="259" customFormat="1"/>
    <row r="394" s="259" customFormat="1"/>
    <row r="395" s="259" customFormat="1"/>
    <row r="396" s="259" customFormat="1"/>
    <row r="397" s="259" customFormat="1"/>
    <row r="398" s="259" customFormat="1"/>
    <row r="399" s="259" customFormat="1"/>
    <row r="400" s="259" customFormat="1"/>
    <row r="401" s="259" customFormat="1"/>
    <row r="402" s="259" customFormat="1"/>
    <row r="403" s="259" customFormat="1"/>
    <row r="404" s="259" customFormat="1"/>
    <row r="405" s="259" customFormat="1"/>
    <row r="406" s="259" customFormat="1"/>
    <row r="407" s="259" customFormat="1"/>
    <row r="408" s="259" customFormat="1"/>
    <row r="409" s="259" customFormat="1"/>
    <row r="410" s="259" customFormat="1"/>
    <row r="411" s="259" customFormat="1"/>
    <row r="412" s="259" customFormat="1"/>
    <row r="413" s="259" customFormat="1"/>
    <row r="414" s="259" customFormat="1"/>
    <row r="415" s="259" customFormat="1"/>
    <row r="416" s="259" customFormat="1"/>
    <row r="417" s="259" customFormat="1"/>
    <row r="418" s="259" customFormat="1"/>
    <row r="419" s="259" customFormat="1"/>
    <row r="420" s="259" customFormat="1"/>
    <row r="421" s="259" customFormat="1"/>
    <row r="422" s="259" customFormat="1"/>
    <row r="423" s="259" customFormat="1"/>
    <row r="424" s="259" customFormat="1"/>
    <row r="425" s="259" customFormat="1"/>
    <row r="426" s="259" customFormat="1"/>
    <row r="427" s="259" customFormat="1"/>
    <row r="428" s="259" customFormat="1"/>
    <row r="429" s="259" customFormat="1"/>
    <row r="430" s="259" customFormat="1"/>
    <row r="431" s="259" customFormat="1"/>
    <row r="432" s="259" customFormat="1"/>
    <row r="433" s="259" customFormat="1"/>
    <row r="434" s="259" customFormat="1"/>
    <row r="435" s="259" customFormat="1"/>
    <row r="436" s="259" customFormat="1"/>
    <row r="437" s="259" customFormat="1"/>
    <row r="438" s="259" customFormat="1"/>
    <row r="439" s="259" customFormat="1"/>
    <row r="440" s="259" customFormat="1"/>
    <row r="441" s="259" customFormat="1"/>
    <row r="442" s="259" customFormat="1"/>
    <row r="443" s="259" customFormat="1"/>
    <row r="444" s="259" customFormat="1"/>
    <row r="445" s="259" customFormat="1"/>
    <row r="446" s="259" customFormat="1"/>
    <row r="447" s="259" customFormat="1"/>
    <row r="448" s="259" customFormat="1"/>
    <row r="449" s="259" customFormat="1"/>
    <row r="450" s="259" customFormat="1"/>
    <row r="451" s="259" customFormat="1"/>
    <row r="452" s="259" customFormat="1"/>
    <row r="453" s="259" customFormat="1"/>
    <row r="454" s="259" customFormat="1"/>
    <row r="455" s="259" customFormat="1"/>
    <row r="456" s="259" customFormat="1"/>
    <row r="457" s="259" customFormat="1"/>
    <row r="458" s="259" customFormat="1"/>
    <row r="459" s="259" customFormat="1"/>
    <row r="460" s="259" customFormat="1"/>
    <row r="461" s="259" customFormat="1"/>
    <row r="462" s="259" customFormat="1"/>
    <row r="463" s="259" customFormat="1"/>
    <row r="464" s="259" customFormat="1"/>
    <row r="465" s="259" customFormat="1"/>
    <row r="466" s="259" customFormat="1"/>
    <row r="467" s="259" customFormat="1"/>
    <row r="468" s="259" customFormat="1"/>
    <row r="469" s="259" customFormat="1"/>
    <row r="470" s="259" customFormat="1"/>
    <row r="471" s="259" customFormat="1"/>
    <row r="472" s="259" customFormat="1"/>
    <row r="473" s="259" customFormat="1"/>
    <row r="474" s="259" customFormat="1"/>
    <row r="475" s="259" customFormat="1"/>
    <row r="476" s="259" customFormat="1"/>
    <row r="477" s="259" customFormat="1"/>
    <row r="478" s="259" customFormat="1"/>
    <row r="479" s="259" customFormat="1"/>
    <row r="480" s="259" customFormat="1"/>
    <row r="481" s="259" customFormat="1"/>
    <row r="482" s="259" customFormat="1"/>
    <row r="483" s="259" customFormat="1"/>
    <row r="484" s="259" customFormat="1"/>
    <row r="485" s="259" customFormat="1"/>
    <row r="486" s="259" customFormat="1"/>
    <row r="487" s="259" customFormat="1"/>
    <row r="488" s="259" customFormat="1"/>
    <row r="489" s="259" customFormat="1"/>
    <row r="490" s="259" customFormat="1"/>
    <row r="491" s="259" customFormat="1"/>
    <row r="492" s="259" customFormat="1"/>
    <row r="493" s="259" customFormat="1"/>
    <row r="494" s="259" customFormat="1"/>
    <row r="495" s="259" customFormat="1"/>
    <row r="496" s="259" customFormat="1"/>
    <row r="497" s="259" customFormat="1"/>
    <row r="498" s="259" customFormat="1"/>
    <row r="499" s="259" customFormat="1"/>
    <row r="500" s="259" customFormat="1"/>
    <row r="501" s="259" customFormat="1"/>
    <row r="502" s="259" customFormat="1"/>
    <row r="503" s="259" customFormat="1"/>
    <row r="504" s="259" customFormat="1"/>
    <row r="505" s="259" customFormat="1"/>
    <row r="506" s="259" customFormat="1"/>
    <row r="507" s="259" customFormat="1"/>
    <row r="508" s="259" customFormat="1"/>
    <row r="509" s="259" customFormat="1"/>
    <row r="510" s="259" customFormat="1"/>
    <row r="511" s="259" customFormat="1"/>
    <row r="512" s="259" customFormat="1"/>
    <row r="513" s="259" customFormat="1"/>
    <row r="514" s="259" customFormat="1"/>
    <row r="515" s="259" customFormat="1"/>
    <row r="516" s="259" customFormat="1"/>
    <row r="517" s="259" customFormat="1"/>
    <row r="518" s="259" customFormat="1"/>
    <row r="519" s="259" customFormat="1"/>
    <row r="520" s="259" customFormat="1"/>
    <row r="521" s="259" customFormat="1"/>
    <row r="522" s="259" customFormat="1"/>
    <row r="523" s="259" customFormat="1"/>
    <row r="524" s="259" customFormat="1"/>
    <row r="525" s="259" customFormat="1"/>
    <row r="526" s="259" customFormat="1"/>
    <row r="527" s="259" customFormat="1"/>
    <row r="528" s="259" customFormat="1"/>
    <row r="529" s="259" customFormat="1"/>
    <row r="530" s="259" customFormat="1"/>
    <row r="531" s="259" customFormat="1"/>
    <row r="532" s="259" customFormat="1"/>
    <row r="533" s="259" customFormat="1"/>
    <row r="534" s="259" customFormat="1"/>
    <row r="535" s="259" customFormat="1"/>
    <row r="536" s="259" customFormat="1"/>
    <row r="537" s="259" customFormat="1"/>
    <row r="538" s="259" customFormat="1"/>
    <row r="539" s="259" customFormat="1"/>
    <row r="540" s="259" customFormat="1"/>
    <row r="541" s="259" customFormat="1"/>
    <row r="542" s="259" customFormat="1"/>
    <row r="543" s="259" customFormat="1"/>
    <row r="544" s="259" customFormat="1"/>
    <row r="545" s="259" customFormat="1"/>
    <row r="546" s="259" customFormat="1"/>
    <row r="547" s="259" customFormat="1"/>
    <row r="548" s="259" customFormat="1"/>
    <row r="549" s="259" customFormat="1"/>
    <row r="550" s="259" customFormat="1"/>
    <row r="551" s="259" customFormat="1"/>
    <row r="552" s="259" customFormat="1"/>
    <row r="553" s="259" customFormat="1"/>
    <row r="554" s="259" customFormat="1"/>
    <row r="555" s="259" customFormat="1"/>
    <row r="556" s="259" customFormat="1"/>
    <row r="557" s="259" customFormat="1"/>
    <row r="558" s="259" customFormat="1"/>
    <row r="559" s="259" customFormat="1"/>
    <row r="560" s="259" customFormat="1"/>
    <row r="561" s="259" customFormat="1"/>
    <row r="562" s="259" customFormat="1"/>
    <row r="563" s="259" customFormat="1"/>
    <row r="564" s="259" customFormat="1"/>
    <row r="565" s="259" customFormat="1"/>
    <row r="566" s="259" customFormat="1"/>
    <row r="567" s="259" customFormat="1"/>
    <row r="568" s="259" customFormat="1"/>
    <row r="569" s="259" customFormat="1"/>
    <row r="570" s="259" customFormat="1"/>
    <row r="571" s="259" customFormat="1"/>
    <row r="572" s="259" customFormat="1"/>
    <row r="573" s="259" customFormat="1"/>
    <row r="574" s="259" customFormat="1"/>
    <row r="575" s="259" customFormat="1"/>
    <row r="576" s="259" customFormat="1"/>
    <row r="577" s="259" customFormat="1"/>
    <row r="578" s="259" customFormat="1"/>
    <row r="579" s="259" customFormat="1"/>
    <row r="580" s="259" customFormat="1"/>
    <row r="581" s="259" customFormat="1"/>
    <row r="582" s="259" customFormat="1"/>
    <row r="583" s="259" customFormat="1"/>
    <row r="584" s="259" customFormat="1"/>
    <row r="585" s="259" customFormat="1"/>
    <row r="586" s="259" customFormat="1"/>
    <row r="587" s="259" customFormat="1"/>
    <row r="588" s="259" customFormat="1"/>
    <row r="589" s="259" customFormat="1"/>
    <row r="590" s="259" customFormat="1"/>
    <row r="591" s="259" customFormat="1"/>
    <row r="592" s="259" customFormat="1"/>
    <row r="593" s="259" customFormat="1"/>
    <row r="594" s="259" customFormat="1"/>
    <row r="595" s="259" customFormat="1"/>
    <row r="596" s="259" customFormat="1"/>
    <row r="597" s="259" customFormat="1"/>
    <row r="598" s="259" customFormat="1"/>
    <row r="599" s="259" customFormat="1"/>
    <row r="600" s="259" customFormat="1"/>
    <row r="601" s="259" customFormat="1"/>
    <row r="602" s="259" customFormat="1"/>
    <row r="603" s="259" customFormat="1"/>
    <row r="604" s="259" customFormat="1"/>
    <row r="605" s="259" customFormat="1"/>
    <row r="606" s="259" customFormat="1"/>
    <row r="607" s="259" customFormat="1"/>
    <row r="608" s="259" customFormat="1"/>
    <row r="609" s="259" customFormat="1"/>
    <row r="610" s="259" customFormat="1"/>
    <row r="611" s="259" customFormat="1"/>
    <row r="612" s="259" customFormat="1"/>
    <row r="613" s="259" customFormat="1"/>
    <row r="614" s="259" customFormat="1"/>
    <row r="615" s="259" customFormat="1"/>
    <row r="616" s="259" customFormat="1"/>
    <row r="617" s="259" customFormat="1"/>
    <row r="618" s="259" customFormat="1"/>
    <row r="619" s="259" customFormat="1"/>
    <row r="620" s="259" customFormat="1"/>
    <row r="621" s="259" customFormat="1"/>
    <row r="622" s="259" customFormat="1"/>
    <row r="623" s="259" customFormat="1"/>
    <row r="624" s="259" customFormat="1"/>
    <row r="625" s="259" customFormat="1"/>
    <row r="626" s="259" customFormat="1"/>
    <row r="627" s="259" customFormat="1"/>
    <row r="628" s="259" customFormat="1"/>
    <row r="629" s="259" customFormat="1"/>
    <row r="630" s="259" customFormat="1"/>
    <row r="631" s="259" customFormat="1"/>
    <row r="632" s="259" customFormat="1"/>
    <row r="633" s="259" customFormat="1"/>
    <row r="634" s="259" customFormat="1"/>
    <row r="635" s="259" customFormat="1"/>
    <row r="636" s="259" customFormat="1"/>
    <row r="637" s="259" customFormat="1"/>
    <row r="638" s="259" customFormat="1"/>
    <row r="639" s="259" customFormat="1"/>
    <row r="640" s="259" customFormat="1"/>
    <row r="641" s="259" customFormat="1"/>
    <row r="642" s="259" customFormat="1"/>
    <row r="643" s="259" customFormat="1"/>
    <row r="644" s="259" customFormat="1"/>
    <row r="645" s="259" customFormat="1"/>
    <row r="646" s="259" customFormat="1"/>
    <row r="647" s="259" customFormat="1"/>
    <row r="648" s="259" customFormat="1"/>
    <row r="649" s="259" customFormat="1"/>
    <row r="650" s="259" customFormat="1"/>
    <row r="651" s="259" customFormat="1"/>
    <row r="652" s="259" customFormat="1"/>
    <row r="653" s="259" customFormat="1"/>
    <row r="654" s="259" customFormat="1"/>
    <row r="655" s="259" customFormat="1"/>
    <row r="656" s="259" customFormat="1"/>
    <row r="657" s="259" customFormat="1"/>
    <row r="658" s="259" customFormat="1"/>
    <row r="659" s="259" customFormat="1"/>
    <row r="660" s="259" customFormat="1"/>
    <row r="661" s="259" customFormat="1"/>
    <row r="662" s="259" customFormat="1"/>
    <row r="663" s="259" customFormat="1"/>
    <row r="664" s="259" customFormat="1"/>
    <row r="665" s="259" customFormat="1"/>
    <row r="666" s="259" customFormat="1"/>
    <row r="667" s="259" customFormat="1"/>
    <row r="668" s="259" customFormat="1"/>
    <row r="669" s="259" customFormat="1"/>
    <row r="670" s="259" customFormat="1"/>
    <row r="671" s="259" customFormat="1"/>
    <row r="672" s="259" customFormat="1"/>
    <row r="673" s="259" customFormat="1"/>
    <row r="674" s="259" customFormat="1"/>
    <row r="675" s="259" customFormat="1"/>
    <row r="676" s="259" customFormat="1"/>
    <row r="677" s="259" customFormat="1"/>
    <row r="678" s="259" customFormat="1"/>
    <row r="679" s="259" customFormat="1"/>
    <row r="680" s="259" customFormat="1"/>
    <row r="681" s="259" customFormat="1"/>
    <row r="682" s="259" customFormat="1"/>
    <row r="683" s="259" customFormat="1"/>
    <row r="684" s="259" customFormat="1"/>
    <row r="685" s="259" customFormat="1"/>
    <row r="686" s="259" customFormat="1"/>
    <row r="687" s="259" customFormat="1"/>
    <row r="688" s="259" customFormat="1"/>
    <row r="689" s="259" customFormat="1"/>
    <row r="690" s="259" customFormat="1"/>
    <row r="691" s="259" customFormat="1"/>
    <row r="692" s="259" customFormat="1"/>
    <row r="693" s="259" customFormat="1"/>
    <row r="694" s="259" customFormat="1"/>
    <row r="695" s="259" customFormat="1"/>
    <row r="696" s="259" customFormat="1"/>
    <row r="697" s="259" customFormat="1"/>
    <row r="698" s="259" customFormat="1"/>
    <row r="699" s="259" customFormat="1"/>
    <row r="700" s="259" customFormat="1"/>
    <row r="701" s="259" customFormat="1"/>
    <row r="702" s="259" customFormat="1"/>
    <row r="703" s="259" customFormat="1"/>
    <row r="704" s="259" customFormat="1"/>
    <row r="705" s="259" customFormat="1"/>
    <row r="706" s="259" customFormat="1"/>
    <row r="707" s="259" customFormat="1"/>
    <row r="708" s="259" customFormat="1"/>
    <row r="709" s="259" customFormat="1"/>
    <row r="710" s="259" customFormat="1"/>
    <row r="711" s="259" customFormat="1"/>
    <row r="712" s="259" customFormat="1"/>
    <row r="713" s="259" customFormat="1"/>
    <row r="714" s="259" customFormat="1"/>
    <row r="715" s="259" customFormat="1"/>
    <row r="716" s="259" customFormat="1"/>
    <row r="717" s="259" customFormat="1"/>
    <row r="718" s="259" customFormat="1"/>
    <row r="719" s="259" customFormat="1"/>
    <row r="720" s="259" customFormat="1"/>
    <row r="721" s="259" customFormat="1"/>
    <row r="722" s="259" customFormat="1"/>
    <row r="723" s="259" customFormat="1"/>
    <row r="724" s="259" customFormat="1"/>
    <row r="725" s="259" customFormat="1"/>
    <row r="726" s="259" customFormat="1"/>
    <row r="727" s="259" customFormat="1"/>
    <row r="728" s="259" customFormat="1"/>
    <row r="729" s="259" customFormat="1"/>
    <row r="730" s="259" customFormat="1"/>
    <row r="731" s="259" customFormat="1"/>
    <row r="732" s="259" customFormat="1"/>
    <row r="733" s="259" customFormat="1"/>
    <row r="734" s="259" customFormat="1"/>
    <row r="735" s="259" customFormat="1"/>
    <row r="736" s="259" customFormat="1"/>
    <row r="737" s="259" customFormat="1"/>
    <row r="738" s="259" customFormat="1"/>
    <row r="739" s="259" customFormat="1"/>
    <row r="740" s="259" customFormat="1"/>
    <row r="741" s="259" customFormat="1"/>
    <row r="742" s="259" customFormat="1"/>
    <row r="743" s="259" customFormat="1"/>
    <row r="744" s="259" customFormat="1"/>
    <row r="745" s="259" customFormat="1"/>
    <row r="746" s="259" customFormat="1"/>
    <row r="747" s="259" customFormat="1"/>
    <row r="748" s="259" customFormat="1"/>
    <row r="749" s="259" customFormat="1"/>
    <row r="750" s="259" customFormat="1"/>
    <row r="751" s="259" customFormat="1"/>
    <row r="752" s="259" customFormat="1"/>
    <row r="753" s="259" customFormat="1"/>
    <row r="754" s="259" customFormat="1"/>
    <row r="755" s="259" customFormat="1"/>
    <row r="756" s="259" customFormat="1"/>
    <row r="757" s="259" customFormat="1"/>
    <row r="758" s="259" customFormat="1"/>
    <row r="759" s="259" customFormat="1"/>
    <row r="760" s="259" customFormat="1"/>
    <row r="761" s="259" customFormat="1"/>
    <row r="762" s="259" customFormat="1"/>
    <row r="763" s="259" customFormat="1"/>
    <row r="764" s="259" customFormat="1"/>
    <row r="765" s="259" customFormat="1"/>
    <row r="766" s="259" customFormat="1"/>
    <row r="767" s="259" customFormat="1"/>
    <row r="768" s="259" customFormat="1"/>
    <row r="769" s="259" customFormat="1"/>
    <row r="770" s="259" customFormat="1"/>
    <row r="771" s="259" customFormat="1"/>
    <row r="772" s="259" customFormat="1"/>
    <row r="773" s="259" customFormat="1"/>
    <row r="774" s="259" customFormat="1"/>
    <row r="775" s="259" customFormat="1"/>
    <row r="776" s="259" customFormat="1"/>
    <row r="777" s="259" customFormat="1"/>
    <row r="778" s="259" customFormat="1"/>
    <row r="779" s="259" customFormat="1"/>
    <row r="780" s="259" customFormat="1"/>
    <row r="781" s="259" customFormat="1"/>
    <row r="782" s="259" customFormat="1"/>
    <row r="783" s="259" customFormat="1"/>
    <row r="784" s="259" customFormat="1"/>
    <row r="785" s="259" customFormat="1"/>
    <row r="786" s="259" customFormat="1"/>
    <row r="787" s="259" customFormat="1"/>
    <row r="788" s="259" customFormat="1"/>
    <row r="789" s="259" customFormat="1"/>
    <row r="790" s="259" customFormat="1"/>
    <row r="791" s="259" customFormat="1"/>
    <row r="792" s="259" customFormat="1"/>
    <row r="793" s="259" customFormat="1"/>
    <row r="794" s="259" customFormat="1"/>
    <row r="795" s="259" customFormat="1"/>
    <row r="796" s="259" customFormat="1"/>
    <row r="797" s="259" customFormat="1"/>
    <row r="798" s="259" customFormat="1"/>
    <row r="799" s="259" customFormat="1"/>
    <row r="800" s="259" customFormat="1"/>
    <row r="801" s="259" customFormat="1"/>
    <row r="802" s="259" customFormat="1"/>
    <row r="803" s="259" customFormat="1"/>
    <row r="804" s="259" customFormat="1"/>
    <row r="805" s="259" customFormat="1"/>
    <row r="806" s="259" customFormat="1"/>
    <row r="807" s="259" customFormat="1"/>
    <row r="808" s="259" customFormat="1"/>
    <row r="809" s="259" customFormat="1"/>
    <row r="810" s="259" customFormat="1"/>
    <row r="811" s="259" customFormat="1"/>
    <row r="812" s="259" customFormat="1"/>
    <row r="813" s="259" customFormat="1"/>
    <row r="814" s="259" customFormat="1"/>
    <row r="815" s="259" customFormat="1"/>
    <row r="816" s="259" customFormat="1"/>
    <row r="817" s="259" customFormat="1"/>
    <row r="818" s="259" customFormat="1"/>
    <row r="819" s="259" customFormat="1"/>
    <row r="820" s="259" customFormat="1"/>
    <row r="821" s="259" customFormat="1"/>
    <row r="822" s="259" customFormat="1"/>
    <row r="823" s="259" customFormat="1"/>
    <row r="824" s="259" customFormat="1"/>
    <row r="825" s="259" customFormat="1"/>
    <row r="826" s="259" customFormat="1"/>
    <row r="827" s="259" customFormat="1"/>
    <row r="828" s="259" customFormat="1"/>
    <row r="829" s="259" customFormat="1"/>
    <row r="830" s="259" customFormat="1"/>
    <row r="831" s="259" customFormat="1"/>
    <row r="832" s="259" customFormat="1"/>
    <row r="833" s="259" customFormat="1"/>
    <row r="834" s="259" customFormat="1"/>
    <row r="835" s="259" customFormat="1"/>
    <row r="836" s="259" customFormat="1"/>
    <row r="837" s="259" customFormat="1"/>
    <row r="838" s="259" customFormat="1"/>
    <row r="839" s="259" customFormat="1"/>
    <row r="840" s="259" customFormat="1"/>
    <row r="841" s="259" customFormat="1"/>
    <row r="842" s="259" customFormat="1"/>
    <row r="843" s="259" customFormat="1"/>
    <row r="844" s="259" customFormat="1"/>
    <row r="845" s="259" customFormat="1"/>
    <row r="846" s="259" customFormat="1"/>
    <row r="847" s="259" customFormat="1"/>
    <row r="848" s="259" customFormat="1"/>
    <row r="849" s="259" customFormat="1"/>
    <row r="850" s="259" customFormat="1"/>
    <row r="851" s="259" customFormat="1"/>
    <row r="852" s="259" customFormat="1"/>
    <row r="853" s="259" customFormat="1"/>
    <row r="854" s="259" customFormat="1"/>
    <row r="855" s="259" customFormat="1"/>
    <row r="856" s="259" customFormat="1"/>
    <row r="857" s="259" customFormat="1"/>
    <row r="858" s="259" customFormat="1"/>
    <row r="859" s="259" customFormat="1"/>
    <row r="860" s="259" customFormat="1"/>
    <row r="861" s="259" customFormat="1"/>
    <row r="862" s="259" customFormat="1"/>
    <row r="863" s="259" customFormat="1"/>
    <row r="864" s="259" customFormat="1"/>
    <row r="865" s="259" customFormat="1"/>
    <row r="866" s="259" customFormat="1"/>
    <row r="867" s="259" customFormat="1"/>
    <row r="868" s="259" customFormat="1"/>
    <row r="869" s="259" customFormat="1"/>
    <row r="870" s="259" customFormat="1"/>
    <row r="871" s="259" customFormat="1"/>
    <row r="872" s="259" customFormat="1"/>
    <row r="873" s="259" customFormat="1"/>
    <row r="874" s="259" customFormat="1"/>
    <row r="875" s="259" customFormat="1"/>
    <row r="876" s="259" customFormat="1"/>
    <row r="877" s="259" customFormat="1"/>
    <row r="878" s="259" customFormat="1"/>
    <row r="879" s="259" customFormat="1"/>
    <row r="880" s="259" customFormat="1"/>
    <row r="881" s="259" customFormat="1"/>
    <row r="882" s="259" customFormat="1"/>
    <row r="883" s="259" customFormat="1"/>
    <row r="884" s="259" customFormat="1"/>
    <row r="885" s="259" customFormat="1"/>
    <row r="886" s="259" customFormat="1"/>
    <row r="887" s="259" customFormat="1"/>
    <row r="888" s="259" customFormat="1"/>
    <row r="889" s="259" customFormat="1"/>
    <row r="890" s="259" customFormat="1"/>
    <row r="891" s="259" customFormat="1"/>
    <row r="892" s="259" customFormat="1"/>
    <row r="893" s="259" customFormat="1"/>
    <row r="894" s="259" customFormat="1"/>
    <row r="895" s="259" customFormat="1"/>
    <row r="896" s="259" customFormat="1"/>
    <row r="897" s="259" customFormat="1"/>
    <row r="898" s="259" customFormat="1"/>
    <row r="899" s="259" customFormat="1"/>
    <row r="900" s="259" customFormat="1"/>
    <row r="901" s="259" customFormat="1"/>
    <row r="902" s="259" customFormat="1"/>
    <row r="903" s="259" customFormat="1"/>
    <row r="904" s="259" customFormat="1"/>
    <row r="905" s="259" customFormat="1"/>
    <row r="906" s="259" customFormat="1"/>
    <row r="907" s="259" customFormat="1"/>
    <row r="908" s="259" customFormat="1"/>
    <row r="909" s="259" customFormat="1"/>
    <row r="910" s="259" customFormat="1"/>
    <row r="911" s="259" customFormat="1"/>
    <row r="912" s="259" customFormat="1"/>
    <row r="913" s="259" customFormat="1"/>
    <row r="914" s="259" customFormat="1"/>
    <row r="915" s="259" customFormat="1"/>
    <row r="916" s="259" customFormat="1"/>
    <row r="917" s="259" customFormat="1"/>
    <row r="918" s="259" customFormat="1"/>
    <row r="919" s="259" customFormat="1"/>
    <row r="920" s="259" customFormat="1"/>
    <row r="921" s="259" customFormat="1"/>
    <row r="922" s="259" customFormat="1"/>
    <row r="923" s="259" customFormat="1"/>
    <row r="924" s="259" customFormat="1"/>
    <row r="925" s="259" customFormat="1"/>
    <row r="926" s="259" customFormat="1"/>
    <row r="927" s="259" customFormat="1"/>
    <row r="928" s="259" customFormat="1"/>
    <row r="929" s="259" customFormat="1"/>
    <row r="930" s="259" customFormat="1"/>
    <row r="931" s="259" customFormat="1"/>
    <row r="932" s="259" customFormat="1"/>
    <row r="933" s="259" customFormat="1"/>
    <row r="934" s="259" customFormat="1"/>
    <row r="935" s="259" customFormat="1"/>
    <row r="936" s="259" customFormat="1"/>
    <row r="937" s="259" customFormat="1"/>
    <row r="938" s="259" customFormat="1"/>
    <row r="939" s="259" customFormat="1"/>
    <row r="940" s="259" customFormat="1"/>
    <row r="941" s="259" customFormat="1"/>
    <row r="942" s="259" customFormat="1"/>
    <row r="943" s="259" customFormat="1"/>
    <row r="944" s="259" customFormat="1"/>
    <row r="945" s="259" customFormat="1"/>
    <row r="946" s="259" customFormat="1"/>
    <row r="947" s="259" customFormat="1"/>
    <row r="948" s="259" customFormat="1"/>
    <row r="949" s="259" customFormat="1"/>
    <row r="950" s="259" customFormat="1"/>
    <row r="951" s="259" customFormat="1"/>
    <row r="952" s="259" customFormat="1"/>
    <row r="953" s="259" customFormat="1"/>
    <row r="954" s="259" customFormat="1"/>
    <row r="955" s="259" customFormat="1"/>
    <row r="956" s="259" customFormat="1"/>
    <row r="957" s="259" customFormat="1"/>
    <row r="958" s="259" customFormat="1"/>
    <row r="959" s="259" customFormat="1"/>
    <row r="960" s="259" customFormat="1"/>
    <row r="961" s="259" customFormat="1"/>
    <row r="962" s="259" customFormat="1"/>
    <row r="963" s="259" customFormat="1"/>
    <row r="964" s="259" customFormat="1"/>
    <row r="965" s="259" customFormat="1"/>
    <row r="966" s="259" customFormat="1"/>
    <row r="967" s="259" customFormat="1"/>
    <row r="968" s="259" customFormat="1"/>
    <row r="969" s="259" customFormat="1"/>
    <row r="970" s="259" customFormat="1"/>
    <row r="971" s="259" customFormat="1"/>
    <row r="972" s="259" customFormat="1"/>
    <row r="973" s="259" customFormat="1"/>
    <row r="974" s="259" customFormat="1"/>
    <row r="975" s="259" customFormat="1"/>
    <row r="976" s="259" customFormat="1"/>
    <row r="977" s="259" customFormat="1"/>
    <row r="978" s="259" customFormat="1"/>
    <row r="979" s="259" customFormat="1"/>
    <row r="980" s="259" customFormat="1"/>
    <row r="981" s="259" customFormat="1"/>
    <row r="982" s="259" customFormat="1"/>
    <row r="983" s="259" customFormat="1"/>
    <row r="984" s="259" customFormat="1"/>
    <row r="985" s="259" customFormat="1"/>
    <row r="986" s="259" customFormat="1"/>
    <row r="987" s="259" customFormat="1"/>
    <row r="988" s="259" customFormat="1"/>
    <row r="989" s="259" customFormat="1"/>
    <row r="990" s="259" customFormat="1"/>
    <row r="991" s="259" customFormat="1"/>
    <row r="992" s="259" customFormat="1"/>
    <row r="993" s="259" customFormat="1"/>
    <row r="994" s="259" customFormat="1"/>
    <row r="995" s="259" customFormat="1"/>
    <row r="996" s="259" customFormat="1"/>
    <row r="997" s="259" customFormat="1"/>
    <row r="998" s="259" customFormat="1"/>
    <row r="999" s="259" customFormat="1"/>
    <row r="1000" s="259" customFormat="1"/>
    <row r="1001" s="259" customFormat="1"/>
    <row r="1002" s="259" customFormat="1"/>
    <row r="1003" s="259" customFormat="1"/>
    <row r="1004" s="259" customFormat="1"/>
    <row r="1005" s="259" customFormat="1"/>
    <row r="1006" s="259" customFormat="1"/>
    <row r="1007" s="259" customFormat="1"/>
    <row r="1008" s="259" customFormat="1"/>
    <row r="1009" s="259" customFormat="1"/>
    <row r="1010" s="259" customFormat="1"/>
    <row r="1011" s="259" customFormat="1"/>
    <row r="1012" s="259" customFormat="1"/>
    <row r="1013" s="259" customFormat="1"/>
    <row r="1014" s="259" customFormat="1"/>
    <row r="1015" s="259" customFormat="1"/>
    <row r="1016" s="259" customFormat="1"/>
    <row r="1017" s="259" customFormat="1"/>
    <row r="1018" s="259" customFormat="1"/>
    <row r="1019" s="259" customFormat="1"/>
    <row r="1020" s="259" customFormat="1"/>
    <row r="1021" s="259" customFormat="1"/>
    <row r="1022" s="259" customFormat="1"/>
    <row r="1023" s="259" customFormat="1"/>
    <row r="1024" s="259" customFormat="1"/>
    <row r="1025" s="259" customFormat="1"/>
    <row r="1026" s="259" customFormat="1"/>
    <row r="1027" s="259" customFormat="1"/>
    <row r="1028" s="259" customFormat="1"/>
    <row r="1029" s="259" customFormat="1"/>
    <row r="1030" s="259" customFormat="1"/>
    <row r="1031" s="259" customFormat="1"/>
    <row r="1032" s="259" customFormat="1"/>
    <row r="1033" s="259" customFormat="1"/>
    <row r="1034" s="259" customFormat="1"/>
    <row r="1035" s="259" customFormat="1"/>
    <row r="1036" s="259" customFormat="1"/>
    <row r="1037" s="259" customFormat="1"/>
    <row r="1038" s="259" customFormat="1"/>
    <row r="1039" s="259" customFormat="1"/>
    <row r="1040" s="259" customFormat="1"/>
    <row r="1041" s="259" customFormat="1"/>
    <row r="1042" s="259" customFormat="1"/>
    <row r="1043" s="259" customFormat="1"/>
    <row r="1044" s="259" customFormat="1"/>
    <row r="1045" s="259" customFormat="1"/>
    <row r="1046" s="259" customFormat="1"/>
    <row r="1047" s="259" customFormat="1"/>
    <row r="1048" s="259" customFormat="1"/>
    <row r="1049" s="259" customFormat="1"/>
    <row r="1050" s="259" customFormat="1"/>
    <row r="1051" s="259" customFormat="1"/>
    <row r="1052" s="259" customFormat="1"/>
    <row r="1053" s="259" customFormat="1"/>
    <row r="1054" s="259" customFormat="1"/>
    <row r="1055" s="259" customFormat="1"/>
    <row r="1056" s="259" customFormat="1"/>
    <row r="1057" s="259" customFormat="1"/>
    <row r="1058" s="259" customFormat="1"/>
    <row r="1059" s="259" customFormat="1"/>
    <row r="1060" s="259" customFormat="1"/>
    <row r="1061" s="259" customFormat="1"/>
    <row r="1062" s="259" customFormat="1"/>
    <row r="1063" s="259" customFormat="1"/>
    <row r="1064" s="259" customFormat="1"/>
    <row r="1065" s="259" customFormat="1"/>
    <row r="1066" s="259" customFormat="1"/>
    <row r="1067" s="259" customFormat="1"/>
    <row r="1068" s="259" customFormat="1"/>
    <row r="1069" s="259" customFormat="1"/>
    <row r="1070" s="259" customFormat="1"/>
    <row r="1071" s="259" customFormat="1"/>
    <row r="1072" s="259" customFormat="1"/>
    <row r="1073" s="259" customFormat="1"/>
    <row r="1074" s="259" customFormat="1"/>
    <row r="1075" s="259" customFormat="1"/>
    <row r="1076" s="259" customFormat="1"/>
    <row r="1077" s="259" customFormat="1"/>
    <row r="1078" s="259" customFormat="1"/>
    <row r="1079" s="259" customFormat="1"/>
    <row r="1080" s="259" customFormat="1"/>
    <row r="1081" s="259" customFormat="1"/>
    <row r="1082" s="259" customFormat="1"/>
    <row r="1083" s="259" customFormat="1"/>
    <row r="1084" s="259" customFormat="1"/>
    <row r="1085" s="259" customFormat="1"/>
    <row r="1086" s="259" customFormat="1"/>
    <row r="1087" s="259" customFormat="1"/>
    <row r="1088" s="259" customFormat="1"/>
    <row r="1089" s="259" customFormat="1"/>
    <row r="1090" s="259" customFormat="1"/>
    <row r="1091" s="259" customFormat="1"/>
    <row r="1092" s="259" customFormat="1"/>
    <row r="1093" s="259" customFormat="1"/>
    <row r="1094" s="259" customFormat="1"/>
    <row r="1095" s="259" customFormat="1"/>
    <row r="1096" s="259" customFormat="1"/>
    <row r="1097" s="259" customFormat="1"/>
    <row r="1098" s="259" customFormat="1"/>
    <row r="1099" s="259" customFormat="1"/>
    <row r="1100" s="259" customFormat="1"/>
    <row r="1101" s="259" customFormat="1"/>
    <row r="1102" s="259" customFormat="1"/>
    <row r="1103" s="259" customFormat="1"/>
    <row r="1104" s="259" customFormat="1"/>
    <row r="1105" s="259" customFormat="1"/>
    <row r="1106" s="259" customFormat="1"/>
    <row r="1107" s="259" customFormat="1"/>
    <row r="1108" s="259" customFormat="1"/>
    <row r="1109" s="259" customFormat="1"/>
    <row r="1110" s="259" customFormat="1"/>
    <row r="1111" s="259" customFormat="1"/>
    <row r="1112" s="259" customFormat="1"/>
    <row r="1113" s="259" customFormat="1"/>
    <row r="1114" s="259" customFormat="1"/>
    <row r="1115" s="259" customFormat="1"/>
    <row r="1116" s="259" customFormat="1"/>
    <row r="1117" s="259" customFormat="1"/>
    <row r="1118" s="259" customFormat="1"/>
    <row r="1119" s="259" customFormat="1"/>
    <row r="1120" s="259" customFormat="1"/>
    <row r="1121" s="259" customFormat="1"/>
    <row r="1122" s="259" customFormat="1"/>
    <row r="1123" s="259" customFormat="1"/>
    <row r="1124" s="259" customFormat="1"/>
    <row r="1125" s="259" customFormat="1"/>
    <row r="1126" s="259" customFormat="1"/>
    <row r="1127" s="259" customFormat="1"/>
    <row r="1128" s="259" customFormat="1"/>
    <row r="1129" s="259" customFormat="1"/>
    <row r="1130" s="259" customFormat="1"/>
    <row r="1131" s="259" customFormat="1"/>
    <row r="1132" s="259" customFormat="1"/>
    <row r="1133" s="259" customFormat="1"/>
    <row r="1134" s="259" customFormat="1"/>
    <row r="1135" s="259" customFormat="1"/>
    <row r="1136" s="259" customFormat="1"/>
    <row r="1137" s="259" customFormat="1"/>
    <row r="1138" s="259" customFormat="1"/>
    <row r="1139" s="259" customFormat="1"/>
    <row r="1140" s="259" customFormat="1"/>
    <row r="1141" s="259" customFormat="1"/>
    <row r="1142" s="259" customFormat="1"/>
    <row r="1143" s="259" customFormat="1"/>
    <row r="1144" s="259" customFormat="1"/>
    <row r="1145" s="259" customFormat="1"/>
    <row r="1146" s="259" customFormat="1"/>
    <row r="1147" s="259" customFormat="1"/>
    <row r="1148" s="259" customFormat="1"/>
    <row r="1149" s="259" customFormat="1"/>
    <row r="1150" s="259" customFormat="1"/>
    <row r="1151" s="259" customFormat="1"/>
    <row r="1152" s="259" customFormat="1"/>
    <row r="1153" s="259" customFormat="1"/>
    <row r="1154" s="259" customFormat="1"/>
    <row r="1155" s="259" customFormat="1"/>
    <row r="1156" s="259" customFormat="1"/>
    <row r="1157" s="259" customFormat="1"/>
    <row r="1158" s="259" customFormat="1"/>
    <row r="1159" s="259" customFormat="1"/>
    <row r="1160" s="259" customFormat="1"/>
    <row r="1161" s="259" customFormat="1"/>
    <row r="1162" s="259" customFormat="1"/>
    <row r="1163" s="259" customFormat="1"/>
    <row r="1164" s="259" customFormat="1"/>
    <row r="1165" s="259" customFormat="1"/>
    <row r="1166" s="259" customFormat="1"/>
    <row r="1167" s="259" customFormat="1"/>
    <row r="1168" s="259" customFormat="1"/>
    <row r="1169" s="259" customFormat="1"/>
    <row r="1170" s="259" customFormat="1"/>
    <row r="1171" s="259" customFormat="1"/>
    <row r="1172" s="259" customFormat="1"/>
    <row r="1173" s="259" customFormat="1"/>
    <row r="1174" s="259" customFormat="1"/>
    <row r="1175" s="259" customFormat="1"/>
    <row r="1176" s="259" customFormat="1"/>
    <row r="1177" s="259" customFormat="1"/>
    <row r="1178" s="259" customFormat="1"/>
    <row r="1179" s="259" customFormat="1"/>
    <row r="1180" s="259" customFormat="1"/>
    <row r="1181" s="259" customFormat="1"/>
    <row r="1182" s="259" customFormat="1"/>
    <row r="1183" s="259" customFormat="1"/>
    <row r="1184" s="259" customFormat="1"/>
    <row r="1185" s="259" customFormat="1"/>
    <row r="1186" s="259" customFormat="1"/>
    <row r="1187" s="259" customFormat="1"/>
    <row r="1188" s="259" customFormat="1"/>
    <row r="1189" s="259" customFormat="1"/>
    <row r="1190" s="259" customFormat="1"/>
    <row r="1191" s="259" customFormat="1"/>
    <row r="1192" s="259" customFormat="1"/>
    <row r="1193" s="259" customFormat="1"/>
    <row r="1194" s="259" customFormat="1"/>
    <row r="1195" s="259" customFormat="1"/>
    <row r="1196" s="259" customFormat="1"/>
    <row r="1197" s="259" customFormat="1"/>
    <row r="1198" s="259" customFormat="1"/>
    <row r="1199" s="259" customFormat="1"/>
    <row r="1200" s="259" customFormat="1"/>
    <row r="1201" s="259" customFormat="1"/>
    <row r="1202" s="259" customFormat="1"/>
    <row r="1203" s="259" customFormat="1"/>
    <row r="1204" s="259" customFormat="1"/>
    <row r="1205" s="259" customFormat="1"/>
    <row r="1206" s="259" customFormat="1"/>
    <row r="1207" s="259" customFormat="1"/>
    <row r="1208" s="259" customFormat="1"/>
    <row r="1209" s="259" customFormat="1"/>
    <row r="1210" s="259" customFormat="1"/>
    <row r="1211" s="259" customFormat="1"/>
    <row r="1212" s="259" customFormat="1"/>
    <row r="1213" s="259" customFormat="1"/>
    <row r="1214" s="259" customFormat="1"/>
    <row r="1215" s="259" customFormat="1"/>
    <row r="1216" s="259" customFormat="1"/>
    <row r="1217" s="259" customFormat="1"/>
    <row r="1218" s="259" customFormat="1"/>
    <row r="1219" s="259" customFormat="1"/>
    <row r="1220" s="259" customFormat="1"/>
    <row r="1221" s="259" customFormat="1"/>
    <row r="1222" s="259" customFormat="1"/>
    <row r="1223" s="259" customFormat="1"/>
    <row r="1224" s="259" customFormat="1"/>
    <row r="1225" s="259" customFormat="1"/>
    <row r="1226" s="259" customFormat="1"/>
    <row r="1227" s="259" customFormat="1"/>
    <row r="1228" s="259" customFormat="1"/>
    <row r="1229" s="259" customFormat="1"/>
    <row r="1230" s="259" customFormat="1"/>
    <row r="1231" s="259" customFormat="1"/>
    <row r="1232" s="259" customFormat="1"/>
    <row r="1233" s="259" customFormat="1"/>
    <row r="1234" s="259" customFormat="1"/>
    <row r="1235" s="259" customFormat="1"/>
    <row r="1236" s="259" customFormat="1"/>
    <row r="1237" s="259" customFormat="1"/>
    <row r="1238" s="259" customFormat="1"/>
    <row r="1239" s="259" customFormat="1"/>
    <row r="1240" s="259" customFormat="1"/>
    <row r="1241" s="259" customFormat="1"/>
    <row r="1242" s="259" customFormat="1"/>
    <row r="1243" s="259" customFormat="1"/>
    <row r="1244" s="259" customFormat="1"/>
    <row r="1245" s="259" customFormat="1"/>
    <row r="1246" s="259" customFormat="1"/>
    <row r="1247" s="259" customFormat="1"/>
    <row r="1248" s="259" customFormat="1"/>
    <row r="1249" s="259" customFormat="1"/>
    <row r="1250" s="259" customFormat="1"/>
    <row r="1251" s="259" customFormat="1"/>
    <row r="1252" s="259" customFormat="1"/>
    <row r="1253" s="259" customFormat="1"/>
    <row r="1254" s="259" customFormat="1"/>
    <row r="1255" s="259" customFormat="1"/>
    <row r="1256" s="259" customFormat="1"/>
    <row r="1257" s="259" customFormat="1"/>
    <row r="1258" s="259" customFormat="1"/>
    <row r="1259" s="259" customFormat="1"/>
    <row r="1260" s="259" customFormat="1"/>
    <row r="1261" s="259" customFormat="1"/>
    <row r="1262" s="259" customFormat="1"/>
    <row r="1263" s="259" customFormat="1"/>
    <row r="1264" s="259" customFormat="1"/>
    <row r="1265" s="259" customFormat="1"/>
    <row r="1266" s="259" customFormat="1"/>
    <row r="1267" s="259" customFormat="1"/>
    <row r="1268" s="259" customFormat="1"/>
    <row r="1269" s="259" customFormat="1"/>
    <row r="1270" s="259" customFormat="1"/>
    <row r="1271" s="259" customFormat="1"/>
    <row r="1272" s="259" customFormat="1"/>
    <row r="1273" s="259" customFormat="1"/>
    <row r="1274" s="259" customFormat="1"/>
    <row r="1275" s="259" customFormat="1"/>
    <row r="1276" s="259" customFormat="1"/>
    <row r="1277" s="259" customFormat="1"/>
    <row r="1278" s="259" customFormat="1"/>
    <row r="1279" s="259" customFormat="1"/>
    <row r="1280" s="259" customFormat="1"/>
    <row r="1281" s="259" customFormat="1"/>
    <row r="1282" s="259" customFormat="1"/>
    <row r="1283" s="259" customFormat="1"/>
    <row r="1284" s="259" customFormat="1"/>
    <row r="1285" s="259" customFormat="1"/>
    <row r="1286" s="259" customFormat="1"/>
    <row r="1287" s="259" customFormat="1"/>
    <row r="1288" s="259" customFormat="1"/>
    <row r="1289" s="259" customFormat="1"/>
    <row r="1290" s="259" customFormat="1"/>
    <row r="1291" s="259" customFormat="1"/>
    <row r="1292" s="259" customFormat="1"/>
    <row r="1293" s="259" customFormat="1"/>
    <row r="1294" s="259" customFormat="1"/>
    <row r="1295" s="259" customFormat="1"/>
    <row r="1296" s="259" customFormat="1"/>
    <row r="1297" s="259" customFormat="1"/>
    <row r="1298" s="259" customFormat="1"/>
    <row r="1299" s="259" customFormat="1"/>
    <row r="1300" s="259" customFormat="1"/>
    <row r="1301" s="259" customFormat="1"/>
    <row r="1302" s="259" customFormat="1"/>
    <row r="1303" s="259" customFormat="1"/>
    <row r="1304" s="259" customFormat="1"/>
    <row r="1305" s="259" customFormat="1"/>
    <row r="1306" s="259" customFormat="1"/>
    <row r="1307" s="259" customFormat="1"/>
    <row r="1308" s="259" customFormat="1"/>
    <row r="1309" s="259" customFormat="1"/>
    <row r="1310" s="259" customFormat="1"/>
    <row r="1311" s="259" customFormat="1"/>
    <row r="1312" s="259" customFormat="1"/>
    <row r="1313" s="259" customFormat="1"/>
    <row r="1314" s="259" customFormat="1"/>
    <row r="1315" s="259" customFormat="1"/>
    <row r="1316" s="259" customFormat="1"/>
    <row r="1317" s="259" customFormat="1"/>
    <row r="1318" s="259" customFormat="1"/>
    <row r="1319" s="259" customFormat="1"/>
    <row r="1320" s="259" customFormat="1"/>
    <row r="1321" s="259" customFormat="1"/>
    <row r="1322" s="259" customFormat="1"/>
    <row r="1323" s="259" customFormat="1"/>
    <row r="1324" s="259" customFormat="1"/>
    <row r="1325" s="259" customFormat="1"/>
    <row r="1326" s="259" customFormat="1"/>
    <row r="1327" s="259" customFormat="1"/>
    <row r="1328" s="259" customFormat="1"/>
    <row r="1329" s="259" customFormat="1"/>
    <row r="1330" s="259" customFormat="1"/>
    <row r="1331" s="259" customFormat="1"/>
    <row r="1332" s="259" customFormat="1"/>
    <row r="1333" s="259" customFormat="1"/>
    <row r="1334" s="259" customFormat="1"/>
    <row r="1335" s="259" customFormat="1"/>
    <row r="1336" s="259" customFormat="1"/>
    <row r="1337" s="259" customFormat="1"/>
    <row r="1338" s="259" customFormat="1"/>
    <row r="1339" s="259" customFormat="1"/>
    <row r="1340" s="259" customFormat="1"/>
    <row r="1341" s="259" customFormat="1"/>
    <row r="1342" s="259" customFormat="1"/>
    <row r="1343" s="259" customFormat="1"/>
    <row r="1344" s="259" customFormat="1"/>
    <row r="1345" s="259" customFormat="1"/>
    <row r="1346" s="259" customFormat="1"/>
    <row r="1347" s="259" customFormat="1"/>
    <row r="1348" s="259" customFormat="1"/>
    <row r="1349" s="259" customFormat="1"/>
    <row r="1350" s="259" customFormat="1"/>
    <row r="1351" s="259" customFormat="1"/>
    <row r="1352" s="259" customFormat="1"/>
    <row r="1353" s="259" customFormat="1"/>
    <row r="1354" s="259" customFormat="1"/>
    <row r="1355" s="259" customFormat="1"/>
    <row r="1356" s="259" customFormat="1"/>
    <row r="1357" s="259" customFormat="1"/>
    <row r="1358" s="259" customFormat="1"/>
    <row r="1359" s="259" customFormat="1"/>
    <row r="1360" s="259" customFormat="1"/>
    <row r="1361" s="259" customFormat="1"/>
    <row r="1362" s="259" customFormat="1"/>
    <row r="1363" s="259" customFormat="1"/>
    <row r="1364" s="259" customFormat="1"/>
    <row r="1365" s="259" customFormat="1"/>
    <row r="1366" s="259" customFormat="1"/>
    <row r="1367" s="259" customFormat="1"/>
    <row r="1368" s="259" customFormat="1"/>
    <row r="1369" s="259" customFormat="1"/>
    <row r="1370" s="259" customFormat="1"/>
    <row r="1371" s="259" customFormat="1"/>
    <row r="1372" s="259" customFormat="1"/>
    <row r="1373" s="259" customFormat="1"/>
    <row r="1374" s="259" customFormat="1"/>
    <row r="1375" s="259" customFormat="1"/>
    <row r="1376" s="259" customFormat="1"/>
    <row r="1377" s="259" customFormat="1"/>
    <row r="1378" s="259" customFormat="1"/>
    <row r="1379" s="259" customFormat="1"/>
    <row r="1380" s="259" customFormat="1"/>
    <row r="1381" s="259" customFormat="1"/>
    <row r="1382" s="259" customFormat="1"/>
    <row r="1383" s="259" customFormat="1"/>
    <row r="1384" s="259" customFormat="1"/>
    <row r="1385" s="259" customFormat="1"/>
    <row r="1386" s="259" customFormat="1"/>
    <row r="1387" s="259" customFormat="1"/>
    <row r="1388" s="259" customFormat="1"/>
    <row r="1389" s="259" customFormat="1"/>
    <row r="1390" s="259" customFormat="1"/>
    <row r="1391" s="259" customFormat="1"/>
    <row r="1392" s="259" customFormat="1"/>
    <row r="1393" s="259" customFormat="1"/>
    <row r="1394" s="259" customFormat="1"/>
    <row r="1395" s="259" customFormat="1"/>
    <row r="1396" s="259" customFormat="1"/>
    <row r="1397" s="259" customFormat="1"/>
    <row r="1398" s="259" customFormat="1"/>
    <row r="1399" s="259" customFormat="1"/>
    <row r="1400" s="259" customFormat="1"/>
    <row r="1401" s="259" customFormat="1"/>
    <row r="1402" s="259" customFormat="1"/>
    <row r="1403" s="259" customFormat="1"/>
    <row r="1404" s="259" customFormat="1"/>
    <row r="1405" s="259" customFormat="1"/>
    <row r="1406" s="259" customFormat="1"/>
    <row r="1407" s="259" customFormat="1"/>
    <row r="1408" s="259" customFormat="1"/>
    <row r="1409" s="259" customFormat="1"/>
    <row r="1410" s="259" customFormat="1"/>
    <row r="1411" s="259" customFormat="1"/>
    <row r="1412" s="259" customFormat="1"/>
    <row r="1413" s="259" customFormat="1"/>
    <row r="1414" s="259" customFormat="1"/>
    <row r="1415" s="259" customFormat="1"/>
    <row r="1416" s="259" customFormat="1"/>
    <row r="1417" s="259" customFormat="1"/>
    <row r="1418" s="259" customFormat="1"/>
    <row r="1419" s="259" customFormat="1"/>
    <row r="1420" s="259" customFormat="1"/>
    <row r="1421" s="259" customFormat="1"/>
    <row r="1422" s="259" customFormat="1"/>
    <row r="1423" s="259" customFormat="1"/>
    <row r="1424" s="259" customFormat="1"/>
    <row r="1425" s="259" customFormat="1"/>
    <row r="1426" s="259" customFormat="1"/>
    <row r="1427" s="259" customFormat="1"/>
    <row r="1428" s="259" customFormat="1"/>
    <row r="1429" s="259" customFormat="1"/>
    <row r="1430" s="259" customFormat="1"/>
    <row r="1431" s="259" customFormat="1"/>
    <row r="1432" s="259" customFormat="1"/>
    <row r="1433" s="259" customFormat="1"/>
    <row r="1434" s="259" customFormat="1"/>
    <row r="1435" s="259" customFormat="1"/>
    <row r="1436" s="259" customFormat="1"/>
    <row r="1437" s="259" customFormat="1"/>
    <row r="1438" s="259" customFormat="1"/>
    <row r="1439" s="259" customFormat="1"/>
    <row r="1440" s="259" customFormat="1"/>
    <row r="1441" s="259" customFormat="1"/>
    <row r="1442" s="259" customFormat="1"/>
    <row r="1443" s="259" customFormat="1"/>
    <row r="1444" s="259" customFormat="1"/>
    <row r="1445" s="259" customFormat="1"/>
    <row r="1446" s="259" customFormat="1"/>
    <row r="1447" s="259" customFormat="1"/>
    <row r="1448" s="259" customFormat="1"/>
    <row r="1449" s="259" customFormat="1"/>
    <row r="1450" s="259" customFormat="1"/>
    <row r="1451" s="259" customFormat="1"/>
    <row r="1452" s="259" customFormat="1"/>
    <row r="1453" s="259" customFormat="1"/>
    <row r="1454" s="259" customFormat="1"/>
    <row r="1455" s="259" customFormat="1"/>
    <row r="1456" s="259" customFormat="1"/>
    <row r="1457" s="259" customFormat="1"/>
    <row r="1458" s="259" customFormat="1"/>
    <row r="1459" s="259" customFormat="1"/>
    <row r="1460" s="259" customFormat="1"/>
    <row r="1461" s="259" customFormat="1"/>
    <row r="1462" s="259" customFormat="1"/>
    <row r="1463" s="259" customFormat="1"/>
    <row r="1464" s="259" customFormat="1"/>
    <row r="1465" s="259" customFormat="1"/>
    <row r="1466" s="259" customFormat="1"/>
    <row r="1467" s="259" customFormat="1"/>
    <row r="1468" s="259" customFormat="1"/>
    <row r="1469" s="259" customFormat="1"/>
    <row r="1470" s="259" customFormat="1"/>
    <row r="1471" s="259" customFormat="1"/>
    <row r="1472" s="259" customFormat="1"/>
    <row r="1473" s="259" customFormat="1"/>
    <row r="1474" s="259" customFormat="1"/>
    <row r="1475" s="259" customFormat="1"/>
    <row r="1476" s="259" customFormat="1"/>
    <row r="1477" s="259" customFormat="1"/>
    <row r="1478" s="259" customFormat="1"/>
    <row r="1479" s="259" customFormat="1"/>
    <row r="1480" s="259" customFormat="1"/>
    <row r="1481" s="259" customFormat="1"/>
    <row r="1482" s="259" customFormat="1"/>
    <row r="1483" s="259" customFormat="1"/>
    <row r="1484" s="259" customFormat="1"/>
    <row r="1485" s="259" customFormat="1"/>
    <row r="1486" s="259" customFormat="1"/>
    <row r="1487" s="259" customFormat="1"/>
    <row r="1488" s="259" customFormat="1"/>
    <row r="1489" s="259" customFormat="1"/>
    <row r="1490" s="259" customFormat="1"/>
    <row r="1491" s="259" customFormat="1"/>
    <row r="1492" s="259" customFormat="1"/>
    <row r="1493" s="259" customFormat="1"/>
    <row r="1494" s="259" customFormat="1"/>
    <row r="1495" s="259" customFormat="1"/>
    <row r="1496" s="259" customFormat="1"/>
    <row r="1497" s="259" customFormat="1"/>
    <row r="1498" s="259" customFormat="1"/>
    <row r="1499" s="259" customFormat="1"/>
    <row r="1500" s="259" customFormat="1"/>
    <row r="1501" s="259" customFormat="1"/>
    <row r="1502" s="259" customFormat="1"/>
    <row r="1503" s="259" customFormat="1"/>
    <row r="1504" s="259" customFormat="1"/>
    <row r="1505" s="259" customFormat="1"/>
    <row r="1506" s="259" customFormat="1"/>
    <row r="1507" s="259" customFormat="1"/>
    <row r="1508" s="259" customFormat="1"/>
    <row r="1509" s="259" customFormat="1"/>
    <row r="1510" s="259" customFormat="1"/>
    <row r="1511" s="259" customFormat="1"/>
    <row r="1512" s="259" customFormat="1"/>
    <row r="1513" s="259" customFormat="1"/>
    <row r="1514" s="259" customFormat="1"/>
    <row r="1515" s="259" customFormat="1"/>
    <row r="1516" s="259" customFormat="1"/>
    <row r="1517" s="259" customFormat="1"/>
    <row r="1518" s="259" customFormat="1"/>
    <row r="1519" s="259" customFormat="1"/>
    <row r="1520" s="259" customFormat="1"/>
    <row r="1521" s="259" customFormat="1"/>
    <row r="1522" s="259" customFormat="1"/>
    <row r="1523" s="259" customFormat="1"/>
    <row r="1524" s="259" customFormat="1"/>
    <row r="1525" s="259" customFormat="1"/>
    <row r="1526" s="259" customFormat="1"/>
    <row r="1527" s="259" customFormat="1"/>
    <row r="1528" s="259" customFormat="1"/>
    <row r="1529" s="259" customFormat="1"/>
    <row r="1530" s="259" customFormat="1"/>
    <row r="1531" s="259" customFormat="1"/>
    <row r="1532" s="259" customFormat="1"/>
    <row r="1533" s="259" customFormat="1"/>
    <row r="1534" s="259" customFormat="1"/>
    <row r="1535" s="259" customFormat="1"/>
    <row r="1536" s="259" customFormat="1"/>
    <row r="1537" s="259" customFormat="1"/>
    <row r="1538" s="259" customFormat="1"/>
    <row r="1539" s="259" customFormat="1"/>
    <row r="1540" s="259" customFormat="1"/>
    <row r="1541" s="259" customFormat="1"/>
    <row r="1542" s="259" customFormat="1"/>
    <row r="1543" s="259" customFormat="1"/>
    <row r="1544" s="259" customFormat="1"/>
    <row r="1545" s="259" customFormat="1"/>
    <row r="1546" s="259" customFormat="1"/>
    <row r="1547" s="259" customFormat="1"/>
    <row r="1548" s="259" customFormat="1"/>
    <row r="1549" s="259" customFormat="1"/>
    <row r="1550" s="259" customFormat="1"/>
    <row r="1551" s="259" customFormat="1"/>
    <row r="1552" s="259" customFormat="1"/>
    <row r="1553" s="259" customFormat="1"/>
    <row r="1554" s="259" customFormat="1"/>
    <row r="1555" s="259" customFormat="1"/>
    <row r="1556" s="259" customFormat="1"/>
    <row r="1557" s="259" customFormat="1"/>
    <row r="1558" s="259" customFormat="1"/>
    <row r="1559" s="259" customFormat="1"/>
    <row r="1560" s="259" customFormat="1"/>
    <row r="1561" s="259" customFormat="1"/>
    <row r="1562" s="259" customFormat="1"/>
    <row r="1563" s="259" customFormat="1"/>
    <row r="1564" s="259" customFormat="1"/>
    <row r="1565" s="259" customFormat="1"/>
    <row r="1566" s="259" customFormat="1"/>
    <row r="1567" s="259" customFormat="1"/>
    <row r="1568" s="259" customFormat="1"/>
    <row r="1569" s="259" customFormat="1"/>
    <row r="1570" s="259" customFormat="1"/>
    <row r="1571" s="259" customFormat="1"/>
    <row r="1572" s="259" customFormat="1"/>
    <row r="1573" s="259" customFormat="1"/>
    <row r="1574" s="259" customFormat="1"/>
    <row r="1575" s="259" customFormat="1"/>
    <row r="1576" s="259" customFormat="1"/>
    <row r="1577" s="259" customFormat="1"/>
    <row r="1578" s="259" customFormat="1"/>
    <row r="1579" s="259" customFormat="1"/>
    <row r="1580" s="259" customFormat="1"/>
    <row r="1581" s="259" customFormat="1"/>
    <row r="1582" s="259" customFormat="1"/>
    <row r="1583" s="259" customFormat="1"/>
    <row r="1584" s="259" customFormat="1"/>
    <row r="1585" s="259" customFormat="1"/>
    <row r="1586" s="259" customFormat="1"/>
    <row r="1587" s="259" customFormat="1"/>
    <row r="1588" s="259" customFormat="1"/>
    <row r="1589" s="259" customFormat="1"/>
    <row r="1590" s="259" customFormat="1"/>
    <row r="1591" s="259" customFormat="1"/>
    <row r="1592" s="259" customFormat="1"/>
    <row r="1593" s="259" customFormat="1"/>
    <row r="1594" s="259" customFormat="1"/>
    <row r="1595" s="259" customFormat="1"/>
    <row r="1596" s="259" customFormat="1"/>
    <row r="1597" s="259" customFormat="1"/>
    <row r="1598" s="259" customFormat="1"/>
    <row r="1599" s="259" customFormat="1"/>
    <row r="1600" s="259" customFormat="1"/>
    <row r="1601" s="259" customFormat="1"/>
    <row r="1602" s="259" customFormat="1"/>
    <row r="1603" s="259" customFormat="1"/>
    <row r="1604" s="259" customFormat="1"/>
    <row r="1605" s="259" customFormat="1"/>
    <row r="1606" s="259" customFormat="1"/>
    <row r="1607" s="259" customFormat="1"/>
    <row r="1608" s="259" customFormat="1"/>
    <row r="1609" s="259" customFormat="1"/>
    <row r="1610" s="259" customFormat="1"/>
    <row r="1611" s="259" customFormat="1"/>
    <row r="1612" s="259" customFormat="1"/>
    <row r="1613" s="259" customFormat="1"/>
    <row r="1614" s="259" customFormat="1"/>
    <row r="1615" s="259" customFormat="1"/>
    <row r="1616" s="259" customFormat="1"/>
    <row r="1617" s="259" customFormat="1"/>
    <row r="1618" s="259" customFormat="1"/>
    <row r="1619" s="259" customFormat="1"/>
    <row r="1620" s="259" customFormat="1"/>
    <row r="1621" s="259" customFormat="1"/>
    <row r="1622" s="259" customFormat="1"/>
    <row r="1623" s="259" customFormat="1"/>
    <row r="1624" s="259" customFormat="1"/>
    <row r="1625" s="259" customFormat="1"/>
    <row r="1626" s="259" customFormat="1"/>
    <row r="1627" s="259" customFormat="1"/>
    <row r="1628" s="259" customFormat="1"/>
    <row r="1629" s="259" customFormat="1"/>
    <row r="1630" s="259" customFormat="1"/>
    <row r="1631" s="259" customFormat="1"/>
    <row r="1632" s="259" customFormat="1"/>
    <row r="1633" s="259" customFormat="1"/>
    <row r="1634" s="259" customFormat="1"/>
    <row r="1635" s="259" customFormat="1"/>
    <row r="1636" s="259" customFormat="1"/>
    <row r="1637" s="259" customFormat="1"/>
    <row r="1638" s="259" customFormat="1"/>
    <row r="1639" s="259" customFormat="1"/>
    <row r="1640" s="259" customFormat="1"/>
    <row r="1641" s="259" customFormat="1"/>
    <row r="1642" s="259" customFormat="1"/>
    <row r="1643" s="259" customFormat="1"/>
    <row r="1644" s="259" customFormat="1"/>
    <row r="1645" s="259" customFormat="1"/>
    <row r="1646" s="259" customFormat="1"/>
    <row r="1647" s="259" customFormat="1"/>
    <row r="1648" s="259" customFormat="1"/>
    <row r="1649" s="259" customFormat="1"/>
    <row r="1650" s="259" customFormat="1"/>
    <row r="1651" s="259" customFormat="1"/>
    <row r="1652" s="259" customFormat="1"/>
    <row r="1653" s="259" customFormat="1"/>
    <row r="1654" s="259" customFormat="1"/>
    <row r="1655" s="259" customFormat="1"/>
    <row r="1656" s="259" customFormat="1"/>
    <row r="1657" s="259" customFormat="1"/>
    <row r="1658" s="259" customFormat="1"/>
    <row r="1659" s="259" customFormat="1"/>
    <row r="1660" s="259" customFormat="1"/>
    <row r="1661" s="259" customFormat="1"/>
    <row r="1662" s="259" customFormat="1"/>
    <row r="1663" s="259" customFormat="1"/>
    <row r="1664" s="259" customFormat="1"/>
    <row r="1665" s="259" customFormat="1"/>
    <row r="1666" s="259" customFormat="1"/>
    <row r="1667" s="259" customFormat="1"/>
    <row r="1668" s="259" customFormat="1"/>
    <row r="1669" s="259" customFormat="1"/>
    <row r="1670" s="259" customFormat="1"/>
    <row r="1671" s="259" customFormat="1"/>
    <row r="1672" s="259" customFormat="1"/>
    <row r="1673" s="259" customFormat="1"/>
    <row r="1674" s="259" customFormat="1"/>
    <row r="1675" s="259" customFormat="1"/>
    <row r="1676" s="259" customFormat="1"/>
    <row r="1677" s="259" customFormat="1"/>
    <row r="1678" s="259" customFormat="1"/>
    <row r="1679" s="259" customFormat="1"/>
    <row r="1680" s="259" customFormat="1"/>
    <row r="1681" s="259" customFormat="1"/>
    <row r="1682" s="259" customFormat="1"/>
    <row r="1683" s="259" customFormat="1"/>
    <row r="1684" s="259" customFormat="1"/>
    <row r="1685" s="259" customFormat="1"/>
    <row r="1686" s="259" customFormat="1"/>
    <row r="1687" s="259" customFormat="1"/>
    <row r="1688" s="259" customFormat="1"/>
    <row r="1689" s="259" customFormat="1"/>
    <row r="1690" s="259" customFormat="1"/>
    <row r="1691" s="259" customFormat="1"/>
    <row r="1692" s="259" customFormat="1"/>
    <row r="1693" s="259" customFormat="1"/>
    <row r="1694" s="259" customFormat="1"/>
    <row r="1695" s="259" customFormat="1"/>
    <row r="1696" s="259" customFormat="1"/>
    <row r="1697" s="259" customFormat="1"/>
    <row r="1698" s="259" customFormat="1"/>
    <row r="1699" s="259" customFormat="1"/>
    <row r="1700" s="259" customFormat="1"/>
    <row r="1701" s="259" customFormat="1"/>
    <row r="1702" s="259" customFormat="1"/>
    <row r="1703" s="259" customFormat="1"/>
    <row r="1704" s="259" customFormat="1"/>
    <row r="1705" s="259" customFormat="1"/>
    <row r="1706" s="259" customFormat="1"/>
    <row r="1707" s="259" customFormat="1"/>
    <row r="1708" s="259" customFormat="1"/>
    <row r="1709" s="259" customFormat="1"/>
    <row r="1710" s="259" customFormat="1"/>
    <row r="1711" s="259" customFormat="1"/>
    <row r="1712" s="259" customFormat="1"/>
    <row r="1713" s="259" customFormat="1"/>
    <row r="1714" s="259" customFormat="1"/>
    <row r="1715" s="259" customFormat="1"/>
    <row r="1716" s="259" customFormat="1"/>
    <row r="1717" s="259" customFormat="1"/>
    <row r="1718" s="259" customFormat="1"/>
    <row r="1719" s="259" customFormat="1"/>
    <row r="1720" s="259" customFormat="1"/>
    <row r="1721" s="259" customFormat="1"/>
    <row r="1722" s="259" customFormat="1"/>
    <row r="1723" s="259" customFormat="1"/>
    <row r="1724" s="259" customFormat="1"/>
    <row r="1725" s="259" customFormat="1"/>
    <row r="1726" s="259" customFormat="1"/>
    <row r="1727" s="259" customFormat="1"/>
    <row r="1728" s="259" customFormat="1"/>
    <row r="1729" s="259" customFormat="1"/>
    <row r="1730" s="259" customFormat="1"/>
    <row r="1731" s="259" customFormat="1"/>
    <row r="1732" s="259" customFormat="1"/>
    <row r="1733" s="259" customFormat="1"/>
    <row r="1734" s="259" customFormat="1"/>
    <row r="1735" s="259" customFormat="1"/>
    <row r="1736" s="259" customFormat="1"/>
    <row r="1737" s="259" customFormat="1"/>
    <row r="1738" s="259" customFormat="1"/>
    <row r="1739" s="259" customFormat="1"/>
    <row r="1740" s="259" customFormat="1"/>
    <row r="1741" s="259" customFormat="1"/>
    <row r="1742" s="259" customFormat="1"/>
    <row r="1743" s="259" customFormat="1"/>
    <row r="1744" s="259" customFormat="1"/>
    <row r="1745" s="259" customFormat="1"/>
    <row r="1746" s="259" customFormat="1"/>
    <row r="1747" s="259" customFormat="1"/>
    <row r="1748" s="259" customFormat="1"/>
    <row r="1749" s="259" customFormat="1"/>
    <row r="1750" s="259" customFormat="1"/>
    <row r="1751" s="259" customFormat="1"/>
    <row r="1752" s="259" customFormat="1"/>
    <row r="1753" s="259" customFormat="1"/>
    <row r="1754" s="259" customFormat="1"/>
    <row r="1755" s="259" customFormat="1"/>
    <row r="1756" s="259" customFormat="1"/>
    <row r="1757" s="259" customFormat="1"/>
    <row r="1758" s="259" customFormat="1"/>
    <row r="1759" s="259" customFormat="1"/>
    <row r="1760" s="259" customFormat="1"/>
    <row r="1761" s="259" customFormat="1"/>
    <row r="1762" s="259" customFormat="1"/>
    <row r="1763" s="259" customFormat="1"/>
    <row r="1764" s="259" customFormat="1"/>
    <row r="1765" s="259" customFormat="1"/>
    <row r="1766" s="259" customFormat="1"/>
    <row r="1767" s="259" customFormat="1"/>
    <row r="1768" s="259" customFormat="1"/>
    <row r="1769" s="259" customFormat="1"/>
    <row r="1770" s="259" customFormat="1"/>
    <row r="1771" s="259" customFormat="1"/>
    <row r="1772" s="259" customFormat="1"/>
    <row r="1773" s="259" customFormat="1"/>
    <row r="1774" s="259" customFormat="1"/>
    <row r="1775" s="259" customFormat="1"/>
    <row r="1776" s="259" customFormat="1"/>
    <row r="1777" s="259" customFormat="1"/>
    <row r="1778" s="259" customFormat="1"/>
    <row r="1779" s="259" customFormat="1"/>
    <row r="1780" s="259" customFormat="1"/>
    <row r="1781" s="259" customFormat="1"/>
    <row r="1782" s="259" customFormat="1"/>
    <row r="1783" s="259" customFormat="1"/>
    <row r="1784" s="259" customFormat="1"/>
    <row r="1785" s="259" customFormat="1"/>
    <row r="1786" s="259" customFormat="1"/>
    <row r="1787" s="259" customFormat="1"/>
    <row r="1788" s="259" customFormat="1"/>
    <row r="1789" s="259" customFormat="1"/>
    <row r="1790" s="259" customFormat="1"/>
    <row r="1791" s="259" customFormat="1"/>
    <row r="1792" s="259" customFormat="1"/>
    <row r="1793" s="259" customFormat="1"/>
    <row r="1794" s="259" customFormat="1"/>
    <row r="1795" s="259" customFormat="1"/>
    <row r="1796" s="259" customFormat="1"/>
    <row r="1797" s="259" customFormat="1"/>
    <row r="1798" s="259" customFormat="1"/>
    <row r="1799" s="259" customFormat="1"/>
    <row r="1800" s="259" customFormat="1"/>
    <row r="1801" s="259" customFormat="1"/>
    <row r="1802" s="259" customFormat="1"/>
    <row r="1803" s="259" customFormat="1"/>
    <row r="1804" s="259" customFormat="1"/>
    <row r="1805" s="259" customFormat="1"/>
    <row r="1806" s="259" customFormat="1"/>
    <row r="1807" s="259" customFormat="1"/>
    <row r="1808" s="259" customFormat="1"/>
    <row r="1809" s="259" customFormat="1"/>
    <row r="1810" s="259" customFormat="1"/>
    <row r="1811" s="259" customFormat="1"/>
    <row r="1812" s="259" customFormat="1"/>
    <row r="1813" s="259" customFormat="1"/>
    <row r="1814" s="259" customFormat="1"/>
    <row r="1815" s="259" customFormat="1"/>
    <row r="1816" s="259" customFormat="1"/>
    <row r="1817" s="259" customFormat="1"/>
    <row r="1818" s="259" customFormat="1"/>
    <row r="1819" s="259" customFormat="1"/>
    <row r="1820" s="259" customFormat="1"/>
    <row r="1821" s="259" customFormat="1"/>
    <row r="1822" s="259" customFormat="1"/>
    <row r="1823" s="259" customFormat="1"/>
    <row r="1824" s="259" customFormat="1"/>
    <row r="1825" s="259" customFormat="1"/>
    <row r="1826" s="259" customFormat="1"/>
    <row r="1827" s="259" customFormat="1"/>
    <row r="1828" s="259" customFormat="1"/>
    <row r="1829" s="259" customFormat="1"/>
    <row r="1830" s="259" customFormat="1"/>
    <row r="1831" s="259" customFormat="1"/>
    <row r="1832" s="259" customFormat="1"/>
    <row r="1833" s="259" customFormat="1"/>
    <row r="1834" s="259" customFormat="1"/>
    <row r="1835" s="259" customFormat="1"/>
    <row r="1836" s="259" customFormat="1"/>
    <row r="1837" s="259" customFormat="1"/>
    <row r="1838" s="259" customFormat="1"/>
    <row r="1839" s="259" customFormat="1"/>
    <row r="1840" s="259" customFormat="1"/>
    <row r="1841" s="259" customFormat="1"/>
    <row r="1842" s="259" customFormat="1"/>
    <row r="1843" s="259" customFormat="1"/>
    <row r="1844" s="259" customFormat="1"/>
    <row r="1845" s="259" customFormat="1"/>
    <row r="1846" s="259" customFormat="1"/>
    <row r="1847" s="259" customFormat="1"/>
    <row r="1848" s="259" customFormat="1"/>
    <row r="1849" s="259" customFormat="1"/>
    <row r="1850" s="259" customFormat="1"/>
    <row r="1851" s="259" customFormat="1"/>
    <row r="1852" s="259" customFormat="1"/>
    <row r="1853" s="259" customFormat="1"/>
    <row r="1854" s="259" customFormat="1"/>
    <row r="1855" s="259" customFormat="1"/>
    <row r="1856" s="259" customFormat="1"/>
    <row r="1857" s="259" customFormat="1"/>
    <row r="1858" s="259" customFormat="1"/>
    <row r="1859" s="259" customFormat="1"/>
    <row r="1860" s="259" customFormat="1"/>
    <row r="1861" s="259" customFormat="1"/>
    <row r="1862" s="259" customFormat="1"/>
    <row r="1863" s="259" customFormat="1"/>
    <row r="1864" s="259" customFormat="1"/>
    <row r="1865" s="259" customFormat="1"/>
    <row r="1866" s="259" customFormat="1"/>
    <row r="1867" s="259" customFormat="1"/>
    <row r="1868" s="259" customFormat="1"/>
    <row r="1869" s="259" customFormat="1"/>
    <row r="1870" s="259" customFormat="1"/>
    <row r="1871" s="259" customFormat="1"/>
    <row r="1872" s="259" customFormat="1"/>
    <row r="1873" s="259" customFormat="1"/>
    <row r="1874" s="259" customFormat="1"/>
    <row r="1875" s="259" customFormat="1"/>
    <row r="1876" s="259" customFormat="1"/>
    <row r="1877" s="259" customFormat="1"/>
    <row r="1878" s="259" customFormat="1"/>
    <row r="1879" s="259" customFormat="1"/>
    <row r="1880" s="259" customFormat="1"/>
    <row r="1881" s="259" customFormat="1"/>
    <row r="1882" s="259" customFormat="1"/>
    <row r="1883" s="259" customFormat="1"/>
    <row r="1884" s="259" customFormat="1"/>
    <row r="1885" s="259" customFormat="1"/>
    <row r="1886" s="259" customFormat="1"/>
    <row r="1887" s="259" customFormat="1"/>
    <row r="1888" s="259" customFormat="1"/>
    <row r="1889" s="259" customFormat="1"/>
    <row r="1890" s="259" customFormat="1"/>
    <row r="1891" s="259" customFormat="1"/>
    <row r="1892" s="259" customFormat="1"/>
    <row r="1893" s="259" customFormat="1"/>
    <row r="1894" s="259" customFormat="1"/>
    <row r="1895" s="259" customFormat="1"/>
    <row r="1896" s="259" customFormat="1"/>
    <row r="1897" s="259" customFormat="1"/>
    <row r="1898" s="259" customFormat="1"/>
    <row r="1899" s="259" customFormat="1"/>
    <row r="1900" s="259" customFormat="1"/>
    <row r="1901" s="259" customFormat="1"/>
    <row r="1902" s="259" customFormat="1"/>
    <row r="1903" s="259" customFormat="1"/>
    <row r="1904" s="259" customFormat="1"/>
    <row r="1905" s="259" customFormat="1"/>
    <row r="1906" s="259" customFormat="1"/>
    <row r="1907" s="259" customFormat="1"/>
    <row r="1908" s="259" customFormat="1"/>
    <row r="1909" s="259" customFormat="1"/>
    <row r="1910" s="259" customFormat="1"/>
    <row r="1911" s="259" customFormat="1"/>
    <row r="1912" s="259" customFormat="1"/>
    <row r="1913" s="259" customFormat="1"/>
    <row r="1914" s="259" customFormat="1"/>
    <row r="1915" s="259" customFormat="1"/>
    <row r="1916" s="259" customFormat="1"/>
    <row r="1917" s="259" customFormat="1"/>
    <row r="1918" s="259" customFormat="1"/>
    <row r="1919" s="259" customFormat="1"/>
    <row r="1920" s="259" customFormat="1"/>
    <row r="1921" s="259" customFormat="1"/>
    <row r="1922" s="259" customFormat="1"/>
    <row r="1923" s="259" customFormat="1"/>
    <row r="1924" s="259" customFormat="1"/>
    <row r="1925" s="259" customFormat="1"/>
    <row r="1926" s="259" customFormat="1"/>
    <row r="1927" s="259" customFormat="1"/>
    <row r="1928" s="259" customFormat="1"/>
    <row r="1929" s="259" customFormat="1"/>
    <row r="1930" s="259" customFormat="1"/>
    <row r="1931" s="259" customFormat="1"/>
    <row r="1932" s="259" customFormat="1"/>
    <row r="1933" s="259" customFormat="1"/>
    <row r="1934" s="259" customFormat="1"/>
    <row r="1935" s="259" customFormat="1"/>
    <row r="1936" s="259" customFormat="1"/>
    <row r="1937" s="259" customFormat="1"/>
    <row r="1938" s="259" customFormat="1"/>
    <row r="1939" s="259" customFormat="1"/>
    <row r="1940" s="259" customFormat="1"/>
    <row r="1941" s="259" customFormat="1"/>
    <row r="1942" s="259" customFormat="1"/>
    <row r="1943" s="259" customFormat="1"/>
    <row r="1944" s="259" customFormat="1"/>
    <row r="1945" s="259" customFormat="1"/>
    <row r="1946" s="259" customFormat="1"/>
    <row r="1947" s="259" customFormat="1"/>
    <row r="1948" s="259" customFormat="1"/>
    <row r="1949" s="259" customFormat="1"/>
    <row r="1950" s="259" customFormat="1"/>
    <row r="1951" s="259" customFormat="1"/>
    <row r="1952" s="259" customFormat="1"/>
    <row r="1953" s="259" customFormat="1"/>
    <row r="1954" s="259" customFormat="1"/>
    <row r="1955" s="259" customFormat="1"/>
    <row r="1956" s="259" customFormat="1"/>
    <row r="1957" s="259" customFormat="1"/>
    <row r="1958" s="259" customFormat="1"/>
    <row r="1959" s="259" customFormat="1"/>
    <row r="1960" s="259" customFormat="1"/>
    <row r="1961" s="259" customFormat="1"/>
    <row r="1962" s="259" customFormat="1"/>
    <row r="1963" s="259" customFormat="1"/>
    <row r="1964" s="259" customFormat="1"/>
    <row r="1965" s="259" customFormat="1"/>
    <row r="1966" s="259" customFormat="1"/>
    <row r="1967" s="259" customFormat="1"/>
    <row r="1968" s="259" customFormat="1"/>
    <row r="1969" s="259" customFormat="1"/>
    <row r="1970" s="259" customFormat="1"/>
    <row r="1971" s="259" customFormat="1"/>
    <row r="1972" s="259" customFormat="1"/>
    <row r="1973" s="259" customFormat="1"/>
    <row r="1974" s="259" customFormat="1"/>
    <row r="1975" s="259" customFormat="1"/>
    <row r="1976" s="259" customFormat="1"/>
    <row r="1977" s="259" customFormat="1"/>
    <row r="1978" s="259" customFormat="1"/>
    <row r="1979" s="259" customFormat="1"/>
    <row r="1980" s="259" customFormat="1"/>
    <row r="1981" s="259" customFormat="1"/>
    <row r="1982" s="259" customFormat="1"/>
    <row r="1983" s="259" customFormat="1"/>
    <row r="1984" s="259" customFormat="1"/>
    <row r="1985" s="259" customFormat="1"/>
    <row r="1986" s="259" customFormat="1"/>
    <row r="1987" s="259" customFormat="1"/>
    <row r="1988" s="259" customFormat="1"/>
    <row r="1989" s="259" customFormat="1"/>
    <row r="1990" s="259" customFormat="1"/>
    <row r="1991" s="259" customFormat="1"/>
    <row r="1992" s="259" customFormat="1"/>
    <row r="1993" s="259" customFormat="1"/>
    <row r="1994" s="259" customFormat="1"/>
    <row r="1995" s="259" customFormat="1"/>
    <row r="1996" s="259" customFormat="1"/>
    <row r="1997" s="259" customFormat="1"/>
    <row r="1998" s="259" customFormat="1"/>
    <row r="1999" s="259" customFormat="1"/>
    <row r="2000" s="259" customFormat="1"/>
    <row r="2001" s="259" customFormat="1"/>
    <row r="2002" s="259" customFormat="1"/>
    <row r="2003" s="259" customFormat="1"/>
    <row r="2004" s="259" customFormat="1"/>
    <row r="2005" s="259" customFormat="1"/>
    <row r="2006" s="259" customFormat="1"/>
    <row r="2007" s="259" customFormat="1"/>
    <row r="2008" s="259" customFormat="1"/>
    <row r="2009" s="259" customFormat="1"/>
    <row r="2010" s="259" customFormat="1"/>
    <row r="2011" s="259" customFormat="1"/>
    <row r="2012" s="259" customFormat="1"/>
    <row r="2013" s="259" customFormat="1"/>
    <row r="2014" s="259" customFormat="1"/>
    <row r="2015" s="259" customFormat="1"/>
    <row r="2016" s="259" customFormat="1"/>
    <row r="2017" s="259" customFormat="1"/>
    <row r="2018" s="259" customFormat="1"/>
    <row r="2019" s="259" customFormat="1"/>
    <row r="2020" s="259" customFormat="1"/>
    <row r="2021" s="259" customFormat="1"/>
    <row r="2022" s="259" customFormat="1"/>
    <row r="2023" s="259" customFormat="1"/>
    <row r="2024" s="259" customFormat="1"/>
    <row r="2025" s="259" customFormat="1"/>
    <row r="2026" s="259" customFormat="1"/>
    <row r="2027" s="259" customFormat="1"/>
    <row r="2028" s="259" customFormat="1"/>
    <row r="2029" s="259" customFormat="1"/>
    <row r="2030" s="259" customFormat="1"/>
    <row r="2031" s="259" customFormat="1"/>
    <row r="2032" s="259" customFormat="1"/>
    <row r="2033" s="259" customFormat="1"/>
    <row r="2034" s="259" customFormat="1"/>
    <row r="2035" s="259" customFormat="1"/>
    <row r="2036" s="259" customFormat="1"/>
    <row r="2037" s="259" customFormat="1"/>
    <row r="2038" s="259" customFormat="1"/>
    <row r="2039" s="259" customFormat="1"/>
    <row r="2040" s="259" customFormat="1"/>
    <row r="2041" s="259" customFormat="1"/>
    <row r="2042" s="259" customFormat="1"/>
    <row r="2043" s="259" customFormat="1"/>
    <row r="2044" s="259" customFormat="1"/>
    <row r="2045" s="259" customFormat="1"/>
    <row r="2046" s="259" customFormat="1"/>
    <row r="2047" s="259" customFormat="1"/>
    <row r="2048" s="259" customFormat="1"/>
    <row r="2049" s="259" customFormat="1"/>
    <row r="2050" s="259" customFormat="1"/>
    <row r="2051" s="259" customFormat="1"/>
    <row r="2052" s="259" customFormat="1"/>
    <row r="2053" s="259" customFormat="1"/>
    <row r="2054" s="259" customFormat="1"/>
    <row r="2055" s="259" customFormat="1"/>
    <row r="2056" s="259" customFormat="1"/>
    <row r="2057" s="259" customFormat="1"/>
    <row r="2058" s="259" customFormat="1"/>
    <row r="2059" s="259" customFormat="1"/>
    <row r="2060" s="259" customFormat="1"/>
    <row r="2061" s="259" customFormat="1"/>
    <row r="2062" s="259" customFormat="1"/>
    <row r="2063" s="259" customFormat="1"/>
    <row r="2064" s="259" customFormat="1"/>
    <row r="2065" s="259" customFormat="1"/>
    <row r="2066" s="259" customFormat="1"/>
    <row r="2067" s="259" customFormat="1"/>
    <row r="2068" s="259" customFormat="1"/>
    <row r="2069" s="259" customFormat="1"/>
    <row r="2070" s="259" customFormat="1"/>
    <row r="2071" s="259" customFormat="1"/>
    <row r="2072" s="259" customFormat="1"/>
    <row r="2073" s="259" customFormat="1"/>
    <row r="2074" s="259" customFormat="1"/>
    <row r="2075" s="259" customFormat="1"/>
    <row r="2076" s="259" customFormat="1"/>
    <row r="2077" s="259" customFormat="1"/>
    <row r="2078" s="259" customFormat="1"/>
    <row r="2079" s="259" customFormat="1"/>
    <row r="2080" s="259" customFormat="1"/>
    <row r="2081" s="259" customFormat="1"/>
    <row r="2082" s="259" customFormat="1"/>
    <row r="2083" s="259" customFormat="1"/>
    <row r="2084" s="259" customFormat="1"/>
    <row r="2085" s="259" customFormat="1"/>
    <row r="2086" s="259" customFormat="1"/>
    <row r="2087" s="259" customFormat="1"/>
    <row r="2088" s="259" customFormat="1"/>
    <row r="2089" s="259" customFormat="1"/>
    <row r="2090" s="259" customFormat="1"/>
    <row r="2091" s="259" customFormat="1"/>
    <row r="2092" s="259" customFormat="1"/>
    <row r="2093" s="259" customFormat="1"/>
    <row r="2094" s="259" customFormat="1"/>
    <row r="2095" s="259" customFormat="1"/>
    <row r="2096" s="259" customFormat="1"/>
    <row r="2097" s="259" customFormat="1"/>
    <row r="2098" s="259" customFormat="1"/>
    <row r="2099" s="259" customFormat="1"/>
    <row r="2100" s="259" customFormat="1"/>
    <row r="2101" s="259" customFormat="1"/>
    <row r="2102" s="259" customFormat="1"/>
    <row r="2103" s="259" customFormat="1"/>
    <row r="2104" s="259" customFormat="1"/>
    <row r="2105" s="259" customFormat="1"/>
    <row r="2106" s="259" customFormat="1"/>
    <row r="2107" s="259" customFormat="1"/>
    <row r="2108" s="259" customFormat="1"/>
    <row r="2109" s="259" customFormat="1"/>
    <row r="2110" s="259" customFormat="1"/>
    <row r="2111" s="259" customFormat="1"/>
    <row r="2112" s="259" customFormat="1"/>
    <row r="2113" s="259" customFormat="1"/>
    <row r="2114" s="259" customFormat="1"/>
    <row r="2115" s="259" customFormat="1"/>
    <row r="2116" s="259" customFormat="1"/>
    <row r="2117" s="259" customFormat="1"/>
    <row r="2118" s="259" customFormat="1"/>
    <row r="2119" s="259" customFormat="1"/>
    <row r="2120" s="259" customFormat="1"/>
    <row r="2121" s="259" customFormat="1"/>
    <row r="2122" s="259" customFormat="1"/>
    <row r="2123" s="259" customFormat="1"/>
    <row r="2124" s="259" customFormat="1"/>
    <row r="2125" s="259" customFormat="1"/>
    <row r="2126" s="259" customFormat="1"/>
    <row r="2127" s="259" customFormat="1"/>
    <row r="2128" s="259" customFormat="1"/>
    <row r="2129" s="259" customFormat="1"/>
    <row r="2130" s="259" customFormat="1"/>
    <row r="2131" s="259" customFormat="1"/>
    <row r="2132" s="259" customFormat="1"/>
    <row r="2133" s="259" customFormat="1"/>
    <row r="2134" s="259" customFormat="1"/>
    <row r="2135" s="259" customFormat="1"/>
    <row r="2136" s="259" customFormat="1"/>
    <row r="2137" s="259" customFormat="1"/>
    <row r="2138" s="259" customFormat="1"/>
    <row r="2139" s="259" customFormat="1"/>
    <row r="2140" s="259" customFormat="1"/>
    <row r="2141" s="259" customFormat="1"/>
    <row r="2142" s="259" customFormat="1"/>
    <row r="2143" s="259" customFormat="1"/>
    <row r="2144" s="259" customFormat="1"/>
    <row r="2145" s="259" customFormat="1"/>
    <row r="2146" s="259" customFormat="1"/>
    <row r="2147" s="259" customFormat="1"/>
    <row r="2148" s="259" customFormat="1"/>
    <row r="2149" s="259" customFormat="1"/>
    <row r="2150" s="259" customFormat="1"/>
    <row r="2151" s="259" customFormat="1"/>
    <row r="2152" s="259" customFormat="1"/>
    <row r="2153" s="259" customFormat="1"/>
    <row r="2154" s="259" customFormat="1"/>
    <row r="2155" s="259" customFormat="1"/>
    <row r="2156" s="259" customFormat="1"/>
    <row r="2157" s="259" customFormat="1"/>
    <row r="2158" s="259" customFormat="1"/>
    <row r="2159" s="259" customFormat="1"/>
    <row r="2160" s="259" customFormat="1"/>
    <row r="2161" s="259" customFormat="1"/>
    <row r="2162" s="259" customFormat="1"/>
    <row r="2163" s="259" customFormat="1"/>
    <row r="2164" s="259" customFormat="1"/>
    <row r="2165" s="259" customFormat="1"/>
    <row r="2166" s="259" customFormat="1"/>
    <row r="2167" s="259" customFormat="1"/>
    <row r="2168" s="259" customFormat="1"/>
    <row r="2169" s="259" customFormat="1"/>
    <row r="2170" s="259" customFormat="1"/>
    <row r="2171" s="259" customFormat="1"/>
    <row r="2172" s="259" customFormat="1"/>
    <row r="2173" s="259" customFormat="1"/>
    <row r="2174" s="259" customFormat="1"/>
    <row r="2175" s="259" customFormat="1"/>
    <row r="2176" s="259" customFormat="1"/>
    <row r="2177" s="259" customFormat="1"/>
    <row r="2178" s="259" customFormat="1"/>
    <row r="2179" s="259" customFormat="1"/>
    <row r="2180" s="259" customFormat="1"/>
    <row r="2181" s="259" customFormat="1"/>
    <row r="2182" s="259" customFormat="1"/>
    <row r="2183" s="259" customFormat="1"/>
    <row r="2184" s="259" customFormat="1"/>
    <row r="2185" s="259" customFormat="1"/>
    <row r="2186" s="259" customFormat="1"/>
    <row r="2187" s="259" customFormat="1"/>
    <row r="2188" s="259" customFormat="1"/>
    <row r="2189" s="259" customFormat="1"/>
    <row r="2190" s="259" customFormat="1"/>
    <row r="2191" s="259" customFormat="1"/>
    <row r="2192" s="259" customFormat="1"/>
    <row r="2193" s="259" customFormat="1"/>
    <row r="2194" s="259" customFormat="1"/>
    <row r="2195" s="259" customFormat="1"/>
    <row r="2196" s="259" customFormat="1"/>
    <row r="2197" s="259" customFormat="1"/>
    <row r="2198" s="259" customFormat="1"/>
    <row r="2199" s="259" customFormat="1"/>
    <row r="2200" s="259" customFormat="1"/>
    <row r="2201" s="259" customFormat="1"/>
    <row r="2202" s="259" customFormat="1"/>
    <row r="2203" s="259" customFormat="1"/>
    <row r="2204" s="259" customFormat="1"/>
    <row r="2205" s="259" customFormat="1"/>
    <row r="2206" s="259" customFormat="1"/>
    <row r="2207" s="259" customFormat="1"/>
    <row r="2208" s="259" customFormat="1"/>
    <row r="2209" s="259" customFormat="1"/>
    <row r="2210" s="259" customFormat="1"/>
    <row r="2211" s="259" customFormat="1"/>
    <row r="2212" s="259" customFormat="1"/>
    <row r="2213" s="259" customFormat="1"/>
    <row r="2214" s="259" customFormat="1"/>
    <row r="2215" s="259" customFormat="1"/>
    <row r="2216" s="259" customFormat="1"/>
    <row r="2217" s="259" customFormat="1"/>
    <row r="2218" s="259" customFormat="1"/>
    <row r="2219" s="259" customFormat="1"/>
    <row r="2220" s="259" customFormat="1"/>
    <row r="2221" s="259" customFormat="1"/>
    <row r="2222" s="259" customFormat="1"/>
    <row r="2223" s="259" customFormat="1"/>
    <row r="2224" s="259" customFormat="1"/>
    <row r="2225" s="259" customFormat="1"/>
    <row r="2226" s="259" customFormat="1"/>
    <row r="2227" s="259" customFormat="1"/>
    <row r="2228" s="259" customFormat="1"/>
    <row r="2229" s="259" customFormat="1"/>
    <row r="2230" s="259" customFormat="1"/>
    <row r="2231" s="259" customFormat="1"/>
    <row r="2232" s="259" customFormat="1"/>
    <row r="2233" s="259" customFormat="1"/>
    <row r="2234" s="259" customFormat="1"/>
    <row r="2235" s="259" customFormat="1"/>
    <row r="2236" s="259" customFormat="1"/>
    <row r="2237" s="259" customFormat="1"/>
    <row r="2238" s="259" customFormat="1"/>
    <row r="2239" s="259" customFormat="1"/>
    <row r="2240" s="259" customFormat="1"/>
    <row r="2241" s="259" customFormat="1"/>
    <row r="2242" s="259" customFormat="1"/>
    <row r="2243" s="259" customFormat="1"/>
    <row r="2244" s="259" customFormat="1"/>
    <row r="2245" s="259" customFormat="1"/>
    <row r="2246" s="259" customFormat="1"/>
    <row r="2247" s="259" customFormat="1"/>
    <row r="2248" s="259" customFormat="1"/>
    <row r="2249" s="259" customFormat="1"/>
    <row r="2250" s="259" customFormat="1"/>
    <row r="2251" s="259" customFormat="1"/>
    <row r="2252" s="259" customFormat="1"/>
    <row r="2253" s="259" customFormat="1"/>
    <row r="2254" s="259" customFormat="1"/>
    <row r="2255" s="259" customFormat="1"/>
    <row r="2256" s="259" customFormat="1"/>
    <row r="2257" s="259" customFormat="1"/>
    <row r="2258" s="259" customFormat="1"/>
    <row r="2259" s="259" customFormat="1"/>
    <row r="2260" s="259" customFormat="1"/>
    <row r="2261" s="259" customFormat="1"/>
    <row r="2262" s="259" customFormat="1"/>
    <row r="2263" s="259" customFormat="1"/>
    <row r="2264" s="259" customFormat="1"/>
    <row r="2265" s="259" customFormat="1"/>
    <row r="2266" s="259" customFormat="1"/>
    <row r="2267" s="259" customFormat="1"/>
    <row r="2268" s="259" customFormat="1"/>
    <row r="2269" s="259" customFormat="1"/>
    <row r="2270" s="259" customFormat="1"/>
    <row r="2271" s="259" customFormat="1"/>
    <row r="2272" s="259" customFormat="1"/>
    <row r="2273" s="259" customFormat="1"/>
    <row r="2274" s="259" customFormat="1"/>
    <row r="2275" s="259" customFormat="1"/>
    <row r="2276" s="259" customFormat="1"/>
    <row r="2277" s="259" customFormat="1"/>
    <row r="2278" s="259" customFormat="1"/>
    <row r="2279" s="259" customFormat="1"/>
    <row r="2280" s="259" customFormat="1"/>
    <row r="2281" s="259" customFormat="1"/>
    <row r="2282" s="259" customFormat="1"/>
    <row r="2283" s="259" customFormat="1"/>
    <row r="2284" s="259" customFormat="1"/>
    <row r="2285" s="259" customFormat="1"/>
    <row r="2286" s="259" customFormat="1"/>
    <row r="2287" s="259" customFormat="1"/>
    <row r="2288" s="259" customFormat="1"/>
    <row r="2289" s="259" customFormat="1"/>
    <row r="2290" s="259" customFormat="1"/>
    <row r="2291" s="259" customFormat="1"/>
    <row r="2292" s="259" customFormat="1"/>
    <row r="2293" s="259" customFormat="1"/>
    <row r="2294" s="259" customFormat="1"/>
    <row r="2295" s="259" customFormat="1"/>
    <row r="2296" s="259" customFormat="1"/>
    <row r="2297" s="259" customFormat="1"/>
    <row r="2298" s="259" customFormat="1"/>
    <row r="2299" s="259" customFormat="1"/>
    <row r="2300" s="259" customFormat="1"/>
    <row r="2301" s="259" customFormat="1"/>
    <row r="2302" s="259" customFormat="1"/>
    <row r="2303" s="259" customFormat="1"/>
    <row r="2304" s="259" customFormat="1"/>
    <row r="2305" s="259" customFormat="1"/>
    <row r="2306" s="259" customFormat="1"/>
    <row r="2307" s="259" customFormat="1"/>
    <row r="2308" s="259" customFormat="1"/>
    <row r="2309" s="259" customFormat="1"/>
    <row r="2310" s="259" customFormat="1"/>
    <row r="2311" s="259" customFormat="1"/>
    <row r="2312" s="259" customFormat="1"/>
    <row r="2313" s="259" customFormat="1"/>
    <row r="2314" s="259" customFormat="1"/>
    <row r="2315" s="259" customFormat="1"/>
    <row r="2316" s="259" customFormat="1"/>
    <row r="2317" s="259" customFormat="1"/>
    <row r="2318" s="259" customFormat="1"/>
    <row r="2319" s="259" customFormat="1"/>
    <row r="2320" s="259" customFormat="1"/>
    <row r="2321" s="259" customFormat="1"/>
    <row r="2322" s="259" customFormat="1"/>
    <row r="2323" s="259" customFormat="1"/>
    <row r="2324" s="259" customFormat="1"/>
    <row r="2325" s="259" customFormat="1"/>
    <row r="2326" s="259" customFormat="1"/>
    <row r="2327" s="259" customFormat="1"/>
    <row r="2328" s="259" customFormat="1"/>
    <row r="2329" s="259" customFormat="1"/>
    <row r="2330" s="259" customFormat="1"/>
    <row r="2331" s="259" customFormat="1"/>
    <row r="2332" s="259" customFormat="1"/>
    <row r="2333" s="259" customFormat="1"/>
    <row r="2334" s="259" customFormat="1"/>
    <row r="2335" s="259" customFormat="1"/>
    <row r="2336" s="259" customFormat="1"/>
    <row r="2337" s="259" customFormat="1"/>
    <row r="2338" s="259" customFormat="1"/>
    <row r="2339" s="259" customFormat="1"/>
    <row r="2340" s="259" customFormat="1"/>
    <row r="2341" s="259" customFormat="1"/>
    <row r="2342" s="259" customFormat="1"/>
    <row r="2343" s="259" customFormat="1"/>
    <row r="2344" s="259" customFormat="1"/>
    <row r="2345" s="259" customFormat="1"/>
    <row r="2346" s="259" customFormat="1"/>
    <row r="2347" s="259" customFormat="1"/>
    <row r="2348" s="259" customFormat="1"/>
    <row r="2349" s="259" customFormat="1"/>
    <row r="2350" s="259" customFormat="1"/>
    <row r="2351" s="259" customFormat="1"/>
    <row r="2352" s="259" customFormat="1"/>
    <row r="2353" s="259" customFormat="1"/>
    <row r="2354" s="259" customFormat="1"/>
    <row r="2355" s="259" customFormat="1"/>
    <row r="2356" s="259" customFormat="1"/>
    <row r="2357" s="259" customFormat="1"/>
    <row r="2358" s="259" customFormat="1"/>
    <row r="2359" s="259" customFormat="1"/>
    <row r="2360" s="259" customFormat="1"/>
    <row r="2361" s="259" customFormat="1"/>
    <row r="2362" s="259" customFormat="1"/>
    <row r="2363" s="259" customFormat="1"/>
    <row r="2364" s="259" customFormat="1"/>
    <row r="2365" s="259" customFormat="1"/>
    <row r="2366" s="259" customFormat="1"/>
    <row r="2367" s="259" customFormat="1"/>
    <row r="2368" s="259" customFormat="1"/>
    <row r="2369" s="259" customFormat="1"/>
    <row r="2370" s="259" customFormat="1"/>
    <row r="2371" s="259" customFormat="1"/>
    <row r="2372" s="259" customFormat="1"/>
    <row r="2373" s="259" customFormat="1"/>
    <row r="2374" s="259" customFormat="1"/>
    <row r="2375" s="259" customFormat="1"/>
    <row r="2376" s="259" customFormat="1"/>
    <row r="2377" s="259" customFormat="1"/>
    <row r="2378" s="259" customFormat="1"/>
    <row r="2379" s="259" customFormat="1"/>
    <row r="2380" s="259" customFormat="1"/>
    <row r="2381" s="259" customFormat="1"/>
    <row r="2382" s="259" customFormat="1"/>
    <row r="2383" s="259" customFormat="1"/>
    <row r="2384" s="259" customFormat="1"/>
    <row r="2385" s="259" customFormat="1"/>
    <row r="2386" s="259" customFormat="1"/>
    <row r="2387" s="259" customFormat="1"/>
    <row r="2388" s="259" customFormat="1"/>
    <row r="2389" s="259" customFormat="1"/>
    <row r="2390" s="259" customFormat="1"/>
    <row r="2391" s="259" customFormat="1"/>
    <row r="2392" s="259" customFormat="1"/>
    <row r="2393" s="259" customFormat="1"/>
    <row r="2394" s="259" customFormat="1"/>
    <row r="2395" s="259" customFormat="1"/>
    <row r="2396" s="259" customFormat="1"/>
    <row r="2397" s="259" customFormat="1"/>
    <row r="2398" s="259" customFormat="1"/>
    <row r="2399" s="259" customFormat="1"/>
    <row r="2400" s="259" customFormat="1"/>
    <row r="2401" s="259" customFormat="1"/>
    <row r="2402" s="259" customFormat="1"/>
    <row r="2403" s="259" customFormat="1"/>
    <row r="2404" s="259" customFormat="1"/>
    <row r="2405" s="259" customFormat="1"/>
    <row r="2406" s="259" customFormat="1"/>
    <row r="2407" s="259" customFormat="1"/>
    <row r="2408" s="259" customFormat="1"/>
    <row r="2409" s="259" customFormat="1"/>
    <row r="2410" s="259" customFormat="1"/>
    <row r="2411" s="259" customFormat="1"/>
    <row r="2412" s="259" customFormat="1"/>
    <row r="2413" s="259" customFormat="1"/>
    <row r="2414" s="259" customFormat="1"/>
    <row r="2415" s="259" customFormat="1"/>
    <row r="2416" s="259" customFormat="1"/>
    <row r="2417" s="259" customFormat="1"/>
    <row r="2418" s="259" customFormat="1"/>
    <row r="2419" s="259" customFormat="1"/>
    <row r="2420" s="259" customFormat="1"/>
    <row r="2421" s="259" customFormat="1"/>
    <row r="2422" s="259" customFormat="1"/>
    <row r="2423" s="259" customFormat="1"/>
    <row r="2424" s="259" customFormat="1"/>
    <row r="2425" s="259" customFormat="1"/>
    <row r="2426" s="259" customFormat="1"/>
    <row r="2427" s="259" customFormat="1"/>
    <row r="2428" s="259" customFormat="1"/>
    <row r="2429" s="259" customFormat="1"/>
    <row r="2430" s="259" customFormat="1"/>
    <row r="2431" s="259" customFormat="1"/>
    <row r="2432" s="259" customFormat="1"/>
    <row r="2433" s="259" customFormat="1"/>
    <row r="2434" s="259" customFormat="1"/>
    <row r="2435" s="259" customFormat="1"/>
    <row r="2436" s="259" customFormat="1"/>
    <row r="2437" s="259" customFormat="1"/>
    <row r="2438" s="259" customFormat="1"/>
    <row r="2439" s="259" customFormat="1"/>
    <row r="2440" s="259" customFormat="1"/>
    <row r="2441" s="259" customFormat="1"/>
    <row r="2442" s="259" customFormat="1"/>
    <row r="2443" s="259" customFormat="1"/>
    <row r="2444" s="259" customFormat="1"/>
    <row r="2445" s="259" customFormat="1"/>
    <row r="2446" s="259" customFormat="1"/>
    <row r="2447" s="259" customFormat="1"/>
    <row r="2448" s="259" customFormat="1"/>
    <row r="2449" s="259" customFormat="1"/>
    <row r="2450" s="259" customFormat="1"/>
    <row r="2451" s="259" customFormat="1"/>
    <row r="2452" s="259" customFormat="1"/>
    <row r="2453" s="259" customFormat="1"/>
    <row r="2454" s="259" customFormat="1"/>
    <row r="2455" s="259" customFormat="1"/>
    <row r="2456" s="259" customFormat="1"/>
    <row r="2457" s="259" customFormat="1"/>
    <row r="2458" s="259" customFormat="1"/>
    <row r="2459" s="259" customFormat="1"/>
    <row r="2460" s="259" customFormat="1"/>
    <row r="2461" s="259" customFormat="1"/>
    <row r="2462" s="259" customFormat="1"/>
    <row r="2463" s="259" customFormat="1"/>
    <row r="2464" s="259" customFormat="1"/>
    <row r="2465" s="259" customFormat="1"/>
    <row r="2466" s="259" customFormat="1"/>
    <row r="2467" s="259" customFormat="1"/>
    <row r="2468" s="259" customFormat="1"/>
    <row r="2469" s="259" customFormat="1"/>
    <row r="2470" s="259" customFormat="1"/>
    <row r="2471" s="259" customFormat="1"/>
    <row r="2472" s="259" customFormat="1"/>
    <row r="2473" s="259" customFormat="1"/>
    <row r="2474" s="259" customFormat="1"/>
    <row r="2475" s="259" customFormat="1"/>
    <row r="2476" s="259" customFormat="1"/>
    <row r="2477" s="259" customFormat="1"/>
    <row r="2478" s="259" customFormat="1"/>
    <row r="2479" s="259" customFormat="1"/>
    <row r="2480" s="259" customFormat="1"/>
    <row r="2481" s="259" customFormat="1"/>
    <row r="2482" s="259" customFormat="1"/>
    <row r="2483" s="259" customFormat="1"/>
    <row r="2484" s="259" customFormat="1"/>
    <row r="2485" s="259" customFormat="1"/>
    <row r="2486" s="259" customFormat="1"/>
    <row r="2487" s="259" customFormat="1"/>
    <row r="2488" s="259" customFormat="1"/>
    <row r="2489" s="259" customFormat="1"/>
    <row r="2490" s="259" customFormat="1"/>
    <row r="2491" s="259" customFormat="1"/>
    <row r="2492" s="259" customFormat="1"/>
    <row r="2493" s="259" customFormat="1"/>
    <row r="2494" s="259" customFormat="1"/>
    <row r="2495" s="259" customFormat="1"/>
    <row r="2496" s="259" customFormat="1"/>
    <row r="2497" s="259" customFormat="1"/>
    <row r="2498" s="259" customFormat="1"/>
    <row r="2499" s="259" customFormat="1"/>
    <row r="2500" s="259" customFormat="1"/>
    <row r="2501" s="259" customFormat="1"/>
    <row r="2502" s="259" customFormat="1"/>
    <row r="2503" s="259" customFormat="1"/>
    <row r="2504" s="259" customFormat="1"/>
    <row r="2505" s="259" customFormat="1"/>
    <row r="2506" s="259" customFormat="1"/>
    <row r="2507" s="259" customFormat="1"/>
    <row r="2508" s="259" customFormat="1"/>
    <row r="2509" s="259" customFormat="1"/>
    <row r="2510" s="259" customFormat="1"/>
    <row r="2511" s="259" customFormat="1"/>
    <row r="2512" s="259" customFormat="1"/>
    <row r="2513" s="259" customFormat="1"/>
    <row r="2514" s="259" customFormat="1"/>
    <row r="2515" s="259" customFormat="1"/>
    <row r="2516" s="259" customFormat="1"/>
    <row r="2517" s="259" customFormat="1"/>
    <row r="2518" s="259" customFormat="1"/>
    <row r="2519" s="259" customFormat="1"/>
    <row r="2520" s="259" customFormat="1"/>
    <row r="2521" s="259" customFormat="1"/>
    <row r="2522" s="259" customFormat="1"/>
    <row r="2523" s="259" customFormat="1"/>
    <row r="2524" s="259" customFormat="1"/>
    <row r="2525" s="259" customFormat="1"/>
    <row r="2526" s="259" customFormat="1"/>
    <row r="2527" s="259" customFormat="1"/>
    <row r="2528" s="259" customFormat="1"/>
    <row r="2529" s="259" customFormat="1"/>
    <row r="2530" s="259" customFormat="1"/>
    <row r="2531" s="259" customFormat="1"/>
    <row r="2532" s="259" customFormat="1"/>
    <row r="2533" s="259" customFormat="1"/>
    <row r="2534" s="259" customFormat="1"/>
    <row r="2535" s="259" customFormat="1"/>
    <row r="2536" s="259" customFormat="1"/>
    <row r="2537" s="259" customFormat="1"/>
    <row r="2538" s="259" customFormat="1"/>
    <row r="2539" s="259" customFormat="1"/>
    <row r="2540" s="259" customFormat="1"/>
    <row r="2541" s="259" customFormat="1"/>
    <row r="2542" s="259" customFormat="1"/>
    <row r="2543" s="259" customFormat="1"/>
    <row r="2544" s="259" customFormat="1"/>
    <row r="2545" s="259" customFormat="1"/>
    <row r="2546" s="259" customFormat="1"/>
    <row r="2547" s="259" customFormat="1"/>
    <row r="2548" s="259" customFormat="1"/>
    <row r="2549" s="259" customFormat="1"/>
    <row r="2550" s="259" customFormat="1"/>
    <row r="2551" s="259" customFormat="1"/>
    <row r="2552" s="259" customFormat="1"/>
    <row r="2553" s="259" customFormat="1"/>
    <row r="2554" s="259" customFormat="1"/>
    <row r="2555" s="259" customFormat="1"/>
    <row r="2556" s="259" customFormat="1"/>
    <row r="2557" s="259" customFormat="1"/>
    <row r="2558" s="259" customFormat="1"/>
    <row r="2559" s="259" customFormat="1"/>
    <row r="2560" s="259" customFormat="1"/>
    <row r="2561" s="259" customFormat="1"/>
    <row r="2562" s="259" customFormat="1"/>
    <row r="2563" s="259" customFormat="1"/>
    <row r="2564" s="259" customFormat="1"/>
    <row r="2565" s="259" customFormat="1"/>
    <row r="2566" s="259" customFormat="1"/>
    <row r="2567" s="259" customFormat="1"/>
    <row r="2568" s="259" customFormat="1"/>
    <row r="2569" s="259" customFormat="1"/>
    <row r="2570" s="259" customFormat="1"/>
    <row r="2571" s="259" customFormat="1"/>
    <row r="2572" s="259" customFormat="1"/>
    <row r="2573" s="259" customFormat="1"/>
    <row r="2574" s="259" customFormat="1"/>
    <row r="2575" s="259" customFormat="1"/>
    <row r="2576" s="259" customFormat="1"/>
    <row r="2577" s="259" customFormat="1"/>
    <row r="2578" s="259" customFormat="1"/>
    <row r="2579" s="259" customFormat="1"/>
    <row r="2580" s="259" customFormat="1"/>
    <row r="2581" s="259" customFormat="1"/>
    <row r="2582" s="259" customFormat="1"/>
    <row r="2583" s="259" customFormat="1"/>
    <row r="2584" s="259" customFormat="1"/>
    <row r="2585" s="259" customFormat="1"/>
    <row r="2586" s="259" customFormat="1"/>
    <row r="2587" s="259" customFormat="1"/>
    <row r="2588" s="259" customFormat="1"/>
    <row r="2589" s="259" customFormat="1"/>
    <row r="2590" s="259" customFormat="1"/>
    <row r="2591" s="259" customFormat="1"/>
    <row r="2592" s="259" customFormat="1"/>
    <row r="2593" s="259" customFormat="1"/>
    <row r="2594" s="259" customFormat="1"/>
    <row r="2595" s="259" customFormat="1"/>
    <row r="2596" s="259" customFormat="1"/>
    <row r="2597" s="259" customFormat="1"/>
    <row r="2598" s="259" customFormat="1"/>
    <row r="2599" s="259" customFormat="1"/>
    <row r="2600" s="259" customFormat="1"/>
    <row r="2601" s="259" customFormat="1"/>
    <row r="2602" s="259" customFormat="1"/>
    <row r="2603" s="259" customFormat="1"/>
    <row r="2604" s="259" customFormat="1"/>
    <row r="2605" s="259" customFormat="1"/>
    <row r="2606" s="259" customFormat="1"/>
    <row r="2607" s="259" customFormat="1"/>
    <row r="2608" s="259" customFormat="1"/>
    <row r="2609" s="259" customFormat="1"/>
    <row r="2610" s="259" customFormat="1"/>
    <row r="2611" s="259" customFormat="1"/>
    <row r="2612" s="259" customFormat="1"/>
    <row r="2613" s="259" customFormat="1"/>
    <row r="2614" s="259" customFormat="1"/>
    <row r="2615" s="259" customFormat="1"/>
    <row r="2616" s="259" customFormat="1"/>
    <row r="2617" s="259" customFormat="1"/>
    <row r="2618" s="259" customFormat="1"/>
    <row r="2619" s="259" customFormat="1"/>
    <row r="2620" s="259" customFormat="1"/>
    <row r="2621" s="259" customFormat="1"/>
    <row r="2622" s="259" customFormat="1"/>
    <row r="2623" s="259" customFormat="1"/>
    <row r="2624" s="259" customFormat="1"/>
    <row r="2625" s="259" customFormat="1"/>
    <row r="2626" s="259" customFormat="1"/>
    <row r="2627" s="259" customFormat="1"/>
    <row r="2628" s="259" customFormat="1"/>
    <row r="2629" s="259" customFormat="1"/>
    <row r="2630" s="259" customFormat="1"/>
    <row r="2631" s="259" customFormat="1"/>
    <row r="2632" s="259" customFormat="1"/>
    <row r="2633" s="259" customFormat="1"/>
    <row r="2634" s="259" customFormat="1"/>
    <row r="2635" s="259" customFormat="1"/>
    <row r="2636" s="259" customFormat="1"/>
    <row r="2637" s="259" customFormat="1"/>
    <row r="2638" s="259" customFormat="1"/>
    <row r="2639" s="259" customFormat="1"/>
    <row r="2640" s="259" customFormat="1"/>
    <row r="2641" s="259" customFormat="1"/>
    <row r="2642" s="259" customFormat="1"/>
    <row r="2643" s="259" customFormat="1"/>
    <row r="2644" s="259" customFormat="1"/>
    <row r="2645" s="259" customFormat="1"/>
    <row r="2646" s="259" customFormat="1"/>
    <row r="2647" s="259" customFormat="1"/>
    <row r="2648" s="259" customFormat="1"/>
    <row r="2649" s="259" customFormat="1"/>
    <row r="2650" s="259" customFormat="1"/>
    <row r="2651" s="259" customFormat="1"/>
    <row r="2652" s="259" customFormat="1"/>
    <row r="2653" s="259" customFormat="1"/>
    <row r="2654" s="259" customFormat="1"/>
    <row r="2655" s="259" customFormat="1"/>
    <row r="2656" s="259" customFormat="1"/>
    <row r="2657" s="259" customFormat="1"/>
    <row r="2658" s="259" customFormat="1"/>
    <row r="2659" s="259" customFormat="1"/>
    <row r="2660" s="259" customFormat="1"/>
    <row r="2661" s="259" customFormat="1"/>
    <row r="2662" s="259" customFormat="1"/>
    <row r="2663" s="259" customFormat="1"/>
    <row r="2664" s="259" customFormat="1"/>
    <row r="2665" s="259" customFormat="1"/>
    <row r="2666" s="259" customFormat="1"/>
    <row r="2667" s="259" customFormat="1"/>
    <row r="2668" s="259" customFormat="1"/>
    <row r="2669" s="259" customFormat="1"/>
    <row r="2670" s="259" customFormat="1"/>
    <row r="2671" s="259" customFormat="1"/>
    <row r="2672" s="259" customFormat="1"/>
    <row r="2673" s="259" customFormat="1"/>
    <row r="2674" s="259" customFormat="1"/>
    <row r="2675" s="259" customFormat="1"/>
    <row r="2676" s="259" customFormat="1"/>
    <row r="2677" s="259" customFormat="1"/>
    <row r="2678" s="259" customFormat="1"/>
    <row r="2679" s="259" customFormat="1"/>
    <row r="2680" s="259" customFormat="1"/>
    <row r="2681" s="259" customFormat="1"/>
    <row r="2682" s="259" customFormat="1"/>
    <row r="2683" s="259" customFormat="1"/>
    <row r="2684" s="259" customFormat="1"/>
    <row r="2685" s="259" customFormat="1"/>
    <row r="2686" s="259" customFormat="1"/>
    <row r="2687" s="259" customFormat="1"/>
    <row r="2688" s="259" customFormat="1"/>
    <row r="2689" s="259" customFormat="1"/>
    <row r="2690" s="259" customFormat="1"/>
    <row r="2691" s="259" customFormat="1"/>
    <row r="2692" s="259" customFormat="1"/>
    <row r="2693" s="259" customFormat="1"/>
    <row r="2694" s="259" customFormat="1"/>
    <row r="2695" s="259" customFormat="1"/>
    <row r="2696" s="259" customFormat="1"/>
    <row r="2697" s="259" customFormat="1"/>
    <row r="2698" s="259" customFormat="1"/>
    <row r="2699" s="259" customFormat="1"/>
    <row r="2700" s="259" customFormat="1"/>
    <row r="2701" s="259" customFormat="1"/>
    <row r="2702" s="259" customFormat="1"/>
    <row r="2703" s="259" customFormat="1"/>
    <row r="2704" s="259" customFormat="1"/>
    <row r="2705" s="259" customFormat="1"/>
    <row r="2706" s="259" customFormat="1"/>
    <row r="2707" s="259" customFormat="1"/>
    <row r="2708" s="259" customFormat="1"/>
    <row r="2709" s="259" customFormat="1"/>
    <row r="2710" s="259" customFormat="1"/>
    <row r="2711" s="259" customFormat="1"/>
    <row r="2712" s="259" customFormat="1"/>
    <row r="2713" s="259" customFormat="1"/>
    <row r="2714" s="259" customFormat="1"/>
    <row r="2715" s="259" customFormat="1"/>
    <row r="2716" s="259" customFormat="1"/>
    <row r="2717" s="259" customFormat="1"/>
    <row r="2718" s="259" customFormat="1"/>
    <row r="2719" s="259" customFormat="1"/>
    <row r="2720" s="259" customFormat="1"/>
    <row r="2721" s="259" customFormat="1"/>
    <row r="2722" s="259" customFormat="1"/>
    <row r="2723" s="259" customFormat="1"/>
    <row r="2724" s="259" customFormat="1"/>
    <row r="2725" s="259" customFormat="1"/>
    <row r="2726" s="259" customFormat="1"/>
    <row r="2727" s="259" customFormat="1"/>
    <row r="2728" s="259" customFormat="1"/>
    <row r="2729" s="259" customFormat="1"/>
    <row r="2730" s="259" customFormat="1"/>
    <row r="2731" s="259" customFormat="1"/>
    <row r="2732" s="259" customFormat="1"/>
    <row r="2733" s="259" customFormat="1"/>
    <row r="2734" s="259" customFormat="1"/>
    <row r="2735" s="259" customFormat="1"/>
    <row r="2736" s="259" customFormat="1"/>
    <row r="2737" s="259" customFormat="1"/>
    <row r="2738" s="259" customFormat="1"/>
    <row r="2739" s="259" customFormat="1"/>
    <row r="2740" s="259" customFormat="1"/>
    <row r="2741" s="259" customFormat="1"/>
    <row r="2742" s="259" customFormat="1"/>
    <row r="2743" s="259" customFormat="1"/>
    <row r="2744" s="259" customFormat="1"/>
    <row r="2745" s="259" customFormat="1"/>
    <row r="2746" s="259" customFormat="1"/>
    <row r="2747" s="259" customFormat="1"/>
    <row r="2748" s="259" customFormat="1"/>
    <row r="2749" s="259" customFormat="1"/>
    <row r="2750" s="259" customFormat="1"/>
    <row r="2751" s="259" customFormat="1"/>
    <row r="2752" s="259" customFormat="1"/>
    <row r="2753" s="259" customFormat="1"/>
    <row r="2754" s="259" customFormat="1"/>
    <row r="2755" s="259" customFormat="1"/>
    <row r="2756" s="259" customFormat="1"/>
    <row r="2757" s="259" customFormat="1"/>
    <row r="2758" s="259" customFormat="1"/>
    <row r="2759" s="259" customFormat="1"/>
    <row r="2760" s="259" customFormat="1"/>
    <row r="2761" s="259" customFormat="1"/>
    <row r="2762" s="259" customFormat="1"/>
    <row r="2763" s="259" customFormat="1"/>
    <row r="2764" s="259" customFormat="1"/>
    <row r="2765" s="259" customFormat="1"/>
    <row r="2766" s="259" customFormat="1"/>
    <row r="2767" s="259" customFormat="1"/>
    <row r="2768" s="259" customFormat="1"/>
    <row r="2769" s="259" customFormat="1"/>
    <row r="2770" s="259" customFormat="1"/>
    <row r="2771" s="259" customFormat="1"/>
    <row r="2772" s="259" customFormat="1"/>
    <row r="2773" s="259" customFormat="1"/>
    <row r="2774" s="259" customFormat="1"/>
    <row r="2775" s="259" customFormat="1"/>
    <row r="2776" s="259" customFormat="1"/>
    <row r="2777" s="259" customFormat="1"/>
    <row r="2778" s="259" customFormat="1"/>
    <row r="2779" s="259" customFormat="1"/>
    <row r="2780" s="259" customFormat="1"/>
    <row r="2781" s="259" customFormat="1"/>
    <row r="2782" s="259" customFormat="1"/>
    <row r="2783" s="259" customFormat="1"/>
    <row r="2784" s="259" customFormat="1"/>
    <row r="2785" s="259" customFormat="1"/>
    <row r="2786" s="259" customFormat="1"/>
    <row r="2787" s="259" customFormat="1"/>
    <row r="2788" s="259" customFormat="1"/>
    <row r="2789" s="259" customFormat="1"/>
    <row r="2790" s="259" customFormat="1"/>
    <row r="2791" s="259" customFormat="1"/>
    <row r="2792" s="259" customFormat="1"/>
    <row r="2793" s="259" customFormat="1"/>
    <row r="2794" s="259" customFormat="1"/>
    <row r="2795" s="259" customFormat="1"/>
    <row r="2796" s="259" customFormat="1"/>
    <row r="2797" s="259" customFormat="1"/>
    <row r="2798" s="259" customFormat="1"/>
    <row r="2799" s="259" customFormat="1"/>
    <row r="2800" s="259" customFormat="1"/>
    <row r="2801" s="259" customFormat="1"/>
    <row r="2802" s="259" customFormat="1"/>
    <row r="2803" s="259" customFormat="1"/>
    <row r="2804" s="259" customFormat="1"/>
    <row r="2805" s="259" customFormat="1"/>
    <row r="2806" s="259" customFormat="1"/>
    <row r="2807" s="259" customFormat="1"/>
    <row r="2808" s="259" customFormat="1"/>
    <row r="2809" s="259" customFormat="1"/>
    <row r="2810" s="259" customFormat="1"/>
    <row r="2811" s="259" customFormat="1"/>
    <row r="2812" s="259" customFormat="1"/>
    <row r="2813" s="259" customFormat="1"/>
    <row r="2814" s="259" customFormat="1"/>
    <row r="2815" s="259" customFormat="1"/>
    <row r="2816" s="259" customFormat="1"/>
    <row r="2817" s="259" customFormat="1"/>
    <row r="2818" s="259" customFormat="1"/>
    <row r="2819" s="259" customFormat="1"/>
    <row r="2820" s="259" customFormat="1"/>
    <row r="2821" s="259" customFormat="1"/>
    <row r="2822" s="259" customFormat="1"/>
    <row r="2823" s="259" customFormat="1"/>
    <row r="2824" s="259" customFormat="1"/>
    <row r="2825" s="259" customFormat="1"/>
    <row r="2826" s="259" customFormat="1"/>
    <row r="2827" s="259" customFormat="1"/>
    <row r="2828" s="259" customFormat="1"/>
    <row r="2829" s="259" customFormat="1"/>
    <row r="2830" s="259" customFormat="1"/>
    <row r="2831" s="259" customFormat="1"/>
    <row r="2832" s="259" customFormat="1"/>
    <row r="2833" s="259" customFormat="1"/>
    <row r="2834" s="259" customFormat="1"/>
    <row r="2835" s="259" customFormat="1"/>
    <row r="2836" s="259" customFormat="1"/>
    <row r="2837" s="259" customFormat="1"/>
    <row r="2838" s="259" customFormat="1"/>
    <row r="2839" s="259" customFormat="1"/>
    <row r="2840" s="259" customFormat="1"/>
    <row r="2841" s="259" customFormat="1"/>
    <row r="2842" s="259" customFormat="1"/>
    <row r="2843" s="259" customFormat="1"/>
    <row r="2844" s="259" customFormat="1"/>
    <row r="2845" s="259" customFormat="1"/>
    <row r="2846" s="259" customFormat="1"/>
    <row r="2847" s="259" customFormat="1"/>
    <row r="2848" s="259" customFormat="1"/>
    <row r="2849" s="259" customFormat="1"/>
    <row r="2850" s="259" customFormat="1"/>
    <row r="2851" s="259" customFormat="1"/>
    <row r="2852" s="259" customFormat="1"/>
    <row r="2853" s="259" customFormat="1"/>
    <row r="2854" s="259" customFormat="1"/>
    <row r="2855" s="259" customFormat="1"/>
    <row r="2856" s="259" customFormat="1"/>
    <row r="2857" s="259" customFormat="1"/>
    <row r="2858" s="259" customFormat="1"/>
    <row r="2859" s="259" customFormat="1"/>
    <row r="2860" s="259" customFormat="1"/>
    <row r="2861" s="259" customFormat="1"/>
    <row r="2862" s="259" customFormat="1"/>
    <row r="2863" s="259" customFormat="1"/>
    <row r="2864" s="259" customFormat="1"/>
    <row r="2865" s="259" customFormat="1"/>
    <row r="2866" s="259" customFormat="1"/>
    <row r="2867" s="259" customFormat="1"/>
    <row r="2868" s="259" customFormat="1"/>
    <row r="2869" s="259" customFormat="1"/>
    <row r="2870" s="259" customFormat="1"/>
    <row r="2871" s="259" customFormat="1"/>
    <row r="2872" s="259" customFormat="1"/>
    <row r="2873" s="259" customFormat="1"/>
    <row r="2874" s="259" customFormat="1"/>
    <row r="2875" s="259" customFormat="1"/>
    <row r="2876" s="259" customFormat="1"/>
    <row r="2877" s="259" customFormat="1"/>
    <row r="2878" s="259" customFormat="1"/>
    <row r="2879" s="259" customFormat="1"/>
    <row r="2880" s="259" customFormat="1"/>
    <row r="2881" s="259" customFormat="1"/>
    <row r="2882" s="259" customFormat="1"/>
    <row r="2883" s="259" customFormat="1"/>
    <row r="2884" s="259" customFormat="1"/>
    <row r="2885" s="259" customFormat="1"/>
    <row r="2886" s="259" customFormat="1"/>
    <row r="2887" s="259" customFormat="1"/>
    <row r="2888" s="259" customFormat="1"/>
    <row r="2889" s="259" customFormat="1"/>
    <row r="2890" s="259" customFormat="1"/>
    <row r="2891" s="259" customFormat="1"/>
    <row r="2892" s="259" customFormat="1"/>
    <row r="2893" s="259" customFormat="1"/>
    <row r="2894" s="259" customFormat="1"/>
    <row r="2895" s="259" customFormat="1"/>
    <row r="2896" s="259" customFormat="1"/>
    <row r="2897" s="259" customFormat="1"/>
    <row r="2898" s="259" customFormat="1"/>
    <row r="2899" s="259" customFormat="1"/>
    <row r="2900" s="259" customFormat="1"/>
    <row r="2901" s="259" customFormat="1"/>
    <row r="2902" s="259" customFormat="1"/>
    <row r="2903" s="259" customFormat="1"/>
    <row r="2904" s="259" customFormat="1"/>
    <row r="2905" s="259" customFormat="1"/>
    <row r="2906" s="259" customFormat="1"/>
    <row r="2907" s="259" customFormat="1"/>
    <row r="2908" s="259" customFormat="1"/>
    <row r="2909" s="259" customFormat="1"/>
    <row r="2910" s="259" customFormat="1"/>
    <row r="2911" s="259" customFormat="1"/>
    <row r="2912" s="259" customFormat="1"/>
    <row r="2913" s="259" customFormat="1"/>
    <row r="2914" s="259" customFormat="1"/>
    <row r="2915" s="259" customFormat="1"/>
    <row r="2916" s="259" customFormat="1"/>
    <row r="2917" s="259" customFormat="1"/>
    <row r="2918" s="259" customFormat="1"/>
    <row r="2919" s="259" customFormat="1"/>
    <row r="2920" s="259" customFormat="1"/>
    <row r="2921" s="259" customFormat="1"/>
    <row r="2922" s="259" customFormat="1"/>
    <row r="2923" s="259" customFormat="1"/>
    <row r="2924" s="259" customFormat="1"/>
    <row r="2925" s="259" customFormat="1"/>
    <row r="2926" s="259" customFormat="1"/>
    <row r="2927" s="259" customFormat="1"/>
    <row r="2928" s="259" customFormat="1"/>
    <row r="2929" s="259" customFormat="1"/>
    <row r="2930" s="259" customFormat="1"/>
    <row r="2931" s="259" customFormat="1"/>
    <row r="2932" s="259" customFormat="1"/>
    <row r="2933" s="259" customFormat="1"/>
    <row r="2934" s="259" customFormat="1"/>
    <row r="2935" s="259" customFormat="1"/>
    <row r="2936" s="259" customFormat="1"/>
    <row r="2937" s="259" customFormat="1"/>
    <row r="2938" s="259" customFormat="1"/>
    <row r="2939" s="259" customFormat="1"/>
    <row r="2940" s="259" customFormat="1"/>
    <row r="2941" s="259" customFormat="1"/>
    <row r="2942" s="259" customFormat="1"/>
    <row r="2943" s="259" customFormat="1"/>
    <row r="2944" s="259" customFormat="1"/>
    <row r="2945" s="259" customFormat="1"/>
    <row r="2946" s="259" customFormat="1"/>
    <row r="2947" s="259" customFormat="1"/>
    <row r="2948" s="259" customFormat="1"/>
    <row r="2949" s="259" customFormat="1"/>
    <row r="2950" s="259" customFormat="1"/>
    <row r="2951" s="259" customFormat="1"/>
    <row r="2952" s="259" customFormat="1"/>
    <row r="2953" s="259" customFormat="1"/>
    <row r="2954" s="259" customFormat="1"/>
    <row r="2955" s="259" customFormat="1"/>
    <row r="2956" s="259" customFormat="1"/>
    <row r="2957" s="259" customFormat="1"/>
    <row r="2958" s="259" customFormat="1"/>
    <row r="2959" s="259" customFormat="1"/>
    <row r="2960" s="259" customFormat="1"/>
    <row r="2961" s="259" customFormat="1"/>
    <row r="2962" s="259" customFormat="1"/>
    <row r="2963" s="259" customFormat="1"/>
    <row r="2964" s="259" customFormat="1"/>
    <row r="2965" s="259" customFormat="1"/>
    <row r="2966" s="259" customFormat="1"/>
    <row r="2967" s="259" customFormat="1"/>
    <row r="2968" s="259" customFormat="1"/>
    <row r="2969" s="259" customFormat="1"/>
    <row r="2970" s="259" customFormat="1"/>
    <row r="2971" s="259" customFormat="1"/>
    <row r="2972" s="259" customFormat="1"/>
    <row r="2973" s="259" customFormat="1"/>
    <row r="2974" s="259" customFormat="1"/>
    <row r="2975" s="259" customFormat="1"/>
    <row r="2976" s="259" customFormat="1"/>
    <row r="2977" s="259" customFormat="1"/>
    <row r="2978" s="259" customFormat="1"/>
    <row r="2979" s="259" customFormat="1"/>
    <row r="2980" s="259" customFormat="1"/>
    <row r="2981" s="259" customFormat="1"/>
    <row r="2982" s="259" customFormat="1"/>
    <row r="2983" s="259" customFormat="1"/>
    <row r="2984" s="259" customFormat="1"/>
    <row r="2985" s="259" customFormat="1"/>
    <row r="2986" s="259" customFormat="1"/>
    <row r="2987" s="259" customFormat="1"/>
    <row r="2988" s="259" customFormat="1"/>
    <row r="2989" s="259" customFormat="1"/>
    <row r="2990" s="259" customFormat="1"/>
    <row r="2991" s="259" customFormat="1"/>
    <row r="2992" s="259" customFormat="1"/>
    <row r="2993" s="259" customFormat="1"/>
    <row r="2994" s="259" customFormat="1"/>
    <row r="2995" s="259" customFormat="1"/>
    <row r="2996" s="259" customFormat="1"/>
    <row r="2997" s="259" customFormat="1"/>
    <row r="2998" s="259" customFormat="1"/>
    <row r="2999" s="259" customFormat="1"/>
    <row r="3000" s="259" customFormat="1"/>
    <row r="3001" s="259" customFormat="1"/>
    <row r="3002" s="259" customFormat="1"/>
    <row r="3003" s="259" customFormat="1"/>
    <row r="3004" s="259" customFormat="1"/>
    <row r="3005" s="259" customFormat="1"/>
    <row r="3006" s="259" customFormat="1"/>
    <row r="3007" s="259" customFormat="1"/>
    <row r="3008" s="259" customFormat="1"/>
    <row r="3009" s="259" customFormat="1"/>
    <row r="3010" s="259" customFormat="1"/>
    <row r="3011" s="259" customFormat="1"/>
    <row r="3012" s="259" customFormat="1"/>
    <row r="3013" s="259" customFormat="1"/>
    <row r="3014" s="259" customFormat="1"/>
    <row r="3015" s="259" customFormat="1"/>
    <row r="3016" s="259" customFormat="1"/>
    <row r="3017" s="259" customFormat="1"/>
    <row r="3018" s="259" customFormat="1"/>
    <row r="3019" s="259" customFormat="1"/>
    <row r="3020" s="259" customFormat="1"/>
    <row r="3021" s="259" customFormat="1"/>
    <row r="3022" s="259" customFormat="1"/>
    <row r="3023" s="259" customFormat="1"/>
    <row r="3024" s="259" customFormat="1"/>
    <row r="3025" s="259" customFormat="1"/>
    <row r="3026" s="259" customFormat="1"/>
    <row r="3027" s="259" customFormat="1"/>
    <row r="3028" s="259" customFormat="1"/>
    <row r="3029" s="259" customFormat="1"/>
    <row r="3030" s="259" customFormat="1"/>
    <row r="3031" s="259" customFormat="1"/>
    <row r="3032" s="259" customFormat="1"/>
    <row r="3033" s="259" customFormat="1"/>
    <row r="3034" s="259" customFormat="1"/>
    <row r="3035" s="259" customFormat="1"/>
    <row r="3036" s="259" customFormat="1"/>
    <row r="3037" s="259" customFormat="1"/>
    <row r="3038" s="259" customFormat="1"/>
    <row r="3039" s="259" customFormat="1"/>
    <row r="3040" s="259" customFormat="1"/>
    <row r="3041" s="259" customFormat="1"/>
    <row r="3042" s="259" customFormat="1"/>
    <row r="3043" s="259" customFormat="1"/>
    <row r="3044" s="259" customFormat="1"/>
    <row r="3045" s="259" customFormat="1"/>
    <row r="3046" s="259" customFormat="1"/>
    <row r="3047" s="259" customFormat="1"/>
    <row r="3048" s="259" customFormat="1"/>
    <row r="3049" s="259" customFormat="1"/>
    <row r="3050" s="259" customFormat="1"/>
    <row r="3051" s="259" customFormat="1"/>
    <row r="3052" s="259" customFormat="1"/>
    <row r="3053" s="259" customFormat="1"/>
    <row r="3054" s="259" customFormat="1"/>
    <row r="3055" s="259" customFormat="1"/>
    <row r="3056" s="259" customFormat="1"/>
    <row r="3057" s="259" customFormat="1"/>
    <row r="3058" s="259" customFormat="1"/>
    <row r="3059" s="259" customFormat="1"/>
    <row r="3060" s="259" customFormat="1"/>
    <row r="3061" s="259" customFormat="1"/>
    <row r="3062" s="259" customFormat="1"/>
    <row r="3063" s="259" customFormat="1"/>
    <row r="3064" s="259" customFormat="1"/>
    <row r="3065" s="259" customFormat="1"/>
    <row r="3066" s="259" customFormat="1"/>
    <row r="3067" s="259" customFormat="1"/>
    <row r="3068" s="259" customFormat="1"/>
    <row r="3069" s="259" customFormat="1"/>
    <row r="3070" s="259" customFormat="1"/>
    <row r="3071" s="259" customFormat="1"/>
    <row r="3072" s="259" customFormat="1"/>
    <row r="3073" s="259" customFormat="1"/>
    <row r="3074" s="259" customFormat="1"/>
    <row r="3075" s="259" customFormat="1"/>
    <row r="3076" s="259" customFormat="1"/>
    <row r="3077" s="259" customFormat="1"/>
    <row r="3078" s="259" customFormat="1"/>
    <row r="3079" s="259" customFormat="1"/>
    <row r="3080" s="259" customFormat="1"/>
    <row r="3081" s="259" customFormat="1"/>
    <row r="3082" s="259" customFormat="1"/>
    <row r="3083" s="259" customFormat="1"/>
    <row r="3084" s="259" customFormat="1"/>
    <row r="3085" s="259" customFormat="1"/>
    <row r="3086" s="259" customFormat="1"/>
    <row r="3087" s="259" customFormat="1"/>
    <row r="3088" s="259" customFormat="1"/>
    <row r="3089" s="259" customFormat="1"/>
    <row r="3090" s="259" customFormat="1"/>
    <row r="3091" s="259" customFormat="1"/>
    <row r="3092" s="259" customFormat="1"/>
    <row r="3093" s="259" customFormat="1"/>
    <row r="3094" s="259" customFormat="1"/>
    <row r="3095" s="259" customFormat="1"/>
    <row r="3096" s="259" customFormat="1"/>
    <row r="3097" s="259" customFormat="1"/>
    <row r="3098" s="259" customFormat="1"/>
    <row r="3099" s="259" customFormat="1"/>
    <row r="3100" s="259" customFormat="1"/>
    <row r="3101" s="259" customFormat="1"/>
    <row r="3102" s="259" customFormat="1"/>
    <row r="3103" s="259" customFormat="1"/>
    <row r="3104" s="259" customFormat="1"/>
    <row r="3105" s="259" customFormat="1"/>
    <row r="3106" s="259" customFormat="1"/>
    <row r="3107" s="259" customFormat="1"/>
    <row r="3108" s="259" customFormat="1"/>
    <row r="3109" s="259" customFormat="1"/>
    <row r="3110" s="259" customFormat="1"/>
    <row r="3111" s="259" customFormat="1"/>
    <row r="3112" s="259" customFormat="1"/>
    <row r="3113" s="259" customFormat="1"/>
    <row r="3114" s="259" customFormat="1"/>
    <row r="3115" s="259" customFormat="1"/>
    <row r="3116" s="259" customFormat="1"/>
    <row r="3117" s="259" customFormat="1"/>
    <row r="3118" s="259" customFormat="1"/>
    <row r="3119" s="259" customFormat="1"/>
    <row r="3120" s="259" customFormat="1"/>
    <row r="3121" s="259" customFormat="1"/>
    <row r="3122" s="259" customFormat="1"/>
    <row r="3123" s="259" customFormat="1"/>
    <row r="3124" s="259" customFormat="1"/>
    <row r="3125" s="259" customFormat="1"/>
    <row r="3126" s="259" customFormat="1"/>
    <row r="3127" s="259" customFormat="1"/>
    <row r="3128" s="259" customFormat="1"/>
    <row r="3129" s="259" customFormat="1"/>
    <row r="3130" s="259" customFormat="1"/>
    <row r="3131" s="259" customFormat="1"/>
    <row r="3132" s="259" customFormat="1"/>
    <row r="3133" s="259" customFormat="1"/>
    <row r="3134" s="259" customFormat="1"/>
    <row r="3135" s="259" customFormat="1"/>
    <row r="3136" s="259" customFormat="1"/>
    <row r="3137" s="259" customFormat="1"/>
    <row r="3138" s="259" customFormat="1"/>
    <row r="3139" s="259" customFormat="1"/>
    <row r="3140" s="259" customFormat="1"/>
    <row r="3141" s="259" customFormat="1"/>
    <row r="3142" s="259" customFormat="1"/>
    <row r="3143" s="259" customFormat="1"/>
    <row r="3144" s="259" customFormat="1"/>
    <row r="3145" s="259" customFormat="1"/>
    <row r="3146" s="259" customFormat="1"/>
    <row r="3147" s="259" customFormat="1"/>
    <row r="3148" s="259" customFormat="1"/>
    <row r="3149" s="259" customFormat="1"/>
    <row r="3150" s="259" customFormat="1"/>
    <row r="3151" s="259" customFormat="1"/>
    <row r="3152" s="259" customFormat="1"/>
    <row r="3153" s="259" customFormat="1"/>
    <row r="3154" s="259" customFormat="1"/>
    <row r="3155" s="259" customFormat="1"/>
    <row r="3156" s="259" customFormat="1"/>
    <row r="3157" s="259" customFormat="1"/>
    <row r="3158" s="259" customFormat="1"/>
    <row r="3159" s="259" customFormat="1"/>
    <row r="3160" s="259" customFormat="1"/>
    <row r="3161" s="259" customFormat="1"/>
    <row r="3162" s="259" customFormat="1"/>
    <row r="3163" s="259" customFormat="1"/>
    <row r="3164" s="259" customFormat="1"/>
    <row r="3165" s="259" customFormat="1"/>
    <row r="3166" s="259" customFormat="1"/>
    <row r="3167" s="259" customFormat="1"/>
    <row r="3168" s="259" customFormat="1"/>
    <row r="3169" s="259" customFormat="1"/>
    <row r="3170" s="259" customFormat="1"/>
    <row r="3171" s="259" customFormat="1"/>
    <row r="3172" s="259" customFormat="1"/>
    <row r="3173" s="259" customFormat="1"/>
    <row r="3174" s="259" customFormat="1"/>
    <row r="3175" s="259" customFormat="1"/>
    <row r="3176" s="259" customFormat="1"/>
    <row r="3177" s="259" customFormat="1"/>
    <row r="3178" s="259" customFormat="1"/>
    <row r="3179" s="259" customFormat="1"/>
    <row r="3180" s="259" customFormat="1"/>
    <row r="3181" s="259" customFormat="1"/>
    <row r="3182" s="259" customFormat="1"/>
    <row r="3183" s="259" customFormat="1"/>
    <row r="3184" s="259" customFormat="1"/>
    <row r="3185" s="259" customFormat="1"/>
    <row r="3186" s="259" customFormat="1"/>
    <row r="3187" s="259" customFormat="1"/>
    <row r="3188" s="259" customFormat="1"/>
    <row r="3189" s="259" customFormat="1"/>
    <row r="3190" s="259" customFormat="1"/>
    <row r="3191" s="259" customFormat="1"/>
    <row r="3192" s="259" customFormat="1"/>
    <row r="3193" s="259" customFormat="1"/>
    <row r="3194" s="259" customFormat="1"/>
    <row r="3195" s="259" customFormat="1"/>
    <row r="3196" s="259" customFormat="1"/>
    <row r="3197" s="259" customFormat="1"/>
    <row r="3198" s="259" customFormat="1"/>
    <row r="3199" s="259" customFormat="1"/>
    <row r="3200" s="259" customFormat="1"/>
    <row r="3201" s="259" customFormat="1"/>
    <row r="3202" s="259" customFormat="1"/>
    <row r="3203" s="259" customFormat="1"/>
    <row r="3204" s="259" customFormat="1"/>
    <row r="3205" s="259" customFormat="1"/>
    <row r="3206" s="259" customFormat="1"/>
    <row r="3207" s="259" customFormat="1"/>
    <row r="3208" s="259" customFormat="1"/>
    <row r="3209" s="259" customFormat="1"/>
    <row r="3210" s="259" customFormat="1"/>
    <row r="3211" s="259" customFormat="1"/>
    <row r="3212" s="259" customFormat="1"/>
    <row r="3213" s="259" customFormat="1"/>
    <row r="3214" s="259" customFormat="1"/>
    <row r="3215" s="259" customFormat="1"/>
    <row r="3216" s="259" customFormat="1"/>
    <row r="3217" s="259" customFormat="1"/>
    <row r="3218" s="259" customFormat="1"/>
    <row r="3219" s="259" customFormat="1"/>
    <row r="3220" s="259" customFormat="1"/>
    <row r="3221" s="259" customFormat="1"/>
    <row r="3222" s="259" customFormat="1"/>
    <row r="3223" s="259" customFormat="1"/>
    <row r="3224" s="259" customFormat="1"/>
    <row r="3225" s="259" customFormat="1"/>
    <row r="3226" s="259" customFormat="1"/>
    <row r="3227" s="259" customFormat="1"/>
    <row r="3228" s="259" customFormat="1"/>
    <row r="3229" s="259" customFormat="1"/>
    <row r="3230" s="259" customFormat="1"/>
    <row r="3231" s="259" customFormat="1"/>
    <row r="3232" s="259" customFormat="1"/>
    <row r="3233" s="259" customFormat="1"/>
    <row r="3234" s="259" customFormat="1"/>
    <row r="3235" s="259" customFormat="1"/>
    <row r="3236" s="259" customFormat="1"/>
    <row r="3237" s="259" customFormat="1"/>
    <row r="3238" s="259" customFormat="1"/>
    <row r="3239" s="259" customFormat="1"/>
    <row r="3240" s="259" customFormat="1"/>
    <row r="3241" s="259" customFormat="1"/>
    <row r="3242" s="259" customFormat="1"/>
    <row r="3243" s="259" customFormat="1"/>
    <row r="3244" s="259" customFormat="1"/>
    <row r="3245" s="259" customFormat="1"/>
    <row r="3246" s="259" customFormat="1"/>
    <row r="3247" s="259" customFormat="1"/>
    <row r="3248" s="259" customFormat="1"/>
    <row r="3249" s="259" customFormat="1"/>
    <row r="3250" s="259" customFormat="1"/>
    <row r="3251" s="259" customFormat="1"/>
    <row r="3252" s="259" customFormat="1"/>
    <row r="3253" s="259" customFormat="1"/>
    <row r="3254" s="259" customFormat="1"/>
    <row r="3255" s="259" customFormat="1"/>
    <row r="3256" s="259" customFormat="1"/>
    <row r="3257" s="259" customFormat="1"/>
    <row r="3258" s="259" customFormat="1"/>
    <row r="3259" s="259" customFormat="1"/>
    <row r="3260" s="259" customFormat="1"/>
    <row r="3261" s="259" customFormat="1"/>
    <row r="3262" s="259" customFormat="1"/>
    <row r="3263" s="259" customFormat="1"/>
    <row r="3264" s="259" customFormat="1"/>
    <row r="3265" s="259" customFormat="1"/>
    <row r="3266" s="259" customFormat="1"/>
    <row r="3267" s="259" customFormat="1"/>
    <row r="3268" s="259" customFormat="1"/>
    <row r="3269" s="259" customFormat="1"/>
    <row r="3270" s="259" customFormat="1"/>
    <row r="3271" s="259" customFormat="1"/>
    <row r="3272" s="259" customFormat="1"/>
    <row r="3273" s="259" customFormat="1"/>
    <row r="3274" s="259" customFormat="1"/>
    <row r="3275" s="259" customFormat="1"/>
    <row r="3276" s="259" customFormat="1"/>
    <row r="3277" s="259" customFormat="1"/>
    <row r="3278" s="259" customFormat="1"/>
    <row r="3279" s="259" customFormat="1"/>
    <row r="3280" s="259" customFormat="1"/>
    <row r="3281" s="259" customFormat="1"/>
    <row r="3282" s="259" customFormat="1"/>
    <row r="3283" s="259" customFormat="1"/>
    <row r="3284" s="259" customFormat="1"/>
    <row r="3285" s="259" customFormat="1"/>
    <row r="3286" s="259" customFormat="1"/>
    <row r="3287" s="259" customFormat="1"/>
    <row r="3288" s="259" customFormat="1"/>
    <row r="3289" s="259" customFormat="1"/>
    <row r="3290" s="259" customFormat="1"/>
    <row r="3291" s="259" customFormat="1"/>
    <row r="3292" s="259" customFormat="1"/>
    <row r="3293" s="259" customFormat="1"/>
    <row r="3294" s="259" customFormat="1"/>
    <row r="3295" s="259" customFormat="1"/>
    <row r="3296" s="259" customFormat="1"/>
    <row r="3297" s="259" customFormat="1"/>
    <row r="3298" s="259" customFormat="1"/>
    <row r="3299" s="259" customFormat="1"/>
    <row r="3300" s="259" customFormat="1"/>
    <row r="3301" s="259" customFormat="1"/>
    <row r="3302" s="259" customFormat="1"/>
    <row r="3303" s="259" customFormat="1"/>
    <row r="3304" s="259" customFormat="1"/>
    <row r="3305" s="259" customFormat="1"/>
    <row r="3306" s="259" customFormat="1"/>
    <row r="3307" s="259" customFormat="1"/>
    <row r="3308" s="259" customFormat="1"/>
    <row r="3309" s="259" customFormat="1"/>
    <row r="3310" s="259" customFormat="1"/>
    <row r="3311" s="259" customFormat="1"/>
    <row r="3312" s="259" customFormat="1"/>
    <row r="3313" s="259" customFormat="1"/>
    <row r="3314" s="259" customFormat="1"/>
    <row r="3315" s="259" customFormat="1"/>
    <row r="3316" s="259" customFormat="1"/>
    <row r="3317" s="259" customFormat="1"/>
    <row r="3318" s="259" customFormat="1"/>
    <row r="3319" s="259" customFormat="1"/>
    <row r="3320" s="259" customFormat="1"/>
    <row r="3321" s="259" customFormat="1"/>
    <row r="3322" s="259" customFormat="1"/>
    <row r="3323" s="259" customFormat="1"/>
    <row r="3324" s="259" customFormat="1"/>
    <row r="3325" s="259" customFormat="1"/>
    <row r="3326" s="259" customFormat="1"/>
    <row r="3327" s="259" customFormat="1"/>
    <row r="3328" s="259" customFormat="1"/>
    <row r="3329" s="259" customFormat="1"/>
    <row r="3330" s="259" customFormat="1"/>
    <row r="3331" s="259" customFormat="1"/>
    <row r="3332" s="259" customFormat="1"/>
    <row r="3333" s="259" customFormat="1"/>
    <row r="3334" s="259" customFormat="1"/>
    <row r="3335" s="259" customFormat="1"/>
    <row r="3336" s="259" customFormat="1"/>
    <row r="3337" s="259" customFormat="1"/>
    <row r="3338" s="259" customFormat="1"/>
    <row r="3339" s="259" customFormat="1"/>
    <row r="3340" s="259" customFormat="1"/>
    <row r="3341" s="259" customFormat="1"/>
    <row r="3342" s="259" customFormat="1"/>
    <row r="3343" s="259" customFormat="1"/>
    <row r="3344" s="259" customFormat="1"/>
    <row r="3345" s="259" customFormat="1"/>
    <row r="3346" s="259" customFormat="1"/>
    <row r="3347" s="259" customFormat="1"/>
    <row r="3348" s="259" customFormat="1"/>
    <row r="3349" s="259" customFormat="1"/>
    <row r="3350" s="259" customFormat="1"/>
    <row r="3351" s="259" customFormat="1"/>
    <row r="3352" s="259" customFormat="1"/>
    <row r="3353" s="259" customFormat="1"/>
    <row r="3354" s="259" customFormat="1"/>
    <row r="3355" s="259" customFormat="1"/>
    <row r="3356" s="259" customFormat="1"/>
    <row r="3357" s="259" customFormat="1"/>
    <row r="3358" s="259" customFormat="1"/>
    <row r="3359" s="259" customFormat="1"/>
    <row r="3360" s="259" customFormat="1"/>
    <row r="3361" s="259" customFormat="1"/>
    <row r="3362" s="259" customFormat="1"/>
    <row r="3363" s="259" customFormat="1"/>
    <row r="3364" s="259" customFormat="1"/>
    <row r="3365" s="259" customFormat="1"/>
    <row r="3366" s="259" customFormat="1"/>
    <row r="3367" s="259" customFormat="1"/>
    <row r="3368" s="259" customFormat="1"/>
    <row r="3369" s="259" customFormat="1"/>
    <row r="3370" s="259" customFormat="1"/>
    <row r="3371" s="259" customFormat="1"/>
    <row r="3372" s="259" customFormat="1"/>
    <row r="3373" s="259" customFormat="1"/>
    <row r="3374" s="259" customFormat="1"/>
    <row r="3375" s="259" customFormat="1"/>
    <row r="3376" s="259" customFormat="1"/>
    <row r="3377" s="259" customFormat="1"/>
    <row r="3378" s="259" customFormat="1"/>
    <row r="3379" s="259" customFormat="1"/>
    <row r="3380" s="259" customFormat="1"/>
    <row r="3381" s="259" customFormat="1"/>
    <row r="3382" s="259" customFormat="1"/>
    <row r="3383" s="259" customFormat="1"/>
    <row r="3384" s="259" customFormat="1"/>
    <row r="3385" s="259" customFormat="1"/>
    <row r="3386" s="259" customFormat="1"/>
    <row r="3387" s="259" customFormat="1"/>
    <row r="3388" s="259" customFormat="1"/>
    <row r="3389" s="259" customFormat="1"/>
    <row r="3390" s="259" customFormat="1"/>
    <row r="3391" s="259" customFormat="1"/>
    <row r="3392" s="259" customFormat="1"/>
    <row r="3393" s="259" customFormat="1"/>
    <row r="3394" s="259" customFormat="1"/>
    <row r="3395" s="259" customFormat="1"/>
    <row r="3396" s="259" customFormat="1"/>
    <row r="3397" s="259" customFormat="1"/>
    <row r="3398" s="259" customFormat="1"/>
    <row r="3399" s="259" customFormat="1"/>
    <row r="3400" s="259" customFormat="1"/>
    <row r="3401" s="259" customFormat="1"/>
    <row r="3402" s="259" customFormat="1"/>
    <row r="3403" s="259" customFormat="1"/>
    <row r="3404" s="259" customFormat="1"/>
    <row r="3405" s="259" customFormat="1"/>
    <row r="3406" s="259" customFormat="1"/>
    <row r="3407" s="259" customFormat="1"/>
    <row r="3408" s="259" customFormat="1"/>
    <row r="3409" s="259" customFormat="1"/>
    <row r="3410" s="259" customFormat="1"/>
    <row r="3411" s="259" customFormat="1"/>
    <row r="3412" s="259" customFormat="1"/>
    <row r="3413" s="259" customFormat="1"/>
    <row r="3414" s="259" customFormat="1"/>
    <row r="3415" s="259" customFormat="1"/>
    <row r="3416" s="259" customFormat="1"/>
    <row r="3417" s="259" customFormat="1"/>
    <row r="3418" s="259" customFormat="1"/>
    <row r="3419" s="259" customFormat="1"/>
    <row r="3420" s="259" customFormat="1"/>
    <row r="3421" s="259" customFormat="1"/>
    <row r="3422" s="259" customFormat="1"/>
    <row r="3423" s="259" customFormat="1"/>
    <row r="3424" s="259" customFormat="1"/>
    <row r="3425" s="259" customFormat="1"/>
    <row r="3426" s="259" customFormat="1"/>
    <row r="3427" s="259" customFormat="1"/>
    <row r="3428" s="259" customFormat="1"/>
    <row r="3429" s="259" customFormat="1"/>
    <row r="3430" s="259" customFormat="1"/>
    <row r="3431" s="259" customFormat="1"/>
    <row r="3432" s="259" customFormat="1"/>
    <row r="3433" s="259" customFormat="1"/>
    <row r="3434" s="259" customFormat="1"/>
    <row r="3435" s="259" customFormat="1"/>
    <row r="3436" s="259" customFormat="1"/>
    <row r="3437" s="259" customFormat="1"/>
    <row r="3438" s="259" customFormat="1"/>
    <row r="3439" s="259" customFormat="1"/>
    <row r="3440" s="259" customFormat="1"/>
    <row r="3441" s="259" customFormat="1"/>
    <row r="3442" s="259" customFormat="1"/>
    <row r="3443" s="259" customFormat="1"/>
    <row r="3444" s="259" customFormat="1"/>
    <row r="3445" s="259" customFormat="1"/>
    <row r="3446" s="259" customFormat="1"/>
    <row r="3447" s="259" customFormat="1"/>
    <row r="3448" s="259" customFormat="1"/>
    <row r="3449" s="259" customFormat="1"/>
    <row r="3450" s="259" customFormat="1"/>
    <row r="3451" s="259" customFormat="1"/>
    <row r="3452" s="259" customFormat="1"/>
    <row r="3453" s="259" customFormat="1"/>
    <row r="3454" s="259" customFormat="1"/>
    <row r="3455" s="259" customFormat="1"/>
    <row r="3456" s="259" customFormat="1"/>
    <row r="3457" s="259" customFormat="1"/>
    <row r="3458" s="259" customFormat="1"/>
    <row r="3459" s="259" customFormat="1"/>
    <row r="3460" s="259" customFormat="1"/>
    <row r="3461" s="259" customFormat="1"/>
    <row r="3462" s="259" customFormat="1"/>
    <row r="3463" s="259" customFormat="1"/>
    <row r="3464" s="259" customFormat="1"/>
    <row r="3465" s="259" customFormat="1"/>
    <row r="3466" s="259" customFormat="1"/>
    <row r="3467" s="259" customFormat="1"/>
    <row r="3468" s="259" customFormat="1"/>
    <row r="3469" s="259" customFormat="1"/>
    <row r="3470" s="259" customFormat="1"/>
    <row r="3471" s="259" customFormat="1"/>
    <row r="3472" s="259" customFormat="1"/>
    <row r="3473" s="259" customFormat="1"/>
    <row r="3474" s="259" customFormat="1"/>
    <row r="3475" s="259" customFormat="1"/>
    <row r="3476" s="259" customFormat="1"/>
    <row r="3477" s="259" customFormat="1"/>
    <row r="3478" s="259" customFormat="1"/>
    <row r="3479" s="259" customFormat="1"/>
    <row r="3480" s="259" customFormat="1"/>
    <row r="3481" s="259" customFormat="1"/>
    <row r="3482" s="259" customFormat="1"/>
    <row r="3483" s="259" customFormat="1"/>
    <row r="3484" s="259" customFormat="1"/>
    <row r="3485" s="259" customFormat="1"/>
    <row r="3486" s="259" customFormat="1"/>
    <row r="3487" s="259" customFormat="1"/>
    <row r="3488" s="259" customFormat="1"/>
    <row r="3489" s="259" customFormat="1"/>
    <row r="3490" s="259" customFormat="1"/>
    <row r="3491" s="259" customFormat="1"/>
    <row r="3492" s="259" customFormat="1"/>
    <row r="3493" s="259" customFormat="1"/>
    <row r="3494" s="259" customFormat="1"/>
    <row r="3495" s="259" customFormat="1"/>
    <row r="3496" s="259" customFormat="1"/>
    <row r="3497" s="259" customFormat="1"/>
    <row r="3498" s="259" customFormat="1"/>
    <row r="3499" s="259" customFormat="1"/>
    <row r="3500" s="259" customFormat="1"/>
    <row r="3501" s="259" customFormat="1"/>
    <row r="3502" s="259" customFormat="1"/>
    <row r="3503" s="259" customFormat="1"/>
    <row r="3504" s="259" customFormat="1"/>
    <row r="3505" s="259" customFormat="1"/>
    <row r="3506" s="259" customFormat="1"/>
    <row r="3507" s="259" customFormat="1"/>
    <row r="3508" s="259" customFormat="1"/>
    <row r="3509" s="259" customFormat="1"/>
    <row r="3510" s="259" customFormat="1"/>
    <row r="3511" s="259" customFormat="1"/>
    <row r="3512" s="259" customFormat="1"/>
    <row r="3513" s="259" customFormat="1"/>
    <row r="3514" s="259" customFormat="1"/>
    <row r="3515" s="259" customFormat="1"/>
    <row r="3516" s="259" customFormat="1"/>
    <row r="3517" s="259" customFormat="1"/>
    <row r="3518" s="259" customFormat="1"/>
    <row r="3519" s="259" customFormat="1"/>
    <row r="3520" s="259" customFormat="1"/>
    <row r="3521" s="259" customFormat="1"/>
    <row r="3522" s="259" customFormat="1"/>
    <row r="3523" s="259" customFormat="1"/>
    <row r="3524" s="259" customFormat="1"/>
    <row r="3525" s="259" customFormat="1"/>
    <row r="3526" s="259" customFormat="1"/>
    <row r="3527" s="259" customFormat="1"/>
    <row r="3528" s="259" customFormat="1"/>
    <row r="3529" s="259" customFormat="1"/>
    <row r="3530" s="259" customFormat="1"/>
    <row r="3531" s="259" customFormat="1"/>
    <row r="3532" s="259" customFormat="1"/>
    <row r="3533" s="259" customFormat="1"/>
    <row r="3534" s="259" customFormat="1"/>
    <row r="3535" s="259" customFormat="1"/>
    <row r="3536" s="259" customFormat="1"/>
    <row r="3537" s="259" customFormat="1"/>
    <row r="3538" s="259" customFormat="1"/>
    <row r="3539" s="259" customFormat="1"/>
    <row r="3540" s="259" customFormat="1"/>
    <row r="3541" s="259" customFormat="1"/>
    <row r="3542" s="259" customFormat="1"/>
    <row r="3543" s="259" customFormat="1"/>
    <row r="3544" s="259" customFormat="1"/>
    <row r="3545" s="259" customFormat="1"/>
    <row r="3546" s="259" customFormat="1"/>
    <row r="3547" s="259" customFormat="1"/>
    <row r="3548" s="259" customFormat="1"/>
    <row r="3549" s="259" customFormat="1"/>
    <row r="3550" s="259" customFormat="1"/>
    <row r="3551" s="259" customFormat="1"/>
    <row r="3552" s="259" customFormat="1"/>
    <row r="3553" s="259" customFormat="1"/>
    <row r="3554" s="259" customFormat="1"/>
    <row r="3555" s="259" customFormat="1"/>
    <row r="3556" s="259" customFormat="1"/>
    <row r="3557" s="259" customFormat="1"/>
    <row r="3558" s="259" customFormat="1"/>
    <row r="3559" s="259" customFormat="1"/>
    <row r="3560" s="259" customFormat="1"/>
    <row r="3561" s="259" customFormat="1"/>
    <row r="3562" s="259" customFormat="1"/>
    <row r="3563" s="259" customFormat="1"/>
    <row r="3564" s="259" customFormat="1"/>
    <row r="3565" s="259" customFormat="1"/>
    <row r="3566" s="259" customFormat="1"/>
    <row r="3567" s="259" customFormat="1"/>
    <row r="3568" s="259" customFormat="1"/>
    <row r="3569" s="259" customFormat="1"/>
    <row r="3570" s="259" customFormat="1"/>
    <row r="3571" s="259" customFormat="1"/>
    <row r="3572" s="259" customFormat="1"/>
    <row r="3573" s="259" customFormat="1"/>
    <row r="3574" s="259" customFormat="1"/>
    <row r="3575" s="259" customFormat="1"/>
    <row r="3576" s="259" customFormat="1"/>
    <row r="3577" s="259" customFormat="1"/>
    <row r="3578" s="259" customFormat="1"/>
    <row r="3579" s="259" customFormat="1"/>
    <row r="3580" s="259" customFormat="1"/>
    <row r="3581" s="259" customFormat="1"/>
    <row r="3582" s="259" customFormat="1"/>
    <row r="3583" s="259" customFormat="1"/>
    <row r="3584" s="259" customFormat="1"/>
    <row r="3585" s="259" customFormat="1"/>
    <row r="3586" s="259" customFormat="1"/>
    <row r="3587" s="259" customFormat="1"/>
    <row r="3588" s="259" customFormat="1"/>
    <row r="3589" s="259" customFormat="1"/>
    <row r="3590" s="259" customFormat="1"/>
    <row r="3591" s="259" customFormat="1"/>
    <row r="3592" s="259" customFormat="1"/>
    <row r="3593" s="259" customFormat="1"/>
    <row r="3594" s="259" customFormat="1"/>
    <row r="3595" s="259" customFormat="1"/>
    <row r="3596" s="259" customFormat="1"/>
    <row r="3597" s="259" customFormat="1"/>
    <row r="3598" s="259" customFormat="1"/>
    <row r="3599" s="259" customFormat="1"/>
    <row r="3600" s="259" customFormat="1"/>
    <row r="3601" s="259" customFormat="1"/>
    <row r="3602" s="259" customFormat="1"/>
    <row r="3603" s="259" customFormat="1"/>
    <row r="3604" s="259" customFormat="1"/>
    <row r="3605" s="259" customFormat="1"/>
    <row r="3606" s="259" customFormat="1"/>
    <row r="3607" s="259" customFormat="1"/>
    <row r="3608" s="259" customFormat="1"/>
    <row r="3609" s="259" customFormat="1"/>
    <row r="3610" s="259" customFormat="1"/>
    <row r="3611" s="259" customFormat="1"/>
    <row r="3612" s="259" customFormat="1"/>
    <row r="3613" s="259" customFormat="1"/>
    <row r="3614" s="259" customFormat="1"/>
    <row r="3615" s="259" customFormat="1"/>
    <row r="3616" s="259" customFormat="1"/>
    <row r="3617" s="259" customFormat="1"/>
    <row r="3618" s="259" customFormat="1"/>
    <row r="3619" s="259" customFormat="1"/>
    <row r="3620" s="259" customFormat="1"/>
    <row r="3621" s="259" customFormat="1"/>
    <row r="3622" s="259" customFormat="1"/>
    <row r="3623" s="259" customFormat="1"/>
    <row r="3624" s="259" customFormat="1"/>
    <row r="3625" s="259" customFormat="1"/>
    <row r="3626" s="259" customFormat="1"/>
    <row r="3627" s="259" customFormat="1"/>
    <row r="3628" s="259" customFormat="1"/>
    <row r="3629" s="259" customFormat="1"/>
    <row r="3630" s="259" customFormat="1"/>
    <row r="3631" s="259" customFormat="1"/>
    <row r="3632" s="259" customFormat="1"/>
    <row r="3633" s="259" customFormat="1"/>
    <row r="3634" s="259" customFormat="1"/>
    <row r="3635" s="259" customFormat="1"/>
    <row r="3636" s="259" customFormat="1"/>
    <row r="3637" s="259" customFormat="1"/>
    <row r="3638" s="259" customFormat="1"/>
    <row r="3639" s="259" customFormat="1"/>
    <row r="3640" s="259" customFormat="1"/>
    <row r="3641" s="259" customFormat="1"/>
    <row r="3642" s="259" customFormat="1"/>
    <row r="3643" s="259" customFormat="1"/>
    <row r="3644" s="259" customFormat="1"/>
    <row r="3645" s="259" customFormat="1"/>
    <row r="3646" s="259" customFormat="1"/>
    <row r="3647" s="259" customFormat="1"/>
    <row r="3648" s="259" customFormat="1"/>
    <row r="3649" s="259" customFormat="1"/>
    <row r="3650" s="259" customFormat="1"/>
    <row r="3651" s="259" customFormat="1"/>
    <row r="3652" s="259" customFormat="1"/>
    <row r="3653" s="259" customFormat="1"/>
    <row r="3654" s="259" customFormat="1"/>
    <row r="3655" s="259" customFormat="1"/>
    <row r="3656" s="259" customFormat="1"/>
    <row r="3657" s="259" customFormat="1"/>
    <row r="3658" s="259" customFormat="1"/>
    <row r="3659" s="259" customFormat="1"/>
    <row r="3660" s="259" customFormat="1"/>
    <row r="3661" s="259" customFormat="1"/>
    <row r="3662" s="259" customFormat="1"/>
    <row r="3663" s="259" customFormat="1"/>
    <row r="3664" s="259" customFormat="1"/>
    <row r="3665" s="259" customFormat="1"/>
    <row r="3666" s="259" customFormat="1"/>
    <row r="3667" s="259" customFormat="1"/>
    <row r="3668" s="259" customFormat="1"/>
    <row r="3669" s="259" customFormat="1"/>
    <row r="3670" s="259" customFormat="1"/>
    <row r="3671" s="259" customFormat="1"/>
    <row r="3672" s="259" customFormat="1"/>
    <row r="3673" s="259" customFormat="1"/>
    <row r="3674" s="259" customFormat="1"/>
    <row r="3675" s="259" customFormat="1"/>
    <row r="3676" s="259" customFormat="1"/>
    <row r="3677" s="259" customFormat="1"/>
    <row r="3678" s="259" customFormat="1"/>
    <row r="3679" s="259" customFormat="1"/>
    <row r="3680" s="259" customFormat="1"/>
    <row r="3681" s="259" customFormat="1"/>
    <row r="3682" s="259" customFormat="1"/>
    <row r="3683" s="259" customFormat="1"/>
    <row r="3684" s="259" customFormat="1"/>
    <row r="3685" s="259" customFormat="1"/>
    <row r="3686" s="259" customFormat="1"/>
    <row r="3687" s="259" customFormat="1"/>
    <row r="3688" s="259" customFormat="1"/>
    <row r="3689" s="259" customFormat="1"/>
    <row r="3690" s="259" customFormat="1"/>
    <row r="3691" s="259" customFormat="1"/>
    <row r="3692" s="259" customFormat="1"/>
    <row r="3693" s="259" customFormat="1"/>
    <row r="3694" s="259" customFormat="1"/>
    <row r="3695" s="259" customFormat="1"/>
    <row r="3696" s="259" customFormat="1"/>
    <row r="3697" s="259" customFormat="1"/>
    <row r="3698" s="259" customFormat="1"/>
    <row r="3699" s="259" customFormat="1"/>
    <row r="3700" s="259" customFormat="1"/>
    <row r="3701" s="259" customFormat="1"/>
    <row r="3702" s="259" customFormat="1"/>
    <row r="3703" s="259" customFormat="1"/>
    <row r="3704" s="259" customFormat="1"/>
    <row r="3705" s="259" customFormat="1"/>
    <row r="3706" s="259" customFormat="1"/>
    <row r="3707" s="259" customFormat="1"/>
    <row r="3708" s="259" customFormat="1"/>
    <row r="3709" s="259" customFormat="1"/>
    <row r="3710" s="259" customFormat="1"/>
    <row r="3711" s="259" customFormat="1"/>
    <row r="3712" s="259" customFormat="1"/>
    <row r="3713" s="259" customFormat="1"/>
    <row r="3714" s="259" customFormat="1"/>
    <row r="3715" s="259" customFormat="1"/>
    <row r="3716" s="259" customFormat="1"/>
    <row r="3717" s="259" customFormat="1"/>
    <row r="3718" s="259" customFormat="1"/>
    <row r="3719" s="259" customFormat="1"/>
    <row r="3720" s="259" customFormat="1"/>
    <row r="3721" s="259" customFormat="1"/>
    <row r="3722" s="259" customFormat="1"/>
    <row r="3723" s="259" customFormat="1"/>
    <row r="3724" s="259" customFormat="1"/>
    <row r="3725" s="259" customFormat="1"/>
    <row r="3726" s="259" customFormat="1"/>
    <row r="3727" s="259" customFormat="1"/>
    <row r="3728" s="259" customFormat="1"/>
    <row r="3729" s="259" customFormat="1"/>
    <row r="3730" s="259" customFormat="1"/>
    <row r="3731" s="259" customFormat="1"/>
    <row r="3732" s="259" customFormat="1"/>
    <row r="3733" s="259" customFormat="1"/>
    <row r="3734" s="259" customFormat="1"/>
    <row r="3735" s="259" customFormat="1"/>
    <row r="3736" s="259" customFormat="1"/>
    <row r="3737" s="259" customFormat="1"/>
    <row r="3738" s="259" customFormat="1"/>
    <row r="3739" s="259" customFormat="1"/>
    <row r="3740" s="259" customFormat="1"/>
    <row r="3741" s="259" customFormat="1"/>
    <row r="3742" s="259" customFormat="1"/>
    <row r="3743" s="259" customFormat="1"/>
    <row r="3744" s="259" customFormat="1"/>
    <row r="3745" s="259" customFormat="1"/>
    <row r="3746" s="259" customFormat="1"/>
    <row r="3747" s="259" customFormat="1"/>
    <row r="3748" s="259" customFormat="1"/>
    <row r="3749" s="259" customFormat="1"/>
    <row r="3750" s="259" customFormat="1"/>
    <row r="3751" s="259" customFormat="1"/>
    <row r="3752" s="259" customFormat="1"/>
    <row r="3753" s="259" customFormat="1"/>
    <row r="3754" s="259" customFormat="1"/>
    <row r="3755" s="259" customFormat="1"/>
    <row r="3756" s="259" customFormat="1"/>
    <row r="3757" s="259" customFormat="1"/>
    <row r="3758" s="259" customFormat="1"/>
    <row r="3759" s="259" customFormat="1"/>
    <row r="3760" s="259" customFormat="1"/>
    <row r="3761" s="259" customFormat="1"/>
    <row r="3762" s="259" customFormat="1"/>
    <row r="3763" s="259" customFormat="1"/>
    <row r="3764" s="259" customFormat="1"/>
    <row r="3765" s="259" customFormat="1"/>
    <row r="3766" s="259" customFormat="1"/>
    <row r="3767" s="259" customFormat="1"/>
    <row r="3768" s="259" customFormat="1"/>
    <row r="3769" s="259" customFormat="1"/>
    <row r="3770" s="259" customFormat="1"/>
    <row r="3771" s="259" customFormat="1"/>
    <row r="3772" s="259" customFormat="1"/>
    <row r="3773" s="259" customFormat="1"/>
    <row r="3774" s="259" customFormat="1"/>
    <row r="3775" s="259" customFormat="1"/>
    <row r="3776" s="259" customFormat="1"/>
    <row r="3777" s="259" customFormat="1"/>
    <row r="3778" s="259" customFormat="1"/>
    <row r="3779" s="259" customFormat="1"/>
    <row r="3780" s="259" customFormat="1"/>
    <row r="3781" s="259" customFormat="1"/>
    <row r="3782" s="259" customFormat="1"/>
    <row r="3783" s="259" customFormat="1"/>
    <row r="3784" s="259" customFormat="1"/>
    <row r="3785" s="259" customFormat="1"/>
    <row r="3786" s="259" customFormat="1"/>
    <row r="3787" s="259" customFormat="1"/>
    <row r="3788" s="259" customFormat="1"/>
    <row r="3789" s="259" customFormat="1"/>
    <row r="3790" s="259" customFormat="1"/>
    <row r="3791" s="259" customFormat="1"/>
    <row r="3792" s="259" customFormat="1"/>
    <row r="3793" s="259" customFormat="1"/>
    <row r="3794" s="259" customFormat="1"/>
    <row r="3795" s="259" customFormat="1"/>
    <row r="3796" s="259" customFormat="1"/>
    <row r="3797" s="259" customFormat="1"/>
    <row r="3798" s="259" customFormat="1"/>
    <row r="3799" s="259" customFormat="1"/>
    <row r="3800" s="259" customFormat="1"/>
    <row r="3801" s="259" customFormat="1"/>
    <row r="3802" s="259" customFormat="1"/>
    <row r="3803" s="259" customFormat="1"/>
    <row r="3804" s="259" customFormat="1"/>
    <row r="3805" s="259" customFormat="1"/>
    <row r="3806" s="259" customFormat="1"/>
    <row r="3807" s="259" customFormat="1"/>
    <row r="3808" s="259" customFormat="1"/>
    <row r="3809" s="259" customFormat="1"/>
    <row r="3810" s="259" customFormat="1"/>
    <row r="3811" s="259" customFormat="1"/>
    <row r="3812" s="259" customFormat="1"/>
    <row r="3813" s="259" customFormat="1"/>
    <row r="3814" s="259" customFormat="1"/>
    <row r="3815" s="259" customFormat="1"/>
    <row r="3816" s="259" customFormat="1"/>
    <row r="3817" s="259" customFormat="1"/>
    <row r="3818" s="259" customFormat="1"/>
    <row r="3819" s="259" customFormat="1"/>
    <row r="3820" s="259" customFormat="1"/>
    <row r="3821" s="259" customFormat="1"/>
    <row r="3822" s="259" customFormat="1"/>
    <row r="3823" s="259" customFormat="1"/>
    <row r="3824" s="259" customFormat="1"/>
    <row r="3825" s="259" customFormat="1"/>
    <row r="3826" s="259" customFormat="1"/>
    <row r="3827" s="259" customFormat="1"/>
    <row r="3828" s="259" customFormat="1"/>
    <row r="3829" s="259" customFormat="1"/>
    <row r="3830" s="259" customFormat="1"/>
    <row r="3831" s="259" customFormat="1"/>
    <row r="3832" s="259" customFormat="1"/>
    <row r="3833" s="259" customFormat="1"/>
    <row r="3834" s="259" customFormat="1"/>
    <row r="3835" s="259" customFormat="1"/>
    <row r="3836" s="259" customFormat="1"/>
    <row r="3837" s="259" customFormat="1"/>
    <row r="3838" s="259" customFormat="1"/>
    <row r="3839" s="259" customFormat="1"/>
    <row r="3840" s="259" customFormat="1"/>
    <row r="3841" s="259" customFormat="1"/>
    <row r="3842" s="259" customFormat="1"/>
    <row r="3843" s="259" customFormat="1"/>
    <row r="3844" s="259" customFormat="1"/>
    <row r="3845" s="259" customFormat="1"/>
    <row r="3846" s="259" customFormat="1"/>
    <row r="3847" s="259" customFormat="1"/>
    <row r="3848" s="259" customFormat="1"/>
    <row r="3849" s="259" customFormat="1"/>
    <row r="3850" s="259" customFormat="1"/>
    <row r="3851" s="259" customFormat="1"/>
    <row r="3852" s="259" customFormat="1"/>
    <row r="3853" s="259" customFormat="1"/>
    <row r="3854" s="259" customFormat="1"/>
    <row r="3855" s="259" customFormat="1"/>
    <row r="3856" s="259" customFormat="1"/>
    <row r="3857" s="259" customFormat="1"/>
    <row r="3858" s="259" customFormat="1"/>
    <row r="3859" s="259" customFormat="1"/>
    <row r="3860" s="259" customFormat="1"/>
    <row r="3861" s="259" customFormat="1"/>
    <row r="3862" s="259" customFormat="1"/>
    <row r="3863" s="259" customFormat="1"/>
    <row r="3864" s="259" customFormat="1"/>
    <row r="3865" s="259" customFormat="1"/>
    <row r="3866" s="259" customFormat="1"/>
    <row r="3867" s="259" customFormat="1"/>
    <row r="3868" s="259" customFormat="1"/>
    <row r="3869" s="259" customFormat="1"/>
    <row r="3870" s="259" customFormat="1"/>
    <row r="3871" s="259" customFormat="1"/>
    <row r="3872" s="259" customFormat="1"/>
    <row r="3873" s="259" customFormat="1"/>
    <row r="3874" s="259" customFormat="1"/>
    <row r="3875" s="259" customFormat="1"/>
    <row r="3876" s="259" customFormat="1"/>
    <row r="3877" s="259" customFormat="1"/>
    <row r="3878" s="259" customFormat="1"/>
    <row r="3879" s="259" customFormat="1"/>
    <row r="3880" s="259" customFormat="1"/>
    <row r="3881" s="259" customFormat="1"/>
    <row r="3882" s="259" customFormat="1"/>
    <row r="3883" s="259" customFormat="1"/>
    <row r="3884" s="259" customFormat="1"/>
    <row r="3885" s="259" customFormat="1"/>
    <row r="3886" s="259" customFormat="1"/>
    <row r="3887" s="259" customFormat="1"/>
    <row r="3888" s="259" customFormat="1"/>
    <row r="3889" s="259" customFormat="1"/>
    <row r="3890" s="259" customFormat="1"/>
    <row r="3891" s="259" customFormat="1"/>
    <row r="3892" s="259" customFormat="1"/>
    <row r="3893" s="259" customFormat="1"/>
    <row r="3894" s="259" customFormat="1"/>
    <row r="3895" s="259" customFormat="1"/>
    <row r="3896" s="259" customFormat="1"/>
    <row r="3897" s="259" customFormat="1"/>
    <row r="3898" s="259" customFormat="1"/>
    <row r="3899" s="259" customFormat="1"/>
    <row r="3900" s="259" customFormat="1"/>
    <row r="3901" s="259" customFormat="1"/>
    <row r="3902" s="259" customFormat="1"/>
    <row r="3903" s="259" customFormat="1"/>
    <row r="3904" s="259" customFormat="1"/>
    <row r="3905" s="259" customFormat="1"/>
    <row r="3906" s="259" customFormat="1"/>
    <row r="3907" s="259" customFormat="1"/>
    <row r="3908" s="259" customFormat="1"/>
    <row r="3909" s="259" customFormat="1"/>
    <row r="3910" s="259" customFormat="1"/>
    <row r="3911" s="259" customFormat="1"/>
    <row r="3912" s="259" customFormat="1"/>
    <row r="3913" s="259" customFormat="1"/>
    <row r="3914" s="259" customFormat="1"/>
    <row r="3915" s="259" customFormat="1"/>
    <row r="3916" s="259" customFormat="1"/>
    <row r="3917" s="259" customFormat="1"/>
    <row r="3918" s="259" customFormat="1"/>
    <row r="3919" s="259" customFormat="1"/>
    <row r="3920" s="259" customFormat="1"/>
    <row r="3921" s="259" customFormat="1"/>
    <row r="3922" s="259" customFormat="1"/>
    <row r="3923" s="259" customFormat="1"/>
    <row r="3924" s="259" customFormat="1"/>
    <row r="3925" s="259" customFormat="1"/>
    <row r="3926" s="259" customFormat="1"/>
    <row r="3927" s="259" customFormat="1"/>
    <row r="3928" s="259" customFormat="1"/>
    <row r="3929" s="259" customFormat="1"/>
    <row r="3930" s="259" customFormat="1"/>
    <row r="3931" s="259" customFormat="1"/>
    <row r="3932" s="259" customFormat="1"/>
    <row r="3933" s="259" customFormat="1"/>
    <row r="3934" s="259" customFormat="1"/>
    <row r="3935" s="259" customFormat="1"/>
    <row r="3936" s="259" customFormat="1"/>
    <row r="3937" s="259" customFormat="1"/>
    <row r="3938" s="259" customFormat="1"/>
    <row r="3939" s="259" customFormat="1"/>
    <row r="3940" s="259" customFormat="1"/>
    <row r="3941" s="259" customFormat="1"/>
    <row r="3942" s="259" customFormat="1"/>
    <row r="3943" s="259" customFormat="1"/>
    <row r="3944" s="259" customFormat="1"/>
    <row r="3945" s="259" customFormat="1"/>
    <row r="3946" s="259" customFormat="1"/>
    <row r="3947" s="259" customFormat="1"/>
    <row r="3948" s="259" customFormat="1"/>
    <row r="3949" s="259" customFormat="1"/>
    <row r="3950" s="259" customFormat="1"/>
    <row r="3951" s="259" customFormat="1"/>
    <row r="3952" s="259" customFormat="1"/>
    <row r="3953" s="259" customFormat="1"/>
    <row r="3954" s="259" customFormat="1"/>
    <row r="3955" s="259" customFormat="1"/>
    <row r="3956" s="259" customFormat="1"/>
    <row r="3957" s="259" customFormat="1"/>
    <row r="3958" s="259" customFormat="1"/>
    <row r="3959" s="259" customFormat="1"/>
    <row r="3960" s="259" customFormat="1"/>
    <row r="3961" s="259" customFormat="1"/>
    <row r="3962" s="259" customFormat="1"/>
    <row r="3963" s="259" customFormat="1"/>
    <row r="3964" s="259" customFormat="1"/>
    <row r="3965" s="259" customFormat="1"/>
    <row r="3966" s="259" customFormat="1"/>
    <row r="3967" s="259" customFormat="1"/>
    <row r="3968" s="259" customFormat="1"/>
    <row r="3969" s="259" customFormat="1"/>
    <row r="3970" s="259" customFormat="1"/>
    <row r="3971" s="259" customFormat="1"/>
    <row r="3972" s="259" customFormat="1"/>
    <row r="3973" s="259" customFormat="1"/>
    <row r="3974" s="259" customFormat="1"/>
    <row r="3975" s="259" customFormat="1"/>
    <row r="3976" s="259" customFormat="1"/>
    <row r="3977" s="259" customFormat="1"/>
    <row r="3978" s="259" customFormat="1"/>
    <row r="3979" s="259" customFormat="1"/>
    <row r="3980" s="259" customFormat="1"/>
    <row r="3981" s="259" customFormat="1"/>
    <row r="3982" s="259" customFormat="1"/>
    <row r="3983" s="259" customFormat="1"/>
    <row r="3984" s="259" customFormat="1"/>
    <row r="3985" s="259" customFormat="1"/>
    <row r="3986" s="259" customFormat="1"/>
    <row r="3987" s="259" customFormat="1"/>
    <row r="3988" s="259" customFormat="1"/>
    <row r="3989" s="259" customFormat="1"/>
    <row r="3990" s="259" customFormat="1"/>
    <row r="3991" s="259" customFormat="1"/>
    <row r="3992" s="259" customFormat="1"/>
    <row r="3993" s="259" customFormat="1"/>
    <row r="3994" s="259" customFormat="1"/>
    <row r="3995" s="259" customFormat="1"/>
    <row r="3996" s="259" customFormat="1"/>
    <row r="3997" s="259" customFormat="1"/>
    <row r="3998" s="259" customFormat="1"/>
    <row r="3999" s="259" customFormat="1"/>
    <row r="4000" s="259" customFormat="1"/>
    <row r="4001" s="259" customFormat="1"/>
    <row r="4002" s="259" customFormat="1"/>
    <row r="4003" s="259" customFormat="1"/>
    <row r="4004" s="259" customFormat="1"/>
    <row r="4005" s="259" customFormat="1"/>
    <row r="4006" s="259" customFormat="1"/>
    <row r="4007" s="259" customFormat="1"/>
    <row r="4008" s="259" customFormat="1"/>
    <row r="4009" s="259" customFormat="1"/>
    <row r="4010" s="259" customFormat="1"/>
    <row r="4011" s="259" customFormat="1"/>
    <row r="4012" s="259" customFormat="1"/>
    <row r="4013" s="259" customFormat="1"/>
    <row r="4014" s="259" customFormat="1"/>
    <row r="4015" s="259" customFormat="1"/>
    <row r="4016" s="259" customFormat="1"/>
    <row r="4017" s="259" customFormat="1"/>
    <row r="4018" s="259" customFormat="1"/>
    <row r="4019" s="259" customFormat="1"/>
    <row r="4020" s="259" customFormat="1"/>
    <row r="4021" s="259" customFormat="1"/>
    <row r="4022" s="259" customFormat="1"/>
    <row r="4023" s="259" customFormat="1"/>
    <row r="4024" s="259" customFormat="1"/>
    <row r="4025" s="259" customFormat="1"/>
    <row r="4026" s="259" customFormat="1"/>
    <row r="4027" s="259" customFormat="1"/>
    <row r="4028" s="259" customFormat="1"/>
    <row r="4029" s="259" customFormat="1"/>
    <row r="4030" s="259" customFormat="1"/>
    <row r="4031" s="259" customFormat="1"/>
    <row r="4032" s="259" customFormat="1"/>
    <row r="4033" s="259" customFormat="1"/>
    <row r="4034" s="259" customFormat="1"/>
    <row r="4035" s="259" customFormat="1"/>
    <row r="4036" s="259" customFormat="1"/>
    <row r="4037" s="259" customFormat="1"/>
    <row r="4038" s="259" customFormat="1"/>
    <row r="4039" s="259" customFormat="1"/>
    <row r="4040" s="259" customFormat="1"/>
    <row r="4041" s="259" customFormat="1"/>
    <row r="4042" s="259" customFormat="1"/>
    <row r="4043" s="259" customFormat="1"/>
    <row r="4044" s="259" customFormat="1"/>
    <row r="4045" s="259" customFormat="1"/>
    <row r="4046" s="259" customFormat="1"/>
    <row r="4047" s="259" customFormat="1"/>
    <row r="4048" s="259" customFormat="1"/>
    <row r="4049" s="259" customFormat="1"/>
    <row r="4050" s="259" customFormat="1"/>
    <row r="4051" s="259" customFormat="1"/>
    <row r="4052" s="259" customFormat="1"/>
    <row r="4053" s="259" customFormat="1"/>
    <row r="4054" s="259" customFormat="1"/>
    <row r="4055" s="259" customFormat="1"/>
    <row r="4056" s="259" customFormat="1"/>
    <row r="4057" s="259" customFormat="1"/>
    <row r="4058" s="259" customFormat="1"/>
    <row r="4059" s="259" customFormat="1"/>
    <row r="4060" s="259" customFormat="1"/>
    <row r="4061" s="259" customFormat="1"/>
    <row r="4062" s="259" customFormat="1"/>
    <row r="4063" s="259" customFormat="1"/>
    <row r="4064" s="259" customFormat="1"/>
    <row r="4065" s="259" customFormat="1"/>
    <row r="4066" s="259" customFormat="1"/>
    <row r="4067" s="259" customFormat="1"/>
    <row r="4068" s="259" customFormat="1"/>
    <row r="4069" s="259" customFormat="1"/>
    <row r="4070" s="259" customFormat="1"/>
    <row r="4071" s="259" customFormat="1"/>
    <row r="4072" s="259" customFormat="1"/>
    <row r="4073" s="259" customFormat="1"/>
    <row r="4074" s="259" customFormat="1"/>
    <row r="4075" s="259" customFormat="1"/>
    <row r="4076" s="259" customFormat="1"/>
    <row r="4077" s="259" customFormat="1"/>
    <row r="4078" s="259" customFormat="1"/>
    <row r="4079" s="259" customFormat="1"/>
    <row r="4080" s="259" customFormat="1"/>
    <row r="4081" s="259" customFormat="1"/>
    <row r="4082" s="259" customFormat="1"/>
    <row r="4083" s="259" customFormat="1"/>
    <row r="4084" s="259" customFormat="1"/>
    <row r="4085" s="259" customFormat="1"/>
    <row r="4086" s="259" customFormat="1"/>
    <row r="4087" s="259" customFormat="1"/>
    <row r="4088" s="259" customFormat="1"/>
    <row r="4089" s="259" customFormat="1"/>
    <row r="4090" s="259" customFormat="1"/>
    <row r="4091" s="259" customFormat="1"/>
    <row r="4092" s="259" customFormat="1"/>
    <row r="4093" s="259" customFormat="1"/>
    <row r="4094" s="259" customFormat="1"/>
    <row r="4095" s="259" customFormat="1"/>
    <row r="4096" s="259" customFormat="1"/>
    <row r="4097" s="259" customFormat="1"/>
    <row r="4098" s="259" customFormat="1"/>
    <row r="4099" s="259" customFormat="1"/>
    <row r="4100" s="259" customFormat="1"/>
    <row r="4101" s="259" customFormat="1"/>
    <row r="4102" s="259" customFormat="1"/>
    <row r="4103" s="259" customFormat="1"/>
    <row r="4104" s="259" customFormat="1"/>
    <row r="4105" s="259" customFormat="1"/>
    <row r="4106" s="259" customFormat="1"/>
    <row r="4107" s="259" customFormat="1"/>
    <row r="4108" s="259" customFormat="1"/>
    <row r="4109" s="259" customFormat="1"/>
    <row r="4110" s="259" customFormat="1"/>
    <row r="4111" s="259" customFormat="1"/>
    <row r="4112" s="259" customFormat="1"/>
    <row r="4113" s="259" customFormat="1"/>
    <row r="4114" s="259" customFormat="1"/>
    <row r="4115" s="259" customFormat="1"/>
    <row r="4116" s="259" customFormat="1"/>
    <row r="4117" s="259" customFormat="1"/>
    <row r="4118" s="259" customFormat="1"/>
    <row r="4119" s="259" customFormat="1"/>
    <row r="4120" s="259" customFormat="1"/>
    <row r="4121" s="259" customFormat="1"/>
    <row r="4122" s="259" customFormat="1"/>
    <row r="4123" s="259" customFormat="1"/>
    <row r="4124" s="259" customFormat="1"/>
    <row r="4125" s="259" customFormat="1"/>
    <row r="4126" s="259" customFormat="1"/>
    <row r="4127" s="259" customFormat="1"/>
    <row r="4128" s="259" customFormat="1"/>
    <row r="4129" s="259" customFormat="1"/>
    <row r="4130" s="259" customFormat="1"/>
    <row r="4131" s="259" customFormat="1"/>
    <row r="4132" s="259" customFormat="1"/>
    <row r="4133" s="259" customFormat="1"/>
    <row r="4134" s="259" customFormat="1"/>
    <row r="4135" s="259" customFormat="1"/>
    <row r="4136" s="259" customFormat="1"/>
    <row r="4137" s="259" customFormat="1"/>
    <row r="4138" s="259" customFormat="1"/>
    <row r="4139" s="259" customFormat="1"/>
    <row r="4140" s="259" customFormat="1"/>
    <row r="4141" s="259" customFormat="1"/>
    <row r="4142" s="259" customFormat="1"/>
    <row r="4143" s="259" customFormat="1"/>
    <row r="4144" s="259" customFormat="1"/>
    <row r="4145" s="259" customFormat="1"/>
    <row r="4146" s="259" customFormat="1"/>
    <row r="4147" s="259" customFormat="1"/>
    <row r="4148" s="259" customFormat="1"/>
    <row r="4149" s="259" customFormat="1"/>
    <row r="4150" s="259" customFormat="1"/>
    <row r="4151" s="259" customFormat="1"/>
    <row r="4152" s="259" customFormat="1"/>
    <row r="4153" s="259" customFormat="1"/>
    <row r="4154" s="259" customFormat="1"/>
    <row r="4155" s="259" customFormat="1"/>
    <row r="4156" s="259" customFormat="1"/>
    <row r="4157" s="259" customFormat="1"/>
    <row r="4158" s="259" customFormat="1"/>
    <row r="4159" s="259" customFormat="1"/>
    <row r="4160" s="259" customFormat="1"/>
    <row r="4161" s="259" customFormat="1"/>
    <row r="4162" s="259" customFormat="1"/>
    <row r="4163" s="259" customFormat="1"/>
    <row r="4164" s="259" customFormat="1"/>
    <row r="4165" s="259" customFormat="1"/>
    <row r="4166" s="259" customFormat="1"/>
    <row r="4167" s="259" customFormat="1"/>
    <row r="4168" s="259" customFormat="1"/>
    <row r="4169" s="259" customFormat="1"/>
    <row r="4170" s="259" customFormat="1"/>
    <row r="4171" s="259" customFormat="1"/>
    <row r="4172" s="259" customFormat="1"/>
    <row r="4173" s="259" customFormat="1"/>
    <row r="4174" s="259" customFormat="1"/>
    <row r="4175" s="259" customFormat="1"/>
    <row r="4176" s="259" customFormat="1"/>
    <row r="4177" s="259" customFormat="1"/>
    <row r="4178" s="259" customFormat="1"/>
    <row r="4179" s="259" customFormat="1"/>
    <row r="4180" s="259" customFormat="1"/>
    <row r="4181" s="259" customFormat="1"/>
    <row r="4182" s="259" customFormat="1"/>
    <row r="4183" s="259" customFormat="1"/>
    <row r="4184" s="259" customFormat="1"/>
    <row r="4185" s="259" customFormat="1"/>
    <row r="4186" s="259" customFormat="1"/>
    <row r="4187" s="259" customFormat="1"/>
    <row r="4188" s="259" customFormat="1"/>
    <row r="4189" s="259" customFormat="1"/>
    <row r="4190" s="259" customFormat="1"/>
    <row r="4191" s="259" customFormat="1"/>
    <row r="4192" s="259" customFormat="1"/>
    <row r="4193" s="259" customFormat="1"/>
    <row r="4194" s="259" customFormat="1"/>
    <row r="4195" s="259" customFormat="1"/>
    <row r="4196" s="259" customFormat="1"/>
    <row r="4197" s="259" customFormat="1"/>
    <row r="4198" s="259" customFormat="1"/>
    <row r="4199" s="259" customFormat="1"/>
    <row r="4200" s="259" customFormat="1"/>
    <row r="4201" s="259" customFormat="1"/>
    <row r="4202" s="259" customFormat="1"/>
    <row r="4203" s="259" customFormat="1"/>
    <row r="4204" s="259" customFormat="1"/>
    <row r="4205" s="259" customFormat="1"/>
    <row r="4206" s="259" customFormat="1"/>
    <row r="4207" s="259" customFormat="1"/>
    <row r="4208" s="259" customFormat="1"/>
    <row r="4209" s="259" customFormat="1"/>
    <row r="4210" s="259" customFormat="1"/>
    <row r="4211" s="259" customFormat="1"/>
    <row r="4212" s="259" customFormat="1"/>
    <row r="4213" s="259" customFormat="1"/>
    <row r="4214" s="259" customFormat="1"/>
    <row r="4215" s="259" customFormat="1"/>
    <row r="4216" s="259" customFormat="1"/>
    <row r="4217" s="259" customFormat="1"/>
    <row r="4218" s="259" customFormat="1"/>
    <row r="4219" s="259" customFormat="1"/>
    <row r="4220" s="259" customFormat="1"/>
    <row r="4221" s="259" customFormat="1"/>
    <row r="4222" s="259" customFormat="1"/>
    <row r="4223" s="259" customFormat="1"/>
    <row r="4224" s="259" customFormat="1"/>
    <row r="4225" s="259" customFormat="1"/>
    <row r="4226" s="259" customFormat="1"/>
    <row r="4227" s="259" customFormat="1"/>
    <row r="4228" s="259" customFormat="1"/>
    <row r="4229" s="259" customFormat="1"/>
    <row r="4230" s="259" customFormat="1"/>
    <row r="4231" s="259" customFormat="1"/>
    <row r="4232" s="259" customFormat="1"/>
    <row r="4233" s="259" customFormat="1"/>
    <row r="4234" s="259" customFormat="1"/>
    <row r="4235" s="259" customFormat="1"/>
    <row r="4236" s="259" customFormat="1"/>
    <row r="4237" s="259" customFormat="1"/>
    <row r="4238" s="259" customFormat="1"/>
    <row r="4239" s="259" customFormat="1"/>
    <row r="4240" s="259" customFormat="1"/>
    <row r="4241" s="259" customFormat="1"/>
    <row r="4242" s="259" customFormat="1"/>
    <row r="4243" s="259" customFormat="1"/>
    <row r="4244" s="259" customFormat="1"/>
    <row r="4245" s="259" customFormat="1"/>
    <row r="4246" s="259" customFormat="1"/>
    <row r="4247" s="259" customFormat="1"/>
    <row r="4248" s="259" customFormat="1"/>
    <row r="4249" s="259" customFormat="1"/>
    <row r="4250" s="259" customFormat="1"/>
    <row r="4251" s="259" customFormat="1"/>
    <row r="4252" s="259" customFormat="1"/>
    <row r="4253" s="259" customFormat="1"/>
    <row r="4254" s="259" customFormat="1"/>
    <row r="4255" s="259" customFormat="1"/>
    <row r="4256" s="259" customFormat="1"/>
    <row r="4257" s="259" customFormat="1"/>
    <row r="4258" s="259" customFormat="1"/>
    <row r="4259" s="259" customFormat="1"/>
    <row r="4260" s="259" customFormat="1"/>
    <row r="4261" s="259" customFormat="1"/>
    <row r="4262" s="259" customFormat="1"/>
    <row r="4263" s="259" customFormat="1"/>
    <row r="4264" s="259" customFormat="1"/>
    <row r="4265" s="259" customFormat="1"/>
    <row r="4266" s="259" customFormat="1"/>
    <row r="4267" s="259" customFormat="1"/>
    <row r="4268" s="259" customFormat="1"/>
    <row r="4269" s="259" customFormat="1"/>
    <row r="4270" s="259" customFormat="1"/>
    <row r="4271" s="259" customFormat="1"/>
    <row r="4272" s="259" customFormat="1"/>
    <row r="4273" s="259" customFormat="1"/>
    <row r="4274" s="259" customFormat="1"/>
    <row r="4275" s="259" customFormat="1"/>
    <row r="4276" s="259" customFormat="1"/>
    <row r="4277" s="259" customFormat="1"/>
    <row r="4278" s="259" customFormat="1"/>
    <row r="4279" s="259" customFormat="1"/>
    <row r="4280" s="259" customFormat="1"/>
    <row r="4281" s="259" customFormat="1"/>
    <row r="4282" s="259" customFormat="1"/>
    <row r="4283" s="259" customFormat="1"/>
    <row r="4284" s="259" customFormat="1"/>
    <row r="4285" s="259" customFormat="1"/>
    <row r="4286" s="259" customFormat="1"/>
    <row r="4287" s="259" customFormat="1"/>
    <row r="4288" s="259" customFormat="1"/>
    <row r="4289" s="259" customFormat="1"/>
    <row r="4290" s="259" customFormat="1"/>
    <row r="4291" s="259" customFormat="1"/>
    <row r="4292" s="259" customFormat="1"/>
    <row r="4293" s="259" customFormat="1"/>
    <row r="4294" s="259" customFormat="1"/>
    <row r="4295" s="259" customFormat="1"/>
    <row r="4296" s="259" customFormat="1"/>
    <row r="4297" s="259" customFormat="1"/>
    <row r="4298" s="259" customFormat="1"/>
    <row r="4299" s="259" customFormat="1"/>
    <row r="4300" s="259" customFormat="1"/>
    <row r="4301" s="259" customFormat="1"/>
    <row r="4302" s="259" customFormat="1"/>
    <row r="4303" s="259" customFormat="1"/>
    <row r="4304" s="259" customFormat="1"/>
    <row r="4305" s="259" customFormat="1"/>
    <row r="4306" s="259" customFormat="1"/>
    <row r="4307" s="259" customFormat="1"/>
    <row r="4308" s="259" customFormat="1"/>
    <row r="4309" s="259" customFormat="1"/>
    <row r="4310" s="259" customFormat="1"/>
    <row r="4311" s="259" customFormat="1"/>
    <row r="4312" s="259" customFormat="1"/>
    <row r="4313" s="259" customFormat="1"/>
    <row r="4314" s="259" customFormat="1"/>
    <row r="4315" s="259" customFormat="1"/>
    <row r="4316" s="259" customFormat="1"/>
    <row r="4317" s="259" customFormat="1"/>
    <row r="4318" s="259" customFormat="1"/>
    <row r="4319" s="259" customFormat="1"/>
    <row r="4320" s="259" customFormat="1"/>
    <row r="4321" s="259" customFormat="1"/>
    <row r="4322" s="259" customFormat="1"/>
    <row r="4323" s="259" customFormat="1"/>
    <row r="4324" s="259" customFormat="1"/>
    <row r="4325" s="259" customFormat="1"/>
    <row r="4326" s="259" customFormat="1"/>
    <row r="4327" s="259" customFormat="1"/>
    <row r="4328" s="259" customFormat="1"/>
    <row r="4329" s="259" customFormat="1"/>
    <row r="4330" s="259" customFormat="1"/>
    <row r="4331" s="259" customFormat="1"/>
    <row r="4332" s="259" customFormat="1"/>
    <row r="4333" s="259" customFormat="1"/>
    <row r="4334" s="259" customFormat="1"/>
    <row r="4335" s="259" customFormat="1"/>
    <row r="4336" s="259" customFormat="1"/>
    <row r="4337" s="259" customFormat="1"/>
    <row r="4338" s="259" customFormat="1"/>
    <row r="4339" s="259" customFormat="1"/>
    <row r="4340" s="259" customFormat="1"/>
    <row r="4341" s="259" customFormat="1"/>
    <row r="4342" s="259" customFormat="1"/>
    <row r="4343" s="259" customFormat="1"/>
    <row r="4344" s="259" customFormat="1"/>
    <row r="4345" s="259" customFormat="1"/>
    <row r="4346" s="259" customFormat="1"/>
    <row r="4347" s="259" customFormat="1"/>
    <row r="4348" s="259" customFormat="1"/>
    <row r="4349" s="259" customFormat="1"/>
    <row r="4350" s="259" customFormat="1"/>
    <row r="4351" s="259" customFormat="1"/>
    <row r="4352" s="259" customFormat="1"/>
    <row r="4353" s="259" customFormat="1"/>
    <row r="4354" s="259" customFormat="1"/>
    <row r="4355" s="259" customFormat="1"/>
    <row r="4356" s="259" customFormat="1"/>
    <row r="4357" s="259" customFormat="1"/>
    <row r="4358" s="259" customFormat="1"/>
    <row r="4359" s="259" customFormat="1"/>
    <row r="4360" s="259" customFormat="1"/>
    <row r="4361" s="259" customFormat="1"/>
    <row r="4362" s="259" customFormat="1"/>
    <row r="4363" s="259" customFormat="1"/>
    <row r="4364" s="259" customFormat="1"/>
    <row r="4365" s="259" customFormat="1"/>
    <row r="4366" s="259" customFormat="1"/>
    <row r="4367" s="259" customFormat="1"/>
    <row r="4368" s="259" customFormat="1"/>
    <row r="4369" s="259" customFormat="1"/>
    <row r="4370" s="259" customFormat="1"/>
    <row r="4371" s="259" customFormat="1"/>
    <row r="4372" s="259" customFormat="1"/>
    <row r="4373" s="259" customFormat="1"/>
    <row r="4374" s="259" customFormat="1"/>
    <row r="4375" s="259" customFormat="1"/>
    <row r="4376" s="259" customFormat="1"/>
    <row r="4377" s="259" customFormat="1"/>
    <row r="4378" s="259" customFormat="1"/>
    <row r="4379" s="259" customFormat="1"/>
    <row r="4380" s="259" customFormat="1"/>
    <row r="4381" s="259" customFormat="1"/>
    <row r="4382" s="259" customFormat="1"/>
    <row r="4383" s="259" customFormat="1"/>
    <row r="4384" s="259" customFormat="1"/>
    <row r="4385" s="259" customFormat="1"/>
    <row r="4386" s="259" customFormat="1"/>
    <row r="4387" s="259" customFormat="1"/>
    <row r="4388" s="259" customFormat="1"/>
    <row r="4389" s="259" customFormat="1"/>
    <row r="4390" s="259" customFormat="1"/>
    <row r="4391" s="259" customFormat="1"/>
    <row r="4392" s="259" customFormat="1"/>
    <row r="4393" s="259" customFormat="1"/>
    <row r="4394" s="259" customFormat="1"/>
    <row r="4395" s="259" customFormat="1"/>
    <row r="4396" s="259" customFormat="1"/>
    <row r="4397" s="259" customFormat="1"/>
    <row r="4398" s="259" customFormat="1"/>
    <row r="4399" s="259" customFormat="1"/>
    <row r="4400" s="259" customFormat="1"/>
    <row r="4401" s="259" customFormat="1"/>
    <row r="4402" s="259" customFormat="1"/>
    <row r="4403" s="259" customFormat="1"/>
    <row r="4404" s="259" customFormat="1"/>
    <row r="4405" s="259" customFormat="1"/>
    <row r="4406" s="259" customFormat="1"/>
    <row r="4407" s="259" customFormat="1"/>
    <row r="4408" s="259" customFormat="1"/>
    <row r="4409" s="259" customFormat="1"/>
    <row r="4410" s="259" customFormat="1"/>
    <row r="4411" s="259" customFormat="1"/>
    <row r="4412" s="259" customFormat="1"/>
    <row r="4413" s="259" customFormat="1"/>
    <row r="4414" s="259" customFormat="1"/>
    <row r="4415" s="259" customFormat="1"/>
    <row r="4416" s="259" customFormat="1"/>
    <row r="4417" s="259" customFormat="1"/>
    <row r="4418" s="259" customFormat="1"/>
    <row r="4419" s="259" customFormat="1"/>
    <row r="4420" s="259" customFormat="1"/>
    <row r="4421" s="259" customFormat="1"/>
    <row r="4422" s="259" customFormat="1"/>
    <row r="4423" s="259" customFormat="1"/>
    <row r="4424" s="259" customFormat="1"/>
    <row r="4425" s="259" customFormat="1"/>
    <row r="4426" s="259" customFormat="1"/>
    <row r="4427" s="259" customFormat="1"/>
    <row r="4428" s="259" customFormat="1"/>
    <row r="4429" s="259" customFormat="1"/>
    <row r="4430" s="259" customFormat="1"/>
    <row r="4431" s="259" customFormat="1"/>
    <row r="4432" s="259" customFormat="1"/>
    <row r="4433" s="259" customFormat="1"/>
    <row r="4434" s="259" customFormat="1"/>
    <row r="4435" s="259" customFormat="1"/>
    <row r="4436" s="259" customFormat="1"/>
    <row r="4437" s="259" customFormat="1"/>
    <row r="4438" s="259" customFormat="1"/>
    <row r="4439" s="259" customFormat="1"/>
    <row r="4440" s="259" customFormat="1"/>
    <row r="4441" s="259" customFormat="1"/>
    <row r="4442" s="259" customFormat="1"/>
    <row r="4443" s="259" customFormat="1"/>
    <row r="4444" s="259" customFormat="1"/>
    <row r="4445" s="259" customFormat="1"/>
    <row r="4446" s="259" customFormat="1"/>
    <row r="4447" s="259" customFormat="1"/>
    <row r="4448" s="259" customFormat="1"/>
    <row r="4449" s="259" customFormat="1"/>
    <row r="4450" s="259" customFormat="1"/>
    <row r="4451" s="259" customFormat="1"/>
    <row r="4452" s="259" customFormat="1"/>
    <row r="4453" s="259" customFormat="1"/>
    <row r="4454" s="259" customFormat="1"/>
    <row r="4455" s="259" customFormat="1"/>
    <row r="4456" s="259" customFormat="1"/>
    <row r="4457" s="259" customFormat="1"/>
    <row r="4458" s="259" customFormat="1"/>
    <row r="4459" s="259" customFormat="1"/>
    <row r="4460" s="259" customFormat="1"/>
    <row r="4461" s="259" customFormat="1"/>
    <row r="4462" s="259" customFormat="1"/>
    <row r="4463" s="259" customFormat="1"/>
    <row r="4464" s="259" customFormat="1"/>
    <row r="4465" s="259" customFormat="1"/>
    <row r="4466" s="259" customFormat="1"/>
    <row r="4467" s="259" customFormat="1"/>
    <row r="4468" s="259" customFormat="1"/>
    <row r="4469" s="259" customFormat="1"/>
    <row r="4470" s="259" customFormat="1"/>
    <row r="4471" s="259" customFormat="1"/>
    <row r="4472" s="259" customFormat="1"/>
    <row r="4473" s="259" customFormat="1"/>
    <row r="4474" s="259" customFormat="1"/>
    <row r="4475" s="259" customFormat="1"/>
    <row r="4476" s="259" customFormat="1"/>
    <row r="4477" s="259" customFormat="1"/>
    <row r="4478" s="259" customFormat="1"/>
    <row r="4479" s="259" customFormat="1"/>
    <row r="4480" s="259" customFormat="1"/>
    <row r="4481" s="259" customFormat="1"/>
    <row r="4482" s="259" customFormat="1"/>
    <row r="4483" s="259" customFormat="1"/>
    <row r="4484" s="259" customFormat="1"/>
    <row r="4485" s="259" customFormat="1"/>
    <row r="4486" s="259" customFormat="1"/>
    <row r="4487" s="259" customFormat="1"/>
    <row r="4488" s="259" customFormat="1"/>
    <row r="4489" s="259" customFormat="1"/>
    <row r="4490" s="259" customFormat="1"/>
    <row r="4491" s="259" customFormat="1"/>
    <row r="4492" s="259" customFormat="1"/>
    <row r="4493" s="259" customFormat="1"/>
    <row r="4494" s="259" customFormat="1"/>
    <row r="4495" s="259" customFormat="1"/>
    <row r="4496" s="259" customFormat="1"/>
    <row r="4497" s="259" customFormat="1"/>
    <row r="4498" s="259" customFormat="1"/>
    <row r="4499" s="259" customFormat="1"/>
    <row r="4500" s="259" customFormat="1"/>
    <row r="4501" s="259" customFormat="1"/>
    <row r="4502" s="259" customFormat="1"/>
    <row r="4503" s="259" customFormat="1"/>
    <row r="4504" s="259" customFormat="1"/>
    <row r="4505" s="259" customFormat="1"/>
    <row r="4506" s="259" customFormat="1"/>
    <row r="4507" s="259" customFormat="1"/>
    <row r="4508" s="259" customFormat="1"/>
    <row r="4509" s="259" customFormat="1"/>
    <row r="4510" s="259" customFormat="1"/>
    <row r="4511" s="259" customFormat="1"/>
    <row r="4512" s="259" customFormat="1"/>
    <row r="4513" s="259" customFormat="1"/>
    <row r="4514" s="259" customFormat="1"/>
    <row r="4515" s="259" customFormat="1"/>
    <row r="4516" s="259" customFormat="1"/>
    <row r="4517" s="259" customFormat="1"/>
    <row r="4518" s="259" customFormat="1"/>
    <row r="4519" s="259" customFormat="1"/>
    <row r="4520" s="259" customFormat="1"/>
    <row r="4521" s="259" customFormat="1"/>
    <row r="4522" s="259" customFormat="1"/>
    <row r="4523" s="259" customFormat="1"/>
    <row r="4524" s="259" customFormat="1"/>
    <row r="4525" s="259" customFormat="1"/>
    <row r="4526" s="259" customFormat="1"/>
    <row r="4527" s="259" customFormat="1"/>
    <row r="4528" s="259" customFormat="1"/>
    <row r="4529" s="259" customFormat="1"/>
    <row r="4530" s="259" customFormat="1"/>
    <row r="4531" s="259" customFormat="1"/>
    <row r="4532" s="259" customFormat="1"/>
    <row r="4533" s="259" customFormat="1"/>
    <row r="4534" s="259" customFormat="1"/>
    <row r="4535" s="259" customFormat="1"/>
    <row r="4536" s="259" customFormat="1"/>
    <row r="4537" s="259" customFormat="1"/>
    <row r="4538" s="259" customFormat="1"/>
    <row r="4539" s="259" customFormat="1"/>
    <row r="4540" s="259" customFormat="1"/>
    <row r="4541" s="259" customFormat="1"/>
    <row r="4542" s="259" customFormat="1"/>
    <row r="4543" s="259" customFormat="1"/>
    <row r="4544" s="259" customFormat="1"/>
    <row r="4545" s="259" customFormat="1"/>
    <row r="4546" s="259" customFormat="1"/>
    <row r="4547" s="259" customFormat="1"/>
    <row r="4548" s="259" customFormat="1"/>
    <row r="4549" s="259" customFormat="1"/>
    <row r="4550" s="259" customFormat="1"/>
    <row r="4551" s="259" customFormat="1"/>
    <row r="4552" s="259" customFormat="1"/>
    <row r="4553" s="259" customFormat="1"/>
    <row r="4554" s="259" customFormat="1"/>
    <row r="4555" s="259" customFormat="1"/>
    <row r="4556" s="259" customFormat="1"/>
    <row r="4557" s="259" customFormat="1"/>
    <row r="4558" s="259" customFormat="1"/>
    <row r="4559" s="259" customFormat="1"/>
    <row r="4560" s="259" customFormat="1"/>
    <row r="4561" s="259" customFormat="1"/>
    <row r="4562" s="259" customFormat="1"/>
    <row r="4563" s="259" customFormat="1"/>
    <row r="4564" s="259" customFormat="1"/>
    <row r="4565" s="259" customFormat="1"/>
    <row r="4566" s="259" customFormat="1"/>
    <row r="4567" s="259" customFormat="1"/>
    <row r="4568" s="259" customFormat="1"/>
    <row r="4569" s="259" customFormat="1"/>
    <row r="4570" s="259" customFormat="1"/>
    <row r="4571" s="259" customFormat="1"/>
    <row r="4572" s="259" customFormat="1"/>
    <row r="4573" s="259" customFormat="1"/>
    <row r="4574" s="259" customFormat="1"/>
    <row r="4575" s="259" customFormat="1"/>
    <row r="4576" s="259" customFormat="1"/>
    <row r="4577" s="259" customFormat="1"/>
    <row r="4578" s="259" customFormat="1"/>
    <row r="4579" s="259" customFormat="1"/>
    <row r="4580" s="259" customFormat="1"/>
    <row r="4581" s="259" customFormat="1"/>
    <row r="4582" s="259" customFormat="1"/>
    <row r="4583" s="259" customFormat="1"/>
    <row r="4584" s="259" customFormat="1"/>
    <row r="4585" s="259" customFormat="1"/>
    <row r="4586" s="259" customFormat="1"/>
    <row r="4587" s="259" customFormat="1"/>
    <row r="4588" s="259" customFormat="1"/>
    <row r="4589" s="259" customFormat="1"/>
    <row r="4590" s="259" customFormat="1"/>
    <row r="4591" s="259" customFormat="1"/>
    <row r="4592" s="259" customFormat="1"/>
    <row r="4593" s="259" customFormat="1"/>
    <row r="4594" s="259" customFormat="1"/>
    <row r="4595" s="259" customFormat="1"/>
    <row r="4596" s="259" customFormat="1"/>
    <row r="4597" s="259" customFormat="1"/>
    <row r="4598" s="259" customFormat="1"/>
    <row r="4599" s="259" customFormat="1"/>
    <row r="4600" s="259" customFormat="1"/>
    <row r="4601" s="259" customFormat="1"/>
    <row r="4602" s="259" customFormat="1"/>
    <row r="4603" s="259" customFormat="1"/>
    <row r="4604" s="259" customFormat="1"/>
    <row r="4605" s="259" customFormat="1"/>
    <row r="4606" s="259" customFormat="1"/>
    <row r="4607" s="259" customFormat="1"/>
    <row r="4608" s="259" customFormat="1"/>
    <row r="4609" s="259" customFormat="1"/>
    <row r="4610" s="259" customFormat="1"/>
    <row r="4611" s="259" customFormat="1"/>
    <row r="4612" s="259" customFormat="1"/>
    <row r="4613" s="259" customFormat="1"/>
    <row r="4614" s="259" customFormat="1"/>
    <row r="4615" s="259" customFormat="1"/>
    <row r="4616" s="259" customFormat="1"/>
    <row r="4617" s="259" customFormat="1"/>
    <row r="4618" s="259" customFormat="1"/>
    <row r="4619" s="259" customFormat="1"/>
    <row r="4620" s="259" customFormat="1"/>
    <row r="4621" s="259" customFormat="1"/>
    <row r="4622" s="259" customFormat="1"/>
    <row r="4623" s="259" customFormat="1"/>
    <row r="4624" s="259" customFormat="1"/>
    <row r="4625" s="259" customFormat="1"/>
    <row r="4626" s="259" customFormat="1"/>
    <row r="4627" s="259" customFormat="1"/>
    <row r="4628" s="259" customFormat="1"/>
    <row r="4629" s="259" customFormat="1"/>
    <row r="4630" s="259" customFormat="1"/>
    <row r="4631" s="259" customFormat="1"/>
    <row r="4632" s="259" customFormat="1"/>
    <row r="4633" s="259" customFormat="1"/>
    <row r="4634" s="259" customFormat="1"/>
    <row r="4635" s="259" customFormat="1"/>
    <row r="4636" s="259" customFormat="1"/>
    <row r="4637" s="259" customFormat="1"/>
    <row r="4638" s="259" customFormat="1"/>
    <row r="4639" s="259" customFormat="1"/>
    <row r="4640" s="259" customFormat="1"/>
    <row r="4641" s="259" customFormat="1"/>
    <row r="4642" s="259" customFormat="1"/>
    <row r="4643" s="259" customFormat="1"/>
    <row r="4644" s="259" customFormat="1"/>
    <row r="4645" s="259" customFormat="1"/>
    <row r="4646" s="259" customFormat="1"/>
    <row r="4647" s="259" customFormat="1"/>
    <row r="4648" s="259" customFormat="1"/>
    <row r="4649" s="259" customFormat="1"/>
    <row r="4650" s="259" customFormat="1"/>
    <row r="4651" s="259" customFormat="1"/>
    <row r="4652" s="259" customFormat="1"/>
    <row r="4653" s="259" customFormat="1"/>
    <row r="4654" s="259" customFormat="1"/>
    <row r="4655" s="259" customFormat="1"/>
    <row r="4656" s="259" customFormat="1"/>
    <row r="4657" s="259" customFormat="1"/>
    <row r="4658" s="259" customFormat="1"/>
    <row r="4659" s="259" customFormat="1"/>
    <row r="4660" s="259" customFormat="1"/>
    <row r="4661" s="259" customFormat="1"/>
    <row r="4662" s="259" customFormat="1"/>
    <row r="4663" s="259" customFormat="1"/>
    <row r="4664" s="259" customFormat="1"/>
    <row r="4665" s="259" customFormat="1"/>
    <row r="4666" s="259" customFormat="1"/>
    <row r="4667" s="259" customFormat="1"/>
    <row r="4668" s="259" customFormat="1"/>
    <row r="4669" s="259" customFormat="1"/>
    <row r="4670" s="259" customFormat="1"/>
    <row r="4671" s="259" customFormat="1"/>
    <row r="4672" s="259" customFormat="1"/>
    <row r="4673" s="259" customFormat="1"/>
    <row r="4674" s="259" customFormat="1"/>
    <row r="4675" s="259" customFormat="1"/>
    <row r="4676" s="259" customFormat="1"/>
    <row r="4677" s="259" customFormat="1"/>
    <row r="4678" s="259" customFormat="1"/>
    <row r="4679" s="259" customFormat="1"/>
    <row r="4680" s="259" customFormat="1"/>
    <row r="4681" s="259" customFormat="1"/>
    <row r="4682" s="259" customFormat="1"/>
    <row r="4683" s="259" customFormat="1"/>
    <row r="4684" s="259" customFormat="1"/>
    <row r="4685" s="259" customFormat="1"/>
    <row r="4686" s="259" customFormat="1"/>
    <row r="4687" s="259" customFormat="1"/>
    <row r="4688" s="259" customFormat="1"/>
    <row r="4689" s="259" customFormat="1"/>
    <row r="4690" s="259" customFormat="1"/>
    <row r="4691" s="259" customFormat="1"/>
    <row r="4692" s="259" customFormat="1"/>
    <row r="4693" s="259" customFormat="1"/>
    <row r="4694" s="259" customFormat="1"/>
    <row r="4695" s="259" customFormat="1"/>
    <row r="4696" s="259" customFormat="1"/>
    <row r="4697" s="259" customFormat="1"/>
    <row r="4698" s="259" customFormat="1"/>
    <row r="4699" s="259" customFormat="1"/>
    <row r="4700" s="259" customFormat="1"/>
    <row r="4701" s="259" customFormat="1"/>
    <row r="4702" s="259" customFormat="1"/>
    <row r="4703" s="259" customFormat="1"/>
    <row r="4704" s="259" customFormat="1"/>
    <row r="4705" s="259" customFormat="1"/>
    <row r="4706" s="259" customFormat="1"/>
    <row r="4707" s="259" customFormat="1"/>
    <row r="4708" s="259" customFormat="1"/>
    <row r="4709" s="259" customFormat="1"/>
    <row r="4710" s="259" customFormat="1"/>
    <row r="4711" s="259" customFormat="1"/>
    <row r="4712" s="259" customFormat="1"/>
    <row r="4713" s="259" customFormat="1"/>
    <row r="4714" s="259" customFormat="1"/>
    <row r="4715" s="259" customFormat="1"/>
    <row r="4716" s="259" customFormat="1"/>
    <row r="4717" s="259" customFormat="1"/>
    <row r="4718" s="259" customFormat="1"/>
    <row r="4719" s="259" customFormat="1"/>
    <row r="4720" s="259" customFormat="1"/>
    <row r="4721" s="259" customFormat="1"/>
    <row r="4722" s="259" customFormat="1"/>
    <row r="4723" s="259" customFormat="1"/>
    <row r="4724" s="259" customFormat="1"/>
    <row r="4725" s="259" customFormat="1"/>
    <row r="4726" s="259" customFormat="1"/>
    <row r="4727" s="259" customFormat="1"/>
    <row r="4728" s="259" customFormat="1"/>
    <row r="4729" s="259" customFormat="1"/>
    <row r="4730" s="259" customFormat="1"/>
    <row r="4731" s="259" customFormat="1"/>
    <row r="4732" s="259" customFormat="1"/>
    <row r="4733" s="259" customFormat="1"/>
    <row r="4734" s="259" customFormat="1"/>
    <row r="4735" s="259" customFormat="1"/>
    <row r="4736" s="259" customFormat="1"/>
    <row r="4737" s="259" customFormat="1"/>
    <row r="4738" s="259" customFormat="1"/>
    <row r="4739" s="259" customFormat="1"/>
    <row r="4740" s="259" customFormat="1"/>
    <row r="4741" s="259" customFormat="1"/>
    <row r="4742" s="259" customFormat="1"/>
    <row r="4743" s="259" customFormat="1"/>
    <row r="4744" s="259" customFormat="1"/>
    <row r="4745" s="259" customFormat="1"/>
    <row r="4746" s="259" customFormat="1"/>
    <row r="4747" s="259" customFormat="1"/>
    <row r="4748" s="259" customFormat="1"/>
    <row r="4749" s="259" customFormat="1"/>
    <row r="4750" s="259" customFormat="1"/>
    <row r="4751" s="259" customFormat="1"/>
    <row r="4752" s="259" customFormat="1"/>
    <row r="4753" s="259" customFormat="1"/>
    <row r="4754" s="259" customFormat="1"/>
    <row r="4755" s="259" customFormat="1"/>
    <row r="4756" s="259" customFormat="1"/>
    <row r="4757" s="259" customFormat="1"/>
    <row r="4758" s="259" customFormat="1"/>
    <row r="4759" s="259" customFormat="1"/>
    <row r="4760" s="259" customFormat="1"/>
    <row r="4761" s="259" customFormat="1"/>
    <row r="4762" s="259" customFormat="1"/>
    <row r="4763" s="259" customFormat="1"/>
    <row r="4764" s="259" customFormat="1"/>
    <row r="4765" s="259" customFormat="1"/>
    <row r="4766" s="259" customFormat="1"/>
    <row r="4767" s="259" customFormat="1"/>
    <row r="4768" s="259" customFormat="1"/>
    <row r="4769" s="259" customFormat="1"/>
    <row r="4770" s="259" customFormat="1"/>
    <row r="4771" s="259" customFormat="1"/>
    <row r="4772" s="259" customFormat="1"/>
    <row r="4773" s="259" customFormat="1"/>
    <row r="4774" s="259" customFormat="1"/>
    <row r="4775" s="259" customFormat="1"/>
    <row r="4776" s="259" customFormat="1"/>
    <row r="4777" s="259" customFormat="1"/>
    <row r="4778" s="259" customFormat="1"/>
    <row r="4779" s="259" customFormat="1"/>
    <row r="4780" s="259" customFormat="1"/>
    <row r="4781" s="259" customFormat="1"/>
    <row r="4782" s="259" customFormat="1"/>
    <row r="4783" s="259" customFormat="1"/>
    <row r="4784" s="259" customFormat="1"/>
    <row r="4785" s="259" customFormat="1"/>
    <row r="4786" s="259" customFormat="1"/>
    <row r="4787" s="259" customFormat="1"/>
    <row r="4788" s="259" customFormat="1"/>
    <row r="4789" s="259" customFormat="1"/>
    <row r="4790" s="259" customFormat="1"/>
    <row r="4791" s="259" customFormat="1"/>
    <row r="4792" s="259" customFormat="1"/>
    <row r="4793" s="259" customFormat="1"/>
    <row r="4794" s="259" customFormat="1"/>
    <row r="4795" s="259" customFormat="1"/>
    <row r="4796" s="259" customFormat="1"/>
    <row r="4797" s="259" customFormat="1"/>
    <row r="4798" s="259" customFormat="1"/>
    <row r="4799" s="259" customFormat="1"/>
    <row r="4800" s="259" customFormat="1"/>
    <row r="4801" s="259" customFormat="1"/>
    <row r="4802" s="259" customFormat="1"/>
    <row r="4803" s="259" customFormat="1"/>
    <row r="4804" s="259" customFormat="1"/>
    <row r="4805" s="259" customFormat="1"/>
    <row r="4806" s="259" customFormat="1"/>
    <row r="4807" s="259" customFormat="1"/>
    <row r="4808" s="259" customFormat="1"/>
    <row r="4809" s="259" customFormat="1"/>
    <row r="4810" s="259" customFormat="1"/>
    <row r="4811" s="259" customFormat="1"/>
    <row r="4812" s="259" customFormat="1"/>
    <row r="4813" s="259" customFormat="1"/>
    <row r="4814" s="259" customFormat="1"/>
    <row r="4815" s="259" customFormat="1"/>
    <row r="4816" s="259" customFormat="1"/>
    <row r="4817" s="259" customFormat="1"/>
    <row r="4818" s="259" customFormat="1"/>
    <row r="4819" s="259" customFormat="1"/>
    <row r="4820" s="259" customFormat="1"/>
    <row r="4821" s="259" customFormat="1"/>
    <row r="4822" s="259" customFormat="1"/>
    <row r="4823" s="259" customFormat="1"/>
    <row r="4824" s="259" customFormat="1"/>
    <row r="4825" s="259" customFormat="1"/>
    <row r="4826" s="259" customFormat="1"/>
    <row r="4827" s="259" customFormat="1"/>
    <row r="4828" s="259" customFormat="1"/>
    <row r="4829" s="259" customFormat="1"/>
    <row r="4830" s="259" customFormat="1"/>
    <row r="4831" s="259" customFormat="1"/>
    <row r="4832" s="259" customFormat="1"/>
    <row r="4833" s="259" customFormat="1"/>
    <row r="4834" s="259" customFormat="1"/>
    <row r="4835" s="259" customFormat="1"/>
    <row r="4836" s="259" customFormat="1"/>
    <row r="4837" s="259" customFormat="1"/>
    <row r="4838" s="259" customFormat="1"/>
    <row r="4839" s="259" customFormat="1"/>
    <row r="4840" s="259" customFormat="1"/>
    <row r="4841" s="259" customFormat="1"/>
    <row r="4842" s="259" customFormat="1"/>
    <row r="4843" s="259" customFormat="1"/>
    <row r="4844" s="259" customFormat="1"/>
    <row r="4845" s="259" customFormat="1"/>
    <row r="4846" s="259" customFormat="1"/>
    <row r="4847" s="259" customFormat="1"/>
    <row r="4848" s="259" customFormat="1"/>
    <row r="4849" s="259" customFormat="1"/>
    <row r="4850" s="259" customFormat="1"/>
    <row r="4851" s="259" customFormat="1"/>
    <row r="4852" s="259" customFormat="1"/>
    <row r="4853" s="259" customFormat="1"/>
    <row r="4854" s="259" customFormat="1"/>
    <row r="4855" s="259" customFormat="1"/>
    <row r="4856" s="259" customFormat="1"/>
    <row r="4857" s="259" customFormat="1"/>
    <row r="4858" s="259" customFormat="1"/>
    <row r="4859" s="259" customFormat="1"/>
    <row r="4860" s="259" customFormat="1"/>
    <row r="4861" s="259" customFormat="1"/>
    <row r="4862" s="259" customFormat="1"/>
    <row r="4863" s="259" customFormat="1"/>
    <row r="4864" s="259" customFormat="1"/>
    <row r="4865" s="259" customFormat="1"/>
    <row r="4866" s="259" customFormat="1"/>
    <row r="4867" s="259" customFormat="1"/>
    <row r="4868" s="259" customFormat="1"/>
    <row r="4869" s="259" customFormat="1"/>
    <row r="4870" s="259" customFormat="1"/>
    <row r="4871" s="259" customFormat="1"/>
    <row r="4872" s="259" customFormat="1"/>
    <row r="4873" s="259" customFormat="1"/>
    <row r="4874" s="259" customFormat="1"/>
    <row r="4875" s="259" customFormat="1"/>
    <row r="4876" s="259" customFormat="1"/>
    <row r="4877" s="259" customFormat="1"/>
    <row r="4878" s="259" customFormat="1"/>
    <row r="4879" s="259" customFormat="1"/>
    <row r="4880" s="259" customFormat="1"/>
    <row r="4881" s="259" customFormat="1"/>
    <row r="4882" s="259" customFormat="1"/>
    <row r="4883" s="259" customFormat="1"/>
    <row r="4884" s="259" customFormat="1"/>
    <row r="4885" s="259" customFormat="1"/>
    <row r="4886" s="259" customFormat="1"/>
    <row r="4887" s="259" customFormat="1"/>
    <row r="4888" s="259" customFormat="1"/>
    <row r="4889" s="259" customFormat="1"/>
    <row r="4890" s="259" customFormat="1"/>
    <row r="4891" s="259" customFormat="1"/>
    <row r="4892" s="259" customFormat="1"/>
    <row r="4893" s="259" customFormat="1"/>
    <row r="4894" s="259" customFormat="1"/>
    <row r="4895" s="259" customFormat="1"/>
    <row r="4896" s="259" customFormat="1"/>
    <row r="4897" s="259" customFormat="1"/>
    <row r="4898" s="259" customFormat="1"/>
    <row r="4899" s="259" customFormat="1"/>
    <row r="4900" s="259" customFormat="1"/>
    <row r="4901" s="259" customFormat="1"/>
    <row r="4902" s="259" customFormat="1"/>
    <row r="4903" s="259" customFormat="1"/>
    <row r="4904" s="259" customFormat="1"/>
    <row r="4905" s="259" customFormat="1"/>
    <row r="4906" s="259" customFormat="1"/>
    <row r="4907" s="259" customFormat="1"/>
    <row r="4908" s="259" customFormat="1"/>
    <row r="4909" s="259" customFormat="1"/>
    <row r="4910" s="259" customFormat="1"/>
    <row r="4911" s="259" customFormat="1"/>
    <row r="4912" s="259" customFormat="1"/>
    <row r="4913" s="259" customFormat="1"/>
    <row r="4914" s="259" customFormat="1"/>
    <row r="4915" s="259" customFormat="1"/>
    <row r="4916" s="259" customFormat="1"/>
    <row r="4917" s="259" customFormat="1"/>
    <row r="4918" s="259" customFormat="1"/>
    <row r="4919" s="259" customFormat="1"/>
    <row r="4920" s="259" customFormat="1"/>
    <row r="4921" s="259" customFormat="1"/>
    <row r="4922" s="259" customFormat="1"/>
    <row r="4923" s="259" customFormat="1"/>
    <row r="4924" s="259" customFormat="1"/>
    <row r="4925" s="259" customFormat="1"/>
    <row r="4926" s="259" customFormat="1"/>
    <row r="4927" s="259" customFormat="1"/>
    <row r="4928" s="259" customFormat="1"/>
    <row r="4929" s="259" customFormat="1"/>
    <row r="4930" s="259" customFormat="1"/>
    <row r="4931" s="259" customFormat="1"/>
    <row r="4932" s="259" customFormat="1"/>
    <row r="4933" s="259" customFormat="1"/>
    <row r="4934" s="259" customFormat="1"/>
    <row r="4935" s="259" customFormat="1"/>
    <row r="4936" s="259" customFormat="1"/>
    <row r="4937" s="259" customFormat="1"/>
    <row r="4938" s="259" customFormat="1"/>
    <row r="4939" s="259" customFormat="1"/>
    <row r="4940" s="259" customFormat="1"/>
    <row r="4941" s="259" customFormat="1"/>
    <row r="4942" s="259" customFormat="1"/>
    <row r="4943" s="259" customFormat="1"/>
    <row r="4944" s="259" customFormat="1"/>
    <row r="4945" s="259" customFormat="1"/>
    <row r="4946" s="259" customFormat="1"/>
    <row r="4947" s="259" customFormat="1"/>
    <row r="4948" s="259" customFormat="1"/>
    <row r="4949" s="259" customFormat="1"/>
    <row r="4950" s="259" customFormat="1"/>
    <row r="4951" s="259" customFormat="1"/>
    <row r="4952" s="259" customFormat="1"/>
    <row r="4953" s="259" customFormat="1"/>
    <row r="4954" s="259" customFormat="1"/>
    <row r="4955" s="259" customFormat="1"/>
    <row r="4956" s="259" customFormat="1"/>
    <row r="4957" s="259" customFormat="1"/>
    <row r="4958" s="259" customFormat="1"/>
    <row r="4959" s="259" customFormat="1"/>
    <row r="4960" s="259" customFormat="1"/>
    <row r="4961" s="259" customFormat="1"/>
    <row r="4962" s="259" customFormat="1"/>
    <row r="4963" s="259" customFormat="1"/>
    <row r="4964" s="259" customFormat="1"/>
    <row r="4965" s="259" customFormat="1"/>
    <row r="4966" s="259" customFormat="1"/>
    <row r="4967" s="259" customFormat="1"/>
    <row r="4968" s="259" customFormat="1"/>
    <row r="4969" s="259" customFormat="1"/>
    <row r="4970" s="259" customFormat="1"/>
    <row r="4971" s="259" customFormat="1"/>
    <row r="4972" s="259" customFormat="1"/>
    <row r="4973" s="259" customFormat="1"/>
    <row r="4974" s="259" customFormat="1"/>
    <row r="4975" s="259" customFormat="1"/>
    <row r="4976" s="259" customFormat="1"/>
    <row r="4977" s="259" customFormat="1"/>
    <row r="4978" s="259" customFormat="1"/>
    <row r="4979" s="259" customFormat="1"/>
    <row r="4980" s="259" customFormat="1"/>
    <row r="4981" s="259" customFormat="1"/>
    <row r="4982" s="259" customFormat="1"/>
    <row r="4983" s="259" customFormat="1"/>
    <row r="4984" s="259" customFormat="1"/>
    <row r="4985" s="259" customFormat="1"/>
    <row r="4986" s="259" customFormat="1"/>
    <row r="4987" s="259" customFormat="1"/>
    <row r="4988" s="259" customFormat="1"/>
    <row r="4989" s="259" customFormat="1"/>
    <row r="4990" s="259" customFormat="1"/>
    <row r="4991" s="259" customFormat="1"/>
    <row r="4992" s="259" customFormat="1"/>
    <row r="4993" s="259" customFormat="1"/>
    <row r="4994" s="259" customFormat="1"/>
    <row r="4995" s="259" customFormat="1"/>
    <row r="4996" s="259" customFormat="1"/>
    <row r="4997" s="259" customFormat="1"/>
    <row r="4998" s="259" customFormat="1"/>
    <row r="4999" s="259" customFormat="1"/>
    <row r="5000" s="259" customFormat="1"/>
    <row r="5001" s="259" customFormat="1"/>
    <row r="5002" s="259" customFormat="1"/>
    <row r="5003" s="259" customFormat="1"/>
    <row r="5004" s="259" customFormat="1"/>
    <row r="5005" s="259" customFormat="1"/>
    <row r="5006" s="259" customFormat="1"/>
    <row r="5007" s="259" customFormat="1"/>
    <row r="5008" s="259" customFormat="1"/>
    <row r="5009" s="259" customFormat="1"/>
    <row r="5010" s="259" customFormat="1"/>
    <row r="5011" s="259" customFormat="1"/>
    <row r="5012" s="259" customFormat="1"/>
    <row r="5013" s="259" customFormat="1"/>
    <row r="5014" s="259" customFormat="1"/>
    <row r="5015" s="259" customFormat="1"/>
    <row r="5016" s="259" customFormat="1"/>
    <row r="5017" s="259" customFormat="1"/>
    <row r="5018" s="259" customFormat="1"/>
    <row r="5019" s="259" customFormat="1"/>
    <row r="5020" s="259" customFormat="1"/>
    <row r="5021" s="259" customFormat="1"/>
    <row r="5022" s="259" customFormat="1"/>
    <row r="5023" s="259" customFormat="1"/>
    <row r="5024" s="259" customFormat="1"/>
    <row r="5025" s="259" customFormat="1"/>
    <row r="5026" s="259" customFormat="1"/>
    <row r="5027" s="259" customFormat="1"/>
    <row r="5028" s="259" customFormat="1"/>
    <row r="5029" s="259" customFormat="1"/>
    <row r="5030" s="259" customFormat="1"/>
    <row r="5031" s="259" customFormat="1"/>
    <row r="5032" s="259" customFormat="1"/>
    <row r="5033" s="259" customFormat="1"/>
    <row r="5034" s="259" customFormat="1"/>
    <row r="5035" s="259" customFormat="1"/>
    <row r="5036" s="259" customFormat="1"/>
    <row r="5037" s="259" customFormat="1"/>
    <row r="5038" s="259" customFormat="1"/>
    <row r="5039" s="259" customFormat="1"/>
    <row r="5040" s="259" customFormat="1"/>
    <row r="5041" s="259" customFormat="1"/>
    <row r="5042" s="259" customFormat="1"/>
    <row r="5043" s="259" customFormat="1"/>
    <row r="5044" s="259" customFormat="1"/>
    <row r="5045" s="259" customFormat="1"/>
    <row r="5046" s="259" customFormat="1"/>
    <row r="5047" s="259" customFormat="1"/>
    <row r="5048" s="259" customFormat="1"/>
    <row r="5049" s="259" customFormat="1"/>
    <row r="5050" s="259" customFormat="1"/>
    <row r="5051" s="259" customFormat="1"/>
    <row r="5052" s="259" customFormat="1"/>
    <row r="5053" s="259" customFormat="1"/>
    <row r="5054" s="259" customFormat="1"/>
    <row r="5055" s="259" customFormat="1"/>
    <row r="5056" s="259" customFormat="1"/>
    <row r="5057" s="259" customFormat="1"/>
    <row r="5058" s="259" customFormat="1"/>
    <row r="5059" s="259" customFormat="1"/>
    <row r="5060" s="259" customFormat="1"/>
    <row r="5061" s="259" customFormat="1"/>
    <row r="5062" s="259" customFormat="1"/>
    <row r="5063" s="259" customFormat="1"/>
    <row r="5064" s="259" customFormat="1"/>
    <row r="5065" s="259" customFormat="1"/>
    <row r="5066" s="259" customFormat="1"/>
    <row r="5067" s="259" customFormat="1"/>
    <row r="5068" s="259" customFormat="1"/>
    <row r="5069" s="259" customFormat="1"/>
    <row r="5070" s="259" customFormat="1"/>
    <row r="5071" s="259" customFormat="1"/>
    <row r="5072" s="259" customFormat="1"/>
    <row r="5073" s="259" customFormat="1"/>
    <row r="5074" s="259" customFormat="1"/>
    <row r="5075" s="259" customFormat="1"/>
    <row r="5076" s="259" customFormat="1"/>
    <row r="5077" s="259" customFormat="1"/>
    <row r="5078" s="259" customFormat="1"/>
    <row r="5079" s="259" customFormat="1"/>
    <row r="5080" s="259" customFormat="1"/>
    <row r="5081" s="259" customFormat="1"/>
    <row r="5082" s="259" customFormat="1"/>
    <row r="5083" s="259" customFormat="1"/>
    <row r="5084" s="259" customFormat="1"/>
    <row r="5085" s="259" customFormat="1"/>
    <row r="5086" s="259" customFormat="1"/>
    <row r="5087" s="259" customFormat="1"/>
    <row r="5088" s="259" customFormat="1"/>
    <row r="5089" s="259" customFormat="1"/>
    <row r="5090" s="259" customFormat="1"/>
    <row r="5091" s="259" customFormat="1"/>
    <row r="5092" s="259" customFormat="1"/>
    <row r="5093" s="259" customFormat="1"/>
    <row r="5094" s="259" customFormat="1"/>
    <row r="5095" s="259" customFormat="1"/>
    <row r="5096" s="259" customFormat="1"/>
    <row r="5097" s="259" customFormat="1"/>
    <row r="5098" s="259" customFormat="1"/>
    <row r="5099" s="259" customFormat="1"/>
    <row r="5100" s="259" customFormat="1"/>
    <row r="5101" s="259" customFormat="1"/>
    <row r="5102" s="259" customFormat="1"/>
    <row r="5103" s="259" customFormat="1"/>
    <row r="5104" s="259" customFormat="1"/>
    <row r="5105" s="259" customFormat="1"/>
    <row r="5106" s="259" customFormat="1"/>
    <row r="5107" s="259" customFormat="1"/>
    <row r="5108" s="259" customFormat="1"/>
    <row r="5109" s="259" customFormat="1"/>
    <row r="5110" s="259" customFormat="1"/>
    <row r="5111" s="259" customFormat="1"/>
    <row r="5112" s="259" customFormat="1"/>
    <row r="5113" s="259" customFormat="1"/>
    <row r="5114" s="259" customFormat="1"/>
    <row r="5115" s="259" customFormat="1"/>
    <row r="5116" s="259" customFormat="1"/>
    <row r="5117" s="259" customFormat="1"/>
    <row r="5118" s="259" customFormat="1"/>
    <row r="5119" s="259" customFormat="1"/>
    <row r="5120" s="259" customFormat="1"/>
    <row r="5121" s="259" customFormat="1"/>
    <row r="5122" s="259" customFormat="1"/>
    <row r="5123" s="259" customFormat="1"/>
    <row r="5124" s="259" customFormat="1"/>
    <row r="5125" s="259" customFormat="1"/>
    <row r="5126" s="259" customFormat="1"/>
    <row r="5127" s="259" customFormat="1"/>
    <row r="5128" s="259" customFormat="1"/>
    <row r="5129" s="259" customFormat="1"/>
    <row r="5130" s="259" customFormat="1"/>
    <row r="5131" s="259" customFormat="1"/>
    <row r="5132" s="259" customFormat="1"/>
    <row r="5133" s="259" customFormat="1"/>
    <row r="5134" s="259" customFormat="1"/>
    <row r="5135" s="259" customFormat="1"/>
    <row r="5136" s="259" customFormat="1"/>
    <row r="5137" s="259" customFormat="1"/>
    <row r="5138" s="259" customFormat="1"/>
    <row r="5139" s="259" customFormat="1"/>
    <row r="5140" s="259" customFormat="1"/>
    <row r="5141" s="259" customFormat="1"/>
    <row r="5142" s="259" customFormat="1"/>
    <row r="5143" s="259" customFormat="1"/>
    <row r="5144" s="259" customFormat="1"/>
    <row r="5145" s="259" customFormat="1"/>
    <row r="5146" s="259" customFormat="1"/>
    <row r="5147" s="259" customFormat="1"/>
    <row r="5148" s="259" customFormat="1"/>
    <row r="5149" s="259" customFormat="1"/>
    <row r="5150" s="259" customFormat="1"/>
    <row r="5151" s="259" customFormat="1"/>
    <row r="5152" s="259" customFormat="1"/>
    <row r="5153" s="259" customFormat="1"/>
    <row r="5154" s="259" customFormat="1"/>
    <row r="5155" s="259" customFormat="1"/>
    <row r="5156" s="259" customFormat="1"/>
    <row r="5157" s="259" customFormat="1"/>
    <row r="5158" s="259" customFormat="1"/>
    <row r="5159" s="259" customFormat="1"/>
    <row r="5160" s="259" customFormat="1"/>
    <row r="5161" s="259" customFormat="1"/>
    <row r="5162" s="259" customFormat="1"/>
    <row r="5163" s="259" customFormat="1"/>
    <row r="5164" s="259" customFormat="1"/>
    <row r="5165" s="259" customFormat="1"/>
    <row r="5166" s="259" customFormat="1"/>
    <row r="5167" s="259" customFormat="1"/>
    <row r="5168" s="259" customFormat="1"/>
    <row r="5169" s="259" customFormat="1"/>
    <row r="5170" s="259" customFormat="1"/>
    <row r="5171" s="259" customFormat="1"/>
    <row r="5172" s="259" customFormat="1"/>
    <row r="5173" s="259" customFormat="1"/>
    <row r="5174" s="259" customFormat="1"/>
    <row r="5175" s="259" customFormat="1"/>
    <row r="5176" s="259" customFormat="1"/>
    <row r="5177" s="259" customFormat="1"/>
    <row r="5178" s="259" customFormat="1"/>
    <row r="5179" s="259" customFormat="1"/>
    <row r="5180" s="259" customFormat="1"/>
    <row r="5181" s="259" customFormat="1"/>
    <row r="5182" s="259" customFormat="1"/>
    <row r="5183" s="259" customFormat="1"/>
    <row r="5184" s="259" customFormat="1"/>
    <row r="5185" s="259" customFormat="1"/>
    <row r="5186" s="259" customFormat="1"/>
    <row r="5187" s="259" customFormat="1"/>
    <row r="5188" s="259" customFormat="1"/>
    <row r="5189" s="259" customFormat="1"/>
    <row r="5190" s="259" customFormat="1"/>
    <row r="5191" s="259" customFormat="1"/>
    <row r="5192" s="259" customFormat="1"/>
    <row r="5193" s="259" customFormat="1"/>
    <row r="5194" s="259" customFormat="1"/>
    <row r="5195" s="259" customFormat="1"/>
    <row r="5196" s="259" customFormat="1"/>
    <row r="5197" s="259" customFormat="1"/>
    <row r="5198" s="259" customFormat="1"/>
    <row r="5199" s="259" customFormat="1"/>
    <row r="5200" s="259" customFormat="1"/>
    <row r="5201" s="259" customFormat="1"/>
    <row r="5202" s="259" customFormat="1"/>
    <row r="5203" s="259" customFormat="1"/>
    <row r="5204" s="259" customFormat="1"/>
    <row r="5205" s="259" customFormat="1"/>
    <row r="5206" s="259" customFormat="1"/>
    <row r="5207" s="259" customFormat="1"/>
    <row r="5208" s="259" customFormat="1"/>
    <row r="5209" s="259" customFormat="1"/>
    <row r="5210" s="259" customFormat="1"/>
    <row r="5211" s="259" customFormat="1"/>
    <row r="5212" s="259" customFormat="1"/>
    <row r="5213" s="259" customFormat="1"/>
    <row r="5214" s="259" customFormat="1"/>
    <row r="5215" s="259" customFormat="1"/>
    <row r="5216" s="259" customFormat="1"/>
    <row r="5217" s="259" customFormat="1"/>
    <row r="5218" s="259" customFormat="1"/>
    <row r="5219" s="259" customFormat="1"/>
    <row r="5220" s="259" customFormat="1"/>
    <row r="5221" s="259" customFormat="1"/>
    <row r="5222" s="259" customFormat="1"/>
    <row r="5223" s="259" customFormat="1"/>
    <row r="5224" s="259" customFormat="1"/>
    <row r="5225" s="259" customFormat="1"/>
    <row r="5226" s="259" customFormat="1"/>
    <row r="5227" s="259" customFormat="1"/>
    <row r="5228" s="259" customFormat="1"/>
    <row r="5229" s="259" customFormat="1"/>
    <row r="5230" s="259" customFormat="1"/>
    <row r="5231" s="259" customFormat="1"/>
    <row r="5232" s="259" customFormat="1"/>
    <row r="5233" s="259" customFormat="1"/>
    <row r="5234" s="259" customFormat="1"/>
    <row r="5235" s="259" customFormat="1"/>
    <row r="5236" s="259" customFormat="1"/>
    <row r="5237" s="259" customFormat="1"/>
    <row r="5238" s="259" customFormat="1"/>
    <row r="5239" s="259" customFormat="1"/>
    <row r="5240" s="259" customFormat="1"/>
    <row r="5241" s="259" customFormat="1"/>
    <row r="5242" s="259" customFormat="1"/>
    <row r="5243" s="259" customFormat="1"/>
    <row r="5244" s="259" customFormat="1"/>
    <row r="5245" s="259" customFormat="1"/>
    <row r="5246" s="259" customFormat="1"/>
    <row r="5247" s="259" customFormat="1"/>
    <row r="5248" s="259" customFormat="1"/>
    <row r="5249" s="259" customFormat="1"/>
    <row r="5250" s="259" customFormat="1"/>
    <row r="5251" s="259" customFormat="1"/>
    <row r="5252" s="259" customFormat="1"/>
    <row r="5253" s="259" customFormat="1"/>
    <row r="5254" s="259" customFormat="1"/>
    <row r="5255" s="259" customFormat="1"/>
    <row r="5256" s="259" customFormat="1"/>
    <row r="5257" s="259" customFormat="1"/>
    <row r="5258" s="259" customFormat="1"/>
    <row r="5259" s="259" customFormat="1"/>
    <row r="5260" s="259" customFormat="1"/>
    <row r="5261" s="259" customFormat="1"/>
    <row r="5262" s="259" customFormat="1"/>
    <row r="5263" s="259" customFormat="1"/>
    <row r="5264" s="259" customFormat="1"/>
    <row r="5265" s="259" customFormat="1"/>
    <row r="5266" s="259" customFormat="1"/>
    <row r="5267" s="259" customFormat="1"/>
    <row r="5268" s="259" customFormat="1"/>
    <row r="5269" s="259" customFormat="1"/>
    <row r="5270" s="259" customFormat="1"/>
    <row r="5271" s="259" customFormat="1"/>
    <row r="5272" s="259" customFormat="1"/>
    <row r="5273" s="259" customFormat="1"/>
    <row r="5274" s="259" customFormat="1"/>
    <row r="5275" s="259" customFormat="1"/>
    <row r="5276" s="259" customFormat="1"/>
    <row r="5277" s="259" customFormat="1"/>
    <row r="5278" s="259" customFormat="1"/>
    <row r="5279" s="259" customFormat="1"/>
    <row r="5280" s="259" customFormat="1"/>
    <row r="5281" s="259" customFormat="1"/>
    <row r="5282" s="259" customFormat="1"/>
    <row r="5283" s="259" customFormat="1"/>
    <row r="5284" s="259" customFormat="1"/>
    <row r="5285" s="259" customFormat="1"/>
    <row r="5286" s="259" customFormat="1"/>
    <row r="5287" s="259" customFormat="1"/>
    <row r="5288" s="259" customFormat="1"/>
    <row r="5289" s="259" customFormat="1"/>
    <row r="5290" s="259" customFormat="1"/>
    <row r="5291" s="259" customFormat="1"/>
    <row r="5292" s="259" customFormat="1"/>
    <row r="5293" s="259" customFormat="1"/>
    <row r="5294" s="259" customFormat="1"/>
    <row r="5295" s="259" customFormat="1"/>
    <row r="5296" s="259" customFormat="1"/>
    <row r="5297" s="259" customFormat="1"/>
    <row r="5298" s="259" customFormat="1"/>
    <row r="5299" s="259" customFormat="1"/>
    <row r="5300" s="259" customFormat="1"/>
    <row r="5301" s="259" customFormat="1"/>
    <row r="5302" s="259" customFormat="1"/>
    <row r="5303" s="259" customFormat="1"/>
    <row r="5304" s="259" customFormat="1"/>
    <row r="5305" s="259" customFormat="1"/>
    <row r="5306" s="259" customFormat="1"/>
    <row r="5307" s="259" customFormat="1"/>
    <row r="5308" s="259" customFormat="1"/>
    <row r="5309" s="259" customFormat="1"/>
    <row r="5310" s="259" customFormat="1"/>
    <row r="5311" s="259" customFormat="1"/>
    <row r="5312" s="259" customFormat="1"/>
    <row r="5313" s="259" customFormat="1"/>
    <row r="5314" s="259" customFormat="1"/>
    <row r="5315" s="259" customFormat="1"/>
    <row r="5316" s="259" customFormat="1"/>
    <row r="5317" s="259" customFormat="1"/>
    <row r="5318" s="259" customFormat="1"/>
    <row r="5319" s="259" customFormat="1"/>
    <row r="5320" s="259" customFormat="1"/>
    <row r="5321" s="259" customFormat="1"/>
    <row r="5322" s="259" customFormat="1"/>
    <row r="5323" s="259" customFormat="1"/>
    <row r="5324" s="259" customFormat="1"/>
    <row r="5325" s="259" customFormat="1"/>
    <row r="5326" s="259" customFormat="1"/>
    <row r="5327" s="259" customFormat="1"/>
    <row r="5328" s="259" customFormat="1"/>
    <row r="5329" s="259" customFormat="1"/>
    <row r="5330" s="259" customFormat="1"/>
    <row r="5331" s="259" customFormat="1"/>
    <row r="5332" s="259" customFormat="1"/>
    <row r="5333" s="259" customFormat="1"/>
    <row r="5334" s="259" customFormat="1"/>
    <row r="5335" s="259" customFormat="1"/>
    <row r="5336" s="259" customFormat="1"/>
    <row r="5337" s="259" customFormat="1"/>
    <row r="5338" s="259" customFormat="1"/>
    <row r="5339" s="259" customFormat="1"/>
    <row r="5340" s="259" customFormat="1"/>
    <row r="5341" s="259" customFormat="1"/>
    <row r="5342" s="259" customFormat="1"/>
    <row r="5343" s="259" customFormat="1"/>
    <row r="5344" s="259" customFormat="1"/>
    <row r="5345" s="259" customFormat="1"/>
    <row r="5346" s="259" customFormat="1"/>
    <row r="5347" s="259" customFormat="1"/>
    <row r="5348" s="259" customFormat="1"/>
    <row r="5349" s="259" customFormat="1"/>
    <row r="5350" s="259" customFormat="1"/>
    <row r="5351" s="259" customFormat="1"/>
    <row r="5352" s="259" customFormat="1"/>
    <row r="5353" s="259" customFormat="1"/>
    <row r="5354" s="259" customFormat="1"/>
    <row r="5355" s="259" customFormat="1"/>
    <row r="5356" s="259" customFormat="1"/>
    <row r="5357" s="259" customFormat="1"/>
    <row r="5358" s="259" customFormat="1"/>
    <row r="5359" s="259" customFormat="1"/>
    <row r="5360" s="259" customFormat="1"/>
    <row r="5361" s="259" customFormat="1"/>
    <row r="5362" s="259" customFormat="1"/>
    <row r="5363" s="259" customFormat="1"/>
    <row r="5364" s="259" customFormat="1"/>
    <row r="5365" s="259" customFormat="1"/>
    <row r="5366" s="259" customFormat="1"/>
    <row r="5367" s="259" customFormat="1"/>
    <row r="5368" s="259" customFormat="1"/>
    <row r="5369" s="259" customFormat="1"/>
    <row r="5370" s="259" customFormat="1"/>
    <row r="5371" s="259" customFormat="1"/>
    <row r="5372" s="259" customFormat="1"/>
    <row r="5373" s="259" customFormat="1"/>
    <row r="5374" s="259" customFormat="1"/>
    <row r="5375" s="259" customFormat="1"/>
    <row r="5376" s="259" customFormat="1"/>
    <row r="5377" s="259" customFormat="1"/>
    <row r="5378" s="259" customFormat="1"/>
    <row r="5379" s="259" customFormat="1"/>
    <row r="5380" s="259" customFormat="1"/>
    <row r="5381" s="259" customFormat="1"/>
    <row r="5382" s="259" customFormat="1"/>
    <row r="5383" s="259" customFormat="1"/>
    <row r="5384" s="259" customFormat="1"/>
    <row r="5385" s="259" customFormat="1"/>
    <row r="5386" s="259" customFormat="1"/>
    <row r="5387" s="259" customFormat="1"/>
    <row r="5388" s="259" customFormat="1"/>
    <row r="5389" s="259" customFormat="1"/>
    <row r="5390" s="259" customFormat="1"/>
    <row r="5391" s="259" customFormat="1"/>
    <row r="5392" s="259" customFormat="1"/>
    <row r="5393" s="259" customFormat="1"/>
    <row r="5394" s="259" customFormat="1"/>
    <row r="5395" s="259" customFormat="1"/>
    <row r="5396" s="259" customFormat="1"/>
    <row r="5397" s="259" customFormat="1"/>
    <row r="5398" s="259" customFormat="1"/>
    <row r="5399" s="259" customFormat="1"/>
    <row r="5400" s="259" customFormat="1"/>
    <row r="5401" s="259" customFormat="1"/>
    <row r="5402" s="259" customFormat="1"/>
    <row r="5403" s="259" customFormat="1"/>
    <row r="5404" s="259" customFormat="1"/>
    <row r="5405" s="259" customFormat="1"/>
    <row r="5406" s="259" customFormat="1"/>
    <row r="5407" s="259" customFormat="1"/>
    <row r="5408" s="259" customFormat="1"/>
    <row r="5409" s="259" customFormat="1"/>
    <row r="5410" s="259" customFormat="1"/>
    <row r="5411" s="259" customFormat="1"/>
    <row r="5412" s="259" customFormat="1"/>
    <row r="5413" s="259" customFormat="1"/>
    <row r="5414" s="259" customFormat="1"/>
    <row r="5415" s="259" customFormat="1"/>
    <row r="5416" s="259" customFormat="1"/>
    <row r="5417" s="259" customFormat="1"/>
    <row r="5418" s="259" customFormat="1"/>
    <row r="5419" s="259" customFormat="1"/>
    <row r="5420" s="259" customFormat="1"/>
    <row r="5421" s="259" customFormat="1"/>
    <row r="5422" s="259" customFormat="1"/>
    <row r="5423" s="259" customFormat="1"/>
    <row r="5424" s="259" customFormat="1"/>
    <row r="5425" s="259" customFormat="1"/>
    <row r="5426" s="259" customFormat="1"/>
    <row r="5427" s="259" customFormat="1"/>
    <row r="5428" s="259" customFormat="1"/>
    <row r="5429" s="259" customFormat="1"/>
    <row r="5430" s="259" customFormat="1"/>
    <row r="5431" s="259" customFormat="1"/>
    <row r="5432" s="259" customFormat="1"/>
    <row r="5433" s="259" customFormat="1"/>
    <row r="5434" s="259" customFormat="1"/>
    <row r="5435" s="259" customFormat="1"/>
    <row r="5436" s="259" customFormat="1"/>
    <row r="5437" s="259" customFormat="1"/>
    <row r="5438" s="259" customFormat="1"/>
    <row r="5439" s="259" customFormat="1"/>
    <row r="5440" s="259" customFormat="1"/>
    <row r="5441" s="259" customFormat="1"/>
    <row r="5442" s="259" customFormat="1"/>
    <row r="5443" s="259" customFormat="1"/>
    <row r="5444" s="259" customFormat="1"/>
    <row r="5445" s="259" customFormat="1"/>
    <row r="5446" s="259" customFormat="1"/>
    <row r="5447" s="259" customFormat="1"/>
    <row r="5448" s="259" customFormat="1"/>
    <row r="5449" s="259" customFormat="1"/>
    <row r="5450" s="259" customFormat="1"/>
    <row r="5451" s="259" customFormat="1"/>
    <row r="5452" s="259" customFormat="1"/>
    <row r="5453" s="259" customFormat="1"/>
    <row r="5454" s="259" customFormat="1"/>
    <row r="5455" s="259" customFormat="1"/>
    <row r="5456" s="259" customFormat="1"/>
    <row r="5457" s="259" customFormat="1"/>
    <row r="5458" s="259" customFormat="1"/>
    <row r="5459" s="259" customFormat="1"/>
    <row r="5460" s="259" customFormat="1"/>
    <row r="5461" s="259" customFormat="1"/>
    <row r="5462" s="259" customFormat="1"/>
    <row r="5463" s="259" customFormat="1"/>
    <row r="5464" s="259" customFormat="1"/>
    <row r="5465" s="259" customFormat="1"/>
    <row r="5466" s="259" customFormat="1"/>
    <row r="5467" s="259" customFormat="1"/>
    <row r="5468" s="259" customFormat="1"/>
    <row r="5469" s="259" customFormat="1"/>
    <row r="5470" s="259" customFormat="1"/>
    <row r="5471" s="259" customFormat="1"/>
    <row r="5472" s="259" customFormat="1"/>
    <row r="5473" s="259" customFormat="1"/>
    <row r="5474" s="259" customFormat="1"/>
    <row r="5475" s="259" customFormat="1"/>
    <row r="5476" s="259" customFormat="1"/>
    <row r="5477" s="259" customFormat="1"/>
    <row r="5478" s="259" customFormat="1"/>
    <row r="5479" s="259" customFormat="1"/>
    <row r="5480" s="259" customFormat="1"/>
    <row r="5481" s="259" customFormat="1"/>
    <row r="5482" s="259" customFormat="1"/>
    <row r="5483" s="259" customFormat="1"/>
    <row r="5484" s="259" customFormat="1"/>
    <row r="5485" s="259" customFormat="1"/>
    <row r="5486" s="259" customFormat="1"/>
    <row r="5487" s="259" customFormat="1"/>
    <row r="5488" s="259" customFormat="1"/>
    <row r="5489" s="259" customFormat="1"/>
    <row r="5490" s="259" customFormat="1"/>
    <row r="5491" s="259" customFormat="1"/>
    <row r="5492" s="259" customFormat="1"/>
    <row r="5493" s="259" customFormat="1"/>
    <row r="5494" s="259" customFormat="1"/>
    <row r="5495" s="259" customFormat="1"/>
    <row r="5496" s="259" customFormat="1"/>
    <row r="5497" s="259" customFormat="1"/>
    <row r="5498" s="259" customFormat="1"/>
    <row r="5499" s="259" customFormat="1"/>
    <row r="5500" s="259" customFormat="1"/>
    <row r="5501" s="259" customFormat="1"/>
    <row r="5502" s="259" customFormat="1"/>
    <row r="5503" s="259" customFormat="1"/>
    <row r="5504" s="259" customFormat="1"/>
    <row r="5505" s="259" customFormat="1"/>
    <row r="5506" s="259" customFormat="1"/>
    <row r="5507" s="259" customFormat="1"/>
    <row r="5508" s="259" customFormat="1"/>
    <row r="5509" s="259" customFormat="1"/>
    <row r="5510" s="259" customFormat="1"/>
    <row r="5511" s="259" customFormat="1"/>
    <row r="5512" s="259" customFormat="1"/>
    <row r="5513" s="259" customFormat="1"/>
    <row r="5514" s="259" customFormat="1"/>
    <row r="5515" s="259" customFormat="1"/>
    <row r="5516" s="259" customFormat="1"/>
    <row r="5517" s="259" customFormat="1"/>
    <row r="5518" s="259" customFormat="1"/>
    <row r="5519" s="259" customFormat="1"/>
    <row r="5520" s="259" customFormat="1"/>
    <row r="5521" s="259" customFormat="1"/>
    <row r="5522" s="259" customFormat="1"/>
    <row r="5523" s="259" customFormat="1"/>
    <row r="5524" s="259" customFormat="1"/>
    <row r="5525" s="259" customFormat="1"/>
    <row r="5526" s="259" customFormat="1"/>
    <row r="5527" s="259" customFormat="1"/>
    <row r="5528" s="259" customFormat="1"/>
    <row r="5529" s="259" customFormat="1"/>
    <row r="5530" s="259" customFormat="1"/>
    <row r="5531" s="259" customFormat="1"/>
    <row r="5532" s="259" customFormat="1"/>
    <row r="5533" s="259" customFormat="1"/>
    <row r="5534" s="259" customFormat="1"/>
    <row r="5535" s="259" customFormat="1"/>
    <row r="5536" s="259" customFormat="1"/>
    <row r="5537" s="259" customFormat="1"/>
    <row r="5538" s="259" customFormat="1"/>
    <row r="5539" s="259" customFormat="1"/>
    <row r="5540" s="259" customFormat="1"/>
    <row r="5541" s="259" customFormat="1"/>
    <row r="5542" s="259" customFormat="1"/>
    <row r="5543" s="259" customFormat="1"/>
    <row r="5544" s="259" customFormat="1"/>
    <row r="5545" s="259" customFormat="1"/>
    <row r="5546" s="259" customFormat="1"/>
    <row r="5547" s="259" customFormat="1"/>
    <row r="5548" s="259" customFormat="1"/>
    <row r="5549" s="259" customFormat="1"/>
    <row r="5550" s="259" customFormat="1"/>
    <row r="5551" s="259" customFormat="1"/>
    <row r="5552" s="259" customFormat="1"/>
    <row r="5553" s="259" customFormat="1"/>
    <row r="5554" s="259" customFormat="1"/>
    <row r="5555" s="259" customFormat="1"/>
    <row r="5556" s="259" customFormat="1"/>
    <row r="5557" s="259" customFormat="1"/>
    <row r="5558" s="259" customFormat="1"/>
    <row r="5559" s="259" customFormat="1"/>
    <row r="5560" s="259" customFormat="1"/>
    <row r="5561" s="259" customFormat="1"/>
    <row r="5562" s="259" customFormat="1"/>
    <row r="5563" s="259" customFormat="1"/>
    <row r="5564" s="259" customFormat="1"/>
    <row r="5565" s="259" customFormat="1"/>
    <row r="5566" s="259" customFormat="1"/>
    <row r="5567" s="259" customFormat="1"/>
    <row r="5568" s="259" customFormat="1"/>
    <row r="5569" s="259" customFormat="1"/>
    <row r="5570" s="259" customFormat="1"/>
    <row r="5571" s="259" customFormat="1"/>
    <row r="5572" s="259" customFormat="1"/>
    <row r="5573" s="259" customFormat="1"/>
    <row r="5574" s="259" customFormat="1"/>
    <row r="5575" s="259" customFormat="1"/>
    <row r="5576" s="259" customFormat="1"/>
    <row r="5577" s="259" customFormat="1"/>
    <row r="5578" s="259" customFormat="1"/>
    <row r="5579" s="259" customFormat="1"/>
    <row r="5580" s="259" customFormat="1"/>
    <row r="5581" s="259" customFormat="1"/>
    <row r="5582" s="259" customFormat="1"/>
    <row r="5583" s="259" customFormat="1"/>
    <row r="5584" s="259" customFormat="1"/>
    <row r="5585" s="259" customFormat="1"/>
    <row r="5586" s="259" customFormat="1"/>
    <row r="5587" s="259" customFormat="1"/>
    <row r="5588" s="259" customFormat="1"/>
    <row r="5589" s="259" customFormat="1"/>
    <row r="5590" s="259" customFormat="1"/>
    <row r="5591" s="259" customFormat="1"/>
    <row r="5592" s="259" customFormat="1"/>
    <row r="5593" s="259" customFormat="1"/>
    <row r="5594" s="259" customFormat="1"/>
    <row r="5595" s="259" customFormat="1"/>
    <row r="5596" s="259" customFormat="1"/>
    <row r="5597" s="259" customFormat="1"/>
    <row r="5598" s="259" customFormat="1"/>
    <row r="5599" s="259" customFormat="1"/>
    <row r="5600" s="259" customFormat="1"/>
    <row r="5601" s="259" customFormat="1"/>
    <row r="5602" s="259" customFormat="1"/>
    <row r="5603" s="259" customFormat="1"/>
    <row r="5604" s="259" customFormat="1"/>
    <row r="5605" s="259" customFormat="1"/>
    <row r="5606" s="259" customFormat="1"/>
    <row r="5607" s="259" customFormat="1"/>
    <row r="5608" s="259" customFormat="1"/>
    <row r="5609" s="259" customFormat="1"/>
    <row r="5610" s="259" customFormat="1"/>
    <row r="5611" s="259" customFormat="1"/>
    <row r="5612" s="259" customFormat="1"/>
    <row r="5613" s="259" customFormat="1"/>
    <row r="5614" s="259" customFormat="1"/>
    <row r="5615" s="259" customFormat="1"/>
    <row r="5616" s="259" customFormat="1"/>
    <row r="5617" s="259" customFormat="1"/>
    <row r="5618" s="259" customFormat="1"/>
    <row r="5619" s="259" customFormat="1"/>
    <row r="5620" s="259" customFormat="1"/>
    <row r="5621" s="259" customFormat="1"/>
    <row r="5622" s="259" customFormat="1"/>
    <row r="5623" s="259" customFormat="1"/>
    <row r="5624" s="259" customFormat="1"/>
    <row r="5625" s="259" customFormat="1"/>
    <row r="5626" s="259" customFormat="1"/>
    <row r="5627" s="259" customFormat="1"/>
    <row r="5628" s="259" customFormat="1"/>
    <row r="5629" s="259" customFormat="1"/>
    <row r="5630" s="259" customFormat="1"/>
    <row r="5631" s="259" customFormat="1"/>
    <row r="5632" s="259" customFormat="1"/>
    <row r="5633" s="259" customFormat="1"/>
    <row r="5634" s="259" customFormat="1"/>
    <row r="5635" s="259" customFormat="1"/>
    <row r="5636" s="259" customFormat="1"/>
    <row r="5637" s="259" customFormat="1"/>
    <row r="5638" s="259" customFormat="1"/>
    <row r="5639" s="259" customFormat="1"/>
    <row r="5640" s="259" customFormat="1"/>
    <row r="5641" s="259" customFormat="1"/>
    <row r="5642" s="259" customFormat="1"/>
    <row r="5643" s="259" customFormat="1"/>
    <row r="5644" s="259" customFormat="1"/>
    <row r="5645" s="259" customFormat="1"/>
    <row r="5646" s="259" customFormat="1"/>
    <row r="5647" s="259" customFormat="1"/>
    <row r="5648" s="259" customFormat="1"/>
    <row r="5649" s="259" customFormat="1"/>
    <row r="5650" s="259" customFormat="1"/>
    <row r="5651" s="259" customFormat="1"/>
    <row r="5652" s="259" customFormat="1"/>
    <row r="5653" s="259" customFormat="1"/>
    <row r="5654" s="259" customFormat="1"/>
    <row r="5655" s="259" customFormat="1"/>
    <row r="5656" s="259" customFormat="1"/>
    <row r="5657" s="259" customFormat="1"/>
    <row r="5658" s="259" customFormat="1"/>
    <row r="5659" s="259" customFormat="1"/>
    <row r="5660" s="259" customFormat="1"/>
    <row r="5661" s="259" customFormat="1"/>
    <row r="5662" s="259" customFormat="1"/>
    <row r="5663" s="259" customFormat="1"/>
    <row r="5664" s="259" customFormat="1"/>
    <row r="5665" s="259" customFormat="1"/>
    <row r="5666" s="259" customFormat="1"/>
    <row r="5667" s="259" customFormat="1"/>
    <row r="5668" s="259" customFormat="1"/>
    <row r="5669" s="259" customFormat="1"/>
    <row r="5670" s="259" customFormat="1"/>
    <row r="5671" s="259" customFormat="1"/>
    <row r="5672" s="259" customFormat="1"/>
    <row r="5673" s="259" customFormat="1"/>
    <row r="5674" s="259" customFormat="1"/>
    <row r="5675" s="259" customFormat="1"/>
    <row r="5676" s="259" customFormat="1"/>
    <row r="5677" s="259" customFormat="1"/>
    <row r="5678" s="259" customFormat="1"/>
    <row r="5679" s="259" customFormat="1"/>
    <row r="5680" s="259" customFormat="1"/>
    <row r="5681" s="259" customFormat="1"/>
    <row r="5682" s="259" customFormat="1"/>
    <row r="5683" s="259" customFormat="1"/>
    <row r="5684" s="259" customFormat="1"/>
    <row r="5685" s="259" customFormat="1"/>
    <row r="5686" s="259" customFormat="1"/>
    <row r="5687" s="259" customFormat="1"/>
    <row r="5688" s="259" customFormat="1"/>
    <row r="5689" s="259" customFormat="1"/>
    <row r="5690" s="259" customFormat="1"/>
    <row r="5691" s="259" customFormat="1"/>
    <row r="5692" s="259" customFormat="1"/>
    <row r="5693" s="259" customFormat="1"/>
    <row r="5694" s="259" customFormat="1"/>
    <row r="5695" s="259" customFormat="1"/>
    <row r="5696" s="259" customFormat="1"/>
    <row r="5697" s="259" customFormat="1"/>
    <row r="5698" s="259" customFormat="1"/>
    <row r="5699" s="259" customFormat="1"/>
    <row r="5700" s="259" customFormat="1"/>
    <row r="5701" s="259" customFormat="1"/>
    <row r="5702" s="259" customFormat="1"/>
    <row r="5703" s="259" customFormat="1"/>
    <row r="5704" s="259" customFormat="1"/>
    <row r="5705" s="259" customFormat="1"/>
    <row r="5706" s="259" customFormat="1"/>
    <row r="5707" s="259" customFormat="1"/>
    <row r="5708" s="259" customFormat="1"/>
    <row r="5709" s="259" customFormat="1"/>
    <row r="5710" s="259" customFormat="1"/>
    <row r="5711" s="259" customFormat="1"/>
    <row r="5712" s="259" customFormat="1"/>
    <row r="5713" s="259" customFormat="1"/>
    <row r="5714" s="259" customFormat="1"/>
    <row r="5715" s="259" customFormat="1"/>
    <row r="5716" s="259" customFormat="1"/>
    <row r="5717" s="259" customFormat="1"/>
    <row r="5718" s="259" customFormat="1"/>
    <row r="5719" s="259" customFormat="1"/>
    <row r="5720" s="259" customFormat="1"/>
    <row r="5721" s="259" customFormat="1"/>
    <row r="5722" s="259" customFormat="1"/>
    <row r="5723" s="259" customFormat="1"/>
    <row r="5724" s="259" customFormat="1"/>
    <row r="5725" s="259" customFormat="1"/>
    <row r="5726" s="259" customFormat="1"/>
    <row r="5727" s="259" customFormat="1"/>
    <row r="5728" s="259" customFormat="1"/>
    <row r="5729" s="259" customFormat="1"/>
    <row r="5730" s="259" customFormat="1"/>
    <row r="5731" s="259" customFormat="1"/>
    <row r="5732" s="259" customFormat="1"/>
    <row r="5733" s="259" customFormat="1"/>
    <row r="5734" s="259" customFormat="1"/>
    <row r="5735" s="259" customFormat="1"/>
    <row r="5736" s="259" customFormat="1"/>
    <row r="5737" s="259" customFormat="1"/>
    <row r="5738" s="259" customFormat="1"/>
    <row r="5739" s="259" customFormat="1"/>
    <row r="5740" s="259" customFormat="1"/>
    <row r="5741" s="259" customFormat="1"/>
    <row r="5742" s="259" customFormat="1"/>
    <row r="5743" s="259" customFormat="1"/>
    <row r="5744" s="259" customFormat="1"/>
    <row r="5745" s="259" customFormat="1"/>
    <row r="5746" s="259" customFormat="1"/>
    <row r="5747" s="259" customFormat="1"/>
    <row r="5748" s="259" customFormat="1"/>
    <row r="5749" s="259" customFormat="1"/>
    <row r="5750" s="259" customFormat="1"/>
    <row r="5751" s="259" customFormat="1"/>
    <row r="5752" s="259" customFormat="1"/>
    <row r="5753" s="259" customFormat="1"/>
    <row r="5754" s="259" customFormat="1"/>
    <row r="5755" s="259" customFormat="1"/>
    <row r="5756" s="259" customFormat="1"/>
    <row r="5757" s="259" customFormat="1"/>
    <row r="5758" s="259" customFormat="1"/>
    <row r="5759" s="259" customFormat="1"/>
    <row r="5760" s="259" customFormat="1"/>
    <row r="5761" s="259" customFormat="1"/>
    <row r="5762" s="259" customFormat="1"/>
    <row r="5763" s="259" customFormat="1"/>
    <row r="5764" s="259" customFormat="1"/>
    <row r="5765" s="259" customFormat="1"/>
    <row r="5766" s="259" customFormat="1"/>
    <row r="5767" s="259" customFormat="1"/>
    <row r="5768" s="259" customFormat="1"/>
    <row r="5769" s="259" customFormat="1"/>
    <row r="5770" s="259" customFormat="1"/>
    <row r="5771" s="259" customFormat="1"/>
    <row r="5772" s="259" customFormat="1"/>
    <row r="5773" s="259" customFormat="1"/>
    <row r="5774" s="259" customFormat="1"/>
    <row r="5775" s="259" customFormat="1"/>
    <row r="5776" s="259" customFormat="1"/>
    <row r="5777" s="259" customFormat="1"/>
    <row r="5778" s="259" customFormat="1"/>
    <row r="5779" s="259" customFormat="1"/>
    <row r="5780" s="259" customFormat="1"/>
    <row r="5781" s="259" customFormat="1"/>
    <row r="5782" s="259" customFormat="1"/>
    <row r="5783" s="259" customFormat="1"/>
    <row r="5784" s="259" customFormat="1"/>
    <row r="5785" s="259" customFormat="1"/>
    <row r="5786" s="259" customFormat="1"/>
    <row r="5787" s="259" customFormat="1"/>
    <row r="5788" s="259" customFormat="1"/>
    <row r="5789" s="259" customFormat="1"/>
    <row r="5790" s="259" customFormat="1"/>
    <row r="5791" s="259" customFormat="1"/>
    <row r="5792" s="259" customFormat="1"/>
    <row r="5793" s="259" customFormat="1"/>
    <row r="5794" s="259" customFormat="1"/>
    <row r="5795" s="259" customFormat="1"/>
    <row r="5796" s="259" customFormat="1"/>
    <row r="5797" s="259" customFormat="1"/>
    <row r="5798" s="259" customFormat="1"/>
    <row r="5799" s="259" customFormat="1"/>
    <row r="5800" s="259" customFormat="1"/>
    <row r="5801" s="259" customFormat="1"/>
    <row r="5802" s="259" customFormat="1"/>
    <row r="5803" s="259" customFormat="1"/>
    <row r="5804" s="259" customFormat="1"/>
    <row r="5805" s="259" customFormat="1"/>
    <row r="5806" s="259" customFormat="1"/>
    <row r="5807" s="259" customFormat="1"/>
    <row r="5808" s="259" customFormat="1"/>
    <row r="5809" s="259" customFormat="1"/>
    <row r="5810" s="259" customFormat="1"/>
    <row r="5811" s="259" customFormat="1"/>
    <row r="5812" s="259" customFormat="1"/>
    <row r="5813" s="259" customFormat="1"/>
    <row r="5814" s="259" customFormat="1"/>
    <row r="5815" s="259" customFormat="1"/>
    <row r="5816" s="259" customFormat="1"/>
    <row r="5817" s="259" customFormat="1"/>
    <row r="5818" s="259" customFormat="1"/>
    <row r="5819" s="259" customFormat="1"/>
    <row r="5820" s="259" customFormat="1"/>
    <row r="5821" s="259" customFormat="1"/>
    <row r="5822" s="259" customFormat="1"/>
    <row r="5823" s="259" customFormat="1"/>
    <row r="5824" s="259" customFormat="1"/>
    <row r="5825" s="259" customFormat="1"/>
    <row r="5826" s="259" customFormat="1"/>
    <row r="5827" s="259" customFormat="1"/>
    <row r="5828" s="259" customFormat="1"/>
    <row r="5829" s="259" customFormat="1"/>
    <row r="5830" s="259" customFormat="1"/>
    <row r="5831" s="259" customFormat="1"/>
    <row r="5832" s="259" customFormat="1"/>
    <row r="5833" s="259" customFormat="1"/>
    <row r="5834" s="259" customFormat="1"/>
    <row r="5835" s="259" customFormat="1"/>
    <row r="5836" s="259" customFormat="1"/>
    <row r="5837" s="259" customFormat="1"/>
    <row r="5838" s="259" customFormat="1"/>
    <row r="5839" s="259" customFormat="1"/>
    <row r="5840" s="259" customFormat="1"/>
    <row r="5841" s="259" customFormat="1"/>
    <row r="5842" s="259" customFormat="1"/>
    <row r="5843" s="259" customFormat="1"/>
    <row r="5844" s="259" customFormat="1"/>
    <row r="5845" s="259" customFormat="1"/>
    <row r="5846" s="259" customFormat="1"/>
    <row r="5847" s="259" customFormat="1"/>
    <row r="5848" s="259" customFormat="1"/>
    <row r="5849" s="259" customFormat="1"/>
    <row r="5850" s="259" customFormat="1"/>
    <row r="5851" s="259" customFormat="1"/>
    <row r="5852" s="259" customFormat="1"/>
    <row r="5853" s="259" customFormat="1"/>
    <row r="5854" s="259" customFormat="1"/>
    <row r="5855" s="259" customFormat="1"/>
    <row r="5856" s="259" customFormat="1"/>
    <row r="5857" s="259" customFormat="1"/>
    <row r="5858" s="259" customFormat="1"/>
    <row r="5859" s="259" customFormat="1"/>
    <row r="5860" s="259" customFormat="1"/>
    <row r="5861" s="259" customFormat="1"/>
    <row r="5862" s="259" customFormat="1"/>
    <row r="5863" s="259" customFormat="1"/>
    <row r="5864" s="259" customFormat="1"/>
    <row r="5865" s="259" customFormat="1"/>
    <row r="5866" s="259" customFormat="1"/>
    <row r="5867" s="259" customFormat="1"/>
    <row r="5868" s="259" customFormat="1"/>
    <row r="5869" s="259" customFormat="1"/>
    <row r="5870" s="259" customFormat="1"/>
    <row r="5871" s="259" customFormat="1"/>
    <row r="5872" s="259" customFormat="1"/>
    <row r="5873" s="259" customFormat="1"/>
    <row r="5874" s="259" customFormat="1"/>
    <row r="5875" s="259" customFormat="1"/>
    <row r="5876" s="259" customFormat="1"/>
    <row r="5877" s="259" customFormat="1"/>
    <row r="5878" s="259" customFormat="1"/>
    <row r="5879" s="259" customFormat="1"/>
    <row r="5880" s="259" customFormat="1"/>
    <row r="5881" s="259" customFormat="1"/>
    <row r="5882" s="259" customFormat="1"/>
    <row r="5883" s="259" customFormat="1"/>
    <row r="5884" s="259" customFormat="1"/>
    <row r="5885" s="259" customFormat="1"/>
    <row r="5886" s="259" customFormat="1"/>
    <row r="5887" s="259" customFormat="1"/>
    <row r="5888" s="259" customFormat="1"/>
    <row r="5889" s="259" customFormat="1"/>
    <row r="5890" s="259" customFormat="1"/>
    <row r="5891" s="259" customFormat="1"/>
    <row r="5892" s="259" customFormat="1"/>
    <row r="5893" s="259" customFormat="1"/>
    <row r="5894" s="259" customFormat="1"/>
    <row r="5895" s="259" customFormat="1"/>
    <row r="5896" s="259" customFormat="1"/>
    <row r="5897" s="259" customFormat="1"/>
    <row r="5898" s="259" customFormat="1"/>
    <row r="5899" s="259" customFormat="1"/>
    <row r="5900" s="259" customFormat="1"/>
    <row r="5901" s="259" customFormat="1"/>
    <row r="5902" s="259" customFormat="1"/>
    <row r="5903" s="259" customFormat="1"/>
    <row r="5904" s="259" customFormat="1"/>
    <row r="5905" s="259" customFormat="1"/>
    <row r="5906" s="259" customFormat="1"/>
    <row r="5907" s="259" customFormat="1"/>
    <row r="5908" s="259" customFormat="1"/>
    <row r="5909" s="259" customFormat="1"/>
    <row r="5910" s="259" customFormat="1"/>
    <row r="5911" s="259" customFormat="1"/>
    <row r="5912" s="259" customFormat="1"/>
    <row r="5913" s="259" customFormat="1"/>
    <row r="5914" s="259" customFormat="1"/>
    <row r="5915" s="259" customFormat="1"/>
    <row r="5916" s="259" customFormat="1"/>
    <row r="5917" s="259" customFormat="1"/>
    <row r="5918" s="259" customFormat="1"/>
    <row r="5919" s="259" customFormat="1"/>
    <row r="5920" s="259" customFormat="1"/>
    <row r="5921" s="259" customFormat="1"/>
    <row r="5922" s="259" customFormat="1"/>
    <row r="5923" s="259" customFormat="1"/>
    <row r="5924" s="259" customFormat="1"/>
    <row r="5925" s="259" customFormat="1"/>
    <row r="5926" s="259" customFormat="1"/>
    <row r="5927" s="259" customFormat="1"/>
    <row r="5928" s="259" customFormat="1"/>
    <row r="5929" s="259" customFormat="1"/>
    <row r="5930" s="259" customFormat="1"/>
    <row r="5931" s="259" customFormat="1"/>
    <row r="5932" s="259" customFormat="1"/>
    <row r="5933" s="259" customFormat="1"/>
    <row r="5934" s="259" customFormat="1"/>
    <row r="5935" s="259" customFormat="1"/>
    <row r="5936" s="259" customFormat="1"/>
    <row r="5937" s="259" customFormat="1"/>
    <row r="5938" s="259" customFormat="1"/>
    <row r="5939" s="259" customFormat="1"/>
    <row r="5940" s="259" customFormat="1"/>
    <row r="5941" s="259" customFormat="1"/>
    <row r="5942" s="259" customFormat="1"/>
    <row r="5943" s="259" customFormat="1"/>
    <row r="5944" s="259" customFormat="1"/>
    <row r="5945" s="259" customFormat="1"/>
    <row r="5946" s="259" customFormat="1"/>
    <row r="5947" s="259" customFormat="1"/>
    <row r="5948" s="259" customFormat="1"/>
    <row r="5949" s="259" customFormat="1"/>
    <row r="5950" s="259" customFormat="1"/>
    <row r="5951" s="259" customFormat="1"/>
    <row r="5952" s="259" customFormat="1"/>
    <row r="5953" s="259" customFormat="1"/>
    <row r="5954" s="259" customFormat="1"/>
    <row r="5955" s="259" customFormat="1"/>
    <row r="5956" s="259" customFormat="1"/>
    <row r="5957" s="259" customFormat="1"/>
    <row r="5958" s="259" customFormat="1"/>
    <row r="5959" s="259" customFormat="1"/>
    <row r="5960" s="259" customFormat="1"/>
    <row r="5961" s="259" customFormat="1"/>
    <row r="5962" s="259" customFormat="1"/>
    <row r="5963" s="259" customFormat="1"/>
    <row r="5964" s="259" customFormat="1"/>
    <row r="5965" s="259" customFormat="1"/>
    <row r="5966" s="259" customFormat="1"/>
    <row r="5967" s="259" customFormat="1"/>
    <row r="5968" s="259" customFormat="1"/>
    <row r="5969" s="259" customFormat="1"/>
    <row r="5970" s="259" customFormat="1"/>
    <row r="5971" s="259" customFormat="1"/>
    <row r="5972" s="259" customFormat="1"/>
    <row r="5973" s="259" customFormat="1"/>
    <row r="5974" s="259" customFormat="1"/>
    <row r="5975" s="259" customFormat="1"/>
    <row r="5976" s="259" customFormat="1"/>
    <row r="5977" s="259" customFormat="1"/>
    <row r="5978" s="259" customFormat="1"/>
    <row r="5979" s="259" customFormat="1"/>
    <row r="5980" s="259" customFormat="1"/>
    <row r="5981" s="259" customFormat="1"/>
    <row r="5982" s="259" customFormat="1"/>
    <row r="5983" s="259" customFormat="1"/>
    <row r="5984" s="259" customFormat="1"/>
    <row r="5985" s="259" customFormat="1"/>
    <row r="5986" s="259" customFormat="1"/>
    <row r="5987" s="259" customFormat="1"/>
    <row r="5988" s="259" customFormat="1"/>
    <row r="5989" s="259" customFormat="1"/>
    <row r="5990" s="259" customFormat="1"/>
    <row r="5991" s="259" customFormat="1"/>
    <row r="5992" s="259" customFormat="1"/>
    <row r="5993" s="259" customFormat="1"/>
    <row r="5994" s="259" customFormat="1"/>
    <row r="5995" s="259" customFormat="1"/>
    <row r="5996" s="259" customFormat="1"/>
    <row r="5997" s="259" customFormat="1"/>
    <row r="5998" s="259" customFormat="1"/>
    <row r="5999" s="259" customFormat="1"/>
    <row r="6000" s="259" customFormat="1"/>
    <row r="6001" s="259" customFormat="1"/>
    <row r="6002" s="259" customFormat="1"/>
    <row r="6003" s="259" customFormat="1"/>
    <row r="6004" s="259" customFormat="1"/>
    <row r="6005" s="259" customFormat="1"/>
    <row r="6006" s="259" customFormat="1"/>
    <row r="6007" s="259" customFormat="1"/>
    <row r="6008" s="259" customFormat="1"/>
    <row r="6009" s="259" customFormat="1"/>
    <row r="6010" s="259" customFormat="1"/>
    <row r="6011" s="259" customFormat="1"/>
    <row r="6012" s="259" customFormat="1"/>
    <row r="6013" s="259" customFormat="1"/>
    <row r="6014" s="259" customFormat="1"/>
    <row r="6015" s="259" customFormat="1"/>
    <row r="6016" s="259" customFormat="1"/>
    <row r="6017" s="259" customFormat="1"/>
    <row r="6018" s="259" customFormat="1"/>
    <row r="6019" s="259" customFormat="1"/>
    <row r="6020" s="259" customFormat="1"/>
    <row r="6021" s="259" customFormat="1"/>
    <row r="6022" s="259" customFormat="1"/>
    <row r="6023" s="259" customFormat="1"/>
    <row r="6024" s="259" customFormat="1"/>
    <row r="6025" s="259" customFormat="1"/>
    <row r="6026" s="259" customFormat="1"/>
    <row r="6027" s="259" customFormat="1"/>
    <row r="6028" s="259" customFormat="1"/>
    <row r="6029" s="259" customFormat="1"/>
    <row r="6030" s="259" customFormat="1"/>
    <row r="6031" s="259" customFormat="1"/>
    <row r="6032" s="259" customFormat="1"/>
    <row r="6033" s="259" customFormat="1"/>
    <row r="6034" s="259" customFormat="1"/>
    <row r="6035" s="259" customFormat="1"/>
    <row r="6036" s="259" customFormat="1"/>
    <row r="6037" s="259" customFormat="1"/>
    <row r="6038" s="259" customFormat="1"/>
    <row r="6039" s="259" customFormat="1"/>
    <row r="6040" s="259" customFormat="1"/>
    <row r="6041" s="259" customFormat="1"/>
    <row r="6042" s="259" customFormat="1"/>
    <row r="6043" s="259" customFormat="1"/>
    <row r="6044" s="259" customFormat="1"/>
    <row r="6045" s="259" customFormat="1"/>
    <row r="6046" s="259" customFormat="1"/>
    <row r="6047" s="259" customFormat="1"/>
    <row r="6048" s="259" customFormat="1"/>
    <row r="6049" s="259" customFormat="1"/>
    <row r="6050" s="259" customFormat="1"/>
    <row r="6051" s="259" customFormat="1"/>
    <row r="6052" s="259" customFormat="1"/>
    <row r="6053" s="259" customFormat="1"/>
    <row r="6054" s="259" customFormat="1"/>
    <row r="6055" s="259" customFormat="1"/>
    <row r="6056" s="259" customFormat="1"/>
    <row r="6057" s="259" customFormat="1"/>
    <row r="6058" s="259" customFormat="1"/>
    <row r="6059" s="259" customFormat="1"/>
    <row r="6060" s="259" customFormat="1"/>
    <row r="6061" s="259" customFormat="1"/>
    <row r="6062" s="259" customFormat="1"/>
    <row r="6063" s="259" customFormat="1"/>
    <row r="6064" s="259" customFormat="1"/>
    <row r="6065" s="259" customFormat="1"/>
    <row r="6066" s="259" customFormat="1"/>
    <row r="6067" s="259" customFormat="1"/>
    <row r="6068" s="259" customFormat="1"/>
    <row r="6069" s="259" customFormat="1"/>
    <row r="6070" s="259" customFormat="1"/>
    <row r="6071" s="259" customFormat="1"/>
    <row r="6072" s="259" customFormat="1"/>
    <row r="6073" s="259" customFormat="1"/>
    <row r="6074" s="259" customFormat="1"/>
    <row r="6075" s="259" customFormat="1"/>
    <row r="6076" s="259" customFormat="1"/>
    <row r="6077" s="259" customFormat="1"/>
    <row r="6078" s="259" customFormat="1"/>
    <row r="6079" s="259" customFormat="1"/>
    <row r="6080" s="259" customFormat="1"/>
    <row r="6081" s="259" customFormat="1"/>
    <row r="6082" s="259" customFormat="1"/>
    <row r="6083" s="259" customFormat="1"/>
    <row r="6084" s="259" customFormat="1"/>
    <row r="6085" s="259" customFormat="1"/>
    <row r="6086" s="259" customFormat="1"/>
    <row r="6087" s="259" customFormat="1"/>
    <row r="6088" s="259" customFormat="1"/>
    <row r="6089" s="259" customFormat="1"/>
    <row r="6090" s="259" customFormat="1"/>
    <row r="6091" s="259" customFormat="1"/>
    <row r="6092" s="259" customFormat="1"/>
    <row r="6093" s="259" customFormat="1"/>
    <row r="6094" s="259" customFormat="1"/>
    <row r="6095" s="259" customFormat="1"/>
    <row r="6096" s="259" customFormat="1"/>
    <row r="6097" s="259" customFormat="1"/>
    <row r="6098" s="259" customFormat="1"/>
    <row r="6099" s="259" customFormat="1"/>
    <row r="6100" s="259" customFormat="1"/>
    <row r="6101" s="259" customFormat="1"/>
    <row r="6102" s="259" customFormat="1"/>
    <row r="6103" s="259" customFormat="1"/>
    <row r="6104" s="259" customFormat="1"/>
    <row r="6105" s="259" customFormat="1"/>
    <row r="6106" s="259" customFormat="1"/>
    <row r="6107" s="259" customFormat="1"/>
    <row r="6108" s="259" customFormat="1"/>
    <row r="6109" s="259" customFormat="1"/>
    <row r="6110" s="259" customFormat="1"/>
    <row r="6111" s="259" customFormat="1"/>
    <row r="6112" s="259" customFormat="1"/>
    <row r="6113" s="259" customFormat="1"/>
    <row r="6114" s="259" customFormat="1"/>
    <row r="6115" s="259" customFormat="1"/>
    <row r="6116" s="259" customFormat="1"/>
    <row r="6117" s="259" customFormat="1"/>
    <row r="6118" s="259" customFormat="1"/>
    <row r="6119" s="259" customFormat="1"/>
    <row r="6120" s="259" customFormat="1"/>
    <row r="6121" s="259" customFormat="1"/>
    <row r="6122" s="259" customFormat="1"/>
    <row r="6123" s="259" customFormat="1"/>
    <row r="6124" s="259" customFormat="1"/>
    <row r="6125" s="259" customFormat="1"/>
    <row r="6126" s="259" customFormat="1"/>
    <row r="6127" s="259" customFormat="1"/>
    <row r="6128" s="259" customFormat="1"/>
    <row r="6129" s="259" customFormat="1"/>
    <row r="6130" s="259" customFormat="1"/>
    <row r="6131" s="259" customFormat="1"/>
    <row r="6132" s="259" customFormat="1"/>
    <row r="6133" s="259" customFormat="1"/>
    <row r="6134" s="259" customFormat="1"/>
    <row r="6135" s="259" customFormat="1"/>
    <row r="6136" s="259" customFormat="1"/>
    <row r="6137" s="259" customFormat="1"/>
    <row r="6138" s="259" customFormat="1"/>
    <row r="6139" s="259" customFormat="1"/>
    <row r="6140" s="259" customFormat="1"/>
    <row r="6141" s="259" customFormat="1"/>
    <row r="6142" s="259" customFormat="1"/>
    <row r="6143" s="259" customFormat="1"/>
    <row r="6144" s="259" customFormat="1"/>
    <row r="6145" s="259" customFormat="1"/>
    <row r="6146" s="259" customFormat="1"/>
    <row r="6147" s="259" customFormat="1"/>
    <row r="6148" s="259" customFormat="1"/>
    <row r="6149" s="259" customFormat="1"/>
    <row r="6150" s="259" customFormat="1"/>
    <row r="6151" s="259" customFormat="1"/>
    <row r="6152" s="259" customFormat="1"/>
    <row r="6153" s="259" customFormat="1"/>
    <row r="6154" s="259" customFormat="1"/>
    <row r="6155" s="259" customFormat="1"/>
    <row r="6156" s="259" customFormat="1"/>
    <row r="6157" s="259" customFormat="1"/>
    <row r="6158" s="259" customFormat="1"/>
    <row r="6159" s="259" customFormat="1"/>
    <row r="6160" s="259" customFormat="1"/>
    <row r="6161" s="259" customFormat="1"/>
    <row r="6162" s="259" customFormat="1"/>
    <row r="6163" s="259" customFormat="1"/>
    <row r="6164" s="259" customFormat="1"/>
    <row r="6165" s="259" customFormat="1"/>
    <row r="6166" s="259" customFormat="1"/>
    <row r="6167" s="259" customFormat="1"/>
    <row r="6168" s="259" customFormat="1"/>
    <row r="6169" s="259" customFormat="1"/>
    <row r="6170" s="259" customFormat="1"/>
    <row r="6171" s="259" customFormat="1"/>
    <row r="6172" s="259" customFormat="1"/>
    <row r="6173" s="259" customFormat="1"/>
    <row r="6174" s="259" customFormat="1"/>
    <row r="6175" s="259" customFormat="1"/>
    <row r="6176" s="259" customFormat="1"/>
    <row r="6177" s="259" customFormat="1"/>
    <row r="6178" s="259" customFormat="1"/>
    <row r="6179" s="259" customFormat="1"/>
    <row r="6180" s="259" customFormat="1"/>
    <row r="6181" s="259" customFormat="1"/>
    <row r="6182" s="259" customFormat="1"/>
    <row r="6183" s="259" customFormat="1"/>
    <row r="6184" s="259" customFormat="1"/>
    <row r="6185" s="259" customFormat="1"/>
    <row r="6186" s="259" customFormat="1"/>
    <row r="6187" s="259" customFormat="1"/>
    <row r="6188" s="259" customFormat="1"/>
    <row r="6189" s="259" customFormat="1"/>
    <row r="6190" s="259" customFormat="1"/>
    <row r="6191" s="259" customFormat="1"/>
    <row r="6192" s="259" customFormat="1"/>
    <row r="6193" s="259" customFormat="1"/>
    <row r="6194" s="259" customFormat="1"/>
    <row r="6195" s="259" customFormat="1"/>
    <row r="6196" s="259" customFormat="1"/>
    <row r="6197" s="259" customFormat="1"/>
    <row r="6198" s="259" customFormat="1"/>
    <row r="6199" s="259" customFormat="1"/>
    <row r="6200" s="259" customFormat="1"/>
    <row r="6201" s="259" customFormat="1"/>
    <row r="6202" s="259" customFormat="1"/>
    <row r="6203" s="259" customFormat="1"/>
    <row r="6204" s="259" customFormat="1"/>
    <row r="6205" s="259" customFormat="1"/>
    <row r="6206" s="259" customFormat="1"/>
    <row r="6207" s="259" customFormat="1"/>
    <row r="6208" s="259" customFormat="1"/>
    <row r="6209" s="259" customFormat="1"/>
    <row r="6210" s="259" customFormat="1"/>
    <row r="6211" s="259" customFormat="1"/>
    <row r="6212" s="259" customFormat="1"/>
    <row r="6213" s="259" customFormat="1"/>
    <row r="6214" s="259" customFormat="1"/>
    <row r="6215" s="259" customFormat="1"/>
    <row r="6216" s="259" customFormat="1"/>
    <row r="6217" s="259" customFormat="1"/>
    <row r="6218" s="259" customFormat="1"/>
    <row r="6219" s="259" customFormat="1"/>
    <row r="6220" s="259" customFormat="1"/>
    <row r="6221" s="259" customFormat="1"/>
    <row r="6222" s="259" customFormat="1"/>
    <row r="6223" s="259" customFormat="1"/>
    <row r="6224" s="259" customFormat="1"/>
    <row r="6225" s="259" customFormat="1"/>
    <row r="6226" s="259" customFormat="1"/>
    <row r="6227" s="259" customFormat="1"/>
    <row r="6228" s="259" customFormat="1"/>
    <row r="6229" s="259" customFormat="1"/>
    <row r="6230" s="259" customFormat="1"/>
    <row r="6231" s="259" customFormat="1"/>
    <row r="6232" s="259" customFormat="1"/>
    <row r="6233" s="259" customFormat="1"/>
    <row r="6234" s="259" customFormat="1"/>
    <row r="6235" s="259" customFormat="1"/>
    <row r="6236" s="259" customFormat="1"/>
    <row r="6237" s="259" customFormat="1"/>
    <row r="6238" s="259" customFormat="1"/>
    <row r="6239" s="259" customFormat="1"/>
    <row r="6240" s="259" customFormat="1"/>
    <row r="6241" s="259" customFormat="1"/>
    <row r="6242" s="259" customFormat="1"/>
    <row r="6243" s="259" customFormat="1"/>
    <row r="6244" s="259" customFormat="1"/>
    <row r="6245" s="259" customFormat="1"/>
    <row r="6246" s="259" customFormat="1"/>
    <row r="6247" s="259" customFormat="1"/>
    <row r="6248" s="259" customFormat="1"/>
    <row r="6249" s="259" customFormat="1"/>
    <row r="6250" s="259" customFormat="1"/>
    <row r="6251" s="259" customFormat="1"/>
    <row r="6252" s="259" customFormat="1"/>
    <row r="6253" s="259" customFormat="1"/>
    <row r="6254" s="259" customFormat="1"/>
    <row r="6255" s="259" customFormat="1"/>
    <row r="6256" s="259" customFormat="1"/>
    <row r="6257" s="259" customFormat="1"/>
    <row r="6258" s="259" customFormat="1"/>
    <row r="6259" s="259" customFormat="1"/>
    <row r="6260" s="259" customFormat="1"/>
    <row r="6261" s="259" customFormat="1"/>
    <row r="6262" s="259" customFormat="1"/>
    <row r="6263" s="259" customFormat="1"/>
    <row r="6264" s="259" customFormat="1"/>
    <row r="6265" s="259" customFormat="1"/>
    <row r="6266" s="259" customFormat="1"/>
    <row r="6267" s="259" customFormat="1"/>
    <row r="6268" s="259" customFormat="1"/>
    <row r="6269" s="259" customFormat="1"/>
    <row r="6270" s="259" customFormat="1"/>
    <row r="6271" s="259" customFormat="1"/>
    <row r="6272" s="259" customFormat="1"/>
    <row r="6273" s="259" customFormat="1"/>
    <row r="6274" s="259" customFormat="1"/>
    <row r="6275" s="259" customFormat="1"/>
    <row r="6276" s="259" customFormat="1"/>
    <row r="6277" s="259" customFormat="1"/>
    <row r="6278" s="259" customFormat="1"/>
    <row r="6279" s="259" customFormat="1"/>
    <row r="6280" s="259" customFormat="1"/>
    <row r="6281" s="259" customFormat="1"/>
    <row r="6282" s="259" customFormat="1"/>
    <row r="6283" s="259" customFormat="1"/>
    <row r="6284" s="259" customFormat="1"/>
    <row r="6285" s="259" customFormat="1"/>
    <row r="6286" s="259" customFormat="1"/>
    <row r="6287" s="259" customFormat="1"/>
    <row r="6288" s="259" customFormat="1"/>
    <row r="6289" s="259" customFormat="1"/>
    <row r="6290" s="259" customFormat="1"/>
    <row r="6291" s="259" customFormat="1"/>
    <row r="6292" s="259" customFormat="1"/>
    <row r="6293" s="259" customFormat="1"/>
    <row r="6294" s="259" customFormat="1"/>
    <row r="6295" s="259" customFormat="1"/>
    <row r="6296" s="259" customFormat="1"/>
    <row r="6297" s="259" customFormat="1"/>
    <row r="6298" s="259" customFormat="1"/>
    <row r="6299" s="259" customFormat="1"/>
    <row r="6300" s="259" customFormat="1"/>
    <row r="6301" s="259" customFormat="1"/>
    <row r="6302" s="259" customFormat="1"/>
    <row r="6303" s="259" customFormat="1"/>
    <row r="6304" s="259" customFormat="1"/>
    <row r="6305" s="259" customFormat="1"/>
    <row r="6306" s="259" customFormat="1"/>
    <row r="6307" s="259" customFormat="1"/>
    <row r="6308" s="259" customFormat="1"/>
    <row r="6309" s="259" customFormat="1"/>
    <row r="6310" s="259" customFormat="1"/>
    <row r="6311" s="259" customFormat="1"/>
    <row r="6312" s="259" customFormat="1"/>
    <row r="6313" s="259" customFormat="1"/>
    <row r="6314" s="259" customFormat="1"/>
    <row r="6315" s="259" customFormat="1"/>
    <row r="6316" s="259" customFormat="1"/>
    <row r="6317" s="259" customFormat="1"/>
    <row r="6318" s="259" customFormat="1"/>
    <row r="6319" s="259" customFormat="1"/>
    <row r="6320" s="259" customFormat="1"/>
    <row r="6321" s="259" customFormat="1"/>
    <row r="6322" s="259" customFormat="1"/>
    <row r="6323" s="259" customFormat="1"/>
    <row r="6324" s="259" customFormat="1"/>
    <row r="6325" s="259" customFormat="1"/>
    <row r="6326" s="259" customFormat="1"/>
    <row r="6327" s="259" customFormat="1"/>
    <row r="6328" s="259" customFormat="1"/>
    <row r="6329" s="259" customFormat="1"/>
    <row r="6330" s="259" customFormat="1"/>
    <row r="6331" s="259" customFormat="1"/>
    <row r="6332" s="259" customFormat="1"/>
    <row r="6333" s="259" customFormat="1"/>
    <row r="6334" s="259" customFormat="1"/>
    <row r="6335" s="259" customFormat="1"/>
    <row r="6336" s="259" customFormat="1"/>
    <row r="6337" s="259" customFormat="1"/>
    <row r="6338" s="259" customFormat="1"/>
    <row r="6339" s="259" customFormat="1"/>
    <row r="6340" s="259" customFormat="1"/>
    <row r="6341" s="259" customFormat="1"/>
    <row r="6342" s="259" customFormat="1"/>
    <row r="6343" s="259" customFormat="1"/>
    <row r="6344" s="259" customFormat="1"/>
    <row r="6345" s="259" customFormat="1"/>
    <row r="6346" s="259" customFormat="1"/>
    <row r="6347" s="259" customFormat="1"/>
    <row r="6348" s="259" customFormat="1"/>
    <row r="6349" s="259" customFormat="1"/>
    <row r="6350" s="259" customFormat="1"/>
    <row r="6351" s="259" customFormat="1"/>
    <row r="6352" s="259" customFormat="1"/>
    <row r="6353" s="259" customFormat="1"/>
    <row r="6354" s="259" customFormat="1"/>
    <row r="6355" s="259" customFormat="1"/>
    <row r="6356" s="259" customFormat="1"/>
    <row r="6357" s="259" customFormat="1"/>
    <row r="6358" s="259" customFormat="1"/>
    <row r="6359" s="259" customFormat="1"/>
    <row r="6360" s="259" customFormat="1"/>
    <row r="6361" s="259" customFormat="1"/>
    <row r="6362" s="259" customFormat="1"/>
    <row r="6363" s="259" customFormat="1"/>
    <row r="6364" s="259" customFormat="1"/>
    <row r="6365" s="259" customFormat="1"/>
    <row r="6366" s="259" customFormat="1"/>
    <row r="6367" s="259" customFormat="1"/>
    <row r="6368" s="259" customFormat="1"/>
    <row r="6369" s="259" customFormat="1"/>
    <row r="6370" s="259" customFormat="1"/>
    <row r="6371" s="259" customFormat="1"/>
    <row r="6372" s="259" customFormat="1"/>
    <row r="6373" s="259" customFormat="1"/>
    <row r="6374" s="259" customFormat="1"/>
    <row r="6375" s="259" customFormat="1"/>
    <row r="6376" s="259" customFormat="1"/>
    <row r="6377" s="259" customFormat="1"/>
    <row r="6378" s="259" customFormat="1"/>
    <row r="6379" s="259" customFormat="1"/>
    <row r="6380" s="259" customFormat="1"/>
    <row r="6381" s="259" customFormat="1"/>
    <row r="6382" s="259" customFormat="1"/>
    <row r="6383" s="259" customFormat="1"/>
    <row r="6384" s="259" customFormat="1"/>
    <row r="6385" s="259" customFormat="1"/>
    <row r="6386" s="259" customFormat="1"/>
    <row r="6387" s="259" customFormat="1"/>
    <row r="6388" s="259" customFormat="1"/>
    <row r="6389" s="259" customFormat="1"/>
    <row r="6390" s="259" customFormat="1"/>
    <row r="6391" s="259" customFormat="1"/>
    <row r="6392" s="259" customFormat="1"/>
    <row r="6393" s="259" customFormat="1"/>
    <row r="6394" s="259" customFormat="1"/>
    <row r="6395" s="259" customFormat="1"/>
    <row r="6396" s="259" customFormat="1"/>
    <row r="6397" s="259" customFormat="1"/>
    <row r="6398" s="259" customFormat="1"/>
    <row r="6399" s="259" customFormat="1"/>
    <row r="6400" s="259" customFormat="1"/>
    <row r="6401" s="259" customFormat="1"/>
    <row r="6402" s="259" customFormat="1"/>
    <row r="6403" s="259" customFormat="1"/>
    <row r="6404" s="259" customFormat="1"/>
    <row r="6405" s="259" customFormat="1"/>
    <row r="6406" s="259" customFormat="1"/>
    <row r="6407" s="259" customFormat="1"/>
    <row r="6408" s="259" customFormat="1"/>
    <row r="6409" s="259" customFormat="1"/>
    <row r="6410" s="259" customFormat="1"/>
    <row r="6411" s="259" customFormat="1"/>
    <row r="6412" s="259" customFormat="1"/>
    <row r="6413" s="259" customFormat="1"/>
    <row r="6414" s="259" customFormat="1"/>
    <row r="6415" s="259" customFormat="1"/>
    <row r="6416" s="259" customFormat="1"/>
    <row r="6417" s="259" customFormat="1"/>
    <row r="6418" s="259" customFormat="1"/>
    <row r="6419" s="259" customFormat="1"/>
    <row r="6420" s="259" customFormat="1"/>
    <row r="6421" s="259" customFormat="1"/>
    <row r="6422" s="259" customFormat="1"/>
    <row r="6423" s="259" customFormat="1"/>
    <row r="6424" s="259" customFormat="1"/>
    <row r="6425" s="259" customFormat="1"/>
    <row r="6426" s="259" customFormat="1"/>
    <row r="6427" s="259" customFormat="1"/>
    <row r="6428" s="259" customFormat="1"/>
    <row r="6429" s="259" customFormat="1"/>
    <row r="6430" s="259" customFormat="1"/>
    <row r="6431" s="259" customFormat="1"/>
    <row r="6432" s="259" customFormat="1"/>
    <row r="6433" s="259" customFormat="1"/>
    <row r="6434" s="259" customFormat="1"/>
    <row r="6435" s="259" customFormat="1"/>
    <row r="6436" s="259" customFormat="1"/>
    <row r="6437" s="259" customFormat="1"/>
    <row r="6438" s="259" customFormat="1"/>
    <row r="6439" s="259" customFormat="1"/>
    <row r="6440" s="259" customFormat="1"/>
    <row r="6441" s="259" customFormat="1"/>
    <row r="6442" s="259" customFormat="1"/>
    <row r="6443" s="259" customFormat="1"/>
    <row r="6444" s="259" customFormat="1"/>
    <row r="6445" s="259" customFormat="1"/>
    <row r="6446" s="259" customFormat="1"/>
    <row r="6447" s="259" customFormat="1"/>
    <row r="6448" s="259" customFormat="1"/>
    <row r="6449" s="259" customFormat="1"/>
    <row r="6450" s="259" customFormat="1"/>
    <row r="6451" s="259" customFormat="1"/>
    <row r="6452" s="259" customFormat="1"/>
    <row r="6453" s="259" customFormat="1"/>
    <row r="6454" s="259" customFormat="1"/>
    <row r="6455" s="259" customFormat="1"/>
    <row r="6456" s="259" customFormat="1"/>
    <row r="6457" s="259" customFormat="1"/>
    <row r="6458" s="259" customFormat="1"/>
    <row r="6459" s="259" customFormat="1"/>
    <row r="6460" s="259" customFormat="1"/>
    <row r="6461" s="259" customFormat="1"/>
    <row r="6462" s="259" customFormat="1"/>
    <row r="6463" s="259" customFormat="1"/>
    <row r="6464" s="259" customFormat="1"/>
    <row r="6465" s="259" customFormat="1"/>
    <row r="6466" s="259" customFormat="1"/>
    <row r="6467" s="259" customFormat="1"/>
    <row r="6468" s="259" customFormat="1"/>
    <row r="6469" s="259" customFormat="1"/>
    <row r="6470" s="259" customFormat="1"/>
    <row r="6471" s="259" customFormat="1"/>
    <row r="6472" s="259" customFormat="1"/>
    <row r="6473" s="259" customFormat="1"/>
    <row r="6474" s="259" customFormat="1"/>
    <row r="6475" s="259" customFormat="1"/>
    <row r="6476" s="259" customFormat="1"/>
    <row r="6477" s="259" customFormat="1"/>
    <row r="6478" s="259" customFormat="1"/>
    <row r="6479" s="259" customFormat="1"/>
    <row r="6480" s="259" customFormat="1"/>
    <row r="6481" s="259" customFormat="1"/>
    <row r="6482" s="259" customFormat="1"/>
    <row r="6483" s="259" customFormat="1"/>
    <row r="6484" s="259" customFormat="1"/>
    <row r="6485" s="259" customFormat="1"/>
    <row r="6486" s="259" customFormat="1"/>
    <row r="6487" s="259" customFormat="1"/>
    <row r="6488" s="259" customFormat="1"/>
    <row r="6489" s="259" customFormat="1"/>
    <row r="6490" s="259" customFormat="1"/>
    <row r="6491" s="259" customFormat="1"/>
    <row r="6492" s="259" customFormat="1"/>
    <row r="6493" s="259" customFormat="1"/>
    <row r="6494" s="259" customFormat="1"/>
    <row r="6495" s="259" customFormat="1"/>
    <row r="6496" s="259" customFormat="1"/>
    <row r="6497" s="259" customFormat="1"/>
    <row r="6498" s="259" customFormat="1"/>
    <row r="6499" s="259" customFormat="1"/>
    <row r="6500" s="259" customFormat="1"/>
    <row r="6501" s="259" customFormat="1"/>
    <row r="6502" s="259" customFormat="1"/>
    <row r="6503" s="259" customFormat="1"/>
    <row r="6504" s="259" customFormat="1"/>
    <row r="6505" s="259" customFormat="1"/>
    <row r="6506" s="259" customFormat="1"/>
    <row r="6507" s="259" customFormat="1"/>
    <row r="6508" s="259" customFormat="1"/>
    <row r="6509" s="259" customFormat="1"/>
    <row r="6510" s="259" customFormat="1"/>
    <row r="6511" s="259" customFormat="1"/>
    <row r="6512" s="259" customFormat="1"/>
    <row r="6513" s="259" customFormat="1"/>
    <row r="6514" s="259" customFormat="1"/>
    <row r="6515" s="259" customFormat="1"/>
    <row r="6516" s="259" customFormat="1"/>
    <row r="6517" s="259" customFormat="1"/>
    <row r="6518" s="259" customFormat="1"/>
    <row r="6519" s="259" customFormat="1"/>
    <row r="6520" s="259" customFormat="1"/>
    <row r="6521" s="259" customFormat="1"/>
    <row r="6522" s="259" customFormat="1"/>
    <row r="6523" s="259" customFormat="1"/>
    <row r="6524" s="259" customFormat="1"/>
    <row r="6525" s="259" customFormat="1"/>
    <row r="6526" s="259" customFormat="1"/>
    <row r="6527" s="259" customFormat="1"/>
    <row r="6528" s="259" customFormat="1"/>
    <row r="6529" s="259" customFormat="1"/>
    <row r="6530" s="259" customFormat="1"/>
    <row r="6531" s="259" customFormat="1"/>
    <row r="6532" s="259" customFormat="1"/>
    <row r="6533" s="259" customFormat="1"/>
    <row r="6534" s="259" customFormat="1"/>
    <row r="6535" s="259" customFormat="1"/>
    <row r="6536" s="259" customFormat="1"/>
    <row r="6537" s="259" customFormat="1"/>
    <row r="6538" s="259" customFormat="1"/>
    <row r="6539" s="259" customFormat="1"/>
    <row r="6540" s="259" customFormat="1"/>
    <row r="6541" s="259" customFormat="1"/>
    <row r="6542" s="259" customFormat="1"/>
    <row r="6543" s="259" customFormat="1"/>
    <row r="6544" s="259" customFormat="1"/>
    <row r="6545" s="259" customFormat="1"/>
    <row r="6546" s="259" customFormat="1"/>
    <row r="6547" s="259" customFormat="1"/>
    <row r="6548" s="259" customFormat="1"/>
    <row r="6549" s="259" customFormat="1"/>
    <row r="6550" s="259" customFormat="1"/>
    <row r="6551" s="259" customFormat="1"/>
    <row r="6552" s="259" customFormat="1"/>
    <row r="6553" s="259" customFormat="1"/>
    <row r="6554" s="259" customFormat="1"/>
    <row r="6555" s="259" customFormat="1"/>
    <row r="6556" s="259" customFormat="1"/>
    <row r="6557" s="259" customFormat="1"/>
    <row r="6558" s="259" customFormat="1"/>
    <row r="6559" s="259" customFormat="1"/>
    <row r="6560" s="259" customFormat="1"/>
    <row r="6561" s="259" customFormat="1"/>
    <row r="6562" s="259" customFormat="1"/>
    <row r="6563" s="259" customFormat="1"/>
    <row r="6564" s="259" customFormat="1"/>
    <row r="6565" s="259" customFormat="1"/>
    <row r="6566" s="259" customFormat="1"/>
    <row r="6567" s="259" customFormat="1"/>
    <row r="6568" s="259" customFormat="1"/>
    <row r="6569" s="259" customFormat="1"/>
    <row r="6570" s="259" customFormat="1"/>
    <row r="6571" s="259" customFormat="1"/>
    <row r="6572" s="259" customFormat="1"/>
    <row r="6573" s="259" customFormat="1"/>
    <row r="6574" s="259" customFormat="1"/>
    <row r="6575" s="259" customFormat="1"/>
    <row r="6576" s="259" customFormat="1"/>
    <row r="6577" s="259" customFormat="1"/>
    <row r="6578" s="259" customFormat="1"/>
    <row r="6579" s="259" customFormat="1"/>
    <row r="6580" s="259" customFormat="1"/>
    <row r="6581" s="259" customFormat="1"/>
    <row r="6582" s="259" customFormat="1"/>
    <row r="6583" s="259" customFormat="1"/>
    <row r="6584" s="259" customFormat="1"/>
    <row r="6585" s="259" customFormat="1"/>
    <row r="6586" s="259" customFormat="1"/>
    <row r="6587" s="259" customFormat="1"/>
    <row r="6588" s="259" customFormat="1"/>
    <row r="6589" s="259" customFormat="1"/>
    <row r="6590" s="259" customFormat="1"/>
    <row r="6591" s="259" customFormat="1"/>
    <row r="6592" s="259" customFormat="1"/>
    <row r="6593" s="259" customFormat="1"/>
    <row r="6594" s="259" customFormat="1"/>
    <row r="6595" s="259" customFormat="1"/>
    <row r="6596" s="259" customFormat="1"/>
    <row r="6597" s="259" customFormat="1"/>
    <row r="6598" s="259" customFormat="1"/>
    <row r="6599" s="259" customFormat="1"/>
    <row r="6600" s="259" customFormat="1"/>
    <row r="6601" s="259" customFormat="1"/>
    <row r="6602" s="259" customFormat="1"/>
    <row r="6603" s="259" customFormat="1"/>
    <row r="6604" s="259" customFormat="1"/>
    <row r="6605" s="259" customFormat="1"/>
    <row r="6606" s="259" customFormat="1"/>
    <row r="6607" s="259" customFormat="1"/>
    <row r="6608" s="259" customFormat="1"/>
    <row r="6609" s="259" customFormat="1"/>
    <row r="6610" s="259" customFormat="1"/>
    <row r="6611" s="259" customFormat="1"/>
    <row r="6612" s="259" customFormat="1"/>
    <row r="6613" s="259" customFormat="1"/>
    <row r="6614" s="259" customFormat="1"/>
    <row r="6615" s="259" customFormat="1"/>
    <row r="6616" s="259" customFormat="1"/>
    <row r="6617" s="259" customFormat="1"/>
    <row r="6618" s="259" customFormat="1"/>
    <row r="6619" s="259" customFormat="1"/>
    <row r="6620" s="259" customFormat="1"/>
    <row r="6621" s="259" customFormat="1"/>
    <row r="6622" s="259" customFormat="1"/>
    <row r="6623" s="259" customFormat="1"/>
    <row r="6624" s="259" customFormat="1"/>
    <row r="6625" s="259" customFormat="1"/>
    <row r="6626" s="259" customFormat="1"/>
    <row r="6627" s="259" customFormat="1"/>
    <row r="6628" s="259" customFormat="1"/>
    <row r="6629" s="259" customFormat="1"/>
    <row r="6630" s="259" customFormat="1"/>
    <row r="6631" s="259" customFormat="1"/>
    <row r="6632" s="259" customFormat="1"/>
    <row r="6633" s="259" customFormat="1"/>
    <row r="6634" s="259" customFormat="1"/>
    <row r="6635" s="259" customFormat="1"/>
    <row r="6636" s="259" customFormat="1"/>
    <row r="6637" s="259" customFormat="1"/>
    <row r="6638" s="259" customFormat="1"/>
    <row r="6639" s="259" customFormat="1"/>
    <row r="6640" s="259" customFormat="1"/>
    <row r="6641" s="259" customFormat="1"/>
    <row r="6642" s="259" customFormat="1"/>
    <row r="6643" s="259" customFormat="1"/>
    <row r="6644" s="259" customFormat="1"/>
    <row r="6645" s="259" customFormat="1"/>
    <row r="6646" s="259" customFormat="1"/>
    <row r="6647" s="259" customFormat="1"/>
    <row r="6648" s="259" customFormat="1"/>
    <row r="6649" s="259" customFormat="1"/>
    <row r="6650" s="259" customFormat="1"/>
    <row r="6651" s="259" customFormat="1"/>
    <row r="6652" s="259" customFormat="1"/>
    <row r="6653" s="259" customFormat="1"/>
    <row r="6654" s="259" customFormat="1"/>
    <row r="6655" s="259" customFormat="1"/>
    <row r="6656" s="259" customFormat="1"/>
    <row r="6657" s="259" customFormat="1"/>
    <row r="6658" s="259" customFormat="1"/>
    <row r="6659" s="259" customFormat="1"/>
    <row r="6660" s="259" customFormat="1"/>
    <row r="6661" s="259" customFormat="1"/>
    <row r="6662" s="259" customFormat="1"/>
    <row r="6663" s="259" customFormat="1"/>
    <row r="6664" s="259" customFormat="1"/>
    <row r="6665" s="259" customFormat="1"/>
    <row r="6666" s="259" customFormat="1"/>
    <row r="6667" s="259" customFormat="1"/>
    <row r="6668" s="259" customFormat="1"/>
    <row r="6669" s="259" customFormat="1"/>
    <row r="6670" s="259" customFormat="1"/>
    <row r="6671" s="259" customFormat="1"/>
    <row r="6672" s="259" customFormat="1"/>
    <row r="6673" s="259" customFormat="1"/>
    <row r="6674" s="259" customFormat="1"/>
    <row r="6675" s="259" customFormat="1"/>
    <row r="6676" s="259" customFormat="1"/>
    <row r="6677" s="259" customFormat="1"/>
    <row r="6678" s="259" customFormat="1"/>
    <row r="6679" s="259" customFormat="1"/>
    <row r="6680" s="259" customFormat="1"/>
    <row r="6681" s="259" customFormat="1"/>
    <row r="6682" s="259" customFormat="1"/>
    <row r="6683" s="259" customFormat="1"/>
    <row r="6684" s="259" customFormat="1"/>
    <row r="6685" s="259" customFormat="1"/>
    <row r="6686" s="259" customFormat="1"/>
    <row r="6687" s="259" customFormat="1"/>
    <row r="6688" s="259" customFormat="1"/>
    <row r="6689" s="259" customFormat="1"/>
    <row r="6690" s="259" customFormat="1"/>
    <row r="6691" s="259" customFormat="1"/>
    <row r="6692" s="259" customFormat="1"/>
    <row r="6693" s="259" customFormat="1"/>
    <row r="6694" s="259" customFormat="1"/>
    <row r="6695" s="259" customFormat="1"/>
    <row r="6696" s="259" customFormat="1"/>
    <row r="6697" s="259" customFormat="1"/>
    <row r="6698" s="259" customFormat="1"/>
    <row r="6699" s="259" customFormat="1"/>
    <row r="6700" s="259" customFormat="1"/>
    <row r="6701" s="259" customFormat="1"/>
    <row r="6702" s="259" customFormat="1"/>
    <row r="6703" s="259" customFormat="1"/>
    <row r="6704" s="259" customFormat="1"/>
    <row r="6705" s="259" customFormat="1"/>
    <row r="6706" s="259" customFormat="1"/>
    <row r="6707" s="259" customFormat="1"/>
    <row r="6708" s="259" customFormat="1"/>
    <row r="6709" s="259" customFormat="1"/>
    <row r="6710" s="259" customFormat="1"/>
    <row r="6711" s="259" customFormat="1"/>
    <row r="6712" s="259" customFormat="1"/>
    <row r="6713" s="259" customFormat="1"/>
    <row r="6714" s="259" customFormat="1"/>
    <row r="6715" s="259" customFormat="1"/>
    <row r="6716" s="259" customFormat="1"/>
    <row r="6717" s="259" customFormat="1"/>
    <row r="6718" s="259" customFormat="1"/>
    <row r="6719" s="259" customFormat="1"/>
    <row r="6720" s="259" customFormat="1"/>
    <row r="6721" s="259" customFormat="1"/>
    <row r="6722" s="259" customFormat="1"/>
    <row r="6723" s="259" customFormat="1"/>
    <row r="6724" s="259" customFormat="1"/>
    <row r="6725" s="259" customFormat="1"/>
    <row r="6726" s="259" customFormat="1"/>
    <row r="6727" s="259" customFormat="1"/>
    <row r="6728" s="259" customFormat="1"/>
    <row r="6729" s="259" customFormat="1"/>
    <row r="6730" s="259" customFormat="1"/>
    <row r="6731" s="259" customFormat="1"/>
    <row r="6732" s="259" customFormat="1"/>
    <row r="6733" s="259" customFormat="1"/>
    <row r="6734" s="259" customFormat="1"/>
    <row r="6735" s="259" customFormat="1"/>
    <row r="6736" s="259" customFormat="1"/>
    <row r="6737" s="259" customFormat="1"/>
    <row r="6738" s="259" customFormat="1"/>
    <row r="6739" s="259" customFormat="1"/>
    <row r="6740" s="259" customFormat="1"/>
    <row r="6741" s="259" customFormat="1"/>
    <row r="6742" s="259" customFormat="1"/>
    <row r="6743" s="259" customFormat="1"/>
    <row r="6744" s="259" customFormat="1"/>
    <row r="6745" s="259" customFormat="1"/>
    <row r="6746" s="259" customFormat="1"/>
    <row r="6747" s="259" customFormat="1"/>
    <row r="6748" s="259" customFormat="1"/>
    <row r="6749" s="259" customFormat="1"/>
    <row r="6750" s="259" customFormat="1"/>
    <row r="6751" s="259" customFormat="1"/>
    <row r="6752" s="259" customFormat="1"/>
    <row r="6753" s="259" customFormat="1"/>
    <row r="6754" s="259" customFormat="1"/>
    <row r="6755" s="259" customFormat="1"/>
    <row r="6756" s="259" customFormat="1"/>
    <row r="6757" s="259" customFormat="1"/>
    <row r="6758" s="259" customFormat="1"/>
    <row r="6759" s="259" customFormat="1"/>
    <row r="6760" s="259" customFormat="1"/>
    <row r="6761" s="259" customFormat="1"/>
    <row r="6762" s="259" customFormat="1"/>
    <row r="6763" s="259" customFormat="1"/>
    <row r="6764" s="259" customFormat="1"/>
    <row r="6765" s="259" customFormat="1"/>
    <row r="6766" s="259" customFormat="1"/>
    <row r="6767" s="259" customFormat="1"/>
    <row r="6768" s="259" customFormat="1"/>
    <row r="6769" s="259" customFormat="1"/>
    <row r="6770" s="259" customFormat="1"/>
    <row r="6771" s="259" customFormat="1"/>
    <row r="6772" s="259" customFormat="1"/>
    <row r="6773" s="259" customFormat="1"/>
    <row r="6774" s="259" customFormat="1"/>
    <row r="6775" s="259" customFormat="1"/>
    <row r="6776" s="259" customFormat="1"/>
    <row r="6777" s="259" customFormat="1"/>
    <row r="6778" s="259" customFormat="1"/>
    <row r="6779" s="259" customFormat="1"/>
    <row r="6780" s="259" customFormat="1"/>
    <row r="6781" s="259" customFormat="1"/>
    <row r="6782" s="259" customFormat="1"/>
    <row r="6783" s="259" customFormat="1"/>
    <row r="6784" s="259" customFormat="1"/>
    <row r="6785" s="259" customFormat="1"/>
    <row r="6786" s="259" customFormat="1"/>
    <row r="6787" s="259" customFormat="1"/>
    <row r="6788" s="259" customFormat="1"/>
    <row r="6789" s="259" customFormat="1"/>
    <row r="6790" s="259" customFormat="1"/>
    <row r="6791" s="259" customFormat="1"/>
    <row r="6792" s="259" customFormat="1"/>
    <row r="6793" s="259" customFormat="1"/>
    <row r="6794" s="259" customFormat="1"/>
    <row r="6795" s="259" customFormat="1"/>
    <row r="6796" s="259" customFormat="1"/>
    <row r="6797" s="259" customFormat="1"/>
    <row r="6798" s="259" customFormat="1"/>
    <row r="6799" s="259" customFormat="1"/>
    <row r="6800" s="259" customFormat="1"/>
    <row r="6801" s="259" customFormat="1"/>
    <row r="6802" s="259" customFormat="1"/>
    <row r="6803" s="259" customFormat="1"/>
    <row r="6804" s="259" customFormat="1"/>
    <row r="6805" s="259" customFormat="1"/>
    <row r="6806" s="259" customFormat="1"/>
    <row r="6807" s="259" customFormat="1"/>
    <row r="6808" s="259" customFormat="1"/>
    <row r="6809" s="259" customFormat="1"/>
    <row r="6810" s="259" customFormat="1"/>
    <row r="6811" s="259" customFormat="1"/>
    <row r="6812" s="259" customFormat="1"/>
    <row r="6813" s="259" customFormat="1"/>
    <row r="6814" s="259" customFormat="1"/>
    <row r="6815" s="259" customFormat="1"/>
    <row r="6816" s="259" customFormat="1"/>
    <row r="6817" s="259" customFormat="1"/>
    <row r="6818" s="259" customFormat="1"/>
    <row r="6819" s="259" customFormat="1"/>
    <row r="6820" s="259" customFormat="1"/>
    <row r="6821" s="259" customFormat="1"/>
    <row r="6822" s="259" customFormat="1"/>
    <row r="6823" s="259" customFormat="1"/>
    <row r="6824" s="259" customFormat="1"/>
    <row r="6825" s="259" customFormat="1"/>
    <row r="6826" s="259" customFormat="1"/>
    <row r="6827" s="259" customFormat="1"/>
    <row r="6828" s="259" customFormat="1"/>
    <row r="6829" s="259" customFormat="1"/>
    <row r="6830" s="259" customFormat="1"/>
    <row r="6831" s="259" customFormat="1"/>
    <row r="6832" s="259" customFormat="1"/>
    <row r="6833" s="259" customFormat="1"/>
    <row r="6834" s="259" customFormat="1"/>
    <row r="6835" s="259" customFormat="1"/>
    <row r="6836" s="259" customFormat="1"/>
    <row r="6837" s="259" customFormat="1"/>
    <row r="6838" s="259" customFormat="1"/>
    <row r="6839" s="259" customFormat="1"/>
    <row r="6840" s="259" customFormat="1"/>
    <row r="6841" s="259" customFormat="1"/>
    <row r="6842" s="259" customFormat="1"/>
    <row r="6843" s="259" customFormat="1"/>
    <row r="6844" s="259" customFormat="1"/>
    <row r="6845" s="259" customFormat="1"/>
    <row r="6846" s="259" customFormat="1"/>
    <row r="6847" s="259" customFormat="1"/>
    <row r="6848" s="259" customFormat="1"/>
    <row r="6849" s="259" customFormat="1"/>
    <row r="6850" s="259" customFormat="1"/>
    <row r="6851" s="259" customFormat="1"/>
    <row r="6852" s="259" customFormat="1"/>
    <row r="6853" s="259" customFormat="1"/>
    <row r="6854" s="259" customFormat="1"/>
    <row r="6855" s="259" customFormat="1"/>
    <row r="6856" s="259" customFormat="1"/>
    <row r="6857" s="259" customFormat="1"/>
    <row r="6858" s="259" customFormat="1"/>
    <row r="6859" s="259" customFormat="1"/>
    <row r="6860" s="259" customFormat="1"/>
    <row r="6861" s="259" customFormat="1"/>
    <row r="6862" s="259" customFormat="1"/>
    <row r="6863" s="259" customFormat="1"/>
    <row r="6864" s="259" customFormat="1"/>
    <row r="6865" s="259" customFormat="1"/>
    <row r="6866" s="259" customFormat="1"/>
    <row r="6867" s="259" customFormat="1"/>
    <row r="6868" s="259" customFormat="1"/>
    <row r="6869" s="259" customFormat="1"/>
    <row r="6870" s="259" customFormat="1"/>
    <row r="6871" s="259" customFormat="1"/>
    <row r="6872" s="259" customFormat="1"/>
    <row r="6873" s="259" customFormat="1"/>
    <row r="6874" s="259" customFormat="1"/>
    <row r="6875" s="259" customFormat="1"/>
    <row r="6876" s="259" customFormat="1"/>
    <row r="6877" s="259" customFormat="1"/>
    <row r="6878" s="259" customFormat="1"/>
    <row r="6879" s="259" customFormat="1"/>
    <row r="6880" s="259" customFormat="1"/>
    <row r="6881" s="259" customFormat="1"/>
    <row r="6882" s="259" customFormat="1"/>
    <row r="6883" s="259" customFormat="1"/>
    <row r="6884" s="259" customFormat="1"/>
    <row r="6885" s="259" customFormat="1"/>
    <row r="6886" s="259" customFormat="1"/>
    <row r="6887" s="259" customFormat="1"/>
    <row r="6888" s="259" customFormat="1"/>
    <row r="6889" s="259" customFormat="1"/>
    <row r="6890" s="259" customFormat="1"/>
    <row r="6891" s="259" customFormat="1"/>
    <row r="6892" s="259" customFormat="1"/>
    <row r="6893" s="259" customFormat="1"/>
    <row r="6894" s="259" customFormat="1"/>
    <row r="6895" s="259" customFormat="1"/>
    <row r="6896" s="259" customFormat="1"/>
    <row r="6897" s="259" customFormat="1"/>
    <row r="6898" s="259" customFormat="1"/>
    <row r="6899" s="259" customFormat="1"/>
    <row r="6900" s="259" customFormat="1"/>
    <row r="6901" s="259" customFormat="1"/>
    <row r="6902" s="259" customFormat="1"/>
    <row r="6903" s="259" customFormat="1"/>
    <row r="6904" s="259" customFormat="1"/>
    <row r="6905" s="259" customFormat="1"/>
    <row r="6906" s="259" customFormat="1"/>
    <row r="6907" s="259" customFormat="1"/>
    <row r="6908" s="259" customFormat="1"/>
    <row r="6909" s="259" customFormat="1"/>
    <row r="6910" s="259" customFormat="1"/>
    <row r="6911" s="259" customFormat="1"/>
    <row r="6912" s="259" customFormat="1"/>
    <row r="6913" s="259" customFormat="1"/>
    <row r="6914" s="259" customFormat="1"/>
    <row r="6915" s="259" customFormat="1"/>
    <row r="6916" s="259" customFormat="1"/>
    <row r="6917" s="259" customFormat="1"/>
    <row r="6918" s="259" customFormat="1"/>
    <row r="6919" s="259" customFormat="1"/>
    <row r="6920" s="259" customFormat="1"/>
    <row r="6921" s="259" customFormat="1"/>
    <row r="6922" s="259" customFormat="1"/>
    <row r="6923" s="259" customFormat="1"/>
    <row r="6924" s="259" customFormat="1"/>
    <row r="6925" s="259" customFormat="1"/>
    <row r="6926" s="259" customFormat="1"/>
    <row r="6927" s="259" customFormat="1"/>
    <row r="6928" s="259" customFormat="1"/>
    <row r="6929" s="259" customFormat="1"/>
    <row r="6930" s="259" customFormat="1"/>
    <row r="6931" s="259" customFormat="1"/>
    <row r="6932" s="259" customFormat="1"/>
    <row r="6933" s="259" customFormat="1"/>
    <row r="6934" s="259" customFormat="1"/>
    <row r="6935" s="259" customFormat="1"/>
    <row r="6936" s="259" customFormat="1"/>
    <row r="6937" s="259" customFormat="1"/>
    <row r="6938" s="259" customFormat="1"/>
    <row r="6939" s="259" customFormat="1"/>
    <row r="6940" s="259" customFormat="1"/>
    <row r="6941" s="259" customFormat="1"/>
    <row r="6942" s="259" customFormat="1"/>
    <row r="6943" s="259" customFormat="1"/>
    <row r="6944" s="259" customFormat="1"/>
    <row r="6945" s="259" customFormat="1"/>
    <row r="6946" s="259" customFormat="1"/>
    <row r="6947" s="259" customFormat="1"/>
    <row r="6948" s="259" customFormat="1"/>
    <row r="6949" s="259" customFormat="1"/>
    <row r="6950" s="259" customFormat="1"/>
    <row r="6951" s="259" customFormat="1"/>
    <row r="6952" s="259" customFormat="1"/>
    <row r="6953" s="259" customFormat="1"/>
    <row r="6954" s="259" customFormat="1"/>
    <row r="6955" s="259" customFormat="1"/>
    <row r="6956" s="259" customFormat="1"/>
    <row r="6957" s="259" customFormat="1"/>
    <row r="6958" s="259" customFormat="1"/>
    <row r="6959" s="259" customFormat="1"/>
    <row r="6960" s="259" customFormat="1"/>
    <row r="6961" s="259" customFormat="1"/>
    <row r="6962" s="259" customFormat="1"/>
    <row r="6963" s="259" customFormat="1"/>
    <row r="6964" s="259" customFormat="1"/>
    <row r="6965" s="259" customFormat="1"/>
    <row r="6966" s="259" customFormat="1"/>
    <row r="6967" s="259" customFormat="1"/>
    <row r="6968" s="259" customFormat="1"/>
    <row r="6969" s="259" customFormat="1"/>
    <row r="6970" s="259" customFormat="1"/>
    <row r="6971" s="259" customFormat="1"/>
    <row r="6972" s="259" customFormat="1"/>
    <row r="6973" s="259" customFormat="1"/>
    <row r="6974" s="259" customFormat="1"/>
    <row r="6975" s="259" customFormat="1"/>
    <row r="6976" s="259" customFormat="1"/>
    <row r="6977" s="259" customFormat="1"/>
    <row r="6978" s="259" customFormat="1"/>
    <row r="6979" s="259" customFormat="1"/>
    <row r="6980" s="259" customFormat="1"/>
    <row r="6981" s="259" customFormat="1"/>
    <row r="6982" s="259" customFormat="1"/>
    <row r="6983" s="259" customFormat="1"/>
    <row r="6984" s="259" customFormat="1"/>
    <row r="6985" s="259" customFormat="1"/>
    <row r="6986" s="259" customFormat="1"/>
    <row r="6987" s="259" customFormat="1"/>
    <row r="6988" s="259" customFormat="1"/>
    <row r="6989" s="259" customFormat="1"/>
    <row r="6990" s="259" customFormat="1"/>
    <row r="6991" s="259" customFormat="1"/>
    <row r="6992" s="259" customFormat="1"/>
    <row r="6993" s="259" customFormat="1"/>
    <row r="6994" s="259" customFormat="1"/>
    <row r="6995" s="259" customFormat="1"/>
    <row r="6996" s="259" customFormat="1"/>
    <row r="6997" s="259" customFormat="1"/>
    <row r="6998" s="259" customFormat="1"/>
    <row r="6999" s="259" customFormat="1"/>
    <row r="7000" s="259" customFormat="1"/>
    <row r="7001" s="259" customFormat="1"/>
    <row r="7002" s="259" customFormat="1"/>
    <row r="7003" s="259" customFormat="1"/>
    <row r="7004" s="259" customFormat="1"/>
    <row r="7005" s="259" customFormat="1"/>
    <row r="7006" s="259" customFormat="1"/>
    <row r="7007" s="259" customFormat="1"/>
    <row r="7008" s="259" customFormat="1"/>
    <row r="7009" s="259" customFormat="1"/>
    <row r="7010" s="259" customFormat="1"/>
    <row r="7011" s="259" customFormat="1"/>
    <row r="7012" s="259" customFormat="1"/>
    <row r="7013" s="259" customFormat="1"/>
    <row r="7014" s="259" customFormat="1"/>
    <row r="7015" s="259" customFormat="1"/>
    <row r="7016" s="259" customFormat="1"/>
    <row r="7017" s="259" customFormat="1"/>
    <row r="7018" s="259" customFormat="1"/>
    <row r="7019" s="259" customFormat="1"/>
    <row r="7020" s="259" customFormat="1"/>
    <row r="7021" s="259" customFormat="1"/>
    <row r="7022" s="259" customFormat="1"/>
    <row r="7023" s="259" customFormat="1"/>
    <row r="7024" s="259" customFormat="1"/>
    <row r="7025" s="259" customFormat="1"/>
    <row r="7026" s="259" customFormat="1"/>
    <row r="7027" s="259" customFormat="1"/>
    <row r="7028" s="259" customFormat="1"/>
    <row r="7029" s="259" customFormat="1"/>
    <row r="7030" s="259" customFormat="1"/>
    <row r="7031" s="259" customFormat="1"/>
    <row r="7032" s="259" customFormat="1"/>
    <row r="7033" s="259" customFormat="1"/>
    <row r="7034" s="259" customFormat="1"/>
    <row r="7035" s="259" customFormat="1"/>
    <row r="7036" s="259" customFormat="1"/>
    <row r="7037" s="259" customFormat="1"/>
    <row r="7038" s="259" customFormat="1"/>
    <row r="7039" s="259" customFormat="1"/>
    <row r="7040" s="259" customFormat="1"/>
    <row r="7041" s="259" customFormat="1"/>
    <row r="7042" s="259" customFormat="1"/>
    <row r="7043" s="259" customFormat="1"/>
    <row r="7044" s="259" customFormat="1"/>
    <row r="7045" s="259" customFormat="1"/>
    <row r="7046" s="259" customFormat="1"/>
    <row r="7047" s="259" customFormat="1"/>
    <row r="7048" s="259" customFormat="1"/>
    <row r="7049" s="259" customFormat="1"/>
    <row r="7050" s="259" customFormat="1"/>
    <row r="7051" s="259" customFormat="1"/>
    <row r="7052" s="259" customFormat="1"/>
    <row r="7053" s="259" customFormat="1"/>
    <row r="7054" s="259" customFormat="1"/>
    <row r="7055" s="259" customFormat="1"/>
    <row r="7056" s="259" customFormat="1"/>
    <row r="7057" s="259" customFormat="1"/>
    <row r="7058" s="259" customFormat="1"/>
    <row r="7059" s="259" customFormat="1"/>
    <row r="7060" s="259" customFormat="1"/>
    <row r="7061" s="259" customFormat="1"/>
    <row r="7062" s="259" customFormat="1"/>
    <row r="7063" s="259" customFormat="1"/>
    <row r="7064" s="259" customFormat="1"/>
    <row r="7065" s="259" customFormat="1"/>
    <row r="7066" s="259" customFormat="1"/>
    <row r="7067" s="259" customFormat="1"/>
    <row r="7068" s="259" customFormat="1"/>
    <row r="7069" s="259" customFormat="1"/>
    <row r="7070" s="259" customFormat="1"/>
    <row r="7071" s="259" customFormat="1"/>
    <row r="7072" s="259" customFormat="1"/>
    <row r="7073" s="259" customFormat="1"/>
    <row r="7074" s="259" customFormat="1"/>
    <row r="7075" s="259" customFormat="1"/>
    <row r="7076" s="259" customFormat="1"/>
    <row r="7077" s="259" customFormat="1"/>
    <row r="7078" s="259" customFormat="1"/>
    <row r="7079" s="259" customFormat="1"/>
    <row r="7080" s="259" customFormat="1"/>
    <row r="7081" s="259" customFormat="1"/>
    <row r="7082" s="259" customFormat="1"/>
    <row r="7083" s="259" customFormat="1"/>
    <row r="7084" s="259" customFormat="1"/>
    <row r="7085" s="259" customFormat="1"/>
    <row r="7086" s="259" customFormat="1"/>
    <row r="7087" s="259" customFormat="1"/>
    <row r="7088" s="259" customFormat="1"/>
    <row r="7089" s="259" customFormat="1"/>
    <row r="7090" s="259" customFormat="1"/>
    <row r="7091" s="259" customFormat="1"/>
    <row r="7092" s="259" customFormat="1"/>
    <row r="7093" s="259" customFormat="1"/>
    <row r="7094" s="259" customFormat="1"/>
    <row r="7095" s="259" customFormat="1"/>
    <row r="7096" s="259" customFormat="1"/>
    <row r="7097" s="259" customFormat="1"/>
    <row r="7098" s="259" customFormat="1"/>
    <row r="7099" s="259" customFormat="1"/>
    <row r="7100" s="259" customFormat="1"/>
    <row r="7101" s="259" customFormat="1"/>
    <row r="7102" s="259" customFormat="1"/>
    <row r="7103" s="259" customFormat="1"/>
    <row r="7104" s="259" customFormat="1"/>
    <row r="7105" s="259" customFormat="1"/>
    <row r="7106" s="259" customFormat="1"/>
    <row r="7107" s="259" customFormat="1"/>
    <row r="7108" s="259" customFormat="1"/>
    <row r="7109" s="259" customFormat="1"/>
    <row r="7110" s="259" customFormat="1"/>
    <row r="7111" s="259" customFormat="1"/>
    <row r="7112" s="259" customFormat="1"/>
    <row r="7113" s="259" customFormat="1"/>
    <row r="7114" s="259" customFormat="1"/>
    <row r="7115" s="259" customFormat="1"/>
    <row r="7116" s="259" customFormat="1"/>
    <row r="7117" s="259" customFormat="1"/>
    <row r="7118" s="259" customFormat="1"/>
    <row r="7119" s="259" customFormat="1"/>
    <row r="7120" s="259" customFormat="1"/>
    <row r="7121" s="259" customFormat="1"/>
    <row r="7122" s="259" customFormat="1"/>
    <row r="7123" s="259" customFormat="1"/>
    <row r="7124" s="259" customFormat="1"/>
    <row r="7125" s="259" customFormat="1"/>
    <row r="7126" s="259" customFormat="1"/>
    <row r="7127" s="259" customFormat="1"/>
    <row r="7128" s="259" customFormat="1"/>
    <row r="7129" s="259" customFormat="1"/>
    <row r="7130" s="259" customFormat="1"/>
    <row r="7131" s="259" customFormat="1"/>
    <row r="7132" s="259" customFormat="1"/>
    <row r="7133" s="259" customFormat="1"/>
    <row r="7134" s="259" customFormat="1"/>
    <row r="7135" s="259" customFormat="1"/>
    <row r="7136" s="259" customFormat="1"/>
    <row r="7137" s="259" customFormat="1"/>
    <row r="7138" s="259" customFormat="1"/>
    <row r="7139" s="259" customFormat="1"/>
    <row r="7140" s="259" customFormat="1"/>
    <row r="7141" s="259" customFormat="1"/>
    <row r="7142" s="259" customFormat="1"/>
    <row r="7143" s="259" customFormat="1"/>
    <row r="7144" s="259" customFormat="1"/>
    <row r="7145" s="259" customFormat="1"/>
    <row r="7146" s="259" customFormat="1"/>
    <row r="7147" s="259" customFormat="1"/>
    <row r="7148" s="259" customFormat="1"/>
    <row r="7149" s="259" customFormat="1"/>
    <row r="7150" s="259" customFormat="1"/>
    <row r="7151" s="259" customFormat="1"/>
    <row r="7152" s="259" customFormat="1"/>
    <row r="7153" s="259" customFormat="1"/>
    <row r="7154" s="259" customFormat="1"/>
    <row r="7155" s="259" customFormat="1"/>
    <row r="7156" s="259" customFormat="1"/>
    <row r="7157" s="259" customFormat="1"/>
    <row r="7158" s="259" customFormat="1"/>
    <row r="7159" s="259" customFormat="1"/>
    <row r="7160" s="259" customFormat="1"/>
    <row r="7161" s="259" customFormat="1"/>
    <row r="7162" s="259" customFormat="1"/>
    <row r="7163" s="259" customFormat="1"/>
    <row r="7164" s="259" customFormat="1"/>
    <row r="7165" s="259" customFormat="1"/>
    <row r="7166" s="259" customFormat="1"/>
    <row r="7167" s="259" customFormat="1"/>
    <row r="7168" s="259" customFormat="1"/>
    <row r="7169" s="259" customFormat="1"/>
    <row r="7170" s="259" customFormat="1"/>
    <row r="7171" s="259" customFormat="1"/>
    <row r="7172" s="259" customFormat="1"/>
    <row r="7173" s="259" customFormat="1"/>
    <row r="7174" s="259" customFormat="1"/>
    <row r="7175" s="259" customFormat="1"/>
    <row r="7176" s="259" customFormat="1"/>
    <row r="7177" s="259" customFormat="1"/>
    <row r="7178" s="259" customFormat="1"/>
    <row r="7179" s="259" customFormat="1"/>
    <row r="7180" s="259" customFormat="1"/>
    <row r="7181" s="259" customFormat="1"/>
    <row r="7182" s="259" customFormat="1"/>
    <row r="7183" s="259" customFormat="1"/>
    <row r="7184" s="259" customFormat="1"/>
    <row r="7185" s="259" customFormat="1"/>
    <row r="7186" s="259" customFormat="1"/>
    <row r="7187" s="259" customFormat="1"/>
    <row r="7188" s="259" customFormat="1"/>
    <row r="7189" s="259" customFormat="1"/>
    <row r="7190" s="259" customFormat="1"/>
    <row r="7191" s="259" customFormat="1"/>
    <row r="7192" s="259" customFormat="1"/>
    <row r="7193" s="259" customFormat="1"/>
    <row r="7194" s="259" customFormat="1"/>
    <row r="7195" s="259" customFormat="1"/>
    <row r="7196" s="259" customFormat="1"/>
    <row r="7197" s="259" customFormat="1"/>
    <row r="7198" s="259" customFormat="1"/>
    <row r="7199" s="259" customFormat="1"/>
    <row r="7200" s="259" customFormat="1"/>
    <row r="7201" s="259" customFormat="1"/>
    <row r="7202" s="259" customFormat="1"/>
    <row r="7203" s="259" customFormat="1"/>
    <row r="7204" s="259" customFormat="1"/>
    <row r="7205" s="259" customFormat="1"/>
    <row r="7206" s="259" customFormat="1"/>
    <row r="7207" s="259" customFormat="1"/>
    <row r="7208" s="259" customFormat="1"/>
    <row r="7209" s="259" customFormat="1"/>
    <row r="7210" s="259" customFormat="1"/>
    <row r="7211" s="259" customFormat="1"/>
    <row r="7212" s="259" customFormat="1"/>
    <row r="7213" s="259" customFormat="1"/>
    <row r="7214" s="259" customFormat="1"/>
    <row r="7215" s="259" customFormat="1"/>
    <row r="7216" s="259" customFormat="1"/>
    <row r="7217" s="259" customFormat="1"/>
    <row r="7218" s="259" customFormat="1"/>
    <row r="7219" s="259" customFormat="1"/>
    <row r="7220" s="259" customFormat="1"/>
    <row r="7221" s="259" customFormat="1"/>
    <row r="7222" s="259" customFormat="1"/>
    <row r="7223" s="259" customFormat="1"/>
    <row r="7224" s="259" customFormat="1"/>
    <row r="7225" s="259" customFormat="1"/>
    <row r="7226" s="259" customFormat="1"/>
    <row r="7227" s="259" customFormat="1"/>
    <row r="7228" s="259" customFormat="1"/>
    <row r="7229" s="259" customFormat="1"/>
    <row r="7230" s="259" customFormat="1"/>
    <row r="7231" s="259" customFormat="1"/>
    <row r="7232" s="259" customFormat="1"/>
    <row r="7233" s="259" customFormat="1"/>
    <row r="7234" s="259" customFormat="1"/>
    <row r="7235" s="259" customFormat="1"/>
    <row r="7236" s="259" customFormat="1"/>
    <row r="7237" s="259" customFormat="1"/>
    <row r="7238" s="259" customFormat="1"/>
    <row r="7239" s="259" customFormat="1"/>
    <row r="7240" s="259" customFormat="1"/>
    <row r="7241" s="259" customFormat="1"/>
    <row r="7242" s="259" customFormat="1"/>
    <row r="7243" s="259" customFormat="1"/>
    <row r="7244" s="259" customFormat="1"/>
    <row r="7245" s="259" customFormat="1"/>
    <row r="7246" s="259" customFormat="1"/>
    <row r="7247" s="259" customFormat="1"/>
    <row r="7248" s="259" customFormat="1"/>
    <row r="7249" s="259" customFormat="1"/>
    <row r="7250" s="259" customFormat="1"/>
    <row r="7251" s="259" customFormat="1"/>
    <row r="7252" s="259" customFormat="1"/>
    <row r="7253" s="259" customFormat="1"/>
    <row r="7254" s="259" customFormat="1"/>
    <row r="7255" s="259" customFormat="1"/>
    <row r="7256" s="259" customFormat="1"/>
    <row r="7257" s="259" customFormat="1"/>
    <row r="7258" s="259" customFormat="1"/>
    <row r="7259" s="259" customFormat="1"/>
    <row r="7260" s="259" customFormat="1"/>
    <row r="7261" s="259" customFormat="1"/>
    <row r="7262" s="259" customFormat="1"/>
    <row r="7263" s="259" customFormat="1"/>
    <row r="7264" s="259" customFormat="1"/>
    <row r="7265" s="259" customFormat="1"/>
    <row r="7266" s="259" customFormat="1"/>
    <row r="7267" s="259" customFormat="1"/>
    <row r="7268" s="259" customFormat="1"/>
    <row r="7269" s="259" customFormat="1"/>
    <row r="7270" s="259" customFormat="1"/>
    <row r="7271" s="259" customFormat="1"/>
    <row r="7272" s="259" customFormat="1"/>
    <row r="7273" s="259" customFormat="1"/>
    <row r="7274" s="259" customFormat="1"/>
    <row r="7275" s="259" customFormat="1"/>
    <row r="7276" s="259" customFormat="1"/>
    <row r="7277" s="259" customFormat="1"/>
    <row r="7278" s="259" customFormat="1"/>
    <row r="7279" s="259" customFormat="1"/>
    <row r="7280" s="259" customFormat="1"/>
    <row r="7281" s="259" customFormat="1"/>
    <row r="7282" s="259" customFormat="1"/>
    <row r="7283" s="259" customFormat="1"/>
    <row r="7284" s="259" customFormat="1"/>
    <row r="7285" s="259" customFormat="1"/>
    <row r="7286" s="259" customFormat="1"/>
    <row r="7287" s="259" customFormat="1"/>
    <row r="7288" s="259" customFormat="1"/>
    <row r="7289" s="259" customFormat="1"/>
    <row r="7290" s="259" customFormat="1"/>
    <row r="7291" s="259" customFormat="1"/>
    <row r="7292" s="259" customFormat="1"/>
    <row r="7293" s="259" customFormat="1"/>
    <row r="7294" s="259" customFormat="1"/>
    <row r="7295" s="259" customFormat="1"/>
    <row r="7296" s="259" customFormat="1"/>
    <row r="7297" s="259" customFormat="1"/>
    <row r="7298" s="259" customFormat="1"/>
    <row r="7299" s="259" customFormat="1"/>
    <row r="7300" s="259" customFormat="1"/>
    <row r="7301" s="259" customFormat="1"/>
    <row r="7302" s="259" customFormat="1"/>
    <row r="7303" s="259" customFormat="1"/>
    <row r="7304" s="259" customFormat="1"/>
    <row r="7305" s="259" customFormat="1"/>
    <row r="7306" s="259" customFormat="1"/>
    <row r="7307" s="259" customFormat="1"/>
    <row r="7308" s="259" customFormat="1"/>
    <row r="7309" s="259" customFormat="1"/>
    <row r="7310" s="259" customFormat="1"/>
    <row r="7311" s="259" customFormat="1"/>
    <row r="7312" s="259" customFormat="1"/>
    <row r="7313" s="259" customFormat="1"/>
    <row r="7314" s="259" customFormat="1"/>
    <row r="7315" s="259" customFormat="1"/>
    <row r="7316" s="259" customFormat="1"/>
    <row r="7317" s="259" customFormat="1"/>
    <row r="7318" s="259" customFormat="1"/>
    <row r="7319" s="259" customFormat="1"/>
    <row r="7320" s="259" customFormat="1"/>
    <row r="7321" s="259" customFormat="1"/>
    <row r="7322" s="259" customFormat="1"/>
    <row r="7323" s="259" customFormat="1"/>
    <row r="7324" s="259" customFormat="1"/>
    <row r="7325" s="259" customFormat="1"/>
    <row r="7326" s="259" customFormat="1"/>
    <row r="7327" s="259" customFormat="1"/>
    <row r="7328" s="259" customFormat="1"/>
    <row r="7329" s="259" customFormat="1"/>
    <row r="7330" s="259" customFormat="1"/>
    <row r="7331" s="259" customFormat="1"/>
    <row r="7332" s="259" customFormat="1"/>
    <row r="7333" s="259" customFormat="1"/>
    <row r="7334" s="259" customFormat="1"/>
    <row r="7335" s="259" customFormat="1"/>
    <row r="7336" s="259" customFormat="1"/>
    <row r="7337" s="259" customFormat="1"/>
    <row r="7338" s="259" customFormat="1"/>
    <row r="7339" s="259" customFormat="1"/>
    <row r="7340" s="259" customFormat="1"/>
    <row r="7341" s="259" customFormat="1"/>
    <row r="7342" s="259" customFormat="1"/>
    <row r="7343" s="259" customFormat="1"/>
    <row r="7344" s="259" customFormat="1"/>
    <row r="7345" s="259" customFormat="1"/>
    <row r="7346" s="259" customFormat="1"/>
    <row r="7347" s="259" customFormat="1"/>
    <row r="7348" s="259" customFormat="1"/>
    <row r="7349" s="259" customFormat="1"/>
    <row r="7350" s="259" customFormat="1"/>
    <row r="7351" s="259" customFormat="1"/>
    <row r="7352" s="259" customFormat="1"/>
    <row r="7353" s="259" customFormat="1"/>
    <row r="7354" s="259" customFormat="1"/>
    <row r="7355" s="259" customFormat="1"/>
    <row r="7356" s="259" customFormat="1"/>
    <row r="7357" s="259" customFormat="1"/>
    <row r="7358" s="259" customFormat="1"/>
    <row r="7359" s="259" customFormat="1"/>
    <row r="7360" s="259" customFormat="1"/>
    <row r="7361" s="259" customFormat="1"/>
    <row r="7362" s="259" customFormat="1"/>
    <row r="7363" s="259" customFormat="1"/>
    <row r="7364" s="259" customFormat="1"/>
    <row r="7365" s="259" customFormat="1"/>
    <row r="7366" s="259" customFormat="1"/>
    <row r="7367" s="259" customFormat="1"/>
    <row r="7368" s="259" customFormat="1"/>
    <row r="7369" s="259" customFormat="1"/>
    <row r="7370" s="259" customFormat="1"/>
    <row r="7371" s="259" customFormat="1"/>
    <row r="7372" s="259" customFormat="1"/>
    <row r="7373" s="259" customFormat="1"/>
    <row r="7374" s="259" customFormat="1"/>
    <row r="7375" s="259" customFormat="1"/>
    <row r="7376" s="259" customFormat="1"/>
    <row r="7377" s="259" customFormat="1"/>
    <row r="7378" s="259" customFormat="1"/>
    <row r="7379" s="259" customFormat="1"/>
    <row r="7380" s="259" customFormat="1"/>
    <row r="7381" s="259" customFormat="1"/>
    <row r="7382" s="259" customFormat="1"/>
    <row r="7383" s="259" customFormat="1"/>
    <row r="7384" s="259" customFormat="1"/>
    <row r="7385" s="259" customFormat="1"/>
    <row r="7386" s="259" customFormat="1"/>
    <row r="7387" s="259" customFormat="1"/>
    <row r="7388" s="259" customFormat="1"/>
    <row r="7389" s="259" customFormat="1"/>
    <row r="7390" s="259" customFormat="1"/>
    <row r="7391" s="259" customFormat="1"/>
    <row r="7392" s="259" customFormat="1"/>
    <row r="7393" s="259" customFormat="1"/>
    <row r="7394" s="259" customFormat="1"/>
    <row r="7395" s="259" customFormat="1"/>
    <row r="7396" s="259" customFormat="1"/>
    <row r="7397" s="259" customFormat="1"/>
    <row r="7398" s="259" customFormat="1"/>
    <row r="7399" s="259" customFormat="1"/>
    <row r="7400" s="259" customFormat="1"/>
    <row r="7401" s="259" customFormat="1"/>
    <row r="7402" s="259" customFormat="1"/>
    <row r="7403" s="259" customFormat="1"/>
    <row r="7404" s="259" customFormat="1"/>
    <row r="7405" s="259" customFormat="1"/>
    <row r="7406" s="259" customFormat="1"/>
    <row r="7407" s="259" customFormat="1"/>
    <row r="7408" s="259" customFormat="1"/>
    <row r="7409" s="259" customFormat="1"/>
    <row r="7410" s="259" customFormat="1"/>
    <row r="7411" s="259" customFormat="1"/>
    <row r="7412" s="259" customFormat="1"/>
    <row r="7413" s="259" customFormat="1"/>
    <row r="7414" s="259" customFormat="1"/>
    <row r="7415" s="259" customFormat="1"/>
    <row r="7416" s="259" customFormat="1"/>
    <row r="7417" s="259" customFormat="1"/>
    <row r="7418" s="259" customFormat="1"/>
    <row r="7419" s="259" customFormat="1"/>
    <row r="7420" s="259" customFormat="1"/>
    <row r="7421" s="259" customFormat="1"/>
    <row r="7422" s="259" customFormat="1"/>
    <row r="7423" s="259" customFormat="1"/>
    <row r="7424" s="259" customFormat="1"/>
    <row r="7425" s="259" customFormat="1"/>
    <row r="7426" s="259" customFormat="1"/>
    <row r="7427" s="259" customFormat="1"/>
    <row r="7428" s="259" customFormat="1"/>
    <row r="7429" s="259" customFormat="1"/>
    <row r="7430" s="259" customFormat="1"/>
    <row r="7431" s="259" customFormat="1"/>
    <row r="7432" s="259" customFormat="1"/>
    <row r="7433" s="259" customFormat="1"/>
    <row r="7434" s="259" customFormat="1"/>
    <row r="7435" s="259" customFormat="1"/>
    <row r="7436" s="259" customFormat="1"/>
    <row r="7437" s="259" customFormat="1"/>
    <row r="7438" s="259" customFormat="1"/>
    <row r="7439" s="259" customFormat="1"/>
    <row r="7440" s="259" customFormat="1"/>
    <row r="7441" s="259" customFormat="1"/>
    <row r="7442" s="259" customFormat="1"/>
    <row r="7443" s="259" customFormat="1"/>
    <row r="7444" s="259" customFormat="1"/>
    <row r="7445" s="259" customFormat="1"/>
    <row r="7446" s="259" customFormat="1"/>
    <row r="7447" s="259" customFormat="1"/>
    <row r="7448" s="259" customFormat="1"/>
    <row r="7449" s="259" customFormat="1"/>
    <row r="7450" s="259" customFormat="1"/>
    <row r="7451" s="259" customFormat="1"/>
    <row r="7452" s="259" customFormat="1"/>
    <row r="7453" s="259" customFormat="1"/>
    <row r="7454" s="259" customFormat="1"/>
    <row r="7455" s="259" customFormat="1"/>
    <row r="7456" s="259" customFormat="1"/>
    <row r="7457" s="259" customFormat="1"/>
    <row r="7458" s="259" customFormat="1"/>
    <row r="7459" s="259" customFormat="1"/>
    <row r="7460" s="259" customFormat="1"/>
    <row r="7461" s="259" customFormat="1"/>
    <row r="7462" s="259" customFormat="1"/>
    <row r="7463" s="259" customFormat="1"/>
    <row r="7464" s="259" customFormat="1"/>
    <row r="7465" s="259" customFormat="1"/>
    <row r="7466" s="259" customFormat="1"/>
    <row r="7467" s="259" customFormat="1"/>
    <row r="7468" s="259" customFormat="1"/>
    <row r="7469" s="259" customFormat="1"/>
    <row r="7470" s="259" customFormat="1"/>
    <row r="7471" s="259" customFormat="1"/>
    <row r="7472" s="259" customFormat="1"/>
    <row r="7473" s="259" customFormat="1"/>
    <row r="7474" s="259" customFormat="1"/>
    <row r="7475" s="259" customFormat="1"/>
    <row r="7476" s="259" customFormat="1"/>
    <row r="7477" s="259" customFormat="1"/>
    <row r="7478" s="259" customFormat="1"/>
    <row r="7479" s="259" customFormat="1"/>
    <row r="7480" s="259" customFormat="1"/>
    <row r="7481" s="259" customFormat="1"/>
    <row r="7482" s="259" customFormat="1"/>
    <row r="7483" s="259" customFormat="1"/>
    <row r="7484" s="259" customFormat="1"/>
    <row r="7485" s="259" customFormat="1"/>
    <row r="7486" s="259" customFormat="1"/>
    <row r="7487" s="259" customFormat="1"/>
    <row r="7488" s="259" customFormat="1"/>
    <row r="7489" s="259" customFormat="1"/>
    <row r="7490" s="259" customFormat="1"/>
    <row r="7491" s="259" customFormat="1"/>
    <row r="7492" s="259" customFormat="1"/>
    <row r="7493" s="259" customFormat="1"/>
    <row r="7494" s="259" customFormat="1"/>
    <row r="7495" s="259" customFormat="1"/>
    <row r="7496" s="259" customFormat="1"/>
    <row r="7497" s="259" customFormat="1"/>
    <row r="7498" s="259" customFormat="1"/>
    <row r="7499" s="259" customFormat="1"/>
    <row r="7500" s="259" customFormat="1"/>
    <row r="7501" s="259" customFormat="1"/>
    <row r="7502" s="259" customFormat="1"/>
    <row r="7503" s="259" customFormat="1"/>
    <row r="7504" s="259" customFormat="1"/>
    <row r="7505" s="259" customFormat="1"/>
    <row r="7506" s="259" customFormat="1"/>
    <row r="7507" s="259" customFormat="1"/>
    <row r="7508" s="259" customFormat="1"/>
    <row r="7509" s="259" customFormat="1"/>
    <row r="7510" s="259" customFormat="1"/>
    <row r="7511" s="259" customFormat="1"/>
    <row r="7512" s="259" customFormat="1"/>
    <row r="7513" s="259" customFormat="1"/>
    <row r="7514" s="259" customFormat="1"/>
    <row r="7515" s="259" customFormat="1"/>
    <row r="7516" s="259" customFormat="1"/>
    <row r="7517" s="259" customFormat="1"/>
    <row r="7518" s="259" customFormat="1"/>
    <row r="7519" s="259" customFormat="1"/>
    <row r="7520" s="259" customFormat="1"/>
    <row r="7521" s="259" customFormat="1"/>
    <row r="7522" s="259" customFormat="1"/>
    <row r="7523" s="259" customFormat="1"/>
    <row r="7524" s="259" customFormat="1"/>
    <row r="7525" s="259" customFormat="1"/>
    <row r="7526" s="259" customFormat="1"/>
    <row r="7527" s="259" customFormat="1"/>
    <row r="7528" s="259" customFormat="1"/>
    <row r="7529" s="259" customFormat="1"/>
    <row r="7530" s="259" customFormat="1"/>
    <row r="7531" s="259" customFormat="1"/>
    <row r="7532" s="259" customFormat="1"/>
    <row r="7533" s="259" customFormat="1"/>
    <row r="7534" s="259" customFormat="1"/>
    <row r="7535" s="259" customFormat="1"/>
    <row r="7536" s="259" customFormat="1"/>
    <row r="7537" s="259" customFormat="1"/>
    <row r="7538" s="259" customFormat="1"/>
    <row r="7539" s="259" customFormat="1"/>
    <row r="7540" s="259" customFormat="1"/>
    <row r="7541" s="259" customFormat="1"/>
    <row r="7542" s="259" customFormat="1"/>
    <row r="7543" s="259" customFormat="1"/>
    <row r="7544" s="259" customFormat="1"/>
    <row r="7545" s="259" customFormat="1"/>
    <row r="7546" s="259" customFormat="1"/>
    <row r="7547" s="259" customFormat="1"/>
    <row r="7548" s="259" customFormat="1"/>
    <row r="7549" s="259" customFormat="1"/>
    <row r="7550" s="259" customFormat="1"/>
    <row r="7551" s="259" customFormat="1"/>
    <row r="7552" s="259" customFormat="1"/>
    <row r="7553" s="259" customFormat="1"/>
    <row r="7554" s="259" customFormat="1"/>
    <row r="7555" s="259" customFormat="1"/>
    <row r="7556" s="259" customFormat="1"/>
    <row r="7557" s="259" customFormat="1"/>
    <row r="7558" s="259" customFormat="1"/>
    <row r="7559" s="259" customFormat="1"/>
    <row r="7560" s="259" customFormat="1"/>
    <row r="7561" s="259" customFormat="1"/>
    <row r="7562" s="259" customFormat="1"/>
    <row r="7563" s="259" customFormat="1"/>
    <row r="7564" s="259" customFormat="1"/>
    <row r="7565" s="259" customFormat="1"/>
    <row r="7566" s="259" customFormat="1"/>
    <row r="7567" s="259" customFormat="1"/>
    <row r="7568" s="259" customFormat="1"/>
    <row r="7569" s="259" customFormat="1"/>
    <row r="7570" s="259" customFormat="1"/>
    <row r="7571" s="259" customFormat="1"/>
    <row r="7572" s="259" customFormat="1"/>
    <row r="7573" s="259" customFormat="1"/>
    <row r="7574" s="259" customFormat="1"/>
    <row r="7575" s="259" customFormat="1"/>
    <row r="7576" s="259" customFormat="1"/>
    <row r="7577" s="259" customFormat="1"/>
    <row r="7578" s="259" customFormat="1"/>
    <row r="7579" s="259" customFormat="1"/>
    <row r="7580" s="259" customFormat="1"/>
    <row r="7581" s="259" customFormat="1"/>
    <row r="7582" s="259" customFormat="1"/>
    <row r="7583" s="259" customFormat="1"/>
    <row r="7584" s="259" customFormat="1"/>
    <row r="7585" s="259" customFormat="1"/>
    <row r="7586" s="259" customFormat="1"/>
    <row r="7587" s="259" customFormat="1"/>
    <row r="7588" s="259" customFormat="1"/>
    <row r="7589" s="259" customFormat="1"/>
    <row r="7590" s="259" customFormat="1"/>
    <row r="7591" s="259" customFormat="1"/>
    <row r="7592" s="259" customFormat="1"/>
    <row r="7593" s="259" customFormat="1"/>
    <row r="7594" s="259" customFormat="1"/>
    <row r="7595" s="259" customFormat="1"/>
    <row r="7596" s="259" customFormat="1"/>
    <row r="7597" s="259" customFormat="1"/>
    <row r="7598" s="259" customFormat="1"/>
    <row r="7599" s="259" customFormat="1"/>
    <row r="7600" s="259" customFormat="1"/>
    <row r="7601" s="259" customFormat="1"/>
    <row r="7602" s="259" customFormat="1"/>
    <row r="7603" s="259" customFormat="1"/>
    <row r="7604" s="259" customFormat="1"/>
    <row r="7605" s="259" customFormat="1"/>
    <row r="7606" s="259" customFormat="1"/>
    <row r="7607" s="259" customFormat="1"/>
    <row r="7608" s="259" customFormat="1"/>
    <row r="7609" s="259" customFormat="1"/>
    <row r="7610" s="259" customFormat="1"/>
    <row r="7611" s="259" customFormat="1"/>
    <row r="7612" s="259" customFormat="1"/>
    <row r="7613" s="259" customFormat="1"/>
    <row r="7614" s="259" customFormat="1"/>
    <row r="7615" s="259" customFormat="1"/>
    <row r="7616" s="259" customFormat="1"/>
    <row r="7617" s="259" customFormat="1"/>
    <row r="7618" s="259" customFormat="1"/>
    <row r="7619" s="259" customFormat="1"/>
    <row r="7620" s="259" customFormat="1"/>
    <row r="7621" s="259" customFormat="1"/>
    <row r="7622" s="259" customFormat="1"/>
    <row r="7623" s="259" customFormat="1"/>
    <row r="7624" s="259" customFormat="1"/>
    <row r="7625" s="259" customFormat="1"/>
    <row r="7626" s="259" customFormat="1"/>
    <row r="7627" s="259" customFormat="1"/>
    <row r="7628" s="259" customFormat="1"/>
    <row r="7629" s="259" customFormat="1"/>
    <row r="7630" s="259" customFormat="1"/>
    <row r="7631" s="259" customFormat="1"/>
    <row r="7632" s="259" customFormat="1"/>
    <row r="7633" s="259" customFormat="1"/>
    <row r="7634" s="259" customFormat="1"/>
    <row r="7635" s="259" customFormat="1"/>
    <row r="7636" s="259" customFormat="1"/>
    <row r="7637" s="259" customFormat="1"/>
    <row r="7638" s="259" customFormat="1"/>
    <row r="7639" s="259" customFormat="1"/>
    <row r="7640" s="259" customFormat="1"/>
    <row r="7641" s="259" customFormat="1"/>
    <row r="7642" s="259" customFormat="1"/>
    <row r="7643" s="259" customFormat="1"/>
    <row r="7644" s="259" customFormat="1"/>
    <row r="7645" s="259" customFormat="1"/>
    <row r="7646" s="259" customFormat="1"/>
    <row r="7647" s="259" customFormat="1"/>
    <row r="7648" s="259" customFormat="1"/>
    <row r="7649" s="259" customFormat="1"/>
    <row r="7650" s="259" customFormat="1"/>
    <row r="7651" s="259" customFormat="1"/>
    <row r="7652" s="259" customFormat="1"/>
    <row r="7653" s="259" customFormat="1"/>
    <row r="7654" s="259" customFormat="1"/>
    <row r="7655" s="259" customFormat="1"/>
    <row r="7656" s="259" customFormat="1"/>
    <row r="7657" s="259" customFormat="1"/>
    <row r="7658" s="259" customFormat="1"/>
    <row r="7659" s="259" customFormat="1"/>
    <row r="7660" s="259" customFormat="1"/>
    <row r="7661" s="259" customFormat="1"/>
    <row r="7662" s="259" customFormat="1"/>
    <row r="7663" s="259" customFormat="1"/>
    <row r="7664" s="259" customFormat="1"/>
    <row r="7665" s="259" customFormat="1"/>
    <row r="7666" s="259" customFormat="1"/>
    <row r="7667" s="259" customFormat="1"/>
    <row r="7668" s="259" customFormat="1"/>
    <row r="7669" s="259" customFormat="1"/>
    <row r="7670" s="259" customFormat="1"/>
    <row r="7671" s="259" customFormat="1"/>
    <row r="7672" s="259" customFormat="1"/>
    <row r="7673" s="259" customFormat="1"/>
    <row r="7674" s="259" customFormat="1"/>
    <row r="7675" s="259" customFormat="1"/>
    <row r="7676" s="259" customFormat="1"/>
    <row r="7677" s="259" customFormat="1"/>
    <row r="7678" s="259" customFormat="1"/>
    <row r="7679" s="259" customFormat="1"/>
    <row r="7680" s="259" customFormat="1"/>
    <row r="7681" s="259" customFormat="1"/>
    <row r="7682" s="259" customFormat="1"/>
    <row r="7683" s="259" customFormat="1"/>
    <row r="7684" s="259" customFormat="1"/>
    <row r="7685" s="259" customFormat="1"/>
    <row r="7686" s="259" customFormat="1"/>
    <row r="7687" s="259" customFormat="1"/>
    <row r="7688" s="259" customFormat="1"/>
    <row r="7689" s="259" customFormat="1"/>
    <row r="7690" s="259" customFormat="1"/>
    <row r="7691" s="259" customFormat="1"/>
    <row r="7692" s="259" customFormat="1"/>
    <row r="7693" s="259" customFormat="1"/>
    <row r="7694" s="259" customFormat="1"/>
    <row r="7695" s="259" customFormat="1"/>
    <row r="7696" s="259" customFormat="1"/>
    <row r="7697" s="259" customFormat="1"/>
    <row r="7698" s="259" customFormat="1"/>
    <row r="7699" s="259" customFormat="1"/>
    <row r="7700" s="259" customFormat="1"/>
    <row r="7701" s="259" customFormat="1"/>
    <row r="7702" s="259" customFormat="1"/>
    <row r="7703" s="259" customFormat="1"/>
    <row r="7704" s="259" customFormat="1"/>
    <row r="7705" s="259" customFormat="1"/>
    <row r="7706" s="259" customFormat="1"/>
    <row r="7707" s="259" customFormat="1"/>
    <row r="7708" s="259" customFormat="1"/>
    <row r="7709" s="259" customFormat="1"/>
    <row r="7710" s="259" customFormat="1"/>
    <row r="7711" s="259" customFormat="1"/>
    <row r="7712" s="259" customFormat="1"/>
    <row r="7713" s="259" customFormat="1"/>
    <row r="7714" s="259" customFormat="1"/>
    <row r="7715" s="259" customFormat="1"/>
    <row r="7716" s="259" customFormat="1"/>
    <row r="7717" s="259" customFormat="1"/>
    <row r="7718" s="259" customFormat="1"/>
    <row r="7719" s="259" customFormat="1"/>
    <row r="7720" s="259" customFormat="1"/>
    <row r="7721" s="259" customFormat="1"/>
    <row r="7722" s="259" customFormat="1"/>
    <row r="7723" s="259" customFormat="1"/>
    <row r="7724" s="259" customFormat="1"/>
    <row r="7725" s="259" customFormat="1"/>
    <row r="7726" s="259" customFormat="1"/>
    <row r="7727" s="259" customFormat="1"/>
    <row r="7728" s="259" customFormat="1"/>
    <row r="7729" s="259" customFormat="1"/>
    <row r="7730" s="259" customFormat="1"/>
    <row r="7731" s="259" customFormat="1"/>
    <row r="7732" s="259" customFormat="1"/>
    <row r="7733" s="259" customFormat="1"/>
    <row r="7734" s="259" customFormat="1"/>
    <row r="7735" s="259" customFormat="1"/>
    <row r="7736" s="259" customFormat="1"/>
    <row r="7737" s="259" customFormat="1"/>
    <row r="7738" s="259" customFormat="1"/>
    <row r="7739" s="259" customFormat="1"/>
    <row r="7740" s="259" customFormat="1"/>
    <row r="7741" s="259" customFormat="1"/>
    <row r="7742" s="259" customFormat="1"/>
    <row r="7743" s="259" customFormat="1"/>
    <row r="7744" s="259" customFormat="1"/>
    <row r="7745" s="259" customFormat="1"/>
    <row r="7746" s="259" customFormat="1"/>
    <row r="7747" s="259" customFormat="1"/>
    <row r="7748" s="259" customFormat="1"/>
    <row r="7749" s="259" customFormat="1"/>
    <row r="7750" s="259" customFormat="1"/>
    <row r="7751" s="259" customFormat="1"/>
    <row r="7752" s="259" customFormat="1"/>
    <row r="7753" s="259" customFormat="1"/>
    <row r="7754" s="259" customFormat="1"/>
    <row r="7755" s="259" customFormat="1"/>
    <row r="7756" s="259" customFormat="1"/>
    <row r="7757" s="259" customFormat="1"/>
    <row r="7758" s="259" customFormat="1"/>
    <row r="7759" s="259" customFormat="1"/>
    <row r="7760" s="259" customFormat="1"/>
    <row r="7761" s="259" customFormat="1"/>
    <row r="7762" s="259" customFormat="1"/>
    <row r="7763" s="259" customFormat="1"/>
    <row r="7764" s="259" customFormat="1"/>
    <row r="7765" s="259" customFormat="1"/>
    <row r="7766" s="259" customFormat="1"/>
    <row r="7767" s="259" customFormat="1"/>
    <row r="7768" s="259" customFormat="1"/>
    <row r="7769" s="259" customFormat="1"/>
    <row r="7770" s="259" customFormat="1"/>
    <row r="7771" s="259" customFormat="1"/>
    <row r="7772" s="259" customFormat="1"/>
    <row r="7773" s="259" customFormat="1"/>
    <row r="7774" s="259" customFormat="1"/>
    <row r="7775" s="259" customFormat="1"/>
    <row r="7776" s="259" customFormat="1"/>
    <row r="7777" s="259" customFormat="1"/>
    <row r="7778" s="259" customFormat="1"/>
    <row r="7779" s="259" customFormat="1"/>
    <row r="7780" s="259" customFormat="1"/>
    <row r="7781" s="259" customFormat="1"/>
    <row r="7782" s="259" customFormat="1"/>
    <row r="7783" s="259" customFormat="1"/>
    <row r="7784" s="259" customFormat="1"/>
    <row r="7785" s="259" customFormat="1"/>
    <row r="7786" s="259" customFormat="1"/>
    <row r="7787" s="259" customFormat="1"/>
    <row r="7788" s="259" customFormat="1"/>
    <row r="7789" s="259" customFormat="1"/>
    <row r="7790" s="259" customFormat="1"/>
    <row r="7791" s="259" customFormat="1"/>
    <row r="7792" s="259" customFormat="1"/>
    <row r="7793" s="259" customFormat="1"/>
    <row r="7794" s="259" customFormat="1"/>
    <row r="7795" s="259" customFormat="1"/>
    <row r="7796" s="259" customFormat="1"/>
    <row r="7797" s="259" customFormat="1"/>
    <row r="7798" s="259" customFormat="1"/>
    <row r="7799" s="259" customFormat="1"/>
    <row r="7800" s="259" customFormat="1"/>
    <row r="7801" s="259" customFormat="1"/>
    <row r="7802" s="259" customFormat="1"/>
    <row r="7803" s="259" customFormat="1"/>
    <row r="7804" s="259" customFormat="1"/>
    <row r="7805" s="259" customFormat="1"/>
    <row r="7806" s="259" customFormat="1"/>
    <row r="7807" s="259" customFormat="1"/>
    <row r="7808" s="259" customFormat="1"/>
    <row r="7809" s="259" customFormat="1"/>
    <row r="7810" s="259" customFormat="1"/>
    <row r="7811" s="259" customFormat="1"/>
    <row r="7812" s="259" customFormat="1"/>
    <row r="7813" s="259" customFormat="1"/>
    <row r="7814" s="259" customFormat="1"/>
    <row r="7815" s="259" customFormat="1"/>
    <row r="7816" s="259" customFormat="1"/>
    <row r="7817" s="259" customFormat="1"/>
    <row r="7818" s="259" customFormat="1"/>
    <row r="7819" s="259" customFormat="1"/>
    <row r="7820" s="259" customFormat="1"/>
    <row r="7821" s="259" customFormat="1"/>
    <row r="7822" s="259" customFormat="1"/>
    <row r="7823" s="259" customFormat="1"/>
    <row r="7824" s="259" customFormat="1"/>
    <row r="7825" s="259" customFormat="1"/>
    <row r="7826" s="259" customFormat="1"/>
    <row r="7827" s="259" customFormat="1"/>
    <row r="7828" s="259" customFormat="1"/>
    <row r="7829" s="259" customFormat="1"/>
    <row r="7830" s="259" customFormat="1"/>
    <row r="7831" s="259" customFormat="1"/>
    <row r="7832" s="259" customFormat="1"/>
    <row r="7833" s="259" customFormat="1"/>
    <row r="7834" s="259" customFormat="1"/>
    <row r="7835" s="259" customFormat="1"/>
    <row r="7836" s="259" customFormat="1"/>
    <row r="7837" s="259" customFormat="1"/>
    <row r="7838" s="259" customFormat="1"/>
    <row r="7839" s="259" customFormat="1"/>
    <row r="7840" s="259" customFormat="1"/>
    <row r="7841" s="259" customFormat="1"/>
    <row r="7842" s="259" customFormat="1"/>
    <row r="7843" s="259" customFormat="1"/>
    <row r="7844" s="259" customFormat="1"/>
    <row r="7845" s="259" customFormat="1"/>
    <row r="7846" s="259" customFormat="1"/>
    <row r="7847" s="259" customFormat="1"/>
    <row r="7848" s="259" customFormat="1"/>
    <row r="7849" s="259" customFormat="1"/>
    <row r="7850" s="259" customFormat="1"/>
    <row r="7851" s="259" customFormat="1"/>
    <row r="7852" s="259" customFormat="1"/>
    <row r="7853" s="259" customFormat="1"/>
    <row r="7854" s="259" customFormat="1"/>
    <row r="7855" s="259" customFormat="1"/>
    <row r="7856" s="259" customFormat="1"/>
    <row r="7857" s="259" customFormat="1"/>
    <row r="7858" s="259" customFormat="1"/>
    <row r="7859" s="259" customFormat="1"/>
    <row r="7860" s="259" customFormat="1"/>
    <row r="7861" s="259" customFormat="1"/>
    <row r="7862" s="259" customFormat="1"/>
    <row r="7863" s="259" customFormat="1"/>
    <row r="7864" s="259" customFormat="1"/>
    <row r="7865" s="259" customFormat="1"/>
    <row r="7866" s="259" customFormat="1"/>
    <row r="7867" s="259" customFormat="1"/>
    <row r="7868" s="259" customFormat="1"/>
    <row r="7869" s="259" customFormat="1"/>
    <row r="7870" s="259" customFormat="1"/>
    <row r="7871" s="259" customFormat="1"/>
    <row r="7872" s="259" customFormat="1"/>
    <row r="7873" s="259" customFormat="1"/>
    <row r="7874" s="259" customFormat="1"/>
    <row r="7875" s="259" customFormat="1"/>
    <row r="7876" s="259" customFormat="1"/>
    <row r="7877" s="259" customFormat="1"/>
    <row r="7878" s="259" customFormat="1"/>
    <row r="7879" s="259" customFormat="1"/>
    <row r="7880" s="259" customFormat="1"/>
    <row r="7881" s="259" customFormat="1"/>
    <row r="7882" s="259" customFormat="1"/>
    <row r="7883" s="259" customFormat="1"/>
    <row r="7884" s="259" customFormat="1"/>
    <row r="7885" s="259" customFormat="1"/>
    <row r="7886" s="259" customFormat="1"/>
    <row r="7887" s="259" customFormat="1"/>
    <row r="7888" s="259" customFormat="1"/>
    <row r="7889" s="259" customFormat="1"/>
    <row r="7890" s="259" customFormat="1"/>
    <row r="7891" s="259" customFormat="1"/>
    <row r="7892" s="259" customFormat="1"/>
    <row r="7893" s="259" customFormat="1"/>
    <row r="7894" s="259" customFormat="1"/>
    <row r="7895" s="259" customFormat="1"/>
    <row r="7896" s="259" customFormat="1"/>
    <row r="7897" s="259" customFormat="1"/>
    <row r="7898" s="259" customFormat="1"/>
    <row r="7899" s="259" customFormat="1"/>
    <row r="7900" s="259" customFormat="1"/>
    <row r="7901" s="259" customFormat="1"/>
    <row r="7902" s="259" customFormat="1"/>
    <row r="7903" s="259" customFormat="1"/>
    <row r="7904" s="259" customFormat="1"/>
    <row r="7905" s="259" customFormat="1"/>
    <row r="7906" s="259" customFormat="1"/>
    <row r="7907" s="259" customFormat="1"/>
    <row r="7908" s="259" customFormat="1"/>
    <row r="7909" s="259" customFormat="1"/>
    <row r="7910" s="259" customFormat="1"/>
    <row r="7911" s="259" customFormat="1"/>
    <row r="7912" s="259" customFormat="1"/>
    <row r="7913" s="259" customFormat="1"/>
    <row r="7914" s="259" customFormat="1"/>
    <row r="7915" s="259" customFormat="1"/>
    <row r="7916" s="259" customFormat="1"/>
    <row r="7917" s="259" customFormat="1"/>
    <row r="7918" s="259" customFormat="1"/>
    <row r="7919" s="259" customFormat="1"/>
    <row r="7920" s="259" customFormat="1"/>
    <row r="7921" s="259" customFormat="1"/>
    <row r="7922" s="259" customFormat="1"/>
    <row r="7923" s="259" customFormat="1"/>
    <row r="7924" s="259" customFormat="1"/>
    <row r="7925" s="259" customFormat="1"/>
    <row r="7926" s="259" customFormat="1"/>
    <row r="7927" s="259" customFormat="1"/>
    <row r="7928" s="259" customFormat="1"/>
    <row r="7929" s="259" customFormat="1"/>
    <row r="7930" s="259" customFormat="1"/>
    <row r="7931" s="259" customFormat="1"/>
    <row r="7932" s="259" customFormat="1"/>
    <row r="7933" s="259" customFormat="1"/>
    <row r="7934" s="259" customFormat="1"/>
    <row r="7935" s="259" customFormat="1"/>
    <row r="7936" s="259" customFormat="1"/>
    <row r="7937" s="259" customFormat="1"/>
    <row r="7938" s="259" customFormat="1"/>
    <row r="7939" s="259" customFormat="1"/>
    <row r="7940" s="259" customFormat="1"/>
    <row r="7941" s="259" customFormat="1"/>
    <row r="7942" s="259" customFormat="1"/>
    <row r="7943" s="259" customFormat="1"/>
    <row r="7944" s="259" customFormat="1"/>
    <row r="7945" s="259" customFormat="1"/>
    <row r="7946" s="259" customFormat="1"/>
    <row r="7947" s="259" customFormat="1"/>
    <row r="7948" s="259" customFormat="1"/>
    <row r="7949" s="259" customFormat="1"/>
    <row r="7950" s="259" customFormat="1"/>
    <row r="7951" s="259" customFormat="1"/>
    <row r="7952" s="259" customFormat="1"/>
    <row r="7953" s="259" customFormat="1"/>
    <row r="7954" s="259" customFormat="1"/>
    <row r="7955" s="259" customFormat="1"/>
    <row r="7956" s="259" customFormat="1"/>
    <row r="7957" s="259" customFormat="1"/>
    <row r="7958" s="259" customFormat="1"/>
    <row r="7959" s="259" customFormat="1"/>
    <row r="7960" s="259" customFormat="1"/>
    <row r="7961" s="259" customFormat="1"/>
    <row r="7962" s="259" customFormat="1"/>
    <row r="7963" s="259" customFormat="1"/>
    <row r="7964" s="259" customFormat="1"/>
    <row r="7965" s="259" customFormat="1"/>
    <row r="7966" s="259" customFormat="1"/>
    <row r="7967" s="259" customFormat="1"/>
    <row r="7968" s="259" customFormat="1"/>
    <row r="7969" s="259" customFormat="1"/>
    <row r="7970" s="259" customFormat="1"/>
    <row r="7971" s="259" customFormat="1"/>
    <row r="7972" s="259" customFormat="1"/>
    <row r="7973" s="259" customFormat="1"/>
    <row r="7974" s="259" customFormat="1"/>
    <row r="7975" s="259" customFormat="1"/>
    <row r="7976" s="259" customFormat="1"/>
    <row r="7977" s="259" customFormat="1"/>
    <row r="7978" s="259" customFormat="1"/>
    <row r="7979" s="259" customFormat="1"/>
    <row r="7980" s="259" customFormat="1"/>
    <row r="7981" s="259" customFormat="1"/>
    <row r="7982" s="259" customFormat="1"/>
    <row r="7983" s="259" customFormat="1"/>
    <row r="7984" s="259" customFormat="1"/>
    <row r="7985" s="259" customFormat="1"/>
    <row r="7986" s="259" customFormat="1"/>
    <row r="7987" s="259" customFormat="1"/>
    <row r="7988" s="259" customFormat="1"/>
    <row r="7989" s="259" customFormat="1"/>
    <row r="7990" s="259" customFormat="1"/>
    <row r="7991" s="259" customFormat="1"/>
    <row r="7992" s="259" customFormat="1"/>
    <row r="7993" s="259" customFormat="1"/>
    <row r="7994" s="259" customFormat="1"/>
    <row r="7995" s="259" customFormat="1"/>
    <row r="7996" s="259" customFormat="1"/>
    <row r="7997" s="259" customFormat="1"/>
    <row r="7998" s="259" customFormat="1"/>
    <row r="7999" s="259" customFormat="1"/>
    <row r="8000" s="259" customFormat="1"/>
    <row r="8001" s="259" customFormat="1"/>
    <row r="8002" s="259" customFormat="1"/>
    <row r="8003" s="259" customFormat="1"/>
    <row r="8004" s="259" customFormat="1"/>
    <row r="8005" s="259" customFormat="1"/>
    <row r="8006" s="259" customFormat="1"/>
    <row r="8007" s="259" customFormat="1"/>
    <row r="8008" s="259" customFormat="1"/>
    <row r="8009" s="259" customFormat="1"/>
    <row r="8010" s="259" customFormat="1"/>
    <row r="8011" s="259" customFormat="1"/>
    <row r="8012" s="259" customFormat="1"/>
    <row r="8013" s="259" customFormat="1"/>
    <row r="8014" s="259" customFormat="1"/>
    <row r="8015" s="259" customFormat="1"/>
    <row r="8016" s="259" customFormat="1"/>
    <row r="8017" s="259" customFormat="1"/>
    <row r="8018" s="259" customFormat="1"/>
    <row r="8019" s="259" customFormat="1"/>
    <row r="8020" s="259" customFormat="1"/>
    <row r="8021" s="259" customFormat="1"/>
    <row r="8022" s="259" customFormat="1"/>
    <row r="8023" s="259" customFormat="1"/>
    <row r="8024" s="259" customFormat="1"/>
    <row r="8025" s="259" customFormat="1"/>
    <row r="8026" s="259" customFormat="1"/>
    <row r="8027" s="259" customFormat="1"/>
    <row r="8028" s="259" customFormat="1"/>
    <row r="8029" s="259" customFormat="1"/>
    <row r="8030" s="259" customFormat="1"/>
    <row r="8031" s="259" customFormat="1"/>
    <row r="8032" s="259" customFormat="1"/>
    <row r="8033" s="259" customFormat="1"/>
    <row r="8034" s="259" customFormat="1"/>
    <row r="8035" s="259" customFormat="1"/>
    <row r="8036" s="259" customFormat="1"/>
    <row r="8037" s="259" customFormat="1"/>
    <row r="8038" s="259" customFormat="1"/>
    <row r="8039" s="259" customFormat="1"/>
    <row r="8040" s="259" customFormat="1"/>
    <row r="8041" s="259" customFormat="1"/>
    <row r="8042" s="259" customFormat="1"/>
    <row r="8043" s="259" customFormat="1"/>
    <row r="8044" s="259" customFormat="1"/>
    <row r="8045" s="259" customFormat="1"/>
    <row r="8046" s="259" customFormat="1"/>
    <row r="8047" s="259" customFormat="1"/>
    <row r="8048" s="259" customFormat="1"/>
    <row r="8049" s="259" customFormat="1"/>
    <row r="8050" s="259" customFormat="1"/>
    <row r="8051" s="259" customFormat="1"/>
    <row r="8052" s="259" customFormat="1"/>
    <row r="8053" s="259" customFormat="1"/>
    <row r="8054" s="259" customFormat="1"/>
    <row r="8055" s="259" customFormat="1"/>
    <row r="8056" s="259" customFormat="1"/>
    <row r="8057" s="259" customFormat="1"/>
    <row r="8058" s="259" customFormat="1"/>
    <row r="8059" s="259" customFormat="1"/>
    <row r="8060" s="259" customFormat="1"/>
    <row r="8061" s="259" customFormat="1"/>
    <row r="8062" s="259" customFormat="1"/>
    <row r="8063" s="259" customFormat="1"/>
    <row r="8064" s="259" customFormat="1"/>
    <row r="8065" s="259" customFormat="1"/>
    <row r="8066" s="259" customFormat="1"/>
    <row r="8067" s="259" customFormat="1"/>
    <row r="8068" s="259" customFormat="1"/>
    <row r="8069" s="259" customFormat="1"/>
    <row r="8070" s="259" customFormat="1"/>
    <row r="8071" s="259" customFormat="1"/>
    <row r="8072" s="259" customFormat="1"/>
    <row r="8073" s="259" customFormat="1"/>
    <row r="8074" s="259" customFormat="1"/>
    <row r="8075" s="259" customFormat="1"/>
    <row r="8076" s="259" customFormat="1"/>
    <row r="8077" s="259" customFormat="1"/>
    <row r="8078" s="259" customFormat="1"/>
    <row r="8079" s="259" customFormat="1"/>
    <row r="8080" s="259" customFormat="1"/>
    <row r="8081" s="259" customFormat="1"/>
    <row r="8082" s="259" customFormat="1"/>
    <row r="8083" s="259" customFormat="1"/>
    <row r="8084" s="259" customFormat="1"/>
    <row r="8085" s="259" customFormat="1"/>
    <row r="8086" s="259" customFormat="1"/>
    <row r="8087" s="259" customFormat="1"/>
    <row r="8088" s="259" customFormat="1"/>
    <row r="8089" s="259" customFormat="1"/>
    <row r="8090" s="259" customFormat="1"/>
    <row r="8091" s="259" customFormat="1"/>
    <row r="8092" s="259" customFormat="1"/>
    <row r="8093" s="259" customFormat="1"/>
    <row r="8094" s="259" customFormat="1"/>
    <row r="8095" s="259" customFormat="1"/>
    <row r="8096" s="259" customFormat="1"/>
    <row r="8097" s="259" customFormat="1"/>
    <row r="8098" s="259" customFormat="1"/>
    <row r="8099" s="259" customFormat="1"/>
    <row r="8100" s="259" customFormat="1"/>
    <row r="8101" s="259" customFormat="1"/>
    <row r="8102" s="259" customFormat="1"/>
    <row r="8103" s="259" customFormat="1"/>
    <row r="8104" s="259" customFormat="1"/>
    <row r="8105" s="259" customFormat="1"/>
    <row r="8106" s="259" customFormat="1"/>
    <row r="8107" s="259" customFormat="1"/>
    <row r="8108" s="259" customFormat="1"/>
    <row r="8109" s="259" customFormat="1"/>
    <row r="8110" s="259" customFormat="1"/>
    <row r="8111" s="259" customFormat="1"/>
    <row r="8112" s="259" customFormat="1"/>
    <row r="8113" s="259" customFormat="1"/>
    <row r="8114" s="259" customFormat="1"/>
    <row r="8115" s="259" customFormat="1"/>
    <row r="8116" s="259" customFormat="1"/>
    <row r="8117" s="259" customFormat="1"/>
    <row r="8118" s="259" customFormat="1"/>
    <row r="8119" s="259" customFormat="1"/>
    <row r="8120" s="259" customFormat="1"/>
    <row r="8121" s="259" customFormat="1"/>
    <row r="8122" s="259" customFormat="1"/>
    <row r="8123" s="259" customFormat="1"/>
    <row r="8124" s="259" customFormat="1"/>
    <row r="8125" s="259" customFormat="1"/>
    <row r="8126" s="259" customFormat="1"/>
    <row r="8127" s="259" customFormat="1"/>
    <row r="8128" s="259" customFormat="1"/>
    <row r="8129" s="259" customFormat="1"/>
    <row r="8130" s="259" customFormat="1"/>
    <row r="8131" s="259" customFormat="1"/>
    <row r="8132" s="259" customFormat="1"/>
    <row r="8133" s="259" customFormat="1"/>
    <row r="8134" s="259" customFormat="1"/>
    <row r="8135" s="259" customFormat="1"/>
    <row r="8136" s="259" customFormat="1"/>
    <row r="8137" s="259" customFormat="1"/>
    <row r="8138" s="259" customFormat="1"/>
    <row r="8139" s="259" customFormat="1"/>
    <row r="8140" s="259" customFormat="1"/>
    <row r="8141" s="259" customFormat="1"/>
    <row r="8142" s="259" customFormat="1"/>
    <row r="8143" s="259" customFormat="1"/>
    <row r="8144" s="259" customFormat="1"/>
    <row r="8145" s="259" customFormat="1"/>
    <row r="8146" s="259" customFormat="1"/>
    <row r="8147" s="259" customFormat="1"/>
    <row r="8148" s="259" customFormat="1"/>
    <row r="8149" s="259" customFormat="1"/>
    <row r="8150" s="259" customFormat="1"/>
    <row r="8151" s="259" customFormat="1"/>
    <row r="8152" s="259" customFormat="1"/>
    <row r="8153" s="259" customFormat="1"/>
    <row r="8154" s="259" customFormat="1"/>
    <row r="8155" s="259" customFormat="1"/>
    <row r="8156" s="259" customFormat="1"/>
    <row r="8157" s="259" customFormat="1"/>
    <row r="8158" s="259" customFormat="1"/>
    <row r="8159" s="259" customFormat="1"/>
    <row r="8160" s="259" customFormat="1"/>
    <row r="8161" s="259" customFormat="1"/>
    <row r="8162" s="259" customFormat="1"/>
    <row r="8163" s="259" customFormat="1"/>
    <row r="8164" s="259" customFormat="1"/>
    <row r="8165" s="259" customFormat="1"/>
    <row r="8166" s="259" customFormat="1"/>
    <row r="8167" s="259" customFormat="1"/>
    <row r="8168" s="259" customFormat="1"/>
    <row r="8169" s="259" customFormat="1"/>
    <row r="8170" s="259" customFormat="1"/>
    <row r="8171" s="259" customFormat="1"/>
    <row r="8172" s="259" customFormat="1"/>
    <row r="8173" s="259" customFormat="1"/>
    <row r="8174" s="259" customFormat="1"/>
    <row r="8175" s="259" customFormat="1"/>
    <row r="8176" s="259" customFormat="1"/>
    <row r="8177" s="259" customFormat="1"/>
    <row r="8178" s="259" customFormat="1"/>
    <row r="8179" s="259" customFormat="1"/>
    <row r="8180" s="259" customFormat="1"/>
    <row r="8181" s="259" customFormat="1"/>
    <row r="8182" s="259" customFormat="1"/>
    <row r="8183" s="259" customFormat="1"/>
    <row r="8184" s="259" customFormat="1"/>
    <row r="8185" s="259" customFormat="1"/>
    <row r="8186" s="259" customFormat="1"/>
    <row r="8187" s="259" customFormat="1"/>
    <row r="8188" s="259" customFormat="1"/>
    <row r="8189" s="259" customFormat="1"/>
    <row r="8190" s="259" customFormat="1"/>
    <row r="8191" s="259" customFormat="1"/>
    <row r="8192" s="259" customFormat="1"/>
    <row r="8193" s="259" customFormat="1"/>
    <row r="8194" s="259" customFormat="1"/>
    <row r="8195" s="259" customFormat="1"/>
    <row r="8196" s="259" customFormat="1"/>
    <row r="8197" s="259" customFormat="1"/>
    <row r="8198" s="259" customFormat="1"/>
    <row r="8199" s="259" customFormat="1"/>
    <row r="8200" s="259" customFormat="1"/>
    <row r="8201" s="259" customFormat="1"/>
    <row r="8202" s="259" customFormat="1"/>
    <row r="8203" s="259" customFormat="1"/>
    <row r="8204" s="259" customFormat="1"/>
    <row r="8205" s="259" customFormat="1"/>
    <row r="8206" s="259" customFormat="1"/>
    <row r="8207" s="259" customFormat="1"/>
    <row r="8208" s="259" customFormat="1"/>
    <row r="8209" s="259" customFormat="1"/>
    <row r="8210" s="259" customFormat="1"/>
    <row r="8211" s="259" customFormat="1"/>
    <row r="8212" s="259" customFormat="1"/>
    <row r="8213" s="259" customFormat="1"/>
    <row r="8214" s="259" customFormat="1"/>
    <row r="8215" s="259" customFormat="1"/>
    <row r="8216" s="259" customFormat="1"/>
    <row r="8217" s="259" customFormat="1"/>
    <row r="8218" s="259" customFormat="1"/>
    <row r="8219" s="259" customFormat="1"/>
    <row r="8220" s="259" customFormat="1"/>
    <row r="8221" s="259" customFormat="1"/>
    <row r="8222" s="259" customFormat="1"/>
    <row r="8223" s="259" customFormat="1"/>
    <row r="8224" s="259" customFormat="1"/>
    <row r="8225" s="259" customFormat="1"/>
    <row r="8226" s="259" customFormat="1"/>
    <row r="8227" s="259" customFormat="1"/>
    <row r="8228" s="259" customFormat="1"/>
    <row r="8229" s="259" customFormat="1"/>
    <row r="8230" s="259" customFormat="1"/>
    <row r="8231" s="259" customFormat="1"/>
    <row r="8232" s="259" customFormat="1"/>
    <row r="8233" s="259" customFormat="1"/>
    <row r="8234" s="259" customFormat="1"/>
    <row r="8235" s="259" customFormat="1"/>
    <row r="8236" s="259" customFormat="1"/>
    <row r="8237" s="259" customFormat="1"/>
    <row r="8238" s="259" customFormat="1"/>
    <row r="8239" s="259" customFormat="1"/>
    <row r="8240" s="259" customFormat="1"/>
    <row r="8241" s="259" customFormat="1"/>
    <row r="8242" s="259" customFormat="1"/>
    <row r="8243" s="259" customFormat="1"/>
    <row r="8244" s="259" customFormat="1"/>
    <row r="8245" s="259" customFormat="1"/>
    <row r="8246" s="259" customFormat="1"/>
    <row r="8247" s="259" customFormat="1"/>
    <row r="8248" s="259" customFormat="1"/>
    <row r="8249" s="259" customFormat="1"/>
    <row r="8250" s="259" customFormat="1"/>
    <row r="8251" s="259" customFormat="1"/>
    <row r="8252" s="259" customFormat="1"/>
    <row r="8253" s="259" customFormat="1"/>
    <row r="8254" s="259" customFormat="1"/>
    <row r="8255" s="259" customFormat="1"/>
    <row r="8256" s="259" customFormat="1"/>
    <row r="8257" s="259" customFormat="1"/>
    <row r="8258" s="259" customFormat="1"/>
    <row r="8259" s="259" customFormat="1"/>
    <row r="8260" s="259" customFormat="1"/>
    <row r="8261" s="259" customFormat="1"/>
    <row r="8262" s="259" customFormat="1"/>
    <row r="8263" s="259" customFormat="1"/>
    <row r="8264" s="259" customFormat="1"/>
    <row r="8265" s="259" customFormat="1"/>
    <row r="8266" s="259" customFormat="1"/>
    <row r="8267" s="259" customFormat="1"/>
    <row r="8268" s="259" customFormat="1"/>
    <row r="8269" s="259" customFormat="1"/>
    <row r="8270" s="259" customFormat="1"/>
    <row r="8271" s="259" customFormat="1"/>
    <row r="8272" s="259" customFormat="1"/>
    <row r="8273" s="259" customFormat="1"/>
    <row r="8274" s="259" customFormat="1"/>
    <row r="8275" s="259" customFormat="1"/>
    <row r="8276" s="259" customFormat="1"/>
    <row r="8277" s="259" customFormat="1"/>
    <row r="8278" s="259" customFormat="1"/>
    <row r="8279" s="259" customFormat="1"/>
    <row r="8280" s="259" customFormat="1"/>
    <row r="8281" s="259" customFormat="1"/>
    <row r="8282" s="259" customFormat="1"/>
    <row r="8283" s="259" customFormat="1"/>
    <row r="8284" s="259" customFormat="1"/>
    <row r="8285" s="259" customFormat="1"/>
    <row r="8286" s="259" customFormat="1"/>
    <row r="8287" s="259" customFormat="1"/>
    <row r="8288" s="259" customFormat="1"/>
    <row r="8289" s="259" customFormat="1"/>
    <row r="8290" s="259" customFormat="1"/>
    <row r="8291" s="259" customFormat="1"/>
    <row r="8292" s="259" customFormat="1"/>
    <row r="8293" s="259" customFormat="1"/>
    <row r="8294" s="259" customFormat="1"/>
    <row r="8295" s="259" customFormat="1"/>
    <row r="8296" s="259" customFormat="1"/>
    <row r="8297" s="259" customFormat="1"/>
    <row r="8298" s="259" customFormat="1"/>
    <row r="8299" s="259" customFormat="1"/>
    <row r="8300" s="259" customFormat="1"/>
    <row r="8301" s="259" customFormat="1"/>
    <row r="8302" s="259" customFormat="1"/>
    <row r="8303" s="259" customFormat="1"/>
    <row r="8304" s="259" customFormat="1"/>
    <row r="8305" s="259" customFormat="1"/>
    <row r="8306" s="259" customFormat="1"/>
    <row r="8307" s="259" customFormat="1"/>
    <row r="8308" s="259" customFormat="1"/>
    <row r="8309" s="259" customFormat="1"/>
    <row r="8310" s="259" customFormat="1"/>
    <row r="8311" s="259" customFormat="1"/>
    <row r="8312" s="259" customFormat="1"/>
    <row r="8313" s="259" customFormat="1"/>
    <row r="8314" s="259" customFormat="1"/>
    <row r="8315" s="259" customFormat="1"/>
    <row r="8316" s="259" customFormat="1"/>
    <row r="8317" s="259" customFormat="1"/>
    <row r="8318" s="259" customFormat="1"/>
    <row r="8319" s="259" customFormat="1"/>
    <row r="8320" s="259" customFormat="1"/>
    <row r="8321" s="259" customFormat="1"/>
    <row r="8322" s="259" customFormat="1"/>
    <row r="8323" s="259" customFormat="1"/>
    <row r="8324" s="259" customFormat="1"/>
    <row r="8325" s="259" customFormat="1"/>
    <row r="8326" s="259" customFormat="1"/>
    <row r="8327" s="259" customFormat="1"/>
    <row r="8328" s="259" customFormat="1"/>
    <row r="8329" s="259" customFormat="1"/>
    <row r="8330" s="259" customFormat="1"/>
    <row r="8331" s="259" customFormat="1"/>
    <row r="8332" s="259" customFormat="1"/>
    <row r="8333" s="259" customFormat="1"/>
    <row r="8334" s="259" customFormat="1"/>
    <row r="8335" s="259" customFormat="1"/>
    <row r="8336" s="259" customFormat="1"/>
    <row r="8337" s="259" customFormat="1"/>
    <row r="8338" s="259" customFormat="1"/>
    <row r="8339" s="259" customFormat="1"/>
    <row r="8340" s="259" customFormat="1"/>
    <row r="8341" s="259" customFormat="1"/>
    <row r="8342" s="259" customFormat="1"/>
    <row r="8343" s="259" customFormat="1"/>
    <row r="8344" s="259" customFormat="1"/>
    <row r="8345" s="259" customFormat="1"/>
    <row r="8346" s="259" customFormat="1"/>
    <row r="8347" s="259" customFormat="1"/>
    <row r="8348" s="259" customFormat="1"/>
    <row r="8349" s="259" customFormat="1"/>
    <row r="8350" s="259" customFormat="1"/>
    <row r="8351" s="259" customFormat="1"/>
    <row r="8352" s="259" customFormat="1"/>
    <row r="8353" s="259" customFormat="1"/>
    <row r="8354" s="259" customFormat="1"/>
    <row r="8355" s="259" customFormat="1"/>
    <row r="8356" s="259" customFormat="1"/>
    <row r="8357" s="259" customFormat="1"/>
    <row r="8358" s="259" customFormat="1"/>
    <row r="8359" s="259" customFormat="1"/>
    <row r="8360" s="259" customFormat="1"/>
    <row r="8361" s="259" customFormat="1"/>
    <row r="8362" s="259" customFormat="1"/>
    <row r="8363" s="259" customFormat="1"/>
    <row r="8364" s="259" customFormat="1"/>
    <row r="8365" s="259" customFormat="1"/>
    <row r="8366" s="259" customFormat="1"/>
    <row r="8367" s="259" customFormat="1"/>
    <row r="8368" s="259" customFormat="1"/>
    <row r="8369" s="259" customFormat="1"/>
    <row r="8370" s="259" customFormat="1"/>
    <row r="8371" s="259" customFormat="1"/>
    <row r="8372" s="259" customFormat="1"/>
    <row r="8373" s="259" customFormat="1"/>
    <row r="8374" s="259" customFormat="1"/>
    <row r="8375" s="259" customFormat="1"/>
    <row r="8376" s="259" customFormat="1"/>
    <row r="8377" s="259" customFormat="1"/>
    <row r="8378" s="259" customFormat="1"/>
    <row r="8379" s="259" customFormat="1"/>
    <row r="8380" s="259" customFormat="1"/>
    <row r="8381" s="259" customFormat="1"/>
    <row r="8382" s="259" customFormat="1"/>
    <row r="8383" s="259" customFormat="1"/>
    <row r="8384" s="259" customFormat="1"/>
    <row r="8385" s="259" customFormat="1"/>
    <row r="8386" s="259" customFormat="1"/>
    <row r="8387" s="259" customFormat="1"/>
    <row r="8388" s="259" customFormat="1"/>
    <row r="8389" s="259" customFormat="1"/>
    <row r="8390" s="259" customFormat="1"/>
    <row r="8391" s="259" customFormat="1"/>
    <row r="8392" s="259" customFormat="1"/>
    <row r="8393" s="259" customFormat="1"/>
    <row r="8394" s="259" customFormat="1"/>
    <row r="8395" s="259" customFormat="1"/>
    <row r="8396" s="259" customFormat="1"/>
    <row r="8397" s="259" customFormat="1"/>
    <row r="8398" s="259" customFormat="1"/>
    <row r="8399" s="259" customFormat="1"/>
    <row r="8400" s="259" customFormat="1"/>
    <row r="8401" s="259" customFormat="1"/>
    <row r="8402" s="259" customFormat="1"/>
    <row r="8403" s="259" customFormat="1"/>
    <row r="8404" s="259" customFormat="1"/>
    <row r="8405" s="259" customFormat="1"/>
    <row r="8406" s="259" customFormat="1"/>
    <row r="8407" s="259" customFormat="1"/>
    <row r="8408" s="259" customFormat="1"/>
    <row r="8409" s="259" customFormat="1"/>
    <row r="8410" s="259" customFormat="1"/>
    <row r="8411" s="259" customFormat="1"/>
    <row r="8412" s="259" customFormat="1"/>
    <row r="8413" s="259" customFormat="1"/>
    <row r="8414" s="259" customFormat="1"/>
    <row r="8415" s="259" customFormat="1"/>
    <row r="8416" s="259" customFormat="1"/>
    <row r="8417" s="259" customFormat="1"/>
    <row r="8418" s="259" customFormat="1"/>
    <row r="8419" s="259" customFormat="1"/>
    <row r="8420" s="259" customFormat="1"/>
    <row r="8421" s="259" customFormat="1"/>
    <row r="8422" s="259" customFormat="1"/>
    <row r="8423" s="259" customFormat="1"/>
    <row r="8424" s="259" customFormat="1"/>
    <row r="8425" s="259" customFormat="1"/>
    <row r="8426" s="259" customFormat="1"/>
    <row r="8427" s="259" customFormat="1"/>
    <row r="8428" s="259" customFormat="1"/>
    <row r="8429" s="259" customFormat="1"/>
    <row r="8430" s="259" customFormat="1"/>
    <row r="8431" s="259" customFormat="1"/>
    <row r="8432" s="259" customFormat="1"/>
    <row r="8433" s="259" customFormat="1"/>
    <row r="8434" s="259" customFormat="1"/>
    <row r="8435" s="259" customFormat="1"/>
    <row r="8436" s="259" customFormat="1"/>
    <row r="8437" s="259" customFormat="1"/>
    <row r="8438" s="259" customFormat="1"/>
    <row r="8439" s="259" customFormat="1"/>
    <row r="8440" s="259" customFormat="1"/>
    <row r="8441" s="259" customFormat="1"/>
    <row r="8442" s="259" customFormat="1"/>
    <row r="8443" s="259" customFormat="1"/>
    <row r="8444" s="259" customFormat="1"/>
    <row r="8445" s="259" customFormat="1"/>
    <row r="8446" s="259" customFormat="1"/>
    <row r="8447" s="259" customFormat="1"/>
    <row r="8448" s="259" customFormat="1"/>
    <row r="8449" s="259" customFormat="1"/>
    <row r="8450" s="259" customFormat="1"/>
    <row r="8451" s="259" customFormat="1"/>
    <row r="8452" s="259" customFormat="1"/>
    <row r="8453" s="259" customFormat="1"/>
    <row r="8454" s="259" customFormat="1"/>
    <row r="8455" s="259" customFormat="1"/>
    <row r="8456" s="259" customFormat="1"/>
    <row r="8457" s="259" customFormat="1"/>
    <row r="8458" s="259" customFormat="1"/>
    <row r="8459" s="259" customFormat="1"/>
    <row r="8460" s="259" customFormat="1"/>
    <row r="8461" s="259" customFormat="1"/>
    <row r="8462" s="259" customFormat="1"/>
    <row r="8463" s="259" customFormat="1"/>
    <row r="8464" s="259" customFormat="1"/>
    <row r="8465" s="259" customFormat="1"/>
    <row r="8466" s="259" customFormat="1"/>
    <row r="8467" s="259" customFormat="1"/>
    <row r="8468" s="259" customFormat="1"/>
    <row r="8469" s="259" customFormat="1"/>
    <row r="8470" s="259" customFormat="1"/>
    <row r="8471" s="259" customFormat="1"/>
    <row r="8472" s="259" customFormat="1"/>
    <row r="8473" s="259" customFormat="1"/>
    <row r="8474" s="259" customFormat="1"/>
    <row r="8475" s="259" customFormat="1"/>
    <row r="8476" s="259" customFormat="1"/>
    <row r="8477" s="259" customFormat="1"/>
    <row r="8478" s="259" customFormat="1"/>
    <row r="8479" s="259" customFormat="1"/>
    <row r="8480" s="259" customFormat="1"/>
    <row r="8481" s="259" customFormat="1"/>
    <row r="8482" s="259" customFormat="1"/>
    <row r="8483" s="259" customFormat="1"/>
    <row r="8484" s="259" customFormat="1"/>
    <row r="8485" s="259" customFormat="1"/>
    <row r="8486" s="259" customFormat="1"/>
    <row r="8487" s="259" customFormat="1"/>
    <row r="8488" s="259" customFormat="1"/>
    <row r="8489" s="259" customFormat="1"/>
    <row r="8490" s="259" customFormat="1"/>
    <row r="8491" s="259" customFormat="1"/>
    <row r="8492" s="259" customFormat="1"/>
    <row r="8493" s="259" customFormat="1"/>
    <row r="8494" s="259" customFormat="1"/>
    <row r="8495" s="259" customFormat="1"/>
    <row r="8496" s="259" customFormat="1"/>
    <row r="8497" s="259" customFormat="1"/>
    <row r="8498" s="259" customFormat="1"/>
    <row r="8499" s="259" customFormat="1"/>
    <row r="8500" s="259" customFormat="1"/>
    <row r="8501" s="259" customFormat="1"/>
    <row r="8502" s="259" customFormat="1"/>
    <row r="8503" s="259" customFormat="1"/>
    <row r="8504" s="259" customFormat="1"/>
    <row r="8505" s="259" customFormat="1"/>
    <row r="8506" s="259" customFormat="1"/>
    <row r="8507" s="259" customFormat="1"/>
    <row r="8508" s="259" customFormat="1"/>
    <row r="8509" s="259" customFormat="1"/>
    <row r="8510" s="259" customFormat="1"/>
    <row r="8511" s="259" customFormat="1"/>
    <row r="8512" s="259" customFormat="1"/>
    <row r="8513" s="259" customFormat="1"/>
    <row r="8514" s="259" customFormat="1"/>
    <row r="8515" s="259" customFormat="1"/>
    <row r="8516" s="259" customFormat="1"/>
    <row r="8517" s="259" customFormat="1"/>
    <row r="8518" s="259" customFormat="1"/>
    <row r="8519" s="259" customFormat="1"/>
    <row r="8520" s="259" customFormat="1"/>
    <row r="8521" s="259" customFormat="1"/>
    <row r="8522" s="259" customFormat="1"/>
    <row r="8523" s="259" customFormat="1"/>
    <row r="8524" s="259" customFormat="1"/>
    <row r="8525" s="259" customFormat="1"/>
    <row r="8526" s="259" customFormat="1"/>
    <row r="8527" s="259" customFormat="1"/>
    <row r="8528" s="259" customFormat="1"/>
    <row r="8529" s="259" customFormat="1"/>
    <row r="8530" s="259" customFormat="1"/>
    <row r="8531" s="259" customFormat="1"/>
    <row r="8532" s="259" customFormat="1"/>
    <row r="8533" s="259" customFormat="1"/>
    <row r="8534" s="259" customFormat="1"/>
    <row r="8535" s="259" customFormat="1"/>
    <row r="8536" s="259" customFormat="1"/>
    <row r="8537" s="259" customFormat="1"/>
    <row r="8538" s="259" customFormat="1"/>
    <row r="8539" s="259" customFormat="1"/>
    <row r="8540" s="259" customFormat="1"/>
    <row r="8541" s="259" customFormat="1"/>
    <row r="8542" s="259" customFormat="1"/>
    <row r="8543" s="259" customFormat="1"/>
    <row r="8544" s="259" customFormat="1"/>
    <row r="8545" s="259" customFormat="1"/>
    <row r="8546" s="259" customFormat="1"/>
    <row r="8547" s="259" customFormat="1"/>
    <row r="8548" s="259" customFormat="1"/>
    <row r="8549" s="259" customFormat="1"/>
    <row r="8550" s="259" customFormat="1"/>
    <row r="8551" s="259" customFormat="1"/>
    <row r="8552" s="259" customFormat="1"/>
    <row r="8553" s="259" customFormat="1"/>
    <row r="8554" s="259" customFormat="1"/>
    <row r="8555" s="259" customFormat="1"/>
    <row r="8556" s="259" customFormat="1"/>
    <row r="8557" s="259" customFormat="1"/>
    <row r="8558" s="259" customFormat="1"/>
    <row r="8559" s="259" customFormat="1"/>
    <row r="8560" s="259" customFormat="1"/>
    <row r="8561" s="259" customFormat="1"/>
    <row r="8562" s="259" customFormat="1"/>
    <row r="8563" s="259" customFormat="1"/>
    <row r="8564" s="259" customFormat="1"/>
    <row r="8565" s="259" customFormat="1"/>
    <row r="8566" s="259" customFormat="1"/>
    <row r="8567" s="259" customFormat="1"/>
    <row r="8568" s="259" customFormat="1"/>
    <row r="8569" s="259" customFormat="1"/>
    <row r="8570" s="259" customFormat="1"/>
    <row r="8571" s="259" customFormat="1"/>
    <row r="8572" s="259" customFormat="1"/>
    <row r="8573" s="259" customFormat="1"/>
    <row r="8574" s="259" customFormat="1"/>
    <row r="8575" s="259" customFormat="1"/>
    <row r="8576" s="259" customFormat="1"/>
    <row r="8577" s="259" customFormat="1"/>
    <row r="8578" s="259" customFormat="1"/>
    <row r="8579" s="259" customFormat="1"/>
    <row r="8580" s="259" customFormat="1"/>
    <row r="8581" s="259" customFormat="1"/>
    <row r="8582" s="259" customFormat="1"/>
    <row r="8583" s="259" customFormat="1"/>
    <row r="8584" s="259" customFormat="1"/>
    <row r="8585" s="259" customFormat="1"/>
    <row r="8586" s="259" customFormat="1"/>
    <row r="8587" s="259" customFormat="1"/>
    <row r="8588" s="259" customFormat="1"/>
    <row r="8589" s="259" customFormat="1"/>
    <row r="8590" s="259" customFormat="1"/>
    <row r="8591" s="259" customFormat="1"/>
    <row r="8592" s="259" customFormat="1"/>
    <row r="8593" s="259" customFormat="1"/>
    <row r="8594" s="259" customFormat="1"/>
    <row r="8595" s="259" customFormat="1"/>
    <row r="8596" s="259" customFormat="1"/>
    <row r="8597" s="259" customFormat="1"/>
    <row r="8598" s="259" customFormat="1"/>
    <row r="8599" s="259" customFormat="1"/>
    <row r="8600" s="259" customFormat="1"/>
    <row r="8601" s="259" customFormat="1"/>
    <row r="8602" s="259" customFormat="1"/>
    <row r="8603" s="259" customFormat="1"/>
    <row r="8604" s="259" customFormat="1"/>
    <row r="8605" s="259" customFormat="1"/>
    <row r="8606" s="259" customFormat="1"/>
    <row r="8607" s="259" customFormat="1"/>
    <row r="8608" s="259" customFormat="1"/>
    <row r="8609" s="259" customFormat="1"/>
    <row r="8610" s="259" customFormat="1"/>
    <row r="8611" s="259" customFormat="1"/>
    <row r="8612" s="259" customFormat="1"/>
    <row r="8613" s="259" customFormat="1"/>
    <row r="8614" s="259" customFormat="1"/>
    <row r="8615" s="259" customFormat="1"/>
    <row r="8616" s="259" customFormat="1"/>
    <row r="8617" s="259" customFormat="1"/>
    <row r="8618" s="259" customFormat="1"/>
    <row r="8619" s="259" customFormat="1"/>
    <row r="8620" s="259" customFormat="1"/>
    <row r="8621" s="259" customFormat="1"/>
    <row r="8622" s="259" customFormat="1"/>
    <row r="8623" s="259" customFormat="1"/>
    <row r="8624" s="259" customFormat="1"/>
    <row r="8625" s="259" customFormat="1"/>
    <row r="8626" s="259" customFormat="1"/>
    <row r="8627" s="259" customFormat="1"/>
    <row r="8628" s="259" customFormat="1"/>
    <row r="8629" s="259" customFormat="1"/>
    <row r="8630" s="259" customFormat="1"/>
    <row r="8631" s="259" customFormat="1"/>
    <row r="8632" s="259" customFormat="1"/>
    <row r="8633" s="259" customFormat="1"/>
    <row r="8634" s="259" customFormat="1"/>
    <row r="8635" s="259" customFormat="1"/>
    <row r="8636" s="259" customFormat="1"/>
    <row r="8637" s="259" customFormat="1"/>
    <row r="8638" s="259" customFormat="1"/>
    <row r="8639" s="259" customFormat="1"/>
    <row r="8640" s="259" customFormat="1"/>
    <row r="8641" s="259" customFormat="1"/>
    <row r="8642" s="259" customFormat="1"/>
    <row r="8643" s="259" customFormat="1"/>
    <row r="8644" s="259" customFormat="1"/>
    <row r="8645" s="259" customFormat="1"/>
    <row r="8646" s="259" customFormat="1"/>
    <row r="8647" s="259" customFormat="1"/>
    <row r="8648" s="259" customFormat="1"/>
    <row r="8649" s="259" customFormat="1"/>
    <row r="8650" s="259" customFormat="1"/>
    <row r="8651" s="259" customFormat="1"/>
    <row r="8652" s="259" customFormat="1"/>
    <row r="8653" s="259" customFormat="1"/>
    <row r="8654" s="259" customFormat="1"/>
    <row r="8655" s="259" customFormat="1"/>
    <row r="8656" s="259" customFormat="1"/>
    <row r="8657" s="259" customFormat="1"/>
    <row r="8658" s="259" customFormat="1"/>
    <row r="8659" s="259" customFormat="1"/>
    <row r="8660" s="259" customFormat="1"/>
    <row r="8661" s="259" customFormat="1"/>
    <row r="8662" s="259" customFormat="1"/>
    <row r="8663" s="259" customFormat="1"/>
    <row r="8664" s="259" customFormat="1"/>
    <row r="8665" s="259" customFormat="1"/>
    <row r="8666" s="259" customFormat="1"/>
    <row r="8667" s="259" customFormat="1"/>
    <row r="8668" s="259" customFormat="1"/>
    <row r="8669" s="259" customFormat="1"/>
    <row r="8670" s="259" customFormat="1"/>
    <row r="8671" s="259" customFormat="1"/>
    <row r="8672" s="259" customFormat="1"/>
    <row r="8673" s="259" customFormat="1"/>
    <row r="8674" s="259" customFormat="1"/>
    <row r="8675" s="259" customFormat="1"/>
    <row r="8676" s="259" customFormat="1"/>
    <row r="8677" s="259" customFormat="1"/>
    <row r="8678" s="259" customFormat="1"/>
    <row r="8679" s="259" customFormat="1"/>
    <row r="8680" s="259" customFormat="1"/>
    <row r="8681" s="259" customFormat="1"/>
    <row r="8682" s="259" customFormat="1"/>
    <row r="8683" s="259" customFormat="1"/>
    <row r="8684" s="259" customFormat="1"/>
    <row r="8685" s="259" customFormat="1"/>
    <row r="8686" s="259" customFormat="1"/>
    <row r="8687" s="259" customFormat="1"/>
    <row r="8688" s="259" customFormat="1"/>
    <row r="8689" s="259" customFormat="1"/>
    <row r="8690" s="259" customFormat="1"/>
    <row r="8691" s="259" customFormat="1"/>
    <row r="8692" s="259" customFormat="1"/>
    <row r="8693" s="259" customFormat="1"/>
    <row r="8694" s="259" customFormat="1"/>
    <row r="8695" s="259" customFormat="1"/>
    <row r="8696" s="259" customFormat="1"/>
    <row r="8697" s="259" customFormat="1"/>
    <row r="8698" s="259" customFormat="1"/>
    <row r="8699" s="259" customFormat="1"/>
    <row r="8700" s="259" customFormat="1"/>
    <row r="8701" s="259" customFormat="1"/>
    <row r="8702" s="259" customFormat="1"/>
    <row r="8703" s="259" customFormat="1"/>
    <row r="8704" s="259" customFormat="1"/>
    <row r="8705" s="259" customFormat="1"/>
    <row r="8706" s="259" customFormat="1"/>
    <row r="8707" s="259" customFormat="1"/>
    <row r="8708" s="259" customFormat="1"/>
    <row r="8709" s="259" customFormat="1"/>
    <row r="8710" s="259" customFormat="1"/>
    <row r="8711" s="259" customFormat="1"/>
    <row r="8712" s="259" customFormat="1"/>
    <row r="8713" s="259" customFormat="1"/>
    <row r="8714" s="259" customFormat="1"/>
    <row r="8715" s="259" customFormat="1"/>
    <row r="8716" s="259" customFormat="1"/>
    <row r="8717" s="259" customFormat="1"/>
    <row r="8718" s="259" customFormat="1"/>
    <row r="8719" s="259" customFormat="1"/>
    <row r="8720" s="259" customFormat="1"/>
    <row r="8721" s="259" customFormat="1"/>
    <row r="8722" s="259" customFormat="1"/>
    <row r="8723" s="259" customFormat="1"/>
    <row r="8724" s="259" customFormat="1"/>
    <row r="8725" s="259" customFormat="1"/>
    <row r="8726" s="259" customFormat="1"/>
    <row r="8727" s="259" customFormat="1"/>
    <row r="8728" s="259" customFormat="1"/>
    <row r="8729" s="259" customFormat="1"/>
    <row r="8730" s="259" customFormat="1"/>
    <row r="8731" s="259" customFormat="1"/>
    <row r="8732" s="259" customFormat="1"/>
    <row r="8733" s="259" customFormat="1"/>
    <row r="8734" s="259" customFormat="1"/>
    <row r="8735" s="259" customFormat="1"/>
    <row r="8736" s="259" customFormat="1"/>
    <row r="8737" s="259" customFormat="1"/>
    <row r="8738" s="259" customFormat="1"/>
    <row r="8739" s="259" customFormat="1"/>
    <row r="8740" s="259" customFormat="1"/>
    <row r="8741" s="259" customFormat="1"/>
    <row r="8742" s="259" customFormat="1"/>
    <row r="8743" s="259" customFormat="1"/>
    <row r="8744" s="259" customFormat="1"/>
    <row r="8745" s="259" customFormat="1"/>
    <row r="8746" s="259" customFormat="1"/>
    <row r="8747" s="259" customFormat="1"/>
    <row r="8748" s="259" customFormat="1"/>
    <row r="8749" s="259" customFormat="1"/>
    <row r="8750" s="259" customFormat="1"/>
    <row r="8751" s="259" customFormat="1"/>
    <row r="8752" s="259" customFormat="1"/>
    <row r="8753" s="259" customFormat="1"/>
    <row r="8754" s="259" customFormat="1"/>
    <row r="8755" s="259" customFormat="1"/>
    <row r="8756" s="259" customFormat="1"/>
    <row r="8757" s="259" customFormat="1"/>
    <row r="8758" s="259" customFormat="1"/>
    <row r="8759" s="259" customFormat="1"/>
    <row r="8760" s="259" customFormat="1"/>
    <row r="8761" s="259" customFormat="1"/>
    <row r="8762" s="259" customFormat="1"/>
    <row r="8763" s="259" customFormat="1"/>
    <row r="8764" s="259" customFormat="1"/>
    <row r="8765" s="259" customFormat="1"/>
    <row r="8766" s="259" customFormat="1"/>
    <row r="8767" s="259" customFormat="1"/>
    <row r="8768" s="259" customFormat="1"/>
    <row r="8769" s="259" customFormat="1"/>
    <row r="8770" s="259" customFormat="1"/>
    <row r="8771" s="259" customFormat="1"/>
    <row r="8772" s="259" customFormat="1"/>
    <row r="8773" s="259" customFormat="1"/>
    <row r="8774" s="259" customFormat="1"/>
    <row r="8775" s="259" customFormat="1"/>
    <row r="8776" s="259" customFormat="1"/>
    <row r="8777" s="259" customFormat="1"/>
    <row r="8778" s="259" customFormat="1"/>
    <row r="8779" s="259" customFormat="1"/>
    <row r="8780" s="259" customFormat="1"/>
    <row r="8781" s="259" customFormat="1"/>
    <row r="8782" s="259" customFormat="1"/>
    <row r="8783" s="259" customFormat="1"/>
    <row r="8784" s="259" customFormat="1"/>
    <row r="8785" s="259" customFormat="1"/>
    <row r="8786" s="259" customFormat="1"/>
    <row r="8787" s="259" customFormat="1"/>
    <row r="8788" s="259" customFormat="1"/>
    <row r="8789" s="259" customFormat="1"/>
    <row r="8790" s="259" customFormat="1"/>
    <row r="8791" s="259" customFormat="1"/>
    <row r="8792" s="259" customFormat="1"/>
    <row r="8793" s="259" customFormat="1"/>
    <row r="8794" s="259" customFormat="1"/>
    <row r="8795" s="259" customFormat="1"/>
    <row r="8796" s="259" customFormat="1"/>
    <row r="8797" s="259" customFormat="1"/>
    <row r="8798" s="259" customFormat="1"/>
    <row r="8799" s="259" customFormat="1"/>
    <row r="8800" s="259" customFormat="1"/>
    <row r="8801" s="259" customFormat="1"/>
    <row r="8802" s="259" customFormat="1"/>
    <row r="8803" s="259" customFormat="1"/>
    <row r="8804" s="259" customFormat="1"/>
    <row r="8805" s="259" customFormat="1"/>
    <row r="8806" s="259" customFormat="1"/>
    <row r="8807" s="259" customFormat="1"/>
    <row r="8808" s="259" customFormat="1"/>
    <row r="8809" s="259" customFormat="1"/>
    <row r="8810" s="259" customFormat="1"/>
    <row r="8811" s="259" customFormat="1"/>
    <row r="8812" s="259" customFormat="1"/>
    <row r="8813" s="259" customFormat="1"/>
    <row r="8814" s="259" customFormat="1"/>
    <row r="8815" s="259" customFormat="1"/>
    <row r="8816" s="259" customFormat="1"/>
    <row r="8817" s="259" customFormat="1"/>
    <row r="8818" s="259" customFormat="1"/>
    <row r="8819" s="259" customFormat="1"/>
    <row r="8820" s="259" customFormat="1"/>
    <row r="8821" s="259" customFormat="1"/>
    <row r="8822" s="259" customFormat="1"/>
    <row r="8823" s="259" customFormat="1"/>
    <row r="8824" s="259" customFormat="1"/>
    <row r="8825" s="259" customFormat="1"/>
    <row r="8826" s="259" customFormat="1"/>
    <row r="8827" s="259" customFormat="1"/>
    <row r="8828" s="259" customFormat="1"/>
    <row r="8829" s="259" customFormat="1"/>
    <row r="8830" s="259" customFormat="1"/>
    <row r="8831" s="259" customFormat="1"/>
    <row r="8832" s="259" customFormat="1"/>
    <row r="8833" s="259" customFormat="1"/>
    <row r="8834" s="259" customFormat="1"/>
    <row r="8835" s="259" customFormat="1"/>
    <row r="8836" s="259" customFormat="1"/>
    <row r="8837" s="259" customFormat="1"/>
    <row r="8838" s="259" customFormat="1"/>
    <row r="8839" s="259" customFormat="1"/>
    <row r="8840" s="259" customFormat="1"/>
    <row r="8841" s="259" customFormat="1"/>
    <row r="8842" s="259" customFormat="1"/>
    <row r="8843" s="259" customFormat="1"/>
    <row r="8844" s="259" customFormat="1"/>
    <row r="8845" s="259" customFormat="1"/>
    <row r="8846" s="259" customFormat="1"/>
    <row r="8847" s="259" customFormat="1"/>
    <row r="8848" s="259" customFormat="1"/>
    <row r="8849" s="259" customFormat="1"/>
    <row r="8850" s="259" customFormat="1"/>
    <row r="8851" s="259" customFormat="1"/>
    <row r="8852" s="259" customFormat="1"/>
    <row r="8853" s="259" customFormat="1"/>
    <row r="8854" s="259" customFormat="1"/>
    <row r="8855" s="259" customFormat="1"/>
    <row r="8856" s="259" customFormat="1"/>
    <row r="8857" s="259" customFormat="1"/>
    <row r="8858" s="259" customFormat="1"/>
    <row r="8859" s="259" customFormat="1"/>
    <row r="8860" s="259" customFormat="1"/>
    <row r="8861" s="259" customFormat="1"/>
    <row r="8862" s="259" customFormat="1"/>
    <row r="8863" s="259" customFormat="1"/>
    <row r="8864" s="259" customFormat="1"/>
    <row r="8865" s="259" customFormat="1"/>
    <row r="8866" s="259" customFormat="1"/>
    <row r="8867" s="259" customFormat="1"/>
    <row r="8868" s="259" customFormat="1"/>
    <row r="8869" s="259" customFormat="1"/>
    <row r="8870" s="259" customFormat="1"/>
    <row r="8871" s="259" customFormat="1"/>
    <row r="8872" s="259" customFormat="1"/>
    <row r="8873" s="259" customFormat="1"/>
    <row r="8874" s="259" customFormat="1"/>
    <row r="8875" s="259" customFormat="1"/>
    <row r="8876" s="259" customFormat="1"/>
    <row r="8877" s="259" customFormat="1"/>
    <row r="8878" s="259" customFormat="1"/>
    <row r="8879" s="259" customFormat="1"/>
    <row r="8880" s="259" customFormat="1"/>
    <row r="8881" s="259" customFormat="1"/>
    <row r="8882" s="259" customFormat="1"/>
    <row r="8883" s="259" customFormat="1"/>
    <row r="8884" s="259" customFormat="1"/>
    <row r="8885" s="259" customFormat="1"/>
    <row r="8886" s="259" customFormat="1"/>
    <row r="8887" s="259" customFormat="1"/>
    <row r="8888" s="259" customFormat="1"/>
    <row r="8889" s="259" customFormat="1"/>
    <row r="8890" s="259" customFormat="1"/>
    <row r="8891" s="259" customFormat="1"/>
    <row r="8892" s="259" customFormat="1"/>
    <row r="8893" s="259" customFormat="1"/>
    <row r="8894" s="259" customFormat="1"/>
    <row r="8895" s="259" customFormat="1"/>
    <row r="8896" s="259" customFormat="1"/>
    <row r="8897" s="259" customFormat="1"/>
    <row r="8898" s="259" customFormat="1"/>
    <row r="8899" s="259" customFormat="1"/>
    <row r="8900" s="259" customFormat="1"/>
    <row r="8901" s="259" customFormat="1"/>
    <row r="8902" s="259" customFormat="1"/>
    <row r="8903" s="259" customFormat="1"/>
    <row r="8904" s="259" customFormat="1"/>
    <row r="8905" s="259" customFormat="1"/>
    <row r="8906" s="259" customFormat="1"/>
    <row r="8907" s="259" customFormat="1"/>
    <row r="8908" s="259" customFormat="1"/>
    <row r="8909" s="259" customFormat="1"/>
    <row r="8910" s="259" customFormat="1"/>
    <row r="8911" s="259" customFormat="1"/>
    <row r="8912" s="259" customFormat="1"/>
    <row r="8913" s="259" customFormat="1"/>
    <row r="8914" s="259" customFormat="1"/>
    <row r="8915" s="259" customFormat="1"/>
    <row r="8916" s="259" customFormat="1"/>
    <row r="8917" s="259" customFormat="1"/>
    <row r="8918" s="259" customFormat="1"/>
    <row r="8919" s="259" customFormat="1"/>
    <row r="8920" s="259" customFormat="1"/>
    <row r="8921" s="259" customFormat="1"/>
    <row r="8922" s="259" customFormat="1"/>
    <row r="8923" s="259" customFormat="1"/>
    <row r="8924" s="259" customFormat="1"/>
    <row r="8925" s="259" customFormat="1"/>
    <row r="8926" s="259" customFormat="1"/>
    <row r="8927" s="259" customFormat="1"/>
    <row r="8928" s="259" customFormat="1"/>
    <row r="8929" s="259" customFormat="1"/>
    <row r="8930" s="259" customFormat="1"/>
    <row r="8931" s="259" customFormat="1"/>
    <row r="8932" s="259" customFormat="1"/>
    <row r="8933" s="259" customFormat="1"/>
    <row r="8934" s="259" customFormat="1"/>
    <row r="8935" s="259" customFormat="1"/>
    <row r="8936" s="259" customFormat="1"/>
    <row r="8937" s="259" customFormat="1"/>
    <row r="8938" s="259" customFormat="1"/>
    <row r="8939" s="259" customFormat="1"/>
    <row r="8940" s="259" customFormat="1"/>
    <row r="8941" s="259" customFormat="1"/>
    <row r="8942" s="259" customFormat="1"/>
    <row r="8943" s="259" customFormat="1"/>
    <row r="8944" s="259" customFormat="1"/>
    <row r="8945" s="259" customFormat="1"/>
    <row r="8946" s="259" customFormat="1"/>
    <row r="8947" s="259" customFormat="1"/>
    <row r="8948" s="259" customFormat="1"/>
    <row r="8949" s="259" customFormat="1"/>
    <row r="8950" s="259" customFormat="1"/>
    <row r="8951" s="259" customFormat="1"/>
    <row r="8952" s="259" customFormat="1"/>
    <row r="8953" s="259" customFormat="1"/>
    <row r="8954" s="259" customFormat="1"/>
    <row r="8955" s="259" customFormat="1"/>
    <row r="8956" s="259" customFormat="1"/>
    <row r="8957" s="259" customFormat="1"/>
    <row r="8958" s="259" customFormat="1"/>
    <row r="8959" s="259" customFormat="1"/>
    <row r="8960" s="259" customFormat="1"/>
    <row r="8961" s="259" customFormat="1"/>
    <row r="8962" s="259" customFormat="1"/>
    <row r="8963" s="259" customFormat="1"/>
    <row r="8964" s="259" customFormat="1"/>
    <row r="8965" s="259" customFormat="1"/>
    <row r="8966" s="259" customFormat="1"/>
    <row r="8967" s="259" customFormat="1"/>
    <row r="8968" s="259" customFormat="1"/>
    <row r="8969" s="259" customFormat="1"/>
    <row r="8970" s="259" customFormat="1"/>
    <row r="8971" s="259" customFormat="1"/>
    <row r="8972" s="259" customFormat="1"/>
    <row r="8973" s="259" customFormat="1"/>
    <row r="8974" s="259" customFormat="1"/>
    <row r="8975" s="259" customFormat="1"/>
    <row r="8976" s="259" customFormat="1"/>
    <row r="8977" s="259" customFormat="1"/>
    <row r="8978" s="259" customFormat="1"/>
    <row r="8979" s="259" customFormat="1"/>
    <row r="8980" s="259" customFormat="1"/>
    <row r="8981" s="259" customFormat="1"/>
    <row r="8982" s="259" customFormat="1"/>
    <row r="8983" s="259" customFormat="1"/>
    <row r="8984" s="259" customFormat="1"/>
    <row r="8985" s="259" customFormat="1"/>
    <row r="8986" s="259" customFormat="1"/>
    <row r="8987" s="259" customFormat="1"/>
    <row r="8988" s="259" customFormat="1"/>
    <row r="8989" s="259" customFormat="1"/>
    <row r="8990" s="259" customFormat="1"/>
    <row r="8991" s="259" customFormat="1"/>
    <row r="8992" s="259" customFormat="1"/>
    <row r="8993" s="259" customFormat="1"/>
    <row r="8994" s="259" customFormat="1"/>
    <row r="8995" s="259" customFormat="1"/>
    <row r="8996" s="259" customFormat="1"/>
    <row r="8997" s="259" customFormat="1"/>
    <row r="8998" s="259" customFormat="1"/>
    <row r="8999" s="259" customFormat="1"/>
    <row r="9000" s="259" customFormat="1"/>
    <row r="9001" s="259" customFormat="1"/>
    <row r="9002" s="259" customFormat="1"/>
    <row r="9003" s="259" customFormat="1"/>
    <row r="9004" s="259" customFormat="1"/>
    <row r="9005" s="259" customFormat="1"/>
    <row r="9006" s="259" customFormat="1"/>
    <row r="9007" s="259" customFormat="1"/>
    <row r="9008" s="259" customFormat="1"/>
    <row r="9009" s="259" customFormat="1"/>
    <row r="9010" s="259" customFormat="1"/>
    <row r="9011" s="259" customFormat="1"/>
    <row r="9012" s="259" customFormat="1"/>
    <row r="9013" s="259" customFormat="1"/>
    <row r="9014" s="259" customFormat="1"/>
    <row r="9015" s="259" customFormat="1"/>
    <row r="9016" s="259" customFormat="1"/>
    <row r="9017" s="259" customFormat="1"/>
    <row r="9018" s="259" customFormat="1"/>
    <row r="9019" s="259" customFormat="1"/>
    <row r="9020" s="259" customFormat="1"/>
    <row r="9021" s="259" customFormat="1"/>
    <row r="9022" s="259" customFormat="1"/>
    <row r="9023" s="259" customFormat="1"/>
    <row r="9024" s="259" customFormat="1"/>
    <row r="9025" s="259" customFormat="1"/>
    <row r="9026" s="259" customFormat="1"/>
    <row r="9027" s="259" customFormat="1"/>
    <row r="9028" s="259" customFormat="1"/>
    <row r="9029" s="259" customFormat="1"/>
    <row r="9030" s="259" customFormat="1"/>
    <row r="9031" s="259" customFormat="1"/>
    <row r="9032" s="259" customFormat="1"/>
    <row r="9033" s="259" customFormat="1"/>
    <row r="9034" s="259" customFormat="1"/>
    <row r="9035" s="259" customFormat="1"/>
    <row r="9036" s="259" customFormat="1"/>
    <row r="9037" s="259" customFormat="1"/>
    <row r="9038" s="259" customFormat="1"/>
    <row r="9039" s="259" customFormat="1"/>
    <row r="9040" s="259" customFormat="1"/>
    <row r="9041" s="259" customFormat="1"/>
    <row r="9042" s="259" customFormat="1"/>
    <row r="9043" s="259" customFormat="1"/>
    <row r="9044" s="259" customFormat="1"/>
    <row r="9045" s="259" customFormat="1"/>
    <row r="9046" s="259" customFormat="1"/>
    <row r="9047" s="259" customFormat="1"/>
    <row r="9048" s="259" customFormat="1"/>
    <row r="9049" s="259" customFormat="1"/>
    <row r="9050" s="259" customFormat="1"/>
    <row r="9051" s="259" customFormat="1"/>
    <row r="9052" s="259" customFormat="1"/>
    <row r="9053" s="259" customFormat="1"/>
    <row r="9054" s="259" customFormat="1"/>
    <row r="9055" s="259" customFormat="1"/>
    <row r="9056" s="259" customFormat="1"/>
    <row r="9057" s="259" customFormat="1"/>
    <row r="9058" s="259" customFormat="1"/>
    <row r="9059" s="259" customFormat="1"/>
    <row r="9060" s="259" customFormat="1"/>
    <row r="9061" s="259" customFormat="1"/>
    <row r="9062" s="259" customFormat="1"/>
    <row r="9063" s="259" customFormat="1"/>
    <row r="9064" s="259" customFormat="1"/>
    <row r="9065" s="259" customFormat="1"/>
    <row r="9066" s="259" customFormat="1"/>
    <row r="9067" s="259" customFormat="1"/>
    <row r="9068" s="259" customFormat="1"/>
    <row r="9069" s="259" customFormat="1"/>
    <row r="9070" s="259" customFormat="1"/>
    <row r="9071" s="259" customFormat="1"/>
    <row r="9072" s="259" customFormat="1"/>
    <row r="9073" s="259" customFormat="1"/>
    <row r="9074" s="259" customFormat="1"/>
    <row r="9075" s="259" customFormat="1"/>
    <row r="9076" s="259" customFormat="1"/>
    <row r="9077" s="259" customFormat="1"/>
    <row r="9078" s="259" customFormat="1"/>
    <row r="9079" s="259" customFormat="1"/>
    <row r="9080" s="259" customFormat="1"/>
    <row r="9081" s="259" customFormat="1"/>
    <row r="9082" s="259" customFormat="1"/>
    <row r="9083" s="259" customFormat="1"/>
    <row r="9084" s="259" customFormat="1"/>
    <row r="9085" s="259" customFormat="1"/>
    <row r="9086" s="259" customFormat="1"/>
    <row r="9087" s="259" customFormat="1"/>
    <row r="9088" s="259" customFormat="1"/>
    <row r="9089" s="259" customFormat="1"/>
    <row r="9090" s="259" customFormat="1"/>
    <row r="9091" s="259" customFormat="1"/>
    <row r="9092" s="259" customFormat="1"/>
    <row r="9093" s="259" customFormat="1"/>
    <row r="9094" s="259" customFormat="1"/>
    <row r="9095" s="259" customFormat="1"/>
    <row r="9096" s="259" customFormat="1"/>
    <row r="9097" s="259" customFormat="1"/>
    <row r="9098" s="259" customFormat="1"/>
    <row r="9099" s="259" customFormat="1"/>
    <row r="9100" s="259" customFormat="1"/>
    <row r="9101" s="259" customFormat="1"/>
    <row r="9102" s="259" customFormat="1"/>
    <row r="9103" s="259" customFormat="1"/>
    <row r="9104" s="259" customFormat="1"/>
    <row r="9105" s="259" customFormat="1"/>
    <row r="9106" s="259" customFormat="1"/>
    <row r="9107" s="259" customFormat="1"/>
    <row r="9108" s="259" customFormat="1"/>
    <row r="9109" s="259" customFormat="1"/>
    <row r="9110" s="259" customFormat="1"/>
    <row r="9111" s="259" customFormat="1"/>
    <row r="9112" s="259" customFormat="1"/>
    <row r="9113" s="259" customFormat="1"/>
    <row r="9114" s="259" customFormat="1"/>
    <row r="9115" s="259" customFormat="1"/>
    <row r="9116" s="259" customFormat="1"/>
    <row r="9117" s="259" customFormat="1"/>
    <row r="9118" s="259" customFormat="1"/>
    <row r="9119" s="259" customFormat="1"/>
    <row r="9120" s="259" customFormat="1"/>
    <row r="9121" s="259" customFormat="1"/>
    <row r="9122" s="259" customFormat="1"/>
    <row r="9123" s="259" customFormat="1"/>
    <row r="9124" s="259" customFormat="1"/>
    <row r="9125" s="259" customFormat="1"/>
    <row r="9126" s="259" customFormat="1"/>
    <row r="9127" s="259" customFormat="1"/>
    <row r="9128" s="259" customFormat="1"/>
    <row r="9129" s="259" customFormat="1"/>
    <row r="9130" s="259" customFormat="1"/>
    <row r="9131" s="259" customFormat="1"/>
    <row r="9132" s="259" customFormat="1"/>
    <row r="9133" s="259" customFormat="1"/>
    <row r="9134" s="259" customFormat="1"/>
    <row r="9135" s="259" customFormat="1"/>
    <row r="9136" s="259" customFormat="1"/>
    <row r="9137" s="259" customFormat="1"/>
    <row r="9138" s="259" customFormat="1"/>
    <row r="9139" s="259" customFormat="1"/>
    <row r="9140" s="259" customFormat="1"/>
    <row r="9141" s="259" customFormat="1"/>
    <row r="9142" s="259" customFormat="1"/>
    <row r="9143" s="259" customFormat="1"/>
    <row r="9144" s="259" customFormat="1"/>
    <row r="9145" s="259" customFormat="1"/>
    <row r="9146" s="259" customFormat="1"/>
    <row r="9147" s="259" customFormat="1"/>
    <row r="9148" s="259" customFormat="1"/>
    <row r="9149" s="259" customFormat="1"/>
    <row r="9150" s="259" customFormat="1"/>
    <row r="9151" s="259" customFormat="1"/>
    <row r="9152" s="259" customFormat="1"/>
    <row r="9153" s="259" customFormat="1"/>
    <row r="9154" s="259" customFormat="1"/>
    <row r="9155" s="259" customFormat="1"/>
    <row r="9156" s="259" customFormat="1"/>
    <row r="9157" s="259" customFormat="1"/>
    <row r="9158" s="259" customFormat="1"/>
    <row r="9159" s="259" customFormat="1"/>
    <row r="9160" s="259" customFormat="1"/>
    <row r="9161" s="259" customFormat="1"/>
    <row r="9162" s="259" customFormat="1"/>
    <row r="9163" s="259" customFormat="1"/>
    <row r="9164" s="259" customFormat="1"/>
    <row r="9165" s="259" customFormat="1"/>
    <row r="9166" s="259" customFormat="1"/>
    <row r="9167" s="259" customFormat="1"/>
    <row r="9168" s="259" customFormat="1"/>
    <row r="9169" s="259" customFormat="1"/>
    <row r="9170" s="259" customFormat="1"/>
    <row r="9171" s="259" customFormat="1"/>
    <row r="9172" s="259" customFormat="1"/>
    <row r="9173" s="259" customFormat="1"/>
    <row r="9174" s="259" customFormat="1"/>
    <row r="9175" s="259" customFormat="1"/>
    <row r="9176" s="259" customFormat="1"/>
    <row r="9177" s="259" customFormat="1"/>
    <row r="9178" s="259" customFormat="1"/>
    <row r="9179" s="259" customFormat="1"/>
    <row r="9180" s="259" customFormat="1"/>
    <row r="9181" s="259" customFormat="1"/>
    <row r="9182" s="259" customFormat="1"/>
    <row r="9183" s="259" customFormat="1"/>
    <row r="9184" s="259" customFormat="1"/>
    <row r="9185" s="259" customFormat="1"/>
    <row r="9186" s="259" customFormat="1"/>
    <row r="9187" s="259" customFormat="1"/>
    <row r="9188" s="259" customFormat="1"/>
    <row r="9189" s="259" customFormat="1"/>
    <row r="9190" s="259" customFormat="1"/>
    <row r="9191" s="259" customFormat="1"/>
    <row r="9192" s="259" customFormat="1"/>
    <row r="9193" s="259" customFormat="1"/>
    <row r="9194" s="259" customFormat="1"/>
    <row r="9195" s="259" customFormat="1"/>
    <row r="9196" s="259" customFormat="1"/>
    <row r="9197" s="259" customFormat="1"/>
    <row r="9198" s="259" customFormat="1"/>
    <row r="9199" s="259" customFormat="1"/>
    <row r="9200" s="259" customFormat="1"/>
    <row r="9201" s="259" customFormat="1"/>
    <row r="9202" s="259" customFormat="1"/>
    <row r="9203" s="259" customFormat="1"/>
    <row r="9204" s="259" customFormat="1"/>
    <row r="9205" s="259" customFormat="1"/>
    <row r="9206" s="259" customFormat="1"/>
    <row r="9207" s="259" customFormat="1"/>
    <row r="9208" s="259" customFormat="1"/>
    <row r="9209" s="259" customFormat="1"/>
    <row r="9210" s="259" customFormat="1"/>
    <row r="9211" s="259" customFormat="1"/>
    <row r="9212" s="259" customFormat="1"/>
    <row r="9213" s="259" customFormat="1"/>
    <row r="9214" s="259" customFormat="1"/>
    <row r="9215" s="259" customFormat="1"/>
    <row r="9216" s="259" customFormat="1"/>
    <row r="9217" s="259" customFormat="1"/>
    <row r="9218" s="259" customFormat="1"/>
    <row r="9219" s="259" customFormat="1"/>
    <row r="9220" s="259" customFormat="1"/>
    <row r="9221" s="259" customFormat="1"/>
    <row r="9222" s="259" customFormat="1"/>
    <row r="9223" s="259" customFormat="1"/>
    <row r="9224" s="259" customFormat="1"/>
    <row r="9225" s="259" customFormat="1"/>
    <row r="9226" s="259" customFormat="1"/>
    <row r="9227" s="259" customFormat="1"/>
    <row r="9228" s="259" customFormat="1"/>
    <row r="9229" s="259" customFormat="1"/>
    <row r="9230" s="259" customFormat="1"/>
    <row r="9231" s="259" customFormat="1"/>
    <row r="9232" s="259" customFormat="1"/>
    <row r="9233" s="259" customFormat="1"/>
    <row r="9234" s="259" customFormat="1"/>
    <row r="9235" s="259" customFormat="1"/>
    <row r="9236" s="259" customFormat="1"/>
    <row r="9237" s="259" customFormat="1"/>
    <row r="9238" s="259" customFormat="1"/>
    <row r="9239" s="259" customFormat="1"/>
    <row r="9240" s="259" customFormat="1"/>
    <row r="9241" s="259" customFormat="1"/>
    <row r="9242" s="259" customFormat="1"/>
    <row r="9243" s="259" customFormat="1"/>
    <row r="9244" s="259" customFormat="1"/>
    <row r="9245" s="259" customFormat="1"/>
    <row r="9246" s="259" customFormat="1"/>
    <row r="9247" s="259" customFormat="1"/>
    <row r="9248" s="259" customFormat="1"/>
    <row r="9249" s="259" customFormat="1"/>
    <row r="9250" s="259" customFormat="1"/>
    <row r="9251" s="259" customFormat="1"/>
    <row r="9252" s="259" customFormat="1"/>
    <row r="9253" s="259" customFormat="1"/>
    <row r="9254" s="259" customFormat="1"/>
    <row r="9255" s="259" customFormat="1"/>
    <row r="9256" s="259" customFormat="1"/>
    <row r="9257" s="259" customFormat="1"/>
    <row r="9258" s="259" customFormat="1"/>
    <row r="9259" s="259" customFormat="1"/>
    <row r="9260" s="259" customFormat="1"/>
    <row r="9261" s="259" customFormat="1"/>
    <row r="9262" s="259" customFormat="1"/>
    <row r="9263" s="259" customFormat="1"/>
    <row r="9264" s="259" customFormat="1"/>
    <row r="9265" s="259" customFormat="1"/>
    <row r="9266" s="259" customFormat="1"/>
    <row r="9267" s="259" customFormat="1"/>
    <row r="9268" s="259" customFormat="1"/>
    <row r="9269" s="259" customFormat="1"/>
    <row r="9270" s="259" customFormat="1"/>
    <row r="9271" s="259" customFormat="1"/>
    <row r="9272" s="259" customFormat="1"/>
    <row r="9273" s="259" customFormat="1"/>
    <row r="9274" s="259" customFormat="1"/>
    <row r="9275" s="259" customFormat="1"/>
    <row r="9276" s="259" customFormat="1"/>
    <row r="9277" s="259" customFormat="1"/>
    <row r="9278" s="259" customFormat="1"/>
    <row r="9279" s="259" customFormat="1"/>
    <row r="9280" s="259" customFormat="1"/>
    <row r="9281" s="259" customFormat="1"/>
    <row r="9282" s="259" customFormat="1"/>
    <row r="9283" s="259" customFormat="1"/>
    <row r="9284" s="259" customFormat="1"/>
    <row r="9285" s="259" customFormat="1"/>
    <row r="9286" s="259" customFormat="1"/>
    <row r="9287" s="259" customFormat="1"/>
    <row r="9288" s="259" customFormat="1"/>
    <row r="9289" s="259" customFormat="1"/>
    <row r="9290" s="259" customFormat="1"/>
    <row r="9291" s="259" customFormat="1"/>
    <row r="9292" s="259" customFormat="1"/>
    <row r="9293" s="259" customFormat="1"/>
    <row r="9294" s="259" customFormat="1"/>
    <row r="9295" s="259" customFormat="1"/>
    <row r="9296" s="259" customFormat="1"/>
    <row r="9297" s="259" customFormat="1"/>
    <row r="9298" s="259" customFormat="1"/>
    <row r="9299" s="259" customFormat="1"/>
    <row r="9300" s="259" customFormat="1"/>
    <row r="9301" s="259" customFormat="1"/>
    <row r="9302" s="259" customFormat="1"/>
    <row r="9303" s="259" customFormat="1"/>
    <row r="9304" s="259" customFormat="1"/>
    <row r="9305" s="259" customFormat="1"/>
    <row r="9306" s="259" customFormat="1"/>
    <row r="9307" s="259" customFormat="1"/>
    <row r="9308" s="259" customFormat="1"/>
    <row r="9309" s="259" customFormat="1"/>
    <row r="9310" s="259" customFormat="1"/>
    <row r="9311" s="259" customFormat="1"/>
    <row r="9312" s="259" customFormat="1"/>
    <row r="9313" s="259" customFormat="1"/>
    <row r="9314" s="259" customFormat="1"/>
    <row r="9315" s="259" customFormat="1"/>
    <row r="9316" s="259" customFormat="1"/>
    <row r="9317" s="259" customFormat="1"/>
    <row r="9318" s="259" customFormat="1"/>
    <row r="9319" s="259" customFormat="1"/>
    <row r="9320" s="259" customFormat="1"/>
    <row r="9321" s="259" customFormat="1"/>
    <row r="9322" s="259" customFormat="1"/>
    <row r="9323" s="259" customFormat="1"/>
    <row r="9324" s="259" customFormat="1"/>
    <row r="9325" s="259" customFormat="1"/>
    <row r="9326" s="259" customFormat="1"/>
    <row r="9327" s="259" customFormat="1"/>
    <row r="9328" s="259" customFormat="1"/>
    <row r="9329" s="259" customFormat="1"/>
    <row r="9330" s="259" customFormat="1"/>
    <row r="9331" s="259" customFormat="1"/>
    <row r="9332" s="259" customFormat="1"/>
    <row r="9333" s="259" customFormat="1"/>
    <row r="9334" s="259" customFormat="1"/>
    <row r="9335" s="259" customFormat="1"/>
    <row r="9336" s="259" customFormat="1"/>
    <row r="9337" s="259" customFormat="1"/>
    <row r="9338" s="259" customFormat="1"/>
    <row r="9339" s="259" customFormat="1"/>
    <row r="9340" s="259" customFormat="1"/>
    <row r="9341" s="259" customFormat="1"/>
    <row r="9342" s="259" customFormat="1"/>
    <row r="9343" s="259" customFormat="1"/>
    <row r="9344" s="259" customFormat="1"/>
    <row r="9345" s="259" customFormat="1"/>
    <row r="9346" s="259" customFormat="1"/>
    <row r="9347" s="259" customFormat="1"/>
    <row r="9348" s="259" customFormat="1"/>
    <row r="9349" s="259" customFormat="1"/>
    <row r="9350" s="259" customFormat="1"/>
    <row r="9351" s="259" customFormat="1"/>
    <row r="9352" s="259" customFormat="1"/>
    <row r="9353" s="259" customFormat="1"/>
    <row r="9354" s="259" customFormat="1"/>
    <row r="9355" s="259" customFormat="1"/>
    <row r="9356" s="259" customFormat="1"/>
    <row r="9357" s="259" customFormat="1"/>
    <row r="9358" s="259" customFormat="1"/>
    <row r="9359" s="259" customFormat="1"/>
    <row r="9360" s="259" customFormat="1"/>
    <row r="9361" s="259" customFormat="1"/>
    <row r="9362" s="259" customFormat="1"/>
    <row r="9363" s="259" customFormat="1"/>
    <row r="9364" s="259" customFormat="1"/>
    <row r="9365" s="259" customFormat="1"/>
    <row r="9366" s="259" customFormat="1"/>
    <row r="9367" s="259" customFormat="1"/>
    <row r="9368" s="259" customFormat="1"/>
    <row r="9369" s="259" customFormat="1"/>
    <row r="9370" s="259" customFormat="1"/>
    <row r="9371" s="259" customFormat="1"/>
    <row r="9372" s="259" customFormat="1"/>
    <row r="9373" s="259" customFormat="1"/>
    <row r="9374" s="259" customFormat="1"/>
    <row r="9375" s="259" customFormat="1"/>
    <row r="9376" s="259" customFormat="1"/>
    <row r="9377" s="259" customFormat="1"/>
    <row r="9378" s="259" customFormat="1"/>
    <row r="9379" s="259" customFormat="1"/>
    <row r="9380" s="259" customFormat="1"/>
    <row r="9381" s="259" customFormat="1"/>
    <row r="9382" s="259" customFormat="1"/>
    <row r="9383" s="259" customFormat="1"/>
    <row r="9384" s="259" customFormat="1"/>
    <row r="9385" s="259" customFormat="1"/>
    <row r="9386" s="259" customFormat="1"/>
    <row r="9387" s="259" customFormat="1"/>
    <row r="9388" s="259" customFormat="1"/>
    <row r="9389" s="259" customFormat="1"/>
    <row r="9390" s="259" customFormat="1"/>
    <row r="9391" s="259" customFormat="1"/>
    <row r="9392" s="259" customFormat="1"/>
    <row r="9393" s="259" customFormat="1"/>
    <row r="9394" s="259" customFormat="1"/>
    <row r="9395" s="259" customFormat="1"/>
    <row r="9396" s="259" customFormat="1"/>
    <row r="9397" s="259" customFormat="1"/>
    <row r="9398" s="259" customFormat="1"/>
    <row r="9399" s="259" customFormat="1"/>
    <row r="9400" s="259" customFormat="1"/>
    <row r="9401" s="259" customFormat="1"/>
    <row r="9402" s="259" customFormat="1"/>
    <row r="9403" s="259" customFormat="1"/>
    <row r="9404" s="259" customFormat="1"/>
    <row r="9405" s="259" customFormat="1"/>
    <row r="9406" s="259" customFormat="1"/>
    <row r="9407" s="259" customFormat="1"/>
    <row r="9408" s="259" customFormat="1"/>
    <row r="9409" s="259" customFormat="1"/>
    <row r="9410" s="259" customFormat="1"/>
    <row r="9411" s="259" customFormat="1"/>
    <row r="9412" s="259" customFormat="1"/>
    <row r="9413" s="259" customFormat="1"/>
    <row r="9414" s="259" customFormat="1"/>
    <row r="9415" s="259" customFormat="1"/>
    <row r="9416" s="259" customFormat="1"/>
    <row r="9417" s="259" customFormat="1"/>
    <row r="9418" s="259" customFormat="1"/>
    <row r="9419" s="259" customFormat="1"/>
    <row r="9420" s="259" customFormat="1"/>
    <row r="9421" s="259" customFormat="1"/>
    <row r="9422" s="259" customFormat="1"/>
    <row r="9423" s="259" customFormat="1"/>
    <row r="9424" s="259" customFormat="1"/>
    <row r="9425" s="259" customFormat="1"/>
    <row r="9426" s="259" customFormat="1"/>
    <row r="9427" s="259" customFormat="1"/>
    <row r="9428" s="259" customFormat="1"/>
    <row r="9429" s="259" customFormat="1"/>
    <row r="9430" s="259" customFormat="1"/>
    <row r="9431" s="259" customFormat="1"/>
    <row r="9432" s="259" customFormat="1"/>
    <row r="9433" s="259" customFormat="1"/>
    <row r="9434" s="259" customFormat="1"/>
    <row r="9435" s="259" customFormat="1"/>
    <row r="9436" s="259" customFormat="1"/>
    <row r="9437" s="259" customFormat="1"/>
    <row r="9438" s="259" customFormat="1"/>
    <row r="9439" s="259" customFormat="1"/>
    <row r="9440" s="259" customFormat="1"/>
    <row r="9441" s="259" customFormat="1"/>
    <row r="9442" s="259" customFormat="1"/>
    <row r="9443" s="259" customFormat="1"/>
    <row r="9444" s="259" customFormat="1"/>
    <row r="9445" s="259" customFormat="1"/>
    <row r="9446" s="259" customFormat="1"/>
    <row r="9447" s="259" customFormat="1"/>
    <row r="9448" s="259" customFormat="1"/>
    <row r="9449" s="259" customFormat="1"/>
    <row r="9450" s="259" customFormat="1"/>
    <row r="9451" s="259" customFormat="1"/>
    <row r="9452" s="259" customFormat="1"/>
    <row r="9453" s="259" customFormat="1"/>
    <row r="9454" s="259" customFormat="1"/>
    <row r="9455" s="259" customFormat="1"/>
    <row r="9456" s="259" customFormat="1"/>
    <row r="9457" s="259" customFormat="1"/>
    <row r="9458" s="259" customFormat="1"/>
    <row r="9459" s="259" customFormat="1"/>
    <row r="9460" s="259" customFormat="1"/>
    <row r="9461" s="259" customFormat="1"/>
    <row r="9462" s="259" customFormat="1"/>
    <row r="9463" s="259" customFormat="1"/>
    <row r="9464" s="259" customFormat="1"/>
    <row r="9465" s="259" customFormat="1"/>
    <row r="9466" s="259" customFormat="1"/>
    <row r="9467" s="259" customFormat="1"/>
    <row r="9468" s="259" customFormat="1"/>
    <row r="9469" s="259" customFormat="1"/>
    <row r="9470" s="259" customFormat="1"/>
    <row r="9471" s="259" customFormat="1"/>
    <row r="9472" s="259" customFormat="1"/>
    <row r="9473" s="259" customFormat="1"/>
    <row r="9474" s="259" customFormat="1"/>
    <row r="9475" s="259" customFormat="1"/>
    <row r="9476" s="259" customFormat="1"/>
    <row r="9477" s="259" customFormat="1"/>
    <row r="9478" s="259" customFormat="1"/>
    <row r="9479" s="259" customFormat="1"/>
    <row r="9480" s="259" customFormat="1"/>
    <row r="9481" s="259" customFormat="1"/>
    <row r="9482" s="259" customFormat="1"/>
    <row r="9483" s="259" customFormat="1"/>
    <row r="9484" s="259" customFormat="1"/>
    <row r="9485" s="259" customFormat="1"/>
    <row r="9486" s="259" customFormat="1"/>
    <row r="9487" s="259" customFormat="1"/>
    <row r="9488" s="259" customFormat="1"/>
    <row r="9489" s="259" customFormat="1"/>
    <row r="9490" s="259" customFormat="1"/>
    <row r="9491" s="259" customFormat="1"/>
    <row r="9492" s="259" customFormat="1"/>
    <row r="9493" s="259" customFormat="1"/>
    <row r="9494" s="259" customFormat="1"/>
    <row r="9495" s="259" customFormat="1"/>
    <row r="9496" s="259" customFormat="1"/>
    <row r="9497" s="259" customFormat="1"/>
    <row r="9498" s="259" customFormat="1"/>
    <row r="9499" s="259" customFormat="1"/>
    <row r="9500" s="259" customFormat="1"/>
    <row r="9501" s="259" customFormat="1"/>
    <row r="9502" s="259" customFormat="1"/>
    <row r="9503" s="259" customFormat="1"/>
    <row r="9504" s="259" customFormat="1"/>
    <row r="9505" s="259" customFormat="1"/>
    <row r="9506" s="259" customFormat="1"/>
    <row r="9507" s="259" customFormat="1"/>
    <row r="9508" s="259" customFormat="1"/>
    <row r="9509" s="259" customFormat="1"/>
    <row r="9510" s="259" customFormat="1"/>
    <row r="9511" s="259" customFormat="1"/>
    <row r="9512" s="259" customFormat="1"/>
    <row r="9513" s="259" customFormat="1"/>
    <row r="9514" s="259" customFormat="1"/>
    <row r="9515" s="259" customFormat="1"/>
    <row r="9516" s="259" customFormat="1"/>
    <row r="9517" s="259" customFormat="1"/>
    <row r="9518" s="259" customFormat="1"/>
    <row r="9519" s="259" customFormat="1"/>
    <row r="9520" s="259" customFormat="1"/>
    <row r="9521" s="259" customFormat="1"/>
    <row r="9522" s="259" customFormat="1"/>
    <row r="9523" s="259" customFormat="1"/>
    <row r="9524" s="259" customFormat="1"/>
    <row r="9525" s="259" customFormat="1"/>
    <row r="9526" s="259" customFormat="1"/>
    <row r="9527" s="259" customFormat="1"/>
    <row r="9528" s="259" customFormat="1"/>
    <row r="9529" s="259" customFormat="1"/>
    <row r="9530" s="259" customFormat="1"/>
    <row r="9531" s="259" customFormat="1"/>
    <row r="9532" s="259" customFormat="1"/>
    <row r="9533" s="259" customFormat="1"/>
    <row r="9534" s="259" customFormat="1"/>
    <row r="9535" s="259" customFormat="1"/>
    <row r="9536" s="259" customFormat="1"/>
    <row r="9537" s="259" customFormat="1"/>
    <row r="9538" s="259" customFormat="1"/>
    <row r="9539" s="259" customFormat="1"/>
    <row r="9540" s="259" customFormat="1"/>
    <row r="9541" s="259" customFormat="1"/>
    <row r="9542" s="259" customFormat="1"/>
    <row r="9543" s="259" customFormat="1"/>
    <row r="9544" s="259" customFormat="1"/>
    <row r="9545" s="259" customFormat="1"/>
    <row r="9546" s="259" customFormat="1"/>
    <row r="9547" s="259" customFormat="1"/>
    <row r="9548" s="259" customFormat="1"/>
    <row r="9549" s="259" customFormat="1"/>
    <row r="9550" s="259" customFormat="1"/>
    <row r="9551" s="259" customFormat="1"/>
    <row r="9552" s="259" customFormat="1"/>
    <row r="9553" s="259" customFormat="1"/>
    <row r="9554" s="259" customFormat="1"/>
    <row r="9555" s="259" customFormat="1"/>
    <row r="9556" s="259" customFormat="1"/>
    <row r="9557" s="259" customFormat="1"/>
    <row r="9558" s="259" customFormat="1"/>
    <row r="9559" s="259" customFormat="1"/>
    <row r="9560" s="259" customFormat="1"/>
    <row r="9561" s="259" customFormat="1"/>
    <row r="9562" s="259" customFormat="1"/>
    <row r="9563" s="259" customFormat="1"/>
    <row r="9564" s="259" customFormat="1"/>
    <row r="9565" s="259" customFormat="1"/>
    <row r="9566" s="259" customFormat="1"/>
    <row r="9567" s="259" customFormat="1"/>
    <row r="9568" s="259" customFormat="1"/>
    <row r="9569" s="259" customFormat="1"/>
    <row r="9570" s="259" customFormat="1"/>
    <row r="9571" s="259" customFormat="1"/>
    <row r="9572" s="259" customFormat="1"/>
    <row r="9573" s="259" customFormat="1"/>
    <row r="9574" s="259" customFormat="1"/>
    <row r="9575" s="259" customFormat="1"/>
    <row r="9576" s="259" customFormat="1"/>
    <row r="9577" s="259" customFormat="1"/>
    <row r="9578" s="259" customFormat="1"/>
    <row r="9579" s="259" customFormat="1"/>
    <row r="9580" s="259" customFormat="1"/>
    <row r="9581" s="259" customFormat="1"/>
    <row r="9582" s="259" customFormat="1"/>
    <row r="9583" s="259" customFormat="1"/>
    <row r="9584" s="259" customFormat="1"/>
    <row r="9585" s="259" customFormat="1"/>
    <row r="9586" s="259" customFormat="1"/>
    <row r="9587" s="259" customFormat="1"/>
    <row r="9588" s="259" customFormat="1"/>
    <row r="9589" s="259" customFormat="1"/>
    <row r="9590" s="259" customFormat="1"/>
    <row r="9591" s="259" customFormat="1"/>
    <row r="9592" s="259" customFormat="1"/>
    <row r="9593" s="259" customFormat="1"/>
    <row r="9594" s="259" customFormat="1"/>
    <row r="9595" s="259" customFormat="1"/>
    <row r="9596" s="259" customFormat="1"/>
    <row r="9597" s="259" customFormat="1"/>
    <row r="9598" s="259" customFormat="1"/>
    <row r="9599" s="259" customFormat="1"/>
    <row r="9600" s="259" customFormat="1"/>
    <row r="9601" s="259" customFormat="1"/>
    <row r="9602" s="259" customFormat="1"/>
    <row r="9603" s="259" customFormat="1"/>
    <row r="9604" s="259" customFormat="1"/>
    <row r="9605" s="259" customFormat="1"/>
    <row r="9606" s="259" customFormat="1"/>
    <row r="9607" s="259" customFormat="1"/>
    <row r="9608" s="259" customFormat="1"/>
    <row r="9609" s="259" customFormat="1"/>
    <row r="9610" s="259" customFormat="1"/>
    <row r="9611" s="259" customFormat="1"/>
    <row r="9612" s="259" customFormat="1"/>
    <row r="9613" s="259" customFormat="1"/>
    <row r="9614" s="259" customFormat="1"/>
    <row r="9615" s="259" customFormat="1"/>
    <row r="9616" s="259" customFormat="1"/>
    <row r="9617" s="259" customFormat="1"/>
    <row r="9618" s="259" customFormat="1"/>
    <row r="9619" s="259" customFormat="1"/>
    <row r="9620" s="259" customFormat="1"/>
    <row r="9621" s="259" customFormat="1"/>
    <row r="9622" s="259" customFormat="1"/>
    <row r="9623" s="259" customFormat="1"/>
    <row r="9624" s="259" customFormat="1"/>
    <row r="9625" s="259" customFormat="1"/>
    <row r="9626" s="259" customFormat="1"/>
    <row r="9627" s="259" customFormat="1"/>
    <row r="9628" s="259" customFormat="1"/>
    <row r="9629" s="259" customFormat="1"/>
    <row r="9630" s="259" customFormat="1"/>
    <row r="9631" s="259" customFormat="1"/>
    <row r="9632" s="259" customFormat="1"/>
    <row r="9633" s="259" customFormat="1"/>
    <row r="9634" s="259" customFormat="1"/>
    <row r="9635" s="259" customFormat="1"/>
    <row r="9636" s="259" customFormat="1"/>
    <row r="9637" s="259" customFormat="1"/>
    <row r="9638" s="259" customFormat="1"/>
    <row r="9639" s="259" customFormat="1"/>
    <row r="9640" s="259" customFormat="1"/>
    <row r="9641" s="259" customFormat="1"/>
    <row r="9642" s="259" customFormat="1"/>
    <row r="9643" s="259" customFormat="1"/>
    <row r="9644" s="259" customFormat="1"/>
    <row r="9645" s="259" customFormat="1"/>
    <row r="9646" s="259" customFormat="1"/>
    <row r="9647" s="259" customFormat="1"/>
    <row r="9648" s="259" customFormat="1"/>
    <row r="9649" s="259" customFormat="1"/>
    <row r="9650" s="259" customFormat="1"/>
    <row r="9651" s="259" customFormat="1"/>
    <row r="9652" s="259" customFormat="1"/>
    <row r="9653" s="259" customFormat="1"/>
    <row r="9654" s="259" customFormat="1"/>
    <row r="9655" s="259" customFormat="1"/>
    <row r="9656" s="259" customFormat="1"/>
    <row r="9657" s="259" customFormat="1"/>
    <row r="9658" s="259" customFormat="1"/>
    <row r="9659" s="259" customFormat="1"/>
    <row r="9660" s="259" customFormat="1"/>
    <row r="9661" s="259" customFormat="1"/>
    <row r="9662" s="259" customFormat="1"/>
    <row r="9663" s="259" customFormat="1"/>
    <row r="9664" s="259" customFormat="1"/>
    <row r="9665" s="259" customFormat="1"/>
    <row r="9666" s="259" customFormat="1"/>
    <row r="9667" s="259" customFormat="1"/>
    <row r="9668" s="259" customFormat="1"/>
    <row r="9669" s="259" customFormat="1"/>
    <row r="9670" s="259" customFormat="1"/>
    <row r="9671" s="259" customFormat="1"/>
    <row r="9672" s="259" customFormat="1"/>
    <row r="9673" s="259" customFormat="1"/>
    <row r="9674" s="259" customFormat="1"/>
    <row r="9675" s="259" customFormat="1"/>
    <row r="9676" s="259" customFormat="1"/>
    <row r="9677" s="259" customFormat="1"/>
    <row r="9678" s="259" customFormat="1"/>
    <row r="9679" s="259" customFormat="1"/>
    <row r="9680" s="259" customFormat="1"/>
    <row r="9681" s="259" customFormat="1"/>
    <row r="9682" s="259" customFormat="1"/>
    <row r="9683" s="259" customFormat="1"/>
    <row r="9684" s="259" customFormat="1"/>
    <row r="9685" s="259" customFormat="1"/>
    <row r="9686" s="259" customFormat="1"/>
    <row r="9687" s="259" customFormat="1"/>
    <row r="9688" s="259" customFormat="1"/>
    <row r="9689" s="259" customFormat="1"/>
    <row r="9690" s="259" customFormat="1"/>
    <row r="9691" s="259" customFormat="1"/>
    <row r="9692" s="259" customFormat="1"/>
    <row r="9693" s="259" customFormat="1"/>
    <row r="9694" s="259" customFormat="1"/>
    <row r="9695" s="259" customFormat="1"/>
    <row r="9696" s="259" customFormat="1"/>
    <row r="9697" s="259" customFormat="1"/>
    <row r="9698" s="259" customFormat="1"/>
    <row r="9699" s="259" customFormat="1"/>
    <row r="9700" s="259" customFormat="1"/>
    <row r="9701" s="259" customFormat="1"/>
    <row r="9702" s="259" customFormat="1"/>
    <row r="9703" s="259" customFormat="1"/>
    <row r="9704" s="259" customFormat="1"/>
    <row r="9705" s="259" customFormat="1"/>
    <row r="9706" s="259" customFormat="1"/>
    <row r="9707" s="259" customFormat="1"/>
    <row r="9708" s="259" customFormat="1"/>
    <row r="9709" s="259" customFormat="1"/>
    <row r="9710" s="259" customFormat="1"/>
    <row r="9711" s="259" customFormat="1"/>
    <row r="9712" s="259" customFormat="1"/>
    <row r="9713" s="259" customFormat="1"/>
    <row r="9714" s="259" customFormat="1"/>
    <row r="9715" s="259" customFormat="1"/>
    <row r="9716" s="259" customFormat="1"/>
    <row r="9717" s="259" customFormat="1"/>
    <row r="9718" s="259" customFormat="1"/>
    <row r="9719" s="259" customFormat="1"/>
    <row r="9720" s="259" customFormat="1"/>
    <row r="9721" s="259" customFormat="1"/>
    <row r="9722" s="259" customFormat="1"/>
    <row r="9723" s="259" customFormat="1"/>
    <row r="9724" s="259" customFormat="1"/>
    <row r="9725" s="259" customFormat="1"/>
    <row r="9726" s="259" customFormat="1"/>
    <row r="9727" s="259" customFormat="1"/>
    <row r="9728" s="259" customFormat="1"/>
    <row r="9729" s="259" customFormat="1"/>
    <row r="9730" s="259" customFormat="1"/>
    <row r="9731" s="259" customFormat="1"/>
    <row r="9732" s="259" customFormat="1"/>
    <row r="9733" s="259" customFormat="1"/>
    <row r="9734" s="259" customFormat="1"/>
    <row r="9735" s="259" customFormat="1"/>
    <row r="9736" s="259" customFormat="1"/>
    <row r="9737" s="259" customFormat="1"/>
    <row r="9738" s="259" customFormat="1"/>
    <row r="9739" s="259" customFormat="1"/>
    <row r="9740" s="259" customFormat="1"/>
    <row r="9741" s="259" customFormat="1"/>
    <row r="9742" s="259" customFormat="1"/>
    <row r="9743" s="259" customFormat="1"/>
    <row r="9744" s="259" customFormat="1"/>
    <row r="9745" s="259" customFormat="1"/>
    <row r="9746" s="259" customFormat="1"/>
    <row r="9747" s="259" customFormat="1"/>
    <row r="9748" s="259" customFormat="1"/>
    <row r="9749" s="259" customFormat="1"/>
    <row r="9750" s="259" customFormat="1"/>
    <row r="9751" s="259" customFormat="1"/>
    <row r="9752" s="259" customFormat="1"/>
    <row r="9753" s="259" customFormat="1"/>
    <row r="9754" s="259" customFormat="1"/>
    <row r="9755" s="259" customFormat="1"/>
    <row r="9756" s="259" customFormat="1"/>
    <row r="9757" s="259" customFormat="1"/>
    <row r="9758" s="259" customFormat="1"/>
    <row r="9759" s="259" customFormat="1"/>
    <row r="9760" s="259" customFormat="1"/>
    <row r="9761" s="259" customFormat="1"/>
    <row r="9762" s="259" customFormat="1"/>
    <row r="9763" s="259" customFormat="1"/>
    <row r="9764" s="259" customFormat="1"/>
    <row r="9765" s="259" customFormat="1"/>
    <row r="9766" s="259" customFormat="1"/>
    <row r="9767" s="259" customFormat="1"/>
    <row r="9768" s="259" customFormat="1"/>
    <row r="9769" s="259" customFormat="1"/>
    <row r="9770" s="259" customFormat="1"/>
    <row r="9771" s="259" customFormat="1"/>
    <row r="9772" s="259" customFormat="1"/>
    <row r="9773" s="259" customFormat="1"/>
    <row r="9774" s="259" customFormat="1"/>
    <row r="9775" s="259" customFormat="1"/>
    <row r="9776" s="259" customFormat="1"/>
    <row r="9777" s="259" customFormat="1"/>
    <row r="9778" s="259" customFormat="1"/>
    <row r="9779" s="259" customFormat="1"/>
    <row r="9780" s="259" customFormat="1"/>
    <row r="9781" s="259" customFormat="1"/>
    <row r="9782" s="259" customFormat="1"/>
    <row r="9783" s="259" customFormat="1"/>
    <row r="9784" s="259" customFormat="1"/>
    <row r="9785" s="259" customFormat="1"/>
    <row r="9786" s="259" customFormat="1"/>
    <row r="9787" s="259" customFormat="1"/>
    <row r="9788" s="259" customFormat="1"/>
    <row r="9789" s="259" customFormat="1"/>
    <row r="9790" s="259" customFormat="1"/>
    <row r="9791" s="259" customFormat="1"/>
    <row r="9792" s="259" customFormat="1"/>
    <row r="9793" s="259" customFormat="1"/>
    <row r="9794" s="259" customFormat="1"/>
    <row r="9795" s="259" customFormat="1"/>
    <row r="9796" s="259" customFormat="1"/>
    <row r="9797" s="259" customFormat="1"/>
    <row r="9798" s="259" customFormat="1"/>
    <row r="9799" s="259" customFormat="1"/>
    <row r="9800" s="259" customFormat="1"/>
    <row r="9801" s="259" customFormat="1"/>
    <row r="9802" s="259" customFormat="1"/>
    <row r="9803" s="259" customFormat="1"/>
    <row r="9804" s="259" customFormat="1"/>
    <row r="9805" s="259" customFormat="1"/>
    <row r="9806" s="259" customFormat="1"/>
    <row r="9807" s="259" customFormat="1"/>
    <row r="9808" s="259" customFormat="1"/>
    <row r="9809" s="259" customFormat="1"/>
    <row r="9810" s="259" customFormat="1"/>
    <row r="9811" s="259" customFormat="1"/>
    <row r="9812" s="259" customFormat="1"/>
    <row r="9813" s="259" customFormat="1"/>
    <row r="9814" s="259" customFormat="1"/>
    <row r="9815" s="259" customFormat="1"/>
    <row r="9816" s="259" customFormat="1"/>
    <row r="9817" s="259" customFormat="1"/>
    <row r="9818" s="259" customFormat="1"/>
    <row r="9819" s="259" customFormat="1"/>
    <row r="9820" s="259" customFormat="1"/>
    <row r="9821" s="259" customFormat="1"/>
    <row r="9822" s="259" customFormat="1"/>
    <row r="9823" s="259" customFormat="1"/>
    <row r="9824" s="259" customFormat="1"/>
    <row r="9825" s="259" customFormat="1"/>
    <row r="9826" s="259" customFormat="1"/>
    <row r="9827" s="259" customFormat="1"/>
    <row r="9828" s="259" customFormat="1"/>
    <row r="9829" s="259" customFormat="1"/>
    <row r="9830" s="259" customFormat="1"/>
    <row r="9831" s="259" customFormat="1"/>
    <row r="9832" s="259" customFormat="1"/>
    <row r="9833" s="259" customFormat="1"/>
    <row r="9834" s="259" customFormat="1"/>
    <row r="9835" s="259" customFormat="1"/>
    <row r="9836" s="259" customFormat="1"/>
    <row r="9837" s="259" customFormat="1"/>
    <row r="9838" s="259" customFormat="1"/>
    <row r="9839" s="259" customFormat="1"/>
    <row r="9840" s="259" customFormat="1"/>
    <row r="9841" s="259" customFormat="1"/>
    <row r="9842" s="259" customFormat="1"/>
    <row r="9843" s="259" customFormat="1"/>
    <row r="9844" s="259" customFormat="1"/>
    <row r="9845" s="259" customFormat="1"/>
    <row r="9846" s="259" customFormat="1"/>
    <row r="9847" s="259" customFormat="1"/>
    <row r="9848" s="259" customFormat="1"/>
    <row r="9849" s="259" customFormat="1"/>
    <row r="9850" s="259" customFormat="1"/>
    <row r="9851" s="259" customFormat="1"/>
    <row r="9852" s="259" customFormat="1"/>
    <row r="9853" s="259" customFormat="1"/>
    <row r="9854" s="259" customFormat="1"/>
    <row r="9855" s="259" customFormat="1"/>
    <row r="9856" s="259" customFormat="1"/>
    <row r="9857" s="259" customFormat="1"/>
    <row r="9858" s="259" customFormat="1"/>
    <row r="9859" s="259" customFormat="1"/>
    <row r="9860" s="259" customFormat="1"/>
    <row r="9861" s="259" customFormat="1"/>
    <row r="9862" s="259" customFormat="1"/>
    <row r="9863" s="259" customFormat="1"/>
    <row r="9864" s="259" customFormat="1"/>
    <row r="9865" s="259" customFormat="1"/>
    <row r="9866" s="259" customFormat="1"/>
    <row r="9867" s="259" customFormat="1"/>
    <row r="9868" s="259" customFormat="1"/>
    <row r="9869" s="259" customFormat="1"/>
    <row r="9870" s="259" customFormat="1"/>
    <row r="9871" s="259" customFormat="1"/>
    <row r="9872" s="259" customFormat="1"/>
    <row r="9873" s="259" customFormat="1"/>
    <row r="9874" s="259" customFormat="1"/>
    <row r="9875" s="259" customFormat="1"/>
    <row r="9876" s="259" customFormat="1"/>
    <row r="9877" s="259" customFormat="1"/>
    <row r="9878" s="259" customFormat="1"/>
    <row r="9879" s="259" customFormat="1"/>
    <row r="9880" s="259" customFormat="1"/>
    <row r="9881" s="259" customFormat="1"/>
    <row r="9882" s="259" customFormat="1"/>
    <row r="9883" s="259" customFormat="1"/>
    <row r="9884" s="259" customFormat="1"/>
    <row r="9885" s="259" customFormat="1"/>
    <row r="9886" s="259" customFormat="1"/>
    <row r="9887" s="259" customFormat="1"/>
    <row r="9888" s="259" customFormat="1"/>
    <row r="9889" s="259" customFormat="1"/>
    <row r="9890" s="259" customFormat="1"/>
    <row r="9891" s="259" customFormat="1"/>
    <row r="9892" s="259" customFormat="1"/>
    <row r="9893" s="259" customFormat="1"/>
    <row r="9894" s="259" customFormat="1"/>
    <row r="9895" s="259" customFormat="1"/>
    <row r="9896" s="259" customFormat="1"/>
    <row r="9897" s="259" customFormat="1"/>
    <row r="9898" s="259" customFormat="1"/>
    <row r="9899" s="259" customFormat="1"/>
    <row r="9900" s="259" customFormat="1"/>
    <row r="9901" s="259" customFormat="1"/>
    <row r="9902" s="259" customFormat="1"/>
    <row r="9903" s="259" customFormat="1"/>
    <row r="9904" s="259" customFormat="1"/>
    <row r="9905" s="259" customFormat="1"/>
    <row r="9906" s="259" customFormat="1"/>
    <row r="9907" s="259" customFormat="1"/>
    <row r="9908" s="259" customFormat="1"/>
    <row r="9909" s="259" customFormat="1"/>
    <row r="9910" s="259" customFormat="1"/>
    <row r="9911" s="259" customFormat="1"/>
    <row r="9912" s="259" customFormat="1"/>
    <row r="9913" s="259" customFormat="1"/>
    <row r="9914" s="259" customFormat="1"/>
    <row r="9915" s="259" customFormat="1"/>
    <row r="9916" s="259" customFormat="1"/>
    <row r="9917" s="259" customFormat="1"/>
    <row r="9918" s="259" customFormat="1"/>
    <row r="9919" s="259" customFormat="1"/>
    <row r="9920" s="259" customFormat="1"/>
    <row r="9921" s="259" customFormat="1"/>
    <row r="9922" s="259" customFormat="1"/>
    <row r="9923" s="259" customFormat="1"/>
    <row r="9924" s="259" customFormat="1"/>
    <row r="9925" s="259" customFormat="1"/>
    <row r="9926" s="259" customFormat="1"/>
    <row r="9927" s="259" customFormat="1"/>
    <row r="9928" s="259" customFormat="1"/>
    <row r="9929" s="259" customFormat="1"/>
    <row r="9930" s="259" customFormat="1"/>
    <row r="9931" s="259" customFormat="1"/>
    <row r="9932" s="259" customFormat="1"/>
    <row r="9933" s="259" customFormat="1"/>
    <row r="9934" s="259" customFormat="1"/>
    <row r="9935" s="259" customFormat="1"/>
    <row r="9936" s="259" customFormat="1"/>
    <row r="9937" s="259" customFormat="1"/>
    <row r="9938" s="259" customFormat="1"/>
    <row r="9939" s="259" customFormat="1"/>
    <row r="9940" s="259" customFormat="1"/>
    <row r="9941" s="259" customFormat="1"/>
    <row r="9942" s="259" customFormat="1"/>
    <row r="9943" s="259" customFormat="1"/>
    <row r="9944" s="259" customFormat="1"/>
    <row r="9945" s="259" customFormat="1"/>
    <row r="9946" s="259" customFormat="1"/>
    <row r="9947" s="259" customFormat="1"/>
    <row r="9948" s="259" customFormat="1"/>
    <row r="9949" s="259" customFormat="1"/>
    <row r="9950" s="259" customFormat="1"/>
    <row r="9951" s="259" customFormat="1"/>
    <row r="9952" s="259" customFormat="1"/>
    <row r="9953" s="259" customFormat="1"/>
    <row r="9954" s="259" customFormat="1"/>
    <row r="9955" s="259" customFormat="1"/>
    <row r="9956" s="259" customFormat="1"/>
    <row r="9957" s="259" customFormat="1"/>
    <row r="9958" s="259" customFormat="1"/>
    <row r="9959" s="259" customFormat="1"/>
    <row r="9960" s="259" customFormat="1"/>
    <row r="9961" s="259" customFormat="1"/>
    <row r="9962" s="259" customFormat="1"/>
    <row r="9963" s="259" customFormat="1"/>
    <row r="9964" s="259" customFormat="1"/>
    <row r="9965" s="259" customFormat="1"/>
    <row r="9966" s="259" customFormat="1"/>
    <row r="9967" s="259" customFormat="1"/>
    <row r="9968" s="259" customFormat="1"/>
    <row r="9969" s="259" customFormat="1"/>
    <row r="9970" s="259" customFormat="1"/>
    <row r="9971" s="259" customFormat="1"/>
    <row r="9972" s="259" customFormat="1"/>
    <row r="9973" s="259" customFormat="1"/>
    <row r="9974" s="259" customFormat="1"/>
    <row r="9975" s="259" customFormat="1"/>
    <row r="9976" s="259" customFormat="1"/>
    <row r="9977" s="259" customFormat="1"/>
    <row r="9978" s="259" customFormat="1"/>
    <row r="9979" s="259" customFormat="1"/>
    <row r="9980" s="259" customFormat="1"/>
    <row r="9981" s="259" customFormat="1"/>
    <row r="9982" s="259" customFormat="1"/>
    <row r="9983" s="259" customFormat="1"/>
    <row r="9984" s="259" customFormat="1"/>
    <row r="9985" s="259" customFormat="1"/>
    <row r="9986" s="259" customFormat="1"/>
    <row r="9987" s="259" customFormat="1"/>
    <row r="9988" s="259" customFormat="1"/>
    <row r="9989" s="259" customFormat="1"/>
    <row r="9990" s="259" customFormat="1"/>
    <row r="9991" s="259" customFormat="1"/>
    <row r="9992" s="259" customFormat="1"/>
    <row r="9993" s="259" customFormat="1"/>
    <row r="9994" s="259" customFormat="1"/>
    <row r="9995" s="259" customFormat="1"/>
    <row r="9996" s="259" customFormat="1"/>
    <row r="9997" s="259" customFormat="1"/>
    <row r="9998" s="259" customFormat="1"/>
    <row r="9999" s="259" customFormat="1"/>
    <row r="10000" s="259" customFormat="1"/>
    <row r="10001" s="259" customFormat="1"/>
    <row r="10002" s="259" customFormat="1"/>
    <row r="10003" s="259" customFormat="1"/>
    <row r="10004" s="259" customFormat="1"/>
    <row r="10005" s="259" customFormat="1"/>
    <row r="10006" s="259" customFormat="1"/>
    <row r="10007" s="259" customFormat="1"/>
    <row r="10008" s="259" customFormat="1"/>
    <row r="10009" s="259" customFormat="1"/>
    <row r="10010" s="259" customFormat="1"/>
    <row r="10011" s="259" customFormat="1"/>
    <row r="10012" s="259" customFormat="1"/>
    <row r="10013" s="259" customFormat="1"/>
    <row r="10014" s="259" customFormat="1"/>
    <row r="10015" s="259" customFormat="1"/>
    <row r="10016" s="259" customFormat="1"/>
    <row r="10017" s="259" customFormat="1"/>
    <row r="10018" s="259" customFormat="1"/>
    <row r="10019" s="259" customFormat="1"/>
    <row r="10020" s="259" customFormat="1"/>
    <row r="10021" s="259" customFormat="1"/>
    <row r="10022" s="259" customFormat="1"/>
    <row r="10023" s="259" customFormat="1"/>
    <row r="10024" s="259" customFormat="1"/>
    <row r="10025" s="259" customFormat="1"/>
    <row r="10026" s="259" customFormat="1"/>
    <row r="10027" s="259" customFormat="1"/>
    <row r="10028" s="259" customFormat="1"/>
    <row r="10029" s="259" customFormat="1"/>
    <row r="10030" s="259" customFormat="1"/>
    <row r="10031" s="259" customFormat="1"/>
    <row r="10032" s="259" customFormat="1"/>
    <row r="10033" s="259" customFormat="1"/>
    <row r="10034" s="259" customFormat="1"/>
    <row r="10035" s="259" customFormat="1"/>
    <row r="10036" s="259" customFormat="1"/>
    <row r="10037" s="259" customFormat="1"/>
    <row r="10038" s="259" customFormat="1"/>
    <row r="10039" s="259" customFormat="1"/>
    <row r="10040" s="259" customFormat="1"/>
    <row r="10041" s="259" customFormat="1"/>
    <row r="10042" s="259" customFormat="1"/>
  </sheetData>
  <sheetProtection algorithmName="SHA-512" hashValue="u9WtC5CYdVWe3kvMSLQlfoB/hF+s20LJ/q9bWLCh6/2HGV/zdfi4EOt74H2AyaYqp4ed2p4w3ImxZ413lmuuhg==" saltValue="TUqz+HZh/3uAYXsAXNszpA==" spinCount="100000" sheet="1" scenarios="1" insertHyperlinks="0"/>
  <protectedRanges>
    <protectedRange sqref="C18 D23:D24 C28 D32 B45:O99 C14:C15 D7:E9 C34 D38:D39" name="Range1"/>
  </protectedRanges>
  <mergeCells count="13">
    <mergeCell ref="B6:B10"/>
    <mergeCell ref="C11:E11"/>
    <mergeCell ref="F3:G3"/>
    <mergeCell ref="B41:E42"/>
    <mergeCell ref="C18:C22"/>
    <mergeCell ref="D18:D22"/>
    <mergeCell ref="B3:C3"/>
    <mergeCell ref="B40:E40"/>
    <mergeCell ref="D27:D31"/>
    <mergeCell ref="C28:C31"/>
    <mergeCell ref="C34:C37"/>
    <mergeCell ref="D33:D37"/>
    <mergeCell ref="E27:E31"/>
  </mergeCells>
  <phoneticPr fontId="32" type="noConversion"/>
  <conditionalFormatting sqref="D3:G4 D12:G12 F5:G6 E13:G13 F8:G11 D14:G16">
    <cfRule type="expression" dxfId="216" priority="46" stopIfTrue="1">
      <formula>D3="PASS"</formula>
    </cfRule>
    <cfRule type="expression" dxfId="215" priority="47" stopIfTrue="1">
      <formula>D3="FAIL"</formula>
    </cfRule>
    <cfRule type="expression" dxfId="214" priority="48" stopIfTrue="1">
      <formula>D3="N/A"</formula>
    </cfRule>
  </conditionalFormatting>
  <conditionalFormatting sqref="E23:E24">
    <cfRule type="expression" dxfId="213" priority="42" stopIfTrue="1">
      <formula>E23="PASS"</formula>
    </cfRule>
    <cfRule type="expression" dxfId="212" priority="43" stopIfTrue="1">
      <formula>E23="FAIL"</formula>
    </cfRule>
  </conditionalFormatting>
  <conditionalFormatting sqref="E6">
    <cfRule type="expression" dxfId="211" priority="40" stopIfTrue="1">
      <formula>E6="PASS"</formula>
    </cfRule>
    <cfRule type="expression" dxfId="210" priority="41" stopIfTrue="1">
      <formula>E6="FAIL"</formula>
    </cfRule>
  </conditionalFormatting>
  <conditionalFormatting sqref="E7">
    <cfRule type="cellIs" dxfId="209" priority="39" operator="equal">
      <formula>" "</formula>
    </cfRule>
  </conditionalFormatting>
  <conditionalFormatting sqref="E7">
    <cfRule type="cellIs" dxfId="208" priority="36" stopIfTrue="1" operator="equal">
      <formula>"Yes"</formula>
    </cfRule>
    <cfRule type="cellIs" dxfId="207" priority="37" stopIfTrue="1" operator="equal">
      <formula>"n.a."</formula>
    </cfRule>
    <cfRule type="cellIs" dxfId="206" priority="38" stopIfTrue="1" operator="equal">
      <formula>"No"</formula>
    </cfRule>
  </conditionalFormatting>
  <conditionalFormatting sqref="E8">
    <cfRule type="cellIs" dxfId="205" priority="35" operator="equal">
      <formula>" "</formula>
    </cfRule>
  </conditionalFormatting>
  <conditionalFormatting sqref="E8">
    <cfRule type="expression" dxfId="204" priority="32" stopIfTrue="1">
      <formula>IF(AND($D$8&gt;=25,$E$8="Yes"),TRUE,FALSE)</formula>
    </cfRule>
    <cfRule type="expression" dxfId="203" priority="33" stopIfTrue="1">
      <formula>IF(AND($D$8&lt;25,$E$8="Yes"),TRUE,FALSE)</formula>
    </cfRule>
    <cfRule type="cellIs" dxfId="202" priority="34" stopIfTrue="1" operator="equal">
      <formula>"No"</formula>
    </cfRule>
  </conditionalFormatting>
  <conditionalFormatting sqref="E9">
    <cfRule type="cellIs" dxfId="201" priority="31" operator="equal">
      <formula>" "</formula>
    </cfRule>
  </conditionalFormatting>
  <conditionalFormatting sqref="E9">
    <cfRule type="cellIs" dxfId="200" priority="28" stopIfTrue="1" operator="equal">
      <formula>"Yes"</formula>
    </cfRule>
    <cfRule type="cellIs" dxfId="199" priority="29" stopIfTrue="1" operator="equal">
      <formula>"n.a."</formula>
    </cfRule>
    <cfRule type="cellIs" dxfId="198" priority="30" stopIfTrue="1" operator="equal">
      <formula>"No"</formula>
    </cfRule>
  </conditionalFormatting>
  <conditionalFormatting sqref="C11">
    <cfRule type="cellIs" dxfId="197" priority="27" operator="equal">
      <formula>"Conduction &amp; Radiation insulation do not match, check input"</formula>
    </cfRule>
  </conditionalFormatting>
  <conditionalFormatting sqref="B11">
    <cfRule type="cellIs" dxfId="196" priority="26" operator="equal">
      <formula>"PASS"</formula>
    </cfRule>
  </conditionalFormatting>
  <conditionalFormatting sqref="B11">
    <cfRule type="cellIs" dxfId="195" priority="25" operator="equal">
      <formula>"FAIL"</formula>
    </cfRule>
  </conditionalFormatting>
  <conditionalFormatting sqref="C11">
    <cfRule type="cellIs" dxfId="194" priority="22" operator="equal">
      <formula>"Insufficient air gap, check design"</formula>
    </cfRule>
  </conditionalFormatting>
  <conditionalFormatting sqref="C23">
    <cfRule type="containsBlanks" dxfId="193" priority="21">
      <formula>LEN(TRIM(C23))=0</formula>
    </cfRule>
  </conditionalFormatting>
  <conditionalFormatting sqref="D23 D38">
    <cfRule type="expression" dxfId="192" priority="20">
      <formula>$C$14&lt;&gt;"UL94 V-0"</formula>
    </cfRule>
  </conditionalFormatting>
  <conditionalFormatting sqref="E32">
    <cfRule type="cellIs" dxfId="191" priority="19" operator="equal">
      <formula>"FAIL"</formula>
    </cfRule>
  </conditionalFormatting>
  <conditionalFormatting sqref="E32">
    <cfRule type="cellIs" dxfId="190" priority="18" operator="equal">
      <formula>"PASS"</formula>
    </cfRule>
  </conditionalFormatting>
  <conditionalFormatting sqref="E38:E39">
    <cfRule type="cellIs" dxfId="189" priority="17" operator="equal">
      <formula>"FAIL"</formula>
    </cfRule>
  </conditionalFormatting>
  <conditionalFormatting sqref="E38:E39">
    <cfRule type="cellIs" dxfId="188" priority="16" operator="equal">
      <formula>"PASS"</formula>
    </cfRule>
  </conditionalFormatting>
  <conditionalFormatting sqref="C38">
    <cfRule type="containsBlanks" dxfId="187" priority="15">
      <formula>LEN(TRIM(C38))=0</formula>
    </cfRule>
  </conditionalFormatting>
  <conditionalFormatting sqref="E23 E38">
    <cfRule type="containsBlanks" dxfId="186" priority="14">
      <formula>LEN(TRIM(E23))=0</formula>
    </cfRule>
  </conditionalFormatting>
  <conditionalFormatting sqref="C15">
    <cfRule type="cellIs" dxfId="185" priority="13" operator="equal">
      <formula>" "</formula>
    </cfRule>
  </conditionalFormatting>
  <conditionalFormatting sqref="C15">
    <cfRule type="cellIs" dxfId="184" priority="10" stopIfTrue="1" operator="equal">
      <formula>"Yes"</formula>
    </cfRule>
    <cfRule type="cellIs" dxfId="183" priority="11" stopIfTrue="1" operator="equal">
      <formula>"n.a."</formula>
    </cfRule>
    <cfRule type="cellIs" dxfId="182" priority="12" stopIfTrue="1" operator="equal">
      <formula>"No"</formula>
    </cfRule>
  </conditionalFormatting>
  <dataValidations count="5">
    <dataValidation type="list" allowBlank="1" showInputMessage="1" showErrorMessage="1" sqref="E7:E9 C15" xr:uid="{DAFA1F14-61B0-4F1F-BB14-119F58B46E9E}">
      <formula1>"No, Yes"</formula1>
    </dataValidation>
    <dataValidation type="list" allowBlank="1" showInputMessage="1" showErrorMessage="1" sqref="D7" xr:uid="{0C269DFC-E7F7-4362-9D9E-37A2B11B1730}">
      <formula1>"No direct contact, 8mm insulating material"</formula1>
    </dataValidation>
    <dataValidation type="list" allowBlank="1" showInputMessage="1" showErrorMessage="1" sqref="D9" xr:uid="{C9FF7DEC-3944-4536-98C8-64EEA1860D7F}">
      <formula1>"Solid metal shield with thickness &gt;0.4mm, 8mm heat insulation with reflective layer"</formula1>
    </dataValidation>
    <dataValidation allowBlank="1" showInputMessage="1" showErrorMessage="1" sqref="F7:G7" xr:uid="{62332B6A-C92C-4A89-BD8E-1D5890A9691E}"/>
    <dataValidation type="list" allowBlank="1" showInputMessage="1" showErrorMessage="1" sqref="C14" xr:uid="{5A51FA98-4952-4242-9B0B-464C8BD825DD}">
      <formula1>"UL94 V-0,FAR 25.853(a)(1)(i)"</formula1>
    </dataValidation>
  </dataValidations>
  <hyperlinks>
    <hyperlink ref="H3" location="'Cover Sheet'!A1" display="BACK to COVER SHEET" xr:uid="{00000000-0004-0000-1C00-000000000000}"/>
    <hyperlink ref="H2:J2" location="'Cover Sheet'!A1" display="BACK to COVER SHEET" xr:uid="{00000000-0004-0000-1C00-000001000000}"/>
  </hyperlinks>
  <pageMargins left="0.75" right="0.75" top="1" bottom="1" header="0.5" footer="0.5"/>
  <pageSetup paperSize="9"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9" id="{C1BD6315-3C80-4363-933B-8BE16FB6A34E}">
            <xm:f>'Cover Sheet'!$D$17="Electric Vehicle"</xm:f>
            <x14:dxf>
              <fill>
                <patternFill>
                  <bgColor theme="0" tint="-0.14996795556505021"/>
                </patternFill>
              </fill>
            </x14:dxf>
          </x14:cfRule>
          <xm:sqref>C18:C22</xm:sqref>
        </x14:conditionalFormatting>
        <x14:conditionalFormatting xmlns:xm="http://schemas.microsoft.com/office/excel/2006/main">
          <x14:cfRule type="expression" priority="8" id="{BD7B31B4-163A-4995-8568-F74B15BA192F}">
            <xm:f>'Cover Sheet'!$D$17="Electric Vehicle"</xm:f>
            <x14:dxf>
              <fill>
                <patternFill>
                  <bgColor theme="0" tint="-0.14996795556505021"/>
                </patternFill>
              </fill>
            </x14:dxf>
          </x14:cfRule>
          <xm:sqref>D24</xm:sqref>
        </x14:conditionalFormatting>
        <x14:conditionalFormatting xmlns:xm="http://schemas.microsoft.com/office/excel/2006/main">
          <x14:cfRule type="expression" priority="6" id="{181D06A9-01C6-4376-8764-931DC397C1C7}">
            <xm:f>'Cover Sheet'!$D$17="Internal Combustion"</xm:f>
            <x14:dxf>
              <fill>
                <patternFill>
                  <bgColor theme="0" tint="-0.14996795556505021"/>
                </patternFill>
              </fill>
            </x14:dxf>
          </x14:cfRule>
          <xm:sqref>C28:C31</xm:sqref>
        </x14:conditionalFormatting>
        <x14:conditionalFormatting xmlns:xm="http://schemas.microsoft.com/office/excel/2006/main">
          <x14:cfRule type="expression" priority="5" id="{8157A92A-8444-4C94-8C8F-DE596971AE69}">
            <xm:f>'Cover Sheet'!$D$17="Internal Combustion"</xm:f>
            <x14:dxf>
              <fill>
                <patternFill>
                  <bgColor theme="0" tint="-0.14996795556505021"/>
                </patternFill>
              </fill>
            </x14:dxf>
          </x14:cfRule>
          <xm:sqref>D32</xm:sqref>
        </x14:conditionalFormatting>
        <x14:conditionalFormatting xmlns:xm="http://schemas.microsoft.com/office/excel/2006/main">
          <x14:cfRule type="expression" priority="4" id="{49DDDB8A-E878-477D-928D-C15D4696CAD5}">
            <xm:f>'Cover Sheet'!$D$17="Internal Combustion"</xm:f>
            <x14:dxf>
              <fill>
                <patternFill>
                  <bgColor theme="0" tint="-0.14996795556505021"/>
                </patternFill>
              </fill>
            </x14:dxf>
          </x14:cfRule>
          <xm:sqref>C34:C37</xm:sqref>
        </x14:conditionalFormatting>
        <x14:conditionalFormatting xmlns:xm="http://schemas.microsoft.com/office/excel/2006/main">
          <x14:cfRule type="expression" priority="3" id="{7B51615F-9BCC-49AE-8E4E-8C6EFE2F5ECD}">
            <xm:f>'Cover Sheet'!$D$17="Internal Combustion"</xm:f>
            <x14:dxf>
              <fill>
                <patternFill>
                  <bgColor theme="0" tint="-0.14996795556505021"/>
                </patternFill>
              </fill>
            </x14:dxf>
          </x14:cfRule>
          <xm:sqref>D39</xm:sqref>
        </x14:conditionalFormatting>
        <x14:conditionalFormatting xmlns:xm="http://schemas.microsoft.com/office/excel/2006/main">
          <x14:cfRule type="expression" priority="2" id="{528354F2-4EEF-466B-AD4B-DB05E5FB9C99}">
            <xm:f>'Cover Sheet'!$D$17="Electric Vehicle"</xm:f>
            <x14:dxf>
              <font>
                <color theme="0" tint="-0.14996795556505021"/>
              </font>
              <fill>
                <patternFill>
                  <bgColor theme="0" tint="-0.14996795556505021"/>
                </patternFill>
              </fill>
            </x14:dxf>
          </x14:cfRule>
          <xm:sqref>E24</xm:sqref>
        </x14:conditionalFormatting>
        <x14:conditionalFormatting xmlns:xm="http://schemas.microsoft.com/office/excel/2006/main">
          <x14:cfRule type="expression" priority="1" id="{12AAF9DA-BAAE-4E67-B582-28C2AC443B6B}">
            <xm:f>'Cover Sheet'!$D$17="Internal Combustion"</xm:f>
            <x14:dxf>
              <font>
                <color theme="0" tint="-0.14996795556505021"/>
              </font>
              <fill>
                <patternFill>
                  <bgColor theme="0" tint="-0.14996795556505021"/>
                </patternFill>
              </fill>
            </x14:dxf>
          </x14:cfRule>
          <xm:sqref>E32 E39</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5">
    <tabColor rgb="FFFFFF66"/>
  </sheetPr>
  <dimension ref="A1:AS116"/>
  <sheetViews>
    <sheetView showGridLines="0" view="pageBreakPreview" zoomScaleNormal="100" zoomScaleSheetLayoutView="100" workbookViewId="0">
      <selection sqref="A1:R1"/>
    </sheetView>
  </sheetViews>
  <sheetFormatPr baseColWidth="10" defaultColWidth="11.42578125" defaultRowHeight="12.75"/>
  <cols>
    <col min="1" max="3" width="5" customWidth="1"/>
    <col min="4" max="4" width="9.5703125" customWidth="1"/>
    <col min="5" max="37" width="5" customWidth="1"/>
  </cols>
  <sheetData>
    <row r="1" spans="1:45" ht="14.25" customHeight="1">
      <c r="A1" s="1210" t="s">
        <v>581</v>
      </c>
      <c r="B1" s="1211"/>
      <c r="C1" s="1211"/>
      <c r="D1" s="1211"/>
      <c r="E1" s="1211"/>
      <c r="F1" s="1211"/>
      <c r="G1" s="1211"/>
      <c r="H1" s="1211"/>
      <c r="I1" s="1211"/>
      <c r="J1" s="1211"/>
      <c r="K1" s="1211"/>
      <c r="L1" s="1211"/>
      <c r="M1" s="1211"/>
      <c r="N1" s="1211"/>
      <c r="O1" s="1211"/>
      <c r="P1" s="1211"/>
      <c r="Q1" s="1211"/>
      <c r="R1" s="1212"/>
      <c r="S1" s="1403"/>
      <c r="T1" s="1403"/>
      <c r="U1" s="1403"/>
      <c r="V1" s="1403"/>
      <c r="W1" s="1403"/>
      <c r="X1" s="1403"/>
      <c r="Y1" s="1403"/>
      <c r="Z1" s="1403"/>
      <c r="AA1" s="1403"/>
      <c r="AB1" s="1403"/>
      <c r="AC1" s="1403"/>
      <c r="AD1" s="1403"/>
      <c r="AE1" s="1403"/>
      <c r="AF1" s="1403"/>
      <c r="AG1" s="1403"/>
      <c r="AH1" s="1403"/>
      <c r="AI1" s="1403"/>
      <c r="AJ1" s="1403"/>
      <c r="AK1" s="1404"/>
      <c r="AL1" s="894"/>
      <c r="AM1" s="894"/>
      <c r="AN1" s="894"/>
      <c r="AO1" s="894"/>
      <c r="AP1" s="894"/>
      <c r="AQ1" s="894"/>
      <c r="AR1" s="894"/>
      <c r="AS1" s="981"/>
    </row>
    <row r="2" spans="1:45" ht="12.75" customHeight="1">
      <c r="A2" s="4"/>
      <c r="R2" s="15"/>
      <c r="S2" s="1405"/>
      <c r="T2" s="1405"/>
      <c r="U2" s="1405"/>
      <c r="V2" s="1405"/>
      <c r="W2" s="1405"/>
      <c r="X2" s="1405"/>
      <c r="Y2" s="1405"/>
      <c r="Z2" s="1405"/>
      <c r="AA2" s="1405"/>
      <c r="AB2" s="1405"/>
      <c r="AC2" s="1405"/>
      <c r="AD2" s="1405"/>
      <c r="AE2" s="1405"/>
      <c r="AF2" s="1405"/>
      <c r="AG2" s="1405"/>
      <c r="AH2" s="1405"/>
      <c r="AI2" s="1405"/>
      <c r="AJ2" s="1405"/>
      <c r="AK2" s="1406"/>
      <c r="AL2" s="318"/>
      <c r="AM2" s="318"/>
      <c r="AN2" s="318"/>
      <c r="AO2" s="318"/>
      <c r="AP2" s="318"/>
      <c r="AQ2" s="318"/>
      <c r="AR2" s="318"/>
      <c r="AS2" s="643"/>
    </row>
    <row r="3" spans="1:45">
      <c r="A3" s="4" t="s">
        <v>39</v>
      </c>
      <c r="D3" s="1173" t="str">
        <f>IF('Cover Sheet'!D14:J14&gt;0,'Cover Sheet'!D14:J14,"")</f>
        <v/>
      </c>
      <c r="E3" s="1173"/>
      <c r="F3" s="1173"/>
      <c r="G3" s="1173"/>
      <c r="H3" s="1173"/>
      <c r="I3" s="1173"/>
      <c r="J3" s="1173"/>
      <c r="K3" t="s">
        <v>40</v>
      </c>
      <c r="O3" s="1173" t="str">
        <f>IF('Cover Sheet'!O14:S14&gt;0,'Cover Sheet'!O14:S14,"")</f>
        <v/>
      </c>
      <c r="P3" s="1173"/>
      <c r="Q3" s="1173"/>
      <c r="R3" s="1419"/>
      <c r="S3" s="1405"/>
      <c r="T3" s="1405"/>
      <c r="U3" s="1405"/>
      <c r="V3" s="1405"/>
      <c r="W3" s="1405"/>
      <c r="X3" s="1405"/>
      <c r="Y3" s="1405"/>
      <c r="Z3" s="1405"/>
      <c r="AA3" s="1405"/>
      <c r="AB3" s="1405"/>
      <c r="AC3" s="1405"/>
      <c r="AD3" s="1405"/>
      <c r="AE3" s="1405"/>
      <c r="AF3" s="1405"/>
      <c r="AG3" s="1405"/>
      <c r="AH3" s="1405"/>
      <c r="AI3" s="1405"/>
      <c r="AJ3" s="1405"/>
      <c r="AK3" s="1406"/>
      <c r="AL3" s="318"/>
      <c r="AM3" s="318"/>
      <c r="AN3" s="318"/>
      <c r="AO3" s="318"/>
      <c r="AP3" s="318"/>
      <c r="AQ3" s="318"/>
      <c r="AR3" s="318"/>
      <c r="AS3" s="643"/>
    </row>
    <row r="4" spans="1:45">
      <c r="A4" s="4"/>
      <c r="R4" s="15"/>
      <c r="S4" s="26"/>
      <c r="T4" s="374"/>
      <c r="U4" s="26"/>
      <c r="V4" s="26"/>
      <c r="W4" s="26"/>
      <c r="X4" s="26"/>
      <c r="Y4" s="26"/>
      <c r="Z4" s="26"/>
      <c r="AA4" s="26"/>
      <c r="AB4" s="26"/>
      <c r="AC4" s="26"/>
      <c r="AD4" s="26"/>
      <c r="AE4" s="26"/>
      <c r="AF4" s="26"/>
      <c r="AG4" s="26"/>
      <c r="AH4" s="26"/>
      <c r="AI4" s="26"/>
      <c r="AJ4" s="26"/>
      <c r="AK4" s="638"/>
      <c r="AL4" s="318"/>
      <c r="AM4" s="318"/>
      <c r="AN4" s="318"/>
      <c r="AO4" s="318"/>
      <c r="AP4" s="318"/>
      <c r="AQ4" s="318"/>
      <c r="AR4" s="318"/>
      <c r="AS4" s="643"/>
    </row>
    <row r="5" spans="1:45" ht="12.75" customHeight="1">
      <c r="A5" s="1130" t="s">
        <v>582</v>
      </c>
      <c r="B5" s="1142"/>
      <c r="C5" s="1142"/>
      <c r="D5" s="1142"/>
      <c r="E5" s="1142"/>
      <c r="F5" s="1142"/>
      <c r="G5" s="1142"/>
      <c r="H5" s="1142"/>
      <c r="I5" s="1142"/>
      <c r="J5" s="1142"/>
      <c r="K5" s="1142"/>
      <c r="L5" s="1142"/>
      <c r="M5" s="1142"/>
      <c r="N5" s="1142"/>
      <c r="O5" s="1142"/>
      <c r="P5" s="1142"/>
      <c r="Q5" s="1142"/>
      <c r="R5" s="1131"/>
      <c r="S5" s="26"/>
      <c r="T5" s="374"/>
      <c r="U5" s="26"/>
      <c r="V5" s="26"/>
      <c r="W5" s="26"/>
      <c r="X5" s="26"/>
      <c r="Y5" s="26"/>
      <c r="Z5" s="26"/>
      <c r="AA5" s="26"/>
      <c r="AB5" s="26"/>
      <c r="AC5" s="26"/>
      <c r="AD5" s="26"/>
      <c r="AE5" s="26"/>
      <c r="AF5" s="26"/>
      <c r="AG5" s="26"/>
      <c r="AH5" s="26"/>
      <c r="AI5" s="26"/>
      <c r="AJ5" s="26"/>
      <c r="AK5" s="638"/>
      <c r="AL5" s="318"/>
      <c r="AM5" s="318"/>
      <c r="AN5" s="318"/>
      <c r="AO5" s="318"/>
      <c r="AP5" s="318"/>
      <c r="AQ5" s="318"/>
      <c r="AR5" s="318"/>
      <c r="AS5" s="643"/>
    </row>
    <row r="6" spans="1:45">
      <c r="A6" s="1134"/>
      <c r="B6" s="1146"/>
      <c r="C6" s="1146"/>
      <c r="D6" s="1146"/>
      <c r="E6" s="1146"/>
      <c r="F6" s="1146"/>
      <c r="G6" s="1146"/>
      <c r="H6" s="1146"/>
      <c r="I6" s="1146"/>
      <c r="J6" s="1146"/>
      <c r="K6" s="1146"/>
      <c r="L6" s="1146"/>
      <c r="M6" s="1146"/>
      <c r="N6" s="1146"/>
      <c r="O6" s="1146"/>
      <c r="P6" s="1146"/>
      <c r="Q6" s="1146"/>
      <c r="R6" s="1135"/>
      <c r="S6" s="26"/>
      <c r="T6" s="374"/>
      <c r="U6" s="26"/>
      <c r="V6" s="26"/>
      <c r="W6" s="26"/>
      <c r="X6" s="26"/>
      <c r="Y6" s="26"/>
      <c r="Z6" s="26"/>
      <c r="AA6" s="26"/>
      <c r="AB6" s="26"/>
      <c r="AC6" s="26"/>
      <c r="AD6" s="26"/>
      <c r="AE6" s="26"/>
      <c r="AF6" s="26"/>
      <c r="AG6" s="26"/>
      <c r="AH6" s="26"/>
      <c r="AI6" s="26"/>
      <c r="AJ6" s="26"/>
      <c r="AK6" s="643"/>
      <c r="AL6" s="318"/>
      <c r="AM6" s="318"/>
      <c r="AN6" s="318"/>
      <c r="AO6" s="318"/>
      <c r="AP6" s="318"/>
      <c r="AQ6" s="318"/>
      <c r="AR6" s="318"/>
      <c r="AS6" s="643"/>
    </row>
    <row r="7" spans="1:45" ht="12.75" customHeight="1">
      <c r="A7" s="614" t="s">
        <v>583</v>
      </c>
      <c r="B7" s="138"/>
      <c r="C7" s="138"/>
      <c r="D7" s="138"/>
      <c r="E7" s="2"/>
      <c r="F7" s="2"/>
      <c r="G7" s="136"/>
      <c r="H7" s="1423" t="s">
        <v>175</v>
      </c>
      <c r="I7" s="1424"/>
      <c r="J7" s="138"/>
      <c r="K7" s="138"/>
      <c r="L7" s="138"/>
      <c r="M7" s="138"/>
      <c r="N7" s="138"/>
      <c r="O7" s="138"/>
      <c r="P7" s="138"/>
      <c r="Q7" s="138"/>
      <c r="R7" s="904"/>
      <c r="S7" s="26"/>
      <c r="T7" s="374"/>
      <c r="U7" s="26"/>
      <c r="V7" s="26"/>
      <c r="W7" s="26"/>
      <c r="X7" s="26"/>
      <c r="Y7" s="26"/>
      <c r="Z7" s="26"/>
      <c r="AA7" s="26"/>
      <c r="AB7" s="26"/>
      <c r="AC7" s="26"/>
      <c r="AD7" s="26"/>
      <c r="AE7" s="26"/>
      <c r="AF7" s="26"/>
      <c r="AG7" s="26"/>
      <c r="AH7" s="26"/>
      <c r="AI7" s="26"/>
      <c r="AJ7" s="26"/>
      <c r="AK7" s="638"/>
      <c r="AL7" s="318"/>
      <c r="AM7" s="318"/>
      <c r="AN7" s="318"/>
      <c r="AO7" s="318"/>
      <c r="AP7" s="318"/>
      <c r="AQ7" s="318"/>
      <c r="AR7" s="318"/>
      <c r="AS7" s="643"/>
    </row>
    <row r="8" spans="1:45" ht="12.75" customHeight="1">
      <c r="A8" s="615" t="s">
        <v>584</v>
      </c>
      <c r="B8" s="895"/>
      <c r="C8" s="895"/>
      <c r="D8" s="895"/>
      <c r="G8" s="15"/>
      <c r="H8" s="1423">
        <v>2</v>
      </c>
      <c r="I8" s="1424"/>
      <c r="J8" s="171" t="str">
        <f>IF(H7="other","Proof of Equivalency Required","")</f>
        <v/>
      </c>
      <c r="K8" s="895"/>
      <c r="L8" s="895"/>
      <c r="M8" s="895"/>
      <c r="N8" s="895"/>
      <c r="O8" s="895"/>
      <c r="P8" s="895"/>
      <c r="Q8" s="895"/>
      <c r="R8" s="905"/>
      <c r="S8" s="26"/>
      <c r="T8" s="318"/>
      <c r="U8" s="318"/>
      <c r="V8" s="318"/>
      <c r="W8" s="318"/>
      <c r="X8" s="318"/>
      <c r="Y8" s="318"/>
      <c r="Z8" s="318"/>
      <c r="AA8" s="318"/>
      <c r="AB8" s="318"/>
      <c r="AC8" s="318"/>
      <c r="AD8" s="318"/>
      <c r="AE8" s="318"/>
      <c r="AF8" s="318"/>
      <c r="AG8" s="318"/>
      <c r="AH8" s="318"/>
      <c r="AI8" s="318"/>
      <c r="AJ8" s="318"/>
      <c r="AK8" s="638"/>
      <c r="AL8" s="318"/>
      <c r="AM8" s="318"/>
      <c r="AN8" s="318"/>
      <c r="AO8" s="318"/>
      <c r="AP8" s="318"/>
      <c r="AQ8" s="318"/>
      <c r="AR8" s="318"/>
      <c r="AS8" s="643"/>
    </row>
    <row r="9" spans="1:45">
      <c r="A9" s="615" t="s">
        <v>585</v>
      </c>
      <c r="B9" s="895"/>
      <c r="C9" s="895"/>
      <c r="D9" s="895"/>
      <c r="G9" s="15"/>
      <c r="H9" s="1423">
        <v>150</v>
      </c>
      <c r="I9" s="1424"/>
      <c r="J9" s="170"/>
      <c r="K9" s="895"/>
      <c r="L9" s="895"/>
      <c r="M9" s="895"/>
      <c r="N9" s="895"/>
      <c r="O9" s="895"/>
      <c r="P9" s="895"/>
      <c r="Q9" s="895"/>
      <c r="R9" s="905"/>
      <c r="S9" s="26"/>
      <c r="T9" s="318"/>
      <c r="U9" s="318"/>
      <c r="V9" s="318"/>
      <c r="W9" s="318"/>
      <c r="X9" s="318"/>
      <c r="Y9" s="318"/>
      <c r="Z9" s="318"/>
      <c r="AA9" s="318"/>
      <c r="AB9" s="318"/>
      <c r="AC9" s="318"/>
      <c r="AD9" s="318"/>
      <c r="AE9" s="318"/>
      <c r="AF9" s="318"/>
      <c r="AG9" s="318"/>
      <c r="AH9" s="318"/>
      <c r="AI9" s="318"/>
      <c r="AJ9" s="318"/>
      <c r="AK9" s="643"/>
      <c r="AL9" s="318"/>
      <c r="AM9" s="318"/>
      <c r="AN9" s="318"/>
      <c r="AO9" s="318"/>
      <c r="AP9" s="318"/>
      <c r="AQ9" s="318"/>
      <c r="AR9" s="318"/>
      <c r="AS9" s="643"/>
    </row>
    <row r="10" spans="1:45" ht="12.75" customHeight="1">
      <c r="A10" s="614" t="s">
        <v>586</v>
      </c>
      <c r="B10" s="138"/>
      <c r="C10" s="138"/>
      <c r="D10" s="138"/>
      <c r="E10" s="2"/>
      <c r="F10" s="2"/>
      <c r="G10" s="136"/>
      <c r="H10" s="1423" t="s">
        <v>175</v>
      </c>
      <c r="I10" s="1424"/>
      <c r="J10" s="895"/>
      <c r="K10" s="895"/>
      <c r="L10" s="895"/>
      <c r="M10" s="895"/>
      <c r="N10" s="895"/>
      <c r="O10" s="895"/>
      <c r="P10" s="895"/>
      <c r="Q10" s="895"/>
      <c r="R10" s="905"/>
      <c r="S10" s="26"/>
      <c r="T10" s="318"/>
      <c r="U10" s="318"/>
      <c r="V10" s="318"/>
      <c r="W10" s="318"/>
      <c r="X10" s="318"/>
      <c r="Y10" s="318"/>
      <c r="Z10" s="318"/>
      <c r="AA10" s="318"/>
      <c r="AB10" s="318"/>
      <c r="AC10" s="318"/>
      <c r="AD10" s="318"/>
      <c r="AE10" s="318"/>
      <c r="AF10" s="318"/>
      <c r="AG10" s="318"/>
      <c r="AH10" s="318"/>
      <c r="AI10" s="318"/>
      <c r="AJ10" s="318"/>
      <c r="AK10" s="643"/>
      <c r="AL10" s="318"/>
      <c r="AM10" s="318"/>
      <c r="AN10" s="318"/>
      <c r="AO10" s="318"/>
      <c r="AP10" s="318"/>
      <c r="AQ10" s="318"/>
      <c r="AR10" s="318"/>
      <c r="AS10" s="643"/>
    </row>
    <row r="11" spans="1:45">
      <c r="A11" s="615" t="s">
        <v>584</v>
      </c>
      <c r="B11" s="895"/>
      <c r="C11" s="895"/>
      <c r="D11" s="895"/>
      <c r="G11" s="15"/>
      <c r="H11" s="1423">
        <v>1</v>
      </c>
      <c r="I11" s="1424"/>
      <c r="J11" s="170" t="str">
        <f>IF(H10="other","Proof of Equivalency Required","")</f>
        <v/>
      </c>
      <c r="K11" s="895"/>
      <c r="L11" s="895"/>
      <c r="M11" s="895"/>
      <c r="N11" s="895"/>
      <c r="O11" s="895"/>
      <c r="P11" s="895"/>
      <c r="Q11" s="895"/>
      <c r="R11" s="905"/>
      <c r="S11" s="26"/>
      <c r="T11" s="26"/>
      <c r="U11" s="26"/>
      <c r="V11" s="26"/>
      <c r="W11" s="26"/>
      <c r="X11" s="26"/>
      <c r="Y11" s="26"/>
      <c r="Z11" s="26"/>
      <c r="AA11" s="26"/>
      <c r="AB11" s="26"/>
      <c r="AC11" s="26"/>
      <c r="AD11" s="26"/>
      <c r="AE11" s="26"/>
      <c r="AF11" s="26"/>
      <c r="AG11" s="26"/>
      <c r="AH11" s="26"/>
      <c r="AI11" s="26"/>
      <c r="AJ11" s="26"/>
      <c r="AK11" s="638"/>
      <c r="AL11" s="318"/>
      <c r="AM11" s="318"/>
      <c r="AN11" s="318"/>
      <c r="AO11" s="318"/>
      <c r="AP11" s="318"/>
      <c r="AQ11" s="318"/>
      <c r="AR11" s="318"/>
      <c r="AS11" s="643"/>
    </row>
    <row r="12" spans="1:45">
      <c r="A12" s="616" t="s">
        <v>587</v>
      </c>
      <c r="B12" s="139"/>
      <c r="C12" s="139"/>
      <c r="D12" s="139"/>
      <c r="E12" s="80"/>
      <c r="F12" s="80"/>
      <c r="G12" s="81"/>
      <c r="H12" s="1423">
        <v>100</v>
      </c>
      <c r="I12" s="1424"/>
      <c r="J12" s="170"/>
      <c r="K12" s="895"/>
      <c r="L12" s="895"/>
      <c r="M12" s="895"/>
      <c r="N12" s="895"/>
      <c r="O12" s="895"/>
      <c r="P12" s="895"/>
      <c r="Q12" s="895"/>
      <c r="R12" s="905"/>
      <c r="S12" s="26"/>
      <c r="T12" s="26"/>
      <c r="U12" s="26"/>
      <c r="V12" s="26"/>
      <c r="W12" s="26"/>
      <c r="X12" s="26"/>
      <c r="Y12" s="26"/>
      <c r="Z12" s="26"/>
      <c r="AA12" s="26"/>
      <c r="AB12" s="26"/>
      <c r="AC12" s="26"/>
      <c r="AD12" s="26"/>
      <c r="AE12" s="26"/>
      <c r="AF12" s="26"/>
      <c r="AG12" s="26"/>
      <c r="AH12" s="26"/>
      <c r="AI12" s="26"/>
      <c r="AJ12" s="26"/>
      <c r="AK12" s="638"/>
      <c r="AL12" s="318"/>
      <c r="AM12" s="318"/>
      <c r="AN12" s="318"/>
      <c r="AO12" s="318"/>
      <c r="AP12" s="318"/>
      <c r="AQ12" s="318"/>
      <c r="AR12" s="318"/>
      <c r="AS12" s="643"/>
    </row>
    <row r="13" spans="1:45" ht="12.75" customHeight="1">
      <c r="A13" s="614" t="s">
        <v>588</v>
      </c>
      <c r="B13" s="138"/>
      <c r="C13" s="138"/>
      <c r="D13" s="138"/>
      <c r="E13" s="2"/>
      <c r="F13" s="2"/>
      <c r="G13" s="136"/>
      <c r="H13" s="1423" t="s">
        <v>175</v>
      </c>
      <c r="I13" s="1424"/>
      <c r="J13" s="895"/>
      <c r="K13" s="895"/>
      <c r="L13" s="895"/>
      <c r="M13" s="895"/>
      <c r="N13" s="895"/>
      <c r="O13" s="895"/>
      <c r="P13" s="895"/>
      <c r="Q13" s="895"/>
      <c r="R13" s="905"/>
      <c r="S13" s="26"/>
      <c r="T13" s="26"/>
      <c r="U13" s="26"/>
      <c r="V13" s="26"/>
      <c r="W13" s="26"/>
      <c r="X13" s="26"/>
      <c r="Y13" s="26"/>
      <c r="Z13" s="26"/>
      <c r="AA13" s="26"/>
      <c r="AB13" s="26"/>
      <c r="AC13" s="26"/>
      <c r="AD13" s="26"/>
      <c r="AE13" s="26"/>
      <c r="AF13" s="26"/>
      <c r="AG13" s="26"/>
      <c r="AH13" s="26"/>
      <c r="AI13" s="26"/>
      <c r="AJ13" s="26"/>
      <c r="AK13" s="638"/>
      <c r="AL13" s="318"/>
      <c r="AM13" s="318"/>
      <c r="AN13" s="318"/>
      <c r="AO13" s="318"/>
      <c r="AP13" s="318"/>
      <c r="AQ13" s="318"/>
      <c r="AR13" s="318"/>
      <c r="AS13" s="643"/>
    </row>
    <row r="14" spans="1:45">
      <c r="A14" s="615" t="s">
        <v>584</v>
      </c>
      <c r="B14" s="895"/>
      <c r="C14" s="895"/>
      <c r="D14" s="895"/>
      <c r="G14" s="15"/>
      <c r="H14" s="1423">
        <v>2</v>
      </c>
      <c r="I14" s="1424"/>
      <c r="J14" s="170" t="str">
        <f>IF(H13="other","Proof of Equivalency Required","")</f>
        <v/>
      </c>
      <c r="K14" s="895"/>
      <c r="Q14" s="895"/>
      <c r="R14" s="905"/>
      <c r="S14" s="26"/>
      <c r="T14" s="26"/>
      <c r="U14" s="26"/>
      <c r="V14" s="26"/>
      <c r="W14" s="26"/>
      <c r="X14" s="26"/>
      <c r="Y14" s="26"/>
      <c r="Z14" s="26"/>
      <c r="AA14" s="26"/>
      <c r="AB14" s="26"/>
      <c r="AC14" s="26"/>
      <c r="AD14" s="26"/>
      <c r="AE14" s="26"/>
      <c r="AF14" s="26"/>
      <c r="AG14" s="26"/>
      <c r="AH14" s="26"/>
      <c r="AI14" s="26"/>
      <c r="AJ14" s="26"/>
      <c r="AK14" s="638"/>
      <c r="AL14" s="318"/>
      <c r="AM14" s="318"/>
      <c r="AN14" s="318"/>
      <c r="AO14" s="318"/>
      <c r="AP14" s="318"/>
      <c r="AQ14" s="318"/>
      <c r="AR14" s="318"/>
      <c r="AS14" s="643"/>
    </row>
    <row r="15" spans="1:45">
      <c r="A15" s="616" t="s">
        <v>587</v>
      </c>
      <c r="B15" s="139"/>
      <c r="C15" s="139"/>
      <c r="D15" s="139"/>
      <c r="E15" s="80"/>
      <c r="F15" s="80"/>
      <c r="G15" s="81"/>
      <c r="H15" s="1423">
        <v>90</v>
      </c>
      <c r="I15" s="1424"/>
      <c r="J15" s="170"/>
      <c r="K15" s="895"/>
      <c r="L15" s="895"/>
      <c r="N15" s="253"/>
      <c r="O15" s="253"/>
      <c r="P15" s="253"/>
      <c r="Q15" s="253"/>
      <c r="R15" s="905"/>
      <c r="S15" s="26"/>
      <c r="T15" s="26"/>
      <c r="U15" s="26"/>
      <c r="V15" s="26"/>
      <c r="W15" s="26"/>
      <c r="X15" s="26"/>
      <c r="Y15" s="26"/>
      <c r="Z15" s="26"/>
      <c r="AA15" s="26"/>
      <c r="AB15" s="26"/>
      <c r="AC15" s="26"/>
      <c r="AD15" s="26"/>
      <c r="AE15" s="26"/>
      <c r="AF15" s="26"/>
      <c r="AG15" s="26"/>
      <c r="AH15" s="26"/>
      <c r="AI15" s="26"/>
      <c r="AJ15" s="26"/>
      <c r="AK15" s="638"/>
      <c r="AL15" s="318"/>
      <c r="AM15" s="318"/>
      <c r="AN15" s="318"/>
      <c r="AO15" s="318"/>
      <c r="AP15" s="318"/>
      <c r="AQ15" s="318"/>
      <c r="AR15" s="318"/>
      <c r="AS15" s="643"/>
    </row>
    <row r="16" spans="1:45" ht="12.75" customHeight="1">
      <c r="A16" s="614" t="s">
        <v>589</v>
      </c>
      <c r="B16" s="138"/>
      <c r="C16" s="138"/>
      <c r="D16" s="138"/>
      <c r="E16" s="2"/>
      <c r="F16" s="2"/>
      <c r="G16" s="136"/>
      <c r="H16" s="1423" t="s">
        <v>175</v>
      </c>
      <c r="I16" s="1424"/>
      <c r="J16" s="895"/>
      <c r="K16" s="895"/>
      <c r="L16" s="895"/>
      <c r="M16" s="895"/>
      <c r="N16" s="895"/>
      <c r="O16" s="895"/>
      <c r="P16" s="895"/>
      <c r="Q16" s="895"/>
      <c r="R16" s="905"/>
      <c r="S16" s="26"/>
      <c r="T16" s="26"/>
      <c r="U16" s="26"/>
      <c r="V16" s="26"/>
      <c r="W16" s="26"/>
      <c r="X16" s="26"/>
      <c r="Y16" s="26"/>
      <c r="Z16" s="26"/>
      <c r="AA16" s="26"/>
      <c r="AB16" s="26"/>
      <c r="AC16" s="26"/>
      <c r="AD16" s="26"/>
      <c r="AE16" s="26"/>
      <c r="AF16" s="26"/>
      <c r="AG16" s="26"/>
      <c r="AH16" s="26"/>
      <c r="AI16" s="26"/>
      <c r="AJ16" s="26"/>
      <c r="AK16" s="638"/>
      <c r="AL16" s="318"/>
      <c r="AM16" s="318"/>
      <c r="AN16" s="318"/>
      <c r="AO16" s="318"/>
      <c r="AP16" s="318"/>
      <c r="AQ16" s="318"/>
      <c r="AR16" s="318"/>
      <c r="AS16" s="643"/>
    </row>
    <row r="17" spans="1:45">
      <c r="A17" s="615" t="s">
        <v>584</v>
      </c>
      <c r="B17" s="895"/>
      <c r="C17" s="895"/>
      <c r="D17" s="895"/>
      <c r="G17" s="15"/>
      <c r="H17" s="1423">
        <v>1</v>
      </c>
      <c r="I17" s="1424"/>
      <c r="J17" s="170" t="str">
        <f>IF(H16="other","Proof of Equivalency Required","")</f>
        <v/>
      </c>
      <c r="K17" s="895"/>
      <c r="L17" s="895"/>
      <c r="M17" s="895"/>
      <c r="N17" s="895"/>
      <c r="O17" s="895"/>
      <c r="P17" s="895"/>
      <c r="Q17" s="895"/>
      <c r="R17" s="905"/>
      <c r="S17" s="26"/>
      <c r="T17" s="26"/>
      <c r="U17" s="26"/>
      <c r="V17" s="26"/>
      <c r="W17" s="26"/>
      <c r="X17" s="26"/>
      <c r="Y17" s="26"/>
      <c r="Z17" s="26"/>
      <c r="AA17" s="26"/>
      <c r="AB17" s="26"/>
      <c r="AC17" s="26"/>
      <c r="AD17" s="26"/>
      <c r="AE17" s="26"/>
      <c r="AF17" s="26"/>
      <c r="AG17" s="26"/>
      <c r="AH17" s="26"/>
      <c r="AI17" s="26"/>
      <c r="AJ17" s="26"/>
      <c r="AK17" s="638"/>
      <c r="AL17" s="318"/>
      <c r="AM17" s="318"/>
      <c r="AN17" s="318"/>
      <c r="AO17" s="318"/>
      <c r="AP17" s="318"/>
      <c r="AQ17" s="318"/>
      <c r="AR17" s="318"/>
      <c r="AS17" s="643"/>
    </row>
    <row r="18" spans="1:45">
      <c r="A18" s="616" t="s">
        <v>585</v>
      </c>
      <c r="B18" s="139"/>
      <c r="C18" s="139"/>
      <c r="D18" s="139"/>
      <c r="E18" s="80"/>
      <c r="F18" s="80"/>
      <c r="G18" s="81"/>
      <c r="H18" s="1423">
        <v>150</v>
      </c>
      <c r="I18" s="1424"/>
      <c r="J18" s="170"/>
      <c r="K18" s="895"/>
      <c r="L18" s="895"/>
      <c r="M18" s="895"/>
      <c r="N18" s="895"/>
      <c r="O18" s="895"/>
      <c r="P18" s="895"/>
      <c r="Q18" s="895"/>
      <c r="R18" s="905"/>
      <c r="S18" s="26"/>
      <c r="T18" s="26"/>
      <c r="U18" s="26"/>
      <c r="V18" s="26"/>
      <c r="W18" s="26"/>
      <c r="X18" s="26"/>
      <c r="Y18" s="26"/>
      <c r="Z18" s="26"/>
      <c r="AA18" s="26"/>
      <c r="AB18" s="26"/>
      <c r="AC18" s="26"/>
      <c r="AD18" s="26"/>
      <c r="AE18" s="26"/>
      <c r="AF18" s="26"/>
      <c r="AG18" s="26"/>
      <c r="AH18" s="26"/>
      <c r="AI18" s="26"/>
      <c r="AJ18" s="26"/>
      <c r="AK18" s="638"/>
      <c r="AL18" s="318"/>
      <c r="AM18" s="318"/>
      <c r="AN18" s="318"/>
      <c r="AO18" s="318"/>
      <c r="AP18" s="318"/>
      <c r="AQ18" s="318"/>
      <c r="AR18" s="318"/>
      <c r="AS18" s="643"/>
    </row>
    <row r="19" spans="1:45">
      <c r="A19" s="615" t="s">
        <v>590</v>
      </c>
      <c r="B19" s="170"/>
      <c r="C19" s="170"/>
      <c r="D19" s="170"/>
      <c r="E19" s="170"/>
      <c r="F19" s="170"/>
      <c r="G19" s="170"/>
      <c r="H19" s="1427" t="s">
        <v>111</v>
      </c>
      <c r="I19" s="1428"/>
      <c r="J19" s="896" t="str">
        <f t="shared" ref="J19:J24" si="0">IF(H19="N/A","",IF(H19="0-8","2","3"))</f>
        <v/>
      </c>
      <c r="K19" s="512" t="str">
        <f t="shared" ref="K19:K24" si="1">IF(NOT(H19="N/A"),"M6 fasteners required between vert. walls","")</f>
        <v/>
      </c>
      <c r="L19" s="170"/>
      <c r="M19" s="170"/>
      <c r="N19" s="170"/>
      <c r="O19" s="170"/>
      <c r="P19" s="170"/>
      <c r="Q19" s="170"/>
      <c r="R19" s="172"/>
      <c r="S19" s="26"/>
      <c r="T19" s="26"/>
      <c r="U19" s="26"/>
      <c r="V19" s="26"/>
      <c r="W19" s="26"/>
      <c r="X19" s="26"/>
      <c r="Y19" s="26"/>
      <c r="Z19" s="26"/>
      <c r="AA19" s="26"/>
      <c r="AB19" s="26"/>
      <c r="AC19" s="26"/>
      <c r="AD19" s="26"/>
      <c r="AE19" s="26"/>
      <c r="AF19" s="26"/>
      <c r="AG19" s="26"/>
      <c r="AH19" s="26"/>
      <c r="AI19" s="26"/>
      <c r="AJ19" s="26"/>
      <c r="AK19" s="638"/>
      <c r="AL19" s="318"/>
      <c r="AM19" s="318"/>
      <c r="AN19" s="318"/>
      <c r="AO19" s="318"/>
      <c r="AP19" s="318"/>
      <c r="AQ19" s="318"/>
      <c r="AR19" s="318"/>
      <c r="AS19" s="643"/>
    </row>
    <row r="20" spans="1:45">
      <c r="A20" s="615" t="s">
        <v>591</v>
      </c>
      <c r="B20" s="170"/>
      <c r="C20" s="170"/>
      <c r="D20" s="170"/>
      <c r="E20" s="170"/>
      <c r="F20" s="170"/>
      <c r="G20" s="170"/>
      <c r="H20" s="1427" t="s">
        <v>111</v>
      </c>
      <c r="I20" s="1428"/>
      <c r="J20" s="896" t="str">
        <f t="shared" si="0"/>
        <v/>
      </c>
      <c r="K20" s="512" t="str">
        <f t="shared" si="1"/>
        <v/>
      </c>
      <c r="L20" s="170"/>
      <c r="M20" s="170"/>
      <c r="N20" s="170"/>
      <c r="O20" s="170"/>
      <c r="P20" s="170"/>
      <c r="Q20" s="170"/>
      <c r="R20" s="172"/>
      <c r="S20" s="26"/>
      <c r="T20" s="26"/>
      <c r="U20" s="26"/>
      <c r="V20" s="26"/>
      <c r="W20" s="26"/>
      <c r="X20" s="26"/>
      <c r="Y20" s="26"/>
      <c r="Z20" s="26"/>
      <c r="AA20" s="26"/>
      <c r="AB20" s="26"/>
      <c r="AC20" s="26"/>
      <c r="AD20" s="26"/>
      <c r="AE20" s="26"/>
      <c r="AF20" s="26"/>
      <c r="AG20" s="26"/>
      <c r="AH20" s="26"/>
      <c r="AI20" s="26"/>
      <c r="AJ20" s="26"/>
      <c r="AK20" s="638"/>
      <c r="AL20" s="318"/>
      <c r="AM20" s="318"/>
      <c r="AN20" s="318"/>
      <c r="AO20" s="318"/>
      <c r="AP20" s="318"/>
      <c r="AQ20" s="318"/>
      <c r="AR20" s="318"/>
      <c r="AS20" s="643"/>
    </row>
    <row r="21" spans="1:45">
      <c r="A21" s="615" t="s">
        <v>592</v>
      </c>
      <c r="B21" s="897"/>
      <c r="C21" s="170"/>
      <c r="D21" s="170"/>
      <c r="E21" s="170"/>
      <c r="F21" s="170"/>
      <c r="G21" s="170"/>
      <c r="H21" s="1427" t="s">
        <v>111</v>
      </c>
      <c r="I21" s="1428"/>
      <c r="J21" s="896" t="str">
        <f t="shared" si="0"/>
        <v/>
      </c>
      <c r="K21" s="512" t="str">
        <f t="shared" si="1"/>
        <v/>
      </c>
      <c r="L21" s="170"/>
      <c r="M21" s="170"/>
      <c r="N21" s="170"/>
      <c r="O21" s="170"/>
      <c r="P21" s="170"/>
      <c r="Q21" s="170"/>
      <c r="R21" s="172"/>
      <c r="S21" s="26"/>
      <c r="T21" s="26"/>
      <c r="U21" s="26"/>
      <c r="V21" s="26"/>
      <c r="W21" s="26"/>
      <c r="X21" s="26"/>
      <c r="Y21" s="26"/>
      <c r="Z21" s="26"/>
      <c r="AA21" s="26"/>
      <c r="AB21" s="26"/>
      <c r="AC21" s="26"/>
      <c r="AD21" s="26"/>
      <c r="AE21" s="26"/>
      <c r="AF21" s="26"/>
      <c r="AG21" s="26"/>
      <c r="AH21" s="26"/>
      <c r="AI21" s="26"/>
      <c r="AJ21" s="26"/>
      <c r="AK21" s="638"/>
      <c r="AL21" s="318"/>
      <c r="AM21" s="318"/>
      <c r="AN21" s="318"/>
      <c r="AO21" s="318"/>
      <c r="AP21" s="318"/>
      <c r="AQ21" s="318"/>
      <c r="AR21" s="318"/>
      <c r="AS21" s="643"/>
    </row>
    <row r="22" spans="1:45">
      <c r="A22" s="615" t="s">
        <v>593</v>
      </c>
      <c r="B22" s="170"/>
      <c r="C22" s="170"/>
      <c r="D22" s="170"/>
      <c r="E22" s="170"/>
      <c r="F22" s="170"/>
      <c r="G22" s="170"/>
      <c r="H22" s="1427" t="s">
        <v>111</v>
      </c>
      <c r="I22" s="1428"/>
      <c r="J22" s="896" t="str">
        <f t="shared" si="0"/>
        <v/>
      </c>
      <c r="K22" s="512" t="str">
        <f t="shared" si="1"/>
        <v/>
      </c>
      <c r="L22" s="170"/>
      <c r="M22" s="170"/>
      <c r="N22" s="170"/>
      <c r="O22" s="170"/>
      <c r="P22" s="170"/>
      <c r="Q22" s="170"/>
      <c r="R22" s="172"/>
      <c r="S22" s="26"/>
      <c r="T22" s="26"/>
      <c r="U22" s="26"/>
      <c r="V22" s="26"/>
      <c r="W22" s="26"/>
      <c r="X22" s="26"/>
      <c r="Y22" s="26"/>
      <c r="Z22" s="26"/>
      <c r="AA22" s="26"/>
      <c r="AB22" s="26"/>
      <c r="AC22" s="26"/>
      <c r="AD22" s="26"/>
      <c r="AE22" s="26"/>
      <c r="AF22" s="26"/>
      <c r="AG22" s="26"/>
      <c r="AH22" s="26"/>
      <c r="AI22" s="26"/>
      <c r="AJ22" s="26"/>
      <c r="AK22" s="638"/>
      <c r="AL22" s="318"/>
      <c r="AM22" s="318"/>
      <c r="AN22" s="318"/>
      <c r="AO22" s="318"/>
      <c r="AP22" s="318"/>
      <c r="AQ22" s="318"/>
      <c r="AR22" s="318"/>
      <c r="AS22" s="643"/>
    </row>
    <row r="23" spans="1:45">
      <c r="A23" s="615" t="s">
        <v>594</v>
      </c>
      <c r="B23" s="170"/>
      <c r="C23" s="170"/>
      <c r="D23" s="170"/>
      <c r="E23" s="170"/>
      <c r="F23" s="170"/>
      <c r="G23" s="170"/>
      <c r="H23" s="1425" t="s">
        <v>111</v>
      </c>
      <c r="I23" s="1426"/>
      <c r="J23" s="896" t="str">
        <f t="shared" si="0"/>
        <v/>
      </c>
      <c r="K23" s="512" t="str">
        <f t="shared" si="1"/>
        <v/>
      </c>
      <c r="L23" s="170"/>
      <c r="M23" s="170"/>
      <c r="N23" s="170"/>
      <c r="O23" s="170"/>
      <c r="P23" s="170"/>
      <c r="Q23" s="170"/>
      <c r="R23" s="172"/>
      <c r="S23" s="26"/>
      <c r="T23" s="26"/>
      <c r="U23" s="26"/>
      <c r="V23" s="26"/>
      <c r="W23" s="26"/>
      <c r="X23" s="26"/>
      <c r="Y23" s="26"/>
      <c r="Z23" s="26"/>
      <c r="AA23" s="26"/>
      <c r="AB23" s="26"/>
      <c r="AC23" s="26"/>
      <c r="AD23" s="26"/>
      <c r="AE23" s="26"/>
      <c r="AF23" s="26"/>
      <c r="AG23" s="26"/>
      <c r="AH23" s="26"/>
      <c r="AI23" s="26"/>
      <c r="AJ23" s="26"/>
      <c r="AK23" s="638"/>
      <c r="AL23" s="318"/>
      <c r="AM23" s="318"/>
      <c r="AN23" s="318"/>
      <c r="AO23" s="318"/>
      <c r="AP23" s="318"/>
      <c r="AQ23" s="318"/>
      <c r="AR23" s="318"/>
      <c r="AS23" s="643"/>
    </row>
    <row r="24" spans="1:45">
      <c r="A24" s="615" t="s">
        <v>595</v>
      </c>
      <c r="B24" s="170"/>
      <c r="C24" s="170"/>
      <c r="D24" s="170"/>
      <c r="E24" s="170"/>
      <c r="F24" s="170"/>
      <c r="G24" s="170"/>
      <c r="H24" s="1422" t="s">
        <v>111</v>
      </c>
      <c r="I24" s="1422"/>
      <c r="J24" s="896" t="str">
        <f t="shared" si="0"/>
        <v/>
      </c>
      <c r="K24" s="512" t="str">
        <f t="shared" si="1"/>
        <v/>
      </c>
      <c r="L24" s="512"/>
      <c r="M24" s="170"/>
      <c r="N24" s="170"/>
      <c r="O24" s="170"/>
      <c r="P24" s="170"/>
      <c r="Q24" s="170"/>
      <c r="R24" s="172"/>
      <c r="S24" s="26"/>
      <c r="T24" s="26"/>
      <c r="U24" s="26"/>
      <c r="V24" s="26"/>
      <c r="W24" s="26"/>
      <c r="X24" s="26"/>
      <c r="Y24" s="26"/>
      <c r="Z24" s="26"/>
      <c r="AA24" s="26"/>
      <c r="AB24" s="26"/>
      <c r="AC24" s="26"/>
      <c r="AD24" s="26"/>
      <c r="AE24" s="26"/>
      <c r="AF24" s="26"/>
      <c r="AG24" s="26"/>
      <c r="AH24" s="26"/>
      <c r="AI24" s="26"/>
      <c r="AJ24" s="26"/>
      <c r="AK24" s="638"/>
      <c r="AL24" s="318"/>
      <c r="AM24" s="318"/>
      <c r="AN24" s="318"/>
      <c r="AO24" s="318"/>
      <c r="AP24" s="318"/>
      <c r="AQ24" s="318"/>
      <c r="AR24" s="318"/>
      <c r="AS24" s="643"/>
    </row>
    <row r="25" spans="1:45">
      <c r="A25" s="615" t="s">
        <v>596</v>
      </c>
      <c r="B25" s="170"/>
      <c r="C25" s="170"/>
      <c r="D25" s="170"/>
      <c r="E25" s="170"/>
      <c r="F25" s="170"/>
      <c r="G25" s="170"/>
      <c r="H25" s="1422" t="s">
        <v>111</v>
      </c>
      <c r="I25" s="1422"/>
      <c r="J25" s="896" t="str">
        <f t="shared" ref="J25" si="2">IF(H25="N/A","",IF(H25="0-8","2","3"))</f>
        <v/>
      </c>
      <c r="K25" s="512" t="str">
        <f t="shared" ref="K25" si="3">IF(NOT(H25="N/A"),"M6 fasteners required between vert. walls","")</f>
        <v/>
      </c>
      <c r="L25" s="512"/>
      <c r="M25" s="170"/>
      <c r="N25" s="170"/>
      <c r="O25" s="170"/>
      <c r="P25" s="170"/>
      <c r="Q25" s="170"/>
      <c r="R25" s="172"/>
      <c r="S25" s="26"/>
      <c r="T25" s="26"/>
      <c r="U25" s="26"/>
      <c r="V25" s="26"/>
      <c r="W25" s="26"/>
      <c r="X25" s="26"/>
      <c r="Y25" s="26"/>
      <c r="Z25" s="26"/>
      <c r="AA25" s="26"/>
      <c r="AB25" s="26"/>
      <c r="AC25" s="26"/>
      <c r="AD25" s="26"/>
      <c r="AE25" s="26"/>
      <c r="AF25" s="26"/>
      <c r="AG25" s="26"/>
      <c r="AH25" s="26"/>
      <c r="AI25" s="26"/>
      <c r="AJ25" s="26"/>
      <c r="AK25" s="638"/>
      <c r="AL25" s="318"/>
      <c r="AM25" s="318"/>
      <c r="AN25" s="318"/>
      <c r="AO25" s="318"/>
      <c r="AP25" s="318"/>
      <c r="AQ25" s="318"/>
      <c r="AR25" s="318"/>
      <c r="AS25" s="643"/>
    </row>
    <row r="26" spans="1:45">
      <c r="A26" s="615" t="s">
        <v>597</v>
      </c>
      <c r="B26" s="170"/>
      <c r="C26" s="170"/>
      <c r="D26" s="170"/>
      <c r="E26" s="170"/>
      <c r="F26" s="170"/>
      <c r="G26" s="170"/>
      <c r="H26" s="1422" t="s">
        <v>111</v>
      </c>
      <c r="I26" s="1422"/>
      <c r="J26" s="896" t="str">
        <f t="shared" ref="J26" si="4">IF(H26="N/A","",IF(H26="0-8","2","3"))</f>
        <v/>
      </c>
      <c r="K26" s="512" t="str">
        <f t="shared" ref="K26" si="5">IF(NOT(H26="N/A"),"M6 fasteners required between vert. walls","")</f>
        <v/>
      </c>
      <c r="L26" s="512"/>
      <c r="M26" s="170"/>
      <c r="N26" s="170"/>
      <c r="O26" s="170"/>
      <c r="P26" s="170"/>
      <c r="Q26" s="170"/>
      <c r="R26" s="172"/>
      <c r="S26" s="26"/>
      <c r="T26" s="26"/>
      <c r="U26" s="26"/>
      <c r="V26" s="26"/>
      <c r="W26" s="26"/>
      <c r="X26" s="26"/>
      <c r="Y26" s="26"/>
      <c r="Z26" s="26"/>
      <c r="AA26" s="26"/>
      <c r="AB26" s="26"/>
      <c r="AC26" s="26"/>
      <c r="AD26" s="26"/>
      <c r="AE26" s="26"/>
      <c r="AF26" s="26"/>
      <c r="AG26" s="26"/>
      <c r="AH26" s="26"/>
      <c r="AI26" s="26"/>
      <c r="AJ26" s="26"/>
      <c r="AK26" s="638"/>
      <c r="AL26" s="318"/>
      <c r="AM26" s="318"/>
      <c r="AN26" s="318"/>
      <c r="AO26" s="318"/>
      <c r="AP26" s="318"/>
      <c r="AQ26" s="318"/>
      <c r="AR26" s="318"/>
      <c r="AS26" s="643"/>
    </row>
    <row r="27" spans="1:45">
      <c r="A27" s="615" t="s">
        <v>598</v>
      </c>
      <c r="B27" s="170"/>
      <c r="C27" s="170"/>
      <c r="D27" s="170"/>
      <c r="E27" s="170"/>
      <c r="F27" s="170"/>
      <c r="G27" s="170"/>
      <c r="H27" s="1422" t="s">
        <v>111</v>
      </c>
      <c r="I27" s="1422"/>
      <c r="J27" s="896" t="str">
        <f t="shared" ref="J27" si="6">IF(H27="N/A","",IF(H27="0-8","2","3"))</f>
        <v/>
      </c>
      <c r="K27" s="512" t="str">
        <f t="shared" ref="K27" si="7">IF(NOT(H27="N/A"),"M6 fasteners required between vert. walls","")</f>
        <v/>
      </c>
      <c r="L27" s="512"/>
      <c r="M27" s="170"/>
      <c r="N27" s="170"/>
      <c r="O27" s="170"/>
      <c r="P27" s="170"/>
      <c r="Q27" s="170"/>
      <c r="R27" s="172"/>
      <c r="S27" s="26"/>
      <c r="T27" s="26"/>
      <c r="U27" s="26"/>
      <c r="V27" s="26"/>
      <c r="W27" s="26"/>
      <c r="X27" s="26"/>
      <c r="Y27" s="26"/>
      <c r="Z27" s="26"/>
      <c r="AA27" s="26"/>
      <c r="AB27" s="26"/>
      <c r="AC27" s="26"/>
      <c r="AD27" s="26"/>
      <c r="AE27" s="26"/>
      <c r="AF27" s="26"/>
      <c r="AG27" s="26"/>
      <c r="AH27" s="26"/>
      <c r="AI27" s="26"/>
      <c r="AJ27" s="26"/>
      <c r="AK27" s="638"/>
      <c r="AL27" s="318"/>
      <c r="AM27" s="318"/>
      <c r="AN27" s="318"/>
      <c r="AO27" s="318"/>
      <c r="AP27" s="318"/>
      <c r="AQ27" s="318"/>
      <c r="AR27" s="318"/>
      <c r="AS27" s="643"/>
    </row>
    <row r="28" spans="1:45">
      <c r="A28" s="616" t="s">
        <v>599</v>
      </c>
      <c r="B28" s="173"/>
      <c r="C28" s="173"/>
      <c r="D28" s="173"/>
      <c r="E28" s="173"/>
      <c r="F28" s="173"/>
      <c r="G28" s="173"/>
      <c r="H28" s="1422" t="s">
        <v>111</v>
      </c>
      <c r="I28" s="1422"/>
      <c r="J28" s="370" t="str">
        <f>IF(H28="N/A","",IF(H28="0-8","2","3"))</f>
        <v/>
      </c>
      <c r="K28" s="513" t="str">
        <f t="shared" ref="K28" si="8">IF(NOT(H28="N/A"),"M6 fasteners required between vert. walls","")</f>
        <v/>
      </c>
      <c r="L28" s="513"/>
      <c r="M28" s="173"/>
      <c r="N28" s="173"/>
      <c r="O28" s="173"/>
      <c r="P28" s="173"/>
      <c r="Q28" s="173"/>
      <c r="R28" s="174"/>
      <c r="S28" s="26"/>
      <c r="T28" s="26"/>
      <c r="U28" s="26"/>
      <c r="V28" s="26"/>
      <c r="W28" s="26"/>
      <c r="X28" s="26"/>
      <c r="Y28" s="26"/>
      <c r="Z28" s="26"/>
      <c r="AA28" s="26"/>
      <c r="AB28" s="26"/>
      <c r="AC28" s="26"/>
      <c r="AD28" s="26"/>
      <c r="AE28" s="26"/>
      <c r="AF28" s="26"/>
      <c r="AG28" s="26"/>
      <c r="AH28" s="26"/>
      <c r="AI28" s="26"/>
      <c r="AJ28" s="26"/>
      <c r="AK28" s="638"/>
      <c r="AL28" s="318"/>
      <c r="AM28" s="318"/>
      <c r="AN28" s="318"/>
      <c r="AO28" s="318"/>
      <c r="AP28" s="318"/>
      <c r="AQ28" s="318"/>
      <c r="AR28" s="318"/>
      <c r="AS28" s="643"/>
    </row>
    <row r="29" spans="1:45">
      <c r="A29" s="898"/>
      <c r="B29" s="1420" t="s">
        <v>600</v>
      </c>
      <c r="C29" s="1420"/>
      <c r="D29" s="1420"/>
      <c r="E29" s="1420"/>
      <c r="F29" s="1420"/>
      <c r="G29" s="1420"/>
      <c r="H29" s="1420"/>
      <c r="I29" s="1420"/>
      <c r="J29" s="1420"/>
      <c r="K29" s="1420"/>
      <c r="L29" s="1420"/>
      <c r="M29" s="1420"/>
      <c r="N29" s="1420"/>
      <c r="O29" s="1420"/>
      <c r="P29" s="1420"/>
      <c r="Q29" s="1420"/>
      <c r="R29" s="1421"/>
      <c r="S29" s="318"/>
      <c r="T29" s="318"/>
      <c r="U29" s="318"/>
      <c r="V29" s="318"/>
      <c r="W29" s="318"/>
      <c r="X29" s="318"/>
      <c r="Y29" s="318"/>
      <c r="Z29" s="318"/>
      <c r="AA29" s="318"/>
      <c r="AB29" s="318"/>
      <c r="AC29" s="318"/>
      <c r="AD29" s="318"/>
      <c r="AE29" s="318"/>
      <c r="AF29" s="318"/>
      <c r="AG29" s="318"/>
      <c r="AH29" s="318"/>
      <c r="AI29" s="318"/>
      <c r="AJ29" s="318"/>
      <c r="AK29" s="643"/>
      <c r="AL29" s="318"/>
      <c r="AM29" s="318"/>
      <c r="AN29" s="318"/>
      <c r="AO29" s="318"/>
      <c r="AP29" s="318"/>
      <c r="AQ29" s="318"/>
      <c r="AR29" s="318"/>
      <c r="AS29" s="643"/>
    </row>
    <row r="30" spans="1:45">
      <c r="A30" s="898"/>
      <c r="B30" s="1420" t="s">
        <v>601</v>
      </c>
      <c r="C30" s="1420"/>
      <c r="D30" s="1420"/>
      <c r="E30" s="1420"/>
      <c r="F30" s="1420"/>
      <c r="G30" s="1420"/>
      <c r="H30" s="1420"/>
      <c r="I30" s="1420"/>
      <c r="J30" s="1420"/>
      <c r="K30" s="1420"/>
      <c r="L30" s="1420"/>
      <c r="M30" s="1420"/>
      <c r="N30" s="1420"/>
      <c r="O30" s="1420"/>
      <c r="P30" s="1420"/>
      <c r="Q30" s="1420"/>
      <c r="R30" s="1421"/>
      <c r="S30" s="318"/>
      <c r="T30" s="318"/>
      <c r="U30" s="318"/>
      <c r="V30" s="318"/>
      <c r="W30" s="318"/>
      <c r="X30" s="318"/>
      <c r="Y30" s="318"/>
      <c r="Z30" s="318"/>
      <c r="AA30" s="318"/>
      <c r="AB30" s="318"/>
      <c r="AC30" s="318"/>
      <c r="AD30" s="318"/>
      <c r="AE30" s="318"/>
      <c r="AF30" s="318"/>
      <c r="AG30" s="318"/>
      <c r="AH30" s="318"/>
      <c r="AI30" s="318"/>
      <c r="AJ30" s="318"/>
      <c r="AK30" s="643"/>
      <c r="AL30" s="318"/>
      <c r="AM30" s="318"/>
      <c r="AN30" s="318"/>
      <c r="AO30" s="318"/>
      <c r="AP30" s="318"/>
      <c r="AQ30" s="318"/>
      <c r="AR30" s="318"/>
      <c r="AS30" s="643"/>
    </row>
    <row r="31" spans="1:45">
      <c r="A31" s="898"/>
      <c r="B31" s="1429" t="s">
        <v>602</v>
      </c>
      <c r="C31" s="1420"/>
      <c r="D31" s="1420"/>
      <c r="E31" s="1420"/>
      <c r="F31" s="1420"/>
      <c r="G31" s="1420"/>
      <c r="H31" s="1420"/>
      <c r="I31" s="1420"/>
      <c r="J31" s="1420"/>
      <c r="K31" s="1420"/>
      <c r="L31" s="1420"/>
      <c r="M31" s="1420"/>
      <c r="N31" s="1420"/>
      <c r="O31" s="1420"/>
      <c r="P31" s="1420"/>
      <c r="Q31" s="1420"/>
      <c r="R31" s="906"/>
      <c r="S31" s="318"/>
      <c r="T31" s="318"/>
      <c r="U31" s="318"/>
      <c r="V31" s="318"/>
      <c r="W31" s="318"/>
      <c r="X31" s="318"/>
      <c r="Y31" s="318"/>
      <c r="Z31" s="318"/>
      <c r="AA31" s="318"/>
      <c r="AB31" s="318"/>
      <c r="AC31" s="318"/>
      <c r="AD31" s="318"/>
      <c r="AE31" s="318"/>
      <c r="AF31" s="318"/>
      <c r="AG31" s="318"/>
      <c r="AH31" s="318"/>
      <c r="AI31" s="318"/>
      <c r="AJ31" s="318"/>
      <c r="AK31" s="643"/>
      <c r="AL31" s="318"/>
      <c r="AM31" s="318"/>
      <c r="AN31" s="318"/>
      <c r="AO31" s="318"/>
      <c r="AP31" s="318"/>
      <c r="AQ31" s="318"/>
      <c r="AR31" s="318"/>
      <c r="AS31" s="643"/>
    </row>
    <row r="32" spans="1:45">
      <c r="A32" s="899"/>
      <c r="B32" s="900"/>
      <c r="C32" s="900"/>
      <c r="D32" s="900"/>
      <c r="E32" s="900"/>
      <c r="F32" s="900"/>
      <c r="G32" s="900"/>
      <c r="H32" s="900"/>
      <c r="I32" s="900"/>
      <c r="J32" s="900"/>
      <c r="K32" s="900"/>
      <c r="L32" s="900"/>
      <c r="M32" s="900"/>
      <c r="N32" s="900"/>
      <c r="O32" s="900"/>
      <c r="P32" s="900"/>
      <c r="Q32" s="900"/>
      <c r="R32" s="907"/>
      <c r="S32" s="318"/>
      <c r="T32" s="318"/>
      <c r="U32" s="318"/>
      <c r="V32" s="318"/>
      <c r="W32" s="318"/>
      <c r="X32" s="318"/>
      <c r="Y32" s="318"/>
      <c r="Z32" s="318"/>
      <c r="AA32" s="318"/>
      <c r="AB32" s="318"/>
      <c r="AC32" s="318"/>
      <c r="AD32" s="318"/>
      <c r="AE32" s="318"/>
      <c r="AF32" s="318"/>
      <c r="AG32" s="318"/>
      <c r="AH32" s="318"/>
      <c r="AI32" s="318"/>
      <c r="AJ32" s="318"/>
      <c r="AK32" s="643"/>
      <c r="AL32" s="318"/>
      <c r="AM32" s="318"/>
      <c r="AN32" s="318"/>
      <c r="AO32" s="318"/>
      <c r="AP32" s="318"/>
      <c r="AQ32" s="318"/>
      <c r="AR32" s="318"/>
      <c r="AS32" s="643"/>
    </row>
    <row r="33" spans="1:45" ht="12.75" customHeight="1">
      <c r="A33" s="407"/>
      <c r="B33" s="1430" t="s">
        <v>603</v>
      </c>
      <c r="C33" s="1431"/>
      <c r="D33" s="1431"/>
      <c r="E33" s="1431"/>
      <c r="F33" s="1431"/>
      <c r="G33" s="1431"/>
      <c r="H33" s="1461" t="s">
        <v>604</v>
      </c>
      <c r="I33" s="1462"/>
      <c r="J33" s="1463"/>
      <c r="K33" s="1436" t="s">
        <v>605</v>
      </c>
      <c r="L33" s="1437"/>
      <c r="M33" s="1442" t="s">
        <v>606</v>
      </c>
      <c r="N33" s="1437"/>
      <c r="O33" s="1442" t="s">
        <v>607</v>
      </c>
      <c r="P33" s="1436"/>
      <c r="Q33" s="1437"/>
      <c r="R33" s="907"/>
      <c r="S33" s="318"/>
      <c r="T33" s="318"/>
      <c r="U33" s="318"/>
      <c r="V33" s="318"/>
      <c r="W33" s="318"/>
      <c r="X33" s="318"/>
      <c r="Y33" s="318"/>
      <c r="Z33" s="318"/>
      <c r="AA33" s="318"/>
      <c r="AB33" s="318"/>
      <c r="AC33" s="318"/>
      <c r="AD33" s="318"/>
      <c r="AE33" s="318"/>
      <c r="AF33" s="318"/>
      <c r="AG33" s="318"/>
      <c r="AH33" s="318"/>
      <c r="AI33" s="318"/>
      <c r="AJ33" s="318"/>
      <c r="AK33" s="643"/>
      <c r="AL33" s="318"/>
      <c r="AM33" s="318"/>
      <c r="AN33" s="318"/>
      <c r="AO33" s="318"/>
      <c r="AP33" s="318"/>
      <c r="AQ33" s="318"/>
      <c r="AR33" s="318"/>
      <c r="AS33" s="643"/>
    </row>
    <row r="34" spans="1:45" ht="15" customHeight="1">
      <c r="A34" s="407"/>
      <c r="B34" s="1432"/>
      <c r="C34" s="1433"/>
      <c r="D34" s="1433"/>
      <c r="E34" s="1433"/>
      <c r="F34" s="1433"/>
      <c r="G34" s="1433"/>
      <c r="H34" s="1464"/>
      <c r="I34" s="1465"/>
      <c r="J34" s="1466"/>
      <c r="K34" s="1438"/>
      <c r="L34" s="1439"/>
      <c r="M34" s="1443"/>
      <c r="N34" s="1439"/>
      <c r="O34" s="1443"/>
      <c r="P34" s="1438"/>
      <c r="Q34" s="1439"/>
      <c r="R34" s="907"/>
      <c r="S34" s="318"/>
      <c r="T34" s="318"/>
      <c r="U34" s="318"/>
      <c r="V34" s="318"/>
      <c r="W34" s="318"/>
      <c r="X34" s="318"/>
      <c r="Y34" s="318"/>
      <c r="Z34" s="318"/>
      <c r="AA34" s="318"/>
      <c r="AB34" s="318"/>
      <c r="AC34" s="318"/>
      <c r="AD34" s="318"/>
      <c r="AE34" s="318"/>
      <c r="AF34" s="318"/>
      <c r="AG34" s="318"/>
      <c r="AH34" s="318"/>
      <c r="AI34" s="318"/>
      <c r="AJ34" s="318"/>
      <c r="AK34" s="643"/>
      <c r="AL34" s="318"/>
      <c r="AM34" s="318"/>
      <c r="AN34" s="318"/>
      <c r="AO34" s="318"/>
      <c r="AP34" s="318"/>
      <c r="AQ34" s="318"/>
      <c r="AR34" s="318"/>
      <c r="AS34" s="643"/>
    </row>
    <row r="35" spans="1:45" ht="15" customHeight="1">
      <c r="A35" s="407"/>
      <c r="B35" s="1434"/>
      <c r="C35" s="1435"/>
      <c r="D35" s="1435"/>
      <c r="E35" s="1435"/>
      <c r="F35" s="1435"/>
      <c r="G35" s="1435"/>
      <c r="H35" s="795" t="s">
        <v>608</v>
      </c>
      <c r="I35" s="795" t="s">
        <v>609</v>
      </c>
      <c r="J35" s="795" t="s">
        <v>610</v>
      </c>
      <c r="K35" s="1440"/>
      <c r="L35" s="1441"/>
      <c r="M35" s="1444"/>
      <c r="N35" s="1441"/>
      <c r="O35" s="1444"/>
      <c r="P35" s="1440"/>
      <c r="Q35" s="1441"/>
      <c r="R35" s="907"/>
      <c r="S35" s="318"/>
      <c r="T35" s="318"/>
      <c r="U35" s="318"/>
      <c r="V35" s="318"/>
      <c r="W35" s="318"/>
      <c r="X35" s="318"/>
      <c r="Y35" s="318"/>
      <c r="Z35" s="318"/>
      <c r="AA35" s="318"/>
      <c r="AB35" s="318"/>
      <c r="AC35" s="318"/>
      <c r="AD35" s="318"/>
      <c r="AE35" s="318"/>
      <c r="AF35" s="318"/>
      <c r="AG35" s="318"/>
      <c r="AH35" s="318"/>
      <c r="AI35" s="318"/>
      <c r="AJ35" s="318"/>
      <c r="AK35" s="643"/>
      <c r="AL35" s="318"/>
      <c r="AM35" s="318"/>
      <c r="AN35" s="318"/>
      <c r="AO35" s="318"/>
      <c r="AP35" s="318"/>
      <c r="AQ35" s="318"/>
      <c r="AR35" s="318"/>
      <c r="AS35" s="643"/>
    </row>
    <row r="36" spans="1:45">
      <c r="A36" s="407"/>
      <c r="B36" s="930" t="s">
        <v>611</v>
      </c>
      <c r="C36" s="931"/>
      <c r="D36" s="931" t="s">
        <v>612</v>
      </c>
      <c r="E36" s="931"/>
      <c r="F36" s="931"/>
      <c r="G36" s="932"/>
      <c r="H36" s="1467" t="s">
        <v>122</v>
      </c>
      <c r="I36" s="1468"/>
      <c r="J36" s="1468"/>
      <c r="K36" s="1447" t="s">
        <v>613</v>
      </c>
      <c r="L36" s="1448"/>
      <c r="M36" s="1445" t="s">
        <v>614</v>
      </c>
      <c r="N36" s="1445"/>
      <c r="O36" s="1446" t="s">
        <v>614</v>
      </c>
      <c r="P36" s="1446"/>
      <c r="Q36" s="1446"/>
      <c r="R36" s="907"/>
      <c r="S36" s="644"/>
      <c r="T36" s="318"/>
      <c r="U36" s="318"/>
      <c r="V36" s="318"/>
      <c r="W36" s="318"/>
      <c r="X36" s="318"/>
      <c r="Y36" s="318"/>
      <c r="Z36" s="318"/>
      <c r="AA36" s="318"/>
      <c r="AB36" s="318"/>
      <c r="AC36" s="318"/>
      <c r="AD36" s="318"/>
      <c r="AE36" s="318"/>
      <c r="AF36" s="318"/>
      <c r="AG36" s="318"/>
      <c r="AH36" s="318"/>
      <c r="AI36" s="318"/>
      <c r="AJ36" s="318"/>
      <c r="AK36" s="643"/>
      <c r="AL36" s="318"/>
      <c r="AM36" s="318"/>
      <c r="AN36" s="318"/>
      <c r="AO36" s="318"/>
      <c r="AP36" s="318"/>
      <c r="AQ36" s="318"/>
      <c r="AR36" s="318"/>
      <c r="AS36" s="643"/>
    </row>
    <row r="37" spans="1:45">
      <c r="A37" s="407"/>
      <c r="B37" s="942" t="s">
        <v>615</v>
      </c>
      <c r="C37" s="80"/>
      <c r="D37" s="592" t="s">
        <v>616</v>
      </c>
      <c r="E37" s="80"/>
      <c r="F37" s="80"/>
      <c r="G37" s="81"/>
      <c r="H37" s="1458" t="s">
        <v>122</v>
      </c>
      <c r="I37" s="1459"/>
      <c r="J37" s="1460"/>
      <c r="K37" s="1447" t="s">
        <v>613</v>
      </c>
      <c r="L37" s="1448"/>
      <c r="M37" s="1445" t="s">
        <v>614</v>
      </c>
      <c r="N37" s="1445"/>
      <c r="O37" s="1446" t="s">
        <v>614</v>
      </c>
      <c r="P37" s="1446"/>
      <c r="Q37" s="1446"/>
      <c r="R37" s="907"/>
      <c r="S37" s="978"/>
      <c r="T37" s="978"/>
      <c r="U37" s="978"/>
      <c r="V37" s="978"/>
      <c r="W37" s="978"/>
      <c r="X37" s="978"/>
      <c r="Y37" s="978"/>
      <c r="Z37" s="978"/>
      <c r="AA37" s="978"/>
      <c r="AB37" s="978"/>
      <c r="AC37" s="978"/>
      <c r="AD37" s="978"/>
      <c r="AE37" s="978"/>
      <c r="AF37" s="978"/>
      <c r="AG37" s="978"/>
      <c r="AH37" s="978"/>
      <c r="AI37" s="978"/>
      <c r="AJ37" s="318"/>
      <c r="AK37" s="643"/>
      <c r="AL37" s="318"/>
      <c r="AM37" s="318"/>
      <c r="AN37" s="318"/>
      <c r="AO37" s="318"/>
      <c r="AP37" s="318"/>
      <c r="AQ37" s="318"/>
      <c r="AR37" s="318"/>
      <c r="AS37" s="643"/>
    </row>
    <row r="38" spans="1:45">
      <c r="A38" s="407"/>
      <c r="B38" s="930" t="s">
        <v>617</v>
      </c>
      <c r="C38" s="931"/>
      <c r="D38" s="931" t="s">
        <v>618</v>
      </c>
      <c r="E38" s="931"/>
      <c r="F38" s="931"/>
      <c r="G38" s="932"/>
      <c r="H38" s="1458" t="s">
        <v>122</v>
      </c>
      <c r="I38" s="1459"/>
      <c r="J38" s="1460"/>
      <c r="K38" s="1447" t="s">
        <v>613</v>
      </c>
      <c r="L38" s="1448"/>
      <c r="M38" s="1445" t="s">
        <v>614</v>
      </c>
      <c r="N38" s="1445"/>
      <c r="O38" s="1446" t="s">
        <v>614</v>
      </c>
      <c r="P38" s="1446"/>
      <c r="Q38" s="1446"/>
      <c r="R38" s="907"/>
      <c r="S38" s="979"/>
      <c r="T38" s="978"/>
      <c r="U38" s="978"/>
      <c r="V38" s="978"/>
      <c r="W38" s="978"/>
      <c r="X38" s="978"/>
      <c r="Y38" s="978"/>
      <c r="Z38" s="978"/>
      <c r="AA38" s="978"/>
      <c r="AB38" s="978"/>
      <c r="AC38" s="978"/>
      <c r="AD38" s="978"/>
      <c r="AE38" s="978"/>
      <c r="AF38" s="978"/>
      <c r="AG38" s="978"/>
      <c r="AH38" s="978"/>
      <c r="AI38" s="978"/>
      <c r="AJ38" s="318"/>
      <c r="AK38" s="643"/>
      <c r="AL38" s="318"/>
      <c r="AM38" s="318"/>
      <c r="AN38" s="318"/>
      <c r="AO38" s="318"/>
      <c r="AP38" s="318"/>
      <c r="AQ38" s="318"/>
      <c r="AR38" s="318"/>
      <c r="AS38" s="643"/>
    </row>
    <row r="39" spans="1:45">
      <c r="A39" s="407"/>
      <c r="B39" s="930" t="s">
        <v>619</v>
      </c>
      <c r="C39" s="931"/>
      <c r="D39" s="931" t="s">
        <v>620</v>
      </c>
      <c r="E39" s="931"/>
      <c r="F39" s="931"/>
      <c r="G39" s="932"/>
      <c r="H39" s="1458" t="s">
        <v>122</v>
      </c>
      <c r="I39" s="1459"/>
      <c r="J39" s="1460"/>
      <c r="K39" s="1445" t="s">
        <v>614</v>
      </c>
      <c r="L39" s="1445"/>
      <c r="M39" s="1445" t="s">
        <v>614</v>
      </c>
      <c r="N39" s="1445"/>
      <c r="O39" s="1449" t="s">
        <v>613</v>
      </c>
      <c r="P39" s="1450"/>
      <c r="Q39" s="1451"/>
      <c r="R39" s="907"/>
      <c r="S39" s="979"/>
      <c r="T39" s="978"/>
      <c r="U39" s="978"/>
      <c r="V39" s="978"/>
      <c r="W39" s="978"/>
      <c r="X39" s="978"/>
      <c r="Y39" s="978"/>
      <c r="Z39" s="978"/>
      <c r="AA39" s="978"/>
      <c r="AB39" s="978"/>
      <c r="AC39" s="978"/>
      <c r="AD39" s="978"/>
      <c r="AE39" s="978"/>
      <c r="AF39" s="978"/>
      <c r="AG39" s="978"/>
      <c r="AH39" s="978"/>
      <c r="AI39" s="978"/>
      <c r="AJ39" s="318"/>
      <c r="AK39" s="643"/>
      <c r="AL39" s="318"/>
      <c r="AM39" s="318"/>
      <c r="AN39" s="318"/>
      <c r="AO39" s="318"/>
      <c r="AP39" s="318"/>
      <c r="AQ39" s="318"/>
      <c r="AR39" s="318"/>
      <c r="AS39" s="643"/>
    </row>
    <row r="40" spans="1:45">
      <c r="A40" s="407"/>
      <c r="B40" s="930" t="s">
        <v>621</v>
      </c>
      <c r="C40" s="931"/>
      <c r="D40" s="931" t="s">
        <v>622</v>
      </c>
      <c r="E40" s="931"/>
      <c r="F40" s="931"/>
      <c r="G40" s="932"/>
      <c r="H40" s="1458" t="s">
        <v>122</v>
      </c>
      <c r="I40" s="1459"/>
      <c r="J40" s="1460"/>
      <c r="K40" s="1447" t="s">
        <v>613</v>
      </c>
      <c r="L40" s="1448"/>
      <c r="M40" s="1445" t="s">
        <v>614</v>
      </c>
      <c r="N40" s="1445"/>
      <c r="O40" s="1449" t="s">
        <v>613</v>
      </c>
      <c r="P40" s="1450"/>
      <c r="Q40" s="1451"/>
      <c r="R40" s="907"/>
      <c r="S40" s="979"/>
      <c r="T40" s="978"/>
      <c r="U40" s="978"/>
      <c r="V40" s="978"/>
      <c r="W40" s="978"/>
      <c r="X40" s="978"/>
      <c r="Y40" s="978"/>
      <c r="Z40" s="978"/>
      <c r="AA40" s="978"/>
      <c r="AB40" s="978"/>
      <c r="AC40" s="978"/>
      <c r="AD40" s="978"/>
      <c r="AE40" s="978"/>
      <c r="AF40" s="978"/>
      <c r="AG40" s="978"/>
      <c r="AH40" s="978"/>
      <c r="AI40" s="978"/>
      <c r="AJ40" s="318"/>
      <c r="AK40" s="643"/>
      <c r="AL40" s="318"/>
      <c r="AM40" s="318"/>
      <c r="AN40" s="318"/>
      <c r="AO40" s="318"/>
      <c r="AP40" s="318"/>
      <c r="AQ40" s="318"/>
      <c r="AR40" s="318"/>
      <c r="AS40" s="643"/>
    </row>
    <row r="41" spans="1:45">
      <c r="A41" s="407"/>
      <c r="B41" s="937" t="s">
        <v>623</v>
      </c>
      <c r="C41" s="938"/>
      <c r="D41" s="938" t="s">
        <v>624</v>
      </c>
      <c r="E41" s="938"/>
      <c r="F41" s="938"/>
      <c r="G41" s="939"/>
      <c r="H41" s="1458" t="s">
        <v>122</v>
      </c>
      <c r="I41" s="1459"/>
      <c r="J41" s="1460"/>
      <c r="K41" s="1447" t="s">
        <v>613</v>
      </c>
      <c r="L41" s="1448"/>
      <c r="M41" s="1445" t="s">
        <v>614</v>
      </c>
      <c r="N41" s="1445"/>
      <c r="O41" s="1449" t="s">
        <v>613</v>
      </c>
      <c r="P41" s="1450"/>
      <c r="Q41" s="1451"/>
      <c r="R41" s="907"/>
      <c r="S41" s="979"/>
      <c r="T41" s="978"/>
      <c r="U41" s="978"/>
      <c r="V41" s="978"/>
      <c r="W41" s="978"/>
      <c r="X41" s="978"/>
      <c r="Y41" s="978"/>
      <c r="Z41" s="978"/>
      <c r="AA41" s="978"/>
      <c r="AB41" s="978"/>
      <c r="AC41" s="978"/>
      <c r="AD41" s="978"/>
      <c r="AE41" s="978"/>
      <c r="AF41" s="978"/>
      <c r="AG41" s="978"/>
      <c r="AH41" s="978"/>
      <c r="AI41" s="978"/>
      <c r="AJ41" s="318"/>
      <c r="AK41" s="643"/>
      <c r="AL41" s="318"/>
      <c r="AM41" s="318"/>
      <c r="AN41" s="318"/>
      <c r="AO41" s="318"/>
      <c r="AP41" s="318"/>
      <c r="AQ41" s="318"/>
      <c r="AR41" s="318"/>
      <c r="AS41" s="643"/>
    </row>
    <row r="42" spans="1:45">
      <c r="A42" s="407"/>
      <c r="B42" s="1454" t="s">
        <v>625</v>
      </c>
      <c r="C42" s="1455"/>
      <c r="D42" s="1477" t="s">
        <v>626</v>
      </c>
      <c r="E42" s="1477"/>
      <c r="F42" s="1477"/>
      <c r="G42" s="1478"/>
      <c r="H42" s="933" t="s">
        <v>122</v>
      </c>
      <c r="I42" s="757" t="s">
        <v>122</v>
      </c>
      <c r="J42" s="757" t="s">
        <v>122</v>
      </c>
      <c r="K42" s="1447" t="s">
        <v>613</v>
      </c>
      <c r="L42" s="1448"/>
      <c r="M42" s="1445" t="s">
        <v>614</v>
      </c>
      <c r="N42" s="1445"/>
      <c r="O42" s="1449" t="s">
        <v>613</v>
      </c>
      <c r="P42" s="1450"/>
      <c r="Q42" s="1451"/>
      <c r="R42" s="907"/>
      <c r="S42" s="979"/>
      <c r="T42" s="978"/>
      <c r="U42" s="978"/>
      <c r="V42" s="978"/>
      <c r="W42" s="978"/>
      <c r="X42" s="978"/>
      <c r="Y42" s="978"/>
      <c r="Z42" s="978"/>
      <c r="AA42" s="978"/>
      <c r="AB42" s="978"/>
      <c r="AC42" s="978"/>
      <c r="AD42" s="978"/>
      <c r="AE42" s="978"/>
      <c r="AF42" s="978"/>
      <c r="AG42" s="978"/>
      <c r="AH42" s="978"/>
      <c r="AI42" s="978"/>
      <c r="AJ42" s="318"/>
      <c r="AK42" s="643"/>
      <c r="AL42" s="318"/>
      <c r="AM42" s="318"/>
      <c r="AN42" s="318"/>
      <c r="AO42" s="318"/>
      <c r="AP42" s="318"/>
      <c r="AQ42" s="318"/>
      <c r="AR42" s="318"/>
      <c r="AS42" s="643"/>
    </row>
    <row r="43" spans="1:45">
      <c r="A43" s="407"/>
      <c r="B43" s="1456" t="s">
        <v>625</v>
      </c>
      <c r="C43" s="1457"/>
      <c r="D43" s="1479" t="s">
        <v>627</v>
      </c>
      <c r="E43" s="1479"/>
      <c r="F43" s="1479"/>
      <c r="G43" s="1480"/>
      <c r="H43" s="880" t="s">
        <v>122</v>
      </c>
      <c r="I43" s="879" t="s">
        <v>122</v>
      </c>
      <c r="J43" s="879" t="s">
        <v>122</v>
      </c>
      <c r="K43" s="1447" t="s">
        <v>613</v>
      </c>
      <c r="L43" s="1448"/>
      <c r="M43" s="1445" t="s">
        <v>614</v>
      </c>
      <c r="N43" s="1445"/>
      <c r="O43" s="1449" t="s">
        <v>613</v>
      </c>
      <c r="P43" s="1450"/>
      <c r="Q43" s="1451"/>
      <c r="R43" s="907"/>
      <c r="S43" s="979"/>
      <c r="T43" s="978"/>
      <c r="U43" s="978"/>
      <c r="V43" s="978"/>
      <c r="W43" s="978"/>
      <c r="X43" s="978"/>
      <c r="Y43" s="978"/>
      <c r="Z43" s="978"/>
      <c r="AA43" s="978"/>
      <c r="AB43" s="978"/>
      <c r="AC43" s="978"/>
      <c r="AD43" s="978"/>
      <c r="AE43" s="978"/>
      <c r="AF43" s="978"/>
      <c r="AG43" s="978"/>
      <c r="AH43" s="978"/>
      <c r="AI43" s="978"/>
      <c r="AJ43" s="318"/>
      <c r="AK43" s="643"/>
      <c r="AL43" s="318"/>
      <c r="AM43" s="318"/>
      <c r="AN43" s="318"/>
      <c r="AO43" s="318"/>
      <c r="AP43" s="318"/>
      <c r="AQ43" s="318"/>
      <c r="AR43" s="318"/>
      <c r="AS43" s="643"/>
    </row>
    <row r="44" spans="1:45">
      <c r="A44" s="407"/>
      <c r="B44" s="1469" t="s">
        <v>625</v>
      </c>
      <c r="C44" s="1470"/>
      <c r="D44" s="1481" t="s">
        <v>628</v>
      </c>
      <c r="E44" s="1481"/>
      <c r="F44" s="1481"/>
      <c r="G44" s="1482"/>
      <c r="H44" s="880" t="s">
        <v>122</v>
      </c>
      <c r="I44" s="879" t="s">
        <v>122</v>
      </c>
      <c r="J44" s="879" t="s">
        <v>122</v>
      </c>
      <c r="K44" s="1447" t="s">
        <v>613</v>
      </c>
      <c r="L44" s="1448"/>
      <c r="M44" s="1445" t="s">
        <v>614</v>
      </c>
      <c r="N44" s="1445"/>
      <c r="O44" s="1449" t="s">
        <v>613</v>
      </c>
      <c r="P44" s="1450"/>
      <c r="Q44" s="1451"/>
      <c r="R44" s="907"/>
      <c r="S44" s="979"/>
      <c r="T44" s="978"/>
      <c r="U44" s="978"/>
      <c r="V44" s="978"/>
      <c r="W44" s="978"/>
      <c r="X44" s="978"/>
      <c r="Y44" s="978"/>
      <c r="Z44" s="978"/>
      <c r="AA44" s="978"/>
      <c r="AB44" s="978"/>
      <c r="AC44" s="978"/>
      <c r="AD44" s="978"/>
      <c r="AE44" s="978"/>
      <c r="AF44" s="978"/>
      <c r="AG44" s="978"/>
      <c r="AH44" s="978"/>
      <c r="AI44" s="978"/>
      <c r="AJ44" s="318"/>
      <c r="AK44" s="643"/>
      <c r="AL44" s="318"/>
      <c r="AM44" s="318"/>
      <c r="AN44" s="318"/>
      <c r="AO44" s="318"/>
      <c r="AP44" s="318"/>
      <c r="AQ44" s="318"/>
      <c r="AR44" s="318"/>
      <c r="AS44" s="643"/>
    </row>
    <row r="45" spans="1:45">
      <c r="A45" s="407"/>
      <c r="B45" s="1456" t="s">
        <v>625</v>
      </c>
      <c r="C45" s="1457"/>
      <c r="D45" s="1479" t="s">
        <v>629</v>
      </c>
      <c r="E45" s="1479"/>
      <c r="F45" s="1479"/>
      <c r="G45" s="1480"/>
      <c r="H45" s="933" t="s">
        <v>122</v>
      </c>
      <c r="I45" s="757" t="s">
        <v>122</v>
      </c>
      <c r="J45" s="757" t="s">
        <v>122</v>
      </c>
      <c r="K45" s="1447" t="s">
        <v>613</v>
      </c>
      <c r="L45" s="1448"/>
      <c r="M45" s="1445" t="s">
        <v>614</v>
      </c>
      <c r="N45" s="1445"/>
      <c r="O45" s="1449" t="s">
        <v>613</v>
      </c>
      <c r="P45" s="1450"/>
      <c r="Q45" s="1451"/>
      <c r="R45" s="907"/>
      <c r="S45" s="979"/>
      <c r="T45" s="978"/>
      <c r="U45" s="978"/>
      <c r="V45" s="978"/>
      <c r="W45" s="978"/>
      <c r="X45" s="978"/>
      <c r="Y45" s="978"/>
      <c r="Z45" s="978"/>
      <c r="AA45" s="978"/>
      <c r="AB45" s="978"/>
      <c r="AC45" s="978"/>
      <c r="AD45" s="978"/>
      <c r="AE45" s="978"/>
      <c r="AF45" s="978"/>
      <c r="AG45" s="978"/>
      <c r="AH45" s="978"/>
      <c r="AI45" s="978"/>
      <c r="AJ45" s="318"/>
      <c r="AK45" s="643"/>
      <c r="AL45" s="318"/>
      <c r="AM45" s="318"/>
      <c r="AN45" s="318"/>
      <c r="AO45" s="318"/>
      <c r="AP45" s="318"/>
      <c r="AQ45" s="318"/>
      <c r="AR45" s="318"/>
      <c r="AS45" s="643"/>
    </row>
    <row r="46" spans="1:45">
      <c r="A46" s="407"/>
      <c r="B46" s="1456" t="s">
        <v>625</v>
      </c>
      <c r="C46" s="1457"/>
      <c r="D46" s="1479" t="s">
        <v>630</v>
      </c>
      <c r="E46" s="1479"/>
      <c r="F46" s="1479"/>
      <c r="G46" s="1480"/>
      <c r="H46" s="933" t="s">
        <v>122</v>
      </c>
      <c r="I46" s="757" t="s">
        <v>122</v>
      </c>
      <c r="J46" s="757" t="s">
        <v>122</v>
      </c>
      <c r="K46" s="1447" t="s">
        <v>613</v>
      </c>
      <c r="L46" s="1448"/>
      <c r="M46" s="1445" t="s">
        <v>614</v>
      </c>
      <c r="N46" s="1445"/>
      <c r="O46" s="1449" t="s">
        <v>613</v>
      </c>
      <c r="P46" s="1450"/>
      <c r="Q46" s="1451"/>
      <c r="R46" s="907"/>
      <c r="S46" s="979"/>
      <c r="T46" s="978"/>
      <c r="U46" s="978"/>
      <c r="V46" s="978"/>
      <c r="W46" s="978"/>
      <c r="X46" s="978"/>
      <c r="Y46" s="978"/>
      <c r="Z46" s="978"/>
      <c r="AA46" s="978"/>
      <c r="AB46" s="978"/>
      <c r="AC46" s="978"/>
      <c r="AD46" s="978"/>
      <c r="AE46" s="978"/>
      <c r="AF46" s="978"/>
      <c r="AG46" s="978"/>
      <c r="AH46" s="978"/>
      <c r="AI46" s="978"/>
      <c r="AJ46" s="318"/>
      <c r="AK46" s="643"/>
      <c r="AL46" s="318"/>
      <c r="AM46" s="318"/>
      <c r="AN46" s="318"/>
      <c r="AO46" s="318"/>
      <c r="AP46" s="318"/>
      <c r="AQ46" s="318"/>
      <c r="AR46" s="318"/>
      <c r="AS46" s="643"/>
    </row>
    <row r="47" spans="1:45">
      <c r="A47" s="407"/>
      <c r="B47" s="1452" t="s">
        <v>625</v>
      </c>
      <c r="C47" s="1453"/>
      <c r="D47" s="1483" t="s">
        <v>631</v>
      </c>
      <c r="E47" s="1483"/>
      <c r="F47" s="1483"/>
      <c r="G47" s="1484"/>
      <c r="H47" s="933" t="s">
        <v>122</v>
      </c>
      <c r="I47" s="757" t="s">
        <v>122</v>
      </c>
      <c r="J47" s="757" t="s">
        <v>122</v>
      </c>
      <c r="K47" s="1447" t="s">
        <v>613</v>
      </c>
      <c r="L47" s="1448"/>
      <c r="M47" s="1445" t="s">
        <v>614</v>
      </c>
      <c r="N47" s="1445"/>
      <c r="O47" s="1449" t="s">
        <v>613</v>
      </c>
      <c r="P47" s="1450"/>
      <c r="Q47" s="1451"/>
      <c r="R47" s="907"/>
      <c r="S47" s="979"/>
      <c r="T47" s="978"/>
      <c r="U47" s="978"/>
      <c r="V47" s="978"/>
      <c r="W47" s="978"/>
      <c r="X47" s="978"/>
      <c r="Y47" s="978"/>
      <c r="Z47" s="978"/>
      <c r="AA47" s="978"/>
      <c r="AB47" s="978"/>
      <c r="AC47" s="978"/>
      <c r="AD47" s="978"/>
      <c r="AE47" s="978"/>
      <c r="AF47" s="978"/>
      <c r="AG47" s="978"/>
      <c r="AH47" s="978"/>
      <c r="AI47" s="978"/>
      <c r="AJ47" s="318"/>
      <c r="AK47" s="643"/>
      <c r="AL47" s="318"/>
      <c r="AM47" s="318"/>
      <c r="AN47" s="318"/>
      <c r="AO47" s="318"/>
      <c r="AP47" s="318"/>
      <c r="AQ47" s="318"/>
      <c r="AR47" s="318"/>
      <c r="AS47" s="643"/>
    </row>
    <row r="48" spans="1:45">
      <c r="A48" s="407"/>
      <c r="B48" s="930" t="s">
        <v>632</v>
      </c>
      <c r="C48" s="931"/>
      <c r="D48" s="931" t="s">
        <v>633</v>
      </c>
      <c r="E48" s="931"/>
      <c r="F48" s="931"/>
      <c r="G48" s="932"/>
      <c r="H48" s="1458" t="s">
        <v>122</v>
      </c>
      <c r="I48" s="1459"/>
      <c r="J48" s="1460"/>
      <c r="K48" s="1445" t="s">
        <v>614</v>
      </c>
      <c r="L48" s="1445"/>
      <c r="M48" s="1445" t="s">
        <v>614</v>
      </c>
      <c r="N48" s="1445"/>
      <c r="O48" s="1446" t="s">
        <v>614</v>
      </c>
      <c r="P48" s="1446"/>
      <c r="Q48" s="1446"/>
      <c r="R48" s="907"/>
      <c r="S48" s="318"/>
      <c r="T48" s="318"/>
      <c r="U48" s="318"/>
      <c r="V48" s="318"/>
      <c r="W48" s="318"/>
      <c r="X48" s="318"/>
      <c r="Y48" s="318"/>
      <c r="Z48" s="318"/>
      <c r="AA48" s="318"/>
      <c r="AB48" s="318"/>
      <c r="AC48" s="318"/>
      <c r="AD48" s="318"/>
      <c r="AE48" s="318"/>
      <c r="AF48" s="318"/>
      <c r="AG48" s="318"/>
      <c r="AH48" s="318"/>
      <c r="AI48" s="318"/>
      <c r="AJ48" s="318"/>
      <c r="AK48" s="643"/>
      <c r="AL48" s="318"/>
      <c r="AM48" s="318"/>
      <c r="AN48" s="318"/>
      <c r="AO48" s="318"/>
      <c r="AP48" s="318"/>
      <c r="AQ48" s="318"/>
      <c r="AR48" s="318"/>
      <c r="AS48" s="643"/>
    </row>
    <row r="49" spans="1:45">
      <c r="A49" s="407"/>
      <c r="B49" s="989" t="s">
        <v>634</v>
      </c>
      <c r="C49" s="931"/>
      <c r="D49" s="931" t="s">
        <v>635</v>
      </c>
      <c r="E49" s="931"/>
      <c r="F49" s="931"/>
      <c r="G49" s="932"/>
      <c r="H49" s="1458" t="s">
        <v>122</v>
      </c>
      <c r="I49" s="1459"/>
      <c r="J49" s="1460"/>
      <c r="K49" s="1447" t="s">
        <v>613</v>
      </c>
      <c r="L49" s="1448"/>
      <c r="M49" s="1445" t="s">
        <v>614</v>
      </c>
      <c r="N49" s="1445"/>
      <c r="O49" s="1446" t="s">
        <v>614</v>
      </c>
      <c r="P49" s="1446"/>
      <c r="Q49" s="1446"/>
      <c r="R49" s="907"/>
      <c r="S49" s="318"/>
      <c r="T49" s="318"/>
      <c r="U49" s="318"/>
      <c r="V49" s="318"/>
      <c r="W49" s="318"/>
      <c r="X49" s="318"/>
      <c r="Y49" s="318"/>
      <c r="Z49" s="318"/>
      <c r="AA49" s="318"/>
      <c r="AB49" s="318"/>
      <c r="AC49" s="318"/>
      <c r="AD49" s="318"/>
      <c r="AE49" s="318"/>
      <c r="AF49" s="318"/>
      <c r="AG49" s="318"/>
      <c r="AH49" s="318"/>
      <c r="AI49" s="318"/>
      <c r="AJ49" s="318"/>
      <c r="AK49" s="643"/>
      <c r="AL49" s="318"/>
      <c r="AM49" s="318"/>
      <c r="AN49" s="318"/>
      <c r="AO49" s="318"/>
      <c r="AP49" s="318"/>
      <c r="AQ49" s="318"/>
      <c r="AR49" s="318"/>
      <c r="AS49" s="643"/>
    </row>
    <row r="50" spans="1:45">
      <c r="A50" s="407"/>
      <c r="B50" s="930" t="s">
        <v>636</v>
      </c>
      <c r="C50" s="931"/>
      <c r="D50" s="931" t="s">
        <v>637</v>
      </c>
      <c r="E50" s="931"/>
      <c r="F50" s="931"/>
      <c r="G50" s="932"/>
      <c r="H50" s="1458" t="s">
        <v>122</v>
      </c>
      <c r="I50" s="1459"/>
      <c r="J50" s="1460"/>
      <c r="K50" s="1447" t="s">
        <v>613</v>
      </c>
      <c r="L50" s="1448"/>
      <c r="M50" s="1445" t="s">
        <v>614</v>
      </c>
      <c r="N50" s="1445"/>
      <c r="O50" s="1446" t="s">
        <v>614</v>
      </c>
      <c r="P50" s="1446"/>
      <c r="Q50" s="1446"/>
      <c r="R50" s="907"/>
      <c r="S50" s="318"/>
      <c r="T50" s="318"/>
      <c r="U50" s="318"/>
      <c r="V50" s="318"/>
      <c r="W50" s="318"/>
      <c r="X50" s="318"/>
      <c r="Y50" s="318"/>
      <c r="Z50" s="318"/>
      <c r="AA50" s="318"/>
      <c r="AB50" s="318"/>
      <c r="AC50" s="318"/>
      <c r="AD50" s="318"/>
      <c r="AE50" s="318"/>
      <c r="AF50" s="318"/>
      <c r="AG50" s="318"/>
      <c r="AH50" s="318"/>
      <c r="AI50" s="318"/>
      <c r="AJ50" s="318"/>
      <c r="AK50" s="643"/>
      <c r="AL50" s="318"/>
      <c r="AM50" s="318"/>
      <c r="AN50" s="318"/>
      <c r="AO50" s="318"/>
      <c r="AP50" s="318"/>
      <c r="AQ50" s="318"/>
      <c r="AR50" s="318"/>
      <c r="AS50" s="643"/>
    </row>
    <row r="51" spans="1:45">
      <c r="A51" s="407"/>
      <c r="B51" s="930" t="s">
        <v>638</v>
      </c>
      <c r="C51" s="931"/>
      <c r="D51" s="931" t="s">
        <v>639</v>
      </c>
      <c r="E51" s="931"/>
      <c r="F51" s="931"/>
      <c r="G51" s="932"/>
      <c r="H51" s="1458" t="s">
        <v>122</v>
      </c>
      <c r="I51" s="1459"/>
      <c r="J51" s="1460"/>
      <c r="K51" s="1445" t="s">
        <v>614</v>
      </c>
      <c r="L51" s="1445"/>
      <c r="M51" s="1445" t="s">
        <v>614</v>
      </c>
      <c r="N51" s="1445"/>
      <c r="O51" s="1446" t="s">
        <v>614</v>
      </c>
      <c r="P51" s="1446"/>
      <c r="Q51" s="1446"/>
      <c r="R51" s="907"/>
      <c r="S51" s="318"/>
      <c r="T51" s="318"/>
      <c r="U51" s="318"/>
      <c r="V51" s="318"/>
      <c r="W51" s="318"/>
      <c r="X51" s="318"/>
      <c r="Y51" s="318"/>
      <c r="Z51" s="318"/>
      <c r="AA51" s="318"/>
      <c r="AB51" s="318"/>
      <c r="AC51" s="318"/>
      <c r="AD51" s="318"/>
      <c r="AE51" s="318"/>
      <c r="AF51" s="318"/>
      <c r="AG51" s="318"/>
      <c r="AH51" s="318"/>
      <c r="AI51" s="318"/>
      <c r="AJ51" s="318"/>
      <c r="AK51" s="643"/>
      <c r="AL51" s="318"/>
      <c r="AM51" s="318"/>
      <c r="AN51" s="318"/>
      <c r="AO51" s="318"/>
      <c r="AP51" s="318"/>
      <c r="AQ51" s="318"/>
      <c r="AR51" s="318"/>
      <c r="AS51" s="643"/>
    </row>
    <row r="52" spans="1:45">
      <c r="A52" s="407"/>
      <c r="B52" s="930" t="s">
        <v>640</v>
      </c>
      <c r="C52" s="931"/>
      <c r="D52" s="931" t="s">
        <v>641</v>
      </c>
      <c r="E52" s="931"/>
      <c r="F52" s="931"/>
      <c r="G52" s="932"/>
      <c r="H52" s="1458" t="s">
        <v>122</v>
      </c>
      <c r="I52" s="1459"/>
      <c r="J52" s="1460"/>
      <c r="K52" s="1447" t="s">
        <v>613</v>
      </c>
      <c r="L52" s="1448"/>
      <c r="M52" s="1445" t="s">
        <v>614</v>
      </c>
      <c r="N52" s="1445"/>
      <c r="O52" s="1446" t="s">
        <v>614</v>
      </c>
      <c r="P52" s="1446"/>
      <c r="Q52" s="1446"/>
      <c r="R52" s="907"/>
      <c r="S52" s="318"/>
      <c r="T52" s="318"/>
      <c r="U52" s="318"/>
      <c r="V52" s="318"/>
      <c r="W52" s="318"/>
      <c r="X52" s="318"/>
      <c r="Y52" s="318"/>
      <c r="Z52" s="318"/>
      <c r="AA52" s="318"/>
      <c r="AB52" s="318"/>
      <c r="AC52" s="318"/>
      <c r="AD52" s="318"/>
      <c r="AE52" s="318"/>
      <c r="AF52" s="318"/>
      <c r="AG52" s="318"/>
      <c r="AH52" s="318"/>
      <c r="AI52" s="318"/>
      <c r="AJ52" s="318"/>
      <c r="AK52" s="643"/>
      <c r="AL52" s="318"/>
      <c r="AM52" s="318"/>
      <c r="AN52" s="318"/>
      <c r="AO52" s="318"/>
      <c r="AP52" s="318"/>
      <c r="AQ52" s="318"/>
      <c r="AR52" s="318"/>
      <c r="AS52" s="643"/>
    </row>
    <row r="53" spans="1:45">
      <c r="A53" s="407"/>
      <c r="B53" s="930" t="s">
        <v>642</v>
      </c>
      <c r="C53" s="931"/>
      <c r="D53" s="931" t="s">
        <v>643</v>
      </c>
      <c r="E53" s="931"/>
      <c r="F53" s="931"/>
      <c r="G53" s="932"/>
      <c r="H53" s="1458" t="s">
        <v>122</v>
      </c>
      <c r="I53" s="1459"/>
      <c r="J53" s="1460"/>
      <c r="K53" s="1445" t="s">
        <v>614</v>
      </c>
      <c r="L53" s="1445"/>
      <c r="M53" s="1447" t="s">
        <v>613</v>
      </c>
      <c r="N53" s="1448"/>
      <c r="O53" s="1449" t="s">
        <v>613</v>
      </c>
      <c r="P53" s="1450"/>
      <c r="Q53" s="1451"/>
      <c r="R53" s="907"/>
      <c r="S53" s="318"/>
      <c r="T53" s="318"/>
      <c r="U53" s="318"/>
      <c r="V53" s="318"/>
      <c r="W53" s="318"/>
      <c r="X53" s="318"/>
      <c r="Y53" s="318"/>
      <c r="Z53" s="318"/>
      <c r="AA53" s="318"/>
      <c r="AB53" s="318"/>
      <c r="AC53" s="318"/>
      <c r="AD53" s="318"/>
      <c r="AE53" s="318"/>
      <c r="AF53" s="318"/>
      <c r="AG53" s="318"/>
      <c r="AH53" s="318"/>
      <c r="AI53" s="318"/>
      <c r="AJ53" s="318"/>
      <c r="AK53" s="643"/>
      <c r="AL53" s="318"/>
      <c r="AM53" s="318"/>
      <c r="AN53" s="318"/>
      <c r="AO53" s="318"/>
      <c r="AP53" s="318"/>
      <c r="AQ53" s="318"/>
      <c r="AR53" s="318"/>
      <c r="AS53" s="643"/>
    </row>
    <row r="54" spans="1:45">
      <c r="A54" s="407"/>
      <c r="B54" s="901"/>
      <c r="C54" s="901"/>
      <c r="D54" s="901"/>
      <c r="E54" s="902"/>
      <c r="F54" s="902"/>
      <c r="G54" s="902"/>
      <c r="H54" s="902"/>
      <c r="I54" s="902"/>
      <c r="J54" s="902"/>
      <c r="K54" s="309"/>
      <c r="L54" s="309"/>
      <c r="M54" s="309"/>
      <c r="N54" s="309"/>
      <c r="O54" s="309"/>
      <c r="P54" s="309"/>
      <c r="Q54" s="309"/>
      <c r="R54" s="907"/>
      <c r="S54" s="318"/>
      <c r="T54" s="318"/>
      <c r="U54" s="318"/>
      <c r="V54" s="318"/>
      <c r="W54" s="318"/>
      <c r="X54" s="318"/>
      <c r="Y54" s="318"/>
      <c r="Z54" s="318"/>
      <c r="AA54" s="318"/>
      <c r="AB54" s="318"/>
      <c r="AC54" s="318"/>
      <c r="AD54" s="318"/>
      <c r="AE54" s="318"/>
      <c r="AF54" s="318"/>
      <c r="AG54" s="318"/>
      <c r="AH54" s="318"/>
      <c r="AI54" s="318"/>
      <c r="AJ54" s="318"/>
      <c r="AK54" s="643"/>
      <c r="AL54" s="318"/>
      <c r="AM54" s="318"/>
      <c r="AN54" s="318"/>
      <c r="AO54" s="318"/>
      <c r="AP54" s="318"/>
      <c r="AQ54" s="318"/>
      <c r="AR54" s="318"/>
      <c r="AS54" s="643"/>
    </row>
    <row r="55" spans="1:45" ht="12.75" customHeight="1">
      <c r="A55" s="407"/>
      <c r="B55" s="1413" t="s">
        <v>644</v>
      </c>
      <c r="C55" s="1414"/>
      <c r="D55" s="1415"/>
      <c r="E55" s="1413"/>
      <c r="F55" s="1414"/>
      <c r="G55" s="1415"/>
      <c r="H55" s="1471" t="str">
        <f>IF(COUNTIF($H$36:$J$53,"No")=0,"Compliance shown","No compliance shown")</f>
        <v>No compliance shown</v>
      </c>
      <c r="I55" s="1472"/>
      <c r="J55" s="1473"/>
      <c r="R55" s="907"/>
      <c r="S55" s="318"/>
      <c r="T55" s="318"/>
      <c r="U55" s="318"/>
      <c r="V55" s="318"/>
      <c r="W55" s="318"/>
      <c r="X55" s="318"/>
      <c r="Y55" s="318"/>
      <c r="Z55" s="318"/>
      <c r="AA55" s="318"/>
      <c r="AB55" s="318"/>
      <c r="AC55" s="318"/>
      <c r="AD55" s="318"/>
      <c r="AE55" s="318"/>
      <c r="AF55" s="318"/>
      <c r="AG55" s="318"/>
      <c r="AH55" s="318"/>
      <c r="AI55" s="318"/>
      <c r="AJ55" s="318"/>
      <c r="AK55" s="643"/>
      <c r="AL55" s="318"/>
      <c r="AM55" s="318"/>
      <c r="AN55" s="318"/>
      <c r="AO55" s="318"/>
      <c r="AP55" s="318"/>
      <c r="AQ55" s="318"/>
      <c r="AR55" s="318"/>
      <c r="AS55" s="643"/>
    </row>
    <row r="56" spans="1:45">
      <c r="A56" s="407"/>
      <c r="B56" s="1416"/>
      <c r="C56" s="1417"/>
      <c r="D56" s="1418"/>
      <c r="E56" s="1416"/>
      <c r="F56" s="1417"/>
      <c r="G56" s="1418"/>
      <c r="H56" s="1474"/>
      <c r="I56" s="1475"/>
      <c r="J56" s="1476"/>
      <c r="K56" s="409"/>
      <c r="L56" s="409"/>
      <c r="M56" s="847" t="s">
        <v>226</v>
      </c>
      <c r="N56" s="409"/>
      <c r="O56" s="409"/>
      <c r="P56" s="409"/>
      <c r="Q56" s="409"/>
      <c r="R56" s="907"/>
      <c r="S56" s="318"/>
      <c r="T56" s="318"/>
      <c r="U56" s="318"/>
      <c r="V56" s="318"/>
      <c r="W56" s="318"/>
      <c r="X56" s="318"/>
      <c r="Y56" s="318"/>
      <c r="Z56" s="318"/>
      <c r="AA56" s="318"/>
      <c r="AB56" s="318"/>
      <c r="AC56" s="318"/>
      <c r="AD56" s="318"/>
      <c r="AE56" s="318"/>
      <c r="AF56" s="318"/>
      <c r="AG56" s="318"/>
      <c r="AH56" s="318"/>
      <c r="AI56" s="318"/>
      <c r="AJ56" s="318"/>
      <c r="AK56" s="643"/>
      <c r="AL56" s="318"/>
      <c r="AM56" s="318"/>
      <c r="AN56" s="318"/>
      <c r="AO56" s="318"/>
      <c r="AP56" s="318"/>
      <c r="AQ56" s="318"/>
      <c r="AR56" s="318"/>
      <c r="AS56" s="643"/>
    </row>
    <row r="57" spans="1:45">
      <c r="A57" s="407"/>
      <c r="C57" s="409"/>
      <c r="D57" s="409"/>
      <c r="E57" s="409"/>
      <c r="F57" s="409"/>
      <c r="G57" s="409"/>
      <c r="H57" s="409"/>
      <c r="I57" s="409"/>
      <c r="J57" s="409"/>
      <c r="K57" s="409"/>
      <c r="L57" s="409"/>
      <c r="M57" s="409"/>
      <c r="N57" s="409"/>
      <c r="O57" s="409"/>
      <c r="P57" s="409"/>
      <c r="Q57" s="409"/>
      <c r="R57" s="907"/>
      <c r="S57" s="318"/>
      <c r="T57" s="318"/>
      <c r="U57" s="318"/>
      <c r="V57" s="318"/>
      <c r="W57" s="318"/>
      <c r="X57" s="318"/>
      <c r="Y57" s="318"/>
      <c r="Z57" s="318"/>
      <c r="AA57" s="318"/>
      <c r="AB57" s="318"/>
      <c r="AC57" s="318"/>
      <c r="AD57" s="318"/>
      <c r="AE57" s="318"/>
      <c r="AF57" s="318"/>
      <c r="AG57" s="318"/>
      <c r="AH57" s="318"/>
      <c r="AI57" s="318"/>
      <c r="AJ57" s="318"/>
      <c r="AK57" s="643"/>
      <c r="AL57" s="318"/>
      <c r="AM57" s="318"/>
      <c r="AN57" s="318"/>
      <c r="AO57" s="318"/>
      <c r="AP57" s="318"/>
      <c r="AQ57" s="318"/>
      <c r="AR57" s="318"/>
      <c r="AS57" s="643"/>
    </row>
    <row r="58" spans="1:45">
      <c r="A58" s="407"/>
      <c r="B58" s="408" t="s">
        <v>645</v>
      </c>
      <c r="C58" s="409"/>
      <c r="D58" s="409"/>
      <c r="E58" s="409"/>
      <c r="F58" s="409"/>
      <c r="G58" s="409"/>
      <c r="H58" s="409"/>
      <c r="I58" s="409"/>
      <c r="J58" s="409"/>
      <c r="K58" s="409"/>
      <c r="L58" s="409"/>
      <c r="M58" s="409"/>
      <c r="N58" s="409"/>
      <c r="O58" s="409"/>
      <c r="P58" s="409"/>
      <c r="Q58" s="409"/>
      <c r="R58" s="907"/>
      <c r="S58" s="318"/>
      <c r="T58" s="318"/>
      <c r="U58" s="318"/>
      <c r="V58" s="318"/>
      <c r="W58" s="318"/>
      <c r="X58" s="318"/>
      <c r="Y58" s="318"/>
      <c r="Z58" s="318"/>
      <c r="AA58" s="318"/>
      <c r="AB58" s="318"/>
      <c r="AC58" s="318"/>
      <c r="AD58" s="318"/>
      <c r="AE58" s="318"/>
      <c r="AF58" s="318"/>
      <c r="AG58" s="318"/>
      <c r="AH58" s="318"/>
      <c r="AI58" s="318"/>
      <c r="AJ58" s="318"/>
      <c r="AK58" s="643"/>
      <c r="AL58" s="318"/>
      <c r="AM58" s="318"/>
      <c r="AN58" s="318"/>
      <c r="AO58" s="318"/>
      <c r="AP58" s="318"/>
      <c r="AQ58" s="318"/>
      <c r="AR58" s="318"/>
      <c r="AS58" s="643"/>
    </row>
    <row r="59" spans="1:45">
      <c r="A59" s="407"/>
      <c r="B59" s="408"/>
      <c r="C59" s="409"/>
      <c r="D59" s="409"/>
      <c r="E59" s="409"/>
      <c r="F59" s="409"/>
      <c r="G59" s="409"/>
      <c r="H59" s="409"/>
      <c r="I59" s="409"/>
      <c r="J59" s="409"/>
      <c r="K59" s="409"/>
      <c r="L59" s="409"/>
      <c r="M59" s="409"/>
      <c r="N59" s="409"/>
      <c r="O59" s="409"/>
      <c r="P59" s="409"/>
      <c r="Q59" s="409"/>
      <c r="R59" s="907"/>
      <c r="S59" s="318"/>
      <c r="T59" s="318"/>
      <c r="U59" s="318"/>
      <c r="V59" s="318"/>
      <c r="W59" s="318"/>
      <c r="X59" s="318"/>
      <c r="Y59" s="318"/>
      <c r="Z59" s="318"/>
      <c r="AA59" s="318"/>
      <c r="AB59" s="318"/>
      <c r="AC59" s="318"/>
      <c r="AD59" s="318"/>
      <c r="AE59" s="318"/>
      <c r="AF59" s="318"/>
      <c r="AG59" s="318"/>
      <c r="AH59" s="318"/>
      <c r="AI59" s="318"/>
      <c r="AJ59" s="318"/>
      <c r="AK59" s="643"/>
      <c r="AL59" s="318"/>
      <c r="AM59" s="318"/>
      <c r="AN59" s="318"/>
      <c r="AO59" s="318"/>
      <c r="AP59" s="318"/>
      <c r="AQ59" s="318"/>
      <c r="AR59" s="318"/>
      <c r="AS59" s="643"/>
    </row>
    <row r="60" spans="1:45">
      <c r="A60" s="1407" t="s">
        <v>646</v>
      </c>
      <c r="B60" s="1408"/>
      <c r="C60" s="1408"/>
      <c r="D60" s="1408"/>
      <c r="E60" s="1408"/>
      <c r="F60" s="1408"/>
      <c r="G60" s="1408"/>
      <c r="H60" s="1408"/>
      <c r="I60" s="1408"/>
      <c r="J60" s="1408"/>
      <c r="K60" s="1408"/>
      <c r="L60" s="1408"/>
      <c r="M60" s="1408"/>
      <c r="N60" s="1408"/>
      <c r="O60" s="1408"/>
      <c r="P60" s="1408"/>
      <c r="Q60" s="1408"/>
      <c r="R60" s="1409"/>
      <c r="S60" s="318"/>
      <c r="T60" s="318"/>
      <c r="U60" s="318"/>
      <c r="V60" s="318"/>
      <c r="W60" s="318"/>
      <c r="X60" s="318"/>
      <c r="Y60" s="318"/>
      <c r="Z60" s="318"/>
      <c r="AA60" s="318"/>
      <c r="AB60" s="318"/>
      <c r="AC60" s="318"/>
      <c r="AD60" s="318"/>
      <c r="AE60" s="318"/>
      <c r="AF60" s="318"/>
      <c r="AG60" s="318"/>
      <c r="AH60" s="318"/>
      <c r="AI60" s="318"/>
      <c r="AJ60" s="318"/>
      <c r="AK60" s="643"/>
      <c r="AL60" s="318"/>
      <c r="AM60" s="318"/>
      <c r="AN60" s="318"/>
      <c r="AO60" s="318"/>
      <c r="AP60" s="318"/>
      <c r="AQ60" s="318"/>
      <c r="AR60" s="318"/>
      <c r="AS60" s="643"/>
    </row>
    <row r="61" spans="1:45">
      <c r="A61" s="1410"/>
      <c r="B61" s="1411"/>
      <c r="C61" s="1411"/>
      <c r="D61" s="1411"/>
      <c r="E61" s="1411"/>
      <c r="F61" s="1411"/>
      <c r="G61" s="1411"/>
      <c r="H61" s="1411"/>
      <c r="I61" s="1411"/>
      <c r="J61" s="1411"/>
      <c r="K61" s="1411"/>
      <c r="L61" s="1411"/>
      <c r="M61" s="1411"/>
      <c r="N61" s="1411"/>
      <c r="O61" s="1411"/>
      <c r="P61" s="1411"/>
      <c r="Q61" s="1411"/>
      <c r="R61" s="1412"/>
      <c r="S61" s="318"/>
      <c r="T61" s="318"/>
      <c r="U61" s="318"/>
      <c r="V61" s="318"/>
      <c r="W61" s="318"/>
      <c r="X61" s="318"/>
      <c r="Y61" s="318"/>
      <c r="Z61" s="318"/>
      <c r="AA61" s="318"/>
      <c r="AB61" s="318"/>
      <c r="AC61" s="318"/>
      <c r="AD61" s="318"/>
      <c r="AE61" s="318"/>
      <c r="AF61" s="318"/>
      <c r="AG61" s="318"/>
      <c r="AH61" s="318"/>
      <c r="AI61" s="318"/>
      <c r="AJ61" s="318"/>
      <c r="AK61" s="643"/>
      <c r="AL61" s="318"/>
      <c r="AM61" s="318"/>
      <c r="AN61" s="318"/>
      <c r="AO61" s="318"/>
      <c r="AP61" s="318"/>
      <c r="AQ61" s="318"/>
      <c r="AR61" s="318"/>
      <c r="AS61" s="643"/>
    </row>
    <row r="62" spans="1:45" ht="12.75" customHeight="1">
      <c r="A62" s="316"/>
      <c r="B62" s="316"/>
      <c r="C62" s="316"/>
      <c r="D62" s="316"/>
      <c r="E62" s="316"/>
      <c r="F62" s="316"/>
      <c r="G62" s="316"/>
      <c r="H62" s="316"/>
      <c r="I62" s="316"/>
      <c r="J62" s="316"/>
      <c r="K62" s="316"/>
      <c r="L62" s="316"/>
      <c r="M62" s="316"/>
      <c r="N62" s="316"/>
      <c r="O62" s="316"/>
      <c r="P62" s="316"/>
      <c r="Q62" s="316"/>
      <c r="R62" s="662"/>
      <c r="S62" s="318"/>
      <c r="T62" s="318"/>
      <c r="U62" s="318"/>
      <c r="V62" s="318"/>
      <c r="W62" s="318"/>
      <c r="X62" s="318"/>
      <c r="Y62" s="318"/>
      <c r="Z62" s="318"/>
      <c r="AA62" s="318"/>
      <c r="AB62" s="318"/>
      <c r="AC62" s="318"/>
      <c r="AD62" s="318"/>
      <c r="AE62" s="318"/>
      <c r="AF62" s="318"/>
      <c r="AG62" s="318"/>
      <c r="AH62" s="318"/>
      <c r="AI62" s="318"/>
      <c r="AJ62" s="318"/>
      <c r="AK62" s="643"/>
      <c r="AL62" s="318"/>
      <c r="AM62" s="318"/>
      <c r="AN62" s="318"/>
      <c r="AO62" s="318"/>
      <c r="AP62" s="318"/>
      <c r="AQ62" s="318"/>
      <c r="AR62" s="318"/>
      <c r="AS62" s="643"/>
    </row>
    <row r="63" spans="1:45">
      <c r="A63" s="316"/>
      <c r="B63" s="316"/>
      <c r="C63" s="316"/>
      <c r="D63" s="316"/>
      <c r="E63" s="316"/>
      <c r="F63" s="316"/>
      <c r="G63" s="316"/>
      <c r="H63" s="316"/>
      <c r="I63" s="316"/>
      <c r="J63" s="316"/>
      <c r="K63" s="316"/>
      <c r="L63" s="316"/>
      <c r="M63" s="316"/>
      <c r="N63" s="316"/>
      <c r="O63" s="316"/>
      <c r="P63" s="316"/>
      <c r="Q63" s="316"/>
      <c r="R63" s="662"/>
      <c r="S63" s="26"/>
      <c r="T63" s="26"/>
      <c r="U63" s="26"/>
      <c r="V63" s="26"/>
      <c r="W63" s="26"/>
      <c r="X63" s="26"/>
      <c r="Y63" s="26"/>
      <c r="Z63" s="26"/>
      <c r="AA63" s="26"/>
      <c r="AB63" s="26"/>
      <c r="AC63" s="26"/>
      <c r="AD63" s="26"/>
      <c r="AE63" s="26"/>
      <c r="AF63" s="26"/>
      <c r="AG63" s="26"/>
      <c r="AH63" s="26"/>
      <c r="AI63" s="26"/>
      <c r="AJ63" s="26"/>
      <c r="AK63" s="638"/>
      <c r="AL63" s="318"/>
      <c r="AM63" s="318"/>
      <c r="AN63" s="318"/>
      <c r="AO63" s="318"/>
      <c r="AP63" s="318"/>
      <c r="AQ63" s="318"/>
      <c r="AR63" s="318"/>
      <c r="AS63" s="643"/>
    </row>
    <row r="64" spans="1:45">
      <c r="A64" s="970"/>
      <c r="B64" s="974"/>
      <c r="C64" s="974"/>
      <c r="D64" s="974"/>
      <c r="E64" s="974"/>
      <c r="F64" s="974"/>
      <c r="G64" s="974"/>
      <c r="H64" s="974"/>
      <c r="I64" s="974"/>
      <c r="J64" s="974"/>
      <c r="K64" s="974"/>
      <c r="L64" s="974"/>
      <c r="M64" s="974"/>
      <c r="N64" s="974"/>
      <c r="O64" s="974"/>
      <c r="P64" s="974"/>
      <c r="Q64" s="974"/>
      <c r="R64" s="971"/>
      <c r="S64" s="26"/>
      <c r="T64" s="26"/>
      <c r="U64" s="26"/>
      <c r="V64" s="26"/>
      <c r="W64" s="26"/>
      <c r="X64" s="26"/>
      <c r="Y64" s="26"/>
      <c r="Z64" s="26"/>
      <c r="AA64" s="26"/>
      <c r="AB64" s="26"/>
      <c r="AC64" s="26"/>
      <c r="AD64" s="26"/>
      <c r="AE64" s="26"/>
      <c r="AF64" s="26"/>
      <c r="AG64" s="26"/>
      <c r="AH64" s="26"/>
      <c r="AI64" s="26"/>
      <c r="AJ64" s="26"/>
      <c r="AK64" s="638"/>
      <c r="AL64" s="318"/>
      <c r="AM64" s="318"/>
      <c r="AN64" s="318"/>
      <c r="AO64" s="318"/>
      <c r="AP64" s="318"/>
      <c r="AQ64" s="318"/>
      <c r="AR64" s="318"/>
      <c r="AS64" s="643"/>
    </row>
    <row r="65" spans="1:45">
      <c r="A65" s="972"/>
      <c r="B65" s="975"/>
      <c r="C65" s="975"/>
      <c r="D65" s="975"/>
      <c r="E65" s="975"/>
      <c r="F65" s="975"/>
      <c r="G65" s="975"/>
      <c r="H65" s="975"/>
      <c r="I65" s="975"/>
      <c r="J65" s="975"/>
      <c r="K65" s="975"/>
      <c r="L65" s="975"/>
      <c r="M65" s="975"/>
      <c r="N65" s="975"/>
      <c r="O65" s="975"/>
      <c r="P65" s="975"/>
      <c r="Q65" s="975"/>
      <c r="R65" s="973"/>
      <c r="S65" s="26"/>
      <c r="T65" s="26"/>
      <c r="U65" s="26"/>
      <c r="V65" s="26"/>
      <c r="W65" s="26"/>
      <c r="X65" s="26"/>
      <c r="Y65" s="26"/>
      <c r="Z65" s="26"/>
      <c r="AA65" s="26"/>
      <c r="AB65" s="26"/>
      <c r="AC65" s="26"/>
      <c r="AD65" s="26"/>
      <c r="AE65" s="26"/>
      <c r="AF65" s="26"/>
      <c r="AG65" s="26"/>
      <c r="AH65" s="26"/>
      <c r="AI65" s="26"/>
      <c r="AJ65" s="26"/>
      <c r="AK65" s="638"/>
      <c r="AL65" s="318"/>
      <c r="AM65" s="318"/>
      <c r="AN65" s="318"/>
      <c r="AO65" s="318"/>
      <c r="AP65" s="318"/>
      <c r="AQ65" s="318"/>
      <c r="AR65" s="318"/>
      <c r="AS65" s="643"/>
    </row>
    <row r="66" spans="1:45">
      <c r="A66" s="168"/>
      <c r="B66" s="976"/>
      <c r="C66" s="976"/>
      <c r="D66" s="976"/>
      <c r="E66" s="976"/>
      <c r="F66" s="976"/>
      <c r="G66" s="976"/>
      <c r="H66" s="976"/>
      <c r="I66" s="976"/>
      <c r="J66" s="976"/>
      <c r="K66" s="976"/>
      <c r="L66" s="976"/>
      <c r="M66" s="976"/>
      <c r="N66" s="976"/>
      <c r="O66" s="976"/>
      <c r="P66" s="976"/>
      <c r="Q66" s="976"/>
      <c r="R66" s="848"/>
      <c r="S66" s="26"/>
      <c r="T66" s="26"/>
      <c r="U66" s="26"/>
      <c r="V66" s="26"/>
      <c r="W66" s="26"/>
      <c r="X66" s="26"/>
      <c r="Y66" s="26"/>
      <c r="Z66" s="26"/>
      <c r="AA66" s="26"/>
      <c r="AB66" s="26"/>
      <c r="AC66" s="26"/>
      <c r="AD66" s="26"/>
      <c r="AE66" s="26"/>
      <c r="AF66" s="26"/>
      <c r="AG66" s="26"/>
      <c r="AH66" s="26"/>
      <c r="AI66" s="26"/>
      <c r="AJ66" s="26"/>
      <c r="AK66" s="638"/>
      <c r="AL66" s="318"/>
      <c r="AM66" s="318"/>
      <c r="AN66" s="318"/>
      <c r="AO66" s="318"/>
      <c r="AP66" s="318"/>
      <c r="AQ66" s="318"/>
      <c r="AR66" s="318"/>
      <c r="AS66" s="643"/>
    </row>
    <row r="67" spans="1:45">
      <c r="A67" s="168"/>
      <c r="B67" s="976"/>
      <c r="C67" s="976"/>
      <c r="D67" s="976"/>
      <c r="E67" s="976"/>
      <c r="F67" s="976"/>
      <c r="G67" s="976"/>
      <c r="H67" s="976"/>
      <c r="I67" s="976"/>
      <c r="J67" s="976"/>
      <c r="K67" s="976"/>
      <c r="L67" s="976"/>
      <c r="M67" s="976"/>
      <c r="N67" s="976"/>
      <c r="O67" s="976"/>
      <c r="P67" s="976"/>
      <c r="Q67" s="976"/>
      <c r="R67" s="848"/>
      <c r="S67" s="26"/>
      <c r="T67" s="26"/>
      <c r="U67" s="26"/>
      <c r="V67" s="26"/>
      <c r="W67" s="26"/>
      <c r="X67" s="26"/>
      <c r="Y67" s="26"/>
      <c r="Z67" s="26"/>
      <c r="AA67" s="26"/>
      <c r="AB67" s="26"/>
      <c r="AC67" s="26"/>
      <c r="AD67" s="26"/>
      <c r="AE67" s="26"/>
      <c r="AF67" s="26"/>
      <c r="AG67" s="26"/>
      <c r="AH67" s="26"/>
      <c r="AI67" s="26"/>
      <c r="AJ67" s="26"/>
      <c r="AK67" s="638"/>
      <c r="AL67" s="318"/>
      <c r="AM67" s="318"/>
      <c r="AN67" s="318"/>
      <c r="AO67" s="318"/>
      <c r="AP67" s="318"/>
      <c r="AQ67" s="318"/>
      <c r="AR67" s="318"/>
      <c r="AS67" s="643"/>
    </row>
    <row r="68" spans="1:45">
      <c r="A68" s="168"/>
      <c r="B68" s="976"/>
      <c r="C68" s="976"/>
      <c r="D68" s="976"/>
      <c r="E68" s="976"/>
      <c r="F68" s="976"/>
      <c r="G68" s="976"/>
      <c r="H68" s="976"/>
      <c r="I68" s="976"/>
      <c r="J68" s="976"/>
      <c r="K68" s="976"/>
      <c r="L68" s="976"/>
      <c r="M68" s="976"/>
      <c r="N68" s="976"/>
      <c r="O68" s="976"/>
      <c r="P68" s="976"/>
      <c r="Q68" s="976"/>
      <c r="R68" s="848"/>
      <c r="S68" s="26"/>
      <c r="T68" s="26"/>
      <c r="U68" s="26"/>
      <c r="V68" s="26"/>
      <c r="W68" s="26"/>
      <c r="X68" s="26"/>
      <c r="Y68" s="26"/>
      <c r="Z68" s="26"/>
      <c r="AA68" s="26"/>
      <c r="AB68" s="26"/>
      <c r="AC68" s="26"/>
      <c r="AD68" s="26"/>
      <c r="AE68" s="26"/>
      <c r="AF68" s="26"/>
      <c r="AG68" s="26"/>
      <c r="AH68" s="26"/>
      <c r="AI68" s="26"/>
      <c r="AJ68" s="26"/>
      <c r="AK68" s="638"/>
      <c r="AL68" s="318"/>
      <c r="AM68" s="318"/>
      <c r="AN68" s="318"/>
      <c r="AO68" s="318"/>
      <c r="AP68" s="318"/>
      <c r="AQ68" s="318"/>
      <c r="AR68" s="318"/>
      <c r="AS68" s="643"/>
    </row>
    <row r="69" spans="1:45">
      <c r="A69" s="168"/>
      <c r="B69" s="976"/>
      <c r="C69" s="976"/>
      <c r="D69" s="976"/>
      <c r="E69" s="976"/>
      <c r="F69" s="976"/>
      <c r="G69" s="976"/>
      <c r="H69" s="976"/>
      <c r="I69" s="976"/>
      <c r="J69" s="976"/>
      <c r="K69" s="976"/>
      <c r="L69" s="976"/>
      <c r="M69" s="976"/>
      <c r="N69" s="976"/>
      <c r="O69" s="976"/>
      <c r="P69" s="976"/>
      <c r="Q69" s="976"/>
      <c r="R69" s="848"/>
      <c r="S69" s="26"/>
      <c r="T69" s="26"/>
      <c r="U69" s="26"/>
      <c r="V69" s="26"/>
      <c r="W69" s="26"/>
      <c r="X69" s="26"/>
      <c r="Y69" s="26"/>
      <c r="Z69" s="26"/>
      <c r="AA69" s="26"/>
      <c r="AB69" s="26"/>
      <c r="AC69" s="26"/>
      <c r="AD69" s="26"/>
      <c r="AE69" s="26"/>
      <c r="AF69" s="26"/>
      <c r="AG69" s="26"/>
      <c r="AH69" s="26"/>
      <c r="AI69" s="26"/>
      <c r="AJ69" s="26"/>
      <c r="AK69" s="638"/>
      <c r="AL69" s="318"/>
      <c r="AM69" s="318"/>
      <c r="AN69" s="318"/>
      <c r="AO69" s="318"/>
      <c r="AP69" s="318"/>
      <c r="AQ69" s="318"/>
      <c r="AR69" s="318"/>
      <c r="AS69" s="643"/>
    </row>
    <row r="70" spans="1:45">
      <c r="A70" s="168"/>
      <c r="B70" s="976"/>
      <c r="C70" s="976"/>
      <c r="D70" s="976"/>
      <c r="E70" s="976"/>
      <c r="F70" s="976"/>
      <c r="G70" s="976"/>
      <c r="H70" s="976"/>
      <c r="I70" s="976"/>
      <c r="J70" s="976"/>
      <c r="K70" s="976"/>
      <c r="L70" s="976"/>
      <c r="M70" s="976"/>
      <c r="N70" s="976"/>
      <c r="O70" s="976"/>
      <c r="P70" s="976"/>
      <c r="Q70" s="976"/>
      <c r="R70" s="848"/>
      <c r="S70" s="26"/>
      <c r="T70" s="26"/>
      <c r="U70" s="26"/>
      <c r="V70" s="26"/>
      <c r="W70" s="26"/>
      <c r="X70" s="26"/>
      <c r="Y70" s="26"/>
      <c r="Z70" s="26"/>
      <c r="AA70" s="26"/>
      <c r="AB70" s="26"/>
      <c r="AC70" s="26"/>
      <c r="AD70" s="26"/>
      <c r="AE70" s="26"/>
      <c r="AF70" s="26"/>
      <c r="AG70" s="26"/>
      <c r="AH70" s="26"/>
      <c r="AI70" s="26"/>
      <c r="AJ70" s="26"/>
      <c r="AK70" s="638"/>
      <c r="AL70" s="318"/>
      <c r="AM70" s="318"/>
      <c r="AN70" s="318"/>
      <c r="AO70" s="318"/>
      <c r="AP70" s="318"/>
      <c r="AQ70" s="318"/>
      <c r="AR70" s="318"/>
      <c r="AS70" s="643"/>
    </row>
    <row r="71" spans="1:45">
      <c r="A71" s="168"/>
      <c r="B71" s="976"/>
      <c r="C71" s="976"/>
      <c r="D71" s="976"/>
      <c r="E71" s="976"/>
      <c r="F71" s="976"/>
      <c r="G71" s="976"/>
      <c r="H71" s="976"/>
      <c r="I71" s="976"/>
      <c r="J71" s="976"/>
      <c r="K71" s="976"/>
      <c r="L71" s="976"/>
      <c r="M71" s="976"/>
      <c r="N71" s="976"/>
      <c r="O71" s="976"/>
      <c r="P71" s="976"/>
      <c r="Q71" s="976"/>
      <c r="R71" s="848"/>
      <c r="S71" s="26"/>
      <c r="T71" s="26"/>
      <c r="U71" s="26"/>
      <c r="V71" s="26"/>
      <c r="W71" s="26"/>
      <c r="X71" s="26"/>
      <c r="Y71" s="26"/>
      <c r="Z71" s="26"/>
      <c r="AA71" s="26"/>
      <c r="AB71" s="26"/>
      <c r="AC71" s="26"/>
      <c r="AD71" s="26"/>
      <c r="AE71" s="26"/>
      <c r="AF71" s="26"/>
      <c r="AG71" s="26"/>
      <c r="AH71" s="26"/>
      <c r="AI71" s="26"/>
      <c r="AJ71" s="26"/>
      <c r="AK71" s="638"/>
      <c r="AL71" s="318"/>
      <c r="AM71" s="318"/>
      <c r="AN71" s="318"/>
      <c r="AO71" s="318"/>
      <c r="AP71" s="318"/>
      <c r="AQ71" s="318"/>
      <c r="AR71" s="318"/>
      <c r="AS71" s="643"/>
    </row>
    <row r="72" spans="1:45">
      <c r="A72" s="168"/>
      <c r="B72" s="976"/>
      <c r="C72" s="976"/>
      <c r="D72" s="976"/>
      <c r="E72" s="976"/>
      <c r="F72" s="976"/>
      <c r="G72" s="976"/>
      <c r="H72" s="976"/>
      <c r="I72" s="976"/>
      <c r="J72" s="976"/>
      <c r="K72" s="976"/>
      <c r="L72" s="976"/>
      <c r="M72" s="976"/>
      <c r="N72" s="976"/>
      <c r="O72" s="976"/>
      <c r="P72" s="976"/>
      <c r="Q72" s="976"/>
      <c r="R72" s="848"/>
      <c r="S72" s="26"/>
      <c r="T72" s="26"/>
      <c r="U72" s="26"/>
      <c r="V72" s="26"/>
      <c r="W72" s="26"/>
      <c r="X72" s="26"/>
      <c r="Y72" s="26"/>
      <c r="Z72" s="26"/>
      <c r="AA72" s="26"/>
      <c r="AB72" s="26"/>
      <c r="AC72" s="26"/>
      <c r="AD72" s="26"/>
      <c r="AE72" s="26"/>
      <c r="AF72" s="26"/>
      <c r="AG72" s="26"/>
      <c r="AH72" s="26"/>
      <c r="AI72" s="26"/>
      <c r="AJ72" s="26"/>
      <c r="AK72" s="638"/>
      <c r="AL72" s="318"/>
      <c r="AM72" s="318"/>
      <c r="AN72" s="318"/>
      <c r="AO72" s="318"/>
      <c r="AP72" s="318"/>
      <c r="AQ72" s="318"/>
      <c r="AR72" s="318"/>
      <c r="AS72" s="643"/>
    </row>
    <row r="73" spans="1:45">
      <c r="A73" s="168"/>
      <c r="B73" s="976"/>
      <c r="C73" s="976"/>
      <c r="D73" s="976"/>
      <c r="E73" s="976"/>
      <c r="F73" s="976"/>
      <c r="G73" s="976"/>
      <c r="H73" s="976"/>
      <c r="I73" s="976"/>
      <c r="J73" s="976"/>
      <c r="K73" s="976"/>
      <c r="L73" s="976"/>
      <c r="M73" s="976"/>
      <c r="N73" s="976"/>
      <c r="O73" s="976"/>
      <c r="P73" s="976"/>
      <c r="Q73" s="976"/>
      <c r="R73" s="848"/>
      <c r="S73" s="26"/>
      <c r="T73" s="26"/>
      <c r="U73" s="26"/>
      <c r="V73" s="26"/>
      <c r="W73" s="26"/>
      <c r="X73" s="26"/>
      <c r="Y73" s="26"/>
      <c r="Z73" s="26"/>
      <c r="AA73" s="26"/>
      <c r="AB73" s="26"/>
      <c r="AC73" s="26"/>
      <c r="AD73" s="26"/>
      <c r="AE73" s="26"/>
      <c r="AF73" s="26"/>
      <c r="AG73" s="26"/>
      <c r="AH73" s="26"/>
      <c r="AI73" s="26"/>
      <c r="AJ73" s="26"/>
      <c r="AK73" s="638"/>
      <c r="AL73" s="318"/>
      <c r="AM73" s="318"/>
      <c r="AN73" s="318"/>
      <c r="AO73" s="318"/>
      <c r="AP73" s="318"/>
      <c r="AQ73" s="318"/>
      <c r="AR73" s="318"/>
      <c r="AS73" s="643"/>
    </row>
    <row r="74" spans="1:45">
      <c r="A74" s="168"/>
      <c r="B74" s="976"/>
      <c r="C74" s="976"/>
      <c r="D74" s="976"/>
      <c r="E74" s="976"/>
      <c r="F74" s="976"/>
      <c r="G74" s="976"/>
      <c r="H74" s="976"/>
      <c r="I74" s="976"/>
      <c r="J74" s="976"/>
      <c r="K74" s="976"/>
      <c r="L74" s="976"/>
      <c r="M74" s="976"/>
      <c r="N74" s="976"/>
      <c r="O74" s="976"/>
      <c r="P74" s="976"/>
      <c r="Q74" s="976"/>
      <c r="R74" s="848"/>
      <c r="S74" s="26"/>
      <c r="T74" s="26"/>
      <c r="U74" s="26"/>
      <c r="V74" s="26"/>
      <c r="W74" s="26"/>
      <c r="X74" s="26"/>
      <c r="Y74" s="26"/>
      <c r="Z74" s="26"/>
      <c r="AA74" s="26"/>
      <c r="AB74" s="26"/>
      <c r="AC74" s="26"/>
      <c r="AD74" s="26"/>
      <c r="AE74" s="26"/>
      <c r="AF74" s="26"/>
      <c r="AG74" s="26"/>
      <c r="AH74" s="26"/>
      <c r="AI74" s="26"/>
      <c r="AJ74" s="26"/>
      <c r="AK74" s="638"/>
      <c r="AL74" s="318"/>
      <c r="AM74" s="318"/>
      <c r="AN74" s="318"/>
      <c r="AO74" s="318"/>
      <c r="AP74" s="318"/>
      <c r="AQ74" s="318"/>
      <c r="AR74" s="318"/>
      <c r="AS74" s="643"/>
    </row>
    <row r="75" spans="1:45">
      <c r="A75" s="168"/>
      <c r="B75" s="976"/>
      <c r="C75" s="976"/>
      <c r="D75" s="976"/>
      <c r="E75" s="976"/>
      <c r="F75" s="976"/>
      <c r="G75" s="976"/>
      <c r="H75" s="976"/>
      <c r="I75" s="976"/>
      <c r="J75" s="976"/>
      <c r="K75" s="976"/>
      <c r="L75" s="976"/>
      <c r="M75" s="976"/>
      <c r="N75" s="976"/>
      <c r="O75" s="976"/>
      <c r="P75" s="976"/>
      <c r="Q75" s="976"/>
      <c r="R75" s="848"/>
      <c r="S75" s="26"/>
      <c r="T75" s="26"/>
      <c r="U75" s="26"/>
      <c r="V75" s="26"/>
      <c r="W75" s="26"/>
      <c r="X75" s="26"/>
      <c r="Y75" s="26"/>
      <c r="Z75" s="26"/>
      <c r="AA75" s="26"/>
      <c r="AB75" s="26"/>
      <c r="AC75" s="26"/>
      <c r="AD75" s="26"/>
      <c r="AE75" s="26"/>
      <c r="AF75" s="26"/>
      <c r="AG75" s="26"/>
      <c r="AH75" s="26"/>
      <c r="AI75" s="26"/>
      <c r="AJ75" s="26"/>
      <c r="AK75" s="638"/>
      <c r="AL75" s="318"/>
      <c r="AM75" s="318"/>
      <c r="AN75" s="318"/>
      <c r="AO75" s="318"/>
      <c r="AP75" s="318"/>
      <c r="AQ75" s="318"/>
      <c r="AR75" s="318"/>
      <c r="AS75" s="643"/>
    </row>
    <row r="76" spans="1:45">
      <c r="A76" s="168"/>
      <c r="B76" s="976"/>
      <c r="C76" s="976"/>
      <c r="D76" s="976"/>
      <c r="E76" s="976"/>
      <c r="F76" s="976"/>
      <c r="G76" s="976"/>
      <c r="H76" s="976"/>
      <c r="I76" s="976"/>
      <c r="J76" s="976"/>
      <c r="K76" s="976"/>
      <c r="L76" s="976"/>
      <c r="M76" s="976"/>
      <c r="N76" s="976"/>
      <c r="O76" s="976"/>
      <c r="P76" s="976"/>
      <c r="Q76" s="976"/>
      <c r="R76" s="848"/>
      <c r="S76" s="26"/>
      <c r="T76" s="26"/>
      <c r="U76" s="26"/>
      <c r="V76" s="26"/>
      <c r="W76" s="26"/>
      <c r="X76" s="26"/>
      <c r="Y76" s="26"/>
      <c r="Z76" s="26"/>
      <c r="AA76" s="26"/>
      <c r="AB76" s="26"/>
      <c r="AC76" s="26"/>
      <c r="AD76" s="26"/>
      <c r="AE76" s="26"/>
      <c r="AF76" s="26"/>
      <c r="AG76" s="26"/>
      <c r="AH76" s="26"/>
      <c r="AI76" s="26"/>
      <c r="AJ76" s="26"/>
      <c r="AK76" s="638"/>
      <c r="AL76" s="318"/>
      <c r="AM76" s="318"/>
      <c r="AN76" s="318"/>
      <c r="AO76" s="318"/>
      <c r="AP76" s="318"/>
      <c r="AQ76" s="318"/>
      <c r="AR76" s="318"/>
      <c r="AS76" s="643"/>
    </row>
    <row r="77" spans="1:45">
      <c r="A77" s="168"/>
      <c r="B77" s="976"/>
      <c r="C77" s="976"/>
      <c r="D77" s="976"/>
      <c r="E77" s="976"/>
      <c r="F77" s="976"/>
      <c r="G77" s="976"/>
      <c r="H77" s="976"/>
      <c r="I77" s="976"/>
      <c r="J77" s="976"/>
      <c r="K77" s="976"/>
      <c r="L77" s="976"/>
      <c r="M77" s="976"/>
      <c r="N77" s="976"/>
      <c r="O77" s="976"/>
      <c r="P77" s="976"/>
      <c r="Q77" s="976"/>
      <c r="R77" s="848"/>
      <c r="S77" s="26"/>
      <c r="T77" s="26"/>
      <c r="U77" s="26"/>
      <c r="V77" s="26"/>
      <c r="W77" s="26"/>
      <c r="X77" s="26"/>
      <c r="Y77" s="26"/>
      <c r="Z77" s="26"/>
      <c r="AA77" s="26"/>
      <c r="AB77" s="26"/>
      <c r="AC77" s="26"/>
      <c r="AD77" s="26"/>
      <c r="AE77" s="26"/>
      <c r="AF77" s="26"/>
      <c r="AG77" s="26"/>
      <c r="AH77" s="26"/>
      <c r="AI77" s="26"/>
      <c r="AJ77" s="26"/>
      <c r="AK77" s="638"/>
      <c r="AL77" s="318"/>
      <c r="AM77" s="318"/>
      <c r="AN77" s="318"/>
      <c r="AO77" s="318"/>
      <c r="AP77" s="318"/>
      <c r="AQ77" s="318"/>
      <c r="AR77" s="318"/>
      <c r="AS77" s="643"/>
    </row>
    <row r="78" spans="1:45">
      <c r="A78" s="168"/>
      <c r="B78" s="976"/>
      <c r="C78" s="976"/>
      <c r="D78" s="976"/>
      <c r="E78" s="976"/>
      <c r="F78" s="976"/>
      <c r="G78" s="976"/>
      <c r="H78" s="976"/>
      <c r="I78" s="976"/>
      <c r="J78" s="976"/>
      <c r="K78" s="976"/>
      <c r="L78" s="976"/>
      <c r="M78" s="976"/>
      <c r="N78" s="976"/>
      <c r="O78" s="976"/>
      <c r="P78" s="976"/>
      <c r="Q78" s="976"/>
      <c r="R78" s="848"/>
      <c r="S78" s="26"/>
      <c r="T78" s="26"/>
      <c r="U78" s="26"/>
      <c r="V78" s="26"/>
      <c r="W78" s="26"/>
      <c r="X78" s="26"/>
      <c r="Y78" s="26"/>
      <c r="Z78" s="26"/>
      <c r="AA78" s="26"/>
      <c r="AB78" s="26"/>
      <c r="AC78" s="26"/>
      <c r="AD78" s="26"/>
      <c r="AE78" s="26"/>
      <c r="AF78" s="26"/>
      <c r="AG78" s="26"/>
      <c r="AH78" s="26"/>
      <c r="AI78" s="26"/>
      <c r="AJ78" s="26"/>
      <c r="AK78" s="638"/>
      <c r="AL78" s="318"/>
      <c r="AM78" s="318"/>
      <c r="AN78" s="318"/>
      <c r="AO78" s="318"/>
      <c r="AP78" s="318"/>
      <c r="AQ78" s="318"/>
      <c r="AR78" s="318"/>
      <c r="AS78" s="643"/>
    </row>
    <row r="79" spans="1:45">
      <c r="A79" s="168"/>
      <c r="B79" s="976"/>
      <c r="C79" s="976"/>
      <c r="D79" s="976"/>
      <c r="E79" s="976"/>
      <c r="F79" s="976"/>
      <c r="G79" s="976"/>
      <c r="H79" s="976"/>
      <c r="I79" s="976"/>
      <c r="J79" s="976"/>
      <c r="K79" s="976"/>
      <c r="L79" s="976"/>
      <c r="M79" s="976"/>
      <c r="N79" s="976"/>
      <c r="O79" s="976"/>
      <c r="P79" s="976"/>
      <c r="Q79" s="976"/>
      <c r="R79" s="848"/>
      <c r="S79" s="26"/>
      <c r="T79" s="26"/>
      <c r="U79" s="26"/>
      <c r="V79" s="26"/>
      <c r="W79" s="26"/>
      <c r="X79" s="26"/>
      <c r="Y79" s="26"/>
      <c r="Z79" s="26"/>
      <c r="AA79" s="26"/>
      <c r="AB79" s="26"/>
      <c r="AC79" s="26"/>
      <c r="AD79" s="26"/>
      <c r="AE79" s="26"/>
      <c r="AF79" s="26"/>
      <c r="AG79" s="26"/>
      <c r="AH79" s="26"/>
      <c r="AI79" s="26"/>
      <c r="AJ79" s="26"/>
      <c r="AK79" s="638"/>
      <c r="AL79" s="318"/>
      <c r="AM79" s="318"/>
      <c r="AN79" s="318"/>
      <c r="AO79" s="318"/>
      <c r="AP79" s="318"/>
      <c r="AQ79" s="318"/>
      <c r="AR79" s="318"/>
      <c r="AS79" s="643"/>
    </row>
    <row r="80" spans="1:45">
      <c r="A80" s="168"/>
      <c r="B80" s="976"/>
      <c r="C80" s="976"/>
      <c r="D80" s="976"/>
      <c r="E80" s="976"/>
      <c r="F80" s="976"/>
      <c r="G80" s="976"/>
      <c r="H80" s="976"/>
      <c r="I80" s="976"/>
      <c r="J80" s="976"/>
      <c r="K80" s="976"/>
      <c r="L80" s="976"/>
      <c r="M80" s="976"/>
      <c r="N80" s="976"/>
      <c r="O80" s="976"/>
      <c r="P80" s="976"/>
      <c r="Q80" s="976"/>
      <c r="R80" s="848"/>
      <c r="S80" s="26"/>
      <c r="T80" s="26"/>
      <c r="U80" s="26"/>
      <c r="V80" s="26"/>
      <c r="W80" s="26"/>
      <c r="X80" s="26"/>
      <c r="Y80" s="26"/>
      <c r="Z80" s="26"/>
      <c r="AA80" s="26"/>
      <c r="AB80" s="26"/>
      <c r="AC80" s="26"/>
      <c r="AD80" s="26"/>
      <c r="AE80" s="26"/>
      <c r="AF80" s="26"/>
      <c r="AG80" s="26"/>
      <c r="AH80" s="26"/>
      <c r="AI80" s="26"/>
      <c r="AJ80" s="26"/>
      <c r="AK80" s="638"/>
      <c r="AL80" s="318"/>
      <c r="AM80" s="318"/>
      <c r="AN80" s="318"/>
      <c r="AO80" s="318"/>
      <c r="AP80" s="318"/>
      <c r="AQ80" s="318"/>
      <c r="AR80" s="318"/>
      <c r="AS80" s="643"/>
    </row>
    <row r="81" spans="1:45">
      <c r="A81" s="168"/>
      <c r="B81" s="976"/>
      <c r="C81" s="976"/>
      <c r="D81" s="976"/>
      <c r="E81" s="976"/>
      <c r="F81" s="976"/>
      <c r="G81" s="976"/>
      <c r="H81" s="976"/>
      <c r="I81" s="976"/>
      <c r="J81" s="976"/>
      <c r="K81" s="976"/>
      <c r="L81" s="976"/>
      <c r="M81" s="976"/>
      <c r="N81" s="976"/>
      <c r="O81" s="976"/>
      <c r="P81" s="976"/>
      <c r="Q81" s="976"/>
      <c r="R81" s="848"/>
      <c r="S81" s="26"/>
      <c r="T81" s="26"/>
      <c r="U81" s="26"/>
      <c r="V81" s="26"/>
      <c r="W81" s="26"/>
      <c r="X81" s="26"/>
      <c r="Y81" s="26"/>
      <c r="Z81" s="26"/>
      <c r="AA81" s="26"/>
      <c r="AB81" s="26"/>
      <c r="AC81" s="26"/>
      <c r="AD81" s="26"/>
      <c r="AE81" s="26"/>
      <c r="AF81" s="26"/>
      <c r="AG81" s="26"/>
      <c r="AH81" s="26"/>
      <c r="AI81" s="26"/>
      <c r="AJ81" s="26"/>
      <c r="AK81" s="638"/>
      <c r="AL81" s="318"/>
      <c r="AM81" s="318"/>
      <c r="AN81" s="318"/>
      <c r="AO81" s="318"/>
      <c r="AP81" s="318"/>
      <c r="AQ81" s="318"/>
      <c r="AR81" s="318"/>
      <c r="AS81" s="643"/>
    </row>
    <row r="82" spans="1:45">
      <c r="A82" s="168"/>
      <c r="B82" s="976"/>
      <c r="C82" s="976"/>
      <c r="D82" s="976"/>
      <c r="E82" s="976"/>
      <c r="F82" s="976"/>
      <c r="G82" s="976"/>
      <c r="H82" s="976"/>
      <c r="I82" s="976"/>
      <c r="J82" s="976"/>
      <c r="K82" s="976"/>
      <c r="L82" s="976"/>
      <c r="M82" s="976"/>
      <c r="N82" s="976"/>
      <c r="O82" s="976"/>
      <c r="P82" s="976"/>
      <c r="Q82" s="976"/>
      <c r="R82" s="848"/>
      <c r="S82" s="26"/>
      <c r="T82" s="26"/>
      <c r="U82" s="26"/>
      <c r="V82" s="26"/>
      <c r="W82" s="26"/>
      <c r="X82" s="26"/>
      <c r="Y82" s="26"/>
      <c r="Z82" s="26"/>
      <c r="AA82" s="26"/>
      <c r="AB82" s="26"/>
      <c r="AC82" s="26"/>
      <c r="AD82" s="26"/>
      <c r="AE82" s="26"/>
      <c r="AF82" s="26"/>
      <c r="AG82" s="26"/>
      <c r="AH82" s="26"/>
      <c r="AI82" s="26"/>
      <c r="AJ82" s="26"/>
      <c r="AK82" s="638"/>
      <c r="AL82" s="318"/>
      <c r="AM82" s="318"/>
      <c r="AN82" s="318"/>
      <c r="AO82" s="318"/>
      <c r="AP82" s="318"/>
      <c r="AQ82" s="318"/>
      <c r="AR82" s="318"/>
      <c r="AS82" s="643"/>
    </row>
    <row r="83" spans="1:45">
      <c r="A83" s="168"/>
      <c r="B83" s="976"/>
      <c r="C83" s="976"/>
      <c r="D83" s="976"/>
      <c r="E83" s="976"/>
      <c r="F83" s="976"/>
      <c r="G83" s="976"/>
      <c r="H83" s="976"/>
      <c r="I83" s="976"/>
      <c r="J83" s="976"/>
      <c r="K83" s="976"/>
      <c r="L83" s="976"/>
      <c r="M83" s="976"/>
      <c r="N83" s="976"/>
      <c r="O83" s="976"/>
      <c r="P83" s="976"/>
      <c r="Q83" s="976"/>
      <c r="R83" s="848"/>
      <c r="S83" s="26"/>
      <c r="T83" s="26"/>
      <c r="U83" s="26"/>
      <c r="V83" s="26"/>
      <c r="W83" s="26"/>
      <c r="X83" s="26"/>
      <c r="Y83" s="26"/>
      <c r="Z83" s="26"/>
      <c r="AA83" s="26"/>
      <c r="AB83" s="26"/>
      <c r="AC83" s="26"/>
      <c r="AD83" s="26"/>
      <c r="AE83" s="26"/>
      <c r="AF83" s="26"/>
      <c r="AG83" s="26"/>
      <c r="AH83" s="26"/>
      <c r="AI83" s="26"/>
      <c r="AJ83" s="26"/>
      <c r="AK83" s="638"/>
      <c r="AL83" s="318"/>
      <c r="AM83" s="318"/>
      <c r="AN83" s="318"/>
      <c r="AO83" s="318"/>
      <c r="AP83" s="318"/>
      <c r="AQ83" s="318"/>
      <c r="AR83" s="318"/>
      <c r="AS83" s="643"/>
    </row>
    <row r="84" spans="1:45">
      <c r="A84" s="168"/>
      <c r="B84" s="976"/>
      <c r="C84" s="976"/>
      <c r="D84" s="976"/>
      <c r="E84" s="976"/>
      <c r="F84" s="976"/>
      <c r="G84" s="976"/>
      <c r="H84" s="976"/>
      <c r="I84" s="976"/>
      <c r="J84" s="976"/>
      <c r="K84" s="976"/>
      <c r="L84" s="976"/>
      <c r="M84" s="976"/>
      <c r="N84" s="976"/>
      <c r="O84" s="976"/>
      <c r="P84" s="976"/>
      <c r="Q84" s="976"/>
      <c r="R84" s="848"/>
      <c r="S84" s="26"/>
      <c r="T84" s="26"/>
      <c r="U84" s="26"/>
      <c r="V84" s="26"/>
      <c r="W84" s="26"/>
      <c r="X84" s="26"/>
      <c r="Y84" s="26"/>
      <c r="Z84" s="26"/>
      <c r="AA84" s="26"/>
      <c r="AB84" s="26"/>
      <c r="AC84" s="26"/>
      <c r="AD84" s="26"/>
      <c r="AE84" s="26"/>
      <c r="AF84" s="26"/>
      <c r="AG84" s="26"/>
      <c r="AH84" s="26"/>
      <c r="AI84" s="26"/>
      <c r="AJ84" s="26"/>
      <c r="AK84" s="638"/>
      <c r="AL84" s="318"/>
      <c r="AM84" s="318"/>
      <c r="AN84" s="318"/>
      <c r="AO84" s="318"/>
      <c r="AP84" s="318"/>
      <c r="AQ84" s="318"/>
      <c r="AR84" s="318"/>
      <c r="AS84" s="643"/>
    </row>
    <row r="85" spans="1:45">
      <c r="A85" s="168"/>
      <c r="B85" s="976"/>
      <c r="C85" s="976"/>
      <c r="D85" s="976"/>
      <c r="E85" s="976"/>
      <c r="F85" s="976"/>
      <c r="G85" s="976"/>
      <c r="H85" s="976"/>
      <c r="I85" s="976"/>
      <c r="J85" s="976"/>
      <c r="K85" s="976"/>
      <c r="L85" s="976"/>
      <c r="M85" s="976"/>
      <c r="N85" s="976"/>
      <c r="O85" s="976"/>
      <c r="P85" s="976"/>
      <c r="Q85" s="976"/>
      <c r="R85" s="848"/>
      <c r="S85" s="26"/>
      <c r="T85" s="26"/>
      <c r="U85" s="26"/>
      <c r="V85" s="26"/>
      <c r="W85" s="26"/>
      <c r="X85" s="26"/>
      <c r="Y85" s="26"/>
      <c r="Z85" s="26"/>
      <c r="AA85" s="26"/>
      <c r="AB85" s="26"/>
      <c r="AC85" s="26"/>
      <c r="AD85" s="26"/>
      <c r="AE85" s="26"/>
      <c r="AF85" s="26"/>
      <c r="AG85" s="26"/>
      <c r="AH85" s="26"/>
      <c r="AI85" s="26"/>
      <c r="AJ85" s="26"/>
      <c r="AK85" s="638"/>
      <c r="AL85" s="318"/>
      <c r="AM85" s="318"/>
      <c r="AN85" s="318"/>
      <c r="AO85" s="318"/>
      <c r="AP85" s="318"/>
      <c r="AQ85" s="318"/>
      <c r="AR85" s="318"/>
      <c r="AS85" s="643"/>
    </row>
    <row r="86" spans="1:45">
      <c r="A86" s="168"/>
      <c r="B86" s="976"/>
      <c r="C86" s="976"/>
      <c r="D86" s="976"/>
      <c r="E86" s="976"/>
      <c r="F86" s="976"/>
      <c r="G86" s="976"/>
      <c r="H86" s="976"/>
      <c r="I86" s="976"/>
      <c r="J86" s="976"/>
      <c r="K86" s="976"/>
      <c r="L86" s="976"/>
      <c r="M86" s="976"/>
      <c r="N86" s="976"/>
      <c r="O86" s="976"/>
      <c r="P86" s="976"/>
      <c r="Q86" s="976"/>
      <c r="R86" s="848"/>
      <c r="S86" s="26"/>
      <c r="T86" s="26"/>
      <c r="U86" s="26"/>
      <c r="V86" s="26"/>
      <c r="W86" s="26"/>
      <c r="X86" s="26"/>
      <c r="Y86" s="26"/>
      <c r="Z86" s="26"/>
      <c r="AA86" s="26"/>
      <c r="AB86" s="26"/>
      <c r="AC86" s="26"/>
      <c r="AD86" s="26"/>
      <c r="AE86" s="26"/>
      <c r="AF86" s="26"/>
      <c r="AG86" s="26"/>
      <c r="AH86" s="26"/>
      <c r="AI86" s="26"/>
      <c r="AJ86" s="26"/>
      <c r="AK86" s="638"/>
      <c r="AL86" s="318"/>
      <c r="AM86" s="318"/>
      <c r="AN86" s="318"/>
      <c r="AO86" s="318"/>
      <c r="AP86" s="318"/>
      <c r="AQ86" s="318"/>
      <c r="AR86" s="318"/>
      <c r="AS86" s="643"/>
    </row>
    <row r="87" spans="1:45">
      <c r="A87" s="168"/>
      <c r="B87" s="976"/>
      <c r="C87" s="976"/>
      <c r="D87" s="976"/>
      <c r="E87" s="976"/>
      <c r="F87" s="976"/>
      <c r="G87" s="976"/>
      <c r="H87" s="976"/>
      <c r="I87" s="976"/>
      <c r="J87" s="976"/>
      <c r="K87" s="976"/>
      <c r="L87" s="976"/>
      <c r="M87" s="976"/>
      <c r="N87" s="976"/>
      <c r="O87" s="976"/>
      <c r="P87" s="976"/>
      <c r="Q87" s="976"/>
      <c r="R87" s="848"/>
      <c r="S87" s="26"/>
      <c r="T87" s="26"/>
      <c r="U87" s="26"/>
      <c r="V87" s="26"/>
      <c r="W87" s="26"/>
      <c r="X87" s="26"/>
      <c r="Y87" s="26"/>
      <c r="Z87" s="26"/>
      <c r="AA87" s="26"/>
      <c r="AB87" s="26"/>
      <c r="AC87" s="26"/>
      <c r="AD87" s="26"/>
      <c r="AE87" s="26"/>
      <c r="AF87" s="26"/>
      <c r="AG87" s="26"/>
      <c r="AH87" s="26"/>
      <c r="AI87" s="26"/>
      <c r="AJ87" s="26"/>
      <c r="AK87" s="638"/>
      <c r="AL87" s="318"/>
      <c r="AM87" s="318"/>
      <c r="AN87" s="318"/>
      <c r="AO87" s="318"/>
      <c r="AP87" s="318"/>
      <c r="AQ87" s="318"/>
      <c r="AR87" s="318"/>
      <c r="AS87" s="643"/>
    </row>
    <row r="88" spans="1:45">
      <c r="A88" s="168"/>
      <c r="B88" s="976"/>
      <c r="C88" s="976"/>
      <c r="D88" s="976"/>
      <c r="E88" s="976"/>
      <c r="F88" s="976"/>
      <c r="G88" s="976"/>
      <c r="H88" s="976"/>
      <c r="I88" s="976"/>
      <c r="J88" s="976"/>
      <c r="K88" s="976"/>
      <c r="L88" s="976"/>
      <c r="M88" s="976"/>
      <c r="N88" s="976"/>
      <c r="O88" s="976"/>
      <c r="P88" s="976"/>
      <c r="Q88" s="976"/>
      <c r="R88" s="848"/>
      <c r="S88" s="26"/>
      <c r="T88" s="26"/>
      <c r="U88" s="26"/>
      <c r="V88" s="26"/>
      <c r="W88" s="26"/>
      <c r="X88" s="26"/>
      <c r="Y88" s="26"/>
      <c r="Z88" s="26"/>
      <c r="AA88" s="26"/>
      <c r="AB88" s="26"/>
      <c r="AC88" s="26"/>
      <c r="AD88" s="26"/>
      <c r="AE88" s="26"/>
      <c r="AF88" s="26"/>
      <c r="AG88" s="26"/>
      <c r="AH88" s="26"/>
      <c r="AI88" s="26"/>
      <c r="AJ88" s="26"/>
      <c r="AK88" s="638"/>
      <c r="AL88" s="318"/>
      <c r="AM88" s="318"/>
      <c r="AN88" s="318"/>
      <c r="AO88" s="318"/>
      <c r="AP88" s="318"/>
      <c r="AQ88" s="318"/>
      <c r="AR88" s="318"/>
      <c r="AS88" s="643"/>
    </row>
    <row r="89" spans="1:45">
      <c r="A89" s="168"/>
      <c r="B89" s="976"/>
      <c r="C89" s="976"/>
      <c r="D89" s="976"/>
      <c r="E89" s="976"/>
      <c r="F89" s="976"/>
      <c r="G89" s="976"/>
      <c r="H89" s="976"/>
      <c r="I89" s="976"/>
      <c r="J89" s="976"/>
      <c r="K89" s="976"/>
      <c r="L89" s="976"/>
      <c r="M89" s="976"/>
      <c r="N89" s="976"/>
      <c r="O89" s="976"/>
      <c r="P89" s="976"/>
      <c r="Q89" s="976"/>
      <c r="R89" s="848"/>
      <c r="S89" s="26"/>
      <c r="T89" s="26"/>
      <c r="U89" s="26"/>
      <c r="V89" s="26"/>
      <c r="W89" s="26"/>
      <c r="X89" s="26"/>
      <c r="Y89" s="26"/>
      <c r="Z89" s="26"/>
      <c r="AA89" s="26"/>
      <c r="AB89" s="26"/>
      <c r="AC89" s="26"/>
      <c r="AD89" s="26"/>
      <c r="AE89" s="26"/>
      <c r="AF89" s="26"/>
      <c r="AG89" s="26"/>
      <c r="AH89" s="26"/>
      <c r="AI89" s="26"/>
      <c r="AJ89" s="26"/>
      <c r="AK89" s="638"/>
      <c r="AL89" s="318"/>
      <c r="AM89" s="318"/>
      <c r="AN89" s="318"/>
      <c r="AO89" s="318"/>
      <c r="AP89" s="318"/>
      <c r="AQ89" s="318"/>
      <c r="AR89" s="318"/>
      <c r="AS89" s="643"/>
    </row>
    <row r="90" spans="1:45">
      <c r="A90" s="168"/>
      <c r="B90" s="976"/>
      <c r="C90" s="976"/>
      <c r="D90" s="976"/>
      <c r="E90" s="976"/>
      <c r="F90" s="976"/>
      <c r="G90" s="976"/>
      <c r="H90" s="976"/>
      <c r="I90" s="976"/>
      <c r="J90" s="976"/>
      <c r="K90" s="976"/>
      <c r="L90" s="976"/>
      <c r="M90" s="976"/>
      <c r="N90" s="976"/>
      <c r="O90" s="976"/>
      <c r="P90" s="976"/>
      <c r="Q90" s="976"/>
      <c r="R90" s="848"/>
      <c r="S90" s="26"/>
      <c r="T90" s="26"/>
      <c r="U90" s="26"/>
      <c r="V90" s="26"/>
      <c r="W90" s="26"/>
      <c r="X90" s="26"/>
      <c r="Y90" s="26"/>
      <c r="Z90" s="26"/>
      <c r="AA90" s="26"/>
      <c r="AB90" s="26"/>
      <c r="AC90" s="26"/>
      <c r="AD90" s="26"/>
      <c r="AE90" s="26"/>
      <c r="AF90" s="26"/>
      <c r="AG90" s="26"/>
      <c r="AH90" s="26"/>
      <c r="AI90" s="26"/>
      <c r="AJ90" s="26"/>
      <c r="AK90" s="638"/>
      <c r="AL90" s="318"/>
      <c r="AM90" s="318"/>
      <c r="AN90" s="318"/>
      <c r="AO90" s="318"/>
      <c r="AP90" s="318"/>
      <c r="AQ90" s="318"/>
      <c r="AR90" s="318"/>
      <c r="AS90" s="643"/>
    </row>
    <row r="91" spans="1:45">
      <c r="A91" s="168"/>
      <c r="B91" s="976"/>
      <c r="C91" s="976"/>
      <c r="D91" s="976"/>
      <c r="E91" s="976"/>
      <c r="F91" s="976"/>
      <c r="G91" s="976"/>
      <c r="H91" s="976"/>
      <c r="I91" s="976"/>
      <c r="J91" s="976"/>
      <c r="K91" s="976"/>
      <c r="L91" s="976"/>
      <c r="M91" s="976"/>
      <c r="N91" s="976"/>
      <c r="O91" s="976"/>
      <c r="P91" s="976"/>
      <c r="Q91" s="976"/>
      <c r="R91" s="848"/>
      <c r="S91" s="26"/>
      <c r="T91" s="26"/>
      <c r="U91" s="26"/>
      <c r="V91" s="26"/>
      <c r="W91" s="26"/>
      <c r="X91" s="26"/>
      <c r="Y91" s="26"/>
      <c r="Z91" s="26"/>
      <c r="AA91" s="26"/>
      <c r="AB91" s="26"/>
      <c r="AC91" s="26"/>
      <c r="AD91" s="26"/>
      <c r="AE91" s="26"/>
      <c r="AF91" s="26"/>
      <c r="AG91" s="26"/>
      <c r="AH91" s="26"/>
      <c r="AI91" s="26"/>
      <c r="AJ91" s="26"/>
      <c r="AK91" s="638"/>
      <c r="AL91" s="318"/>
      <c r="AM91" s="318"/>
      <c r="AN91" s="318"/>
      <c r="AO91" s="318"/>
      <c r="AP91" s="318"/>
      <c r="AQ91" s="318"/>
      <c r="AR91" s="318"/>
      <c r="AS91" s="643"/>
    </row>
    <row r="92" spans="1:45">
      <c r="A92" s="168"/>
      <c r="B92" s="976"/>
      <c r="C92" s="976"/>
      <c r="D92" s="976"/>
      <c r="E92" s="976"/>
      <c r="F92" s="976"/>
      <c r="G92" s="976"/>
      <c r="H92" s="976"/>
      <c r="I92" s="976"/>
      <c r="J92" s="976"/>
      <c r="K92" s="976"/>
      <c r="L92" s="976"/>
      <c r="M92" s="976"/>
      <c r="N92" s="976"/>
      <c r="O92" s="976"/>
      <c r="P92" s="976"/>
      <c r="Q92" s="976"/>
      <c r="R92" s="848"/>
      <c r="S92" s="26"/>
      <c r="T92" s="26"/>
      <c r="U92" s="26"/>
      <c r="V92" s="26"/>
      <c r="W92" s="26"/>
      <c r="X92" s="26"/>
      <c r="Y92" s="26"/>
      <c r="Z92" s="26"/>
      <c r="AA92" s="26"/>
      <c r="AB92" s="26"/>
      <c r="AC92" s="26"/>
      <c r="AD92" s="26"/>
      <c r="AE92" s="26"/>
      <c r="AF92" s="26"/>
      <c r="AG92" s="26"/>
      <c r="AH92" s="26"/>
      <c r="AI92" s="26"/>
      <c r="AJ92" s="26"/>
      <c r="AK92" s="638"/>
      <c r="AL92" s="318"/>
      <c r="AM92" s="318"/>
      <c r="AN92" s="318"/>
      <c r="AO92" s="318"/>
      <c r="AP92" s="318"/>
      <c r="AQ92" s="318"/>
      <c r="AR92" s="318"/>
      <c r="AS92" s="643"/>
    </row>
    <row r="93" spans="1:45">
      <c r="A93" s="168"/>
      <c r="B93" s="976"/>
      <c r="C93" s="976"/>
      <c r="D93" s="976"/>
      <c r="E93" s="976"/>
      <c r="F93" s="976"/>
      <c r="G93" s="976"/>
      <c r="H93" s="976"/>
      <c r="I93" s="976"/>
      <c r="J93" s="976"/>
      <c r="K93" s="976"/>
      <c r="L93" s="976"/>
      <c r="M93" s="976"/>
      <c r="N93" s="976"/>
      <c r="O93" s="976"/>
      <c r="P93" s="976"/>
      <c r="Q93" s="976"/>
      <c r="R93" s="848"/>
      <c r="S93" s="26"/>
      <c r="T93" s="26"/>
      <c r="U93" s="26"/>
      <c r="V93" s="26"/>
      <c r="W93" s="26"/>
      <c r="X93" s="26"/>
      <c r="Y93" s="26"/>
      <c r="Z93" s="26"/>
      <c r="AA93" s="26"/>
      <c r="AB93" s="26"/>
      <c r="AC93" s="26"/>
      <c r="AD93" s="26"/>
      <c r="AE93" s="26"/>
      <c r="AF93" s="26"/>
      <c r="AG93" s="26"/>
      <c r="AH93" s="26"/>
      <c r="AI93" s="26"/>
      <c r="AJ93" s="26"/>
      <c r="AK93" s="638"/>
      <c r="AL93" s="318"/>
      <c r="AM93" s="318"/>
      <c r="AN93" s="318"/>
      <c r="AO93" s="318"/>
      <c r="AP93" s="318"/>
      <c r="AQ93" s="318"/>
      <c r="AR93" s="318"/>
      <c r="AS93" s="643"/>
    </row>
    <row r="94" spans="1:45">
      <c r="A94" s="168"/>
      <c r="B94" s="976"/>
      <c r="C94" s="976"/>
      <c r="D94" s="976"/>
      <c r="E94" s="976"/>
      <c r="F94" s="976"/>
      <c r="G94" s="976"/>
      <c r="H94" s="976"/>
      <c r="I94" s="976"/>
      <c r="J94" s="976"/>
      <c r="K94" s="976"/>
      <c r="L94" s="976"/>
      <c r="M94" s="976"/>
      <c r="N94" s="976"/>
      <c r="O94" s="976"/>
      <c r="P94" s="976"/>
      <c r="Q94" s="976"/>
      <c r="R94" s="848"/>
      <c r="S94" s="26"/>
      <c r="T94" s="26"/>
      <c r="U94" s="26"/>
      <c r="V94" s="26"/>
      <c r="W94" s="26"/>
      <c r="X94" s="26"/>
      <c r="Y94" s="26"/>
      <c r="Z94" s="26"/>
      <c r="AA94" s="26"/>
      <c r="AB94" s="26"/>
      <c r="AC94" s="26"/>
      <c r="AD94" s="26"/>
      <c r="AE94" s="26"/>
      <c r="AF94" s="26"/>
      <c r="AG94" s="26"/>
      <c r="AH94" s="26"/>
      <c r="AI94" s="26"/>
      <c r="AJ94" s="26"/>
      <c r="AK94" s="638"/>
      <c r="AL94" s="318"/>
      <c r="AM94" s="318"/>
      <c r="AN94" s="318"/>
      <c r="AO94" s="318"/>
      <c r="AP94" s="318"/>
      <c r="AQ94" s="318"/>
      <c r="AR94" s="318"/>
      <c r="AS94" s="643"/>
    </row>
    <row r="95" spans="1:45">
      <c r="A95" s="168"/>
      <c r="B95" s="976"/>
      <c r="C95" s="976"/>
      <c r="D95" s="976"/>
      <c r="E95" s="976"/>
      <c r="F95" s="976"/>
      <c r="G95" s="976"/>
      <c r="H95" s="976"/>
      <c r="I95" s="976"/>
      <c r="J95" s="976"/>
      <c r="K95" s="976"/>
      <c r="L95" s="976"/>
      <c r="M95" s="976"/>
      <c r="N95" s="976"/>
      <c r="O95" s="976"/>
      <c r="P95" s="976"/>
      <c r="Q95" s="976"/>
      <c r="R95" s="848"/>
      <c r="S95" s="26"/>
      <c r="T95" s="26"/>
      <c r="U95" s="26"/>
      <c r="V95" s="26"/>
      <c r="W95" s="26"/>
      <c r="X95" s="26"/>
      <c r="Y95" s="26"/>
      <c r="Z95" s="26"/>
      <c r="AA95" s="26"/>
      <c r="AB95" s="26"/>
      <c r="AC95" s="26"/>
      <c r="AD95" s="26"/>
      <c r="AE95" s="26"/>
      <c r="AF95" s="26"/>
      <c r="AG95" s="26"/>
      <c r="AH95" s="26"/>
      <c r="AI95" s="26"/>
      <c r="AJ95" s="26"/>
      <c r="AK95" s="638"/>
      <c r="AL95" s="318"/>
      <c r="AM95" s="318"/>
      <c r="AN95" s="318"/>
      <c r="AO95" s="318"/>
      <c r="AP95" s="318"/>
      <c r="AQ95" s="318"/>
      <c r="AR95" s="318"/>
      <c r="AS95" s="643"/>
    </row>
    <row r="96" spans="1:45">
      <c r="A96" s="168"/>
      <c r="B96" s="976"/>
      <c r="C96" s="976"/>
      <c r="D96" s="976"/>
      <c r="E96" s="976"/>
      <c r="F96" s="976"/>
      <c r="G96" s="976"/>
      <c r="H96" s="976"/>
      <c r="I96" s="976"/>
      <c r="J96" s="976"/>
      <c r="K96" s="976"/>
      <c r="L96" s="976"/>
      <c r="M96" s="976"/>
      <c r="N96" s="976"/>
      <c r="O96" s="976"/>
      <c r="P96" s="976"/>
      <c r="Q96" s="976"/>
      <c r="R96" s="848"/>
      <c r="S96" s="26"/>
      <c r="T96" s="26"/>
      <c r="U96" s="26"/>
      <c r="V96" s="26"/>
      <c r="W96" s="26"/>
      <c r="X96" s="26"/>
      <c r="Y96" s="26"/>
      <c r="Z96" s="26"/>
      <c r="AA96" s="26"/>
      <c r="AB96" s="26"/>
      <c r="AC96" s="26"/>
      <c r="AD96" s="26"/>
      <c r="AE96" s="26"/>
      <c r="AF96" s="26"/>
      <c r="AG96" s="26"/>
      <c r="AH96" s="26"/>
      <c r="AI96" s="26"/>
      <c r="AJ96" s="26"/>
      <c r="AK96" s="638"/>
      <c r="AL96" s="318"/>
      <c r="AM96" s="318"/>
      <c r="AN96" s="318"/>
      <c r="AO96" s="318"/>
      <c r="AP96" s="318"/>
      <c r="AQ96" s="318"/>
      <c r="AR96" s="318"/>
      <c r="AS96" s="643"/>
    </row>
    <row r="97" spans="1:45">
      <c r="A97" s="168"/>
      <c r="B97" s="976"/>
      <c r="C97" s="976"/>
      <c r="D97" s="976"/>
      <c r="E97" s="976"/>
      <c r="F97" s="976"/>
      <c r="G97" s="976"/>
      <c r="H97" s="976"/>
      <c r="I97" s="976"/>
      <c r="J97" s="976"/>
      <c r="K97" s="976"/>
      <c r="L97" s="976"/>
      <c r="M97" s="976"/>
      <c r="N97" s="976"/>
      <c r="O97" s="976"/>
      <c r="P97" s="976"/>
      <c r="Q97" s="976"/>
      <c r="R97" s="848"/>
      <c r="S97" s="26"/>
      <c r="T97" s="26"/>
      <c r="U97" s="26"/>
      <c r="V97" s="26"/>
      <c r="W97" s="26"/>
      <c r="X97" s="26"/>
      <c r="Y97" s="26"/>
      <c r="Z97" s="26"/>
      <c r="AA97" s="26"/>
      <c r="AB97" s="26"/>
      <c r="AC97" s="26"/>
      <c r="AD97" s="26"/>
      <c r="AE97" s="26"/>
      <c r="AF97" s="26"/>
      <c r="AG97" s="26"/>
      <c r="AH97" s="26"/>
      <c r="AI97" s="26"/>
      <c r="AJ97" s="26"/>
      <c r="AK97" s="638"/>
      <c r="AL97" s="318"/>
      <c r="AM97" s="318"/>
      <c r="AN97" s="318"/>
      <c r="AO97" s="318"/>
      <c r="AP97" s="318"/>
      <c r="AQ97" s="318"/>
      <c r="AR97" s="318"/>
      <c r="AS97" s="643"/>
    </row>
    <row r="98" spans="1:45">
      <c r="A98" s="168"/>
      <c r="B98" s="976"/>
      <c r="C98" s="976"/>
      <c r="D98" s="976"/>
      <c r="E98" s="976"/>
      <c r="F98" s="976"/>
      <c r="G98" s="976"/>
      <c r="H98" s="976"/>
      <c r="I98" s="976"/>
      <c r="J98" s="976"/>
      <c r="K98" s="976"/>
      <c r="L98" s="976"/>
      <c r="M98" s="976"/>
      <c r="N98" s="976"/>
      <c r="O98" s="976"/>
      <c r="P98" s="976"/>
      <c r="Q98" s="976"/>
      <c r="R98" s="848"/>
      <c r="S98" s="26"/>
      <c r="T98" s="26"/>
      <c r="U98" s="26"/>
      <c r="V98" s="26"/>
      <c r="W98" s="26"/>
      <c r="X98" s="26"/>
      <c r="Y98" s="26"/>
      <c r="Z98" s="26"/>
      <c r="AA98" s="26"/>
      <c r="AB98" s="26"/>
      <c r="AC98" s="26"/>
      <c r="AD98" s="26"/>
      <c r="AE98" s="26"/>
      <c r="AF98" s="26"/>
      <c r="AG98" s="26"/>
      <c r="AH98" s="26"/>
      <c r="AI98" s="26"/>
      <c r="AJ98" s="26"/>
      <c r="AK98" s="638"/>
      <c r="AL98" s="318"/>
      <c r="AM98" s="318"/>
      <c r="AN98" s="318"/>
      <c r="AO98" s="318"/>
      <c r="AP98" s="318"/>
      <c r="AQ98" s="318"/>
      <c r="AR98" s="318"/>
      <c r="AS98" s="643"/>
    </row>
    <row r="99" spans="1:45">
      <c r="A99" s="168"/>
      <c r="B99" s="976"/>
      <c r="C99" s="976"/>
      <c r="D99" s="976"/>
      <c r="E99" s="976"/>
      <c r="F99" s="976"/>
      <c r="G99" s="976"/>
      <c r="H99" s="976"/>
      <c r="I99" s="976"/>
      <c r="J99" s="976"/>
      <c r="K99" s="976"/>
      <c r="L99" s="976"/>
      <c r="M99" s="976"/>
      <c r="N99" s="976"/>
      <c r="O99" s="976"/>
      <c r="P99" s="976"/>
      <c r="Q99" s="976"/>
      <c r="R99" s="848"/>
      <c r="S99" s="26"/>
      <c r="T99" s="26"/>
      <c r="U99" s="26"/>
      <c r="V99" s="26"/>
      <c r="W99" s="26"/>
      <c r="X99" s="26"/>
      <c r="Y99" s="26"/>
      <c r="Z99" s="26"/>
      <c r="AA99" s="26"/>
      <c r="AB99" s="26"/>
      <c r="AC99" s="26"/>
      <c r="AD99" s="26"/>
      <c r="AE99" s="26"/>
      <c r="AF99" s="26"/>
      <c r="AG99" s="26"/>
      <c r="AH99" s="26"/>
      <c r="AI99" s="26"/>
      <c r="AJ99" s="26"/>
      <c r="AK99" s="638"/>
      <c r="AL99" s="318"/>
      <c r="AM99" s="318"/>
      <c r="AN99" s="318"/>
      <c r="AO99" s="318"/>
      <c r="AP99" s="318"/>
      <c r="AQ99" s="318"/>
      <c r="AR99" s="318"/>
      <c r="AS99" s="643"/>
    </row>
    <row r="100" spans="1:45">
      <c r="A100" s="168"/>
      <c r="B100" s="976"/>
      <c r="C100" s="976"/>
      <c r="D100" s="976"/>
      <c r="E100" s="976"/>
      <c r="F100" s="976"/>
      <c r="G100" s="976"/>
      <c r="H100" s="976"/>
      <c r="I100" s="976"/>
      <c r="J100" s="976"/>
      <c r="K100" s="976"/>
      <c r="L100" s="976"/>
      <c r="M100" s="976"/>
      <c r="N100" s="976"/>
      <c r="O100" s="976"/>
      <c r="P100" s="976"/>
      <c r="Q100" s="976"/>
      <c r="R100" s="848"/>
      <c r="S100" s="26"/>
      <c r="T100" s="26"/>
      <c r="U100" s="26"/>
      <c r="V100" s="26"/>
      <c r="W100" s="26"/>
      <c r="X100" s="26"/>
      <c r="Y100" s="26"/>
      <c r="Z100" s="26"/>
      <c r="AA100" s="26"/>
      <c r="AB100" s="26"/>
      <c r="AC100" s="26"/>
      <c r="AD100" s="26"/>
      <c r="AE100" s="26"/>
      <c r="AF100" s="26"/>
      <c r="AG100" s="26"/>
      <c r="AH100" s="26"/>
      <c r="AI100" s="26"/>
      <c r="AJ100" s="26"/>
      <c r="AK100" s="638"/>
      <c r="AL100" s="318"/>
      <c r="AM100" s="318"/>
      <c r="AN100" s="318"/>
      <c r="AO100" s="318"/>
      <c r="AP100" s="318"/>
      <c r="AQ100" s="318"/>
      <c r="AR100" s="318"/>
      <c r="AS100" s="643"/>
    </row>
    <row r="101" spans="1:45">
      <c r="A101" s="168"/>
      <c r="B101" s="976"/>
      <c r="C101" s="976"/>
      <c r="D101" s="976"/>
      <c r="E101" s="976"/>
      <c r="F101" s="976"/>
      <c r="G101" s="976"/>
      <c r="H101" s="976"/>
      <c r="I101" s="976"/>
      <c r="J101" s="976"/>
      <c r="K101" s="976"/>
      <c r="L101" s="976"/>
      <c r="M101" s="976"/>
      <c r="N101" s="976"/>
      <c r="O101" s="976"/>
      <c r="P101" s="976"/>
      <c r="Q101" s="976"/>
      <c r="R101" s="848"/>
      <c r="S101" s="26"/>
      <c r="T101" s="26"/>
      <c r="U101" s="26"/>
      <c r="V101" s="26"/>
      <c r="W101" s="26"/>
      <c r="X101" s="26"/>
      <c r="Y101" s="26"/>
      <c r="Z101" s="26"/>
      <c r="AA101" s="26"/>
      <c r="AB101" s="26"/>
      <c r="AC101" s="26"/>
      <c r="AD101" s="26"/>
      <c r="AE101" s="26"/>
      <c r="AF101" s="26"/>
      <c r="AG101" s="26"/>
      <c r="AH101" s="26"/>
      <c r="AI101" s="26"/>
      <c r="AJ101" s="26"/>
      <c r="AK101" s="638"/>
      <c r="AL101" s="318"/>
      <c r="AM101" s="318"/>
      <c r="AN101" s="318"/>
      <c r="AO101" s="318"/>
      <c r="AP101" s="318"/>
      <c r="AQ101" s="318"/>
      <c r="AR101" s="318"/>
      <c r="AS101" s="643"/>
    </row>
    <row r="102" spans="1:45">
      <c r="A102" s="168"/>
      <c r="B102" s="976"/>
      <c r="C102" s="976"/>
      <c r="D102" s="976"/>
      <c r="E102" s="976"/>
      <c r="F102" s="976"/>
      <c r="G102" s="976"/>
      <c r="H102" s="976"/>
      <c r="I102" s="976"/>
      <c r="J102" s="976"/>
      <c r="K102" s="976"/>
      <c r="L102" s="976"/>
      <c r="M102" s="976"/>
      <c r="N102" s="976"/>
      <c r="O102" s="976"/>
      <c r="P102" s="976"/>
      <c r="Q102" s="976"/>
      <c r="R102" s="848"/>
      <c r="S102" s="26"/>
      <c r="T102" s="26"/>
      <c r="U102" s="26"/>
      <c r="V102" s="26"/>
      <c r="W102" s="26"/>
      <c r="X102" s="26"/>
      <c r="Y102" s="26"/>
      <c r="Z102" s="26"/>
      <c r="AA102" s="26"/>
      <c r="AB102" s="26"/>
      <c r="AC102" s="26"/>
      <c r="AD102" s="26"/>
      <c r="AE102" s="26"/>
      <c r="AF102" s="26"/>
      <c r="AG102" s="26"/>
      <c r="AH102" s="26"/>
      <c r="AI102" s="26"/>
      <c r="AJ102" s="26"/>
      <c r="AK102" s="638"/>
      <c r="AL102" s="318"/>
      <c r="AM102" s="318"/>
      <c r="AN102" s="318"/>
      <c r="AO102" s="318"/>
      <c r="AP102" s="318"/>
      <c r="AQ102" s="318"/>
      <c r="AR102" s="318"/>
      <c r="AS102" s="643"/>
    </row>
    <row r="103" spans="1:45">
      <c r="A103" s="168"/>
      <c r="B103" s="976"/>
      <c r="C103" s="976"/>
      <c r="D103" s="976"/>
      <c r="E103" s="976"/>
      <c r="F103" s="976"/>
      <c r="G103" s="976"/>
      <c r="H103" s="976"/>
      <c r="I103" s="976"/>
      <c r="J103" s="976"/>
      <c r="K103" s="976"/>
      <c r="L103" s="976"/>
      <c r="M103" s="976"/>
      <c r="N103" s="976"/>
      <c r="O103" s="976"/>
      <c r="P103" s="976"/>
      <c r="Q103" s="976"/>
      <c r="R103" s="848"/>
      <c r="S103" s="26"/>
      <c r="T103" s="26"/>
      <c r="U103" s="26"/>
      <c r="V103" s="26"/>
      <c r="W103" s="26"/>
      <c r="X103" s="26"/>
      <c r="Y103" s="26"/>
      <c r="Z103" s="26"/>
      <c r="AA103" s="26"/>
      <c r="AB103" s="26"/>
      <c r="AC103" s="26"/>
      <c r="AD103" s="26"/>
      <c r="AE103" s="26"/>
      <c r="AF103" s="26"/>
      <c r="AG103" s="26"/>
      <c r="AH103" s="26"/>
      <c r="AI103" s="26"/>
      <c r="AJ103" s="26"/>
      <c r="AK103" s="638"/>
      <c r="AL103" s="318"/>
      <c r="AM103" s="318"/>
      <c r="AN103" s="318"/>
      <c r="AO103" s="318"/>
      <c r="AP103" s="318"/>
      <c r="AQ103" s="318"/>
      <c r="AR103" s="318"/>
      <c r="AS103" s="643"/>
    </row>
    <row r="104" spans="1:45">
      <c r="A104" s="168"/>
      <c r="B104" s="976"/>
      <c r="C104" s="976"/>
      <c r="D104" s="976"/>
      <c r="E104" s="976"/>
      <c r="F104" s="976"/>
      <c r="G104" s="976"/>
      <c r="H104" s="976"/>
      <c r="I104" s="976"/>
      <c r="J104" s="976"/>
      <c r="K104" s="976"/>
      <c r="L104" s="976"/>
      <c r="M104" s="976"/>
      <c r="N104" s="976"/>
      <c r="O104" s="976"/>
      <c r="P104" s="976"/>
      <c r="Q104" s="976"/>
      <c r="R104" s="848"/>
      <c r="S104" s="26"/>
      <c r="T104" s="26"/>
      <c r="U104" s="26"/>
      <c r="V104" s="26"/>
      <c r="W104" s="26"/>
      <c r="X104" s="26"/>
      <c r="Y104" s="26"/>
      <c r="Z104" s="26"/>
      <c r="AA104" s="26"/>
      <c r="AB104" s="26"/>
      <c r="AC104" s="26"/>
      <c r="AD104" s="26"/>
      <c r="AE104" s="26"/>
      <c r="AF104" s="26"/>
      <c r="AG104" s="26"/>
      <c r="AH104" s="26"/>
      <c r="AI104" s="26"/>
      <c r="AJ104" s="26"/>
      <c r="AK104" s="638"/>
      <c r="AL104" s="318"/>
      <c r="AM104" s="318"/>
      <c r="AN104" s="318"/>
      <c r="AO104" s="318"/>
      <c r="AP104" s="318"/>
      <c r="AQ104" s="318"/>
      <c r="AR104" s="318"/>
      <c r="AS104" s="643"/>
    </row>
    <row r="105" spans="1:45">
      <c r="A105" s="168"/>
      <c r="B105" s="976"/>
      <c r="C105" s="976"/>
      <c r="D105" s="976"/>
      <c r="E105" s="976"/>
      <c r="F105" s="976"/>
      <c r="G105" s="976"/>
      <c r="H105" s="976"/>
      <c r="I105" s="976"/>
      <c r="J105" s="976"/>
      <c r="K105" s="976"/>
      <c r="L105" s="976"/>
      <c r="M105" s="976"/>
      <c r="N105" s="976"/>
      <c r="O105" s="976"/>
      <c r="P105" s="976"/>
      <c r="Q105" s="976"/>
      <c r="R105" s="848"/>
      <c r="S105" s="26"/>
      <c r="T105" s="26"/>
      <c r="U105" s="26"/>
      <c r="V105" s="26"/>
      <c r="W105" s="26"/>
      <c r="X105" s="26"/>
      <c r="Y105" s="26"/>
      <c r="Z105" s="26"/>
      <c r="AA105" s="26"/>
      <c r="AB105" s="26"/>
      <c r="AC105" s="26"/>
      <c r="AD105" s="26"/>
      <c r="AE105" s="26"/>
      <c r="AF105" s="26"/>
      <c r="AG105" s="26"/>
      <c r="AH105" s="26"/>
      <c r="AI105" s="26"/>
      <c r="AJ105" s="26"/>
      <c r="AK105" s="638"/>
      <c r="AL105" s="318"/>
      <c r="AM105" s="318"/>
      <c r="AN105" s="318"/>
      <c r="AO105" s="318"/>
      <c r="AP105" s="318"/>
      <c r="AQ105" s="318"/>
      <c r="AR105" s="318"/>
      <c r="AS105" s="643"/>
    </row>
    <row r="106" spans="1:45">
      <c r="A106" s="168"/>
      <c r="B106" s="976"/>
      <c r="C106" s="976"/>
      <c r="D106" s="976"/>
      <c r="E106" s="976"/>
      <c r="F106" s="976"/>
      <c r="G106" s="976"/>
      <c r="H106" s="976"/>
      <c r="I106" s="976"/>
      <c r="J106" s="976"/>
      <c r="K106" s="976"/>
      <c r="L106" s="976"/>
      <c r="M106" s="976"/>
      <c r="N106" s="976"/>
      <c r="O106" s="976"/>
      <c r="P106" s="976"/>
      <c r="Q106" s="976"/>
      <c r="R106" s="848"/>
      <c r="S106" s="26"/>
      <c r="T106" s="26"/>
      <c r="U106" s="26"/>
      <c r="V106" s="26"/>
      <c r="W106" s="26"/>
      <c r="X106" s="26"/>
      <c r="Y106" s="26"/>
      <c r="Z106" s="26"/>
      <c r="AA106" s="26"/>
      <c r="AB106" s="26"/>
      <c r="AC106" s="26"/>
      <c r="AD106" s="26"/>
      <c r="AE106" s="26"/>
      <c r="AF106" s="26"/>
      <c r="AG106" s="26"/>
      <c r="AH106" s="26"/>
      <c r="AI106" s="26"/>
      <c r="AJ106" s="26"/>
      <c r="AK106" s="638"/>
      <c r="AL106" s="318"/>
      <c r="AM106" s="318"/>
      <c r="AN106" s="318"/>
      <c r="AO106" s="318"/>
      <c r="AP106" s="318"/>
      <c r="AQ106" s="318"/>
      <c r="AR106" s="318"/>
      <c r="AS106" s="643"/>
    </row>
    <row r="107" spans="1:45">
      <c r="A107" s="168"/>
      <c r="B107" s="976"/>
      <c r="C107" s="976"/>
      <c r="D107" s="976"/>
      <c r="E107" s="976"/>
      <c r="F107" s="976"/>
      <c r="G107" s="976"/>
      <c r="H107" s="976"/>
      <c r="I107" s="976"/>
      <c r="J107" s="976"/>
      <c r="K107" s="976"/>
      <c r="L107" s="976"/>
      <c r="M107" s="976"/>
      <c r="N107" s="976"/>
      <c r="O107" s="976"/>
      <c r="P107" s="976"/>
      <c r="Q107" s="976"/>
      <c r="R107" s="848"/>
      <c r="S107" s="26"/>
      <c r="T107" s="26"/>
      <c r="U107" s="26"/>
      <c r="V107" s="26"/>
      <c r="W107" s="26"/>
      <c r="X107" s="26"/>
      <c r="Y107" s="26"/>
      <c r="Z107" s="26"/>
      <c r="AA107" s="26"/>
      <c r="AB107" s="26"/>
      <c r="AC107" s="26"/>
      <c r="AD107" s="26"/>
      <c r="AE107" s="26"/>
      <c r="AF107" s="26"/>
      <c r="AG107" s="26"/>
      <c r="AH107" s="26"/>
      <c r="AI107" s="26"/>
      <c r="AJ107" s="26"/>
      <c r="AK107" s="638"/>
      <c r="AL107" s="318"/>
      <c r="AM107" s="318"/>
      <c r="AN107" s="318"/>
      <c r="AO107" s="318"/>
      <c r="AP107" s="318"/>
      <c r="AQ107" s="318"/>
      <c r="AR107" s="318"/>
      <c r="AS107" s="643"/>
    </row>
    <row r="108" spans="1:45">
      <c r="A108" s="168"/>
      <c r="B108" s="976"/>
      <c r="C108" s="976"/>
      <c r="D108" s="976"/>
      <c r="E108" s="976"/>
      <c r="F108" s="976"/>
      <c r="G108" s="976"/>
      <c r="H108" s="976"/>
      <c r="I108" s="976"/>
      <c r="J108" s="976"/>
      <c r="K108" s="976"/>
      <c r="L108" s="976"/>
      <c r="M108" s="976"/>
      <c r="N108" s="976"/>
      <c r="O108" s="976"/>
      <c r="P108" s="976"/>
      <c r="Q108" s="976"/>
      <c r="R108" s="848"/>
      <c r="S108" s="26"/>
      <c r="T108" s="26"/>
      <c r="U108" s="26"/>
      <c r="V108" s="26"/>
      <c r="W108" s="26"/>
      <c r="X108" s="26"/>
      <c r="Y108" s="26"/>
      <c r="Z108" s="26"/>
      <c r="AA108" s="26"/>
      <c r="AB108" s="26"/>
      <c r="AC108" s="26"/>
      <c r="AD108" s="26"/>
      <c r="AE108" s="26"/>
      <c r="AF108" s="26"/>
      <c r="AG108" s="26"/>
      <c r="AH108" s="26"/>
      <c r="AI108" s="26"/>
      <c r="AJ108" s="26"/>
      <c r="AK108" s="638"/>
      <c r="AL108" s="318"/>
      <c r="AM108" s="318"/>
      <c r="AN108" s="318"/>
      <c r="AO108" s="318"/>
      <c r="AP108" s="318"/>
      <c r="AQ108" s="318"/>
      <c r="AR108" s="318"/>
      <c r="AS108" s="643"/>
    </row>
    <row r="109" spans="1:45">
      <c r="A109" s="168"/>
      <c r="B109" s="976"/>
      <c r="C109" s="976"/>
      <c r="D109" s="976"/>
      <c r="E109" s="976"/>
      <c r="F109" s="976"/>
      <c r="G109" s="976"/>
      <c r="H109" s="976"/>
      <c r="I109" s="976"/>
      <c r="J109" s="976"/>
      <c r="K109" s="976"/>
      <c r="L109" s="976"/>
      <c r="M109" s="976"/>
      <c r="N109" s="976"/>
      <c r="O109" s="976"/>
      <c r="P109" s="976"/>
      <c r="Q109" s="976"/>
      <c r="R109" s="848"/>
      <c r="S109" s="26"/>
      <c r="T109" s="26"/>
      <c r="U109" s="26"/>
      <c r="V109" s="26"/>
      <c r="W109" s="26"/>
      <c r="X109" s="26"/>
      <c r="Y109" s="26"/>
      <c r="Z109" s="26"/>
      <c r="AA109" s="26"/>
      <c r="AB109" s="26"/>
      <c r="AC109" s="26"/>
      <c r="AD109" s="26"/>
      <c r="AE109" s="26"/>
      <c r="AF109" s="26"/>
      <c r="AG109" s="26"/>
      <c r="AH109" s="26"/>
      <c r="AI109" s="26"/>
      <c r="AJ109" s="26"/>
      <c r="AK109" s="638"/>
      <c r="AL109" s="318"/>
      <c r="AM109" s="318"/>
      <c r="AN109" s="318"/>
      <c r="AO109" s="318"/>
      <c r="AP109" s="318"/>
      <c r="AQ109" s="318"/>
      <c r="AR109" s="318"/>
      <c r="AS109" s="643"/>
    </row>
    <row r="110" spans="1:45">
      <c r="A110" s="168"/>
      <c r="B110" s="976"/>
      <c r="C110" s="976"/>
      <c r="D110" s="976"/>
      <c r="E110" s="976"/>
      <c r="F110" s="976"/>
      <c r="G110" s="976"/>
      <c r="H110" s="976"/>
      <c r="I110" s="976"/>
      <c r="J110" s="976"/>
      <c r="K110" s="976"/>
      <c r="L110" s="976"/>
      <c r="M110" s="976"/>
      <c r="N110" s="976"/>
      <c r="O110" s="976"/>
      <c r="P110" s="976"/>
      <c r="Q110" s="976"/>
      <c r="R110" s="848"/>
      <c r="S110" s="26"/>
      <c r="T110" s="26"/>
      <c r="U110" s="26"/>
      <c r="V110" s="26"/>
      <c r="W110" s="26"/>
      <c r="X110" s="26"/>
      <c r="Y110" s="26"/>
      <c r="Z110" s="26"/>
      <c r="AA110" s="26"/>
      <c r="AB110" s="26"/>
      <c r="AC110" s="26"/>
      <c r="AD110" s="26"/>
      <c r="AE110" s="26"/>
      <c r="AF110" s="26"/>
      <c r="AG110" s="26"/>
      <c r="AH110" s="26"/>
      <c r="AI110" s="26"/>
      <c r="AJ110" s="26"/>
      <c r="AK110" s="638"/>
      <c r="AL110" s="318"/>
      <c r="AM110" s="318"/>
      <c r="AN110" s="318"/>
      <c r="AO110" s="318"/>
      <c r="AP110" s="318"/>
      <c r="AQ110" s="318"/>
      <c r="AR110" s="318"/>
      <c r="AS110" s="643"/>
    </row>
    <row r="111" spans="1:45">
      <c r="A111" s="168"/>
      <c r="B111" s="976"/>
      <c r="C111" s="976"/>
      <c r="D111" s="976"/>
      <c r="E111" s="976"/>
      <c r="F111" s="976"/>
      <c r="G111" s="976"/>
      <c r="H111" s="976"/>
      <c r="I111" s="976"/>
      <c r="J111" s="976"/>
      <c r="K111" s="976"/>
      <c r="L111" s="976"/>
      <c r="M111" s="976"/>
      <c r="N111" s="976"/>
      <c r="O111" s="976"/>
      <c r="P111" s="976"/>
      <c r="Q111" s="976"/>
      <c r="R111" s="848"/>
      <c r="S111" s="26"/>
      <c r="T111" s="26"/>
      <c r="U111" s="26"/>
      <c r="V111" s="26"/>
      <c r="W111" s="26"/>
      <c r="X111" s="26"/>
      <c r="Y111" s="26"/>
      <c r="Z111" s="26"/>
      <c r="AA111" s="26"/>
      <c r="AB111" s="26"/>
      <c r="AC111" s="26"/>
      <c r="AD111" s="26"/>
      <c r="AE111" s="26"/>
      <c r="AF111" s="26"/>
      <c r="AG111" s="26"/>
      <c r="AH111" s="26"/>
      <c r="AI111" s="26"/>
      <c r="AJ111" s="26"/>
      <c r="AK111" s="638"/>
      <c r="AL111" s="318"/>
      <c r="AM111" s="318"/>
      <c r="AN111" s="318"/>
      <c r="AO111" s="318"/>
      <c r="AP111" s="318"/>
      <c r="AQ111" s="318"/>
      <c r="AR111" s="318"/>
      <c r="AS111" s="643"/>
    </row>
    <row r="112" spans="1:45">
      <c r="A112" s="168"/>
      <c r="B112" s="976"/>
      <c r="C112" s="976"/>
      <c r="D112" s="976"/>
      <c r="E112" s="976"/>
      <c r="F112" s="976"/>
      <c r="G112" s="976"/>
      <c r="H112" s="976"/>
      <c r="I112" s="976"/>
      <c r="J112" s="976"/>
      <c r="K112" s="976"/>
      <c r="L112" s="976"/>
      <c r="M112" s="976"/>
      <c r="N112" s="976"/>
      <c r="O112" s="976"/>
      <c r="P112" s="976"/>
      <c r="Q112" s="976"/>
      <c r="R112" s="848"/>
      <c r="S112" s="26"/>
      <c r="T112" s="26"/>
      <c r="U112" s="26"/>
      <c r="V112" s="26"/>
      <c r="W112" s="26"/>
      <c r="X112" s="26"/>
      <c r="Y112" s="26"/>
      <c r="Z112" s="26"/>
      <c r="AA112" s="26"/>
      <c r="AB112" s="26"/>
      <c r="AC112" s="26"/>
      <c r="AD112" s="26"/>
      <c r="AE112" s="26"/>
      <c r="AF112" s="26"/>
      <c r="AG112" s="26"/>
      <c r="AH112" s="26"/>
      <c r="AI112" s="26"/>
      <c r="AJ112" s="26"/>
      <c r="AK112" s="638"/>
      <c r="AL112" s="318"/>
      <c r="AM112" s="318"/>
      <c r="AN112" s="318"/>
      <c r="AO112" s="318"/>
      <c r="AP112" s="318"/>
      <c r="AQ112" s="318"/>
      <c r="AR112" s="318"/>
      <c r="AS112" s="643"/>
    </row>
    <row r="113" spans="1:45">
      <c r="A113" s="168"/>
      <c r="B113" s="976"/>
      <c r="C113" s="976"/>
      <c r="D113" s="976"/>
      <c r="E113" s="976"/>
      <c r="F113" s="976"/>
      <c r="G113" s="976"/>
      <c r="H113" s="976"/>
      <c r="I113" s="976"/>
      <c r="J113" s="976"/>
      <c r="K113" s="976"/>
      <c r="L113" s="976"/>
      <c r="M113" s="976"/>
      <c r="N113" s="976"/>
      <c r="O113" s="976"/>
      <c r="P113" s="976"/>
      <c r="Q113" s="976"/>
      <c r="R113" s="848"/>
      <c r="S113" s="26"/>
      <c r="T113" s="26"/>
      <c r="U113" s="26"/>
      <c r="V113" s="26"/>
      <c r="W113" s="26"/>
      <c r="X113" s="26"/>
      <c r="Y113" s="26"/>
      <c r="Z113" s="26"/>
      <c r="AA113" s="26"/>
      <c r="AB113" s="26"/>
      <c r="AC113" s="26"/>
      <c r="AD113" s="26"/>
      <c r="AE113" s="26"/>
      <c r="AF113" s="26"/>
      <c r="AG113" s="26"/>
      <c r="AH113" s="26"/>
      <c r="AI113" s="26"/>
      <c r="AJ113" s="26"/>
      <c r="AK113" s="638"/>
      <c r="AL113" s="318"/>
      <c r="AM113" s="318"/>
      <c r="AN113" s="318"/>
      <c r="AO113" s="318"/>
      <c r="AP113" s="318"/>
      <c r="AQ113" s="318"/>
      <c r="AR113" s="318"/>
      <c r="AS113" s="643"/>
    </row>
    <row r="114" spans="1:45">
      <c r="A114" s="168"/>
      <c r="B114" s="976"/>
      <c r="C114" s="976"/>
      <c r="D114" s="976"/>
      <c r="E114" s="976"/>
      <c r="F114" s="976"/>
      <c r="G114" s="976"/>
      <c r="H114" s="976"/>
      <c r="I114" s="976"/>
      <c r="J114" s="976"/>
      <c r="K114" s="976"/>
      <c r="L114" s="976"/>
      <c r="M114" s="976"/>
      <c r="N114" s="976"/>
      <c r="O114" s="976"/>
      <c r="P114" s="976"/>
      <c r="Q114" s="976"/>
      <c r="R114" s="848"/>
      <c r="S114" s="26"/>
      <c r="T114" s="26"/>
      <c r="U114" s="26"/>
      <c r="V114" s="26"/>
      <c r="W114" s="26"/>
      <c r="X114" s="26"/>
      <c r="Y114" s="26"/>
      <c r="Z114" s="26"/>
      <c r="AA114" s="26"/>
      <c r="AB114" s="26"/>
      <c r="AC114" s="26"/>
      <c r="AD114" s="26"/>
      <c r="AE114" s="26"/>
      <c r="AF114" s="26"/>
      <c r="AG114" s="26"/>
      <c r="AH114" s="26"/>
      <c r="AI114" s="26"/>
      <c r="AJ114" s="26"/>
      <c r="AK114" s="638"/>
      <c r="AL114" s="318"/>
      <c r="AM114" s="318"/>
      <c r="AN114" s="318"/>
      <c r="AO114" s="318"/>
      <c r="AP114" s="318"/>
      <c r="AQ114" s="318"/>
      <c r="AR114" s="318"/>
      <c r="AS114" s="643"/>
    </row>
    <row r="115" spans="1:45">
      <c r="A115" s="168"/>
      <c r="B115" s="976"/>
      <c r="C115" s="976"/>
      <c r="D115" s="976"/>
      <c r="E115" s="976"/>
      <c r="F115" s="976"/>
      <c r="G115" s="976"/>
      <c r="H115" s="976"/>
      <c r="I115" s="976"/>
      <c r="J115" s="976"/>
      <c r="K115" s="976"/>
      <c r="L115" s="976"/>
      <c r="M115" s="976"/>
      <c r="N115" s="976"/>
      <c r="O115" s="976"/>
      <c r="P115" s="976"/>
      <c r="Q115" s="976"/>
      <c r="R115" s="848"/>
      <c r="S115" s="26"/>
      <c r="T115" s="26"/>
      <c r="U115" s="26"/>
      <c r="V115" s="26"/>
      <c r="W115" s="26"/>
      <c r="X115" s="26"/>
      <c r="Y115" s="26"/>
      <c r="Z115" s="26"/>
      <c r="AA115" s="26"/>
      <c r="AB115" s="26"/>
      <c r="AC115" s="26"/>
      <c r="AD115" s="26"/>
      <c r="AE115" s="26"/>
      <c r="AF115" s="26"/>
      <c r="AG115" s="26"/>
      <c r="AH115" s="26"/>
      <c r="AI115" s="26"/>
      <c r="AJ115" s="26"/>
      <c r="AK115" s="638"/>
      <c r="AL115" s="318"/>
      <c r="AM115" s="318"/>
      <c r="AN115" s="318"/>
      <c r="AO115" s="318"/>
      <c r="AP115" s="318"/>
      <c r="AQ115" s="318"/>
      <c r="AR115" s="318"/>
      <c r="AS115" s="643"/>
    </row>
    <row r="116" spans="1:45">
      <c r="A116" s="903"/>
      <c r="B116" s="892"/>
      <c r="C116" s="892"/>
      <c r="D116" s="892"/>
      <c r="E116" s="892"/>
      <c r="F116" s="892"/>
      <c r="G116" s="892"/>
      <c r="H116" s="892"/>
      <c r="I116" s="892"/>
      <c r="J116" s="892"/>
      <c r="K116" s="892"/>
      <c r="L116" s="892"/>
      <c r="M116" s="892"/>
      <c r="N116" s="892"/>
      <c r="O116" s="892"/>
      <c r="P116" s="892"/>
      <c r="Q116" s="892"/>
      <c r="R116" s="977"/>
      <c r="S116" s="31"/>
      <c r="T116" s="31"/>
      <c r="U116" s="31"/>
      <c r="V116" s="31"/>
      <c r="W116" s="31"/>
      <c r="X116" s="31"/>
      <c r="Y116" s="31"/>
      <c r="Z116" s="31"/>
      <c r="AA116" s="31"/>
      <c r="AB116" s="31"/>
      <c r="AC116" s="31"/>
      <c r="AD116" s="31"/>
      <c r="AE116" s="31"/>
      <c r="AF116" s="31"/>
      <c r="AG116" s="31"/>
      <c r="AH116" s="31"/>
      <c r="AI116" s="31"/>
      <c r="AJ116" s="31"/>
      <c r="AK116" s="980"/>
      <c r="AL116" s="893"/>
      <c r="AM116" s="893"/>
      <c r="AN116" s="893"/>
      <c r="AO116" s="893"/>
      <c r="AP116" s="893"/>
      <c r="AQ116" s="893"/>
      <c r="AR116" s="893"/>
      <c r="AS116" s="982"/>
    </row>
  </sheetData>
  <sheetProtection algorithmName="SHA-512" hashValue="0YlLWP4v++fylIokpOZJqDHSvTqWuOC31WURpM+2u/HQ1lnY7Bqxa5yhBpLGyXrljOfTxVdUFRybU6vgnHHXuw==" saltValue="Qb2eGqoBPL8sQ9t1p/1w5w==" spinCount="100000" sheet="1" scenarios="1" insertHyperlinks="0"/>
  <protectedRanges>
    <protectedRange sqref="H7:I28" name="Bereich1"/>
    <protectedRange sqref="H36:J53" name="Bereich2"/>
    <protectedRange sqref="A62:AS116 S1:AS61" name="Bereich3"/>
  </protectedRanges>
  <mergeCells count="117">
    <mergeCell ref="H39:J39"/>
    <mergeCell ref="H40:J40"/>
    <mergeCell ref="H41:J41"/>
    <mergeCell ref="B43:C43"/>
    <mergeCell ref="B44:C44"/>
    <mergeCell ref="H55:J56"/>
    <mergeCell ref="E55:G56"/>
    <mergeCell ref="D42:G42"/>
    <mergeCell ref="D43:G43"/>
    <mergeCell ref="D44:G44"/>
    <mergeCell ref="D45:G45"/>
    <mergeCell ref="H53:J53"/>
    <mergeCell ref="H49:J49"/>
    <mergeCell ref="H48:J48"/>
    <mergeCell ref="D46:G46"/>
    <mergeCell ref="D47:G47"/>
    <mergeCell ref="K48:L48"/>
    <mergeCell ref="K50:L50"/>
    <mergeCell ref="K53:L53"/>
    <mergeCell ref="K49:L49"/>
    <mergeCell ref="M53:N53"/>
    <mergeCell ref="M49:N49"/>
    <mergeCell ref="K36:L36"/>
    <mergeCell ref="K37:L37"/>
    <mergeCell ref="K38:L38"/>
    <mergeCell ref="K51:L51"/>
    <mergeCell ref="K52:L52"/>
    <mergeCell ref="O48:Q48"/>
    <mergeCell ref="O50:Q50"/>
    <mergeCell ref="O53:Q53"/>
    <mergeCell ref="O49:Q49"/>
    <mergeCell ref="M36:N36"/>
    <mergeCell ref="M37:N37"/>
    <mergeCell ref="M38:N38"/>
    <mergeCell ref="M39:N39"/>
    <mergeCell ref="M40:N40"/>
    <mergeCell ref="M41:N41"/>
    <mergeCell ref="M45:N45"/>
    <mergeCell ref="M48:N48"/>
    <mergeCell ref="M50:N50"/>
    <mergeCell ref="O40:Q40"/>
    <mergeCell ref="O41:Q41"/>
    <mergeCell ref="O36:Q36"/>
    <mergeCell ref="O51:Q51"/>
    <mergeCell ref="O52:Q52"/>
    <mergeCell ref="H11:I11"/>
    <mergeCell ref="H8:I8"/>
    <mergeCell ref="H9:I9"/>
    <mergeCell ref="H16:I16"/>
    <mergeCell ref="H10:I10"/>
    <mergeCell ref="H13:I13"/>
    <mergeCell ref="H12:I12"/>
    <mergeCell ref="M51:N51"/>
    <mergeCell ref="M52:N52"/>
    <mergeCell ref="K39:L39"/>
    <mergeCell ref="K40:L40"/>
    <mergeCell ref="K41:L41"/>
    <mergeCell ref="K45:L45"/>
    <mergeCell ref="K46:L46"/>
    <mergeCell ref="K42:L42"/>
    <mergeCell ref="K43:L43"/>
    <mergeCell ref="K44:L44"/>
    <mergeCell ref="H50:J50"/>
    <mergeCell ref="H51:J51"/>
    <mergeCell ref="H52:J52"/>
    <mergeCell ref="H33:J34"/>
    <mergeCell ref="H36:J36"/>
    <mergeCell ref="H37:J37"/>
    <mergeCell ref="H38:J38"/>
    <mergeCell ref="B31:Q31"/>
    <mergeCell ref="B33:G35"/>
    <mergeCell ref="K33:L35"/>
    <mergeCell ref="M33:N35"/>
    <mergeCell ref="O33:Q35"/>
    <mergeCell ref="M46:N46"/>
    <mergeCell ref="M47:N47"/>
    <mergeCell ref="M42:N42"/>
    <mergeCell ref="M43:N43"/>
    <mergeCell ref="M44:N44"/>
    <mergeCell ref="O37:Q37"/>
    <mergeCell ref="O38:Q38"/>
    <mergeCell ref="K47:L47"/>
    <mergeCell ref="O47:Q47"/>
    <mergeCell ref="O42:Q42"/>
    <mergeCell ref="O43:Q43"/>
    <mergeCell ref="O44:Q44"/>
    <mergeCell ref="O45:Q45"/>
    <mergeCell ref="O46:Q46"/>
    <mergeCell ref="B47:C47"/>
    <mergeCell ref="O39:Q39"/>
    <mergeCell ref="B42:C42"/>
    <mergeCell ref="B45:C45"/>
    <mergeCell ref="B46:C46"/>
    <mergeCell ref="A1:R1"/>
    <mergeCell ref="S1:AK3"/>
    <mergeCell ref="A60:R61"/>
    <mergeCell ref="B55:D56"/>
    <mergeCell ref="O3:R3"/>
    <mergeCell ref="B30:R30"/>
    <mergeCell ref="B29:R29"/>
    <mergeCell ref="H25:I25"/>
    <mergeCell ref="H26:I26"/>
    <mergeCell ref="H27:I27"/>
    <mergeCell ref="H28:I28"/>
    <mergeCell ref="H7:I7"/>
    <mergeCell ref="D3:J3"/>
    <mergeCell ref="A5:R6"/>
    <mergeCell ref="H24:I24"/>
    <mergeCell ref="H14:I14"/>
    <mergeCell ref="H18:I18"/>
    <mergeCell ref="H15:I15"/>
    <mergeCell ref="H23:I23"/>
    <mergeCell ref="H17:I17"/>
    <mergeCell ref="H22:I22"/>
    <mergeCell ref="H19:I19"/>
    <mergeCell ref="H20:I20"/>
    <mergeCell ref="H21:I21"/>
  </mergeCells>
  <phoneticPr fontId="0" type="noConversion"/>
  <conditionalFormatting sqref="H8:I8">
    <cfRule type="expression" dxfId="173" priority="96" stopIfTrue="1">
      <formula>H7="other"</formula>
    </cfRule>
    <cfRule type="expression" dxfId="172" priority="97" stopIfTrue="1">
      <formula>AND(H7="aluminium",H8&lt;3.2)</formula>
    </cfRule>
    <cfRule type="expression" dxfId="171" priority="98" stopIfTrue="1">
      <formula>AND(H7="aluminium",H8&gt;=3.2)</formula>
    </cfRule>
    <cfRule type="expression" dxfId="170" priority="99" stopIfTrue="1">
      <formula>AND(H7="steel",H8&lt;1.25)</formula>
    </cfRule>
    <cfRule type="expression" dxfId="169" priority="100" stopIfTrue="1">
      <formula>AND(H7="steel",H8&gt;=1.25)</formula>
    </cfRule>
  </conditionalFormatting>
  <conditionalFormatting sqref="H11:I11">
    <cfRule type="expression" dxfId="168" priority="91" stopIfTrue="1">
      <formula>H10="other"</formula>
    </cfRule>
    <cfRule type="expression" dxfId="167" priority="92" stopIfTrue="1">
      <formula>AND(H10="aluminium",H11&lt;2.3)</formula>
    </cfRule>
    <cfRule type="expression" dxfId="166" priority="93" stopIfTrue="1">
      <formula>AND(H10="aluminium",H11&gt;=2.3)</formula>
    </cfRule>
    <cfRule type="expression" dxfId="165" priority="94" stopIfTrue="1">
      <formula>AND(H10="steel",H11&lt;0.9)</formula>
    </cfRule>
    <cfRule type="expression" dxfId="164" priority="95" stopIfTrue="1">
      <formula>AND(H10="steel",H11&gt;=0.9)</formula>
    </cfRule>
  </conditionalFormatting>
  <conditionalFormatting sqref="H14:I14">
    <cfRule type="expression" dxfId="163" priority="86" stopIfTrue="1">
      <formula>H13="other"</formula>
    </cfRule>
    <cfRule type="expression" dxfId="162" priority="87" stopIfTrue="1">
      <formula>AND(H13="aluminium",H14&lt;2.3)</formula>
    </cfRule>
    <cfRule type="expression" dxfId="161" priority="88" stopIfTrue="1">
      <formula>AND(H13="aluminium",H14&gt;=2.3)</formula>
    </cfRule>
    <cfRule type="expression" dxfId="160" priority="89" stopIfTrue="1">
      <formula>AND(H13="steel",H14&lt;0.9)</formula>
    </cfRule>
    <cfRule type="expression" dxfId="159" priority="90" stopIfTrue="1">
      <formula>AND(H13="steel",H14&gt;=0.9)</formula>
    </cfRule>
  </conditionalFormatting>
  <conditionalFormatting sqref="H17:I17">
    <cfRule type="expression" dxfId="158" priority="81" stopIfTrue="1">
      <formula>H16="other"</formula>
    </cfRule>
    <cfRule type="expression" dxfId="157" priority="82" stopIfTrue="1">
      <formula>AND(H16="aluminium",H17&lt;2.3)</formula>
    </cfRule>
    <cfRule type="expression" dxfId="156" priority="83" stopIfTrue="1">
      <formula>AND(H16="aluminium",H17&gt;=2.3)</formula>
    </cfRule>
    <cfRule type="expression" dxfId="155" priority="84" stopIfTrue="1">
      <formula>AND(H16="steel",H17&lt;0.9)</formula>
    </cfRule>
    <cfRule type="expression" dxfId="154" priority="85" stopIfTrue="1">
      <formula>AND(H16="steel",H17&gt;=0.9)</formula>
    </cfRule>
  </conditionalFormatting>
  <conditionalFormatting sqref="H15:I15">
    <cfRule type="expression" dxfId="153" priority="79" stopIfTrue="1">
      <formula>H15&gt;=0.75*H12</formula>
    </cfRule>
    <cfRule type="expression" dxfId="152" priority="80" stopIfTrue="1">
      <formula>H15&lt;0.75*H12</formula>
    </cfRule>
  </conditionalFormatting>
  <conditionalFormatting sqref="E55">
    <cfRule type="expression" dxfId="151" priority="72" stopIfTrue="1">
      <formula>E55="No compliance shown"</formula>
    </cfRule>
    <cfRule type="expression" dxfId="150" priority="73" stopIfTrue="1">
      <formula>E55="Yes"</formula>
    </cfRule>
  </conditionalFormatting>
  <conditionalFormatting sqref="H48:J53">
    <cfRule type="cellIs" dxfId="149" priority="47" stopIfTrue="1" operator="equal">
      <formula>"Yes"</formula>
    </cfRule>
    <cfRule type="cellIs" dxfId="148" priority="48" stopIfTrue="1" operator="equal">
      <formula>"n.a."</formula>
    </cfRule>
    <cfRule type="cellIs" dxfId="147" priority="49" stopIfTrue="1" operator="equal">
      <formula>"No"</formula>
    </cfRule>
  </conditionalFormatting>
  <conditionalFormatting sqref="H48:H53">
    <cfRule type="cellIs" dxfId="146" priority="50" operator="equal">
      <formula>" "</formula>
    </cfRule>
  </conditionalFormatting>
  <conditionalFormatting sqref="H36:H41">
    <cfRule type="cellIs" dxfId="145" priority="37" operator="equal">
      <formula>" "</formula>
    </cfRule>
  </conditionalFormatting>
  <conditionalFormatting sqref="H36:J41">
    <cfRule type="cellIs" dxfId="144" priority="34" stopIfTrue="1" operator="equal">
      <formula>"Yes"</formula>
    </cfRule>
    <cfRule type="cellIs" dxfId="143" priority="35" stopIfTrue="1" operator="equal">
      <formula>"n.a."</formula>
    </cfRule>
    <cfRule type="cellIs" dxfId="142" priority="36" stopIfTrue="1" operator="equal">
      <formula>"No"</formula>
    </cfRule>
  </conditionalFormatting>
  <conditionalFormatting sqref="H39:J39">
    <cfRule type="expression" dxfId="141" priority="30">
      <formula>H39="N/A"</formula>
    </cfRule>
  </conditionalFormatting>
  <conditionalFormatting sqref="H45:J45">
    <cfRule type="cellIs" dxfId="140" priority="29" operator="equal">
      <formula>" "</formula>
    </cfRule>
  </conditionalFormatting>
  <conditionalFormatting sqref="H45:J45">
    <cfRule type="cellIs" dxfId="139" priority="26" stopIfTrue="1" operator="equal">
      <formula>"Yes"</formula>
    </cfRule>
    <cfRule type="cellIs" dxfId="138" priority="27" stopIfTrue="1" operator="equal">
      <formula>"n.a."</formula>
    </cfRule>
    <cfRule type="cellIs" dxfId="137" priority="28" stopIfTrue="1" operator="equal">
      <formula>"No"</formula>
    </cfRule>
  </conditionalFormatting>
  <conditionalFormatting sqref="H46:J47">
    <cfRule type="cellIs" dxfId="136" priority="25" operator="equal">
      <formula>" "</formula>
    </cfRule>
  </conditionalFormatting>
  <conditionalFormatting sqref="H46:J47">
    <cfRule type="cellIs" dxfId="135" priority="22" stopIfTrue="1" operator="equal">
      <formula>"Yes"</formula>
    </cfRule>
    <cfRule type="cellIs" dxfId="134" priority="23" stopIfTrue="1" operator="equal">
      <formula>"n.a."</formula>
    </cfRule>
    <cfRule type="cellIs" dxfId="133" priority="24" stopIfTrue="1" operator="equal">
      <formula>"No"</formula>
    </cfRule>
  </conditionalFormatting>
  <conditionalFormatting sqref="H42:J42">
    <cfRule type="cellIs" dxfId="132" priority="21" operator="equal">
      <formula>" "</formula>
    </cfRule>
  </conditionalFormatting>
  <conditionalFormatting sqref="H42:J42">
    <cfRule type="cellIs" dxfId="131" priority="18" stopIfTrue="1" operator="equal">
      <formula>"Yes"</formula>
    </cfRule>
    <cfRule type="cellIs" dxfId="130" priority="19" stopIfTrue="1" operator="equal">
      <formula>"n.a."</formula>
    </cfRule>
    <cfRule type="cellIs" dxfId="129" priority="20" stopIfTrue="1" operator="equal">
      <formula>"No"</formula>
    </cfRule>
  </conditionalFormatting>
  <conditionalFormatting sqref="H43:H44">
    <cfRule type="cellIs" dxfId="128" priority="14" stopIfTrue="1" operator="equal">
      <formula>"Yes"</formula>
    </cfRule>
    <cfRule type="cellIs" dxfId="127" priority="15" stopIfTrue="1" operator="equal">
      <formula>"n.a."</formula>
    </cfRule>
    <cfRule type="cellIs" dxfId="126" priority="16" stopIfTrue="1" operator="equal">
      <formula>"No"</formula>
    </cfRule>
  </conditionalFormatting>
  <conditionalFormatting sqref="H43:H44">
    <cfRule type="cellIs" dxfId="125" priority="17" operator="equal">
      <formula>" "</formula>
    </cfRule>
  </conditionalFormatting>
  <conditionalFormatting sqref="H43:H44">
    <cfRule type="expression" dxfId="124" priority="13">
      <formula>H43="N/A"</formula>
    </cfRule>
  </conditionalFormatting>
  <conditionalFormatting sqref="I43:I44">
    <cfRule type="cellIs" dxfId="123" priority="9" stopIfTrue="1" operator="equal">
      <formula>"Yes"</formula>
    </cfRule>
    <cfRule type="cellIs" dxfId="122" priority="10" stopIfTrue="1" operator="equal">
      <formula>"n.a."</formula>
    </cfRule>
    <cfRule type="cellIs" dxfId="121" priority="11" stopIfTrue="1" operator="equal">
      <formula>"No"</formula>
    </cfRule>
  </conditionalFormatting>
  <conditionalFormatting sqref="I43:I44">
    <cfRule type="cellIs" dxfId="120" priority="12" operator="equal">
      <formula>" "</formula>
    </cfRule>
  </conditionalFormatting>
  <conditionalFormatting sqref="I43:I44">
    <cfRule type="expression" dxfId="119" priority="8">
      <formula>I43="N/A"</formula>
    </cfRule>
  </conditionalFormatting>
  <conditionalFormatting sqref="J43:J44">
    <cfRule type="cellIs" dxfId="118" priority="4" stopIfTrue="1" operator="equal">
      <formula>"Yes"</formula>
    </cfRule>
    <cfRule type="cellIs" dxfId="117" priority="5" stopIfTrue="1" operator="equal">
      <formula>"n.a."</formula>
    </cfRule>
    <cfRule type="cellIs" dxfId="116" priority="6" stopIfTrue="1" operator="equal">
      <formula>"No"</formula>
    </cfRule>
  </conditionalFormatting>
  <conditionalFormatting sqref="J43:J44">
    <cfRule type="cellIs" dxfId="115" priority="7" operator="equal">
      <formula>" "</formula>
    </cfRule>
  </conditionalFormatting>
  <conditionalFormatting sqref="J43:J44">
    <cfRule type="expression" dxfId="114" priority="3">
      <formula>J43="N/A"</formula>
    </cfRule>
  </conditionalFormatting>
  <conditionalFormatting sqref="H55">
    <cfRule type="expression" dxfId="113" priority="1" stopIfTrue="1">
      <formula>H55&lt;&gt;"Compliance shown"</formula>
    </cfRule>
    <cfRule type="expression" dxfId="112" priority="2" stopIfTrue="1">
      <formula>H55="Compliance shown"</formula>
    </cfRule>
  </conditionalFormatting>
  <dataValidations count="4">
    <dataValidation type="list" allowBlank="1" showInputMessage="1" showErrorMessage="1" sqref="H13 H7 H10 H16" xr:uid="{00000000-0002-0000-1D00-000000000000}">
      <formula1>"Steel, Aluminium, Other"</formula1>
    </dataValidation>
    <dataValidation type="list" allowBlank="1" showInputMessage="1" showErrorMessage="1" sqref="H19:I28" xr:uid="{00000000-0002-0000-1D00-000001000000}">
      <formula1>"N/A,0-8,8-12"</formula1>
    </dataValidation>
    <dataValidation type="list" allowBlank="1" showInputMessage="1" showErrorMessage="1" sqref="H36:J38 H40:J42 H45:J53" xr:uid="{00000000-0002-0000-1D00-000003000000}">
      <formula1>"No, Yes"</formula1>
    </dataValidation>
    <dataValidation type="list" allowBlank="1" showInputMessage="1" showErrorMessage="1" sqref="H39:J39 H43:J44" xr:uid="{B3BE7064-25A7-4698-BA61-187E4F67CD66}">
      <formula1>"No, Yes,N/A"</formula1>
    </dataValidation>
  </dataValidations>
  <hyperlinks>
    <hyperlink ref="M56" location="'Cover Sheet'!A1" display="BACK to COVER SHEET" xr:uid="{00000000-0004-0000-1D00-000000000000}"/>
    <hyperlink ref="M15:Q15" location="'Cover Sheet'!A1" display="BACK to COVER SHEET" xr:uid="{00000000-0004-0000-1D00-000001000000}"/>
    <hyperlink ref="B42:C47" location="'EV5.5.8 Guidance Notes'!A1" display="EV5.5.8 " xr:uid="{848A9EC0-8020-431F-AEC8-1497237F058E}"/>
    <hyperlink ref="B37" location="'EV5.5.3 Guidance Notes'!A1" display="EV5.5.3" xr:uid="{78C2AD69-36F7-4BF3-90E5-7A433B574B37}"/>
    <hyperlink ref="B49" location="'EV5.5.12 Guidance Notes'!A1" display="EV5.5.12" xr:uid="{0F063D9C-1DF0-4644-9916-57637B8CD675}"/>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4">
    <tabColor rgb="FFFFFF66"/>
  </sheetPr>
  <dimension ref="A1:AJ123"/>
  <sheetViews>
    <sheetView showGridLines="0" view="pageBreakPreview" zoomScaleNormal="100" zoomScaleSheetLayoutView="100" workbookViewId="0">
      <selection sqref="A1:S1"/>
    </sheetView>
  </sheetViews>
  <sheetFormatPr baseColWidth="10" defaultColWidth="11.42578125" defaultRowHeight="12.75"/>
  <cols>
    <col min="1" max="26" width="5" style="123" customWidth="1"/>
    <col min="27" max="27" width="6.42578125" style="123" customWidth="1"/>
    <col min="28" max="28" width="6.7109375" style="123" customWidth="1"/>
    <col min="29" max="29" width="6.140625" style="123" customWidth="1"/>
    <col min="30" max="30" width="6.7109375" style="123" customWidth="1"/>
    <col min="31" max="31" width="6.85546875" style="123" customWidth="1"/>
    <col min="32" max="32" width="6" style="123" customWidth="1"/>
    <col min="33" max="35" width="5" style="123" customWidth="1"/>
    <col min="36" max="16384" width="11.42578125" style="123"/>
  </cols>
  <sheetData>
    <row r="1" spans="1:36" ht="14.25" customHeight="1">
      <c r="A1" s="1491" t="s">
        <v>647</v>
      </c>
      <c r="B1" s="1253"/>
      <c r="C1" s="1253"/>
      <c r="D1" s="1253"/>
      <c r="E1" s="1253"/>
      <c r="F1" s="1253"/>
      <c r="G1" s="1253"/>
      <c r="H1" s="1253"/>
      <c r="I1" s="1253"/>
      <c r="J1" s="1253"/>
      <c r="K1" s="1253"/>
      <c r="L1" s="1253"/>
      <c r="M1" s="1253"/>
      <c r="N1" s="1253"/>
      <c r="O1" s="1253"/>
      <c r="P1" s="1253"/>
      <c r="Q1" s="1253"/>
      <c r="R1" s="1253"/>
      <c r="S1" s="1253"/>
      <c r="T1" s="338"/>
      <c r="U1" s="338"/>
      <c r="V1" s="338"/>
      <c r="W1" s="338"/>
      <c r="X1" s="338"/>
      <c r="Y1" s="338"/>
      <c r="Z1" s="338"/>
      <c r="AA1" s="338"/>
      <c r="AB1" s="338"/>
      <c r="AC1" s="338"/>
      <c r="AD1" s="338"/>
      <c r="AE1" s="338"/>
      <c r="AF1" s="338"/>
      <c r="AG1" s="338"/>
      <c r="AH1" s="338"/>
      <c r="AI1" s="338"/>
      <c r="AJ1" s="125"/>
    </row>
    <row r="2" spans="1:36">
      <c r="A2" s="412"/>
      <c r="S2" s="759"/>
      <c r="T2" s="339"/>
      <c r="U2" s="339"/>
      <c r="V2" s="339"/>
      <c r="W2" s="339"/>
      <c r="X2" s="339"/>
      <c r="Y2" s="339"/>
      <c r="Z2" s="339"/>
      <c r="AA2" s="339"/>
      <c r="AB2" s="339"/>
      <c r="AC2" s="339"/>
      <c r="AD2" s="339"/>
      <c r="AE2" s="339"/>
      <c r="AF2" s="339"/>
      <c r="AG2" s="339"/>
      <c r="AH2" s="339"/>
      <c r="AI2" s="340"/>
    </row>
    <row r="3" spans="1:36">
      <c r="A3" s="412" t="s">
        <v>39</v>
      </c>
      <c r="D3" s="1488" t="str">
        <f>IF('Cover Sheet'!D14:J14&gt;0,'Cover Sheet'!D14:J14,"")</f>
        <v/>
      </c>
      <c r="E3" s="1488"/>
      <c r="F3" s="1488"/>
      <c r="G3" s="1488"/>
      <c r="H3" s="1488"/>
      <c r="I3" s="1488"/>
      <c r="J3" s="1488"/>
      <c r="K3" s="123" t="s">
        <v>40</v>
      </c>
      <c r="O3" s="1488" t="str">
        <f>IF('Cover Sheet'!O14:S14&gt;0,'Cover Sheet'!O14:S14,"")</f>
        <v/>
      </c>
      <c r="P3" s="1488"/>
      <c r="Q3" s="1488"/>
      <c r="R3" s="1488"/>
      <c r="S3" s="759"/>
      <c r="T3" s="339"/>
      <c r="U3" s="339"/>
      <c r="V3" s="339"/>
      <c r="W3" s="339"/>
      <c r="X3" s="339"/>
      <c r="Y3" s="339"/>
      <c r="Z3" s="339"/>
      <c r="AA3" s="339"/>
      <c r="AB3" s="339"/>
      <c r="AC3" s="339"/>
      <c r="AD3" s="339"/>
      <c r="AE3" s="339"/>
      <c r="AF3" s="339"/>
      <c r="AG3" s="339"/>
      <c r="AH3" s="339"/>
      <c r="AI3" s="341"/>
    </row>
    <row r="4" spans="1:36">
      <c r="A4" s="412"/>
      <c r="D4" s="418"/>
      <c r="E4" s="418"/>
      <c r="F4" s="418"/>
      <c r="G4" s="418"/>
      <c r="H4" s="418"/>
      <c r="I4" s="418"/>
      <c r="J4" s="418"/>
      <c r="O4" s="418"/>
      <c r="P4" s="418"/>
      <c r="Q4" s="418"/>
      <c r="R4" s="418"/>
      <c r="S4" s="759"/>
      <c r="T4" s="339"/>
      <c r="U4" s="339"/>
      <c r="V4" s="339"/>
      <c r="W4" s="339"/>
      <c r="X4" s="339"/>
      <c r="Y4" s="339"/>
      <c r="Z4" s="339"/>
      <c r="AA4" s="339"/>
      <c r="AB4" s="339"/>
      <c r="AC4" s="339"/>
      <c r="AD4" s="339"/>
      <c r="AE4" s="339"/>
      <c r="AF4" s="339"/>
      <c r="AG4" s="339"/>
      <c r="AH4" s="339"/>
      <c r="AI4" s="342"/>
    </row>
    <row r="5" spans="1:36" ht="12.75" customHeight="1">
      <c r="A5" s="1512" t="s">
        <v>648</v>
      </c>
      <c r="B5" s="1513"/>
      <c r="C5" s="1513"/>
      <c r="D5" s="1513"/>
      <c r="E5" s="1513"/>
      <c r="F5" s="1513"/>
      <c r="G5" s="1513"/>
      <c r="H5" s="1513"/>
      <c r="I5" s="1513"/>
      <c r="J5" s="1513"/>
      <c r="K5" s="1513"/>
      <c r="L5" s="1513"/>
      <c r="M5" s="1513"/>
      <c r="N5" s="1513"/>
      <c r="O5" s="1513"/>
      <c r="P5" s="1513"/>
      <c r="Q5" s="1513"/>
      <c r="R5" s="1513"/>
      <c r="S5" s="1514"/>
      <c r="T5" s="339"/>
      <c r="U5" s="339"/>
      <c r="V5" s="339"/>
      <c r="W5" s="339"/>
      <c r="X5" s="339"/>
      <c r="Y5" s="339"/>
      <c r="Z5" s="339"/>
      <c r="AA5" s="339"/>
      <c r="AB5" s="339"/>
      <c r="AC5" s="339"/>
      <c r="AD5" s="339"/>
      <c r="AE5" s="339"/>
      <c r="AF5" s="339"/>
      <c r="AG5" s="339"/>
      <c r="AH5" s="339"/>
      <c r="AI5" s="341"/>
    </row>
    <row r="6" spans="1:36">
      <c r="A6" s="1512"/>
      <c r="B6" s="1513"/>
      <c r="C6" s="1513"/>
      <c r="D6" s="1513"/>
      <c r="E6" s="1513"/>
      <c r="F6" s="1513"/>
      <c r="G6" s="1513"/>
      <c r="H6" s="1513"/>
      <c r="I6" s="1513"/>
      <c r="J6" s="1513"/>
      <c r="K6" s="1513"/>
      <c r="L6" s="1513"/>
      <c r="M6" s="1513"/>
      <c r="N6" s="1513"/>
      <c r="O6" s="1513"/>
      <c r="P6" s="1513"/>
      <c r="Q6" s="1513"/>
      <c r="R6" s="1513"/>
      <c r="S6" s="1514"/>
      <c r="T6" s="339"/>
      <c r="U6" s="341"/>
      <c r="V6" s="341"/>
      <c r="W6" s="341"/>
      <c r="X6" s="341"/>
      <c r="Y6" s="341"/>
      <c r="Z6" s="341"/>
      <c r="AA6" s="341"/>
      <c r="AB6" s="341"/>
      <c r="AC6" s="341"/>
      <c r="AD6" s="341"/>
      <c r="AE6" s="341"/>
      <c r="AF6" s="341"/>
      <c r="AG6" s="341"/>
      <c r="AH6" s="341"/>
      <c r="AI6" s="341"/>
    </row>
    <row r="7" spans="1:36" ht="12.75" customHeight="1">
      <c r="A7" s="410"/>
      <c r="B7" s="411"/>
      <c r="C7" s="411"/>
      <c r="D7" s="411"/>
      <c r="H7" s="1489"/>
      <c r="I7" s="1489"/>
      <c r="J7" s="409" t="str">
        <f>IF(H8="other","Elaborate on cell type","")</f>
        <v>Elaborate on cell type</v>
      </c>
      <c r="K7" s="409"/>
      <c r="L7" s="409"/>
      <c r="M7" s="411"/>
      <c r="N7" s="411"/>
      <c r="O7" s="411"/>
      <c r="P7" s="411"/>
      <c r="Q7" s="411"/>
      <c r="R7" s="411"/>
      <c r="S7" s="760"/>
      <c r="T7" s="344"/>
      <c r="U7" s="344"/>
      <c r="V7" s="344"/>
      <c r="W7" s="344"/>
      <c r="X7" s="344"/>
      <c r="Y7" s="344"/>
      <c r="Z7" s="344"/>
      <c r="AA7" s="344"/>
      <c r="AB7" s="344"/>
      <c r="AC7" s="344"/>
      <c r="AD7" s="344"/>
      <c r="AE7" s="344"/>
      <c r="AF7" s="344"/>
      <c r="AG7" s="344"/>
      <c r="AH7" s="344"/>
      <c r="AI7" s="341"/>
    </row>
    <row r="8" spans="1:36" ht="12.75" customHeight="1">
      <c r="A8" s="410"/>
      <c r="B8" s="1492" t="s">
        <v>649</v>
      </c>
      <c r="C8" s="1493"/>
      <c r="D8" s="1493"/>
      <c r="E8" s="1493"/>
      <c r="F8" s="1493"/>
      <c r="G8" s="1494"/>
      <c r="H8" s="1490" t="s">
        <v>650</v>
      </c>
      <c r="I8" s="1490"/>
      <c r="J8" s="410"/>
      <c r="K8" s="411"/>
      <c r="L8" s="145" t="s">
        <v>226</v>
      </c>
      <c r="M8" s="411"/>
      <c r="N8" s="411"/>
      <c r="O8" s="411"/>
      <c r="P8" s="411"/>
      <c r="Q8" s="411"/>
      <c r="R8" s="411"/>
      <c r="S8" s="760"/>
      <c r="T8" s="345"/>
      <c r="U8" s="344"/>
      <c r="V8" s="344"/>
      <c r="W8" s="344"/>
      <c r="X8" s="344"/>
      <c r="Y8" s="344"/>
      <c r="Z8" s="344"/>
      <c r="AA8" s="344"/>
      <c r="AB8" s="344"/>
      <c r="AC8" s="344"/>
      <c r="AD8" s="344"/>
      <c r="AE8" s="344"/>
      <c r="AF8" s="344"/>
      <c r="AG8" s="344"/>
      <c r="AH8" s="344"/>
      <c r="AI8" s="341"/>
    </row>
    <row r="9" spans="1:36" ht="12.75" customHeight="1">
      <c r="A9" s="410"/>
      <c r="B9" s="411"/>
      <c r="C9" s="411"/>
      <c r="D9" s="411"/>
      <c r="H9" s="1496"/>
      <c r="I9" s="1496"/>
      <c r="J9" s="411"/>
      <c r="K9" s="411"/>
      <c r="L9" s="411"/>
      <c r="M9" s="411"/>
      <c r="N9" s="411"/>
      <c r="O9" s="411"/>
      <c r="P9" s="411"/>
      <c r="Q9" s="411"/>
      <c r="R9" s="411"/>
      <c r="S9" s="760"/>
      <c r="T9" s="345"/>
      <c r="U9" s="344"/>
      <c r="V9" s="344"/>
      <c r="W9" s="344"/>
      <c r="X9" s="344"/>
      <c r="Y9" s="344"/>
      <c r="Z9" s="344"/>
      <c r="AA9" s="344"/>
      <c r="AB9" s="344"/>
      <c r="AC9" s="344"/>
      <c r="AD9" s="344"/>
      <c r="AE9" s="344"/>
      <c r="AF9" s="344"/>
      <c r="AG9" s="344"/>
      <c r="AH9" s="344"/>
      <c r="AI9" s="341"/>
    </row>
    <row r="10" spans="1:36" ht="12.75" customHeight="1">
      <c r="A10" s="412"/>
      <c r="B10" s="1515" t="s">
        <v>603</v>
      </c>
      <c r="C10" s="1516"/>
      <c r="D10" s="1516"/>
      <c r="E10" s="1516"/>
      <c r="F10" s="1516"/>
      <c r="G10" s="1516"/>
      <c r="H10" s="1517"/>
      <c r="I10" s="1497" t="s">
        <v>604</v>
      </c>
      <c r="J10" s="1498"/>
      <c r="K10" s="1499"/>
      <c r="L10" s="1501" t="s">
        <v>605</v>
      </c>
      <c r="M10" s="1502"/>
      <c r="N10" s="1501" t="s">
        <v>651</v>
      </c>
      <c r="O10" s="1502"/>
      <c r="P10" s="1501" t="s">
        <v>607</v>
      </c>
      <c r="Q10" s="1509"/>
      <c r="R10" s="1509"/>
      <c r="S10" s="763"/>
      <c r="T10" s="345"/>
      <c r="U10" s="344"/>
      <c r="V10" s="344"/>
      <c r="W10" s="344"/>
      <c r="X10" s="344"/>
      <c r="Y10" s="344"/>
      <c r="Z10" s="344"/>
      <c r="AA10" s="344"/>
      <c r="AB10" s="344"/>
      <c r="AC10" s="344"/>
      <c r="AD10" s="344"/>
      <c r="AE10" s="344"/>
      <c r="AF10" s="344"/>
      <c r="AG10" s="344"/>
      <c r="AH10" s="344"/>
      <c r="AI10" s="341"/>
    </row>
    <row r="11" spans="1:36" ht="12.75" customHeight="1">
      <c r="A11" s="412"/>
      <c r="B11" s="1518"/>
      <c r="C11" s="1519"/>
      <c r="D11" s="1519"/>
      <c r="E11" s="1519"/>
      <c r="F11" s="1519"/>
      <c r="G11" s="1519"/>
      <c r="H11" s="1517"/>
      <c r="I11" s="1497"/>
      <c r="J11" s="1497"/>
      <c r="K11" s="1500"/>
      <c r="L11" s="1503"/>
      <c r="M11" s="1504"/>
      <c r="N11" s="1503"/>
      <c r="O11" s="1504"/>
      <c r="P11" s="1503"/>
      <c r="Q11" s="1510"/>
      <c r="R11" s="1510"/>
      <c r="S11" s="763"/>
      <c r="T11" s="345"/>
      <c r="U11" s="344"/>
      <c r="V11" s="344"/>
      <c r="W11" s="344"/>
      <c r="X11" s="344"/>
      <c r="Y11" s="344"/>
      <c r="Z11" s="344"/>
      <c r="AA11" s="344"/>
      <c r="AB11" s="344"/>
      <c r="AC11" s="344"/>
      <c r="AD11" s="344"/>
      <c r="AE11" s="344"/>
      <c r="AF11" s="344"/>
      <c r="AG11" s="344"/>
      <c r="AH11" s="344"/>
      <c r="AI11" s="341"/>
    </row>
    <row r="12" spans="1:36" ht="12.75" customHeight="1">
      <c r="A12" s="412"/>
      <c r="B12" s="1520"/>
      <c r="C12" s="1521"/>
      <c r="D12" s="1521"/>
      <c r="E12" s="1521"/>
      <c r="F12" s="1521"/>
      <c r="G12" s="1521"/>
      <c r="H12" s="1522"/>
      <c r="I12" s="849" t="s">
        <v>608</v>
      </c>
      <c r="J12" s="758" t="s">
        <v>609</v>
      </c>
      <c r="K12" s="758" t="s">
        <v>610</v>
      </c>
      <c r="L12" s="1505"/>
      <c r="M12" s="1506"/>
      <c r="N12" s="1505"/>
      <c r="O12" s="1506"/>
      <c r="P12" s="1505"/>
      <c r="Q12" s="1511"/>
      <c r="R12" s="1511"/>
      <c r="S12" s="763"/>
      <c r="T12" s="345"/>
      <c r="U12" s="344"/>
      <c r="V12" s="344"/>
      <c r="W12" s="344"/>
      <c r="X12" s="344"/>
      <c r="Y12" s="344"/>
      <c r="Z12" s="344"/>
      <c r="AA12" s="344"/>
      <c r="AB12" s="344"/>
      <c r="AC12" s="344"/>
      <c r="AD12" s="344"/>
      <c r="AE12" s="344"/>
      <c r="AF12" s="344"/>
      <c r="AG12" s="344"/>
      <c r="AH12" s="344"/>
      <c r="AI12" s="341"/>
    </row>
    <row r="13" spans="1:36">
      <c r="A13" s="412"/>
      <c r="B13" s="988" t="s">
        <v>615</v>
      </c>
      <c r="C13" s="950"/>
      <c r="D13" s="951" t="s">
        <v>652</v>
      </c>
      <c r="E13" s="951"/>
      <c r="F13" s="951"/>
      <c r="G13" s="951"/>
      <c r="H13" s="952"/>
      <c r="I13" s="1507" t="s">
        <v>122</v>
      </c>
      <c r="J13" s="1508"/>
      <c r="K13" s="1508"/>
      <c r="L13" s="1445" t="s">
        <v>614</v>
      </c>
      <c r="M13" s="1445"/>
      <c r="N13" s="1447" t="s">
        <v>613</v>
      </c>
      <c r="O13" s="1448"/>
      <c r="P13" s="1446" t="s">
        <v>614</v>
      </c>
      <c r="Q13" s="1446"/>
      <c r="R13" s="1495"/>
      <c r="S13" s="763"/>
      <c r="T13" s="339"/>
      <c r="U13" s="339"/>
      <c r="V13" s="339"/>
      <c r="W13" s="339"/>
      <c r="X13" s="339"/>
      <c r="Y13" s="339"/>
      <c r="Z13" s="339"/>
      <c r="AA13" s="339"/>
      <c r="AB13" s="339"/>
      <c r="AC13" s="339"/>
      <c r="AD13" s="339"/>
      <c r="AE13" s="339"/>
      <c r="AF13" s="339"/>
      <c r="AG13" s="339"/>
      <c r="AH13" s="339"/>
      <c r="AI13" s="341"/>
    </row>
    <row r="14" spans="1:36" ht="12.75" customHeight="1">
      <c r="A14" s="412"/>
      <c r="B14" s="987" t="s">
        <v>653</v>
      </c>
      <c r="C14" s="961"/>
      <c r="D14" s="964" t="s">
        <v>654</v>
      </c>
      <c r="E14" s="962"/>
      <c r="F14" s="962"/>
      <c r="G14" s="962"/>
      <c r="H14" s="963"/>
      <c r="I14" s="1459" t="s">
        <v>122</v>
      </c>
      <c r="J14" s="1459"/>
      <c r="K14" s="1460"/>
      <c r="L14" s="1447" t="s">
        <v>613</v>
      </c>
      <c r="M14" s="1448"/>
      <c r="N14" s="1445" t="s">
        <v>614</v>
      </c>
      <c r="O14" s="1445"/>
      <c r="P14" s="1446" t="s">
        <v>614</v>
      </c>
      <c r="Q14" s="1446"/>
      <c r="R14" s="1495"/>
      <c r="S14" s="763"/>
      <c r="T14" s="339"/>
      <c r="U14" s="339"/>
      <c r="V14" s="339"/>
      <c r="W14" s="339"/>
      <c r="X14" s="339"/>
      <c r="Y14" s="339"/>
      <c r="Z14" s="339"/>
      <c r="AA14" s="339"/>
      <c r="AB14" s="339"/>
      <c r="AC14" s="339"/>
      <c r="AD14" s="339"/>
      <c r="AE14" s="339"/>
      <c r="AF14" s="339"/>
      <c r="AG14" s="339"/>
      <c r="AH14" s="339"/>
      <c r="AI14" s="341"/>
    </row>
    <row r="15" spans="1:36">
      <c r="A15" s="412"/>
      <c r="B15" s="987" t="s">
        <v>655</v>
      </c>
      <c r="C15" s="961"/>
      <c r="D15" s="964" t="s">
        <v>656</v>
      </c>
      <c r="E15" s="962"/>
      <c r="F15" s="962"/>
      <c r="G15" s="962"/>
      <c r="H15" s="963"/>
      <c r="I15" s="1459" t="s">
        <v>122</v>
      </c>
      <c r="J15" s="1459"/>
      <c r="K15" s="1460"/>
      <c r="L15" s="1447" t="s">
        <v>613</v>
      </c>
      <c r="M15" s="1448"/>
      <c r="N15" s="1445" t="s">
        <v>614</v>
      </c>
      <c r="O15" s="1445"/>
      <c r="P15" s="1449" t="s">
        <v>613</v>
      </c>
      <c r="Q15" s="1450"/>
      <c r="R15" s="1451"/>
      <c r="S15" s="763"/>
      <c r="T15" s="339"/>
      <c r="U15" s="339"/>
      <c r="V15" s="339"/>
      <c r="W15" s="339"/>
      <c r="X15" s="339"/>
      <c r="Y15" s="339"/>
      <c r="Z15" s="339"/>
      <c r="AA15" s="339"/>
      <c r="AB15" s="339"/>
      <c r="AC15" s="339"/>
      <c r="AD15" s="339"/>
      <c r="AE15" s="339"/>
      <c r="AF15" s="339"/>
      <c r="AG15" s="339"/>
      <c r="AH15" s="339"/>
      <c r="AI15" s="339"/>
    </row>
    <row r="16" spans="1:36" ht="12.75" customHeight="1">
      <c r="A16" s="412"/>
      <c r="B16" s="965" t="s">
        <v>632</v>
      </c>
      <c r="C16" s="966"/>
      <c r="D16" s="966" t="s">
        <v>633</v>
      </c>
      <c r="E16" s="966"/>
      <c r="F16" s="966"/>
      <c r="G16" s="966"/>
      <c r="H16" s="967"/>
      <c r="I16" s="1507" t="s">
        <v>122</v>
      </c>
      <c r="J16" s="1508"/>
      <c r="K16" s="1508"/>
      <c r="L16" s="1445" t="s">
        <v>614</v>
      </c>
      <c r="M16" s="1445"/>
      <c r="N16" s="1445" t="s">
        <v>614</v>
      </c>
      <c r="O16" s="1445"/>
      <c r="P16" s="1446" t="s">
        <v>614</v>
      </c>
      <c r="Q16" s="1446"/>
      <c r="R16" s="1495"/>
      <c r="S16" s="763"/>
      <c r="T16" s="339"/>
      <c r="U16" s="339"/>
      <c r="V16" s="339"/>
      <c r="W16" s="339"/>
      <c r="X16" s="339"/>
      <c r="Y16" s="339"/>
      <c r="Z16" s="339"/>
      <c r="AA16" s="339"/>
      <c r="AB16" s="339"/>
      <c r="AC16" s="339"/>
      <c r="AD16" s="339"/>
      <c r="AE16" s="339"/>
      <c r="AF16" s="339"/>
      <c r="AG16" s="339"/>
      <c r="AH16" s="339"/>
      <c r="AI16" s="341"/>
    </row>
    <row r="17" spans="1:35">
      <c r="A17" s="412"/>
      <c r="B17" s="708" t="s">
        <v>642</v>
      </c>
      <c r="C17" s="964"/>
      <c r="D17" s="964" t="s">
        <v>643</v>
      </c>
      <c r="E17" s="964"/>
      <c r="F17" s="964"/>
      <c r="G17" s="964"/>
      <c r="H17" s="968"/>
      <c r="I17" s="1459" t="s">
        <v>122</v>
      </c>
      <c r="J17" s="1459"/>
      <c r="K17" s="1460"/>
      <c r="L17" s="1445" t="s">
        <v>614</v>
      </c>
      <c r="M17" s="1445"/>
      <c r="N17" s="1447" t="s">
        <v>613</v>
      </c>
      <c r="O17" s="1448"/>
      <c r="P17" s="1449" t="s">
        <v>613</v>
      </c>
      <c r="Q17" s="1450"/>
      <c r="R17" s="1451"/>
      <c r="S17" s="763"/>
      <c r="T17" s="339"/>
      <c r="U17" s="339"/>
      <c r="V17" s="339"/>
      <c r="W17" s="339"/>
      <c r="X17" s="339"/>
      <c r="Y17" s="339"/>
      <c r="Z17" s="339"/>
      <c r="AA17" s="339"/>
      <c r="AB17" s="339"/>
      <c r="AC17" s="339"/>
      <c r="AD17" s="339"/>
      <c r="AE17" s="339"/>
      <c r="AF17" s="339"/>
      <c r="AG17" s="339"/>
      <c r="AH17" s="339"/>
      <c r="AI17" s="339"/>
    </row>
    <row r="18" spans="1:35">
      <c r="A18" s="412"/>
      <c r="B18" s="708" t="s">
        <v>638</v>
      </c>
      <c r="C18" s="964"/>
      <c r="D18" s="964" t="s">
        <v>639</v>
      </c>
      <c r="E18" s="964"/>
      <c r="F18" s="964"/>
      <c r="G18" s="964"/>
      <c r="H18" s="968"/>
      <c r="I18" s="1459" t="s">
        <v>122</v>
      </c>
      <c r="J18" s="1459"/>
      <c r="K18" s="1460"/>
      <c r="L18" s="1445" t="s">
        <v>614</v>
      </c>
      <c r="M18" s="1445"/>
      <c r="N18" s="1447" t="s">
        <v>613</v>
      </c>
      <c r="O18" s="1448"/>
      <c r="P18" s="1449" t="s">
        <v>613</v>
      </c>
      <c r="Q18" s="1450"/>
      <c r="R18" s="1451"/>
      <c r="S18" s="763"/>
      <c r="T18" s="339"/>
      <c r="U18" s="339"/>
      <c r="V18" s="339"/>
      <c r="W18" s="339"/>
      <c r="X18" s="339"/>
      <c r="Y18" s="339"/>
      <c r="Z18" s="339"/>
      <c r="AA18" s="339"/>
      <c r="AB18" s="339"/>
      <c r="AC18" s="339"/>
      <c r="AD18" s="339"/>
      <c r="AE18" s="339"/>
      <c r="AF18" s="339"/>
      <c r="AG18" s="339"/>
      <c r="AH18" s="339"/>
      <c r="AI18" s="339"/>
    </row>
    <row r="19" spans="1:35">
      <c r="A19" s="412"/>
      <c r="B19" s="957" t="s">
        <v>625</v>
      </c>
      <c r="C19" s="958"/>
      <c r="D19" s="959" t="s">
        <v>657</v>
      </c>
      <c r="E19" s="959"/>
      <c r="F19" s="959"/>
      <c r="G19" s="959"/>
      <c r="H19" s="960"/>
      <c r="I19" s="933" t="s">
        <v>122</v>
      </c>
      <c r="J19" s="757" t="s">
        <v>122</v>
      </c>
      <c r="K19" s="757" t="s">
        <v>122</v>
      </c>
      <c r="L19" s="1447" t="s">
        <v>613</v>
      </c>
      <c r="M19" s="1448"/>
      <c r="N19" s="1445" t="s">
        <v>614</v>
      </c>
      <c r="O19" s="1445"/>
      <c r="P19" s="1449" t="s">
        <v>613</v>
      </c>
      <c r="Q19" s="1450"/>
      <c r="R19" s="1451"/>
      <c r="S19" s="763"/>
      <c r="T19" s="339"/>
      <c r="U19" s="339"/>
      <c r="V19" s="339"/>
      <c r="W19" s="339"/>
      <c r="X19" s="339"/>
      <c r="Y19" s="339"/>
      <c r="Z19" s="339"/>
      <c r="AA19" s="339"/>
      <c r="AB19" s="339"/>
      <c r="AC19" s="339"/>
      <c r="AD19" s="339"/>
      <c r="AE19" s="339"/>
      <c r="AF19" s="339"/>
      <c r="AG19" s="339"/>
      <c r="AH19" s="339"/>
      <c r="AI19" s="339"/>
    </row>
    <row r="20" spans="1:35">
      <c r="A20" s="412"/>
      <c r="B20" s="953" t="s">
        <v>625</v>
      </c>
      <c r="C20" s="954"/>
      <c r="D20" s="955" t="s">
        <v>658</v>
      </c>
      <c r="E20" s="955"/>
      <c r="F20" s="955"/>
      <c r="G20" s="955"/>
      <c r="H20" s="956"/>
      <c r="I20" s="933" t="s">
        <v>122</v>
      </c>
      <c r="J20" s="757" t="s">
        <v>122</v>
      </c>
      <c r="K20" s="757" t="s">
        <v>122</v>
      </c>
      <c r="L20" s="1447" t="s">
        <v>613</v>
      </c>
      <c r="M20" s="1448"/>
      <c r="N20" s="1445" t="s">
        <v>614</v>
      </c>
      <c r="O20" s="1445"/>
      <c r="P20" s="1449" t="s">
        <v>613</v>
      </c>
      <c r="Q20" s="1450"/>
      <c r="R20" s="1451"/>
      <c r="S20" s="763"/>
      <c r="T20" s="339"/>
      <c r="U20" s="339"/>
      <c r="V20" s="339"/>
      <c r="W20" s="339"/>
      <c r="X20" s="339"/>
      <c r="Y20" s="339"/>
      <c r="Z20" s="339"/>
      <c r="AA20" s="339"/>
      <c r="AB20" s="339"/>
      <c r="AC20" s="339"/>
      <c r="AD20" s="339"/>
      <c r="AE20" s="339"/>
      <c r="AF20" s="339"/>
      <c r="AG20" s="339"/>
      <c r="AH20" s="339"/>
      <c r="AI20" s="339"/>
    </row>
    <row r="21" spans="1:35">
      <c r="A21" s="412"/>
      <c r="C21" s="413"/>
      <c r="D21" s="413"/>
      <c r="S21" s="760"/>
      <c r="T21" s="339"/>
      <c r="U21" s="339"/>
      <c r="V21" s="339"/>
      <c r="W21" s="339"/>
      <c r="X21" s="339"/>
      <c r="Y21" s="339"/>
      <c r="Z21" s="339"/>
      <c r="AA21" s="339"/>
      <c r="AB21" s="339"/>
      <c r="AC21" s="339"/>
      <c r="AD21" s="339"/>
      <c r="AE21" s="339"/>
      <c r="AF21" s="339"/>
      <c r="AG21" s="339"/>
      <c r="AH21" s="339"/>
      <c r="AI21" s="339"/>
    </row>
    <row r="22" spans="1:35">
      <c r="A22" s="412"/>
      <c r="B22" s="1485"/>
      <c r="C22" s="1485"/>
      <c r="D22" s="1485"/>
      <c r="E22" s="186"/>
      <c r="F22" s="1487" t="s">
        <v>644</v>
      </c>
      <c r="G22" s="1487"/>
      <c r="H22" s="1487"/>
      <c r="I22" s="1471" t="str">
        <f>IF(AND(COUNTIF($I$13:$K$20,"No")=0,OR(H8&lt;&gt;"Pouch",I14="Yes")),"Compliance shown","No compliance shown")</f>
        <v>No compliance shown</v>
      </c>
      <c r="J22" s="1472"/>
      <c r="K22" s="1486"/>
      <c r="S22" s="414"/>
      <c r="T22" s="339"/>
      <c r="U22" s="339"/>
      <c r="V22" s="339"/>
      <c r="W22" s="339"/>
      <c r="X22" s="339"/>
      <c r="Y22" s="339"/>
      <c r="Z22" s="339"/>
      <c r="AA22" s="339"/>
      <c r="AB22" s="339"/>
      <c r="AC22" s="339"/>
      <c r="AD22" s="339"/>
      <c r="AE22" s="339"/>
      <c r="AF22" s="339"/>
      <c r="AG22" s="339"/>
      <c r="AH22" s="339"/>
      <c r="AI22" s="339"/>
    </row>
    <row r="23" spans="1:35">
      <c r="A23" s="412"/>
      <c r="B23" s="1485"/>
      <c r="C23" s="1485"/>
      <c r="D23" s="1485"/>
      <c r="E23" s="186"/>
      <c r="F23" s="1487"/>
      <c r="G23" s="1487"/>
      <c r="H23" s="1487"/>
      <c r="I23" s="1474"/>
      <c r="J23" s="1475"/>
      <c r="K23" s="1475"/>
      <c r="L23" s="412"/>
      <c r="S23" s="414"/>
      <c r="T23" s="339"/>
      <c r="U23" s="339"/>
      <c r="V23" s="339"/>
      <c r="W23" s="339"/>
      <c r="X23" s="339"/>
      <c r="Y23" s="339"/>
      <c r="Z23" s="339"/>
      <c r="AA23" s="339"/>
      <c r="AB23" s="339"/>
      <c r="AC23" s="339"/>
      <c r="AD23" s="339"/>
      <c r="AE23" s="339"/>
      <c r="AF23" s="339"/>
      <c r="AG23" s="339"/>
      <c r="AH23" s="339"/>
      <c r="AI23" s="339"/>
    </row>
    <row r="24" spans="1:35">
      <c r="A24" s="409"/>
      <c r="B24" s="409"/>
      <c r="C24" s="409"/>
      <c r="D24" s="409"/>
      <c r="E24" s="409"/>
      <c r="F24" s="409"/>
      <c r="G24" s="409"/>
      <c r="H24" s="409"/>
      <c r="I24" s="409"/>
      <c r="J24" s="409"/>
      <c r="K24" s="409"/>
      <c r="L24" s="409"/>
      <c r="M24" s="409"/>
      <c r="N24" s="409"/>
      <c r="O24" s="409"/>
      <c r="P24" s="409"/>
      <c r="Q24" s="409"/>
      <c r="R24" s="409"/>
      <c r="S24" s="761"/>
      <c r="T24" s="339"/>
      <c r="U24" s="339"/>
      <c r="V24" s="339"/>
      <c r="W24" s="339"/>
      <c r="X24" s="339"/>
      <c r="Y24" s="339"/>
      <c r="Z24" s="339"/>
      <c r="AA24" s="339"/>
      <c r="AB24" s="339"/>
      <c r="AC24" s="339"/>
      <c r="AD24" s="339"/>
      <c r="AE24" s="339"/>
      <c r="AF24" s="339"/>
      <c r="AG24" s="339"/>
      <c r="AH24" s="339"/>
      <c r="AI24" s="339"/>
    </row>
    <row r="25" spans="1:35">
      <c r="A25" s="409"/>
      <c r="B25" s="408" t="s">
        <v>659</v>
      </c>
      <c r="C25" s="409"/>
      <c r="D25" s="409"/>
      <c r="E25" s="409"/>
      <c r="F25" s="409"/>
      <c r="G25" s="409"/>
      <c r="H25" s="409"/>
      <c r="I25" s="409"/>
      <c r="J25" s="409"/>
      <c r="K25" s="409"/>
      <c r="L25" s="409"/>
      <c r="M25" s="409"/>
      <c r="N25" s="409"/>
      <c r="O25" s="409"/>
      <c r="P25" s="409"/>
      <c r="Q25" s="409"/>
      <c r="R25" s="409"/>
      <c r="S25" s="761"/>
      <c r="T25" s="339"/>
      <c r="U25" s="339"/>
      <c r="V25" s="339"/>
      <c r="W25" s="339"/>
      <c r="X25" s="339"/>
      <c r="Y25" s="339"/>
      <c r="Z25" s="339"/>
      <c r="AA25" s="339"/>
      <c r="AB25" s="339"/>
      <c r="AC25" s="339"/>
      <c r="AD25" s="339"/>
      <c r="AE25" s="339"/>
      <c r="AF25" s="339"/>
      <c r="AG25" s="339"/>
      <c r="AH25" s="339"/>
      <c r="AI25" s="341"/>
    </row>
    <row r="26" spans="1:35">
      <c r="A26" s="409"/>
      <c r="B26" s="409"/>
      <c r="C26" s="409"/>
      <c r="D26" s="409"/>
      <c r="E26" s="409"/>
      <c r="F26" s="409"/>
      <c r="G26" s="409"/>
      <c r="H26" s="409"/>
      <c r="I26" s="409"/>
      <c r="J26" s="409"/>
      <c r="K26" s="409"/>
      <c r="L26" s="409"/>
      <c r="M26" s="409"/>
      <c r="N26" s="409"/>
      <c r="O26" s="409"/>
      <c r="P26" s="409"/>
      <c r="Q26" s="409"/>
      <c r="R26" s="409"/>
      <c r="S26" s="761"/>
      <c r="T26" s="339"/>
      <c r="U26" s="339"/>
      <c r="V26" s="339"/>
      <c r="W26" s="339"/>
      <c r="X26" s="339"/>
      <c r="Y26" s="339"/>
      <c r="Z26" s="339"/>
      <c r="AA26" s="339"/>
      <c r="AB26" s="339"/>
      <c r="AC26" s="339"/>
      <c r="AD26" s="339"/>
      <c r="AE26" s="339"/>
      <c r="AF26" s="339"/>
      <c r="AG26" s="339"/>
      <c r="AH26" s="339"/>
      <c r="AI26" s="341"/>
    </row>
    <row r="27" spans="1:35">
      <c r="A27" s="409"/>
      <c r="B27" s="415"/>
      <c r="C27" s="409"/>
      <c r="D27" s="409"/>
      <c r="E27" s="409"/>
      <c r="F27" s="409"/>
      <c r="G27" s="409"/>
      <c r="H27" s="409"/>
      <c r="I27" s="409"/>
      <c r="J27" s="409"/>
      <c r="K27" s="409"/>
      <c r="L27" s="409"/>
      <c r="M27" s="409"/>
      <c r="N27" s="409"/>
      <c r="O27" s="409"/>
      <c r="P27" s="409"/>
      <c r="Q27" s="409"/>
      <c r="R27" s="409"/>
      <c r="S27" s="761"/>
      <c r="T27" s="339"/>
      <c r="U27" s="339"/>
      <c r="V27" s="339"/>
      <c r="W27" s="339"/>
      <c r="X27" s="339"/>
      <c r="Y27" s="339"/>
      <c r="Z27" s="339"/>
      <c r="AA27" s="339"/>
      <c r="AB27" s="339"/>
      <c r="AC27" s="339"/>
      <c r="AD27" s="339"/>
      <c r="AE27" s="339"/>
      <c r="AF27" s="339"/>
      <c r="AG27" s="339"/>
      <c r="AH27" s="339"/>
      <c r="AI27" s="341"/>
    </row>
    <row r="28" spans="1:35">
      <c r="A28" s="416"/>
      <c r="B28" s="417"/>
      <c r="C28" s="417"/>
      <c r="D28" s="417"/>
      <c r="E28" s="417"/>
      <c r="F28" s="417"/>
      <c r="G28" s="417"/>
      <c r="H28" s="417"/>
      <c r="I28" s="417"/>
      <c r="J28" s="417"/>
      <c r="K28" s="417"/>
      <c r="L28" s="417"/>
      <c r="M28" s="417"/>
      <c r="N28" s="417"/>
      <c r="O28" s="417"/>
      <c r="P28" s="417"/>
      <c r="Q28" s="417"/>
      <c r="R28" s="417"/>
      <c r="S28" s="762"/>
      <c r="T28" s="339"/>
      <c r="U28" s="339"/>
      <c r="V28" s="339"/>
      <c r="W28" s="339"/>
      <c r="X28" s="339"/>
      <c r="Y28" s="339"/>
      <c r="Z28" s="339"/>
      <c r="AA28" s="339"/>
      <c r="AB28" s="339"/>
      <c r="AC28" s="339"/>
      <c r="AD28" s="339"/>
      <c r="AE28" s="339"/>
      <c r="AF28" s="339"/>
      <c r="AG28" s="339"/>
      <c r="AH28" s="339"/>
      <c r="AI28" s="341"/>
    </row>
    <row r="29" spans="1:35">
      <c r="A29" s="343"/>
      <c r="B29" s="346"/>
      <c r="C29" s="346"/>
      <c r="D29" s="346"/>
      <c r="E29" s="346"/>
      <c r="F29" s="346"/>
      <c r="G29" s="346"/>
      <c r="H29" s="346"/>
      <c r="I29" s="346"/>
      <c r="J29" s="346"/>
      <c r="K29" s="346"/>
      <c r="L29" s="346"/>
      <c r="M29" s="346"/>
      <c r="N29" s="346"/>
      <c r="O29" s="346"/>
      <c r="P29" s="346"/>
      <c r="Q29" s="346"/>
      <c r="R29" s="346"/>
      <c r="S29" s="346"/>
      <c r="T29" s="339"/>
      <c r="U29" s="339"/>
      <c r="V29" s="339"/>
      <c r="W29" s="339"/>
      <c r="X29" s="339"/>
      <c r="Y29" s="339"/>
      <c r="Z29" s="339"/>
      <c r="AA29" s="339"/>
      <c r="AB29" s="339"/>
      <c r="AC29" s="339"/>
      <c r="AD29" s="339"/>
      <c r="AE29" s="339"/>
      <c r="AF29" s="339"/>
      <c r="AG29" s="339"/>
      <c r="AH29" s="339"/>
      <c r="AI29" s="341"/>
    </row>
    <row r="30" spans="1:35">
      <c r="A30" s="347"/>
      <c r="B30" s="346"/>
      <c r="C30" s="346"/>
      <c r="D30" s="346"/>
      <c r="E30" s="346"/>
      <c r="F30" s="346"/>
      <c r="G30" s="346"/>
      <c r="H30" s="346"/>
      <c r="I30" s="346"/>
      <c r="J30" s="346"/>
      <c r="K30" s="346"/>
      <c r="L30" s="346"/>
      <c r="M30" s="346"/>
      <c r="N30" s="346"/>
      <c r="O30" s="346"/>
      <c r="P30" s="346"/>
      <c r="Q30" s="346"/>
      <c r="R30" s="346"/>
      <c r="S30" s="346"/>
      <c r="T30" s="339"/>
      <c r="U30" s="339"/>
      <c r="V30" s="339"/>
      <c r="W30" s="339"/>
      <c r="X30" s="339"/>
      <c r="Y30" s="339"/>
      <c r="Z30" s="339"/>
      <c r="AA30" s="339"/>
      <c r="AB30" s="339"/>
      <c r="AC30" s="339"/>
      <c r="AD30" s="339"/>
      <c r="AE30" s="339"/>
      <c r="AF30" s="339"/>
      <c r="AG30" s="339"/>
      <c r="AH30" s="339"/>
      <c r="AI30" s="341"/>
    </row>
    <row r="31" spans="1:35">
      <c r="A31" s="347"/>
      <c r="B31" s="346"/>
      <c r="C31" s="346"/>
      <c r="D31" s="346"/>
      <c r="E31" s="346"/>
      <c r="F31" s="346"/>
      <c r="G31" s="346"/>
      <c r="H31" s="346"/>
      <c r="I31" s="346"/>
      <c r="J31" s="346"/>
      <c r="K31" s="346"/>
      <c r="L31" s="346"/>
      <c r="M31" s="346"/>
      <c r="N31" s="346"/>
      <c r="O31" s="346"/>
      <c r="P31" s="346"/>
      <c r="Q31" s="346"/>
      <c r="R31" s="346"/>
      <c r="S31" s="346"/>
      <c r="T31" s="339"/>
      <c r="U31" s="339"/>
      <c r="V31" s="339"/>
      <c r="W31" s="339"/>
      <c r="X31" s="339"/>
      <c r="Y31" s="339"/>
      <c r="Z31" s="339"/>
      <c r="AA31" s="339"/>
      <c r="AB31" s="339"/>
      <c r="AC31" s="339"/>
      <c r="AD31" s="339"/>
      <c r="AE31" s="339"/>
      <c r="AF31" s="339"/>
      <c r="AG31" s="339"/>
      <c r="AH31" s="339"/>
      <c r="AI31" s="341"/>
    </row>
    <row r="32" spans="1:35">
      <c r="A32" s="347"/>
      <c r="B32" s="346"/>
      <c r="C32" s="346"/>
      <c r="D32" s="346"/>
      <c r="E32" s="346"/>
      <c r="F32" s="346"/>
      <c r="G32" s="346"/>
      <c r="H32" s="346"/>
      <c r="I32" s="346"/>
      <c r="J32" s="346"/>
      <c r="K32" s="346"/>
      <c r="L32" s="346"/>
      <c r="M32" s="346"/>
      <c r="N32" s="346"/>
      <c r="O32" s="346"/>
      <c r="P32" s="346"/>
      <c r="Q32" s="346"/>
      <c r="R32" s="346"/>
      <c r="S32" s="346"/>
      <c r="T32" s="339"/>
      <c r="U32" s="339"/>
      <c r="V32" s="339"/>
      <c r="W32" s="339"/>
      <c r="X32" s="339"/>
      <c r="Y32" s="339"/>
      <c r="Z32" s="339"/>
      <c r="AA32" s="339"/>
      <c r="AB32" s="339"/>
      <c r="AC32" s="339"/>
      <c r="AD32" s="339"/>
      <c r="AE32" s="339"/>
      <c r="AF32" s="339"/>
      <c r="AG32" s="339"/>
      <c r="AH32" s="339"/>
      <c r="AI32" s="341"/>
    </row>
    <row r="33" spans="1:35">
      <c r="A33" s="347"/>
      <c r="B33" s="346"/>
      <c r="C33" s="346"/>
      <c r="D33" s="346"/>
      <c r="E33" s="346"/>
      <c r="F33" s="346"/>
      <c r="G33" s="346"/>
      <c r="H33" s="346"/>
      <c r="I33" s="346"/>
      <c r="J33" s="346"/>
      <c r="K33" s="346"/>
      <c r="L33" s="346"/>
      <c r="M33" s="346"/>
      <c r="N33" s="346"/>
      <c r="O33" s="346"/>
      <c r="P33" s="346"/>
      <c r="Q33" s="346"/>
      <c r="R33" s="346"/>
      <c r="S33" s="346"/>
      <c r="T33" s="339"/>
      <c r="U33" s="339"/>
      <c r="V33" s="339"/>
      <c r="W33" s="339"/>
      <c r="X33" s="339"/>
      <c r="Y33" s="339"/>
      <c r="Z33" s="339"/>
      <c r="AA33" s="339"/>
      <c r="AB33" s="339"/>
      <c r="AC33" s="339"/>
      <c r="AD33" s="339"/>
      <c r="AE33" s="339"/>
      <c r="AF33" s="339"/>
      <c r="AG33" s="339"/>
      <c r="AH33" s="339"/>
      <c r="AI33" s="341"/>
    </row>
    <row r="34" spans="1:35">
      <c r="A34" s="347"/>
      <c r="B34" s="346"/>
      <c r="C34" s="346"/>
      <c r="D34" s="346"/>
      <c r="E34" s="346"/>
      <c r="F34" s="346"/>
      <c r="G34" s="346"/>
      <c r="H34" s="346"/>
      <c r="I34" s="346"/>
      <c r="J34" s="346"/>
      <c r="K34" s="346"/>
      <c r="L34" s="346"/>
      <c r="M34" s="346"/>
      <c r="N34" s="346"/>
      <c r="O34" s="346"/>
      <c r="P34" s="346"/>
      <c r="Q34" s="346"/>
      <c r="R34" s="346"/>
      <c r="S34" s="346"/>
      <c r="T34" s="339"/>
      <c r="U34" s="339"/>
      <c r="V34" s="339"/>
      <c r="W34" s="339"/>
      <c r="X34" s="339"/>
      <c r="Y34" s="339"/>
      <c r="Z34" s="339"/>
      <c r="AA34" s="339"/>
      <c r="AB34" s="339"/>
      <c r="AC34" s="339"/>
      <c r="AD34" s="339"/>
      <c r="AE34" s="339"/>
      <c r="AF34" s="339"/>
      <c r="AG34" s="339"/>
      <c r="AH34" s="339"/>
      <c r="AI34" s="341"/>
    </row>
    <row r="35" spans="1:35">
      <c r="A35" s="347"/>
      <c r="B35" s="346"/>
      <c r="C35" s="346"/>
      <c r="D35" s="346"/>
      <c r="E35" s="346"/>
      <c r="F35" s="346"/>
      <c r="G35" s="346"/>
      <c r="H35" s="346"/>
      <c r="I35" s="346"/>
      <c r="J35" s="346"/>
      <c r="K35" s="346"/>
      <c r="L35" s="346"/>
      <c r="M35" s="346"/>
      <c r="N35" s="346"/>
      <c r="O35" s="346"/>
      <c r="P35" s="346"/>
      <c r="Q35" s="346"/>
      <c r="R35" s="346"/>
      <c r="S35" s="346"/>
      <c r="T35" s="180"/>
      <c r="U35" s="180"/>
      <c r="V35" s="180"/>
      <c r="W35" s="180"/>
      <c r="X35" s="180"/>
      <c r="Y35" s="180"/>
      <c r="Z35" s="180"/>
      <c r="AA35" s="180"/>
      <c r="AB35" s="180"/>
      <c r="AC35" s="180"/>
      <c r="AD35" s="180"/>
      <c r="AE35" s="180"/>
      <c r="AF35" s="180"/>
      <c r="AG35" s="180"/>
      <c r="AH35" s="180"/>
      <c r="AI35" s="180"/>
    </row>
    <row r="36" spans="1:35">
      <c r="A36" s="347"/>
      <c r="B36" s="346"/>
      <c r="C36" s="346"/>
      <c r="D36" s="346"/>
      <c r="E36" s="346"/>
      <c r="F36" s="346"/>
      <c r="G36" s="346"/>
      <c r="H36" s="346"/>
      <c r="I36" s="346"/>
      <c r="J36" s="346"/>
      <c r="K36" s="346"/>
      <c r="L36" s="346"/>
      <c r="M36" s="346"/>
      <c r="N36" s="346"/>
      <c r="O36" s="346"/>
      <c r="P36" s="346"/>
      <c r="Q36" s="346"/>
      <c r="R36" s="346"/>
      <c r="S36" s="346"/>
      <c r="T36" s="180"/>
      <c r="U36" s="180"/>
      <c r="V36" s="180"/>
      <c r="W36" s="180"/>
      <c r="X36" s="180"/>
      <c r="Y36" s="180"/>
      <c r="Z36" s="180"/>
      <c r="AA36" s="180"/>
      <c r="AB36" s="180"/>
      <c r="AC36" s="180"/>
      <c r="AD36" s="180"/>
      <c r="AE36" s="180"/>
      <c r="AF36" s="180"/>
      <c r="AG36" s="180"/>
      <c r="AH36" s="180"/>
      <c r="AI36" s="180"/>
    </row>
    <row r="37" spans="1:35">
      <c r="A37" s="347"/>
      <c r="B37" s="346"/>
      <c r="C37" s="346"/>
      <c r="D37" s="346"/>
      <c r="E37" s="346"/>
      <c r="F37" s="346"/>
      <c r="G37" s="346"/>
      <c r="H37" s="346"/>
      <c r="I37" s="346"/>
      <c r="J37" s="346"/>
      <c r="K37" s="346"/>
      <c r="L37" s="346"/>
      <c r="M37" s="346"/>
      <c r="N37" s="346"/>
      <c r="O37" s="346"/>
      <c r="P37" s="346"/>
      <c r="Q37" s="346"/>
      <c r="R37" s="346"/>
      <c r="S37" s="346"/>
      <c r="T37" s="180"/>
      <c r="U37" s="180"/>
      <c r="V37" s="180"/>
      <c r="W37" s="180"/>
      <c r="X37" s="180"/>
      <c r="Y37" s="180"/>
      <c r="Z37" s="180"/>
      <c r="AA37" s="180"/>
      <c r="AB37" s="180"/>
      <c r="AC37" s="180"/>
      <c r="AD37" s="180"/>
      <c r="AE37" s="180"/>
      <c r="AF37" s="180"/>
      <c r="AG37" s="180"/>
      <c r="AH37" s="180"/>
      <c r="AI37" s="180"/>
    </row>
    <row r="38" spans="1:35">
      <c r="A38" s="347"/>
      <c r="B38" s="346"/>
      <c r="C38" s="346"/>
      <c r="D38" s="346"/>
      <c r="E38" s="346"/>
      <c r="F38" s="346"/>
      <c r="G38" s="346"/>
      <c r="H38" s="346"/>
      <c r="I38" s="346"/>
      <c r="J38" s="346"/>
      <c r="K38" s="346"/>
      <c r="L38" s="346"/>
      <c r="M38" s="346"/>
      <c r="N38" s="346"/>
      <c r="O38" s="346"/>
      <c r="P38" s="346"/>
      <c r="Q38" s="346"/>
      <c r="R38" s="346"/>
      <c r="S38" s="346"/>
      <c r="T38" s="180"/>
      <c r="U38" s="180"/>
      <c r="V38" s="180"/>
      <c r="W38" s="180"/>
      <c r="X38" s="180"/>
      <c r="Y38" s="180"/>
      <c r="Z38" s="180"/>
      <c r="AA38" s="180"/>
      <c r="AB38" s="180"/>
      <c r="AC38" s="180"/>
      <c r="AD38" s="180"/>
      <c r="AE38" s="180"/>
      <c r="AF38" s="180"/>
      <c r="AG38" s="180"/>
      <c r="AH38" s="180"/>
      <c r="AI38" s="180"/>
    </row>
    <row r="39" spans="1:35">
      <c r="A39" s="347"/>
      <c r="B39" s="346"/>
      <c r="C39" s="346"/>
      <c r="D39" s="346"/>
      <c r="E39" s="346"/>
      <c r="F39" s="346"/>
      <c r="G39" s="346"/>
      <c r="H39" s="346"/>
      <c r="I39" s="346"/>
      <c r="J39" s="346"/>
      <c r="K39" s="346"/>
      <c r="L39" s="346"/>
      <c r="M39" s="346"/>
      <c r="N39" s="346"/>
      <c r="O39" s="346"/>
      <c r="P39" s="346"/>
      <c r="Q39" s="346"/>
      <c r="R39" s="346"/>
      <c r="S39" s="346"/>
      <c r="T39" s="180"/>
      <c r="U39" s="180"/>
      <c r="V39" s="180"/>
      <c r="W39" s="180"/>
      <c r="X39" s="180"/>
      <c r="Y39" s="180"/>
      <c r="Z39" s="180"/>
      <c r="AA39" s="180"/>
      <c r="AB39" s="180"/>
      <c r="AC39" s="180"/>
      <c r="AD39" s="180"/>
      <c r="AE39" s="180"/>
      <c r="AF39" s="180"/>
      <c r="AG39" s="180"/>
      <c r="AH39" s="180"/>
      <c r="AI39" s="180"/>
    </row>
    <row r="40" spans="1:35">
      <c r="A40" s="347"/>
      <c r="B40" s="346"/>
      <c r="C40" s="346"/>
      <c r="D40" s="346"/>
      <c r="E40" s="346"/>
      <c r="F40" s="346"/>
      <c r="G40" s="346"/>
      <c r="H40" s="346"/>
      <c r="I40" s="346"/>
      <c r="J40" s="346"/>
      <c r="K40" s="346"/>
      <c r="L40" s="346"/>
      <c r="M40" s="346"/>
      <c r="N40" s="346"/>
      <c r="O40" s="346"/>
      <c r="P40" s="346"/>
      <c r="Q40" s="346"/>
      <c r="R40" s="346"/>
      <c r="S40" s="346"/>
      <c r="T40" s="180"/>
      <c r="U40" s="180"/>
      <c r="V40" s="180"/>
      <c r="W40" s="180"/>
      <c r="X40" s="180"/>
      <c r="Y40" s="180"/>
      <c r="Z40" s="180"/>
      <c r="AA40" s="180"/>
      <c r="AB40" s="180"/>
      <c r="AC40" s="180"/>
      <c r="AD40" s="180"/>
      <c r="AE40" s="180"/>
      <c r="AF40" s="180"/>
      <c r="AG40" s="180"/>
      <c r="AH40" s="180"/>
      <c r="AI40" s="180"/>
    </row>
    <row r="41" spans="1:35">
      <c r="A41" s="347"/>
      <c r="B41" s="346"/>
      <c r="C41" s="346"/>
      <c r="D41" s="346"/>
      <c r="E41" s="346"/>
      <c r="F41" s="346"/>
      <c r="G41" s="346"/>
      <c r="H41" s="346"/>
      <c r="I41" s="346"/>
      <c r="J41" s="346"/>
      <c r="K41" s="346"/>
      <c r="L41" s="346"/>
      <c r="M41" s="346"/>
      <c r="N41" s="346"/>
      <c r="O41" s="346"/>
      <c r="P41" s="346"/>
      <c r="Q41" s="346"/>
      <c r="R41" s="346"/>
      <c r="S41" s="346"/>
      <c r="T41" s="180"/>
      <c r="U41" s="180"/>
      <c r="V41" s="180"/>
      <c r="W41" s="180"/>
      <c r="X41" s="180"/>
      <c r="Y41" s="180"/>
      <c r="Z41" s="180"/>
      <c r="AA41" s="180"/>
      <c r="AB41" s="180"/>
      <c r="AC41" s="180"/>
      <c r="AD41" s="180"/>
      <c r="AE41" s="180"/>
      <c r="AF41" s="180"/>
      <c r="AG41" s="180"/>
      <c r="AH41" s="180"/>
      <c r="AI41" s="180"/>
    </row>
    <row r="42" spans="1:35">
      <c r="A42" s="347"/>
      <c r="B42" s="346"/>
      <c r="C42" s="346"/>
      <c r="D42" s="346"/>
      <c r="E42" s="346"/>
      <c r="F42" s="346"/>
      <c r="G42" s="346"/>
      <c r="H42" s="346"/>
      <c r="I42" s="346"/>
      <c r="J42" s="346"/>
      <c r="K42" s="346"/>
      <c r="L42" s="346"/>
      <c r="M42" s="346"/>
      <c r="N42" s="346"/>
      <c r="O42" s="346"/>
      <c r="P42" s="346"/>
      <c r="Q42" s="346"/>
      <c r="R42" s="346"/>
      <c r="S42" s="346"/>
      <c r="T42" s="180"/>
      <c r="U42" s="180"/>
      <c r="V42" s="180"/>
      <c r="W42" s="180"/>
      <c r="X42" s="180"/>
      <c r="Y42" s="180"/>
      <c r="Z42" s="180"/>
      <c r="AA42" s="180"/>
      <c r="AB42" s="180"/>
      <c r="AC42" s="180"/>
      <c r="AD42" s="180"/>
      <c r="AE42" s="180"/>
      <c r="AF42" s="180"/>
      <c r="AG42" s="180"/>
      <c r="AH42" s="180"/>
      <c r="AI42" s="180"/>
    </row>
    <row r="43" spans="1:35">
      <c r="A43" s="347"/>
      <c r="B43" s="346"/>
      <c r="C43" s="346"/>
      <c r="D43" s="346"/>
      <c r="E43" s="346"/>
      <c r="F43" s="346"/>
      <c r="G43" s="346"/>
      <c r="H43" s="346"/>
      <c r="I43" s="346"/>
      <c r="J43" s="346"/>
      <c r="K43" s="346"/>
      <c r="L43" s="346"/>
      <c r="M43" s="346"/>
      <c r="N43" s="346"/>
      <c r="O43" s="346"/>
      <c r="P43" s="346"/>
      <c r="Q43" s="346"/>
      <c r="R43" s="346"/>
      <c r="S43" s="346"/>
      <c r="T43" s="180"/>
      <c r="U43" s="180"/>
      <c r="V43" s="180"/>
      <c r="W43" s="180"/>
      <c r="X43" s="180"/>
      <c r="Y43" s="180"/>
      <c r="Z43" s="180"/>
      <c r="AA43" s="180"/>
      <c r="AB43" s="180"/>
      <c r="AC43" s="180"/>
      <c r="AD43" s="180"/>
      <c r="AE43" s="180"/>
      <c r="AF43" s="180"/>
      <c r="AG43" s="180"/>
      <c r="AH43" s="180"/>
      <c r="AI43" s="180"/>
    </row>
    <row r="44" spans="1:35">
      <c r="A44" s="347"/>
      <c r="B44" s="346"/>
      <c r="C44" s="346"/>
      <c r="D44" s="346"/>
      <c r="E44" s="346"/>
      <c r="F44" s="346"/>
      <c r="G44" s="346"/>
      <c r="H44" s="346"/>
      <c r="I44" s="346"/>
      <c r="J44" s="346"/>
      <c r="K44" s="346"/>
      <c r="L44" s="346"/>
      <c r="M44" s="346"/>
      <c r="N44" s="346"/>
      <c r="O44" s="346"/>
      <c r="P44" s="346"/>
      <c r="Q44" s="346"/>
      <c r="R44" s="346"/>
      <c r="S44" s="346"/>
      <c r="T44" s="180"/>
      <c r="U44" s="180"/>
      <c r="V44" s="180"/>
      <c r="W44" s="180"/>
      <c r="X44" s="180"/>
      <c r="Y44" s="180"/>
      <c r="Z44" s="180"/>
      <c r="AA44" s="180"/>
      <c r="AB44" s="180"/>
      <c r="AC44" s="180"/>
      <c r="AD44" s="180"/>
      <c r="AE44" s="180"/>
      <c r="AF44" s="180"/>
      <c r="AG44" s="180"/>
      <c r="AH44" s="180"/>
      <c r="AI44" s="180"/>
    </row>
    <row r="45" spans="1:35">
      <c r="A45" s="347"/>
      <c r="B45" s="346"/>
      <c r="C45" s="346"/>
      <c r="D45" s="346"/>
      <c r="E45" s="346"/>
      <c r="F45" s="346"/>
      <c r="G45" s="346"/>
      <c r="H45" s="346"/>
      <c r="I45" s="346"/>
      <c r="J45" s="346"/>
      <c r="K45" s="346"/>
      <c r="L45" s="346"/>
      <c r="M45" s="346"/>
      <c r="N45" s="346"/>
      <c r="O45" s="346"/>
      <c r="P45" s="346"/>
      <c r="Q45" s="346"/>
      <c r="R45" s="346"/>
      <c r="S45" s="346"/>
      <c r="T45" s="180"/>
      <c r="U45" s="180"/>
      <c r="V45" s="180"/>
      <c r="W45" s="180"/>
      <c r="X45" s="180"/>
      <c r="Y45" s="180"/>
      <c r="Z45" s="180"/>
      <c r="AA45" s="180"/>
      <c r="AB45" s="180"/>
      <c r="AC45" s="180"/>
      <c r="AD45" s="180"/>
      <c r="AE45" s="180"/>
      <c r="AF45" s="180"/>
      <c r="AG45" s="180"/>
      <c r="AH45" s="180"/>
      <c r="AI45" s="180"/>
    </row>
    <row r="46" spans="1:35">
      <c r="A46" s="347"/>
      <c r="B46" s="346"/>
      <c r="C46" s="346"/>
      <c r="D46" s="346"/>
      <c r="E46" s="346"/>
      <c r="F46" s="346"/>
      <c r="G46" s="346"/>
      <c r="H46" s="346"/>
      <c r="I46" s="346"/>
      <c r="J46" s="346"/>
      <c r="K46" s="346"/>
      <c r="L46" s="346"/>
      <c r="M46" s="346"/>
      <c r="N46" s="346"/>
      <c r="O46" s="346"/>
      <c r="P46" s="346"/>
      <c r="Q46" s="346"/>
      <c r="R46" s="346"/>
      <c r="S46" s="346"/>
      <c r="T46" s="180"/>
      <c r="U46" s="180"/>
      <c r="V46" s="180"/>
      <c r="W46" s="180"/>
      <c r="X46" s="180"/>
      <c r="Y46" s="180"/>
      <c r="Z46" s="180"/>
      <c r="AA46" s="180"/>
      <c r="AB46" s="180"/>
      <c r="AC46" s="180"/>
      <c r="AD46" s="180"/>
      <c r="AE46" s="180"/>
      <c r="AF46" s="180"/>
      <c r="AG46" s="180"/>
      <c r="AH46" s="180"/>
      <c r="AI46" s="180"/>
    </row>
    <row r="47" spans="1:35">
      <c r="A47" s="347"/>
      <c r="B47" s="346"/>
      <c r="C47" s="346"/>
      <c r="D47" s="346"/>
      <c r="E47" s="346"/>
      <c r="F47" s="346"/>
      <c r="G47" s="346"/>
      <c r="H47" s="346"/>
      <c r="I47" s="346"/>
      <c r="J47" s="346"/>
      <c r="K47" s="346"/>
      <c r="L47" s="346"/>
      <c r="M47" s="346"/>
      <c r="N47" s="346"/>
      <c r="O47" s="346"/>
      <c r="P47" s="346"/>
      <c r="Q47" s="346"/>
      <c r="R47" s="346"/>
      <c r="S47" s="346"/>
      <c r="T47" s="180"/>
      <c r="U47" s="180"/>
      <c r="V47" s="180"/>
      <c r="W47" s="180"/>
      <c r="X47" s="180"/>
      <c r="Y47" s="180"/>
      <c r="Z47" s="180"/>
      <c r="AA47" s="180"/>
      <c r="AB47" s="180"/>
      <c r="AC47" s="180"/>
      <c r="AD47" s="180"/>
      <c r="AE47" s="180"/>
      <c r="AF47" s="180"/>
      <c r="AG47" s="180"/>
      <c r="AH47" s="180"/>
      <c r="AI47" s="180"/>
    </row>
    <row r="48" spans="1:35">
      <c r="A48" s="347"/>
      <c r="B48" s="346"/>
      <c r="C48" s="346"/>
      <c r="D48" s="346"/>
      <c r="E48" s="346"/>
      <c r="F48" s="346"/>
      <c r="G48" s="346"/>
      <c r="H48" s="346"/>
      <c r="I48" s="346"/>
      <c r="J48" s="346"/>
      <c r="K48" s="346"/>
      <c r="L48" s="346"/>
      <c r="M48" s="346"/>
      <c r="N48" s="346"/>
      <c r="O48" s="346"/>
      <c r="P48" s="346"/>
      <c r="Q48" s="346"/>
      <c r="R48" s="346"/>
      <c r="S48" s="346"/>
      <c r="T48" s="180"/>
      <c r="U48" s="180"/>
      <c r="V48" s="180"/>
      <c r="W48" s="180"/>
      <c r="X48" s="180"/>
      <c r="Y48" s="180"/>
      <c r="Z48" s="180"/>
      <c r="AA48" s="180"/>
      <c r="AB48" s="180"/>
      <c r="AC48" s="180"/>
      <c r="AD48" s="180"/>
      <c r="AE48" s="180"/>
      <c r="AF48" s="180"/>
      <c r="AG48" s="180"/>
      <c r="AH48" s="180"/>
      <c r="AI48" s="180"/>
    </row>
    <row r="49" spans="1:35">
      <c r="A49" s="347"/>
      <c r="B49" s="346"/>
      <c r="C49" s="346"/>
      <c r="D49" s="346"/>
      <c r="E49" s="346"/>
      <c r="F49" s="346"/>
      <c r="G49" s="346"/>
      <c r="H49" s="346"/>
      <c r="I49" s="346"/>
      <c r="J49" s="346"/>
      <c r="K49" s="346"/>
      <c r="L49" s="346"/>
      <c r="M49" s="346"/>
      <c r="N49" s="346"/>
      <c r="O49" s="346"/>
      <c r="P49" s="346"/>
      <c r="Q49" s="346"/>
      <c r="R49" s="346"/>
      <c r="S49" s="346"/>
      <c r="T49" s="180"/>
      <c r="U49" s="180"/>
      <c r="V49" s="180"/>
      <c r="W49" s="180"/>
      <c r="X49" s="180"/>
      <c r="Y49" s="180"/>
      <c r="Z49" s="180"/>
      <c r="AA49" s="180"/>
      <c r="AB49" s="180"/>
      <c r="AC49" s="180"/>
      <c r="AD49" s="180"/>
      <c r="AE49" s="180"/>
      <c r="AF49" s="180"/>
      <c r="AG49" s="180"/>
      <c r="AH49" s="180"/>
      <c r="AI49" s="180"/>
    </row>
    <row r="50" spans="1:35">
      <c r="A50" s="347"/>
      <c r="B50" s="346"/>
      <c r="C50" s="346"/>
      <c r="D50" s="346"/>
      <c r="E50" s="346"/>
      <c r="F50" s="346"/>
      <c r="G50" s="346"/>
      <c r="H50" s="346"/>
      <c r="I50" s="346"/>
      <c r="J50" s="346"/>
      <c r="K50" s="346"/>
      <c r="L50" s="346"/>
      <c r="M50" s="346"/>
      <c r="N50" s="346"/>
      <c r="O50" s="346"/>
      <c r="P50" s="346"/>
      <c r="Q50" s="346"/>
      <c r="R50" s="346"/>
      <c r="S50" s="346"/>
      <c r="T50" s="180"/>
      <c r="U50" s="180"/>
      <c r="V50" s="180"/>
      <c r="W50" s="180"/>
      <c r="X50" s="180"/>
      <c r="Y50" s="180"/>
      <c r="Z50" s="180"/>
      <c r="AA50" s="180"/>
      <c r="AB50" s="180"/>
      <c r="AC50" s="180"/>
      <c r="AD50" s="180"/>
      <c r="AE50" s="180"/>
      <c r="AF50" s="180"/>
      <c r="AG50" s="180"/>
      <c r="AH50" s="180"/>
      <c r="AI50" s="180"/>
    </row>
    <row r="51" spans="1:35">
      <c r="A51" s="347"/>
      <c r="B51" s="346"/>
      <c r="C51" s="346"/>
      <c r="D51" s="346"/>
      <c r="E51" s="346"/>
      <c r="F51" s="346"/>
      <c r="G51" s="346"/>
      <c r="H51" s="346"/>
      <c r="I51" s="346"/>
      <c r="J51" s="346"/>
      <c r="K51" s="346"/>
      <c r="L51" s="346"/>
      <c r="M51" s="346"/>
      <c r="N51" s="346"/>
      <c r="O51" s="346"/>
      <c r="P51" s="346"/>
      <c r="Q51" s="346"/>
      <c r="R51" s="346"/>
      <c r="S51" s="346"/>
      <c r="T51" s="180"/>
      <c r="U51" s="180"/>
      <c r="V51" s="180"/>
      <c r="W51" s="180"/>
      <c r="X51" s="180"/>
      <c r="Y51" s="180"/>
      <c r="Z51" s="180"/>
      <c r="AA51" s="180"/>
      <c r="AB51" s="180"/>
      <c r="AC51" s="180"/>
      <c r="AD51" s="180"/>
      <c r="AE51" s="180"/>
      <c r="AF51" s="180"/>
      <c r="AG51" s="180"/>
      <c r="AH51" s="180"/>
      <c r="AI51" s="180"/>
    </row>
    <row r="52" spans="1:35">
      <c r="A52" s="347"/>
      <c r="B52" s="346"/>
      <c r="C52" s="346"/>
      <c r="D52" s="346"/>
      <c r="E52" s="346"/>
      <c r="F52" s="346"/>
      <c r="G52" s="346"/>
      <c r="H52" s="346"/>
      <c r="I52" s="346"/>
      <c r="J52" s="346"/>
      <c r="K52" s="346"/>
      <c r="L52" s="346"/>
      <c r="M52" s="346"/>
      <c r="N52" s="346"/>
      <c r="O52" s="346"/>
      <c r="P52" s="346"/>
      <c r="Q52" s="346"/>
      <c r="R52" s="346"/>
      <c r="S52" s="346"/>
      <c r="T52" s="180"/>
      <c r="U52" s="180"/>
      <c r="V52" s="180"/>
      <c r="W52" s="180"/>
      <c r="X52" s="180"/>
      <c r="Y52" s="180"/>
      <c r="Z52" s="180"/>
      <c r="AA52" s="180"/>
      <c r="AB52" s="180"/>
      <c r="AC52" s="180"/>
      <c r="AD52" s="180"/>
      <c r="AE52" s="180"/>
      <c r="AF52" s="180"/>
      <c r="AG52" s="180"/>
      <c r="AH52" s="180"/>
      <c r="AI52" s="180"/>
    </row>
    <row r="53" spans="1:35">
      <c r="A53" s="347"/>
      <c r="B53" s="346"/>
      <c r="C53" s="346"/>
      <c r="D53" s="346"/>
      <c r="E53" s="346"/>
      <c r="F53" s="346"/>
      <c r="G53" s="346"/>
      <c r="H53" s="346"/>
      <c r="I53" s="346"/>
      <c r="J53" s="346"/>
      <c r="K53" s="346"/>
      <c r="L53" s="346"/>
      <c r="M53" s="346"/>
      <c r="N53" s="346"/>
      <c r="O53" s="346"/>
      <c r="P53" s="346"/>
      <c r="Q53" s="346"/>
      <c r="R53" s="346"/>
      <c r="S53" s="346"/>
      <c r="T53" s="180"/>
      <c r="U53" s="180"/>
      <c r="V53" s="180"/>
      <c r="W53" s="180"/>
      <c r="X53" s="180"/>
      <c r="Y53" s="180"/>
      <c r="Z53" s="180"/>
      <c r="AA53" s="180"/>
      <c r="AB53" s="180"/>
      <c r="AC53" s="180"/>
      <c r="AD53" s="180"/>
      <c r="AE53" s="180"/>
      <c r="AF53" s="180"/>
      <c r="AG53" s="180"/>
      <c r="AH53" s="180"/>
      <c r="AI53" s="180"/>
    </row>
    <row r="54" spans="1:35">
      <c r="A54" s="347"/>
      <c r="B54" s="346"/>
      <c r="C54" s="346"/>
      <c r="D54" s="346"/>
      <c r="E54" s="346"/>
      <c r="F54" s="346"/>
      <c r="G54" s="346"/>
      <c r="H54" s="346"/>
      <c r="I54" s="346"/>
      <c r="J54" s="346"/>
      <c r="K54" s="346"/>
      <c r="L54" s="346"/>
      <c r="M54" s="346"/>
      <c r="N54" s="346"/>
      <c r="O54" s="346"/>
      <c r="P54" s="339"/>
      <c r="Q54" s="339"/>
      <c r="R54" s="339"/>
      <c r="S54" s="339"/>
      <c r="T54" s="180"/>
      <c r="U54" s="180"/>
      <c r="V54" s="180"/>
      <c r="W54" s="180"/>
      <c r="X54" s="180"/>
      <c r="Y54" s="180"/>
      <c r="Z54" s="180"/>
      <c r="AA54" s="180"/>
      <c r="AB54" s="180"/>
      <c r="AC54" s="180"/>
      <c r="AD54" s="180"/>
      <c r="AE54" s="180"/>
      <c r="AF54" s="180"/>
      <c r="AG54" s="180"/>
      <c r="AH54" s="180"/>
      <c r="AI54" s="180"/>
    </row>
    <row r="55" spans="1:35">
      <c r="A55" s="347"/>
      <c r="B55" s="346"/>
      <c r="C55" s="346"/>
      <c r="D55" s="346"/>
      <c r="E55" s="346"/>
      <c r="F55" s="346"/>
      <c r="G55" s="346"/>
      <c r="H55" s="346"/>
      <c r="I55" s="346"/>
      <c r="J55" s="346"/>
      <c r="K55" s="346"/>
      <c r="L55" s="346"/>
      <c r="M55" s="346"/>
      <c r="N55" s="346"/>
      <c r="O55" s="346"/>
      <c r="P55" s="339"/>
      <c r="Q55" s="339"/>
      <c r="R55" s="339"/>
      <c r="S55" s="339"/>
      <c r="T55" s="180"/>
      <c r="U55" s="180"/>
      <c r="V55" s="180"/>
      <c r="W55" s="180"/>
      <c r="X55" s="180"/>
      <c r="Y55" s="180"/>
      <c r="Z55" s="180"/>
      <c r="AA55" s="180"/>
      <c r="AB55" s="180"/>
      <c r="AC55" s="180"/>
      <c r="AD55" s="180"/>
      <c r="AE55" s="180"/>
      <c r="AF55" s="180"/>
      <c r="AG55" s="180"/>
      <c r="AH55" s="180"/>
      <c r="AI55" s="180"/>
    </row>
    <row r="56" spans="1:35">
      <c r="A56" s="347"/>
      <c r="B56" s="346"/>
      <c r="C56" s="346"/>
      <c r="D56" s="346"/>
      <c r="E56" s="346"/>
      <c r="F56" s="346"/>
      <c r="G56" s="346"/>
      <c r="H56" s="346"/>
      <c r="I56" s="346"/>
      <c r="J56" s="346"/>
      <c r="K56" s="346"/>
      <c r="L56" s="346"/>
      <c r="M56" s="346"/>
      <c r="N56" s="346"/>
      <c r="O56" s="346"/>
      <c r="P56" s="339"/>
      <c r="Q56" s="339"/>
      <c r="R56" s="339"/>
      <c r="S56" s="339"/>
      <c r="T56" s="180"/>
      <c r="U56" s="180"/>
      <c r="V56" s="180"/>
      <c r="W56" s="180"/>
      <c r="X56" s="180"/>
      <c r="Y56" s="180"/>
      <c r="Z56" s="180"/>
      <c r="AA56" s="180"/>
      <c r="AB56" s="180"/>
      <c r="AC56" s="180"/>
      <c r="AD56" s="180"/>
      <c r="AE56" s="180"/>
      <c r="AF56" s="180"/>
      <c r="AG56" s="180"/>
      <c r="AH56" s="180"/>
      <c r="AI56" s="180"/>
    </row>
    <row r="57" spans="1:35">
      <c r="A57" s="347"/>
      <c r="B57" s="346"/>
      <c r="C57" s="346"/>
      <c r="D57" s="346"/>
      <c r="E57" s="346"/>
      <c r="F57" s="346"/>
      <c r="G57" s="346"/>
      <c r="H57" s="346"/>
      <c r="I57" s="346"/>
      <c r="J57" s="346"/>
      <c r="K57" s="346"/>
      <c r="L57" s="346"/>
      <c r="M57" s="346"/>
      <c r="N57" s="346"/>
      <c r="O57" s="346"/>
      <c r="P57" s="339"/>
      <c r="Q57" s="339"/>
      <c r="R57" s="339"/>
      <c r="S57" s="339"/>
      <c r="T57" s="180"/>
      <c r="U57" s="180"/>
      <c r="V57" s="180"/>
      <c r="W57" s="180"/>
      <c r="X57" s="180"/>
      <c r="Y57" s="180"/>
      <c r="Z57" s="180"/>
      <c r="AA57" s="180"/>
      <c r="AB57" s="180"/>
      <c r="AC57" s="180"/>
      <c r="AD57" s="180"/>
      <c r="AE57" s="180"/>
      <c r="AF57" s="180"/>
      <c r="AG57" s="180"/>
      <c r="AH57" s="180"/>
      <c r="AI57" s="180"/>
    </row>
    <row r="58" spans="1:35">
      <c r="A58" s="347"/>
      <c r="B58" s="346"/>
      <c r="C58" s="346"/>
      <c r="D58" s="346"/>
      <c r="E58" s="346"/>
      <c r="F58" s="346"/>
      <c r="G58" s="346"/>
      <c r="H58" s="346"/>
      <c r="I58" s="346"/>
      <c r="J58" s="346"/>
      <c r="K58" s="346"/>
      <c r="L58" s="346"/>
      <c r="M58" s="346"/>
      <c r="N58" s="346"/>
      <c r="O58" s="346"/>
      <c r="P58" s="339"/>
      <c r="Q58" s="339"/>
      <c r="R58" s="339"/>
      <c r="S58" s="339"/>
      <c r="T58" s="180"/>
      <c r="U58" s="180"/>
      <c r="V58" s="180"/>
      <c r="W58" s="180"/>
      <c r="X58" s="180"/>
      <c r="Y58" s="180"/>
      <c r="Z58" s="180"/>
      <c r="AA58" s="180"/>
      <c r="AB58" s="180"/>
      <c r="AC58" s="180"/>
      <c r="AD58" s="180"/>
      <c r="AE58" s="180"/>
      <c r="AF58" s="180"/>
      <c r="AG58" s="180"/>
      <c r="AH58" s="180"/>
      <c r="AI58" s="180"/>
    </row>
    <row r="59" spans="1:35">
      <c r="A59" s="347"/>
      <c r="B59" s="346"/>
      <c r="C59" s="346"/>
      <c r="D59" s="346"/>
      <c r="E59" s="346"/>
      <c r="F59" s="346"/>
      <c r="G59" s="346"/>
      <c r="H59" s="346"/>
      <c r="I59" s="346"/>
      <c r="J59" s="346"/>
      <c r="K59" s="346"/>
      <c r="L59" s="346"/>
      <c r="M59" s="346"/>
      <c r="N59" s="346"/>
      <c r="O59" s="346"/>
      <c r="P59" s="339"/>
      <c r="Q59" s="339"/>
      <c r="R59" s="339"/>
      <c r="S59" s="339"/>
      <c r="T59" s="180"/>
      <c r="U59" s="180"/>
      <c r="V59" s="180"/>
      <c r="W59" s="180"/>
      <c r="X59" s="180"/>
      <c r="Y59" s="180"/>
      <c r="Z59" s="180"/>
      <c r="AA59" s="180"/>
      <c r="AB59" s="180"/>
      <c r="AC59" s="180"/>
      <c r="AD59" s="180"/>
      <c r="AE59" s="180"/>
      <c r="AF59" s="180"/>
      <c r="AG59" s="180"/>
      <c r="AH59" s="180"/>
      <c r="AI59" s="180"/>
    </row>
    <row r="60" spans="1:35">
      <c r="A60" s="347"/>
      <c r="B60" s="346"/>
      <c r="C60" s="346"/>
      <c r="D60" s="346"/>
      <c r="E60" s="346"/>
      <c r="F60" s="346"/>
      <c r="G60" s="346"/>
      <c r="H60" s="346"/>
      <c r="I60" s="346"/>
      <c r="J60" s="346"/>
      <c r="K60" s="346"/>
      <c r="L60" s="346"/>
      <c r="M60" s="346"/>
      <c r="N60" s="346"/>
      <c r="O60" s="346"/>
      <c r="P60" s="339"/>
      <c r="Q60" s="339"/>
      <c r="R60" s="339"/>
      <c r="S60" s="339"/>
      <c r="T60" s="180"/>
      <c r="U60" s="180"/>
      <c r="V60" s="180"/>
      <c r="W60" s="180"/>
      <c r="X60" s="180"/>
      <c r="Y60" s="180"/>
      <c r="Z60" s="180"/>
      <c r="AA60" s="180"/>
      <c r="AB60" s="180"/>
      <c r="AC60" s="180"/>
      <c r="AD60" s="180"/>
      <c r="AE60" s="180"/>
      <c r="AF60" s="180"/>
      <c r="AG60" s="180"/>
      <c r="AH60" s="180"/>
      <c r="AI60" s="180"/>
    </row>
    <row r="61" spans="1:35">
      <c r="A61" s="347"/>
      <c r="B61" s="346"/>
      <c r="C61" s="346"/>
      <c r="D61" s="346"/>
      <c r="E61" s="346"/>
      <c r="F61" s="346"/>
      <c r="G61" s="346"/>
      <c r="H61" s="346"/>
      <c r="I61" s="346"/>
      <c r="J61" s="346"/>
      <c r="K61" s="346"/>
      <c r="L61" s="346"/>
      <c r="M61" s="346"/>
      <c r="N61" s="346"/>
      <c r="O61" s="346"/>
      <c r="P61" s="339"/>
      <c r="Q61" s="339"/>
      <c r="R61" s="339"/>
      <c r="S61" s="339"/>
      <c r="T61" s="180"/>
      <c r="U61" s="180"/>
      <c r="V61" s="180"/>
      <c r="W61" s="180"/>
      <c r="X61" s="180"/>
      <c r="Y61" s="180"/>
      <c r="Z61" s="180"/>
      <c r="AA61" s="180"/>
      <c r="AB61" s="180"/>
      <c r="AC61" s="180"/>
      <c r="AD61" s="180"/>
      <c r="AE61" s="180"/>
      <c r="AF61" s="180"/>
      <c r="AG61" s="180"/>
      <c r="AH61" s="180"/>
      <c r="AI61" s="180"/>
    </row>
    <row r="62" spans="1:35">
      <c r="A62" s="347"/>
      <c r="B62" s="346"/>
      <c r="C62" s="346"/>
      <c r="D62" s="346"/>
      <c r="E62" s="346"/>
      <c r="F62" s="346"/>
      <c r="G62" s="346"/>
      <c r="H62" s="346"/>
      <c r="I62" s="346"/>
      <c r="J62" s="346"/>
      <c r="K62" s="346"/>
      <c r="L62" s="346"/>
      <c r="M62" s="346"/>
      <c r="N62" s="346"/>
      <c r="O62" s="346"/>
      <c r="P62" s="339"/>
      <c r="Q62" s="339"/>
      <c r="R62" s="339"/>
      <c r="S62" s="339"/>
      <c r="T62" s="180"/>
      <c r="U62" s="180"/>
      <c r="V62" s="180"/>
      <c r="W62" s="180"/>
      <c r="X62" s="180"/>
      <c r="Y62" s="180"/>
      <c r="Z62" s="180"/>
      <c r="AA62" s="180"/>
      <c r="AB62" s="180"/>
      <c r="AC62" s="180"/>
      <c r="AD62" s="180"/>
      <c r="AE62" s="180"/>
      <c r="AF62" s="180"/>
      <c r="AG62" s="180"/>
      <c r="AH62" s="180"/>
      <c r="AI62" s="180"/>
    </row>
    <row r="63" spans="1:35">
      <c r="A63" s="348"/>
      <c r="B63" s="349"/>
      <c r="C63" s="349"/>
      <c r="D63" s="349"/>
      <c r="E63" s="349"/>
      <c r="F63" s="349"/>
      <c r="G63" s="349"/>
      <c r="H63" s="349"/>
      <c r="I63" s="349"/>
      <c r="J63" s="349"/>
      <c r="K63" s="349"/>
      <c r="L63" s="349"/>
      <c r="M63" s="349"/>
      <c r="N63" s="349"/>
      <c r="O63" s="349"/>
      <c r="P63" s="339"/>
      <c r="Q63" s="339"/>
      <c r="R63" s="339"/>
      <c r="S63" s="339"/>
      <c r="T63" s="180"/>
      <c r="U63" s="180"/>
      <c r="V63" s="180"/>
      <c r="W63" s="180"/>
      <c r="X63" s="180"/>
      <c r="Y63" s="180"/>
      <c r="Z63" s="180"/>
      <c r="AA63" s="180"/>
      <c r="AB63" s="180"/>
      <c r="AC63" s="180"/>
      <c r="AD63" s="180"/>
      <c r="AE63" s="180"/>
      <c r="AF63" s="180"/>
      <c r="AG63" s="180"/>
      <c r="AH63" s="180"/>
      <c r="AI63" s="180"/>
    </row>
    <row r="64" spans="1:35">
      <c r="A64" s="339"/>
      <c r="B64" s="339"/>
      <c r="C64" s="339"/>
      <c r="D64" s="339"/>
      <c r="E64" s="339"/>
      <c r="F64" s="339"/>
      <c r="G64" s="339"/>
      <c r="H64" s="339"/>
      <c r="I64" s="339"/>
      <c r="J64" s="339"/>
      <c r="K64" s="339"/>
      <c r="L64" s="339"/>
      <c r="M64" s="339"/>
      <c r="N64" s="339"/>
      <c r="O64" s="339"/>
      <c r="P64" s="339"/>
      <c r="Q64" s="339"/>
      <c r="R64" s="339"/>
      <c r="S64" s="339"/>
      <c r="T64" s="180"/>
      <c r="U64" s="180"/>
      <c r="V64" s="180"/>
      <c r="W64" s="180"/>
      <c r="X64" s="180"/>
      <c r="Y64" s="180"/>
      <c r="Z64" s="180"/>
      <c r="AA64" s="180"/>
      <c r="AB64" s="180"/>
      <c r="AC64" s="180"/>
      <c r="AD64" s="180"/>
      <c r="AE64" s="180"/>
      <c r="AF64" s="180"/>
      <c r="AG64" s="180"/>
      <c r="AH64" s="180"/>
      <c r="AI64" s="180"/>
    </row>
    <row r="65" spans="1:35">
      <c r="A65" s="339"/>
      <c r="B65" s="339"/>
      <c r="C65" s="339"/>
      <c r="D65" s="339"/>
      <c r="E65" s="339"/>
      <c r="F65" s="339"/>
      <c r="G65" s="339"/>
      <c r="H65" s="339"/>
      <c r="I65" s="339"/>
      <c r="J65" s="339"/>
      <c r="K65" s="339"/>
      <c r="L65" s="339"/>
      <c r="M65" s="339"/>
      <c r="N65" s="339"/>
      <c r="O65" s="339"/>
      <c r="P65" s="339"/>
      <c r="Q65" s="339"/>
      <c r="R65" s="339"/>
      <c r="S65" s="339"/>
      <c r="T65" s="339"/>
      <c r="U65" s="339"/>
      <c r="V65" s="339"/>
      <c r="W65" s="339"/>
      <c r="X65" s="339"/>
      <c r="Y65" s="339"/>
      <c r="Z65" s="339"/>
      <c r="AA65" s="339"/>
      <c r="AB65" s="339"/>
      <c r="AC65" s="339"/>
      <c r="AD65" s="339"/>
      <c r="AE65" s="339"/>
      <c r="AF65" s="339"/>
      <c r="AG65" s="339"/>
      <c r="AH65" s="339"/>
      <c r="AI65" s="339"/>
    </row>
    <row r="66" spans="1:35">
      <c r="A66" s="339"/>
      <c r="B66" s="339"/>
      <c r="C66" s="339"/>
      <c r="D66" s="339"/>
      <c r="E66" s="339"/>
      <c r="F66" s="339"/>
      <c r="G66" s="339"/>
      <c r="H66" s="339"/>
      <c r="I66" s="339"/>
      <c r="J66" s="339"/>
      <c r="K66" s="339"/>
      <c r="L66" s="339"/>
      <c r="M66" s="339"/>
      <c r="N66" s="339"/>
      <c r="O66" s="339"/>
      <c r="P66" s="339"/>
      <c r="Q66" s="339"/>
      <c r="R66" s="339"/>
      <c r="S66" s="339"/>
      <c r="T66" s="339"/>
      <c r="U66" s="339"/>
      <c r="V66" s="339"/>
      <c r="W66" s="339"/>
      <c r="X66" s="339"/>
      <c r="Y66" s="339"/>
      <c r="Z66" s="339"/>
      <c r="AA66" s="339"/>
      <c r="AB66" s="339"/>
      <c r="AC66" s="339"/>
      <c r="AD66" s="339"/>
      <c r="AE66" s="339"/>
      <c r="AF66" s="339"/>
      <c r="AG66" s="339"/>
      <c r="AH66" s="339"/>
      <c r="AI66" s="339"/>
    </row>
    <row r="67" spans="1:35">
      <c r="A67" s="339"/>
      <c r="B67" s="339"/>
      <c r="C67" s="339"/>
      <c r="D67" s="339"/>
      <c r="E67" s="339"/>
      <c r="F67" s="339"/>
      <c r="G67" s="339"/>
      <c r="H67" s="339"/>
      <c r="I67" s="339"/>
      <c r="J67" s="339"/>
      <c r="K67" s="339"/>
      <c r="L67" s="339"/>
      <c r="M67" s="339"/>
      <c r="N67" s="339"/>
      <c r="O67" s="339"/>
      <c r="P67" s="339"/>
      <c r="Q67" s="339"/>
      <c r="R67" s="339"/>
      <c r="S67" s="339"/>
      <c r="T67" s="339"/>
      <c r="U67" s="339"/>
      <c r="V67" s="339"/>
      <c r="W67" s="339"/>
      <c r="X67" s="339"/>
      <c r="Y67" s="339"/>
      <c r="Z67" s="339"/>
      <c r="AA67" s="339"/>
      <c r="AB67" s="339"/>
      <c r="AC67" s="339"/>
      <c r="AD67" s="339"/>
      <c r="AE67" s="339"/>
      <c r="AF67" s="339"/>
      <c r="AG67" s="339"/>
      <c r="AH67" s="339"/>
      <c r="AI67" s="339"/>
    </row>
    <row r="68" spans="1:35">
      <c r="A68" s="339"/>
      <c r="B68" s="339"/>
      <c r="C68" s="339"/>
      <c r="D68" s="339"/>
      <c r="E68" s="339"/>
      <c r="F68" s="339"/>
      <c r="G68" s="339"/>
      <c r="H68" s="339"/>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c r="AF68" s="339"/>
      <c r="AG68" s="339"/>
      <c r="AH68" s="339"/>
      <c r="AI68" s="339"/>
    </row>
    <row r="69" spans="1:35">
      <c r="A69" s="339"/>
      <c r="B69" s="339"/>
      <c r="C69" s="339"/>
      <c r="D69" s="339"/>
      <c r="E69" s="339"/>
      <c r="F69" s="339"/>
      <c r="G69" s="339"/>
      <c r="H69" s="339"/>
      <c r="I69" s="339"/>
      <c r="J69" s="339"/>
      <c r="K69" s="339"/>
      <c r="L69" s="339"/>
      <c r="M69" s="339"/>
      <c r="N69" s="339"/>
      <c r="O69" s="339"/>
      <c r="P69" s="339"/>
      <c r="Q69" s="339"/>
      <c r="R69" s="339"/>
      <c r="S69" s="339"/>
      <c r="T69" s="339"/>
      <c r="U69" s="339"/>
      <c r="V69" s="339"/>
      <c r="W69" s="339"/>
      <c r="X69" s="339"/>
      <c r="Y69" s="339"/>
      <c r="Z69" s="339"/>
      <c r="AA69" s="339"/>
      <c r="AB69" s="339"/>
      <c r="AC69" s="339"/>
      <c r="AD69" s="339"/>
      <c r="AE69" s="339"/>
      <c r="AF69" s="339"/>
      <c r="AG69" s="339"/>
      <c r="AH69" s="339"/>
      <c r="AI69" s="339"/>
    </row>
    <row r="70" spans="1:35">
      <c r="A70" s="339"/>
      <c r="B70" s="339"/>
      <c r="C70" s="339"/>
      <c r="D70" s="339"/>
      <c r="E70" s="339"/>
      <c r="F70" s="339"/>
      <c r="G70" s="339"/>
      <c r="H70" s="339"/>
      <c r="I70" s="339"/>
      <c r="J70" s="339"/>
      <c r="K70" s="339"/>
      <c r="L70" s="339"/>
      <c r="M70" s="339"/>
      <c r="N70" s="339"/>
      <c r="O70" s="339"/>
      <c r="P70" s="339"/>
      <c r="Q70" s="339"/>
      <c r="R70" s="339"/>
      <c r="S70" s="339"/>
      <c r="T70" s="339"/>
      <c r="U70" s="339"/>
      <c r="V70" s="339"/>
      <c r="W70" s="339"/>
      <c r="X70" s="339"/>
      <c r="Y70" s="339"/>
      <c r="Z70" s="339"/>
      <c r="AA70" s="339"/>
      <c r="AB70" s="339"/>
      <c r="AC70" s="339"/>
      <c r="AD70" s="339"/>
      <c r="AE70" s="339"/>
      <c r="AF70" s="339"/>
      <c r="AG70" s="339"/>
      <c r="AH70" s="339"/>
      <c r="AI70" s="339"/>
    </row>
    <row r="71" spans="1:35">
      <c r="A71" s="339"/>
      <c r="B71" s="339"/>
      <c r="C71" s="339"/>
      <c r="D71" s="339"/>
      <c r="E71" s="339"/>
      <c r="F71" s="339"/>
      <c r="G71" s="339"/>
      <c r="H71" s="339"/>
      <c r="I71" s="339"/>
      <c r="J71" s="339"/>
      <c r="K71" s="339"/>
      <c r="L71" s="339"/>
      <c r="M71" s="339"/>
      <c r="N71" s="339"/>
      <c r="O71" s="339"/>
      <c r="P71" s="339"/>
      <c r="Q71" s="339"/>
      <c r="R71" s="339"/>
      <c r="S71" s="339"/>
      <c r="T71" s="339"/>
      <c r="U71" s="339"/>
      <c r="V71" s="339"/>
      <c r="W71" s="339"/>
      <c r="X71" s="339"/>
      <c r="Y71" s="339"/>
      <c r="Z71" s="339"/>
      <c r="AA71" s="339"/>
      <c r="AB71" s="339"/>
      <c r="AC71" s="339"/>
      <c r="AD71" s="339"/>
      <c r="AE71" s="339"/>
      <c r="AF71" s="339"/>
      <c r="AG71" s="339"/>
      <c r="AH71" s="339"/>
      <c r="AI71" s="339"/>
    </row>
    <row r="72" spans="1:35">
      <c r="A72" s="339"/>
      <c r="B72" s="339"/>
      <c r="C72" s="339"/>
      <c r="D72" s="339"/>
      <c r="E72" s="339"/>
      <c r="F72" s="339"/>
      <c r="G72" s="339"/>
      <c r="H72" s="339"/>
      <c r="I72" s="339"/>
      <c r="J72" s="339"/>
      <c r="K72" s="339"/>
      <c r="L72" s="339"/>
      <c r="M72" s="339"/>
      <c r="N72" s="339"/>
      <c r="O72" s="339"/>
      <c r="P72" s="339"/>
      <c r="Q72" s="339"/>
      <c r="R72" s="339"/>
      <c r="S72" s="339"/>
      <c r="T72" s="339"/>
      <c r="U72" s="339"/>
      <c r="V72" s="339"/>
      <c r="W72" s="339"/>
      <c r="X72" s="339"/>
      <c r="Y72" s="339"/>
      <c r="Z72" s="339"/>
      <c r="AA72" s="339"/>
      <c r="AB72" s="339"/>
      <c r="AC72" s="339"/>
      <c r="AD72" s="339"/>
      <c r="AE72" s="339"/>
      <c r="AF72" s="339"/>
      <c r="AG72" s="339"/>
      <c r="AH72" s="339"/>
      <c r="AI72" s="339"/>
    </row>
    <row r="73" spans="1:35">
      <c r="A73" s="339"/>
      <c r="B73" s="339"/>
      <c r="C73" s="339"/>
      <c r="D73" s="339"/>
      <c r="E73" s="339"/>
      <c r="F73" s="339"/>
      <c r="G73" s="339"/>
      <c r="H73" s="339"/>
      <c r="I73" s="339"/>
      <c r="J73" s="339"/>
      <c r="K73" s="339"/>
      <c r="L73" s="339"/>
      <c r="M73" s="339"/>
      <c r="N73" s="339"/>
      <c r="O73" s="339"/>
      <c r="P73" s="339"/>
      <c r="Q73" s="339"/>
      <c r="R73" s="339"/>
      <c r="S73" s="339"/>
      <c r="T73" s="339"/>
      <c r="U73" s="339"/>
      <c r="V73" s="339"/>
      <c r="W73" s="339"/>
      <c r="X73" s="339"/>
      <c r="Y73" s="339"/>
      <c r="Z73" s="339"/>
      <c r="AA73" s="339"/>
      <c r="AB73" s="339"/>
      <c r="AC73" s="339"/>
      <c r="AD73" s="339"/>
      <c r="AE73" s="339"/>
      <c r="AF73" s="339"/>
      <c r="AG73" s="339"/>
      <c r="AH73" s="339"/>
      <c r="AI73" s="339"/>
    </row>
    <row r="74" spans="1:35">
      <c r="A74" s="339"/>
      <c r="B74" s="339"/>
      <c r="C74" s="339"/>
      <c r="D74" s="339"/>
      <c r="E74" s="339"/>
      <c r="F74" s="339"/>
      <c r="G74" s="339"/>
      <c r="H74" s="339"/>
      <c r="I74" s="339"/>
      <c r="J74" s="339"/>
      <c r="K74" s="339"/>
      <c r="L74" s="339"/>
      <c r="M74" s="339"/>
      <c r="N74" s="339"/>
      <c r="O74" s="339"/>
      <c r="P74" s="339"/>
      <c r="Q74" s="339"/>
      <c r="R74" s="339"/>
      <c r="S74" s="339"/>
      <c r="T74" s="339"/>
      <c r="U74" s="339"/>
      <c r="V74" s="339"/>
      <c r="W74" s="339"/>
      <c r="X74" s="339"/>
      <c r="Y74" s="339"/>
      <c r="Z74" s="339"/>
      <c r="AA74" s="339"/>
      <c r="AB74" s="339"/>
      <c r="AC74" s="339"/>
      <c r="AD74" s="339"/>
      <c r="AE74" s="339"/>
      <c r="AF74" s="339"/>
      <c r="AG74" s="339"/>
      <c r="AH74" s="339"/>
      <c r="AI74" s="339"/>
    </row>
    <row r="75" spans="1:35">
      <c r="A75" s="339"/>
      <c r="B75" s="339"/>
      <c r="C75" s="339"/>
      <c r="D75" s="339"/>
      <c r="E75" s="339"/>
      <c r="F75" s="339"/>
      <c r="G75" s="339"/>
      <c r="H75" s="339"/>
      <c r="I75" s="339"/>
      <c r="J75" s="339"/>
      <c r="K75" s="339"/>
      <c r="L75" s="339"/>
      <c r="M75" s="339"/>
      <c r="N75" s="339"/>
      <c r="O75" s="339"/>
      <c r="P75" s="339"/>
      <c r="Q75" s="339"/>
      <c r="R75" s="339"/>
      <c r="S75" s="339"/>
      <c r="T75" s="339"/>
      <c r="U75" s="339"/>
      <c r="V75" s="339"/>
      <c r="W75" s="339"/>
      <c r="X75" s="339"/>
      <c r="Y75" s="339"/>
      <c r="Z75" s="339"/>
      <c r="AA75" s="339"/>
      <c r="AB75" s="339"/>
      <c r="AC75" s="339"/>
      <c r="AD75" s="339"/>
      <c r="AE75" s="339"/>
      <c r="AF75" s="339"/>
      <c r="AG75" s="339"/>
      <c r="AH75" s="339"/>
      <c r="AI75" s="339"/>
    </row>
    <row r="76" spans="1:35">
      <c r="A76" s="339"/>
      <c r="B76" s="339"/>
      <c r="C76" s="339"/>
      <c r="D76" s="339"/>
      <c r="E76" s="339"/>
      <c r="F76" s="339"/>
      <c r="G76" s="339"/>
      <c r="H76" s="339"/>
      <c r="I76" s="339"/>
      <c r="J76" s="339"/>
      <c r="K76" s="339"/>
      <c r="L76" s="339"/>
      <c r="M76" s="339"/>
      <c r="N76" s="339"/>
      <c r="O76" s="339"/>
      <c r="P76" s="339"/>
      <c r="Q76" s="339"/>
      <c r="R76" s="339"/>
      <c r="S76" s="339"/>
      <c r="T76" s="339"/>
      <c r="U76" s="339"/>
      <c r="V76" s="339"/>
      <c r="W76" s="339"/>
      <c r="X76" s="339"/>
      <c r="Y76" s="339"/>
      <c r="Z76" s="339"/>
      <c r="AA76" s="339"/>
      <c r="AB76" s="339"/>
      <c r="AC76" s="339"/>
      <c r="AD76" s="339"/>
      <c r="AE76" s="339"/>
      <c r="AF76" s="339"/>
      <c r="AG76" s="339"/>
      <c r="AH76" s="339"/>
      <c r="AI76" s="339"/>
    </row>
    <row r="77" spans="1:35">
      <c r="A77" s="339"/>
      <c r="B77" s="339"/>
      <c r="C77" s="339"/>
      <c r="D77" s="339"/>
      <c r="E77" s="339"/>
      <c r="F77" s="339"/>
      <c r="G77" s="339"/>
      <c r="H77" s="339"/>
      <c r="I77" s="339"/>
      <c r="J77" s="339"/>
      <c r="K77" s="339"/>
      <c r="L77" s="339"/>
      <c r="M77" s="339"/>
      <c r="N77" s="339"/>
      <c r="O77" s="339"/>
      <c r="P77" s="339"/>
      <c r="Q77" s="339"/>
      <c r="R77" s="339"/>
      <c r="S77" s="339"/>
      <c r="T77" s="339"/>
      <c r="U77" s="339"/>
      <c r="V77" s="339"/>
      <c r="W77" s="339"/>
      <c r="X77" s="339"/>
      <c r="Y77" s="339"/>
      <c r="Z77" s="339"/>
      <c r="AA77" s="339"/>
      <c r="AB77" s="339"/>
      <c r="AC77" s="339"/>
      <c r="AD77" s="339"/>
      <c r="AE77" s="339"/>
      <c r="AF77" s="339"/>
      <c r="AG77" s="339"/>
      <c r="AH77" s="339"/>
      <c r="AI77" s="339"/>
    </row>
    <row r="78" spans="1:35">
      <c r="A78" s="339"/>
      <c r="B78" s="339"/>
      <c r="C78" s="339"/>
      <c r="D78" s="339"/>
      <c r="E78" s="339"/>
      <c r="F78" s="339"/>
      <c r="G78" s="339"/>
      <c r="H78" s="339"/>
      <c r="I78" s="339"/>
      <c r="J78" s="339"/>
      <c r="K78" s="339"/>
      <c r="L78" s="339"/>
      <c r="M78" s="339"/>
      <c r="N78" s="339"/>
      <c r="O78" s="339"/>
      <c r="P78" s="339"/>
      <c r="Q78" s="339"/>
      <c r="R78" s="339"/>
      <c r="S78" s="339"/>
      <c r="T78" s="339"/>
      <c r="U78" s="339"/>
      <c r="V78" s="339"/>
      <c r="W78" s="339"/>
      <c r="X78" s="339"/>
      <c r="Y78" s="339"/>
      <c r="Z78" s="339"/>
      <c r="AA78" s="339"/>
      <c r="AB78" s="339"/>
      <c r="AC78" s="339"/>
      <c r="AD78" s="339"/>
      <c r="AE78" s="339"/>
      <c r="AF78" s="339"/>
      <c r="AG78" s="339"/>
      <c r="AH78" s="339"/>
      <c r="AI78" s="339"/>
    </row>
    <row r="79" spans="1:35">
      <c r="A79" s="339"/>
      <c r="B79" s="339"/>
      <c r="C79" s="339"/>
      <c r="D79" s="339"/>
      <c r="E79" s="339"/>
      <c r="F79" s="339"/>
      <c r="G79" s="339"/>
      <c r="H79" s="339"/>
      <c r="I79" s="339"/>
      <c r="J79" s="339"/>
      <c r="K79" s="339"/>
      <c r="L79" s="339"/>
      <c r="M79" s="339"/>
      <c r="N79" s="339"/>
      <c r="O79" s="339"/>
      <c r="P79" s="339"/>
      <c r="Q79" s="339"/>
      <c r="R79" s="339"/>
      <c r="S79" s="339"/>
      <c r="T79" s="339"/>
      <c r="U79" s="339"/>
      <c r="V79" s="339"/>
      <c r="W79" s="339"/>
      <c r="X79" s="339"/>
      <c r="Y79" s="339"/>
      <c r="Z79" s="339"/>
      <c r="AA79" s="339"/>
      <c r="AB79" s="339"/>
      <c r="AC79" s="339"/>
      <c r="AD79" s="339"/>
      <c r="AE79" s="339"/>
      <c r="AF79" s="339"/>
      <c r="AG79" s="339"/>
      <c r="AH79" s="339"/>
      <c r="AI79" s="339"/>
    </row>
    <row r="80" spans="1:35">
      <c r="A80" s="339"/>
      <c r="B80" s="339"/>
      <c r="C80" s="339"/>
      <c r="D80" s="339"/>
      <c r="E80" s="339"/>
      <c r="F80" s="339"/>
      <c r="G80" s="339"/>
      <c r="H80" s="339"/>
      <c r="I80" s="339"/>
      <c r="J80" s="339"/>
      <c r="K80" s="339"/>
      <c r="L80" s="339"/>
      <c r="M80" s="339"/>
      <c r="N80" s="339"/>
      <c r="O80" s="339"/>
      <c r="P80" s="339"/>
      <c r="Q80" s="339"/>
      <c r="R80" s="339"/>
      <c r="S80" s="339"/>
      <c r="T80" s="339"/>
      <c r="U80" s="339"/>
      <c r="V80" s="339"/>
      <c r="W80" s="339"/>
      <c r="X80" s="339"/>
      <c r="Y80" s="339"/>
      <c r="Z80" s="339"/>
      <c r="AA80" s="339"/>
      <c r="AB80" s="339"/>
      <c r="AC80" s="339"/>
      <c r="AD80" s="339"/>
      <c r="AE80" s="339"/>
      <c r="AF80" s="339"/>
      <c r="AG80" s="339"/>
      <c r="AH80" s="339"/>
      <c r="AI80" s="339"/>
    </row>
    <row r="81" spans="1:35">
      <c r="A81" s="339"/>
      <c r="B81" s="339"/>
      <c r="C81" s="339"/>
      <c r="D81" s="339"/>
      <c r="E81" s="339"/>
      <c r="F81" s="339"/>
      <c r="G81" s="339"/>
      <c r="H81" s="339"/>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c r="AF81" s="339"/>
      <c r="AG81" s="339"/>
      <c r="AH81" s="339"/>
      <c r="AI81" s="339"/>
    </row>
    <row r="82" spans="1:35">
      <c r="A82" s="339"/>
      <c r="B82" s="339"/>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row>
    <row r="83" spans="1:35">
      <c r="A83" s="339"/>
      <c r="B83" s="339"/>
      <c r="C83" s="339"/>
      <c r="D83" s="339"/>
      <c r="E83" s="339"/>
      <c r="F83" s="339"/>
      <c r="G83" s="339"/>
      <c r="H83" s="339"/>
      <c r="I83" s="339"/>
      <c r="J83" s="339"/>
      <c r="K83" s="339"/>
      <c r="L83" s="339"/>
      <c r="M83" s="339"/>
      <c r="N83" s="339"/>
      <c r="O83" s="339"/>
      <c r="P83" s="339"/>
      <c r="Q83" s="339"/>
      <c r="R83" s="339"/>
      <c r="S83" s="339"/>
      <c r="T83" s="339"/>
      <c r="U83" s="339"/>
      <c r="V83" s="339"/>
      <c r="W83" s="339"/>
      <c r="X83" s="339"/>
      <c r="Y83" s="339"/>
      <c r="Z83" s="339"/>
      <c r="AA83" s="339"/>
      <c r="AB83" s="339"/>
      <c r="AC83" s="339"/>
      <c r="AD83" s="339"/>
      <c r="AE83" s="339"/>
      <c r="AF83" s="339"/>
      <c r="AG83" s="339"/>
      <c r="AH83" s="339"/>
      <c r="AI83" s="339"/>
    </row>
    <row r="84" spans="1:35">
      <c r="A84" s="339"/>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row>
    <row r="85" spans="1:35">
      <c r="A85" s="339"/>
      <c r="B85" s="339"/>
      <c r="C85" s="339"/>
      <c r="D85" s="339"/>
      <c r="E85" s="339"/>
      <c r="F85" s="339"/>
      <c r="G85" s="339"/>
      <c r="H85" s="339"/>
      <c r="I85" s="339"/>
      <c r="J85" s="339"/>
      <c r="K85" s="339"/>
      <c r="L85" s="339"/>
      <c r="M85" s="339"/>
      <c r="N85" s="339"/>
      <c r="O85" s="339"/>
      <c r="P85" s="339"/>
      <c r="Q85" s="339"/>
      <c r="R85" s="339"/>
      <c r="S85" s="339"/>
      <c r="T85" s="339"/>
      <c r="U85" s="339"/>
      <c r="V85" s="339"/>
      <c r="W85" s="339"/>
      <c r="X85" s="339"/>
      <c r="Y85" s="339"/>
      <c r="Z85" s="339"/>
      <c r="AA85" s="339"/>
      <c r="AB85" s="339"/>
      <c r="AC85" s="339"/>
      <c r="AD85" s="339"/>
      <c r="AE85" s="339"/>
      <c r="AF85" s="339"/>
      <c r="AG85" s="339"/>
      <c r="AH85" s="339"/>
      <c r="AI85" s="339"/>
    </row>
    <row r="86" spans="1:35">
      <c r="A86" s="339"/>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row>
    <row r="87" spans="1:35">
      <c r="A87" s="339"/>
      <c r="B87" s="339"/>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row>
    <row r="88" spans="1:35">
      <c r="A88" s="339"/>
      <c r="B88" s="339"/>
      <c r="C88" s="339"/>
      <c r="D88" s="339"/>
      <c r="E88" s="339"/>
      <c r="F88" s="339"/>
      <c r="G88" s="339"/>
      <c r="H88" s="339"/>
      <c r="I88" s="339"/>
      <c r="J88" s="339"/>
      <c r="K88" s="339"/>
      <c r="L88" s="339"/>
      <c r="M88" s="339"/>
      <c r="N88" s="339"/>
      <c r="O88" s="339"/>
      <c r="P88" s="339"/>
      <c r="Q88" s="339"/>
      <c r="R88" s="339"/>
      <c r="S88" s="339"/>
      <c r="T88" s="339"/>
      <c r="U88" s="339"/>
      <c r="V88" s="339"/>
      <c r="W88" s="339"/>
      <c r="X88" s="339"/>
      <c r="Y88" s="339"/>
      <c r="Z88" s="339"/>
      <c r="AA88" s="339"/>
      <c r="AB88" s="339"/>
      <c r="AC88" s="339"/>
      <c r="AD88" s="339"/>
      <c r="AE88" s="339"/>
      <c r="AF88" s="339"/>
      <c r="AG88" s="339"/>
      <c r="AH88" s="339"/>
      <c r="AI88" s="339"/>
    </row>
    <row r="89" spans="1:35">
      <c r="A89" s="339"/>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c r="AG89" s="339"/>
      <c r="AH89" s="339"/>
      <c r="AI89" s="339"/>
    </row>
    <row r="90" spans="1:35">
      <c r="A90" s="339"/>
      <c r="B90" s="339"/>
      <c r="C90" s="339"/>
      <c r="D90" s="339"/>
      <c r="E90" s="339"/>
      <c r="F90" s="339"/>
      <c r="G90" s="339"/>
      <c r="H90" s="339"/>
      <c r="I90" s="339"/>
      <c r="J90" s="339"/>
      <c r="K90" s="339"/>
      <c r="L90" s="339"/>
      <c r="M90" s="339"/>
      <c r="N90" s="339"/>
      <c r="O90" s="339"/>
      <c r="P90" s="339"/>
      <c r="Q90" s="339"/>
      <c r="R90" s="339"/>
      <c r="S90" s="339"/>
      <c r="T90" s="339"/>
      <c r="U90" s="339"/>
      <c r="V90" s="339"/>
      <c r="W90" s="339"/>
      <c r="X90" s="339"/>
      <c r="Y90" s="339"/>
      <c r="Z90" s="339"/>
      <c r="AA90" s="339"/>
      <c r="AB90" s="339"/>
      <c r="AC90" s="339"/>
      <c r="AD90" s="339"/>
      <c r="AE90" s="339"/>
      <c r="AF90" s="339"/>
      <c r="AG90" s="339"/>
      <c r="AH90" s="339"/>
      <c r="AI90" s="339"/>
    </row>
    <row r="91" spans="1:35">
      <c r="A91" s="339"/>
      <c r="B91" s="339"/>
      <c r="C91" s="339"/>
      <c r="D91" s="339"/>
      <c r="E91" s="339"/>
      <c r="F91" s="339"/>
      <c r="G91" s="339"/>
      <c r="H91" s="339"/>
      <c r="I91" s="339"/>
      <c r="J91" s="339"/>
      <c r="K91" s="339"/>
      <c r="L91" s="339"/>
      <c r="M91" s="339"/>
      <c r="N91" s="339"/>
      <c r="O91" s="339"/>
      <c r="P91" s="339"/>
      <c r="Q91" s="339"/>
      <c r="R91" s="339"/>
      <c r="S91" s="339"/>
      <c r="T91" s="339"/>
      <c r="U91" s="339"/>
      <c r="V91" s="339"/>
      <c r="W91" s="339"/>
      <c r="X91" s="339"/>
      <c r="Y91" s="339"/>
      <c r="Z91" s="339"/>
      <c r="AA91" s="339"/>
      <c r="AB91" s="339"/>
      <c r="AC91" s="339"/>
      <c r="AD91" s="339"/>
      <c r="AE91" s="339"/>
      <c r="AF91" s="339"/>
      <c r="AG91" s="339"/>
      <c r="AH91" s="339"/>
      <c r="AI91" s="339"/>
    </row>
    <row r="92" spans="1:35">
      <c r="A92" s="339"/>
      <c r="B92" s="339"/>
      <c r="C92" s="339"/>
      <c r="D92" s="339"/>
      <c r="E92" s="339"/>
      <c r="F92" s="339"/>
      <c r="G92" s="339"/>
      <c r="H92" s="339"/>
      <c r="I92" s="339"/>
      <c r="J92" s="339"/>
      <c r="K92" s="339"/>
      <c r="L92" s="339"/>
      <c r="M92" s="339"/>
      <c r="N92" s="339"/>
      <c r="O92" s="339"/>
      <c r="P92" s="339"/>
      <c r="Q92" s="339"/>
      <c r="R92" s="339"/>
      <c r="S92" s="339"/>
      <c r="T92" s="339"/>
      <c r="U92" s="339"/>
      <c r="V92" s="339"/>
      <c r="W92" s="339"/>
      <c r="X92" s="339"/>
      <c r="Y92" s="339"/>
      <c r="Z92" s="339"/>
      <c r="AA92" s="339"/>
      <c r="AB92" s="339"/>
      <c r="AC92" s="339"/>
      <c r="AD92" s="339"/>
      <c r="AE92" s="339"/>
      <c r="AF92" s="339"/>
      <c r="AG92" s="339"/>
      <c r="AH92" s="339"/>
      <c r="AI92" s="339"/>
    </row>
    <row r="93" spans="1:35">
      <c r="A93" s="339"/>
      <c r="B93" s="339"/>
      <c r="C93" s="339"/>
      <c r="D93" s="339"/>
      <c r="E93" s="339"/>
      <c r="F93" s="339"/>
      <c r="G93" s="339"/>
      <c r="H93" s="339"/>
      <c r="I93" s="339"/>
      <c r="J93" s="339"/>
      <c r="K93" s="339"/>
      <c r="L93" s="339"/>
      <c r="M93" s="339"/>
      <c r="N93" s="339"/>
      <c r="O93" s="339"/>
      <c r="P93" s="339"/>
      <c r="Q93" s="339"/>
      <c r="R93" s="339"/>
      <c r="S93" s="339"/>
      <c r="T93" s="339"/>
      <c r="U93" s="339"/>
      <c r="V93" s="339"/>
      <c r="W93" s="339"/>
      <c r="X93" s="339"/>
      <c r="Y93" s="339"/>
      <c r="Z93" s="339"/>
      <c r="AA93" s="339"/>
      <c r="AB93" s="339"/>
      <c r="AC93" s="339"/>
      <c r="AD93" s="339"/>
      <c r="AE93" s="339"/>
      <c r="AF93" s="339"/>
      <c r="AG93" s="339"/>
      <c r="AH93" s="339"/>
      <c r="AI93" s="339"/>
    </row>
    <row r="94" spans="1:35">
      <c r="A94" s="339"/>
      <c r="B94" s="339"/>
      <c r="C94" s="339"/>
      <c r="D94" s="339"/>
      <c r="E94" s="339"/>
      <c r="F94" s="339"/>
      <c r="G94" s="339"/>
      <c r="H94" s="339"/>
      <c r="I94" s="339"/>
      <c r="J94" s="339"/>
      <c r="K94" s="339"/>
      <c r="L94" s="339"/>
      <c r="M94" s="339"/>
      <c r="N94" s="339"/>
      <c r="O94" s="339"/>
      <c r="P94" s="339"/>
      <c r="Q94" s="339"/>
      <c r="R94" s="339"/>
      <c r="S94" s="339"/>
      <c r="T94" s="339"/>
      <c r="U94" s="339"/>
      <c r="V94" s="339"/>
      <c r="W94" s="339"/>
      <c r="X94" s="339"/>
      <c r="Y94" s="339"/>
      <c r="Z94" s="339"/>
      <c r="AA94" s="339"/>
      <c r="AB94" s="339"/>
      <c r="AC94" s="339"/>
      <c r="AD94" s="339"/>
      <c r="AE94" s="339"/>
      <c r="AF94" s="339"/>
      <c r="AG94" s="339"/>
      <c r="AH94" s="339"/>
      <c r="AI94" s="339"/>
    </row>
    <row r="95" spans="1:35">
      <c r="A95" s="339"/>
      <c r="B95" s="339"/>
      <c r="C95" s="339"/>
      <c r="D95" s="339"/>
      <c r="E95" s="339"/>
      <c r="F95" s="339"/>
      <c r="G95" s="339"/>
      <c r="H95" s="339"/>
      <c r="I95" s="339"/>
      <c r="J95" s="339"/>
      <c r="K95" s="339"/>
      <c r="L95" s="339"/>
      <c r="M95" s="339"/>
      <c r="N95" s="339"/>
      <c r="O95" s="339"/>
      <c r="P95" s="339"/>
      <c r="Q95" s="339"/>
      <c r="R95" s="339"/>
      <c r="S95" s="339"/>
      <c r="T95" s="339"/>
      <c r="U95" s="339"/>
      <c r="V95" s="339"/>
      <c r="W95" s="339"/>
      <c r="X95" s="339"/>
      <c r="Y95" s="339"/>
      <c r="Z95" s="339"/>
      <c r="AA95" s="339"/>
      <c r="AB95" s="339"/>
      <c r="AC95" s="339"/>
      <c r="AD95" s="339"/>
      <c r="AE95" s="339"/>
      <c r="AF95" s="339"/>
      <c r="AG95" s="339"/>
      <c r="AH95" s="339"/>
      <c r="AI95" s="339"/>
    </row>
    <row r="96" spans="1:35">
      <c r="A96" s="339"/>
      <c r="B96" s="339"/>
      <c r="C96" s="339"/>
      <c r="D96" s="339"/>
      <c r="E96" s="339"/>
      <c r="F96" s="339"/>
      <c r="G96" s="339"/>
      <c r="H96" s="339"/>
      <c r="I96" s="339"/>
      <c r="J96" s="339"/>
      <c r="K96" s="339"/>
      <c r="L96" s="339"/>
      <c r="M96" s="339"/>
      <c r="N96" s="339"/>
      <c r="O96" s="339"/>
      <c r="P96" s="339"/>
      <c r="Q96" s="339"/>
      <c r="R96" s="339"/>
      <c r="S96" s="339"/>
      <c r="T96" s="339"/>
      <c r="U96" s="339"/>
      <c r="V96" s="339"/>
      <c r="W96" s="339"/>
      <c r="X96" s="339"/>
      <c r="Y96" s="339"/>
      <c r="Z96" s="339"/>
      <c r="AA96" s="339"/>
      <c r="AB96" s="339"/>
      <c r="AC96" s="339"/>
      <c r="AD96" s="339"/>
      <c r="AE96" s="339"/>
      <c r="AF96" s="339"/>
      <c r="AG96" s="339"/>
      <c r="AH96" s="339"/>
      <c r="AI96" s="339"/>
    </row>
    <row r="97" spans="1:35">
      <c r="A97" s="339"/>
      <c r="B97" s="339"/>
      <c r="C97" s="339"/>
      <c r="D97" s="339"/>
      <c r="E97" s="339"/>
      <c r="F97" s="339"/>
      <c r="G97" s="339"/>
      <c r="H97" s="339"/>
      <c r="I97" s="339"/>
      <c r="J97" s="339"/>
      <c r="K97" s="339"/>
      <c r="L97" s="339"/>
      <c r="M97" s="339"/>
      <c r="N97" s="339"/>
      <c r="O97" s="339"/>
      <c r="P97" s="339"/>
      <c r="Q97" s="339"/>
      <c r="R97" s="339"/>
      <c r="S97" s="339"/>
      <c r="T97" s="339"/>
      <c r="U97" s="339"/>
      <c r="V97" s="339"/>
      <c r="W97" s="339"/>
      <c r="X97" s="339"/>
      <c r="Y97" s="339"/>
      <c r="Z97" s="339"/>
      <c r="AA97" s="339"/>
      <c r="AB97" s="339"/>
      <c r="AC97" s="339"/>
      <c r="AD97" s="339"/>
      <c r="AE97" s="339"/>
      <c r="AF97" s="339"/>
      <c r="AG97" s="339"/>
      <c r="AH97" s="339"/>
      <c r="AI97" s="339"/>
    </row>
    <row r="98" spans="1:35">
      <c r="A98" s="339"/>
      <c r="B98" s="339"/>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9"/>
      <c r="AG98" s="339"/>
      <c r="AH98" s="339"/>
      <c r="AI98" s="339"/>
    </row>
    <row r="99" spans="1:35">
      <c r="A99" s="339"/>
      <c r="B99" s="339"/>
      <c r="C99" s="339"/>
      <c r="D99" s="339"/>
      <c r="E99" s="339"/>
      <c r="F99" s="339"/>
      <c r="G99" s="339"/>
      <c r="H99" s="339"/>
      <c r="I99" s="339"/>
      <c r="J99" s="339"/>
      <c r="K99" s="339"/>
      <c r="L99" s="339"/>
      <c r="M99" s="339"/>
      <c r="N99" s="339"/>
      <c r="O99" s="339"/>
      <c r="P99" s="339"/>
      <c r="Q99" s="339"/>
      <c r="R99" s="339"/>
      <c r="S99" s="339"/>
      <c r="T99" s="339"/>
      <c r="U99" s="339"/>
      <c r="V99" s="339"/>
      <c r="W99" s="339"/>
      <c r="X99" s="339"/>
      <c r="Y99" s="339"/>
      <c r="Z99" s="339"/>
      <c r="AA99" s="339"/>
      <c r="AB99" s="339"/>
      <c r="AC99" s="339"/>
      <c r="AD99" s="339"/>
      <c r="AE99" s="339"/>
      <c r="AF99" s="339"/>
      <c r="AG99" s="339"/>
      <c r="AH99" s="339"/>
      <c r="AI99" s="339"/>
    </row>
    <row r="100" spans="1:35">
      <c r="A100" s="339"/>
      <c r="B100" s="339"/>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c r="AA100" s="339"/>
      <c r="AB100" s="339"/>
      <c r="AC100" s="339"/>
      <c r="AD100" s="339"/>
      <c r="AE100" s="339"/>
      <c r="AF100" s="339"/>
      <c r="AG100" s="339"/>
      <c r="AH100" s="339"/>
      <c r="AI100" s="339"/>
    </row>
    <row r="101" spans="1:35">
      <c r="A101" s="339"/>
      <c r="B101" s="339"/>
      <c r="C101" s="339"/>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39"/>
      <c r="Z101" s="339"/>
      <c r="AA101" s="339"/>
      <c r="AB101" s="339"/>
      <c r="AC101" s="339"/>
      <c r="AD101" s="339"/>
      <c r="AE101" s="339"/>
      <c r="AF101" s="339"/>
      <c r="AG101" s="339"/>
      <c r="AH101" s="339"/>
      <c r="AI101" s="339"/>
    </row>
    <row r="102" spans="1:35">
      <c r="A102" s="339"/>
      <c r="B102" s="339"/>
      <c r="C102" s="339"/>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c r="AA102" s="339"/>
      <c r="AB102" s="339"/>
      <c r="AC102" s="339"/>
      <c r="AD102" s="339"/>
      <c r="AE102" s="339"/>
      <c r="AF102" s="339"/>
      <c r="AG102" s="339"/>
      <c r="AH102" s="339"/>
      <c r="AI102" s="339"/>
    </row>
    <row r="103" spans="1:35">
      <c r="A103" s="339"/>
      <c r="B103" s="339"/>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c r="AF103" s="339"/>
      <c r="AG103" s="339"/>
      <c r="AH103" s="339"/>
      <c r="AI103" s="339"/>
    </row>
    <row r="104" spans="1:35">
      <c r="A104" s="339"/>
      <c r="B104" s="339"/>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c r="AH104" s="339"/>
      <c r="AI104" s="339"/>
    </row>
    <row r="105" spans="1:35">
      <c r="A105" s="339"/>
      <c r="B105" s="339"/>
      <c r="C105" s="339"/>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39"/>
      <c r="Z105" s="339"/>
      <c r="AA105" s="339"/>
      <c r="AB105" s="339"/>
      <c r="AC105" s="339"/>
      <c r="AD105" s="339"/>
      <c r="AE105" s="339"/>
      <c r="AF105" s="339"/>
      <c r="AG105" s="339"/>
      <c r="AH105" s="339"/>
      <c r="AI105" s="339"/>
    </row>
    <row r="106" spans="1:35">
      <c r="A106" s="339"/>
      <c r="B106" s="339"/>
      <c r="C106" s="339"/>
      <c r="D106" s="339"/>
      <c r="E106" s="339"/>
      <c r="F106" s="339"/>
      <c r="G106" s="339"/>
      <c r="H106" s="339"/>
      <c r="I106" s="339"/>
      <c r="J106" s="339"/>
      <c r="K106" s="339"/>
      <c r="L106" s="339"/>
      <c r="M106" s="339"/>
      <c r="N106" s="339"/>
      <c r="O106" s="339"/>
      <c r="P106" s="339"/>
      <c r="Q106" s="339"/>
      <c r="R106" s="339"/>
      <c r="S106" s="339"/>
      <c r="T106" s="339"/>
      <c r="U106" s="339"/>
      <c r="V106" s="339"/>
      <c r="W106" s="339"/>
      <c r="X106" s="339"/>
      <c r="Y106" s="339"/>
      <c r="Z106" s="339"/>
      <c r="AA106" s="339"/>
      <c r="AB106" s="339"/>
      <c r="AC106" s="339"/>
      <c r="AD106" s="339"/>
      <c r="AE106" s="339"/>
      <c r="AF106" s="339"/>
      <c r="AG106" s="339"/>
      <c r="AH106" s="339"/>
      <c r="AI106" s="339"/>
    </row>
    <row r="107" spans="1:35">
      <c r="A107" s="339"/>
      <c r="B107" s="339"/>
      <c r="C107" s="339"/>
      <c r="D107" s="339"/>
      <c r="E107" s="339"/>
      <c r="F107" s="339"/>
      <c r="G107" s="339"/>
      <c r="H107" s="339"/>
      <c r="I107" s="339"/>
      <c r="J107" s="339"/>
      <c r="K107" s="339"/>
      <c r="L107" s="339"/>
      <c r="M107" s="339"/>
      <c r="N107" s="339"/>
      <c r="O107" s="339"/>
      <c r="P107" s="339"/>
      <c r="Q107" s="339"/>
      <c r="R107" s="339"/>
      <c r="S107" s="339"/>
      <c r="T107" s="339"/>
      <c r="U107" s="339"/>
      <c r="V107" s="339"/>
      <c r="W107" s="339"/>
      <c r="X107" s="339"/>
      <c r="Y107" s="339"/>
      <c r="Z107" s="339"/>
      <c r="AA107" s="339"/>
      <c r="AB107" s="339"/>
      <c r="AC107" s="339"/>
      <c r="AD107" s="339"/>
      <c r="AE107" s="339"/>
      <c r="AF107" s="339"/>
      <c r="AG107" s="339"/>
      <c r="AH107" s="339"/>
      <c r="AI107" s="339"/>
    </row>
    <row r="108" spans="1:35">
      <c r="A108" s="339"/>
      <c r="B108" s="339"/>
      <c r="C108" s="339"/>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c r="AA108" s="339"/>
      <c r="AB108" s="339"/>
      <c r="AC108" s="339"/>
      <c r="AD108" s="339"/>
      <c r="AE108" s="339"/>
      <c r="AF108" s="339"/>
      <c r="AG108" s="339"/>
      <c r="AH108" s="339"/>
      <c r="AI108" s="339"/>
    </row>
    <row r="109" spans="1:35">
      <c r="A109" s="339"/>
      <c r="B109" s="339"/>
      <c r="C109" s="339"/>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39"/>
      <c r="Z109" s="339"/>
      <c r="AA109" s="339"/>
      <c r="AB109" s="339"/>
      <c r="AC109" s="339"/>
      <c r="AD109" s="339"/>
      <c r="AE109" s="339"/>
      <c r="AF109" s="339"/>
      <c r="AG109" s="339"/>
      <c r="AH109" s="339"/>
      <c r="AI109" s="339"/>
    </row>
    <row r="110" spans="1:35">
      <c r="A110" s="339"/>
      <c r="B110" s="339"/>
      <c r="C110" s="339"/>
      <c r="D110" s="339"/>
      <c r="E110" s="339"/>
      <c r="F110" s="339"/>
      <c r="G110" s="339"/>
      <c r="H110" s="339"/>
      <c r="I110" s="339"/>
      <c r="J110" s="339"/>
      <c r="K110" s="339"/>
      <c r="L110" s="339"/>
      <c r="M110" s="339"/>
      <c r="N110" s="339"/>
      <c r="O110" s="339"/>
      <c r="P110" s="339"/>
      <c r="Q110" s="339"/>
      <c r="R110" s="339"/>
      <c r="S110" s="339"/>
      <c r="T110" s="339"/>
      <c r="U110" s="339"/>
      <c r="V110" s="339"/>
      <c r="W110" s="339"/>
      <c r="X110" s="339"/>
      <c r="Y110" s="339"/>
      <c r="Z110" s="339"/>
      <c r="AA110" s="339"/>
      <c r="AB110" s="339"/>
      <c r="AC110" s="339"/>
      <c r="AD110" s="339"/>
      <c r="AE110" s="339"/>
      <c r="AF110" s="339"/>
      <c r="AG110" s="339"/>
      <c r="AH110" s="339"/>
      <c r="AI110" s="339"/>
    </row>
    <row r="111" spans="1:35">
      <c r="A111" s="339"/>
      <c r="B111" s="339"/>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row>
    <row r="112" spans="1:35">
      <c r="A112" s="339"/>
      <c r="B112" s="339"/>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c r="AG112" s="339"/>
      <c r="AH112" s="339"/>
      <c r="AI112" s="339"/>
    </row>
    <row r="113" spans="20:35">
      <c r="T113" s="339"/>
      <c r="U113" s="339"/>
      <c r="V113" s="339"/>
      <c r="W113" s="339"/>
      <c r="X113" s="339"/>
      <c r="Y113" s="339"/>
      <c r="Z113" s="339"/>
      <c r="AA113" s="339"/>
      <c r="AB113" s="339"/>
      <c r="AC113" s="339"/>
      <c r="AD113" s="339"/>
      <c r="AE113" s="339"/>
      <c r="AF113" s="339"/>
      <c r="AG113" s="339"/>
      <c r="AH113" s="339"/>
      <c r="AI113" s="339"/>
    </row>
    <row r="114" spans="20:35">
      <c r="T114" s="339"/>
      <c r="U114" s="339"/>
      <c r="V114" s="339"/>
      <c r="W114" s="339"/>
      <c r="X114" s="339"/>
      <c r="Y114" s="339"/>
      <c r="Z114" s="339"/>
      <c r="AA114" s="339"/>
      <c r="AB114" s="339"/>
      <c r="AC114" s="339"/>
      <c r="AD114" s="339"/>
      <c r="AE114" s="339"/>
      <c r="AF114" s="339"/>
      <c r="AG114" s="339"/>
      <c r="AH114" s="339"/>
      <c r="AI114" s="339"/>
    </row>
    <row r="115" spans="20:35">
      <c r="T115" s="339"/>
      <c r="U115" s="339"/>
      <c r="V115" s="339"/>
      <c r="W115" s="339"/>
      <c r="X115" s="339"/>
      <c r="Y115" s="339"/>
      <c r="Z115" s="339"/>
      <c r="AA115" s="339"/>
      <c r="AB115" s="339"/>
      <c r="AC115" s="339"/>
      <c r="AD115" s="339"/>
      <c r="AE115" s="339"/>
      <c r="AF115" s="339"/>
      <c r="AG115" s="339"/>
      <c r="AH115" s="339"/>
      <c r="AI115" s="339"/>
    </row>
    <row r="116" spans="20:35">
      <c r="T116" s="339"/>
      <c r="U116" s="339"/>
      <c r="V116" s="339"/>
      <c r="W116" s="339"/>
      <c r="X116" s="339"/>
      <c r="Y116" s="339"/>
      <c r="Z116" s="339"/>
      <c r="AA116" s="339"/>
      <c r="AB116" s="339"/>
      <c r="AC116" s="339"/>
      <c r="AD116" s="339"/>
      <c r="AE116" s="339"/>
      <c r="AF116" s="339"/>
      <c r="AG116" s="339"/>
      <c r="AH116" s="339"/>
      <c r="AI116" s="339"/>
    </row>
    <row r="117" spans="20:35">
      <c r="T117" s="339"/>
      <c r="U117" s="339"/>
      <c r="V117" s="339"/>
      <c r="W117" s="339"/>
      <c r="X117" s="339"/>
      <c r="Y117" s="339"/>
      <c r="Z117" s="339"/>
      <c r="AA117" s="339"/>
      <c r="AB117" s="339"/>
      <c r="AC117" s="339"/>
      <c r="AD117" s="339"/>
      <c r="AE117" s="339"/>
      <c r="AF117" s="339"/>
      <c r="AG117" s="339"/>
      <c r="AH117" s="339"/>
      <c r="AI117" s="339"/>
    </row>
    <row r="118" spans="20:35">
      <c r="T118" s="339"/>
      <c r="U118" s="339"/>
      <c r="V118" s="339"/>
      <c r="W118" s="339"/>
      <c r="X118" s="339"/>
      <c r="Y118" s="339"/>
      <c r="Z118" s="339"/>
      <c r="AA118" s="339"/>
      <c r="AB118" s="339"/>
      <c r="AC118" s="339"/>
      <c r="AD118" s="339"/>
      <c r="AE118" s="339"/>
      <c r="AF118" s="339"/>
      <c r="AG118" s="339"/>
      <c r="AH118" s="339"/>
      <c r="AI118" s="339"/>
    </row>
    <row r="119" spans="20:35">
      <c r="T119" s="339"/>
      <c r="U119" s="339"/>
      <c r="V119" s="339"/>
      <c r="W119" s="339"/>
      <c r="X119" s="339"/>
      <c r="Y119" s="339"/>
      <c r="Z119" s="339"/>
      <c r="AA119" s="339"/>
      <c r="AB119" s="339"/>
      <c r="AC119" s="339"/>
      <c r="AD119" s="339"/>
      <c r="AE119" s="339"/>
      <c r="AF119" s="339"/>
      <c r="AG119" s="339"/>
      <c r="AH119" s="339"/>
      <c r="AI119" s="339"/>
    </row>
    <row r="120" spans="20:35">
      <c r="T120" s="339"/>
      <c r="U120" s="339"/>
      <c r="V120" s="339"/>
      <c r="W120" s="339"/>
      <c r="X120" s="339"/>
      <c r="Y120" s="339"/>
      <c r="Z120" s="339"/>
      <c r="AA120" s="339"/>
      <c r="AB120" s="339"/>
      <c r="AC120" s="339"/>
      <c r="AD120" s="339"/>
      <c r="AE120" s="339"/>
      <c r="AF120" s="339"/>
      <c r="AG120" s="339"/>
      <c r="AH120" s="339"/>
      <c r="AI120" s="339"/>
    </row>
    <row r="121" spans="20:35">
      <c r="T121" s="339"/>
      <c r="U121" s="339"/>
      <c r="V121" s="339"/>
      <c r="W121" s="339"/>
      <c r="X121" s="339"/>
      <c r="Y121" s="339"/>
      <c r="Z121" s="339"/>
      <c r="AA121" s="339"/>
      <c r="AB121" s="339"/>
      <c r="AC121" s="339"/>
      <c r="AD121" s="339"/>
      <c r="AE121" s="339"/>
      <c r="AF121" s="339"/>
      <c r="AG121" s="339"/>
      <c r="AH121" s="339"/>
      <c r="AI121" s="339"/>
    </row>
    <row r="122" spans="20:35">
      <c r="T122" s="339"/>
      <c r="U122" s="339"/>
      <c r="V122" s="339"/>
      <c r="W122" s="339"/>
      <c r="X122" s="339"/>
      <c r="Y122" s="339"/>
      <c r="Z122" s="339"/>
      <c r="AA122" s="339"/>
      <c r="AB122" s="339"/>
      <c r="AC122" s="339"/>
      <c r="AD122" s="339"/>
      <c r="AE122" s="339"/>
      <c r="AF122" s="339"/>
      <c r="AG122" s="339"/>
      <c r="AH122" s="339"/>
      <c r="AI122" s="339"/>
    </row>
    <row r="123" spans="20:35">
      <c r="T123" s="339"/>
      <c r="U123" s="339"/>
      <c r="V123" s="339"/>
      <c r="W123" s="339"/>
      <c r="X123" s="339"/>
      <c r="Y123" s="339"/>
      <c r="Z123" s="339"/>
      <c r="AA123" s="339"/>
      <c r="AB123" s="339"/>
      <c r="AC123" s="339"/>
      <c r="AD123" s="339"/>
      <c r="AE123" s="339"/>
      <c r="AF123" s="339"/>
      <c r="AG123" s="339"/>
      <c r="AH123" s="339"/>
      <c r="AI123" s="339"/>
    </row>
  </sheetData>
  <sheetProtection algorithmName="SHA-512" hashValue="p/ZGEF+tDyslC7uM30WOzSlK996/lcq++Oq6Q/nzDBhwjoJKsk0vnhEVrQxD5b2Py2qcqhdAlfLyQL2CdTE88A==" saltValue="kp29GMP2cbSPIyEYzrP/OQ==" spinCount="100000" sheet="1" scenarios="1" insertHyperlinks="0"/>
  <protectedRanges>
    <protectedRange sqref="H8 A29:S112 I13:K13 E13:G20 I16:K16 T1:AI123 S1:S28 I19:K20" name="Range1"/>
    <protectedRange sqref="I14:K15 I17:K18" name="Range1_2"/>
  </protectedRanges>
  <dataConsolidate/>
  <mergeCells count="46">
    <mergeCell ref="N10:O12"/>
    <mergeCell ref="P10:R12"/>
    <mergeCell ref="A5:S6"/>
    <mergeCell ref="B10:H12"/>
    <mergeCell ref="L14:M14"/>
    <mergeCell ref="L15:M15"/>
    <mergeCell ref="L16:M16"/>
    <mergeCell ref="L18:M18"/>
    <mergeCell ref="H9:I9"/>
    <mergeCell ref="I10:K11"/>
    <mergeCell ref="L10:M12"/>
    <mergeCell ref="L13:M13"/>
    <mergeCell ref="I13:K13"/>
    <mergeCell ref="I14:K14"/>
    <mergeCell ref="I15:K15"/>
    <mergeCell ref="I16:K16"/>
    <mergeCell ref="I18:K18"/>
    <mergeCell ref="P20:R20"/>
    <mergeCell ref="N13:O13"/>
    <mergeCell ref="N14:O14"/>
    <mergeCell ref="N15:O15"/>
    <mergeCell ref="N16:O16"/>
    <mergeCell ref="N17:O17"/>
    <mergeCell ref="N18:O18"/>
    <mergeCell ref="N19:O19"/>
    <mergeCell ref="N20:O20"/>
    <mergeCell ref="P17:R17"/>
    <mergeCell ref="P18:R18"/>
    <mergeCell ref="P19:R19"/>
    <mergeCell ref="P13:R13"/>
    <mergeCell ref="P14:R14"/>
    <mergeCell ref="P15:R15"/>
    <mergeCell ref="P16:R16"/>
    <mergeCell ref="D3:J3"/>
    <mergeCell ref="O3:R3"/>
    <mergeCell ref="H7:I7"/>
    <mergeCell ref="H8:I8"/>
    <mergeCell ref="A1:S1"/>
    <mergeCell ref="B8:G8"/>
    <mergeCell ref="B22:D23"/>
    <mergeCell ref="L17:M17"/>
    <mergeCell ref="I17:K17"/>
    <mergeCell ref="L19:M19"/>
    <mergeCell ref="L20:M20"/>
    <mergeCell ref="I22:K23"/>
    <mergeCell ref="F22:H23"/>
  </mergeCells>
  <conditionalFormatting sqref="H8:I8">
    <cfRule type="expression" dxfId="111" priority="112" stopIfTrue="1">
      <formula>H7="other"</formula>
    </cfRule>
    <cfRule type="expression" dxfId="110" priority="113" stopIfTrue="1">
      <formula>AND(H7="aluminium",H8&lt;3.2)</formula>
    </cfRule>
    <cfRule type="expression" dxfId="109" priority="114" stopIfTrue="1">
      <formula>AND(H7="aluminium",H8&gt;=3.2)</formula>
    </cfRule>
    <cfRule type="expression" dxfId="108" priority="115" stopIfTrue="1">
      <formula>AND(H7="steel",H8&lt;1.25)</formula>
    </cfRule>
    <cfRule type="expression" dxfId="107" priority="116" stopIfTrue="1">
      <formula>AND(H7="steel",H8&gt;=1.25)</formula>
    </cfRule>
  </conditionalFormatting>
  <conditionalFormatting sqref="I13 I16">
    <cfRule type="cellIs" dxfId="106" priority="64" operator="equal">
      <formula>" "</formula>
    </cfRule>
  </conditionalFormatting>
  <conditionalFormatting sqref="I13:K13">
    <cfRule type="cellIs" dxfId="105" priority="61" stopIfTrue="1" operator="equal">
      <formula>"Yes"</formula>
    </cfRule>
    <cfRule type="cellIs" dxfId="104" priority="62" stopIfTrue="1" operator="equal">
      <formula>"n.a."</formula>
    </cfRule>
    <cfRule type="cellIs" dxfId="103" priority="63" stopIfTrue="1" operator="equal">
      <formula>"No"</formula>
    </cfRule>
  </conditionalFormatting>
  <conditionalFormatting sqref="I16">
    <cfRule type="cellIs" dxfId="102" priority="54" stopIfTrue="1" operator="equal">
      <formula>"Yes"</formula>
    </cfRule>
    <cfRule type="cellIs" dxfId="101" priority="55" stopIfTrue="1" operator="equal">
      <formula>"n.a."</formula>
    </cfRule>
    <cfRule type="cellIs" dxfId="100" priority="56" stopIfTrue="1" operator="equal">
      <formula>"No"</formula>
    </cfRule>
  </conditionalFormatting>
  <conditionalFormatting sqref="I22">
    <cfRule type="expression" dxfId="99" priority="52" stopIfTrue="1">
      <formula>I22&lt;&gt;"Compliance shown"</formula>
    </cfRule>
    <cfRule type="expression" dxfId="98" priority="53" stopIfTrue="1">
      <formula>I22="Compliance shown"</formula>
    </cfRule>
  </conditionalFormatting>
  <conditionalFormatting sqref="I19:K19">
    <cfRule type="cellIs" dxfId="97" priority="47" operator="equal">
      <formula>" "</formula>
    </cfRule>
  </conditionalFormatting>
  <conditionalFormatting sqref="I19:K19">
    <cfRule type="cellIs" dxfId="96" priority="44" stopIfTrue="1" operator="equal">
      <formula>"Yes"</formula>
    </cfRule>
    <cfRule type="cellIs" dxfId="95" priority="45" stopIfTrue="1" operator="equal">
      <formula>"n.a."</formula>
    </cfRule>
    <cfRule type="cellIs" dxfId="94" priority="46" stopIfTrue="1" operator="equal">
      <formula>"No"</formula>
    </cfRule>
  </conditionalFormatting>
  <conditionalFormatting sqref="I20:K20">
    <cfRule type="cellIs" dxfId="93" priority="22" operator="equal">
      <formula>" "</formula>
    </cfRule>
  </conditionalFormatting>
  <conditionalFormatting sqref="I20:K20">
    <cfRule type="cellIs" dxfId="92" priority="19" stopIfTrue="1" operator="equal">
      <formula>"Yes"</formula>
    </cfRule>
    <cfRule type="cellIs" dxfId="91" priority="20" stopIfTrue="1" operator="equal">
      <formula>"n.a."</formula>
    </cfRule>
    <cfRule type="cellIs" dxfId="90" priority="21" stopIfTrue="1" operator="equal">
      <formula>"No"</formula>
    </cfRule>
  </conditionalFormatting>
  <conditionalFormatting sqref="I14:I15">
    <cfRule type="cellIs" dxfId="89" priority="18" operator="equal">
      <formula>" "</formula>
    </cfRule>
  </conditionalFormatting>
  <conditionalFormatting sqref="I14:K14">
    <cfRule type="cellIs" dxfId="88" priority="15" stopIfTrue="1" operator="equal">
      <formula>"Yes"</formula>
    </cfRule>
    <cfRule type="cellIs" dxfId="87" priority="16" stopIfTrue="1" operator="equal">
      <formula>"n.a."</formula>
    </cfRule>
    <cfRule type="cellIs" dxfId="86" priority="17" stopIfTrue="1" operator="equal">
      <formula>"No"</formula>
    </cfRule>
  </conditionalFormatting>
  <conditionalFormatting sqref="I14:K14">
    <cfRule type="expression" dxfId="85" priority="14">
      <formula>I14="N/A"</formula>
    </cfRule>
  </conditionalFormatting>
  <conditionalFormatting sqref="I15:K15">
    <cfRule type="cellIs" dxfId="84" priority="11" stopIfTrue="1" operator="equal">
      <formula>"Yes"</formula>
    </cfRule>
    <cfRule type="cellIs" dxfId="83" priority="12" stopIfTrue="1" operator="equal">
      <formula>"n.a."</formula>
    </cfRule>
    <cfRule type="cellIs" dxfId="82" priority="13" stopIfTrue="1" operator="equal">
      <formula>"No"</formula>
    </cfRule>
  </conditionalFormatting>
  <conditionalFormatting sqref="I15:K15">
    <cfRule type="expression" dxfId="81" priority="10">
      <formula>I15="N/A"</formula>
    </cfRule>
  </conditionalFormatting>
  <conditionalFormatting sqref="I17:I18">
    <cfRule type="cellIs" dxfId="80" priority="9" operator="equal">
      <formula>" "</formula>
    </cfRule>
  </conditionalFormatting>
  <conditionalFormatting sqref="I17:K17">
    <cfRule type="cellIs" dxfId="79" priority="6" stopIfTrue="1" operator="equal">
      <formula>"Yes"</formula>
    </cfRule>
    <cfRule type="cellIs" dxfId="78" priority="7" stopIfTrue="1" operator="equal">
      <formula>"n.a."</formula>
    </cfRule>
    <cfRule type="cellIs" dxfId="77" priority="8" stopIfTrue="1" operator="equal">
      <formula>"No"</formula>
    </cfRule>
  </conditionalFormatting>
  <conditionalFormatting sqref="I17:K17">
    <cfRule type="expression" dxfId="76" priority="5">
      <formula>I17="N/A"</formula>
    </cfRule>
  </conditionalFormatting>
  <conditionalFormatting sqref="I18:K18">
    <cfRule type="cellIs" dxfId="75" priority="2" stopIfTrue="1" operator="equal">
      <formula>"Yes"</formula>
    </cfRule>
    <cfRule type="cellIs" dxfId="74" priority="3" stopIfTrue="1" operator="equal">
      <formula>"n.a."</formula>
    </cfRule>
    <cfRule type="cellIs" dxfId="73" priority="4" stopIfTrue="1" operator="equal">
      <formula>"No"</formula>
    </cfRule>
  </conditionalFormatting>
  <conditionalFormatting sqref="I18:K18">
    <cfRule type="expression" dxfId="72" priority="1">
      <formula>I18="N/A"</formula>
    </cfRule>
  </conditionalFormatting>
  <dataValidations count="4">
    <dataValidation type="list" allowBlank="1" showInputMessage="1" showErrorMessage="1" sqref="H8:I8" xr:uid="{00000000-0002-0000-1E00-000001000000}">
      <formula1>"Pouch, Cylinder, Other"</formula1>
    </dataValidation>
    <dataValidation type="list" allowBlank="1" showInputMessage="1" showErrorMessage="1" sqref="I16 I13:K13 I19:K20" xr:uid="{00000000-0002-0000-1E00-000002000000}">
      <formula1>"No, Yes"</formula1>
    </dataValidation>
    <dataValidation type="list" allowBlank="1" showInputMessage="1" showErrorMessage="1" sqref="N22:N23" xr:uid="{00000000-0002-0000-1E00-000000000000}">
      <formula1>"Steel, Aluminium, Other"</formula1>
    </dataValidation>
    <dataValidation type="list" allowBlank="1" showInputMessage="1" showErrorMessage="1" sqref="I14:K15 I17:K18" xr:uid="{B78271A8-30C8-4D46-A980-6D86C62D6C4F}">
      <formula1>"No, Yes,N/A"</formula1>
    </dataValidation>
  </dataValidations>
  <hyperlinks>
    <hyperlink ref="L8" location="'Cover Sheet'!A1" display="BACK to COVER SHEET" xr:uid="{00000000-0004-0000-1E00-000000000000}"/>
    <hyperlink ref="B13" location="'EV5.5.3 Guidance Notes'!A1" display="EV5.5.3" xr:uid="{CBBF6227-518F-4E4C-BA02-78B70ADA103D}"/>
    <hyperlink ref="B14" location="'EV5.5.9 Guidance Notes'!A1" display="EV5.5.9" xr:uid="{10C57C04-5CA9-4D9E-A6D0-BDA754936407}"/>
    <hyperlink ref="B15" location="'EV5.5.10 Guidance Notes'!A1" display="EV5.5.10" xr:uid="{52E5C7D9-A6A8-4448-8998-BD3857FB9B4A}"/>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rgb="FFFFFF66"/>
  </sheetPr>
  <dimension ref="B1:V20086"/>
  <sheetViews>
    <sheetView showGridLines="0" workbookViewId="0"/>
  </sheetViews>
  <sheetFormatPr baseColWidth="10" defaultColWidth="11.42578125" defaultRowHeight="12.75"/>
  <cols>
    <col min="1" max="1" width="4.28515625" customWidth="1"/>
    <col min="2" max="2" width="36" customWidth="1"/>
    <col min="3" max="22" width="7.7109375" customWidth="1"/>
  </cols>
  <sheetData>
    <row r="1" spans="2:22" ht="15.75">
      <c r="B1" s="1525" t="s">
        <v>660</v>
      </c>
      <c r="C1" s="1525"/>
    </row>
    <row r="2" spans="2:22" ht="12.75" customHeight="1">
      <c r="C2" s="43"/>
      <c r="D2" s="43"/>
    </row>
    <row r="3" spans="2:22" ht="12.75" customHeight="1">
      <c r="B3" s="361" t="s">
        <v>661</v>
      </c>
      <c r="C3" s="571"/>
      <c r="D3" s="571"/>
      <c r="E3" s="571"/>
      <c r="F3" s="571"/>
      <c r="G3" s="571"/>
      <c r="H3" s="571"/>
      <c r="I3" s="571"/>
      <c r="J3" s="571"/>
      <c r="K3" s="571"/>
      <c r="M3" s="419"/>
      <c r="N3" s="419"/>
    </row>
    <row r="4" spans="2:22" ht="12.75" customHeight="1">
      <c r="B4" s="420" t="s">
        <v>662</v>
      </c>
      <c r="I4" s="421"/>
      <c r="M4" s="419"/>
      <c r="N4" s="419"/>
    </row>
    <row r="5" spans="2:22" ht="12.75" customHeight="1">
      <c r="B5" s="420" t="s">
        <v>663</v>
      </c>
      <c r="C5" s="514"/>
      <c r="I5" s="421"/>
      <c r="M5" s="419"/>
      <c r="N5" s="419"/>
    </row>
    <row r="6" spans="2:22" ht="12.75" customHeight="1">
      <c r="B6" s="420" t="s">
        <v>664</v>
      </c>
      <c r="C6" s="514"/>
      <c r="I6" s="421"/>
      <c r="M6" s="419"/>
      <c r="N6" s="419"/>
    </row>
    <row r="7" spans="2:22" ht="12.75" customHeight="1">
      <c r="B7" s="420"/>
      <c r="C7" s="514"/>
      <c r="I7" s="421"/>
      <c r="M7" s="419"/>
      <c r="N7" s="419"/>
    </row>
    <row r="8" spans="2:22" ht="12.75" customHeight="1">
      <c r="B8" s="415" t="s">
        <v>665</v>
      </c>
      <c r="C8" s="514"/>
      <c r="I8" s="421"/>
      <c r="M8" s="419"/>
      <c r="N8" s="419"/>
      <c r="S8" s="162" t="s">
        <v>226</v>
      </c>
    </row>
    <row r="9" spans="2:22" ht="12.75" customHeight="1">
      <c r="B9" s="3"/>
      <c r="I9" s="421"/>
      <c r="M9" s="419"/>
      <c r="N9" s="422"/>
    </row>
    <row r="10" spans="2:22" s="104" customFormat="1">
      <c r="B10" s="1523" t="s">
        <v>666</v>
      </c>
      <c r="C10" s="1304" t="str">
        <f>IF(AND(D12="PASS",D17="PASS",D21="PASS",D22="pass"),"PASS","FAIL")</f>
        <v>FAIL</v>
      </c>
      <c r="D10" s="1305"/>
      <c r="E10" s="20"/>
      <c r="F10" s="20"/>
      <c r="G10" s="20"/>
      <c r="H10" s="20"/>
      <c r="I10" s="20"/>
      <c r="J10" s="20"/>
      <c r="K10" s="20"/>
      <c r="L10" s="20"/>
      <c r="M10" s="20"/>
      <c r="N10" s="20"/>
      <c r="O10" s="20"/>
      <c r="P10" s="20"/>
      <c r="Q10" s="20"/>
      <c r="R10" s="20"/>
      <c r="S10" s="20"/>
      <c r="T10" s="20"/>
      <c r="U10" s="20"/>
      <c r="V10" s="21"/>
    </row>
    <row r="11" spans="2:22" s="104" customFormat="1">
      <c r="B11" s="1524"/>
      <c r="C11" s="56"/>
      <c r="D11" s="55"/>
      <c r="E11" s="26"/>
      <c r="F11" s="26"/>
      <c r="G11" s="26"/>
      <c r="H11" s="26"/>
      <c r="I11" s="26"/>
      <c r="J11" s="26"/>
      <c r="K11" s="26"/>
      <c r="L11" s="26"/>
      <c r="M11" s="26"/>
      <c r="N11" s="26"/>
      <c r="O11" s="26"/>
      <c r="P11" s="26"/>
      <c r="Q11" s="26"/>
      <c r="R11" s="26"/>
      <c r="S11" s="26"/>
      <c r="T11" s="26"/>
      <c r="U11" s="26"/>
      <c r="V11" s="27"/>
    </row>
    <row r="12" spans="2:22" s="104" customFormat="1">
      <c r="B12" s="58" t="s">
        <v>477</v>
      </c>
      <c r="C12" s="105"/>
      <c r="D12" s="60" t="str">
        <f>IF(C12&gt;=4,"PASS","FAIL")</f>
        <v>FAIL</v>
      </c>
      <c r="E12" s="26"/>
      <c r="F12" s="26"/>
      <c r="G12" s="26"/>
      <c r="H12" s="26"/>
      <c r="I12" s="26"/>
      <c r="J12" s="26"/>
      <c r="K12" s="26"/>
      <c r="L12" s="26"/>
      <c r="M12" s="26"/>
      <c r="N12" s="26"/>
      <c r="O12" s="26"/>
      <c r="P12" s="26"/>
      <c r="Q12" s="26"/>
      <c r="R12" s="26"/>
      <c r="S12" s="26"/>
      <c r="T12" s="26"/>
      <c r="U12" s="26"/>
      <c r="V12" s="27"/>
    </row>
    <row r="13" spans="2:22" s="104" customFormat="1">
      <c r="B13" s="390" t="s">
        <v>557</v>
      </c>
      <c r="C13" s="99"/>
      <c r="D13" s="61"/>
      <c r="E13" s="26"/>
      <c r="F13" s="26"/>
      <c r="G13" s="26"/>
      <c r="H13" s="26"/>
      <c r="I13" s="26"/>
      <c r="J13" s="26"/>
      <c r="K13" s="26"/>
      <c r="L13" s="26"/>
      <c r="M13" s="26"/>
      <c r="N13" s="26"/>
      <c r="O13" s="26"/>
      <c r="P13" s="26"/>
      <c r="Q13" s="26"/>
      <c r="R13" s="26"/>
      <c r="S13" s="26"/>
      <c r="T13" s="26"/>
      <c r="U13" s="26"/>
      <c r="V13" s="27"/>
    </row>
    <row r="14" spans="2:22" s="104" customFormat="1">
      <c r="B14" s="390" t="s">
        <v>492</v>
      </c>
      <c r="C14" s="969"/>
      <c r="D14" s="61"/>
      <c r="E14" s="26"/>
      <c r="F14" s="26"/>
      <c r="G14" s="26"/>
      <c r="H14" s="26"/>
      <c r="I14" s="26"/>
      <c r="J14" s="26"/>
      <c r="K14" s="26"/>
      <c r="L14" s="26"/>
      <c r="M14" s="26"/>
      <c r="N14" s="26"/>
      <c r="O14" s="26"/>
      <c r="P14" s="26"/>
      <c r="Q14" s="26"/>
      <c r="R14" s="26"/>
      <c r="S14" s="26"/>
      <c r="T14" s="26"/>
      <c r="U14" s="26"/>
      <c r="V14" s="27"/>
    </row>
    <row r="15" spans="2:22" s="104" customFormat="1">
      <c r="B15" s="390" t="s">
        <v>483</v>
      </c>
      <c r="C15" s="99"/>
      <c r="D15" s="61"/>
      <c r="E15" s="26"/>
      <c r="F15" s="26"/>
      <c r="G15" s="26"/>
      <c r="H15" s="26"/>
      <c r="I15" s="26"/>
      <c r="J15" s="26"/>
      <c r="K15" s="26"/>
      <c r="L15" s="26"/>
      <c r="M15" s="26"/>
      <c r="N15" s="26"/>
      <c r="O15" s="26"/>
      <c r="P15" s="26"/>
      <c r="Q15" s="26"/>
      <c r="R15" s="26"/>
      <c r="S15" s="26"/>
      <c r="T15" s="26"/>
      <c r="U15" s="26"/>
      <c r="V15" s="27"/>
    </row>
    <row r="16" spans="2:22" s="104" customFormat="1">
      <c r="B16" s="390" t="s">
        <v>492</v>
      </c>
      <c r="C16" s="969"/>
      <c r="D16" s="61"/>
      <c r="E16" s="26"/>
      <c r="F16" s="26"/>
      <c r="G16" s="26"/>
      <c r="H16" s="26"/>
      <c r="I16" s="26"/>
      <c r="J16" s="26"/>
      <c r="K16" s="26"/>
      <c r="L16" s="26"/>
      <c r="M16" s="26"/>
      <c r="N16" s="26"/>
      <c r="O16" s="26"/>
      <c r="P16" s="26"/>
      <c r="Q16" s="26"/>
      <c r="R16" s="26"/>
      <c r="S16" s="26"/>
      <c r="T16" s="26"/>
      <c r="U16" s="26"/>
      <c r="V16" s="27"/>
    </row>
    <row r="17" spans="2:22" s="104" customFormat="1">
      <c r="B17" s="39" t="s">
        <v>484</v>
      </c>
      <c r="C17" s="75"/>
      <c r="D17" s="61" t="str">
        <f>IF(C17&gt;=2,"PASS","FAIL")</f>
        <v>FAIL</v>
      </c>
      <c r="E17" s="26"/>
      <c r="F17" s="26"/>
      <c r="G17" s="26"/>
      <c r="H17" s="26"/>
      <c r="I17" s="26"/>
      <c r="J17" s="26"/>
      <c r="K17" s="26"/>
      <c r="L17" s="26"/>
      <c r="M17" s="26"/>
      <c r="N17" s="26"/>
      <c r="O17" s="26"/>
      <c r="P17" s="26"/>
      <c r="Q17" s="26"/>
      <c r="R17" s="26"/>
      <c r="S17" s="26"/>
      <c r="T17" s="26"/>
      <c r="U17" s="26"/>
      <c r="V17" s="27"/>
    </row>
    <row r="18" spans="2:22" s="104" customFormat="1">
      <c r="B18" s="39" t="s">
        <v>485</v>
      </c>
      <c r="C18" s="75"/>
      <c r="D18" s="16"/>
      <c r="E18" s="26"/>
      <c r="F18" s="26"/>
      <c r="G18" s="26"/>
      <c r="H18" s="26"/>
      <c r="I18" s="26"/>
      <c r="J18" s="26"/>
      <c r="K18" s="26"/>
      <c r="L18" s="26"/>
      <c r="M18" s="26"/>
      <c r="N18" s="26"/>
      <c r="O18" s="26"/>
      <c r="P18" s="26"/>
      <c r="Q18" s="26"/>
      <c r="R18" s="26"/>
      <c r="S18" s="26"/>
      <c r="T18" s="26"/>
      <c r="U18" s="26"/>
      <c r="V18" s="27"/>
    </row>
    <row r="19" spans="2:22" s="104" customFormat="1">
      <c r="B19" s="390" t="s">
        <v>486</v>
      </c>
      <c r="C19" s="99"/>
      <c r="D19" s="61"/>
      <c r="E19" s="26"/>
      <c r="F19" s="26"/>
      <c r="G19" s="26"/>
      <c r="H19" s="26"/>
      <c r="I19" s="26"/>
      <c r="J19" s="26"/>
      <c r="K19" s="26"/>
      <c r="L19" s="26"/>
      <c r="M19" s="26"/>
      <c r="N19" s="26"/>
      <c r="O19" s="26"/>
      <c r="P19" s="26"/>
      <c r="Q19" s="26"/>
      <c r="R19" s="26"/>
      <c r="S19" s="26"/>
      <c r="T19" s="26"/>
      <c r="U19" s="26"/>
      <c r="V19" s="27"/>
    </row>
    <row r="20" spans="2:22" s="104" customFormat="1">
      <c r="B20" s="390" t="s">
        <v>490</v>
      </c>
      <c r="C20" s="317"/>
      <c r="D20" s="61"/>
      <c r="E20" s="26"/>
      <c r="F20" s="26"/>
      <c r="G20" s="26"/>
      <c r="H20" s="26"/>
      <c r="I20" s="26"/>
      <c r="J20" s="26"/>
      <c r="K20" s="26"/>
      <c r="L20" s="26"/>
      <c r="M20" s="26"/>
      <c r="N20" s="26"/>
      <c r="O20" s="26"/>
      <c r="P20" s="26"/>
      <c r="Q20" s="26"/>
      <c r="R20" s="26"/>
      <c r="S20" s="26"/>
      <c r="T20" s="26"/>
      <c r="U20" s="26"/>
      <c r="V20" s="27"/>
    </row>
    <row r="21" spans="2:22" s="104" customFormat="1">
      <c r="B21" s="39" t="s">
        <v>494</v>
      </c>
      <c r="C21" s="62">
        <f>((C14*C15)+(C16*C18))*C20*0.001</f>
        <v>0</v>
      </c>
      <c r="D21" s="61" t="str">
        <f>IF(C21&gt;=23,"PASS","FAIL")</f>
        <v>FAIL</v>
      </c>
      <c r="E21" s="26"/>
      <c r="F21" s="26"/>
      <c r="G21" s="26"/>
      <c r="H21" s="26"/>
      <c r="I21" s="26"/>
      <c r="J21" s="26"/>
      <c r="K21" s="26"/>
      <c r="L21" s="26"/>
      <c r="M21" s="26"/>
      <c r="N21" s="26"/>
      <c r="O21" s="26"/>
      <c r="P21" s="26"/>
      <c r="Q21" s="26"/>
      <c r="R21" s="26"/>
      <c r="S21" s="26"/>
      <c r="T21" s="26"/>
      <c r="U21" s="26"/>
      <c r="V21" s="27"/>
    </row>
    <row r="22" spans="2:22" s="104" customFormat="1">
      <c r="B22" s="42" t="s">
        <v>495</v>
      </c>
      <c r="C22" s="205">
        <f>C20*2*C19*(C14+C16)*0.001</f>
        <v>0</v>
      </c>
      <c r="D22" s="61" t="str">
        <f>IF(C22&gt;=23,"PASS","FAIL")</f>
        <v>FAIL</v>
      </c>
      <c r="E22" s="26"/>
      <c r="F22" s="26"/>
      <c r="G22" s="26"/>
      <c r="H22" s="26"/>
      <c r="I22" s="26"/>
      <c r="J22" s="26"/>
      <c r="K22" s="26"/>
      <c r="L22" s="26"/>
      <c r="M22" s="26"/>
      <c r="N22" s="26"/>
      <c r="O22" s="26"/>
      <c r="P22" s="26"/>
      <c r="Q22" s="26"/>
      <c r="R22" s="26"/>
      <c r="S22" s="26"/>
      <c r="T22" s="26"/>
      <c r="U22" s="26"/>
      <c r="V22" s="27"/>
    </row>
    <row r="23" spans="2:22" s="104" customFormat="1">
      <c r="B23" s="1341" t="s">
        <v>667</v>
      </c>
      <c r="C23" s="1345"/>
      <c r="D23" s="1342"/>
      <c r="E23" s="26"/>
      <c r="F23" s="26"/>
      <c r="G23" s="26"/>
      <c r="H23" s="26"/>
      <c r="I23" s="26"/>
      <c r="J23" s="26"/>
      <c r="K23" s="26"/>
      <c r="L23" s="26"/>
      <c r="M23" s="26"/>
      <c r="N23" s="26"/>
      <c r="O23" s="26"/>
      <c r="P23" s="26"/>
      <c r="Q23" s="26"/>
      <c r="R23" s="26"/>
      <c r="S23" s="26"/>
      <c r="T23" s="26"/>
      <c r="U23" s="26"/>
      <c r="V23" s="27"/>
    </row>
    <row r="24" spans="2:22" s="104" customFormat="1">
      <c r="B24" s="1343"/>
      <c r="C24" s="1346"/>
      <c r="D24" s="1344"/>
      <c r="E24" s="26"/>
      <c r="F24" s="26"/>
      <c r="G24" s="26"/>
      <c r="H24" s="26"/>
      <c r="I24" s="26"/>
      <c r="J24" s="26"/>
      <c r="K24" s="26"/>
      <c r="L24" s="26"/>
      <c r="M24" s="26"/>
      <c r="N24" s="26"/>
      <c r="O24" s="26"/>
      <c r="P24" s="26"/>
      <c r="Q24" s="26"/>
      <c r="R24" s="26"/>
      <c r="S24" s="26"/>
      <c r="T24" s="26"/>
      <c r="U24" s="26"/>
      <c r="V24" s="27"/>
    </row>
    <row r="25" spans="2:22" s="104" customFormat="1">
      <c r="B25" s="25"/>
      <c r="C25" s="26"/>
      <c r="D25" s="26"/>
      <c r="E25" s="26"/>
      <c r="F25" s="26"/>
      <c r="G25" s="26"/>
      <c r="H25" s="26"/>
      <c r="I25" s="26"/>
      <c r="J25" s="26"/>
      <c r="K25" s="26"/>
      <c r="L25" s="26"/>
      <c r="M25" s="26"/>
      <c r="N25" s="26"/>
      <c r="O25" s="26"/>
      <c r="P25" s="26"/>
      <c r="Q25" s="26"/>
      <c r="R25" s="26"/>
      <c r="S25" s="26"/>
      <c r="T25" s="26"/>
      <c r="U25" s="26"/>
      <c r="V25" s="27"/>
    </row>
    <row r="26" spans="2:22" s="104" customFormat="1">
      <c r="B26" s="25"/>
      <c r="C26" s="26"/>
      <c r="D26" s="26"/>
      <c r="E26" s="26"/>
      <c r="F26" s="26"/>
      <c r="G26" s="26"/>
      <c r="H26" s="26"/>
      <c r="I26" s="26"/>
      <c r="J26" s="26"/>
      <c r="K26" s="26"/>
      <c r="L26" s="26"/>
      <c r="M26" s="26"/>
      <c r="N26" s="26"/>
      <c r="O26" s="26"/>
      <c r="P26" s="26"/>
      <c r="Q26" s="26"/>
      <c r="R26" s="26"/>
      <c r="S26" s="26"/>
      <c r="T26" s="26"/>
      <c r="U26" s="26"/>
      <c r="V26" s="27"/>
    </row>
    <row r="27" spans="2:22" s="104" customFormat="1">
      <c r="B27" s="369"/>
      <c r="C27" s="26"/>
      <c r="D27" s="26"/>
      <c r="E27" s="26"/>
      <c r="F27" s="26"/>
      <c r="G27" s="26"/>
      <c r="H27" s="26"/>
      <c r="I27" s="26"/>
      <c r="J27" s="26"/>
      <c r="K27" s="26"/>
      <c r="L27" s="26"/>
      <c r="M27" s="26"/>
      <c r="N27" s="26"/>
      <c r="O27" s="26"/>
      <c r="P27" s="26"/>
      <c r="Q27" s="26"/>
      <c r="R27" s="26"/>
      <c r="S27" s="26"/>
      <c r="T27" s="26"/>
      <c r="U27" s="26"/>
      <c r="V27" s="27"/>
    </row>
    <row r="28" spans="2:22" s="104" customFormat="1">
      <c r="B28" s="369"/>
      <c r="C28" s="26"/>
      <c r="D28" s="26"/>
      <c r="E28" s="26"/>
      <c r="F28" s="26"/>
      <c r="G28" s="26"/>
      <c r="H28" s="26"/>
      <c r="I28" s="26"/>
      <c r="J28" s="26"/>
      <c r="K28" s="26"/>
      <c r="L28" s="26"/>
      <c r="M28" s="26"/>
      <c r="N28" s="26"/>
      <c r="O28" s="26"/>
      <c r="P28" s="26"/>
      <c r="Q28" s="26"/>
      <c r="R28" s="26"/>
      <c r="S28" s="26"/>
      <c r="T28" s="26"/>
      <c r="U28" s="26"/>
      <c r="V28" s="27"/>
    </row>
    <row r="29" spans="2:22" s="104" customFormat="1">
      <c r="B29" s="25"/>
      <c r="C29" s="26"/>
      <c r="D29" s="26"/>
      <c r="E29" s="26"/>
      <c r="F29" s="26"/>
      <c r="G29" s="26"/>
      <c r="H29" s="26"/>
      <c r="I29" s="26"/>
      <c r="J29" s="26"/>
      <c r="K29" s="26"/>
      <c r="L29" s="26"/>
      <c r="M29" s="26"/>
      <c r="N29" s="26"/>
      <c r="O29" s="26"/>
      <c r="P29" s="26"/>
      <c r="Q29" s="26"/>
      <c r="R29" s="26"/>
      <c r="S29" s="26"/>
      <c r="T29" s="26"/>
      <c r="U29" s="26"/>
      <c r="V29" s="27"/>
    </row>
    <row r="30" spans="2:22" s="104" customFormat="1">
      <c r="B30" s="25"/>
      <c r="C30" s="26"/>
      <c r="D30" s="26"/>
      <c r="E30" s="26"/>
      <c r="F30" s="26"/>
      <c r="G30" s="26"/>
      <c r="H30" s="26"/>
      <c r="I30" s="26"/>
      <c r="J30" s="26"/>
      <c r="K30" s="26"/>
      <c r="L30" s="26"/>
      <c r="M30" s="26"/>
      <c r="N30" s="26"/>
      <c r="O30" s="26"/>
      <c r="P30" s="26"/>
      <c r="Q30" s="26"/>
      <c r="R30" s="26"/>
      <c r="S30" s="26"/>
      <c r="T30" s="26"/>
      <c r="U30" s="26"/>
      <c r="V30" s="27"/>
    </row>
    <row r="31" spans="2:22" s="104" customFormat="1">
      <c r="B31" s="25"/>
      <c r="C31" s="26"/>
      <c r="D31" s="26"/>
      <c r="E31" s="26"/>
      <c r="F31" s="26"/>
      <c r="G31" s="26"/>
      <c r="H31" s="26"/>
      <c r="I31" s="26"/>
      <c r="J31" s="26"/>
      <c r="K31" s="26"/>
      <c r="L31" s="26"/>
      <c r="M31" s="26"/>
      <c r="N31" s="26"/>
      <c r="O31" s="26"/>
      <c r="P31" s="26"/>
      <c r="Q31" s="26"/>
      <c r="R31" s="26"/>
      <c r="S31" s="26"/>
      <c r="T31" s="26"/>
      <c r="U31" s="26"/>
      <c r="V31" s="27"/>
    </row>
    <row r="32" spans="2:22" s="104" customFormat="1">
      <c r="B32" s="25"/>
      <c r="C32" s="26"/>
      <c r="D32" s="26"/>
      <c r="E32" s="26"/>
      <c r="F32" s="26"/>
      <c r="G32" s="26"/>
      <c r="H32" s="26"/>
      <c r="I32" s="26"/>
      <c r="J32" s="26"/>
      <c r="K32" s="26"/>
      <c r="L32" s="26"/>
      <c r="M32" s="26"/>
      <c r="N32" s="26"/>
      <c r="O32" s="26"/>
      <c r="P32" s="26"/>
      <c r="Q32" s="26"/>
      <c r="R32" s="26"/>
      <c r="S32" s="26"/>
      <c r="T32" s="26"/>
      <c r="U32" s="26"/>
      <c r="V32" s="27"/>
    </row>
    <row r="33" spans="2:22" s="104" customFormat="1">
      <c r="B33" s="25"/>
      <c r="C33" s="26"/>
      <c r="D33" s="26"/>
      <c r="E33" s="26"/>
      <c r="F33" s="26"/>
      <c r="G33" s="26"/>
      <c r="H33" s="26"/>
      <c r="I33" s="26"/>
      <c r="J33" s="26"/>
      <c r="K33" s="26"/>
      <c r="L33" s="26"/>
      <c r="M33" s="26"/>
      <c r="N33" s="26"/>
      <c r="O33" s="26"/>
      <c r="P33" s="26"/>
      <c r="Q33" s="26"/>
      <c r="R33" s="26"/>
      <c r="S33" s="26"/>
      <c r="T33" s="26"/>
      <c r="U33" s="26"/>
      <c r="V33" s="27"/>
    </row>
    <row r="34" spans="2:22" s="104" customFormat="1">
      <c r="B34" s="25"/>
      <c r="C34" s="26"/>
      <c r="D34" s="26"/>
      <c r="E34" s="26"/>
      <c r="F34" s="26"/>
      <c r="G34" s="26"/>
      <c r="H34" s="26"/>
      <c r="I34" s="26"/>
      <c r="J34" s="26"/>
      <c r="K34" s="26"/>
      <c r="L34" s="26"/>
      <c r="M34" s="26"/>
      <c r="N34" s="26"/>
      <c r="O34" s="26"/>
      <c r="P34" s="26"/>
      <c r="Q34" s="26"/>
      <c r="R34" s="26"/>
      <c r="S34" s="26"/>
      <c r="T34" s="26"/>
      <c r="U34" s="26"/>
      <c r="V34" s="27"/>
    </row>
    <row r="35" spans="2:22" s="104" customFormat="1">
      <c r="B35" s="25"/>
      <c r="C35" s="26"/>
      <c r="D35" s="26"/>
      <c r="E35" s="26"/>
      <c r="F35" s="26"/>
      <c r="G35" s="26"/>
      <c r="H35" s="26"/>
      <c r="I35" s="26"/>
      <c r="J35" s="26"/>
      <c r="K35" s="26"/>
      <c r="L35" s="26"/>
      <c r="M35" s="26"/>
      <c r="N35" s="26"/>
      <c r="O35" s="26"/>
      <c r="P35" s="26"/>
      <c r="Q35" s="26"/>
      <c r="R35" s="26"/>
      <c r="S35" s="26"/>
      <c r="T35" s="26"/>
      <c r="U35" s="26"/>
      <c r="V35" s="27"/>
    </row>
    <row r="36" spans="2:22" s="104" customFormat="1">
      <c r="B36" s="25"/>
      <c r="C36" s="26"/>
      <c r="D36" s="26"/>
      <c r="E36" s="26"/>
      <c r="F36" s="26"/>
      <c r="G36" s="26"/>
      <c r="H36" s="26"/>
      <c r="I36" s="26"/>
      <c r="J36" s="26"/>
      <c r="K36" s="26"/>
      <c r="L36" s="26"/>
      <c r="M36" s="26"/>
      <c r="N36" s="26"/>
      <c r="O36" s="26"/>
      <c r="P36" s="26"/>
      <c r="Q36" s="26"/>
      <c r="R36" s="26"/>
      <c r="S36" s="26"/>
      <c r="T36" s="26"/>
      <c r="U36" s="26"/>
      <c r="V36" s="27"/>
    </row>
    <row r="37" spans="2:22" s="104" customFormat="1">
      <c r="B37" s="25"/>
      <c r="C37" s="26"/>
      <c r="D37" s="26"/>
      <c r="E37" s="26"/>
      <c r="F37" s="26"/>
      <c r="G37" s="26"/>
      <c r="H37" s="26"/>
      <c r="I37" s="26"/>
      <c r="J37" s="26"/>
      <c r="K37" s="26"/>
      <c r="L37" s="26"/>
      <c r="M37" s="26"/>
      <c r="N37" s="26"/>
      <c r="O37" s="26"/>
      <c r="P37" s="26"/>
      <c r="Q37" s="26"/>
      <c r="R37" s="26"/>
      <c r="S37" s="26"/>
      <c r="T37" s="26"/>
      <c r="U37" s="26"/>
      <c r="V37" s="27"/>
    </row>
    <row r="38" spans="2:22" s="104" customFormat="1">
      <c r="B38" s="25"/>
      <c r="C38" s="26"/>
      <c r="D38" s="26"/>
      <c r="E38" s="26"/>
      <c r="F38" s="26"/>
      <c r="G38" s="26"/>
      <c r="H38" s="26"/>
      <c r="I38" s="26"/>
      <c r="J38" s="26"/>
      <c r="K38" s="26"/>
      <c r="L38" s="26"/>
      <c r="M38" s="26"/>
      <c r="N38" s="26"/>
      <c r="O38" s="26"/>
      <c r="P38" s="26"/>
      <c r="Q38" s="26"/>
      <c r="R38" s="26"/>
      <c r="S38" s="26"/>
      <c r="T38" s="26"/>
      <c r="U38" s="26"/>
      <c r="V38" s="27"/>
    </row>
    <row r="39" spans="2:22" s="104" customFormat="1">
      <c r="B39" s="25"/>
      <c r="C39" s="26"/>
      <c r="D39" s="26"/>
      <c r="E39" s="26"/>
      <c r="F39" s="26"/>
      <c r="G39" s="26"/>
      <c r="H39" s="26"/>
      <c r="I39" s="26"/>
      <c r="J39" s="26"/>
      <c r="K39" s="26"/>
      <c r="L39" s="26"/>
      <c r="M39" s="26"/>
      <c r="N39" s="26"/>
      <c r="O39" s="26"/>
      <c r="P39" s="26"/>
      <c r="Q39" s="26"/>
      <c r="R39" s="26"/>
      <c r="S39" s="26"/>
      <c r="T39" s="26"/>
      <c r="U39" s="26"/>
      <c r="V39" s="27"/>
    </row>
    <row r="40" spans="2:22" s="104" customFormat="1">
      <c r="B40" s="25"/>
      <c r="C40" s="26"/>
      <c r="D40" s="26"/>
      <c r="E40" s="26"/>
      <c r="F40" s="26"/>
      <c r="G40" s="26"/>
      <c r="H40" s="26"/>
      <c r="I40" s="26"/>
      <c r="J40" s="26"/>
      <c r="K40" s="26"/>
      <c r="L40" s="26"/>
      <c r="M40" s="26"/>
      <c r="N40" s="26"/>
      <c r="O40" s="26"/>
      <c r="P40" s="26"/>
      <c r="Q40" s="26"/>
      <c r="R40" s="26"/>
      <c r="S40" s="26"/>
      <c r="T40" s="26"/>
      <c r="U40" s="26"/>
      <c r="V40" s="27"/>
    </row>
    <row r="41" spans="2:22" s="104" customFormat="1">
      <c r="B41" s="25"/>
      <c r="C41" s="26"/>
      <c r="D41" s="26"/>
      <c r="E41" s="26"/>
      <c r="F41" s="26"/>
      <c r="G41" s="26"/>
      <c r="H41" s="26"/>
      <c r="I41" s="26"/>
      <c r="J41" s="26"/>
      <c r="K41" s="26"/>
      <c r="L41" s="26"/>
      <c r="M41" s="26"/>
      <c r="N41" s="26"/>
      <c r="O41" s="26"/>
      <c r="P41" s="26"/>
      <c r="Q41" s="26"/>
      <c r="R41" s="26"/>
      <c r="S41" s="26"/>
      <c r="T41" s="26"/>
      <c r="U41" s="26"/>
      <c r="V41" s="27"/>
    </row>
    <row r="42" spans="2:22" s="104" customFormat="1">
      <c r="B42" s="25"/>
      <c r="C42" s="26"/>
      <c r="D42" s="26"/>
      <c r="E42" s="26"/>
      <c r="F42" s="26"/>
      <c r="G42" s="26"/>
      <c r="H42" s="26"/>
      <c r="I42" s="26"/>
      <c r="J42" s="26"/>
      <c r="K42" s="26"/>
      <c r="L42" s="26"/>
      <c r="M42" s="26"/>
      <c r="N42" s="26"/>
      <c r="O42" s="26"/>
      <c r="P42" s="26"/>
      <c r="Q42" s="26"/>
      <c r="R42" s="26"/>
      <c r="S42" s="26"/>
      <c r="T42" s="26"/>
      <c r="U42" s="26"/>
      <c r="V42" s="27"/>
    </row>
    <row r="43" spans="2:22" s="104" customFormat="1">
      <c r="B43" s="25"/>
      <c r="C43" s="26"/>
      <c r="D43" s="26"/>
      <c r="E43" s="26"/>
      <c r="F43" s="26"/>
      <c r="G43" s="26"/>
      <c r="H43" s="26"/>
      <c r="I43" s="26"/>
      <c r="J43" s="26"/>
      <c r="K43" s="26"/>
      <c r="L43" s="26"/>
      <c r="M43" s="26"/>
      <c r="N43" s="26"/>
      <c r="O43" s="26"/>
      <c r="P43" s="26"/>
      <c r="Q43" s="26"/>
      <c r="R43" s="26"/>
      <c r="S43" s="26"/>
      <c r="T43" s="26"/>
      <c r="U43" s="26"/>
      <c r="V43" s="27"/>
    </row>
    <row r="44" spans="2:22" s="104" customFormat="1">
      <c r="B44" s="25"/>
      <c r="C44" s="26"/>
      <c r="D44" s="26"/>
      <c r="E44" s="26"/>
      <c r="F44" s="26"/>
      <c r="G44" s="26"/>
      <c r="H44" s="26"/>
      <c r="I44" s="26"/>
      <c r="J44" s="26"/>
      <c r="K44" s="26"/>
      <c r="L44" s="26"/>
      <c r="M44" s="26"/>
      <c r="N44" s="26"/>
      <c r="O44" s="26"/>
      <c r="P44" s="26"/>
      <c r="Q44" s="26"/>
      <c r="R44" s="26"/>
      <c r="S44" s="26"/>
      <c r="T44" s="26"/>
      <c r="U44" s="26"/>
      <c r="V44" s="27"/>
    </row>
    <row r="45" spans="2:22" s="104" customFormat="1">
      <c r="B45" s="25"/>
      <c r="C45" s="26"/>
      <c r="D45" s="26"/>
      <c r="E45" s="26"/>
      <c r="F45" s="26"/>
      <c r="G45" s="26"/>
      <c r="H45" s="26"/>
      <c r="I45" s="26"/>
      <c r="J45" s="26"/>
      <c r="K45" s="26"/>
      <c r="L45" s="26"/>
      <c r="M45" s="26"/>
      <c r="N45" s="26"/>
      <c r="O45" s="26"/>
      <c r="P45" s="26"/>
      <c r="Q45" s="26"/>
      <c r="R45" s="26"/>
      <c r="S45" s="26"/>
      <c r="T45" s="26"/>
      <c r="U45" s="26"/>
      <c r="V45" s="27"/>
    </row>
    <row r="46" spans="2:22" s="104" customFormat="1">
      <c r="B46" s="25"/>
      <c r="C46" s="26"/>
      <c r="D46" s="26"/>
      <c r="E46" s="26"/>
      <c r="F46" s="26"/>
      <c r="G46" s="26"/>
      <c r="H46" s="26"/>
      <c r="I46" s="26"/>
      <c r="J46" s="26"/>
      <c r="K46" s="26"/>
      <c r="L46" s="26"/>
      <c r="M46" s="26"/>
      <c r="N46" s="26"/>
      <c r="O46" s="26"/>
      <c r="P46" s="26"/>
      <c r="Q46" s="26"/>
      <c r="R46" s="26"/>
      <c r="S46" s="26"/>
      <c r="T46" s="26"/>
      <c r="U46" s="26"/>
      <c r="V46" s="27"/>
    </row>
    <row r="47" spans="2:22" s="104" customFormat="1">
      <c r="B47" s="25"/>
      <c r="C47" s="26"/>
      <c r="D47" s="26"/>
      <c r="E47" s="26"/>
      <c r="F47" s="26"/>
      <c r="G47" s="26"/>
      <c r="H47" s="26"/>
      <c r="I47" s="26"/>
      <c r="J47" s="26"/>
      <c r="K47" s="26"/>
      <c r="L47" s="26"/>
      <c r="M47" s="26"/>
      <c r="N47" s="26"/>
      <c r="O47" s="26"/>
      <c r="P47" s="26"/>
      <c r="Q47" s="26"/>
      <c r="R47" s="26"/>
      <c r="S47" s="26"/>
      <c r="T47" s="26"/>
      <c r="U47" s="26"/>
      <c r="V47" s="27"/>
    </row>
    <row r="48" spans="2:22" s="104" customFormat="1">
      <c r="B48" s="25"/>
      <c r="C48" s="26"/>
      <c r="D48" s="26"/>
      <c r="E48" s="26"/>
      <c r="F48" s="26"/>
      <c r="G48" s="26"/>
      <c r="H48" s="26"/>
      <c r="I48" s="26"/>
      <c r="J48" s="26"/>
      <c r="K48" s="26"/>
      <c r="L48" s="26"/>
      <c r="M48" s="26"/>
      <c r="N48" s="26"/>
      <c r="O48" s="26"/>
      <c r="P48" s="26"/>
      <c r="Q48" s="26"/>
      <c r="R48" s="26"/>
      <c r="S48" s="26"/>
      <c r="T48" s="26"/>
      <c r="U48" s="26"/>
      <c r="V48" s="27"/>
    </row>
    <row r="49" spans="2:22" s="104" customFormat="1">
      <c r="B49" s="25"/>
      <c r="C49" s="26"/>
      <c r="D49" s="26"/>
      <c r="E49" s="26"/>
      <c r="F49" s="26"/>
      <c r="G49" s="26"/>
      <c r="H49" s="26"/>
      <c r="I49" s="26"/>
      <c r="J49" s="26"/>
      <c r="K49" s="26"/>
      <c r="L49" s="26"/>
      <c r="M49" s="26"/>
      <c r="N49" s="26"/>
      <c r="O49" s="26"/>
      <c r="P49" s="26"/>
      <c r="Q49" s="26"/>
      <c r="R49" s="26"/>
      <c r="S49" s="26"/>
      <c r="T49" s="26"/>
      <c r="U49" s="26"/>
      <c r="V49" s="27"/>
    </row>
    <row r="50" spans="2:22" s="104" customFormat="1">
      <c r="B50" s="25"/>
      <c r="C50" s="26"/>
      <c r="D50" s="26"/>
      <c r="E50" s="26"/>
      <c r="F50" s="26"/>
      <c r="G50" s="26"/>
      <c r="H50" s="26"/>
      <c r="I50" s="26"/>
      <c r="J50" s="26"/>
      <c r="K50" s="26"/>
      <c r="L50" s="26"/>
      <c r="M50" s="26"/>
      <c r="N50" s="26"/>
      <c r="O50" s="26"/>
      <c r="P50" s="26"/>
      <c r="Q50" s="26"/>
      <c r="R50" s="26"/>
      <c r="S50" s="26"/>
      <c r="T50" s="26"/>
      <c r="U50" s="26"/>
      <c r="V50" s="27"/>
    </row>
    <row r="51" spans="2:22" s="104" customFormat="1">
      <c r="B51" s="25"/>
      <c r="C51" s="26"/>
      <c r="D51" s="26"/>
      <c r="E51" s="26"/>
      <c r="F51" s="26"/>
      <c r="G51" s="26"/>
      <c r="H51" s="26"/>
      <c r="I51" s="26"/>
      <c r="J51" s="26"/>
      <c r="K51" s="26"/>
      <c r="L51" s="26"/>
      <c r="M51" s="26"/>
      <c r="N51" s="26"/>
      <c r="O51" s="26"/>
      <c r="P51" s="26"/>
      <c r="Q51" s="26"/>
      <c r="R51" s="26"/>
      <c r="S51" s="26"/>
      <c r="T51" s="26"/>
      <c r="U51" s="26"/>
      <c r="V51" s="27"/>
    </row>
    <row r="52" spans="2:22" s="104" customFormat="1">
      <c r="B52" s="25"/>
      <c r="C52" s="26"/>
      <c r="D52" s="26"/>
      <c r="E52" s="26"/>
      <c r="F52" s="26"/>
      <c r="G52" s="26"/>
      <c r="H52" s="26"/>
      <c r="I52" s="26"/>
      <c r="J52" s="26"/>
      <c r="K52" s="26"/>
      <c r="L52" s="26"/>
      <c r="M52" s="26"/>
      <c r="N52" s="26"/>
      <c r="O52" s="26"/>
      <c r="P52" s="26"/>
      <c r="Q52" s="26"/>
      <c r="R52" s="26"/>
      <c r="S52" s="26"/>
      <c r="T52" s="26"/>
      <c r="U52" s="26"/>
      <c r="V52" s="27"/>
    </row>
    <row r="53" spans="2:22" s="104" customFormat="1">
      <c r="B53" s="25"/>
      <c r="C53" s="26"/>
      <c r="D53" s="26"/>
      <c r="E53" s="26"/>
      <c r="F53" s="26"/>
      <c r="G53" s="26"/>
      <c r="H53" s="26"/>
      <c r="I53" s="26"/>
      <c r="J53" s="26"/>
      <c r="K53" s="26"/>
      <c r="L53" s="26"/>
      <c r="M53" s="26"/>
      <c r="N53" s="26"/>
      <c r="O53" s="26"/>
      <c r="P53" s="26"/>
      <c r="Q53" s="26"/>
      <c r="R53" s="26"/>
      <c r="S53" s="26"/>
      <c r="T53" s="26"/>
      <c r="U53" s="26"/>
      <c r="V53" s="27"/>
    </row>
    <row r="54" spans="2:22" s="104" customFormat="1">
      <c r="B54" s="25"/>
      <c r="C54" s="26"/>
      <c r="D54" s="26"/>
      <c r="E54" s="26"/>
      <c r="F54" s="26"/>
      <c r="G54" s="26"/>
      <c r="H54" s="26"/>
      <c r="I54" s="26"/>
      <c r="J54" s="26"/>
      <c r="K54" s="26"/>
      <c r="L54" s="26"/>
      <c r="M54" s="26"/>
      <c r="N54" s="26"/>
      <c r="O54" s="26"/>
      <c r="P54" s="26"/>
      <c r="Q54" s="26"/>
      <c r="R54" s="26"/>
      <c r="S54" s="26"/>
      <c r="T54" s="26"/>
      <c r="U54" s="26"/>
      <c r="V54" s="27"/>
    </row>
    <row r="55" spans="2:22" s="104" customFormat="1">
      <c r="B55" s="25"/>
      <c r="C55" s="26"/>
      <c r="D55" s="26"/>
      <c r="E55" s="26"/>
      <c r="F55" s="26"/>
      <c r="G55" s="26"/>
      <c r="H55" s="26"/>
      <c r="I55" s="26"/>
      <c r="J55" s="26"/>
      <c r="K55" s="26"/>
      <c r="L55" s="26"/>
      <c r="M55" s="26"/>
      <c r="N55" s="26"/>
      <c r="O55" s="26"/>
      <c r="P55" s="26"/>
      <c r="Q55" s="26"/>
      <c r="R55" s="26"/>
      <c r="S55" s="26"/>
      <c r="T55" s="26"/>
      <c r="U55" s="26"/>
      <c r="V55" s="27"/>
    </row>
    <row r="56" spans="2:22" s="104" customFormat="1">
      <c r="B56" s="25"/>
      <c r="C56" s="26"/>
      <c r="D56" s="26"/>
      <c r="E56" s="26"/>
      <c r="F56" s="26"/>
      <c r="G56" s="26"/>
      <c r="H56" s="26"/>
      <c r="I56" s="26"/>
      <c r="J56" s="26"/>
      <c r="K56" s="26"/>
      <c r="L56" s="26"/>
      <c r="M56" s="26"/>
      <c r="N56" s="26"/>
      <c r="O56" s="26"/>
      <c r="P56" s="26"/>
      <c r="Q56" s="26"/>
      <c r="R56" s="26"/>
      <c r="S56" s="26"/>
      <c r="T56" s="26"/>
      <c r="U56" s="26"/>
      <c r="V56" s="27"/>
    </row>
    <row r="57" spans="2:22" s="104" customFormat="1">
      <c r="B57" s="25"/>
      <c r="C57" s="26"/>
      <c r="D57" s="26"/>
      <c r="E57" s="26"/>
      <c r="F57" s="26"/>
      <c r="G57" s="26"/>
      <c r="H57" s="26"/>
      <c r="I57" s="26"/>
      <c r="J57" s="26"/>
      <c r="K57" s="26"/>
      <c r="L57" s="26"/>
      <c r="M57" s="26"/>
      <c r="N57" s="26"/>
      <c r="O57" s="26"/>
      <c r="P57" s="26"/>
      <c r="Q57" s="26"/>
      <c r="R57" s="26"/>
      <c r="S57" s="26"/>
      <c r="T57" s="26"/>
      <c r="U57" s="26"/>
      <c r="V57" s="27"/>
    </row>
    <row r="58" spans="2:22" s="104" customFormat="1">
      <c r="B58" s="25"/>
      <c r="C58" s="26"/>
      <c r="D58" s="26"/>
      <c r="E58" s="26"/>
      <c r="F58" s="26"/>
      <c r="G58" s="26"/>
      <c r="H58" s="26"/>
      <c r="I58" s="26"/>
      <c r="J58" s="26"/>
      <c r="K58" s="26"/>
      <c r="L58" s="26"/>
      <c r="M58" s="26"/>
      <c r="N58" s="26"/>
      <c r="O58" s="26"/>
      <c r="P58" s="26"/>
      <c r="Q58" s="26"/>
      <c r="R58" s="26"/>
      <c r="S58" s="26"/>
      <c r="T58" s="26"/>
      <c r="U58" s="26"/>
      <c r="V58" s="27"/>
    </row>
    <row r="59" spans="2:22" s="104" customFormat="1">
      <c r="B59" s="25"/>
      <c r="C59" s="26"/>
      <c r="D59" s="26"/>
      <c r="E59" s="26"/>
      <c r="F59" s="26"/>
      <c r="G59" s="26"/>
      <c r="H59" s="26"/>
      <c r="I59" s="26"/>
      <c r="J59" s="26"/>
      <c r="K59" s="26"/>
      <c r="L59" s="26"/>
      <c r="M59" s="26"/>
      <c r="N59" s="26"/>
      <c r="O59" s="26"/>
      <c r="P59" s="26"/>
      <c r="Q59" s="26"/>
      <c r="R59" s="26"/>
      <c r="S59" s="26"/>
      <c r="T59" s="26"/>
      <c r="U59" s="26"/>
      <c r="V59" s="27"/>
    </row>
    <row r="60" spans="2:22" s="104" customFormat="1">
      <c r="B60" s="25"/>
      <c r="C60" s="26"/>
      <c r="D60" s="26"/>
      <c r="E60" s="26"/>
      <c r="F60" s="26"/>
      <c r="G60" s="26"/>
      <c r="H60" s="26"/>
      <c r="I60" s="26"/>
      <c r="J60" s="26"/>
      <c r="K60" s="26"/>
      <c r="L60" s="26"/>
      <c r="M60" s="26"/>
      <c r="N60" s="26"/>
      <c r="O60" s="26"/>
      <c r="P60" s="26"/>
      <c r="Q60" s="26"/>
      <c r="R60" s="26"/>
      <c r="S60" s="26"/>
      <c r="T60" s="26"/>
      <c r="U60" s="26"/>
      <c r="V60" s="27"/>
    </row>
    <row r="61" spans="2:22" s="104" customFormat="1">
      <c r="B61" s="25"/>
      <c r="C61" s="26"/>
      <c r="D61" s="26"/>
      <c r="E61" s="26"/>
      <c r="F61" s="26"/>
      <c r="G61" s="26"/>
      <c r="H61" s="26"/>
      <c r="I61" s="26"/>
      <c r="J61" s="26"/>
      <c r="K61" s="26"/>
      <c r="L61" s="26"/>
      <c r="M61" s="26"/>
      <c r="N61" s="26"/>
      <c r="O61" s="26"/>
      <c r="P61" s="26"/>
      <c r="Q61" s="26"/>
      <c r="R61" s="26"/>
      <c r="S61" s="26"/>
      <c r="T61" s="26"/>
      <c r="U61" s="26"/>
      <c r="V61" s="27"/>
    </row>
    <row r="62" spans="2:22" s="104" customFormat="1">
      <c r="B62" s="25"/>
      <c r="C62" s="26"/>
      <c r="D62" s="26"/>
      <c r="E62" s="26"/>
      <c r="F62" s="26"/>
      <c r="G62" s="26"/>
      <c r="H62" s="26"/>
      <c r="I62" s="26"/>
      <c r="J62" s="26"/>
      <c r="K62" s="26"/>
      <c r="L62" s="26"/>
      <c r="M62" s="26"/>
      <c r="N62" s="26"/>
      <c r="O62" s="26"/>
      <c r="P62" s="26"/>
      <c r="Q62" s="26"/>
      <c r="R62" s="26"/>
      <c r="S62" s="26"/>
      <c r="T62" s="26"/>
      <c r="U62" s="26"/>
      <c r="V62" s="27"/>
    </row>
    <row r="63" spans="2:22" s="104" customFormat="1">
      <c r="B63" s="25"/>
      <c r="C63" s="26"/>
      <c r="D63" s="26"/>
      <c r="E63" s="26"/>
      <c r="F63" s="26"/>
      <c r="G63" s="26"/>
      <c r="H63" s="26"/>
      <c r="I63" s="26"/>
      <c r="J63" s="26"/>
      <c r="K63" s="26"/>
      <c r="L63" s="26"/>
      <c r="M63" s="26"/>
      <c r="N63" s="26"/>
      <c r="O63" s="26"/>
      <c r="P63" s="26"/>
      <c r="Q63" s="26"/>
      <c r="R63" s="26"/>
      <c r="S63" s="26"/>
      <c r="T63" s="26"/>
      <c r="U63" s="26"/>
      <c r="V63" s="27"/>
    </row>
    <row r="64" spans="2:22" s="104" customFormat="1">
      <c r="B64" s="25"/>
      <c r="C64" s="26"/>
      <c r="D64" s="26"/>
      <c r="E64" s="26"/>
      <c r="F64" s="26"/>
      <c r="G64" s="26"/>
      <c r="H64" s="26"/>
      <c r="I64" s="26"/>
      <c r="J64" s="26"/>
      <c r="K64" s="26"/>
      <c r="L64" s="26"/>
      <c r="M64" s="26"/>
      <c r="N64" s="26"/>
      <c r="O64" s="26"/>
      <c r="P64" s="26"/>
      <c r="Q64" s="26"/>
      <c r="R64" s="26"/>
      <c r="S64" s="26"/>
      <c r="T64" s="26"/>
      <c r="U64" s="26"/>
      <c r="V64" s="27"/>
    </row>
    <row r="65" spans="2:22" s="104" customFormat="1">
      <c r="B65" s="25"/>
      <c r="C65" s="26"/>
      <c r="D65" s="26"/>
      <c r="E65" s="26"/>
      <c r="F65" s="26"/>
      <c r="G65" s="26"/>
      <c r="H65" s="26"/>
      <c r="I65" s="26"/>
      <c r="J65" s="26"/>
      <c r="K65" s="26"/>
      <c r="L65" s="26"/>
      <c r="M65" s="26"/>
      <c r="N65" s="26"/>
      <c r="O65" s="26"/>
      <c r="P65" s="26"/>
      <c r="Q65" s="26"/>
      <c r="R65" s="26"/>
      <c r="S65" s="26"/>
      <c r="T65" s="26"/>
      <c r="U65" s="26"/>
      <c r="V65" s="27"/>
    </row>
    <row r="66" spans="2:22" s="104" customFormat="1">
      <c r="B66" s="25"/>
      <c r="C66" s="26"/>
      <c r="D66" s="26"/>
      <c r="E66" s="26"/>
      <c r="F66" s="26"/>
      <c r="G66" s="26"/>
      <c r="H66" s="26"/>
      <c r="I66" s="26"/>
      <c r="J66" s="26"/>
      <c r="K66" s="26"/>
      <c r="L66" s="26"/>
      <c r="M66" s="26"/>
      <c r="N66" s="26"/>
      <c r="O66" s="26"/>
      <c r="P66" s="26"/>
      <c r="Q66" s="26"/>
      <c r="R66" s="26"/>
      <c r="S66" s="26"/>
      <c r="T66" s="26"/>
      <c r="U66" s="26"/>
      <c r="V66" s="27"/>
    </row>
    <row r="67" spans="2:22" s="104" customFormat="1">
      <c r="B67" s="25"/>
      <c r="C67" s="26"/>
      <c r="D67" s="26"/>
      <c r="E67" s="26"/>
      <c r="F67" s="26"/>
      <c r="G67" s="26"/>
      <c r="H67" s="26"/>
      <c r="I67" s="26"/>
      <c r="J67" s="26"/>
      <c r="K67" s="26"/>
      <c r="L67" s="26"/>
      <c r="M67" s="26"/>
      <c r="N67" s="26"/>
      <c r="O67" s="26"/>
      <c r="P67" s="26"/>
      <c r="Q67" s="26"/>
      <c r="R67" s="26"/>
      <c r="S67" s="26"/>
      <c r="T67" s="26"/>
      <c r="U67" s="26"/>
      <c r="V67" s="27"/>
    </row>
    <row r="68" spans="2:22" s="104" customFormat="1">
      <c r="B68" s="25"/>
      <c r="C68" s="26"/>
      <c r="D68" s="26"/>
      <c r="E68" s="26"/>
      <c r="F68" s="26"/>
      <c r="G68" s="26"/>
      <c r="H68" s="26"/>
      <c r="I68" s="26"/>
      <c r="J68" s="26"/>
      <c r="K68" s="26"/>
      <c r="L68" s="26"/>
      <c r="M68" s="26"/>
      <c r="N68" s="26"/>
      <c r="O68" s="26"/>
      <c r="P68" s="26"/>
      <c r="Q68" s="26"/>
      <c r="R68" s="26"/>
      <c r="S68" s="26"/>
      <c r="T68" s="26"/>
      <c r="U68" s="26"/>
      <c r="V68" s="27"/>
    </row>
    <row r="69" spans="2:22" s="104" customFormat="1">
      <c r="B69" s="25"/>
      <c r="C69" s="26"/>
      <c r="D69" s="26"/>
      <c r="E69" s="26"/>
      <c r="F69" s="26"/>
      <c r="G69" s="26"/>
      <c r="H69" s="26"/>
      <c r="I69" s="26"/>
      <c r="J69" s="26"/>
      <c r="K69" s="26"/>
      <c r="L69" s="26"/>
      <c r="M69" s="26"/>
      <c r="N69" s="26"/>
      <c r="O69" s="26"/>
      <c r="P69" s="26"/>
      <c r="Q69" s="26"/>
      <c r="R69" s="26"/>
      <c r="S69" s="26"/>
      <c r="T69" s="26"/>
      <c r="U69" s="26"/>
      <c r="V69" s="27"/>
    </row>
    <row r="70" spans="2:22" s="104" customFormat="1">
      <c r="B70" s="25"/>
      <c r="C70" s="26"/>
      <c r="D70" s="26"/>
      <c r="E70" s="26"/>
      <c r="F70" s="26"/>
      <c r="G70" s="26"/>
      <c r="H70" s="26"/>
      <c r="I70" s="26"/>
      <c r="J70" s="26"/>
      <c r="K70" s="26"/>
      <c r="L70" s="26"/>
      <c r="M70" s="26"/>
      <c r="N70" s="26"/>
      <c r="O70" s="26"/>
      <c r="P70" s="26"/>
      <c r="Q70" s="26"/>
      <c r="R70" s="26"/>
      <c r="S70" s="26"/>
      <c r="T70" s="26"/>
      <c r="U70" s="26"/>
      <c r="V70" s="27"/>
    </row>
    <row r="71" spans="2:22" s="104" customFormat="1">
      <c r="B71" s="25"/>
      <c r="C71" s="26"/>
      <c r="D71" s="26"/>
      <c r="E71" s="26"/>
      <c r="F71" s="26"/>
      <c r="G71" s="26"/>
      <c r="H71" s="26"/>
      <c r="I71" s="26"/>
      <c r="J71" s="26"/>
      <c r="K71" s="26"/>
      <c r="L71" s="26"/>
      <c r="M71" s="26"/>
      <c r="N71" s="26"/>
      <c r="O71" s="26"/>
      <c r="P71" s="26"/>
      <c r="Q71" s="26"/>
      <c r="R71" s="26"/>
      <c r="S71" s="26"/>
      <c r="T71" s="26"/>
      <c r="U71" s="26"/>
      <c r="V71" s="27"/>
    </row>
    <row r="72" spans="2:22" s="104" customFormat="1">
      <c r="B72" s="25"/>
      <c r="C72" s="26"/>
      <c r="D72" s="26"/>
      <c r="E72" s="26"/>
      <c r="F72" s="26"/>
      <c r="G72" s="26"/>
      <c r="H72" s="26"/>
      <c r="I72" s="26"/>
      <c r="J72" s="26"/>
      <c r="K72" s="26"/>
      <c r="L72" s="26"/>
      <c r="M72" s="26"/>
      <c r="N72" s="26"/>
      <c r="O72" s="26"/>
      <c r="P72" s="26"/>
      <c r="Q72" s="26"/>
      <c r="R72" s="26"/>
      <c r="S72" s="26"/>
      <c r="T72" s="26"/>
      <c r="U72" s="26"/>
      <c r="V72" s="27"/>
    </row>
    <row r="73" spans="2:22" s="104" customFormat="1">
      <c r="B73" s="25"/>
      <c r="C73" s="26"/>
      <c r="D73" s="26"/>
      <c r="E73" s="26"/>
      <c r="F73" s="26"/>
      <c r="G73" s="26"/>
      <c r="H73" s="26"/>
      <c r="I73" s="26"/>
      <c r="J73" s="26"/>
      <c r="K73" s="26"/>
      <c r="L73" s="26"/>
      <c r="M73" s="26"/>
      <c r="N73" s="26"/>
      <c r="O73" s="26"/>
      <c r="P73" s="26"/>
      <c r="Q73" s="26"/>
      <c r="R73" s="26"/>
      <c r="S73" s="26"/>
      <c r="T73" s="26"/>
      <c r="U73" s="26"/>
      <c r="V73" s="27"/>
    </row>
    <row r="74" spans="2:22" s="104" customFormat="1">
      <c r="B74" s="25"/>
      <c r="C74" s="26"/>
      <c r="D74" s="26"/>
      <c r="E74" s="26"/>
      <c r="F74" s="26"/>
      <c r="G74" s="26"/>
      <c r="H74" s="26"/>
      <c r="I74" s="26"/>
      <c r="J74" s="26"/>
      <c r="K74" s="26"/>
      <c r="L74" s="26"/>
      <c r="M74" s="26"/>
      <c r="N74" s="26"/>
      <c r="O74" s="26"/>
      <c r="P74" s="26"/>
      <c r="Q74" s="26"/>
      <c r="R74" s="26"/>
      <c r="S74" s="26"/>
      <c r="T74" s="26"/>
      <c r="U74" s="26"/>
      <c r="V74" s="27"/>
    </row>
    <row r="75" spans="2:22" s="104" customFormat="1">
      <c r="B75" s="25"/>
      <c r="C75" s="26"/>
      <c r="D75" s="26"/>
      <c r="E75" s="26"/>
      <c r="F75" s="26"/>
      <c r="G75" s="26"/>
      <c r="H75" s="26"/>
      <c r="I75" s="26"/>
      <c r="J75" s="26"/>
      <c r="K75" s="26"/>
      <c r="L75" s="26"/>
      <c r="M75" s="26"/>
      <c r="N75" s="26"/>
      <c r="O75" s="26"/>
      <c r="P75" s="26"/>
      <c r="Q75" s="26"/>
      <c r="R75" s="26"/>
      <c r="S75" s="26"/>
      <c r="T75" s="26"/>
      <c r="U75" s="26"/>
      <c r="V75" s="27"/>
    </row>
    <row r="76" spans="2:22" s="104" customFormat="1">
      <c r="B76" s="25"/>
      <c r="C76" s="26"/>
      <c r="D76" s="26"/>
      <c r="E76" s="26"/>
      <c r="F76" s="26"/>
      <c r="G76" s="26"/>
      <c r="H76" s="26"/>
      <c r="I76" s="26"/>
      <c r="J76" s="26"/>
      <c r="K76" s="26"/>
      <c r="L76" s="26"/>
      <c r="M76" s="26"/>
      <c r="N76" s="26"/>
      <c r="O76" s="26"/>
      <c r="P76" s="26"/>
      <c r="Q76" s="26"/>
      <c r="R76" s="26"/>
      <c r="S76" s="26"/>
      <c r="T76" s="26"/>
      <c r="U76" s="26"/>
      <c r="V76" s="27"/>
    </row>
    <row r="77" spans="2:22" s="104" customFormat="1">
      <c r="B77" s="25"/>
      <c r="C77" s="26"/>
      <c r="D77" s="26"/>
      <c r="E77" s="26"/>
      <c r="F77" s="26"/>
      <c r="G77" s="26"/>
      <c r="H77" s="26"/>
      <c r="I77" s="26"/>
      <c r="J77" s="26"/>
      <c r="K77" s="26"/>
      <c r="L77" s="26"/>
      <c r="M77" s="26"/>
      <c r="N77" s="26"/>
      <c r="O77" s="26"/>
      <c r="P77" s="26"/>
      <c r="Q77" s="26"/>
      <c r="R77" s="26"/>
      <c r="S77" s="26"/>
      <c r="T77" s="26"/>
      <c r="U77" s="26"/>
      <c r="V77" s="27"/>
    </row>
    <row r="78" spans="2:22" s="104" customFormat="1">
      <c r="B78" s="25"/>
      <c r="C78" s="26"/>
      <c r="D78" s="26"/>
      <c r="E78" s="26"/>
      <c r="F78" s="26"/>
      <c r="G78" s="26"/>
      <c r="H78" s="26"/>
      <c r="I78" s="26"/>
      <c r="J78" s="26"/>
      <c r="K78" s="26"/>
      <c r="L78" s="26"/>
      <c r="M78" s="26"/>
      <c r="N78" s="26"/>
      <c r="O78" s="26"/>
      <c r="P78" s="26"/>
      <c r="Q78" s="26"/>
      <c r="R78" s="26"/>
      <c r="S78" s="26"/>
      <c r="T78" s="26"/>
      <c r="U78" s="26"/>
      <c r="V78" s="27"/>
    </row>
    <row r="79" spans="2:22" s="104" customFormat="1">
      <c r="B79" s="25"/>
      <c r="C79" s="26"/>
      <c r="D79" s="26"/>
      <c r="E79" s="26"/>
      <c r="F79" s="26"/>
      <c r="G79" s="26"/>
      <c r="H79" s="26"/>
      <c r="I79" s="26"/>
      <c r="J79" s="26"/>
      <c r="K79" s="26"/>
      <c r="L79" s="26"/>
      <c r="M79" s="26"/>
      <c r="N79" s="26"/>
      <c r="O79" s="26"/>
      <c r="P79" s="26"/>
      <c r="Q79" s="26"/>
      <c r="R79" s="26"/>
      <c r="S79" s="26"/>
      <c r="T79" s="26"/>
      <c r="U79" s="26"/>
      <c r="V79" s="27"/>
    </row>
    <row r="80" spans="2:22" s="104" customFormat="1">
      <c r="B80" s="25"/>
      <c r="C80" s="26"/>
      <c r="D80" s="26"/>
      <c r="E80" s="26"/>
      <c r="F80" s="26"/>
      <c r="G80" s="26"/>
      <c r="H80" s="26"/>
      <c r="I80" s="26"/>
      <c r="J80" s="26"/>
      <c r="K80" s="26"/>
      <c r="L80" s="26"/>
      <c r="M80" s="26"/>
      <c r="N80" s="26"/>
      <c r="O80" s="26"/>
      <c r="P80" s="26"/>
      <c r="Q80" s="26"/>
      <c r="R80" s="26"/>
      <c r="S80" s="26"/>
      <c r="T80" s="26"/>
      <c r="U80" s="26"/>
      <c r="V80" s="27"/>
    </row>
    <row r="81" spans="2:22" s="104" customFormat="1">
      <c r="B81" s="25"/>
      <c r="C81" s="26"/>
      <c r="D81" s="26"/>
      <c r="E81" s="26"/>
      <c r="F81" s="26"/>
      <c r="G81" s="26"/>
      <c r="H81" s="26"/>
      <c r="I81" s="26"/>
      <c r="J81" s="26"/>
      <c r="K81" s="26"/>
      <c r="L81" s="26"/>
      <c r="M81" s="26"/>
      <c r="N81" s="26"/>
      <c r="O81" s="26"/>
      <c r="P81" s="26"/>
      <c r="Q81" s="26"/>
      <c r="R81" s="26"/>
      <c r="S81" s="26"/>
      <c r="T81" s="26"/>
      <c r="U81" s="26"/>
      <c r="V81" s="27"/>
    </row>
    <row r="82" spans="2:22" s="104" customFormat="1">
      <c r="B82" s="25"/>
      <c r="C82" s="26"/>
      <c r="D82" s="26"/>
      <c r="E82" s="26"/>
      <c r="F82" s="26"/>
      <c r="G82" s="26"/>
      <c r="H82" s="26"/>
      <c r="I82" s="26"/>
      <c r="J82" s="26"/>
      <c r="K82" s="26"/>
      <c r="L82" s="26"/>
      <c r="M82" s="26"/>
      <c r="N82" s="26"/>
      <c r="O82" s="26"/>
      <c r="P82" s="26"/>
      <c r="Q82" s="26"/>
      <c r="R82" s="26"/>
      <c r="S82" s="26"/>
      <c r="T82" s="26"/>
      <c r="U82" s="26"/>
      <c r="V82" s="27"/>
    </row>
    <row r="83" spans="2:22" s="104" customFormat="1">
      <c r="B83" s="25"/>
      <c r="C83" s="26"/>
      <c r="D83" s="26"/>
      <c r="E83" s="26"/>
      <c r="F83" s="26"/>
      <c r="G83" s="26"/>
      <c r="H83" s="26"/>
      <c r="I83" s="26"/>
      <c r="J83" s="26"/>
      <c r="K83" s="26"/>
      <c r="L83" s="26"/>
      <c r="M83" s="26"/>
      <c r="N83" s="26"/>
      <c r="O83" s="26"/>
      <c r="P83" s="26"/>
      <c r="Q83" s="26"/>
      <c r="R83" s="26"/>
      <c r="S83" s="26"/>
      <c r="T83" s="26"/>
      <c r="U83" s="26"/>
      <c r="V83" s="27"/>
    </row>
    <row r="84" spans="2:22" s="104" customFormat="1">
      <c r="B84" s="25"/>
      <c r="C84" s="26"/>
      <c r="D84" s="26"/>
      <c r="E84" s="26"/>
      <c r="F84" s="26"/>
      <c r="G84" s="26"/>
      <c r="H84" s="26"/>
      <c r="I84" s="26"/>
      <c r="J84" s="26"/>
      <c r="K84" s="26"/>
      <c r="L84" s="26"/>
      <c r="M84" s="26"/>
      <c r="N84" s="26"/>
      <c r="O84" s="26"/>
      <c r="P84" s="26"/>
      <c r="Q84" s="26"/>
      <c r="R84" s="26"/>
      <c r="S84" s="26"/>
      <c r="T84" s="26"/>
      <c r="U84" s="26"/>
      <c r="V84" s="27"/>
    </row>
    <row r="85" spans="2:22" s="104" customFormat="1">
      <c r="B85" s="25"/>
      <c r="C85" s="26"/>
      <c r="D85" s="26"/>
      <c r="E85" s="26"/>
      <c r="F85" s="26"/>
      <c r="G85" s="26"/>
      <c r="H85" s="26"/>
      <c r="I85" s="26"/>
      <c r="J85" s="26"/>
      <c r="K85" s="26"/>
      <c r="L85" s="26"/>
      <c r="M85" s="26"/>
      <c r="N85" s="26"/>
      <c r="O85" s="26"/>
      <c r="P85" s="26"/>
      <c r="Q85" s="26"/>
      <c r="R85" s="26"/>
      <c r="S85" s="26"/>
      <c r="T85" s="26"/>
      <c r="U85" s="26"/>
      <c r="V85" s="27"/>
    </row>
    <row r="86" spans="2:22" s="104" customFormat="1">
      <c r="B86" s="25"/>
      <c r="C86" s="26"/>
      <c r="D86" s="26"/>
      <c r="E86" s="26"/>
      <c r="F86" s="26"/>
      <c r="G86" s="26"/>
      <c r="H86" s="26"/>
      <c r="I86" s="26"/>
      <c r="J86" s="26"/>
      <c r="K86" s="26"/>
      <c r="L86" s="26"/>
      <c r="M86" s="26"/>
      <c r="N86" s="26"/>
      <c r="O86" s="26"/>
      <c r="P86" s="26"/>
      <c r="Q86" s="26"/>
      <c r="R86" s="26"/>
      <c r="S86" s="26"/>
      <c r="T86" s="26"/>
      <c r="U86" s="26"/>
      <c r="V86" s="27"/>
    </row>
    <row r="87" spans="2:22" s="104" customFormat="1">
      <c r="B87" s="25"/>
      <c r="C87" s="26"/>
      <c r="D87" s="26"/>
      <c r="E87" s="26"/>
      <c r="F87" s="26"/>
      <c r="G87" s="26"/>
      <c r="H87" s="26"/>
      <c r="I87" s="26"/>
      <c r="J87" s="26"/>
      <c r="K87" s="26"/>
      <c r="L87" s="26"/>
      <c r="M87" s="26"/>
      <c r="N87" s="26"/>
      <c r="O87" s="26"/>
      <c r="P87" s="26"/>
      <c r="Q87" s="26"/>
      <c r="R87" s="26"/>
      <c r="S87" s="26"/>
      <c r="T87" s="26"/>
      <c r="U87" s="26"/>
      <c r="V87" s="27"/>
    </row>
    <row r="88" spans="2:22" s="104" customFormat="1">
      <c r="B88" s="25"/>
      <c r="C88" s="26"/>
      <c r="D88" s="26"/>
      <c r="E88" s="26"/>
      <c r="F88" s="26"/>
      <c r="G88" s="26"/>
      <c r="H88" s="26"/>
      <c r="I88" s="26"/>
      <c r="J88" s="26"/>
      <c r="K88" s="26"/>
      <c r="L88" s="26"/>
      <c r="M88" s="26"/>
      <c r="N88" s="26"/>
      <c r="O88" s="26"/>
      <c r="P88" s="26"/>
      <c r="Q88" s="26"/>
      <c r="R88" s="26"/>
      <c r="S88" s="26"/>
      <c r="T88" s="26"/>
      <c r="U88" s="26"/>
      <c r="V88" s="27"/>
    </row>
    <row r="89" spans="2:22" s="104" customFormat="1">
      <c r="B89" s="25"/>
      <c r="C89" s="26"/>
      <c r="D89" s="26"/>
      <c r="E89" s="26"/>
      <c r="F89" s="26"/>
      <c r="G89" s="26"/>
      <c r="H89" s="26"/>
      <c r="I89" s="26"/>
      <c r="J89" s="26"/>
      <c r="K89" s="26"/>
      <c r="L89" s="26"/>
      <c r="M89" s="26"/>
      <c r="N89" s="26"/>
      <c r="O89" s="26"/>
      <c r="P89" s="26"/>
      <c r="Q89" s="26"/>
      <c r="R89" s="26"/>
      <c r="S89" s="26"/>
      <c r="T89" s="26"/>
      <c r="U89" s="26"/>
      <c r="V89" s="27"/>
    </row>
    <row r="90" spans="2:22" s="104" customFormat="1">
      <c r="B90" s="25"/>
      <c r="C90" s="26"/>
      <c r="D90" s="26"/>
      <c r="E90" s="26"/>
      <c r="F90" s="26"/>
      <c r="G90" s="26"/>
      <c r="H90" s="26"/>
      <c r="I90" s="26"/>
      <c r="J90" s="26"/>
      <c r="K90" s="26"/>
      <c r="L90" s="26"/>
      <c r="M90" s="26"/>
      <c r="N90" s="26"/>
      <c r="O90" s="26"/>
      <c r="P90" s="26"/>
      <c r="Q90" s="26"/>
      <c r="R90" s="26"/>
      <c r="S90" s="26"/>
      <c r="T90" s="26"/>
      <c r="U90" s="26"/>
      <c r="V90" s="27"/>
    </row>
    <row r="91" spans="2:22" s="104" customFormat="1">
      <c r="B91" s="25"/>
      <c r="C91" s="26"/>
      <c r="D91" s="26"/>
      <c r="E91" s="26"/>
      <c r="F91" s="26"/>
      <c r="G91" s="26"/>
      <c r="H91" s="26"/>
      <c r="I91" s="26"/>
      <c r="J91" s="26"/>
      <c r="K91" s="26"/>
      <c r="L91" s="26"/>
      <c r="M91" s="26"/>
      <c r="N91" s="26"/>
      <c r="O91" s="26"/>
      <c r="P91" s="26"/>
      <c r="Q91" s="26"/>
      <c r="R91" s="26"/>
      <c r="S91" s="26"/>
      <c r="T91" s="26"/>
      <c r="U91" s="26"/>
      <c r="V91" s="27"/>
    </row>
    <row r="92" spans="2:22" s="104" customFormat="1">
      <c r="B92" s="25"/>
      <c r="C92" s="26"/>
      <c r="D92" s="26"/>
      <c r="E92" s="26"/>
      <c r="F92" s="26"/>
      <c r="G92" s="26"/>
      <c r="H92" s="26"/>
      <c r="I92" s="26"/>
      <c r="J92" s="26"/>
      <c r="K92" s="26"/>
      <c r="L92" s="26"/>
      <c r="M92" s="26"/>
      <c r="N92" s="26"/>
      <c r="O92" s="26"/>
      <c r="P92" s="26"/>
      <c r="Q92" s="26"/>
      <c r="R92" s="26"/>
      <c r="S92" s="26"/>
      <c r="T92" s="26"/>
      <c r="U92" s="26"/>
      <c r="V92" s="27"/>
    </row>
    <row r="93" spans="2:22" s="104" customFormat="1">
      <c r="B93" s="25"/>
      <c r="C93" s="26"/>
      <c r="D93" s="26"/>
      <c r="E93" s="26"/>
      <c r="F93" s="26"/>
      <c r="G93" s="26"/>
      <c r="H93" s="26"/>
      <c r="I93" s="26"/>
      <c r="J93" s="26"/>
      <c r="K93" s="26"/>
      <c r="L93" s="26"/>
      <c r="M93" s="26"/>
      <c r="N93" s="26"/>
      <c r="O93" s="26"/>
      <c r="P93" s="26"/>
      <c r="Q93" s="26"/>
      <c r="R93" s="26"/>
      <c r="S93" s="26"/>
      <c r="T93" s="26"/>
      <c r="U93" s="26"/>
      <c r="V93" s="27"/>
    </row>
    <row r="94" spans="2:22" s="104" customFormat="1">
      <c r="B94" s="25"/>
      <c r="C94" s="26"/>
      <c r="D94" s="26"/>
      <c r="E94" s="26"/>
      <c r="F94" s="26"/>
      <c r="G94" s="26"/>
      <c r="H94" s="26"/>
      <c r="I94" s="26"/>
      <c r="J94" s="26"/>
      <c r="K94" s="26"/>
      <c r="L94" s="26"/>
      <c r="M94" s="26"/>
      <c r="N94" s="26"/>
      <c r="O94" s="26"/>
      <c r="P94" s="26"/>
      <c r="Q94" s="26"/>
      <c r="R94" s="26"/>
      <c r="S94" s="26"/>
      <c r="T94" s="26"/>
      <c r="U94" s="26"/>
      <c r="V94" s="27"/>
    </row>
    <row r="95" spans="2:22" s="104" customFormat="1">
      <c r="B95" s="25"/>
      <c r="C95" s="26"/>
      <c r="D95" s="26"/>
      <c r="E95" s="26"/>
      <c r="F95" s="26"/>
      <c r="G95" s="26"/>
      <c r="H95" s="26"/>
      <c r="I95" s="26"/>
      <c r="J95" s="26"/>
      <c r="K95" s="26"/>
      <c r="L95" s="26"/>
      <c r="M95" s="26"/>
      <c r="N95" s="26"/>
      <c r="O95" s="26"/>
      <c r="P95" s="26"/>
      <c r="Q95" s="26"/>
      <c r="R95" s="26"/>
      <c r="S95" s="26"/>
      <c r="T95" s="26"/>
      <c r="U95" s="26"/>
      <c r="V95" s="27"/>
    </row>
    <row r="96" spans="2:22" s="104" customFormat="1">
      <c r="B96" s="25"/>
      <c r="C96" s="26"/>
      <c r="D96" s="26"/>
      <c r="E96" s="26"/>
      <c r="F96" s="26"/>
      <c r="G96" s="26"/>
      <c r="H96" s="26"/>
      <c r="I96" s="26"/>
      <c r="J96" s="26"/>
      <c r="K96" s="26"/>
      <c r="L96" s="26"/>
      <c r="M96" s="26"/>
      <c r="N96" s="26"/>
      <c r="O96" s="26"/>
      <c r="P96" s="26"/>
      <c r="Q96" s="26"/>
      <c r="R96" s="26"/>
      <c r="S96" s="26"/>
      <c r="T96" s="26"/>
      <c r="U96" s="26"/>
      <c r="V96" s="27"/>
    </row>
    <row r="97" spans="2:22" s="104" customFormat="1">
      <c r="B97" s="25"/>
      <c r="C97" s="26"/>
      <c r="D97" s="26"/>
      <c r="E97" s="26"/>
      <c r="F97" s="26"/>
      <c r="G97" s="26"/>
      <c r="H97" s="26"/>
      <c r="I97" s="26"/>
      <c r="J97" s="26"/>
      <c r="K97" s="26"/>
      <c r="L97" s="26"/>
      <c r="M97" s="26"/>
      <c r="N97" s="26"/>
      <c r="O97" s="26"/>
      <c r="P97" s="26"/>
      <c r="Q97" s="26"/>
      <c r="R97" s="26"/>
      <c r="S97" s="26"/>
      <c r="T97" s="26"/>
      <c r="U97" s="26"/>
      <c r="V97" s="27"/>
    </row>
    <row r="98" spans="2:22" s="104" customFormat="1">
      <c r="B98" s="25"/>
      <c r="C98" s="26"/>
      <c r="D98" s="26"/>
      <c r="E98" s="26"/>
      <c r="F98" s="26"/>
      <c r="G98" s="26"/>
      <c r="H98" s="26"/>
      <c r="I98" s="26"/>
      <c r="J98" s="26"/>
      <c r="K98" s="26"/>
      <c r="L98" s="26"/>
      <c r="M98" s="26"/>
      <c r="N98" s="26"/>
      <c r="O98" s="26"/>
      <c r="P98" s="26"/>
      <c r="Q98" s="26"/>
      <c r="R98" s="26"/>
      <c r="S98" s="26"/>
      <c r="T98" s="26"/>
      <c r="U98" s="26"/>
      <c r="V98" s="27"/>
    </row>
    <row r="99" spans="2:22" s="104" customFormat="1">
      <c r="B99" s="25"/>
      <c r="C99" s="26"/>
      <c r="D99" s="26"/>
      <c r="E99" s="26"/>
      <c r="F99" s="26"/>
      <c r="G99" s="26"/>
      <c r="H99" s="26"/>
      <c r="I99" s="26"/>
      <c r="J99" s="26"/>
      <c r="K99" s="26"/>
      <c r="L99" s="26"/>
      <c r="M99" s="26"/>
      <c r="N99" s="26"/>
      <c r="O99" s="26"/>
      <c r="P99" s="26"/>
      <c r="Q99" s="26"/>
      <c r="R99" s="26"/>
      <c r="S99" s="26"/>
      <c r="T99" s="26"/>
      <c r="U99" s="26"/>
      <c r="V99" s="27"/>
    </row>
    <row r="100" spans="2:22" s="104" customFormat="1">
      <c r="B100" s="25"/>
      <c r="C100" s="26"/>
      <c r="D100" s="26"/>
      <c r="E100" s="26"/>
      <c r="F100" s="26"/>
      <c r="G100" s="26"/>
      <c r="H100" s="26"/>
      <c r="I100" s="26"/>
      <c r="J100" s="26"/>
      <c r="K100" s="26"/>
      <c r="L100" s="26"/>
      <c r="M100" s="26"/>
      <c r="N100" s="26"/>
      <c r="O100" s="26"/>
      <c r="P100" s="26"/>
      <c r="Q100" s="26"/>
      <c r="R100" s="26"/>
      <c r="S100" s="26"/>
      <c r="T100" s="26"/>
      <c r="U100" s="26"/>
      <c r="V100" s="27"/>
    </row>
    <row r="101" spans="2:22" s="104" customFormat="1">
      <c r="B101" s="25"/>
      <c r="C101" s="26"/>
      <c r="D101" s="26"/>
      <c r="E101" s="26"/>
      <c r="F101" s="26"/>
      <c r="G101" s="26"/>
      <c r="H101" s="26"/>
      <c r="I101" s="26"/>
      <c r="J101" s="26"/>
      <c r="K101" s="26"/>
      <c r="L101" s="26"/>
      <c r="M101" s="26"/>
      <c r="N101" s="26"/>
      <c r="O101" s="26"/>
      <c r="P101" s="26"/>
      <c r="Q101" s="26"/>
      <c r="R101" s="26"/>
      <c r="S101" s="26"/>
      <c r="T101" s="26"/>
      <c r="U101" s="26"/>
      <c r="V101" s="27"/>
    </row>
    <row r="102" spans="2:22" s="104" customFormat="1">
      <c r="B102" s="25"/>
      <c r="C102" s="26"/>
      <c r="D102" s="26"/>
      <c r="E102" s="26"/>
      <c r="F102" s="26"/>
      <c r="G102" s="26"/>
      <c r="H102" s="26"/>
      <c r="I102" s="26"/>
      <c r="J102" s="26"/>
      <c r="K102" s="26"/>
      <c r="L102" s="26"/>
      <c r="M102" s="26"/>
      <c r="N102" s="26"/>
      <c r="O102" s="26"/>
      <c r="P102" s="26"/>
      <c r="Q102" s="26"/>
      <c r="R102" s="26"/>
      <c r="S102" s="26"/>
      <c r="T102" s="26"/>
      <c r="U102" s="26"/>
      <c r="V102" s="27"/>
    </row>
    <row r="103" spans="2:22" s="104" customFormat="1">
      <c r="B103" s="25"/>
      <c r="C103" s="26"/>
      <c r="D103" s="26"/>
      <c r="E103" s="26"/>
      <c r="F103" s="26"/>
      <c r="G103" s="26"/>
      <c r="H103" s="26"/>
      <c r="I103" s="26"/>
      <c r="J103" s="26"/>
      <c r="K103" s="26"/>
      <c r="L103" s="26"/>
      <c r="M103" s="26"/>
      <c r="N103" s="26"/>
      <c r="O103" s="26"/>
      <c r="P103" s="26"/>
      <c r="Q103" s="26"/>
      <c r="R103" s="26"/>
      <c r="S103" s="26"/>
      <c r="T103" s="26"/>
      <c r="U103" s="26"/>
      <c r="V103" s="27"/>
    </row>
    <row r="104" spans="2:22" s="104" customFormat="1">
      <c r="B104" s="25"/>
      <c r="C104" s="26"/>
      <c r="D104" s="26"/>
      <c r="E104" s="26"/>
      <c r="F104" s="26"/>
      <c r="G104" s="26"/>
      <c r="H104" s="26"/>
      <c r="I104" s="26"/>
      <c r="J104" s="26"/>
      <c r="K104" s="26"/>
      <c r="L104" s="26"/>
      <c r="M104" s="26"/>
      <c r="N104" s="26"/>
      <c r="O104" s="26"/>
      <c r="P104" s="26"/>
      <c r="Q104" s="26"/>
      <c r="R104" s="26"/>
      <c r="S104" s="26"/>
      <c r="T104" s="26"/>
      <c r="U104" s="26"/>
      <c r="V104" s="27"/>
    </row>
    <row r="105" spans="2:22" s="104" customFormat="1">
      <c r="B105" s="25"/>
      <c r="C105" s="26"/>
      <c r="D105" s="26"/>
      <c r="E105" s="26"/>
      <c r="F105" s="26"/>
      <c r="G105" s="26"/>
      <c r="H105" s="26"/>
      <c r="I105" s="26"/>
      <c r="J105" s="26"/>
      <c r="K105" s="26"/>
      <c r="L105" s="26"/>
      <c r="M105" s="26"/>
      <c r="N105" s="26"/>
      <c r="O105" s="26"/>
      <c r="P105" s="26"/>
      <c r="Q105" s="26"/>
      <c r="R105" s="26"/>
      <c r="S105" s="26"/>
      <c r="T105" s="26"/>
      <c r="U105" s="26"/>
      <c r="V105" s="27"/>
    </row>
    <row r="106" spans="2:22" s="104" customFormat="1">
      <c r="B106" s="25"/>
      <c r="C106" s="26"/>
      <c r="D106" s="26"/>
      <c r="E106" s="26"/>
      <c r="F106" s="26"/>
      <c r="G106" s="26"/>
      <c r="H106" s="26"/>
      <c r="I106" s="26"/>
      <c r="J106" s="26"/>
      <c r="K106" s="26"/>
      <c r="L106" s="26"/>
      <c r="M106" s="26"/>
      <c r="N106" s="26"/>
      <c r="O106" s="26"/>
      <c r="P106" s="26"/>
      <c r="Q106" s="26"/>
      <c r="R106" s="26"/>
      <c r="S106" s="26"/>
      <c r="T106" s="26"/>
      <c r="U106" s="26"/>
      <c r="V106" s="27"/>
    </row>
    <row r="107" spans="2:22" s="104" customFormat="1">
      <c r="B107" s="25"/>
      <c r="C107" s="26"/>
      <c r="D107" s="26"/>
      <c r="E107" s="26"/>
      <c r="F107" s="26"/>
      <c r="G107" s="26"/>
      <c r="H107" s="26"/>
      <c r="I107" s="26"/>
      <c r="J107" s="26"/>
      <c r="K107" s="26"/>
      <c r="L107" s="26"/>
      <c r="M107" s="26"/>
      <c r="N107" s="26"/>
      <c r="O107" s="26"/>
      <c r="P107" s="26"/>
      <c r="Q107" s="26"/>
      <c r="R107" s="26"/>
      <c r="S107" s="26"/>
      <c r="T107" s="26"/>
      <c r="U107" s="26"/>
      <c r="V107" s="27"/>
    </row>
    <row r="108" spans="2:22" s="104" customFormat="1">
      <c r="B108" s="25"/>
      <c r="C108" s="26"/>
      <c r="D108" s="26"/>
      <c r="E108" s="26"/>
      <c r="F108" s="26"/>
      <c r="G108" s="26"/>
      <c r="H108" s="26"/>
      <c r="I108" s="26"/>
      <c r="J108" s="26"/>
      <c r="K108" s="26"/>
      <c r="L108" s="26"/>
      <c r="M108" s="26"/>
      <c r="N108" s="26"/>
      <c r="O108" s="26"/>
      <c r="P108" s="26"/>
      <c r="Q108" s="26"/>
      <c r="R108" s="26"/>
      <c r="S108" s="26"/>
      <c r="T108" s="26"/>
      <c r="U108" s="26"/>
      <c r="V108" s="27"/>
    </row>
    <row r="109" spans="2:22" s="104" customFormat="1">
      <c r="B109" s="25"/>
      <c r="C109" s="26"/>
      <c r="D109" s="26"/>
      <c r="E109" s="26"/>
      <c r="F109" s="26"/>
      <c r="G109" s="26"/>
      <c r="H109" s="26"/>
      <c r="I109" s="26"/>
      <c r="J109" s="26"/>
      <c r="K109" s="26"/>
      <c r="L109" s="26"/>
      <c r="M109" s="26"/>
      <c r="N109" s="26"/>
      <c r="O109" s="26"/>
      <c r="P109" s="26"/>
      <c r="Q109" s="26"/>
      <c r="R109" s="26"/>
      <c r="S109" s="26"/>
      <c r="T109" s="26"/>
      <c r="U109" s="26"/>
      <c r="V109" s="27"/>
    </row>
    <row r="110" spans="2:22" s="104" customFormat="1">
      <c r="B110" s="25"/>
      <c r="C110" s="26"/>
      <c r="D110" s="26"/>
      <c r="E110" s="26"/>
      <c r="F110" s="26"/>
      <c r="G110" s="26"/>
      <c r="H110" s="26"/>
      <c r="I110" s="26"/>
      <c r="J110" s="26"/>
      <c r="K110" s="26"/>
      <c r="L110" s="26"/>
      <c r="M110" s="26"/>
      <c r="N110" s="26"/>
      <c r="O110" s="26"/>
      <c r="P110" s="26"/>
      <c r="Q110" s="26"/>
      <c r="R110" s="26"/>
      <c r="S110" s="26"/>
      <c r="T110" s="26"/>
      <c r="U110" s="26"/>
      <c r="V110" s="27"/>
    </row>
    <row r="111" spans="2:22" s="104" customFormat="1">
      <c r="B111" s="25"/>
      <c r="C111" s="26"/>
      <c r="D111" s="26"/>
      <c r="E111" s="26"/>
      <c r="F111" s="26"/>
      <c r="G111" s="26"/>
      <c r="H111" s="26"/>
      <c r="I111" s="26"/>
      <c r="J111" s="26"/>
      <c r="K111" s="26"/>
      <c r="L111" s="26"/>
      <c r="M111" s="26"/>
      <c r="N111" s="26"/>
      <c r="O111" s="26"/>
      <c r="P111" s="26"/>
      <c r="Q111" s="26"/>
      <c r="R111" s="26"/>
      <c r="S111" s="26"/>
      <c r="T111" s="26"/>
      <c r="U111" s="26"/>
      <c r="V111" s="27"/>
    </row>
    <row r="112" spans="2:22" s="104" customFormat="1">
      <c r="B112" s="25"/>
      <c r="C112" s="26"/>
      <c r="D112" s="26"/>
      <c r="E112" s="26"/>
      <c r="F112" s="26"/>
      <c r="G112" s="26"/>
      <c r="H112" s="26"/>
      <c r="I112" s="26"/>
      <c r="J112" s="26"/>
      <c r="K112" s="26"/>
      <c r="L112" s="26"/>
      <c r="M112" s="26"/>
      <c r="N112" s="26"/>
      <c r="O112" s="26"/>
      <c r="P112" s="26"/>
      <c r="Q112" s="26"/>
      <c r="R112" s="26"/>
      <c r="S112" s="26"/>
      <c r="T112" s="26"/>
      <c r="U112" s="26"/>
      <c r="V112" s="27"/>
    </row>
    <row r="113" spans="2:22" s="104" customFormat="1">
      <c r="B113" s="25"/>
      <c r="C113" s="26"/>
      <c r="D113" s="26"/>
      <c r="E113" s="26"/>
      <c r="F113" s="26"/>
      <c r="G113" s="26"/>
      <c r="H113" s="26"/>
      <c r="I113" s="26"/>
      <c r="J113" s="26"/>
      <c r="K113" s="26"/>
      <c r="L113" s="26"/>
      <c r="M113" s="26"/>
      <c r="N113" s="26"/>
      <c r="O113" s="26"/>
      <c r="P113" s="26"/>
      <c r="Q113" s="26"/>
      <c r="R113" s="26"/>
      <c r="S113" s="26"/>
      <c r="T113" s="26"/>
      <c r="U113" s="26"/>
      <c r="V113" s="27"/>
    </row>
    <row r="114" spans="2:22" s="104" customFormat="1">
      <c r="B114" s="25"/>
      <c r="C114" s="26"/>
      <c r="D114" s="26"/>
      <c r="E114" s="26"/>
      <c r="F114" s="26"/>
      <c r="G114" s="26"/>
      <c r="H114" s="26"/>
      <c r="I114" s="26"/>
      <c r="J114" s="26"/>
      <c r="K114" s="26"/>
      <c r="L114" s="26"/>
      <c r="M114" s="26"/>
      <c r="N114" s="26"/>
      <c r="O114" s="26"/>
      <c r="P114" s="26"/>
      <c r="Q114" s="26"/>
      <c r="R114" s="26"/>
      <c r="S114" s="26"/>
      <c r="T114" s="26"/>
      <c r="U114" s="26"/>
      <c r="V114" s="27"/>
    </row>
    <row r="115" spans="2:22" s="104" customFormat="1">
      <c r="B115" s="25"/>
      <c r="C115" s="26"/>
      <c r="D115" s="26"/>
      <c r="E115" s="26"/>
      <c r="F115" s="26"/>
      <c r="G115" s="26"/>
      <c r="H115" s="26"/>
      <c r="I115" s="26"/>
      <c r="J115" s="26"/>
      <c r="K115" s="26"/>
      <c r="L115" s="26"/>
      <c r="M115" s="26"/>
      <c r="N115" s="26"/>
      <c r="O115" s="26"/>
      <c r="P115" s="26"/>
      <c r="Q115" s="26"/>
      <c r="R115" s="26"/>
      <c r="S115" s="26"/>
      <c r="T115" s="26"/>
      <c r="U115" s="26"/>
      <c r="V115" s="27"/>
    </row>
    <row r="116" spans="2:22" s="104" customFormat="1">
      <c r="B116" s="25"/>
      <c r="C116" s="26"/>
      <c r="D116" s="26"/>
      <c r="E116" s="26"/>
      <c r="F116" s="26"/>
      <c r="G116" s="26"/>
      <c r="H116" s="26"/>
      <c r="I116" s="26"/>
      <c r="J116" s="26"/>
      <c r="K116" s="26"/>
      <c r="L116" s="26"/>
      <c r="M116" s="26"/>
      <c r="N116" s="26"/>
      <c r="O116" s="26"/>
      <c r="P116" s="26"/>
      <c r="Q116" s="26"/>
      <c r="R116" s="26"/>
      <c r="S116" s="26"/>
      <c r="T116" s="26"/>
      <c r="U116" s="26"/>
      <c r="V116" s="27"/>
    </row>
    <row r="117" spans="2:22" s="104" customFormat="1">
      <c r="B117" s="25"/>
      <c r="C117" s="26"/>
      <c r="D117" s="26"/>
      <c r="E117" s="26"/>
      <c r="F117" s="26"/>
      <c r="G117" s="26"/>
      <c r="H117" s="26"/>
      <c r="I117" s="26"/>
      <c r="J117" s="26"/>
      <c r="K117" s="26"/>
      <c r="L117" s="26"/>
      <c r="M117" s="26"/>
      <c r="N117" s="26"/>
      <c r="O117" s="26"/>
      <c r="P117" s="26"/>
      <c r="Q117" s="26"/>
      <c r="R117" s="26"/>
      <c r="S117" s="26"/>
      <c r="T117" s="26"/>
      <c r="U117" s="26"/>
      <c r="V117" s="27"/>
    </row>
    <row r="118" spans="2:22" s="104" customFormat="1">
      <c r="B118" s="25"/>
      <c r="C118" s="26"/>
      <c r="D118" s="26"/>
      <c r="E118" s="26"/>
      <c r="F118" s="26"/>
      <c r="G118" s="26"/>
      <c r="H118" s="26"/>
      <c r="I118" s="26"/>
      <c r="J118" s="26"/>
      <c r="K118" s="26"/>
      <c r="L118" s="26"/>
      <c r="M118" s="26"/>
      <c r="N118" s="26"/>
      <c r="O118" s="26"/>
      <c r="P118" s="26"/>
      <c r="Q118" s="26"/>
      <c r="R118" s="26"/>
      <c r="S118" s="26"/>
      <c r="T118" s="26"/>
      <c r="U118" s="26"/>
      <c r="V118" s="27"/>
    </row>
    <row r="119" spans="2:22" s="104" customFormat="1">
      <c r="B119" s="25"/>
      <c r="C119" s="26"/>
      <c r="D119" s="26"/>
      <c r="E119" s="26"/>
      <c r="F119" s="26"/>
      <c r="G119" s="26"/>
      <c r="H119" s="26"/>
      <c r="I119" s="26"/>
      <c r="J119" s="26"/>
      <c r="K119" s="26"/>
      <c r="L119" s="26"/>
      <c r="M119" s="26"/>
      <c r="N119" s="26"/>
      <c r="O119" s="26"/>
      <c r="P119" s="26"/>
      <c r="Q119" s="26"/>
      <c r="R119" s="26"/>
      <c r="S119" s="26"/>
      <c r="T119" s="26"/>
      <c r="U119" s="26"/>
      <c r="V119" s="27"/>
    </row>
    <row r="120" spans="2:22" s="104" customFormat="1">
      <c r="B120" s="25"/>
      <c r="C120" s="26"/>
      <c r="D120" s="26"/>
      <c r="E120" s="26"/>
      <c r="F120" s="26"/>
      <c r="G120" s="26"/>
      <c r="H120" s="26"/>
      <c r="I120" s="26"/>
      <c r="J120" s="26"/>
      <c r="K120" s="26"/>
      <c r="L120" s="26"/>
      <c r="M120" s="26"/>
      <c r="N120" s="26"/>
      <c r="O120" s="26"/>
      <c r="P120" s="26"/>
      <c r="Q120" s="26"/>
      <c r="R120" s="26"/>
      <c r="S120" s="26"/>
      <c r="T120" s="26"/>
      <c r="U120" s="26"/>
      <c r="V120" s="27"/>
    </row>
    <row r="121" spans="2:22" s="104" customFormat="1">
      <c r="B121" s="25"/>
      <c r="C121" s="26"/>
      <c r="D121" s="26"/>
      <c r="E121" s="26"/>
      <c r="F121" s="26"/>
      <c r="G121" s="26"/>
      <c r="H121" s="26"/>
      <c r="I121" s="26"/>
      <c r="J121" s="26"/>
      <c r="K121" s="26"/>
      <c r="L121" s="26"/>
      <c r="M121" s="26"/>
      <c r="N121" s="26"/>
      <c r="O121" s="26"/>
      <c r="P121" s="26"/>
      <c r="Q121" s="26"/>
      <c r="R121" s="26"/>
      <c r="S121" s="26"/>
      <c r="T121" s="26"/>
      <c r="U121" s="26"/>
      <c r="V121" s="27"/>
    </row>
    <row r="122" spans="2:22" s="104" customFormat="1">
      <c r="B122" s="25"/>
      <c r="C122" s="26"/>
      <c r="D122" s="26"/>
      <c r="E122" s="26"/>
      <c r="F122" s="26"/>
      <c r="G122" s="26"/>
      <c r="H122" s="26"/>
      <c r="I122" s="26"/>
      <c r="J122" s="26"/>
      <c r="K122" s="26"/>
      <c r="L122" s="26"/>
      <c r="M122" s="26"/>
      <c r="N122" s="26"/>
      <c r="O122" s="26"/>
      <c r="P122" s="26"/>
      <c r="Q122" s="26"/>
      <c r="R122" s="26"/>
      <c r="S122" s="26"/>
      <c r="T122" s="26"/>
      <c r="U122" s="26"/>
      <c r="V122" s="27"/>
    </row>
    <row r="123" spans="2:22" s="104" customFormat="1">
      <c r="B123" s="25"/>
      <c r="C123" s="26"/>
      <c r="D123" s="26"/>
      <c r="E123" s="26"/>
      <c r="F123" s="26"/>
      <c r="G123" s="26"/>
      <c r="H123" s="26"/>
      <c r="I123" s="26"/>
      <c r="J123" s="26"/>
      <c r="K123" s="26"/>
      <c r="L123" s="26"/>
      <c r="M123" s="26"/>
      <c r="N123" s="26"/>
      <c r="O123" s="26"/>
      <c r="P123" s="26"/>
      <c r="Q123" s="26"/>
      <c r="R123" s="26"/>
      <c r="S123" s="26"/>
      <c r="T123" s="26"/>
      <c r="U123" s="26"/>
      <c r="V123" s="27"/>
    </row>
    <row r="124" spans="2:22" s="104" customFormat="1">
      <c r="B124" s="25"/>
      <c r="C124" s="26"/>
      <c r="D124" s="26"/>
      <c r="E124" s="26"/>
      <c r="F124" s="26"/>
      <c r="G124" s="26"/>
      <c r="H124" s="26"/>
      <c r="I124" s="26"/>
      <c r="J124" s="26"/>
      <c r="K124" s="26"/>
      <c r="L124" s="26"/>
      <c r="M124" s="26"/>
      <c r="N124" s="26"/>
      <c r="O124" s="26"/>
      <c r="P124" s="26"/>
      <c r="Q124" s="26"/>
      <c r="R124" s="26"/>
      <c r="S124" s="26"/>
      <c r="T124" s="26"/>
      <c r="U124" s="26"/>
      <c r="V124" s="27"/>
    </row>
    <row r="125" spans="2:22" s="104" customFormat="1">
      <c r="B125" s="25"/>
      <c r="C125" s="26"/>
      <c r="D125" s="26"/>
      <c r="E125" s="26"/>
      <c r="F125" s="26"/>
      <c r="G125" s="26"/>
      <c r="H125" s="26"/>
      <c r="I125" s="26"/>
      <c r="J125" s="26"/>
      <c r="K125" s="26"/>
      <c r="L125" s="26"/>
      <c r="M125" s="26"/>
      <c r="N125" s="26"/>
      <c r="O125" s="26"/>
      <c r="P125" s="26"/>
      <c r="Q125" s="26"/>
      <c r="R125" s="26"/>
      <c r="S125" s="26"/>
      <c r="T125" s="26"/>
      <c r="U125" s="26"/>
      <c r="V125" s="27"/>
    </row>
    <row r="126" spans="2:22" s="104" customFormat="1">
      <c r="B126" s="25"/>
      <c r="C126" s="26"/>
      <c r="D126" s="26"/>
      <c r="E126" s="26"/>
      <c r="F126" s="26"/>
      <c r="G126" s="26"/>
      <c r="H126" s="26"/>
      <c r="I126" s="26"/>
      <c r="J126" s="26"/>
      <c r="K126" s="26"/>
      <c r="L126" s="26"/>
      <c r="M126" s="26"/>
      <c r="N126" s="26"/>
      <c r="O126" s="26"/>
      <c r="P126" s="26"/>
      <c r="Q126" s="26"/>
      <c r="R126" s="26"/>
      <c r="S126" s="26"/>
      <c r="T126" s="26"/>
      <c r="U126" s="26"/>
      <c r="V126" s="27"/>
    </row>
    <row r="127" spans="2:22" s="104" customFormat="1">
      <c r="B127" s="25"/>
      <c r="C127" s="26"/>
      <c r="D127" s="26"/>
      <c r="E127" s="26"/>
      <c r="F127" s="26"/>
      <c r="G127" s="26"/>
      <c r="H127" s="26"/>
      <c r="I127" s="26"/>
      <c r="J127" s="26"/>
      <c r="K127" s="26"/>
      <c r="L127" s="26"/>
      <c r="M127" s="26"/>
      <c r="N127" s="26"/>
      <c r="O127" s="26"/>
      <c r="P127" s="26"/>
      <c r="Q127" s="26"/>
      <c r="R127" s="26"/>
      <c r="S127" s="26"/>
      <c r="T127" s="26"/>
      <c r="U127" s="26"/>
      <c r="V127" s="27"/>
    </row>
    <row r="128" spans="2:22" s="104" customFormat="1">
      <c r="B128" s="25"/>
      <c r="C128" s="26"/>
      <c r="D128" s="26"/>
      <c r="E128" s="26"/>
      <c r="F128" s="26"/>
      <c r="G128" s="26"/>
      <c r="H128" s="26"/>
      <c r="I128" s="26"/>
      <c r="J128" s="26"/>
      <c r="K128" s="26"/>
      <c r="L128" s="26"/>
      <c r="M128" s="26"/>
      <c r="N128" s="26"/>
      <c r="O128" s="26"/>
      <c r="P128" s="26"/>
      <c r="Q128" s="26"/>
      <c r="R128" s="26"/>
      <c r="S128" s="26"/>
      <c r="T128" s="26"/>
      <c r="U128" s="26"/>
      <c r="V128" s="27"/>
    </row>
    <row r="129" spans="2:22" s="104" customFormat="1">
      <c r="B129" s="25"/>
      <c r="C129" s="26"/>
      <c r="D129" s="26"/>
      <c r="E129" s="26"/>
      <c r="F129" s="26"/>
      <c r="G129" s="26"/>
      <c r="H129" s="26"/>
      <c r="I129" s="26"/>
      <c r="J129" s="26"/>
      <c r="K129" s="26"/>
      <c r="L129" s="26"/>
      <c r="M129" s="26"/>
      <c r="N129" s="26"/>
      <c r="O129" s="26"/>
      <c r="P129" s="26"/>
      <c r="Q129" s="26"/>
      <c r="R129" s="26"/>
      <c r="S129" s="26"/>
      <c r="T129" s="26"/>
      <c r="U129" s="26"/>
      <c r="V129" s="27"/>
    </row>
    <row r="130" spans="2:22" s="104" customFormat="1">
      <c r="B130" s="25"/>
      <c r="C130" s="26"/>
      <c r="D130" s="26"/>
      <c r="E130" s="26"/>
      <c r="F130" s="26"/>
      <c r="G130" s="26"/>
      <c r="H130" s="26"/>
      <c r="I130" s="26"/>
      <c r="J130" s="26"/>
      <c r="K130" s="26"/>
      <c r="L130" s="26"/>
      <c r="M130" s="26"/>
      <c r="N130" s="26"/>
      <c r="O130" s="26"/>
      <c r="P130" s="26"/>
      <c r="Q130" s="26"/>
      <c r="R130" s="26"/>
      <c r="S130" s="26"/>
      <c r="T130" s="26"/>
      <c r="U130" s="26"/>
      <c r="V130" s="27"/>
    </row>
    <row r="131" spans="2:22" s="104" customFormat="1">
      <c r="B131" s="25"/>
      <c r="C131" s="26"/>
      <c r="D131" s="26"/>
      <c r="E131" s="26"/>
      <c r="F131" s="26"/>
      <c r="G131" s="26"/>
      <c r="H131" s="26"/>
      <c r="I131" s="26"/>
      <c r="J131" s="26"/>
      <c r="K131" s="26"/>
      <c r="L131" s="26"/>
      <c r="M131" s="26"/>
      <c r="N131" s="26"/>
      <c r="O131" s="26"/>
      <c r="P131" s="26"/>
      <c r="Q131" s="26"/>
      <c r="R131" s="26"/>
      <c r="S131" s="26"/>
      <c r="T131" s="26"/>
      <c r="U131" s="26"/>
      <c r="V131" s="27"/>
    </row>
    <row r="132" spans="2:22" s="104" customFormat="1">
      <c r="B132" s="25"/>
      <c r="C132" s="26"/>
      <c r="D132" s="26"/>
      <c r="E132" s="26"/>
      <c r="F132" s="26"/>
      <c r="G132" s="26"/>
      <c r="H132" s="26"/>
      <c r="I132" s="26"/>
      <c r="J132" s="26"/>
      <c r="K132" s="26"/>
      <c r="L132" s="26"/>
      <c r="M132" s="26"/>
      <c r="N132" s="26"/>
      <c r="O132" s="26"/>
      <c r="P132" s="26"/>
      <c r="Q132" s="26"/>
      <c r="R132" s="26"/>
      <c r="S132" s="26"/>
      <c r="T132" s="26"/>
      <c r="U132" s="26"/>
      <c r="V132" s="27"/>
    </row>
    <row r="133" spans="2:22" s="104" customFormat="1">
      <c r="B133" s="25"/>
      <c r="C133" s="26"/>
      <c r="D133" s="26"/>
      <c r="E133" s="26"/>
      <c r="F133" s="26"/>
      <c r="G133" s="26"/>
      <c r="H133" s="26"/>
      <c r="I133" s="26"/>
      <c r="J133" s="26"/>
      <c r="K133" s="26"/>
      <c r="L133" s="26"/>
      <c r="M133" s="26"/>
      <c r="N133" s="26"/>
      <c r="O133" s="26"/>
      <c r="P133" s="26"/>
      <c r="Q133" s="26"/>
      <c r="R133" s="26"/>
      <c r="S133" s="26"/>
      <c r="T133" s="26"/>
      <c r="U133" s="26"/>
      <c r="V133" s="27"/>
    </row>
    <row r="134" spans="2:22" s="104" customFormat="1">
      <c r="B134" s="25"/>
      <c r="C134" s="26"/>
      <c r="D134" s="26"/>
      <c r="E134" s="26"/>
      <c r="F134" s="26"/>
      <c r="G134" s="26"/>
      <c r="H134" s="26"/>
      <c r="I134" s="26"/>
      <c r="J134" s="26"/>
      <c r="K134" s="26"/>
      <c r="L134" s="26"/>
      <c r="M134" s="26"/>
      <c r="N134" s="26"/>
      <c r="O134" s="26"/>
      <c r="P134" s="26"/>
      <c r="Q134" s="26"/>
      <c r="R134" s="26"/>
      <c r="S134" s="26"/>
      <c r="T134" s="26"/>
      <c r="U134" s="26"/>
      <c r="V134" s="27"/>
    </row>
    <row r="135" spans="2:22" s="104" customFormat="1">
      <c r="B135" s="25"/>
      <c r="C135" s="26"/>
      <c r="D135" s="26"/>
      <c r="E135" s="26"/>
      <c r="F135" s="26"/>
      <c r="G135" s="26"/>
      <c r="H135" s="26"/>
      <c r="I135" s="26"/>
      <c r="J135" s="26"/>
      <c r="K135" s="26"/>
      <c r="L135" s="26"/>
      <c r="M135" s="26"/>
      <c r="N135" s="26"/>
      <c r="O135" s="26"/>
      <c r="P135" s="26"/>
      <c r="Q135" s="26"/>
      <c r="R135" s="26"/>
      <c r="S135" s="26"/>
      <c r="T135" s="26"/>
      <c r="U135" s="26"/>
      <c r="V135" s="27"/>
    </row>
    <row r="136" spans="2:22" s="104" customFormat="1">
      <c r="B136" s="25"/>
      <c r="C136" s="26"/>
      <c r="D136" s="26"/>
      <c r="E136" s="26"/>
      <c r="F136" s="26"/>
      <c r="G136" s="26"/>
      <c r="H136" s="26"/>
      <c r="I136" s="26"/>
      <c r="J136" s="26"/>
      <c r="K136" s="26"/>
      <c r="L136" s="26"/>
      <c r="M136" s="26"/>
      <c r="N136" s="26"/>
      <c r="O136" s="26"/>
      <c r="P136" s="26"/>
      <c r="Q136" s="26"/>
      <c r="R136" s="26"/>
      <c r="S136" s="26"/>
      <c r="T136" s="26"/>
      <c r="U136" s="26"/>
      <c r="V136" s="27"/>
    </row>
    <row r="137" spans="2:22" s="104" customFormat="1">
      <c r="B137" s="25"/>
      <c r="C137" s="26"/>
      <c r="D137" s="26"/>
      <c r="E137" s="26"/>
      <c r="F137" s="26"/>
      <c r="G137" s="26"/>
      <c r="H137" s="26"/>
      <c r="I137" s="26"/>
      <c r="J137" s="26"/>
      <c r="K137" s="26"/>
      <c r="L137" s="26"/>
      <c r="M137" s="26"/>
      <c r="N137" s="26"/>
      <c r="O137" s="26"/>
      <c r="P137" s="26"/>
      <c r="Q137" s="26"/>
      <c r="R137" s="26"/>
      <c r="S137" s="26"/>
      <c r="T137" s="26"/>
      <c r="U137" s="26"/>
      <c r="V137" s="27"/>
    </row>
    <row r="138" spans="2:22" s="104" customFormat="1">
      <c r="B138" s="25"/>
      <c r="C138" s="26"/>
      <c r="D138" s="26"/>
      <c r="E138" s="26"/>
      <c r="F138" s="26"/>
      <c r="G138" s="26"/>
      <c r="H138" s="26"/>
      <c r="I138" s="26"/>
      <c r="J138" s="26"/>
      <c r="K138" s="26"/>
      <c r="L138" s="26"/>
      <c r="M138" s="26"/>
      <c r="N138" s="26"/>
      <c r="O138" s="26"/>
      <c r="P138" s="26"/>
      <c r="Q138" s="26"/>
      <c r="R138" s="26"/>
      <c r="S138" s="26"/>
      <c r="T138" s="26"/>
      <c r="U138" s="26"/>
      <c r="V138" s="27"/>
    </row>
    <row r="139" spans="2:22" s="104" customFormat="1">
      <c r="B139" s="25"/>
      <c r="C139" s="26"/>
      <c r="D139" s="26"/>
      <c r="E139" s="26"/>
      <c r="F139" s="26"/>
      <c r="G139" s="26"/>
      <c r="H139" s="26"/>
      <c r="I139" s="26"/>
      <c r="J139" s="26"/>
      <c r="K139" s="26"/>
      <c r="L139" s="26"/>
      <c r="M139" s="26"/>
      <c r="N139" s="26"/>
      <c r="O139" s="26"/>
      <c r="P139" s="26"/>
      <c r="Q139" s="26"/>
      <c r="R139" s="26"/>
      <c r="S139" s="26"/>
      <c r="T139" s="26"/>
      <c r="U139" s="26"/>
      <c r="V139" s="27"/>
    </row>
    <row r="140" spans="2:22" s="104" customFormat="1">
      <c r="B140" s="33"/>
      <c r="C140" s="31"/>
      <c r="D140" s="31"/>
      <c r="E140" s="31"/>
      <c r="F140" s="31"/>
      <c r="G140" s="31"/>
      <c r="H140" s="31"/>
      <c r="I140" s="31"/>
      <c r="J140" s="31"/>
      <c r="K140" s="31"/>
      <c r="L140" s="31"/>
      <c r="M140" s="31"/>
      <c r="N140" s="31"/>
      <c r="O140" s="31"/>
      <c r="P140" s="31"/>
      <c r="Q140" s="31"/>
      <c r="R140" s="31"/>
      <c r="S140" s="31"/>
      <c r="T140" s="31"/>
      <c r="U140" s="31"/>
      <c r="V140" s="34"/>
    </row>
    <row r="141" spans="2:22" s="104" customFormat="1"/>
    <row r="142" spans="2:22" s="104" customFormat="1"/>
    <row r="143" spans="2:22" s="104" customFormat="1"/>
    <row r="144" spans="2:22" s="104" customFormat="1"/>
    <row r="145" s="104" customFormat="1"/>
    <row r="146" s="104" customFormat="1"/>
    <row r="147" s="104" customFormat="1"/>
    <row r="148" s="104" customFormat="1"/>
    <row r="149" s="104" customFormat="1"/>
    <row r="150" s="104" customFormat="1"/>
    <row r="151" s="104" customFormat="1"/>
    <row r="152" s="104" customFormat="1"/>
    <row r="153" s="104" customFormat="1"/>
    <row r="154" s="104" customFormat="1"/>
    <row r="155" s="104" customFormat="1"/>
    <row r="156" s="104" customFormat="1"/>
    <row r="157" s="104" customFormat="1"/>
    <row r="158" s="104" customFormat="1"/>
    <row r="159" s="104" customFormat="1"/>
    <row r="160" s="104" customFormat="1"/>
    <row r="161" s="104" customFormat="1"/>
    <row r="162" s="104" customFormat="1"/>
    <row r="163" s="104" customFormat="1"/>
    <row r="164" s="104" customFormat="1"/>
    <row r="165" s="104" customFormat="1"/>
    <row r="166" s="104" customFormat="1"/>
    <row r="167" s="104" customFormat="1"/>
    <row r="168" s="104" customFormat="1"/>
    <row r="169" s="104" customFormat="1"/>
    <row r="170" s="104" customFormat="1"/>
    <row r="171" s="104" customFormat="1"/>
    <row r="172" s="104" customFormat="1"/>
    <row r="173" s="104" customFormat="1"/>
    <row r="174" s="104" customFormat="1"/>
    <row r="175" s="104" customFormat="1"/>
    <row r="176" s="104" customFormat="1"/>
    <row r="177" s="104" customFormat="1"/>
    <row r="178" s="104" customFormat="1"/>
    <row r="179" s="104" customFormat="1"/>
    <row r="180" s="104" customFormat="1"/>
    <row r="181" s="104" customFormat="1"/>
    <row r="182" s="104" customFormat="1"/>
    <row r="183" s="104" customFormat="1"/>
    <row r="184" s="104" customFormat="1"/>
    <row r="185" s="104" customFormat="1"/>
    <row r="186" s="104" customFormat="1"/>
    <row r="187" s="104" customFormat="1"/>
    <row r="188" s="104" customFormat="1"/>
    <row r="189" s="104" customFormat="1"/>
    <row r="190" s="104" customFormat="1"/>
    <row r="191" s="104" customFormat="1"/>
    <row r="192" s="104" customFormat="1"/>
    <row r="193" s="104" customFormat="1"/>
    <row r="194" s="104" customFormat="1"/>
    <row r="195" s="104" customFormat="1"/>
    <row r="196" s="104" customFormat="1"/>
    <row r="197" s="104" customFormat="1"/>
    <row r="198" s="104" customFormat="1"/>
    <row r="199" s="104" customFormat="1"/>
    <row r="200" s="104" customFormat="1"/>
    <row r="201" s="104" customFormat="1"/>
    <row r="202" s="104" customFormat="1"/>
    <row r="203" s="104" customFormat="1"/>
    <row r="204" s="104" customFormat="1"/>
    <row r="205" s="104" customFormat="1"/>
    <row r="206" s="104" customFormat="1"/>
    <row r="207" s="104" customFormat="1"/>
    <row r="208" s="104" customFormat="1"/>
    <row r="209" s="104" customFormat="1"/>
    <row r="210" s="104" customFormat="1"/>
    <row r="211" s="104" customFormat="1"/>
    <row r="212" s="104" customFormat="1"/>
    <row r="213" s="104" customFormat="1"/>
    <row r="214" s="104" customFormat="1"/>
    <row r="215" s="104" customFormat="1"/>
    <row r="216" s="104" customFormat="1"/>
    <row r="217" s="104" customFormat="1"/>
    <row r="218" s="104" customFormat="1"/>
    <row r="219" s="104" customFormat="1"/>
    <row r="220" s="104" customFormat="1"/>
    <row r="221" s="104" customFormat="1"/>
    <row r="222" s="104" customFormat="1"/>
    <row r="223" s="104" customFormat="1"/>
    <row r="224" s="104" customFormat="1"/>
    <row r="225" s="104" customFormat="1"/>
    <row r="226" s="104" customFormat="1"/>
    <row r="227" s="104" customFormat="1"/>
    <row r="228" s="104" customFormat="1"/>
    <row r="229" s="104" customFormat="1"/>
    <row r="230" s="104" customFormat="1"/>
    <row r="231" s="104" customFormat="1"/>
    <row r="232" s="104" customFormat="1"/>
    <row r="233" s="104" customFormat="1"/>
    <row r="234" s="104" customFormat="1"/>
    <row r="235" s="104" customFormat="1"/>
    <row r="236" s="104" customFormat="1"/>
    <row r="237" s="104" customFormat="1"/>
    <row r="238" s="104" customFormat="1"/>
    <row r="239" s="104" customFormat="1"/>
    <row r="240" s="104" customFormat="1"/>
    <row r="241" s="104" customFormat="1"/>
    <row r="242" s="104" customFormat="1"/>
    <row r="243" s="104" customFormat="1"/>
    <row r="244" s="104" customFormat="1"/>
    <row r="245" s="104" customFormat="1"/>
    <row r="246" s="104" customFormat="1"/>
    <row r="247" s="104" customFormat="1"/>
    <row r="248" s="104" customFormat="1"/>
    <row r="249" s="104" customFormat="1"/>
    <row r="250" s="104" customFormat="1"/>
    <row r="251" s="104" customFormat="1"/>
    <row r="252" s="104" customFormat="1"/>
    <row r="253" s="104" customFormat="1"/>
    <row r="254" s="104" customFormat="1"/>
    <row r="255" s="104" customFormat="1"/>
    <row r="256" s="104" customFormat="1"/>
    <row r="257" s="104" customFormat="1"/>
    <row r="258" s="104" customFormat="1"/>
    <row r="259" s="104" customFormat="1"/>
    <row r="260" s="104" customFormat="1"/>
    <row r="261" s="104" customFormat="1"/>
    <row r="262" s="104" customFormat="1"/>
    <row r="263" s="104" customFormat="1"/>
    <row r="264" s="104" customFormat="1"/>
    <row r="265" s="104" customFormat="1"/>
    <row r="266" s="104" customFormat="1"/>
    <row r="267" s="104" customFormat="1"/>
    <row r="268" s="104" customFormat="1"/>
    <row r="269" s="104" customFormat="1"/>
    <row r="270" s="104" customFormat="1"/>
    <row r="271" s="104" customFormat="1"/>
    <row r="272" s="104" customFormat="1"/>
    <row r="273" s="104" customFormat="1"/>
    <row r="274" s="104" customFormat="1"/>
    <row r="275" s="104" customFormat="1"/>
    <row r="276" s="104" customFormat="1"/>
    <row r="277" s="104" customFormat="1"/>
    <row r="278" s="104" customFormat="1"/>
    <row r="279" s="104" customFormat="1"/>
    <row r="280" s="104" customFormat="1"/>
    <row r="281" s="104" customFormat="1"/>
    <row r="282" s="104" customFormat="1"/>
    <row r="283" s="104" customFormat="1"/>
    <row r="284" s="104" customFormat="1"/>
    <row r="285" s="104" customFormat="1"/>
    <row r="286" s="104" customFormat="1"/>
    <row r="287" s="104" customFormat="1"/>
    <row r="288" s="104" customFormat="1"/>
    <row r="289" s="104" customFormat="1"/>
    <row r="290" s="104" customFormat="1"/>
    <row r="291" s="104" customFormat="1"/>
    <row r="292" s="104" customFormat="1"/>
    <row r="293" s="104" customFormat="1"/>
    <row r="294" s="104" customFormat="1"/>
    <row r="295" s="104" customFormat="1"/>
    <row r="296" s="104" customFormat="1"/>
    <row r="297" s="104" customFormat="1"/>
    <row r="298" s="104" customFormat="1"/>
    <row r="299" s="104" customFormat="1"/>
    <row r="300" s="104" customFormat="1"/>
    <row r="301" s="104" customFormat="1"/>
    <row r="302" s="104" customFormat="1"/>
    <row r="303" s="104" customFormat="1"/>
    <row r="304" s="104" customFormat="1"/>
    <row r="305" s="104" customFormat="1"/>
    <row r="306" s="104" customFormat="1"/>
    <row r="307" s="104" customFormat="1"/>
    <row r="308" s="104" customFormat="1"/>
    <row r="309" s="104" customFormat="1"/>
    <row r="310" s="104" customFormat="1"/>
    <row r="311" s="104" customFormat="1"/>
    <row r="312" s="104" customFormat="1"/>
    <row r="313" s="104" customFormat="1"/>
    <row r="314" s="104" customFormat="1"/>
    <row r="315" s="104" customFormat="1"/>
    <row r="316" s="104" customFormat="1"/>
    <row r="317" s="104" customFormat="1"/>
    <row r="318" s="104" customFormat="1"/>
    <row r="319" s="104" customFormat="1"/>
    <row r="320" s="104" customFormat="1"/>
    <row r="321" s="104" customFormat="1"/>
    <row r="322" s="104" customFormat="1"/>
    <row r="323" s="104" customFormat="1"/>
    <row r="324" s="104" customFormat="1"/>
    <row r="325" s="104" customFormat="1"/>
    <row r="326" s="104" customFormat="1"/>
    <row r="327" s="104" customFormat="1"/>
    <row r="328" s="104" customFormat="1"/>
    <row r="329" s="104" customFormat="1"/>
    <row r="330" s="104" customFormat="1"/>
    <row r="331" s="104" customFormat="1"/>
    <row r="332" s="104" customFormat="1"/>
    <row r="333" s="104" customFormat="1"/>
    <row r="334" s="104" customFormat="1"/>
    <row r="335" s="104" customFormat="1"/>
    <row r="336" s="104" customFormat="1"/>
    <row r="337" s="104" customFormat="1"/>
    <row r="338" s="104" customFormat="1"/>
    <row r="339" s="104" customFormat="1"/>
    <row r="340" s="104" customFormat="1"/>
    <row r="341" s="104" customFormat="1"/>
    <row r="342" s="104" customFormat="1"/>
    <row r="343" s="104" customFormat="1"/>
    <row r="344" s="104" customFormat="1"/>
    <row r="345" s="104" customFormat="1"/>
    <row r="346" s="104" customFormat="1"/>
    <row r="347" s="104" customFormat="1"/>
    <row r="348" s="104" customFormat="1"/>
    <row r="349" s="104" customFormat="1"/>
    <row r="350" s="104" customFormat="1"/>
    <row r="351" s="104" customFormat="1"/>
    <row r="352" s="104" customFormat="1"/>
    <row r="353" s="104" customFormat="1"/>
    <row r="354" s="104" customFormat="1"/>
    <row r="355" s="104" customFormat="1"/>
    <row r="356" s="104" customFormat="1"/>
    <row r="357" s="104" customFormat="1"/>
    <row r="358" s="104" customFormat="1"/>
    <row r="359" s="104" customFormat="1"/>
    <row r="360" s="104" customFormat="1"/>
    <row r="361" s="104" customFormat="1"/>
    <row r="362" s="104" customFormat="1"/>
    <row r="363" s="104" customFormat="1"/>
    <row r="364" s="104" customFormat="1"/>
    <row r="365" s="104" customFormat="1"/>
    <row r="366" s="104" customFormat="1"/>
    <row r="367" s="104" customFormat="1"/>
    <row r="368" s="104" customFormat="1"/>
    <row r="369" s="104" customFormat="1"/>
    <row r="370" s="104" customFormat="1"/>
    <row r="371" s="104" customFormat="1"/>
    <row r="372" s="104" customFormat="1"/>
    <row r="373" s="104" customFormat="1"/>
    <row r="374" s="104" customFormat="1"/>
    <row r="375" s="104" customFormat="1"/>
    <row r="376" s="104" customFormat="1"/>
    <row r="377" s="104" customFormat="1"/>
    <row r="378" s="104" customFormat="1"/>
    <row r="379" s="104" customFormat="1"/>
    <row r="380" s="104" customFormat="1"/>
    <row r="381" s="104" customFormat="1"/>
    <row r="382" s="104" customFormat="1"/>
    <row r="383" s="104" customFormat="1"/>
    <row r="384" s="104" customFormat="1"/>
    <row r="385" s="104" customFormat="1"/>
    <row r="386" s="104" customFormat="1"/>
    <row r="387" s="104" customFormat="1"/>
    <row r="388" s="104" customFormat="1"/>
    <row r="389" s="104" customFormat="1"/>
    <row r="390" s="104" customFormat="1"/>
    <row r="391" s="104" customFormat="1"/>
    <row r="392" s="104" customFormat="1"/>
    <row r="393" s="104" customFormat="1"/>
    <row r="394" s="104" customFormat="1"/>
    <row r="395" s="104" customFormat="1"/>
    <row r="396" s="104" customFormat="1"/>
    <row r="397" s="104" customFormat="1"/>
    <row r="398" s="104" customFormat="1"/>
    <row r="399" s="104" customFormat="1"/>
    <row r="400" s="104" customFormat="1"/>
    <row r="401" s="104" customFormat="1"/>
    <row r="402" s="104" customFormat="1"/>
    <row r="403" s="104" customFormat="1"/>
    <row r="404" s="104" customFormat="1"/>
    <row r="405" s="104" customFormat="1"/>
    <row r="406" s="104" customFormat="1"/>
    <row r="407" s="104" customFormat="1"/>
    <row r="408" s="104" customFormat="1"/>
    <row r="409" s="104" customFormat="1"/>
    <row r="410" s="104" customFormat="1"/>
    <row r="411" s="104" customFormat="1"/>
    <row r="412" s="104" customFormat="1"/>
    <row r="413" s="104" customFormat="1"/>
    <row r="414" s="104" customFormat="1"/>
    <row r="415" s="104" customFormat="1"/>
    <row r="416" s="104" customFormat="1"/>
    <row r="417" s="104" customFormat="1"/>
    <row r="418" s="104" customFormat="1"/>
    <row r="419" s="104" customFormat="1"/>
    <row r="420" s="104" customFormat="1"/>
    <row r="421" s="104" customFormat="1"/>
    <row r="422" s="104" customFormat="1"/>
    <row r="423" s="104" customFormat="1"/>
    <row r="424" s="104" customFormat="1"/>
    <row r="425" s="104" customFormat="1"/>
    <row r="426" s="104" customFormat="1"/>
    <row r="427" s="104" customFormat="1"/>
    <row r="428" s="104" customFormat="1"/>
    <row r="429" s="104" customFormat="1"/>
    <row r="430" s="104" customFormat="1"/>
    <row r="431" s="104" customFormat="1"/>
    <row r="432" s="104" customFormat="1"/>
    <row r="433" s="104" customFormat="1"/>
    <row r="434" s="104" customFormat="1"/>
    <row r="435" s="104" customFormat="1"/>
    <row r="436" s="104" customFormat="1"/>
    <row r="437" s="104" customFormat="1"/>
    <row r="438" s="104" customFormat="1"/>
    <row r="439" s="104" customFormat="1"/>
    <row r="440" s="104" customFormat="1"/>
    <row r="441" s="104" customFormat="1"/>
    <row r="442" s="104" customFormat="1"/>
    <row r="443" s="104" customFormat="1"/>
    <row r="444" s="104" customFormat="1"/>
    <row r="445" s="104" customFormat="1"/>
    <row r="446" s="104" customFormat="1"/>
    <row r="447" s="104" customFormat="1"/>
    <row r="448" s="104" customFormat="1"/>
    <row r="449" s="104" customFormat="1"/>
    <row r="450" s="104" customFormat="1"/>
    <row r="451" s="104" customFormat="1"/>
    <row r="452" s="104" customFormat="1"/>
    <row r="453" s="104" customFormat="1"/>
    <row r="454" s="104" customFormat="1"/>
    <row r="455" s="104" customFormat="1"/>
    <row r="456" s="104" customFormat="1"/>
    <row r="457" s="104" customFormat="1"/>
    <row r="458" s="104" customFormat="1"/>
    <row r="459" s="104" customFormat="1"/>
    <row r="460" s="104" customFormat="1"/>
    <row r="461" s="104" customFormat="1"/>
    <row r="462" s="104" customFormat="1"/>
    <row r="463" s="104" customFormat="1"/>
    <row r="464" s="104" customFormat="1"/>
    <row r="465" s="104" customFormat="1"/>
    <row r="466" s="104" customFormat="1"/>
    <row r="467" s="104" customFormat="1"/>
    <row r="468" s="104" customFormat="1"/>
    <row r="469" s="104" customFormat="1"/>
    <row r="470" s="104" customFormat="1"/>
    <row r="471" s="104" customFormat="1"/>
    <row r="472" s="104" customFormat="1"/>
    <row r="473" s="104" customFormat="1"/>
    <row r="474" s="104" customFormat="1"/>
    <row r="475" s="104" customFormat="1"/>
    <row r="476" s="104" customFormat="1"/>
    <row r="477" s="104" customFormat="1"/>
    <row r="478" s="104" customFormat="1"/>
    <row r="479" s="104" customFormat="1"/>
    <row r="480" s="104" customFormat="1"/>
    <row r="481" s="104" customFormat="1"/>
    <row r="482" s="104" customFormat="1"/>
    <row r="483" s="104" customFormat="1"/>
    <row r="484" s="104" customFormat="1"/>
    <row r="485" s="104" customFormat="1"/>
    <row r="486" s="104" customFormat="1"/>
    <row r="487" s="104" customFormat="1"/>
    <row r="488" s="104" customFormat="1"/>
    <row r="489" s="104" customFormat="1"/>
    <row r="490" s="104" customFormat="1"/>
    <row r="491" s="104" customFormat="1"/>
    <row r="492" s="104" customFormat="1"/>
    <row r="493" s="104" customFormat="1"/>
    <row r="494" s="104" customFormat="1"/>
    <row r="495" s="104" customFormat="1"/>
    <row r="496" s="104" customFormat="1"/>
    <row r="497" s="104" customFormat="1"/>
    <row r="498" s="104" customFormat="1"/>
    <row r="499" s="104" customFormat="1"/>
    <row r="500" s="104" customFormat="1"/>
    <row r="501" s="104" customFormat="1"/>
    <row r="502" s="104" customFormat="1"/>
    <row r="503" s="104" customFormat="1"/>
    <row r="504" s="104" customFormat="1"/>
    <row r="505" s="104" customFormat="1"/>
    <row r="506" s="104" customFormat="1"/>
    <row r="507" s="104" customFormat="1"/>
    <row r="508" s="104" customFormat="1"/>
    <row r="509" s="104" customFormat="1"/>
    <row r="510" s="104" customFormat="1"/>
    <row r="511" s="104" customFormat="1"/>
    <row r="512" s="104" customFormat="1"/>
    <row r="513" s="104" customFormat="1"/>
    <row r="514" s="104" customFormat="1"/>
    <row r="515" s="104" customFormat="1"/>
    <row r="516" s="104" customFormat="1"/>
    <row r="517" s="104" customFormat="1"/>
    <row r="518" s="104" customFormat="1"/>
    <row r="519" s="104" customFormat="1"/>
    <row r="520" s="104" customFormat="1"/>
    <row r="521" s="104" customFormat="1"/>
    <row r="522" s="104" customFormat="1"/>
    <row r="523" s="104" customFormat="1"/>
    <row r="524" s="104" customFormat="1"/>
    <row r="525" s="104" customFormat="1"/>
    <row r="526" s="104" customFormat="1"/>
    <row r="527" s="104" customFormat="1"/>
    <row r="528" s="104" customFormat="1"/>
    <row r="529" s="104" customFormat="1"/>
    <row r="530" s="104" customFormat="1"/>
    <row r="531" s="104" customFormat="1"/>
    <row r="532" s="104" customFormat="1"/>
    <row r="533" s="104" customFormat="1"/>
    <row r="534" s="104" customFormat="1"/>
    <row r="535" s="104" customFormat="1"/>
    <row r="536" s="104" customFormat="1"/>
    <row r="537" s="104" customFormat="1"/>
    <row r="538" s="104" customFormat="1"/>
    <row r="539" s="104" customFormat="1"/>
    <row r="540" s="104" customFormat="1"/>
    <row r="541" s="104" customFormat="1"/>
    <row r="542" s="104" customFormat="1"/>
    <row r="543" s="104" customFormat="1"/>
    <row r="544" s="104" customFormat="1"/>
    <row r="545" s="104" customFormat="1"/>
    <row r="546" s="104" customFormat="1"/>
    <row r="547" s="104" customFormat="1"/>
    <row r="548" s="104" customFormat="1"/>
    <row r="549" s="104" customFormat="1"/>
    <row r="550" s="104" customFormat="1"/>
    <row r="551" s="104" customFormat="1"/>
    <row r="552" s="104" customFormat="1"/>
    <row r="553" s="104" customFormat="1"/>
    <row r="554" s="104" customFormat="1"/>
    <row r="555" s="104" customFormat="1"/>
    <row r="556" s="104" customFormat="1"/>
    <row r="557" s="104" customFormat="1"/>
    <row r="558" s="104" customFormat="1"/>
    <row r="559" s="104" customFormat="1"/>
    <row r="560" s="104" customFormat="1"/>
    <row r="561" s="104" customFormat="1"/>
    <row r="562" s="104" customFormat="1"/>
    <row r="563" s="104" customFormat="1"/>
    <row r="564" s="104" customFormat="1"/>
    <row r="565" s="104" customFormat="1"/>
    <row r="566" s="104" customFormat="1"/>
    <row r="567" s="104" customFormat="1"/>
    <row r="568" s="104" customFormat="1"/>
    <row r="569" s="104" customFormat="1"/>
    <row r="570" s="104" customFormat="1"/>
    <row r="571" s="104" customFormat="1"/>
    <row r="572" s="104" customFormat="1"/>
    <row r="573" s="104" customFormat="1"/>
    <row r="574" s="104" customFormat="1"/>
    <row r="575" s="104" customFormat="1"/>
    <row r="576" s="104" customFormat="1"/>
    <row r="577" s="104" customFormat="1"/>
    <row r="578" s="104" customFormat="1"/>
    <row r="579" s="104" customFormat="1"/>
    <row r="580" s="104" customFormat="1"/>
    <row r="581" s="104" customFormat="1"/>
    <row r="582" s="104" customFormat="1"/>
    <row r="583" s="104" customFormat="1"/>
    <row r="584" s="104" customFormat="1"/>
    <row r="585" s="104" customFormat="1"/>
    <row r="586" s="104" customFormat="1"/>
    <row r="587" s="104" customFormat="1"/>
    <row r="588" s="104" customFormat="1"/>
    <row r="589" s="104" customFormat="1"/>
    <row r="590" s="104" customFormat="1"/>
    <row r="591" s="104" customFormat="1"/>
    <row r="592" s="104" customFormat="1"/>
    <row r="593" s="104" customFormat="1"/>
    <row r="594" s="104" customFormat="1"/>
    <row r="595" s="104" customFormat="1"/>
    <row r="596" s="104" customFormat="1"/>
    <row r="597" s="104" customFormat="1"/>
    <row r="598" s="104" customFormat="1"/>
    <row r="599" s="104" customFormat="1"/>
    <row r="600" s="104" customFormat="1"/>
    <row r="601" s="104" customFormat="1"/>
    <row r="602" s="104" customFormat="1"/>
    <row r="603" s="104" customFormat="1"/>
    <row r="604" s="104" customFormat="1"/>
    <row r="605" s="104" customFormat="1"/>
    <row r="606" s="104" customFormat="1"/>
    <row r="607" s="104" customFormat="1"/>
    <row r="608" s="104" customFormat="1"/>
    <row r="609" s="104" customFormat="1"/>
    <row r="610" s="104" customFormat="1"/>
    <row r="611" s="104" customFormat="1"/>
    <row r="612" s="104" customFormat="1"/>
    <row r="613" s="104" customFormat="1"/>
    <row r="614" s="104" customFormat="1"/>
    <row r="615" s="104" customFormat="1"/>
    <row r="616" s="104" customFormat="1"/>
    <row r="617" s="104" customFormat="1"/>
    <row r="618" s="104" customFormat="1"/>
    <row r="619" s="104" customFormat="1"/>
    <row r="620" s="104" customFormat="1"/>
    <row r="621" s="104" customFormat="1"/>
    <row r="622" s="104" customFormat="1"/>
    <row r="623" s="104" customFormat="1"/>
    <row r="624" s="104" customFormat="1"/>
    <row r="625" s="104" customFormat="1"/>
    <row r="626" s="104" customFormat="1"/>
    <row r="627" s="104" customFormat="1"/>
    <row r="628" s="104" customFormat="1"/>
    <row r="629" s="104" customFormat="1"/>
    <row r="630" s="104" customFormat="1"/>
    <row r="631" s="104" customFormat="1"/>
    <row r="632" s="104" customFormat="1"/>
    <row r="633" s="104" customFormat="1"/>
    <row r="634" s="104" customFormat="1"/>
    <row r="635" s="104" customFormat="1"/>
    <row r="636" s="104" customFormat="1"/>
    <row r="637" s="104" customFormat="1"/>
    <row r="638" s="104" customFormat="1"/>
    <row r="639" s="104" customFormat="1"/>
    <row r="640" s="104" customFormat="1"/>
    <row r="641" s="104" customFormat="1"/>
    <row r="642" s="104" customFormat="1"/>
    <row r="643" s="104" customFormat="1"/>
    <row r="644" s="104" customFormat="1"/>
    <row r="645" s="104" customFormat="1"/>
    <row r="646" s="104" customFormat="1"/>
    <row r="647" s="104" customFormat="1"/>
    <row r="648" s="104" customFormat="1"/>
    <row r="649" s="104" customFormat="1"/>
    <row r="650" s="104" customFormat="1"/>
    <row r="651" s="104" customFormat="1"/>
    <row r="652" s="104" customFormat="1"/>
    <row r="653" s="104" customFormat="1"/>
    <row r="654" s="104" customFormat="1"/>
    <row r="655" s="104" customFormat="1"/>
    <row r="656" s="104" customFormat="1"/>
    <row r="657" s="104" customFormat="1"/>
    <row r="658" s="104" customFormat="1"/>
    <row r="659" s="104" customFormat="1"/>
    <row r="660" s="104" customFormat="1"/>
    <row r="661" s="104" customFormat="1"/>
    <row r="662" s="104" customFormat="1"/>
    <row r="663" s="104" customFormat="1"/>
    <row r="664" s="104" customFormat="1"/>
    <row r="665" s="104" customFormat="1"/>
    <row r="666" s="104" customFormat="1"/>
    <row r="667" s="104" customFormat="1"/>
    <row r="668" s="104" customFormat="1"/>
    <row r="669" s="104" customFormat="1"/>
    <row r="670" s="104" customFormat="1"/>
    <row r="671" s="104" customFormat="1"/>
    <row r="672" s="104" customFormat="1"/>
    <row r="673" s="104" customFormat="1"/>
    <row r="674" s="104" customFormat="1"/>
    <row r="675" s="104" customFormat="1"/>
    <row r="676" s="104" customFormat="1"/>
    <row r="677" s="104" customFormat="1"/>
    <row r="678" s="104" customFormat="1"/>
    <row r="679" s="104" customFormat="1"/>
    <row r="680" s="104" customFormat="1"/>
    <row r="681" s="104" customFormat="1"/>
    <row r="682" s="104" customFormat="1"/>
    <row r="683" s="104" customFormat="1"/>
    <row r="684" s="104" customFormat="1"/>
    <row r="685" s="104" customFormat="1"/>
    <row r="686" s="104" customFormat="1"/>
    <row r="687" s="104" customFormat="1"/>
    <row r="688" s="104" customFormat="1"/>
    <row r="689" s="104" customFormat="1"/>
    <row r="690" s="104" customFormat="1"/>
    <row r="691" s="104" customFormat="1"/>
    <row r="692" s="104" customFormat="1"/>
    <row r="693" s="104" customFormat="1"/>
    <row r="694" s="104" customFormat="1"/>
    <row r="695" s="104" customFormat="1"/>
    <row r="696" s="104" customFormat="1"/>
    <row r="697" s="104" customFormat="1"/>
    <row r="698" s="104" customFormat="1"/>
    <row r="699" s="104" customFormat="1"/>
    <row r="700" s="104" customFormat="1"/>
    <row r="701" s="104" customFormat="1"/>
    <row r="702" s="104" customFormat="1"/>
    <row r="703" s="104" customFormat="1"/>
    <row r="704" s="104" customFormat="1"/>
    <row r="705" s="104" customFormat="1"/>
    <row r="706" s="104" customFormat="1"/>
    <row r="707" s="104" customFormat="1"/>
    <row r="708" s="104" customFormat="1"/>
    <row r="709" s="104" customFormat="1"/>
    <row r="710" s="104" customFormat="1"/>
    <row r="711" s="104" customFormat="1"/>
    <row r="712" s="104" customFormat="1"/>
    <row r="713" s="104" customFormat="1"/>
    <row r="714" s="104" customFormat="1"/>
    <row r="715" s="104" customFormat="1"/>
    <row r="716" s="104" customFormat="1"/>
    <row r="717" s="104" customFormat="1"/>
    <row r="718" s="104" customFormat="1"/>
    <row r="719" s="104" customFormat="1"/>
    <row r="720" s="104" customFormat="1"/>
    <row r="721" s="104" customFormat="1"/>
    <row r="722" s="104" customFormat="1"/>
    <row r="723" s="104" customFormat="1"/>
    <row r="724" s="104" customFormat="1"/>
    <row r="725" s="104" customFormat="1"/>
    <row r="726" s="104" customFormat="1"/>
    <row r="727" s="104" customFormat="1"/>
    <row r="728" s="104" customFormat="1"/>
    <row r="729" s="104" customFormat="1"/>
    <row r="730" s="104" customFormat="1"/>
    <row r="731" s="104" customFormat="1"/>
    <row r="732" s="104" customFormat="1"/>
    <row r="733" s="104" customFormat="1"/>
    <row r="734" s="104" customFormat="1"/>
    <row r="735" s="104" customFormat="1"/>
    <row r="736" s="104" customFormat="1"/>
    <row r="737" s="104" customFormat="1"/>
    <row r="738" s="104" customFormat="1"/>
    <row r="739" s="104" customFormat="1"/>
    <row r="740" s="104" customFormat="1"/>
    <row r="741" s="104" customFormat="1"/>
    <row r="742" s="104" customFormat="1"/>
    <row r="743" s="104" customFormat="1"/>
    <row r="744" s="104" customFormat="1"/>
    <row r="745" s="104" customFormat="1"/>
    <row r="746" s="104" customFormat="1"/>
    <row r="747" s="104" customFormat="1"/>
    <row r="748" s="104" customFormat="1"/>
    <row r="749" s="104" customFormat="1"/>
    <row r="750" s="104" customFormat="1"/>
    <row r="751" s="104" customFormat="1"/>
    <row r="752" s="104" customFormat="1"/>
    <row r="753" s="104" customFormat="1"/>
    <row r="754" s="104" customFormat="1"/>
    <row r="755" s="104" customFormat="1"/>
    <row r="756" s="104" customFormat="1"/>
    <row r="757" s="104" customFormat="1"/>
    <row r="758" s="104" customFormat="1"/>
    <row r="759" s="104" customFormat="1"/>
    <row r="760" s="104" customFormat="1"/>
    <row r="761" s="104" customFormat="1"/>
    <row r="762" s="104" customFormat="1"/>
    <row r="763" s="104" customFormat="1"/>
    <row r="764" s="104" customFormat="1"/>
    <row r="765" s="104" customFormat="1"/>
    <row r="766" s="104" customFormat="1"/>
    <row r="767" s="104" customFormat="1"/>
    <row r="768" s="104" customFormat="1"/>
    <row r="769" s="104" customFormat="1"/>
    <row r="770" s="104" customFormat="1"/>
    <row r="771" s="104" customFormat="1"/>
    <row r="772" s="104" customFormat="1"/>
    <row r="773" s="104" customFormat="1"/>
    <row r="774" s="104" customFormat="1"/>
    <row r="775" s="104" customFormat="1"/>
    <row r="776" s="104" customFormat="1"/>
    <row r="777" s="104" customFormat="1"/>
    <row r="778" s="104" customFormat="1"/>
    <row r="779" s="104" customFormat="1"/>
    <row r="780" s="104" customFormat="1"/>
    <row r="781" s="104" customFormat="1"/>
    <row r="782" s="104" customFormat="1"/>
    <row r="783" s="104" customFormat="1"/>
    <row r="784" s="104" customFormat="1"/>
    <row r="785" s="104" customFormat="1"/>
    <row r="786" s="104" customFormat="1"/>
    <row r="787" s="104" customFormat="1"/>
    <row r="788" s="104" customFormat="1"/>
    <row r="789" s="104" customFormat="1"/>
    <row r="790" s="104" customFormat="1"/>
    <row r="791" s="104" customFormat="1"/>
    <row r="792" s="104" customFormat="1"/>
    <row r="793" s="104" customFormat="1"/>
    <row r="794" s="104" customFormat="1"/>
    <row r="795" s="104" customFormat="1"/>
    <row r="796" s="104" customFormat="1"/>
    <row r="797" s="104" customFormat="1"/>
    <row r="798" s="104" customFormat="1"/>
    <row r="799" s="104" customFormat="1"/>
    <row r="800" s="104" customFormat="1"/>
    <row r="801" s="104" customFormat="1"/>
    <row r="802" s="104" customFormat="1"/>
    <row r="803" s="104" customFormat="1"/>
    <row r="804" s="104" customFormat="1"/>
    <row r="805" s="104" customFormat="1"/>
    <row r="806" s="104" customFormat="1"/>
    <row r="807" s="104" customFormat="1"/>
    <row r="808" s="104" customFormat="1"/>
    <row r="809" s="104" customFormat="1"/>
    <row r="810" s="104" customFormat="1"/>
    <row r="811" s="104" customFormat="1"/>
    <row r="812" s="104" customFormat="1"/>
    <row r="813" s="104" customFormat="1"/>
    <row r="814" s="104" customFormat="1"/>
    <row r="815" s="104" customFormat="1"/>
    <row r="816" s="104" customFormat="1"/>
    <row r="817" s="104" customFormat="1"/>
    <row r="818" s="104" customFormat="1"/>
    <row r="819" s="104" customFormat="1"/>
    <row r="820" s="104" customFormat="1"/>
    <row r="821" s="104" customFormat="1"/>
    <row r="822" s="104" customFormat="1"/>
    <row r="823" s="104" customFormat="1"/>
    <row r="824" s="104" customFormat="1"/>
    <row r="825" s="104" customFormat="1"/>
    <row r="826" s="104" customFormat="1"/>
    <row r="827" s="104" customFormat="1"/>
    <row r="828" s="104" customFormat="1"/>
    <row r="829" s="104" customFormat="1"/>
    <row r="830" s="104" customFormat="1"/>
    <row r="831" s="104" customFormat="1"/>
    <row r="832" s="104" customFormat="1"/>
    <row r="833" s="104" customFormat="1"/>
    <row r="834" s="104" customFormat="1"/>
    <row r="835" s="104" customFormat="1"/>
    <row r="836" s="104" customFormat="1"/>
    <row r="837" s="104" customFormat="1"/>
    <row r="838" s="104" customFormat="1"/>
    <row r="839" s="104" customFormat="1"/>
    <row r="840" s="104" customFormat="1"/>
    <row r="841" s="104" customFormat="1"/>
    <row r="842" s="104" customFormat="1"/>
    <row r="843" s="104" customFormat="1"/>
    <row r="844" s="104" customFormat="1"/>
    <row r="845" s="104" customFormat="1"/>
    <row r="846" s="104" customFormat="1"/>
    <row r="847" s="104" customFormat="1"/>
    <row r="848" s="104" customFormat="1"/>
    <row r="849" s="104" customFormat="1"/>
    <row r="850" s="104" customFormat="1"/>
    <row r="851" s="104" customFormat="1"/>
    <row r="852" s="104" customFormat="1"/>
    <row r="853" s="104" customFormat="1"/>
    <row r="854" s="104" customFormat="1"/>
    <row r="855" s="104" customFormat="1"/>
    <row r="856" s="104" customFormat="1"/>
    <row r="857" s="104" customFormat="1"/>
    <row r="858" s="104" customFormat="1"/>
    <row r="859" s="104" customFormat="1"/>
    <row r="860" s="104" customFormat="1"/>
    <row r="861" s="104" customFormat="1"/>
    <row r="862" s="104" customFormat="1"/>
    <row r="863" s="104" customFormat="1"/>
    <row r="864" s="104" customFormat="1"/>
    <row r="865" s="104" customFormat="1"/>
    <row r="866" s="104" customFormat="1"/>
    <row r="867" s="104" customFormat="1"/>
    <row r="868" s="104" customFormat="1"/>
    <row r="869" s="104" customFormat="1"/>
    <row r="870" s="104" customFormat="1"/>
    <row r="871" s="104" customFormat="1"/>
    <row r="872" s="104" customFormat="1"/>
    <row r="873" s="104" customFormat="1"/>
    <row r="874" s="104" customFormat="1"/>
    <row r="875" s="104" customFormat="1"/>
    <row r="876" s="104" customFormat="1"/>
    <row r="877" s="104" customFormat="1"/>
    <row r="878" s="104" customFormat="1"/>
    <row r="879" s="104" customFormat="1"/>
    <row r="880" s="104" customFormat="1"/>
    <row r="881" s="104" customFormat="1"/>
    <row r="882" s="104" customFormat="1"/>
    <row r="883" s="104" customFormat="1"/>
    <row r="884" s="104" customFormat="1"/>
    <row r="885" s="104" customFormat="1"/>
    <row r="886" s="104" customFormat="1"/>
    <row r="887" s="104" customFormat="1"/>
    <row r="888" s="104" customFormat="1"/>
    <row r="889" s="104" customFormat="1"/>
    <row r="890" s="104" customFormat="1"/>
    <row r="891" s="104" customFormat="1"/>
    <row r="892" s="104" customFormat="1"/>
    <row r="893" s="104" customFormat="1"/>
    <row r="894" s="104" customFormat="1"/>
    <row r="895" s="104" customFormat="1"/>
    <row r="896" s="104" customFormat="1"/>
    <row r="897" s="104" customFormat="1"/>
    <row r="898" s="104" customFormat="1"/>
    <row r="899" s="104" customFormat="1"/>
    <row r="900" s="104" customFormat="1"/>
    <row r="901" s="104" customFormat="1"/>
    <row r="902" s="104" customFormat="1"/>
    <row r="903" s="104" customFormat="1"/>
    <row r="904" s="104" customFormat="1"/>
    <row r="905" s="104" customFormat="1"/>
    <row r="906" s="104" customFormat="1"/>
    <row r="907" s="104" customFormat="1"/>
    <row r="908" s="104" customFormat="1"/>
    <row r="909" s="104" customFormat="1"/>
    <row r="910" s="104" customFormat="1"/>
    <row r="911" s="104" customFormat="1"/>
    <row r="912" s="104" customFormat="1"/>
    <row r="913" s="104" customFormat="1"/>
    <row r="914" s="104" customFormat="1"/>
    <row r="915" s="104" customFormat="1"/>
    <row r="916" s="104" customFormat="1"/>
    <row r="917" s="104" customFormat="1"/>
    <row r="918" s="104" customFormat="1"/>
    <row r="919" s="104" customFormat="1"/>
    <row r="920" s="104" customFormat="1"/>
    <row r="921" s="104" customFormat="1"/>
    <row r="922" s="104" customFormat="1"/>
    <row r="923" s="104" customFormat="1"/>
    <row r="924" s="104" customFormat="1"/>
    <row r="925" s="104" customFormat="1"/>
    <row r="926" s="104" customFormat="1"/>
    <row r="927" s="104" customFormat="1"/>
    <row r="928" s="104" customFormat="1"/>
    <row r="929" s="104" customFormat="1"/>
    <row r="930" s="104" customFormat="1"/>
    <row r="931" s="104" customFormat="1"/>
    <row r="932" s="104" customFormat="1"/>
    <row r="933" s="104" customFormat="1"/>
    <row r="934" s="104" customFormat="1"/>
    <row r="935" s="104" customFormat="1"/>
    <row r="936" s="104" customFormat="1"/>
    <row r="937" s="104" customFormat="1"/>
    <row r="938" s="104" customFormat="1"/>
    <row r="939" s="104" customFormat="1"/>
    <row r="940" s="104" customFormat="1"/>
    <row r="941" s="104" customFormat="1"/>
    <row r="942" s="104" customFormat="1"/>
    <row r="943" s="104" customFormat="1"/>
    <row r="944" s="104" customFormat="1"/>
    <row r="945" s="104" customFormat="1"/>
    <row r="946" s="104" customFormat="1"/>
    <row r="947" s="104" customFormat="1"/>
    <row r="948" s="104" customFormat="1"/>
    <row r="949" s="104" customFormat="1"/>
    <row r="950" s="104" customFormat="1"/>
    <row r="951" s="104" customFormat="1"/>
    <row r="952" s="104" customFormat="1"/>
    <row r="953" s="104" customFormat="1"/>
    <row r="954" s="104" customFormat="1"/>
    <row r="955" s="104" customFormat="1"/>
    <row r="956" s="104" customFormat="1"/>
    <row r="957" s="104" customFormat="1"/>
    <row r="958" s="104" customFormat="1"/>
    <row r="959" s="104" customFormat="1"/>
    <row r="960" s="104" customFormat="1"/>
    <row r="961" s="104" customFormat="1"/>
    <row r="962" s="104" customFormat="1"/>
    <row r="963" s="104" customFormat="1"/>
    <row r="964" s="104" customFormat="1"/>
    <row r="965" s="104" customFormat="1"/>
    <row r="966" s="104" customFormat="1"/>
    <row r="967" s="104" customFormat="1"/>
    <row r="968" s="104" customFormat="1"/>
    <row r="969" s="104" customFormat="1"/>
    <row r="970" s="104" customFormat="1"/>
    <row r="971" s="104" customFormat="1"/>
    <row r="972" s="104" customFormat="1"/>
    <row r="973" s="104" customFormat="1"/>
    <row r="974" s="104" customFormat="1"/>
    <row r="975" s="104" customFormat="1"/>
    <row r="976" s="104" customFormat="1"/>
    <row r="977" s="104" customFormat="1"/>
    <row r="978" s="104" customFormat="1"/>
    <row r="979" s="104" customFormat="1"/>
    <row r="980" s="104" customFormat="1"/>
    <row r="981" s="104" customFormat="1"/>
    <row r="982" s="104" customFormat="1"/>
    <row r="983" s="104" customFormat="1"/>
    <row r="984" s="104" customFormat="1"/>
    <row r="985" s="104" customFormat="1"/>
    <row r="986" s="104" customFormat="1"/>
    <row r="987" s="104" customFormat="1"/>
    <row r="988" s="104" customFormat="1"/>
    <row r="989" s="104" customFormat="1"/>
    <row r="990" s="104" customFormat="1"/>
    <row r="991" s="104" customFormat="1"/>
    <row r="992" s="104" customFormat="1"/>
    <row r="993" s="104" customFormat="1"/>
    <row r="994" s="104" customFormat="1"/>
    <row r="995" s="104" customFormat="1"/>
    <row r="996" s="104" customFormat="1"/>
    <row r="997" s="104" customFormat="1"/>
    <row r="998" s="104" customFormat="1"/>
    <row r="999" s="104" customFormat="1"/>
    <row r="1000" s="104" customFormat="1"/>
    <row r="1001" s="104" customFormat="1"/>
    <row r="1002" s="104" customFormat="1"/>
    <row r="1003" s="104" customFormat="1"/>
    <row r="1004" s="104" customFormat="1"/>
    <row r="1005" s="104" customFormat="1"/>
    <row r="1006" s="104" customFormat="1"/>
    <row r="1007" s="104" customFormat="1"/>
    <row r="1008" s="104" customFormat="1"/>
    <row r="1009" s="104" customFormat="1"/>
    <row r="1010" s="104" customFormat="1"/>
    <row r="1011" s="104" customFormat="1"/>
    <row r="1012" s="104" customFormat="1"/>
    <row r="1013" s="104" customFormat="1"/>
    <row r="1014" s="104" customFormat="1"/>
    <row r="1015" s="104" customFormat="1"/>
    <row r="1016" s="104" customFormat="1"/>
    <row r="1017" s="104" customFormat="1"/>
    <row r="1018" s="104" customFormat="1"/>
    <row r="1019" s="104" customFormat="1"/>
    <row r="1020" s="104" customFormat="1"/>
    <row r="1021" s="104" customFormat="1"/>
    <row r="1022" s="104" customFormat="1"/>
    <row r="1023" s="104" customFormat="1"/>
    <row r="1024" s="104" customFormat="1"/>
    <row r="1025" s="104" customFormat="1"/>
    <row r="1026" s="104" customFormat="1"/>
    <row r="1027" s="104" customFormat="1"/>
    <row r="1028" s="104" customFormat="1"/>
    <row r="1029" s="104" customFormat="1"/>
    <row r="1030" s="104" customFormat="1"/>
    <row r="1031" s="104" customFormat="1"/>
    <row r="1032" s="104" customFormat="1"/>
    <row r="1033" s="104" customFormat="1"/>
    <row r="1034" s="104" customFormat="1"/>
    <row r="1035" s="104" customFormat="1"/>
    <row r="1036" s="104" customFormat="1"/>
    <row r="1037" s="104" customFormat="1"/>
    <row r="1038" s="104" customFormat="1"/>
    <row r="1039" s="104" customFormat="1"/>
    <row r="1040" s="104" customFormat="1"/>
    <row r="1041" s="104" customFormat="1"/>
    <row r="1042" s="104" customFormat="1"/>
    <row r="1043" s="104" customFormat="1"/>
    <row r="1044" s="104" customFormat="1"/>
    <row r="1045" s="104" customFormat="1"/>
    <row r="1046" s="104" customFormat="1"/>
    <row r="1047" s="104" customFormat="1"/>
    <row r="1048" s="104" customFormat="1"/>
    <row r="1049" s="104" customFormat="1"/>
    <row r="1050" s="104" customFormat="1"/>
    <row r="1051" s="104" customFormat="1"/>
    <row r="1052" s="104" customFormat="1"/>
    <row r="1053" s="104" customFormat="1"/>
    <row r="1054" s="104" customFormat="1"/>
    <row r="1055" s="104" customFormat="1"/>
    <row r="1056" s="104" customFormat="1"/>
    <row r="1057" s="104" customFormat="1"/>
    <row r="1058" s="104" customFormat="1"/>
    <row r="1059" s="104" customFormat="1"/>
    <row r="1060" s="104" customFormat="1"/>
    <row r="1061" s="104" customFormat="1"/>
    <row r="1062" s="104" customFormat="1"/>
    <row r="1063" s="104" customFormat="1"/>
    <row r="1064" s="104" customFormat="1"/>
    <row r="1065" s="104" customFormat="1"/>
    <row r="1066" s="104" customFormat="1"/>
    <row r="1067" s="104" customFormat="1"/>
    <row r="1068" s="104" customFormat="1"/>
    <row r="1069" s="104" customFormat="1"/>
    <row r="1070" s="104" customFormat="1"/>
    <row r="1071" s="104" customFormat="1"/>
    <row r="1072" s="104" customFormat="1"/>
    <row r="1073" s="104" customFormat="1"/>
    <row r="1074" s="104" customFormat="1"/>
    <row r="1075" s="104" customFormat="1"/>
    <row r="1076" s="104" customFormat="1"/>
    <row r="1077" s="104" customFormat="1"/>
    <row r="1078" s="104" customFormat="1"/>
    <row r="1079" s="104" customFormat="1"/>
    <row r="1080" s="104" customFormat="1"/>
    <row r="1081" s="104" customFormat="1"/>
    <row r="1082" s="104" customFormat="1"/>
    <row r="1083" s="104" customFormat="1"/>
    <row r="1084" s="104" customFormat="1"/>
    <row r="1085" s="104" customFormat="1"/>
    <row r="1086" s="104" customFormat="1"/>
    <row r="1087" s="104" customFormat="1"/>
    <row r="1088" s="104" customFormat="1"/>
    <row r="1089" s="104" customFormat="1"/>
    <row r="1090" s="104" customFormat="1"/>
    <row r="1091" s="104" customFormat="1"/>
    <row r="1092" s="104" customFormat="1"/>
    <row r="1093" s="104" customFormat="1"/>
    <row r="1094" s="104" customFormat="1"/>
    <row r="1095" s="104" customFormat="1"/>
    <row r="1096" s="104" customFormat="1"/>
    <row r="1097" s="104" customFormat="1"/>
    <row r="1098" s="104" customFormat="1"/>
    <row r="1099" s="104" customFormat="1"/>
    <row r="1100" s="104" customFormat="1"/>
    <row r="1101" s="104" customFormat="1"/>
    <row r="1102" s="104" customFormat="1"/>
    <row r="1103" s="104" customFormat="1"/>
    <row r="1104" s="104" customFormat="1"/>
    <row r="1105" s="104" customFormat="1"/>
    <row r="1106" s="104" customFormat="1"/>
    <row r="1107" s="104" customFormat="1"/>
    <row r="1108" s="104" customFormat="1"/>
    <row r="1109" s="104" customFormat="1"/>
    <row r="1110" s="104" customFormat="1"/>
    <row r="1111" s="104" customFormat="1"/>
    <row r="1112" s="104" customFormat="1"/>
    <row r="1113" s="104" customFormat="1"/>
    <row r="1114" s="104" customFormat="1"/>
    <row r="1115" s="104" customFormat="1"/>
    <row r="1116" s="104" customFormat="1"/>
    <row r="1117" s="104" customFormat="1"/>
    <row r="1118" s="104" customFormat="1"/>
    <row r="1119" s="104" customFormat="1"/>
    <row r="1120" s="104" customFormat="1"/>
    <row r="1121" s="104" customFormat="1"/>
    <row r="1122" s="104" customFormat="1"/>
    <row r="1123" s="104" customFormat="1"/>
    <row r="1124" s="104" customFormat="1"/>
    <row r="1125" s="104" customFormat="1"/>
    <row r="1126" s="104" customFormat="1"/>
    <row r="1127" s="104" customFormat="1"/>
    <row r="1128" s="104" customFormat="1"/>
    <row r="1129" s="104" customFormat="1"/>
    <row r="1130" s="104" customFormat="1"/>
    <row r="1131" s="104" customFormat="1"/>
    <row r="1132" s="104" customFormat="1"/>
    <row r="1133" s="104" customFormat="1"/>
    <row r="1134" s="104" customFormat="1"/>
    <row r="1135" s="104" customFormat="1"/>
    <row r="1136" s="104" customFormat="1"/>
    <row r="1137" s="104" customFormat="1"/>
    <row r="1138" s="104" customFormat="1"/>
    <row r="1139" s="104" customFormat="1"/>
    <row r="1140" s="104" customFormat="1"/>
    <row r="1141" s="104" customFormat="1"/>
    <row r="1142" s="104" customFormat="1"/>
    <row r="1143" s="104" customFormat="1"/>
    <row r="1144" s="104" customFormat="1"/>
    <row r="1145" s="104" customFormat="1"/>
    <row r="1146" s="104" customFormat="1"/>
    <row r="1147" s="104" customFormat="1"/>
    <row r="1148" s="104" customFormat="1"/>
    <row r="1149" s="104" customFormat="1"/>
    <row r="1150" s="104" customFormat="1"/>
    <row r="1151" s="104" customFormat="1"/>
    <row r="1152" s="104" customFormat="1"/>
    <row r="1153" s="104" customFormat="1"/>
    <row r="1154" s="104" customFormat="1"/>
    <row r="1155" s="104" customFormat="1"/>
    <row r="1156" s="104" customFormat="1"/>
    <row r="1157" s="104" customFormat="1"/>
    <row r="1158" s="104" customFormat="1"/>
    <row r="1159" s="104" customFormat="1"/>
    <row r="1160" s="104" customFormat="1"/>
    <row r="1161" s="104" customFormat="1"/>
    <row r="1162" s="104" customFormat="1"/>
    <row r="1163" s="104" customFormat="1"/>
    <row r="1164" s="104" customFormat="1"/>
    <row r="1165" s="104" customFormat="1"/>
    <row r="1166" s="104" customFormat="1"/>
    <row r="1167" s="104" customFormat="1"/>
    <row r="1168" s="104" customFormat="1"/>
    <row r="1169" s="104" customFormat="1"/>
    <row r="1170" s="104" customFormat="1"/>
    <row r="1171" s="104" customFormat="1"/>
    <row r="1172" s="104" customFormat="1"/>
    <row r="1173" s="104" customFormat="1"/>
    <row r="1174" s="104" customFormat="1"/>
    <row r="1175" s="104" customFormat="1"/>
    <row r="1176" s="104" customFormat="1"/>
    <row r="1177" s="104" customFormat="1"/>
    <row r="1178" s="104" customFormat="1"/>
    <row r="1179" s="104" customFormat="1"/>
    <row r="1180" s="104" customFormat="1"/>
    <row r="1181" s="104" customFormat="1"/>
    <row r="1182" s="104" customFormat="1"/>
    <row r="1183" s="104" customFormat="1"/>
    <row r="1184" s="104" customFormat="1"/>
    <row r="1185" s="104" customFormat="1"/>
    <row r="1186" s="104" customFormat="1"/>
    <row r="1187" s="104" customFormat="1"/>
    <row r="1188" s="104" customFormat="1"/>
    <row r="1189" s="104" customFormat="1"/>
    <row r="1190" s="104" customFormat="1"/>
    <row r="1191" s="104" customFormat="1"/>
    <row r="1192" s="104" customFormat="1"/>
    <row r="1193" s="104" customFormat="1"/>
    <row r="1194" s="104" customFormat="1"/>
    <row r="1195" s="104" customFormat="1"/>
    <row r="1196" s="104" customFormat="1"/>
    <row r="1197" s="104" customFormat="1"/>
    <row r="1198" s="104" customFormat="1"/>
    <row r="1199" s="104" customFormat="1"/>
    <row r="1200" s="104" customFormat="1"/>
    <row r="1201" s="104" customFormat="1"/>
    <row r="1202" s="104" customFormat="1"/>
    <row r="1203" s="104" customFormat="1"/>
    <row r="1204" s="104" customFormat="1"/>
    <row r="1205" s="104" customFormat="1"/>
    <row r="1206" s="104" customFormat="1"/>
    <row r="1207" s="104" customFormat="1"/>
    <row r="1208" s="104" customFormat="1"/>
    <row r="1209" s="104" customFormat="1"/>
    <row r="1210" s="104" customFormat="1"/>
    <row r="1211" s="104" customFormat="1"/>
    <row r="1212" s="104" customFormat="1"/>
    <row r="1213" s="104" customFormat="1"/>
    <row r="1214" s="104" customFormat="1"/>
    <row r="1215" s="104" customFormat="1"/>
    <row r="1216" s="104" customFormat="1"/>
    <row r="1217" s="104" customFormat="1"/>
    <row r="1218" s="104" customFormat="1"/>
    <row r="1219" s="104" customFormat="1"/>
    <row r="1220" s="104" customFormat="1"/>
    <row r="1221" s="104" customFormat="1"/>
    <row r="1222" s="104" customFormat="1"/>
    <row r="1223" s="104" customFormat="1"/>
    <row r="1224" s="104" customFormat="1"/>
    <row r="1225" s="104" customFormat="1"/>
    <row r="1226" s="104" customFormat="1"/>
    <row r="1227" s="104" customFormat="1"/>
    <row r="1228" s="104" customFormat="1"/>
    <row r="1229" s="104" customFormat="1"/>
    <row r="1230" s="104" customFormat="1"/>
    <row r="1231" s="104" customFormat="1"/>
    <row r="1232" s="104" customFormat="1"/>
    <row r="1233" s="104" customFormat="1"/>
    <row r="1234" s="104" customFormat="1"/>
    <row r="1235" s="104" customFormat="1"/>
    <row r="1236" s="104" customFormat="1"/>
    <row r="1237" s="104" customFormat="1"/>
    <row r="1238" s="104" customFormat="1"/>
    <row r="1239" s="104" customFormat="1"/>
    <row r="1240" s="104" customFormat="1"/>
    <row r="1241" s="104" customFormat="1"/>
    <row r="1242" s="104" customFormat="1"/>
    <row r="1243" s="104" customFormat="1"/>
    <row r="1244" s="104" customFormat="1"/>
    <row r="1245" s="104" customFormat="1"/>
    <row r="1246" s="104" customFormat="1"/>
    <row r="1247" s="104" customFormat="1"/>
    <row r="1248" s="104" customFormat="1"/>
    <row r="1249" s="104" customFormat="1"/>
    <row r="1250" s="104" customFormat="1"/>
    <row r="1251" s="104" customFormat="1"/>
    <row r="1252" s="104" customFormat="1"/>
    <row r="1253" s="104" customFormat="1"/>
    <row r="1254" s="104" customFormat="1"/>
    <row r="1255" s="104" customFormat="1"/>
    <row r="1256" s="104" customFormat="1"/>
    <row r="1257" s="104" customFormat="1"/>
    <row r="1258" s="104" customFormat="1"/>
    <row r="1259" s="104" customFormat="1"/>
    <row r="1260" s="104" customFormat="1"/>
    <row r="1261" s="104" customFormat="1"/>
    <row r="1262" s="104" customFormat="1"/>
    <row r="1263" s="104" customFormat="1"/>
    <row r="1264" s="104" customFormat="1"/>
    <row r="1265" s="104" customFormat="1"/>
    <row r="1266" s="104" customFormat="1"/>
    <row r="1267" s="104" customFormat="1"/>
    <row r="1268" s="104" customFormat="1"/>
    <row r="1269" s="104" customFormat="1"/>
    <row r="1270" s="104" customFormat="1"/>
    <row r="1271" s="104" customFormat="1"/>
    <row r="1272" s="104" customFormat="1"/>
    <row r="1273" s="104" customFormat="1"/>
    <row r="1274" s="104" customFormat="1"/>
    <row r="1275" s="104" customFormat="1"/>
    <row r="1276" s="104" customFormat="1"/>
    <row r="1277" s="104" customFormat="1"/>
    <row r="1278" s="104" customFormat="1"/>
    <row r="1279" s="104" customFormat="1"/>
    <row r="1280" s="104" customFormat="1"/>
    <row r="1281" s="104" customFormat="1"/>
    <row r="1282" s="104" customFormat="1"/>
    <row r="1283" s="104" customFormat="1"/>
    <row r="1284" s="104" customFormat="1"/>
    <row r="1285" s="104" customFormat="1"/>
    <row r="1286" s="104" customFormat="1"/>
    <row r="1287" s="104" customFormat="1"/>
    <row r="1288" s="104" customFormat="1"/>
    <row r="1289" s="104" customFormat="1"/>
    <row r="1290" s="104" customFormat="1"/>
    <row r="1291" s="104" customFormat="1"/>
    <row r="1292" s="104" customFormat="1"/>
    <row r="1293" s="104" customFormat="1"/>
    <row r="1294" s="104" customFormat="1"/>
    <row r="1295" s="104" customFormat="1"/>
    <row r="1296" s="104" customFormat="1"/>
    <row r="1297" s="104" customFormat="1"/>
    <row r="1298" s="104" customFormat="1"/>
    <row r="1299" s="104" customFormat="1"/>
    <row r="1300" s="104" customFormat="1"/>
    <row r="1301" s="104" customFormat="1"/>
    <row r="1302" s="104" customFormat="1"/>
    <row r="1303" s="104" customFormat="1"/>
    <row r="1304" s="104" customFormat="1"/>
    <row r="1305" s="104" customFormat="1"/>
    <row r="1306" s="104" customFormat="1"/>
    <row r="1307" s="104" customFormat="1"/>
    <row r="1308" s="104" customFormat="1"/>
    <row r="1309" s="104" customFormat="1"/>
    <row r="1310" s="104" customFormat="1"/>
    <row r="1311" s="104" customFormat="1"/>
    <row r="1312" s="104" customFormat="1"/>
    <row r="1313" s="104" customFormat="1"/>
    <row r="1314" s="104" customFormat="1"/>
    <row r="1315" s="104" customFormat="1"/>
    <row r="1316" s="104" customFormat="1"/>
    <row r="1317" s="104" customFormat="1"/>
    <row r="1318" s="104" customFormat="1"/>
    <row r="1319" s="104" customFormat="1"/>
    <row r="1320" s="104" customFormat="1"/>
    <row r="1321" s="104" customFormat="1"/>
    <row r="1322" s="104" customFormat="1"/>
    <row r="1323" s="104" customFormat="1"/>
    <row r="1324" s="104" customFormat="1"/>
    <row r="1325" s="104" customFormat="1"/>
    <row r="1326" s="104" customFormat="1"/>
    <row r="1327" s="104" customFormat="1"/>
    <row r="1328" s="104" customFormat="1"/>
    <row r="1329" s="104" customFormat="1"/>
    <row r="1330" s="104" customFormat="1"/>
    <row r="1331" s="104" customFormat="1"/>
    <row r="1332" s="104" customFormat="1"/>
    <row r="1333" s="104" customFormat="1"/>
    <row r="1334" s="104" customFormat="1"/>
    <row r="1335" s="104" customFormat="1"/>
    <row r="1336" s="104" customFormat="1"/>
    <row r="1337" s="104" customFormat="1"/>
    <row r="1338" s="104" customFormat="1"/>
    <row r="1339" s="104" customFormat="1"/>
    <row r="1340" s="104" customFormat="1"/>
    <row r="1341" s="104" customFormat="1"/>
    <row r="1342" s="104" customFormat="1"/>
    <row r="1343" s="104" customFormat="1"/>
    <row r="1344" s="104" customFormat="1"/>
    <row r="1345" s="104" customFormat="1"/>
    <row r="1346" s="104" customFormat="1"/>
    <row r="1347" s="104" customFormat="1"/>
    <row r="1348" s="104" customFormat="1"/>
    <row r="1349" s="104" customFormat="1"/>
    <row r="1350" s="104" customFormat="1"/>
    <row r="1351" s="104" customFormat="1"/>
    <row r="1352" s="104" customFormat="1"/>
    <row r="1353" s="104" customFormat="1"/>
    <row r="1354" s="104" customFormat="1"/>
    <row r="1355" s="104" customFormat="1"/>
    <row r="1356" s="104" customFormat="1"/>
    <row r="1357" s="104" customFormat="1"/>
    <row r="1358" s="104" customFormat="1"/>
    <row r="1359" s="104" customFormat="1"/>
    <row r="1360" s="104" customFormat="1"/>
    <row r="1361" s="104" customFormat="1"/>
    <row r="1362" s="104" customFormat="1"/>
    <row r="1363" s="104" customFormat="1"/>
    <row r="1364" s="104" customFormat="1"/>
    <row r="1365" s="104" customFormat="1"/>
    <row r="1366" s="104" customFormat="1"/>
    <row r="1367" s="104" customFormat="1"/>
    <row r="1368" s="104" customFormat="1"/>
    <row r="1369" s="104" customFormat="1"/>
    <row r="1370" s="104" customFormat="1"/>
    <row r="1371" s="104" customFormat="1"/>
    <row r="1372" s="104" customFormat="1"/>
    <row r="1373" s="104" customFormat="1"/>
    <row r="1374" s="104" customFormat="1"/>
    <row r="1375" s="104" customFormat="1"/>
    <row r="1376" s="104" customFormat="1"/>
    <row r="1377" s="104" customFormat="1"/>
    <row r="1378" s="104" customFormat="1"/>
    <row r="1379" s="104" customFormat="1"/>
    <row r="1380" s="104" customFormat="1"/>
    <row r="1381" s="104" customFormat="1"/>
    <row r="1382" s="104" customFormat="1"/>
    <row r="1383" s="104" customFormat="1"/>
    <row r="1384" s="104" customFormat="1"/>
    <row r="1385" s="104" customFormat="1"/>
    <row r="1386" s="104" customFormat="1"/>
    <row r="1387" s="104" customFormat="1"/>
    <row r="1388" s="104" customFormat="1"/>
    <row r="1389" s="104" customFormat="1"/>
    <row r="1390" s="104" customFormat="1"/>
    <row r="1391" s="104" customFormat="1"/>
    <row r="1392" s="104" customFormat="1"/>
    <row r="1393" s="104" customFormat="1"/>
    <row r="1394" s="104" customFormat="1"/>
    <row r="1395" s="104" customFormat="1"/>
    <row r="1396" s="104" customFormat="1"/>
    <row r="1397" s="104" customFormat="1"/>
    <row r="1398" s="104" customFormat="1"/>
    <row r="1399" s="104" customFormat="1"/>
    <row r="1400" s="104" customFormat="1"/>
    <row r="1401" s="104" customFormat="1"/>
    <row r="1402" s="104" customFormat="1"/>
    <row r="1403" s="104" customFormat="1"/>
    <row r="1404" s="104" customFormat="1"/>
    <row r="1405" s="104" customFormat="1"/>
    <row r="1406" s="104" customFormat="1"/>
    <row r="1407" s="104" customFormat="1"/>
    <row r="1408" s="104" customFormat="1"/>
    <row r="1409" s="104" customFormat="1"/>
    <row r="1410" s="104" customFormat="1"/>
    <row r="1411" s="104" customFormat="1"/>
    <row r="1412" s="104" customFormat="1"/>
    <row r="1413" s="104" customFormat="1"/>
    <row r="1414" s="104" customFormat="1"/>
    <row r="1415" s="104" customFormat="1"/>
    <row r="1416" s="104" customFormat="1"/>
    <row r="1417" s="104" customFormat="1"/>
    <row r="1418" s="104" customFormat="1"/>
    <row r="1419" s="104" customFormat="1"/>
    <row r="1420" s="104" customFormat="1"/>
    <row r="1421" s="104" customFormat="1"/>
    <row r="1422" s="104" customFormat="1"/>
    <row r="1423" s="104" customFormat="1"/>
    <row r="1424" s="104" customFormat="1"/>
    <row r="1425" s="104" customFormat="1"/>
    <row r="1426" s="104" customFormat="1"/>
    <row r="1427" s="104" customFormat="1"/>
    <row r="1428" s="104" customFormat="1"/>
    <row r="1429" s="104" customFormat="1"/>
    <row r="1430" s="104" customFormat="1"/>
    <row r="1431" s="104" customFormat="1"/>
    <row r="1432" s="104" customFormat="1"/>
    <row r="1433" s="104" customFormat="1"/>
    <row r="1434" s="104" customFormat="1"/>
    <row r="1435" s="104" customFormat="1"/>
    <row r="1436" s="104" customFormat="1"/>
    <row r="1437" s="104" customFormat="1"/>
    <row r="1438" s="104" customFormat="1"/>
    <row r="1439" s="104" customFormat="1"/>
    <row r="1440" s="104" customFormat="1"/>
    <row r="1441" s="104" customFormat="1"/>
    <row r="1442" s="104" customFormat="1"/>
    <row r="1443" s="104" customFormat="1"/>
    <row r="1444" s="104" customFormat="1"/>
    <row r="1445" s="104" customFormat="1"/>
    <row r="1446" s="104" customFormat="1"/>
    <row r="1447" s="104" customFormat="1"/>
    <row r="1448" s="104" customFormat="1"/>
    <row r="1449" s="104" customFormat="1"/>
    <row r="1450" s="104" customFormat="1"/>
    <row r="1451" s="104" customFormat="1"/>
    <row r="1452" s="104" customFormat="1"/>
    <row r="1453" s="104" customFormat="1"/>
    <row r="1454" s="104" customFormat="1"/>
    <row r="1455" s="104" customFormat="1"/>
    <row r="1456" s="104" customFormat="1"/>
    <row r="1457" s="104" customFormat="1"/>
    <row r="1458" s="104" customFormat="1"/>
    <row r="1459" s="104" customFormat="1"/>
    <row r="1460" s="104" customFormat="1"/>
    <row r="1461" s="104" customFormat="1"/>
    <row r="1462" s="104" customFormat="1"/>
    <row r="1463" s="104" customFormat="1"/>
    <row r="1464" s="104" customFormat="1"/>
    <row r="1465" s="104" customFormat="1"/>
    <row r="1466" s="104" customFormat="1"/>
    <row r="1467" s="104" customFormat="1"/>
    <row r="1468" s="104" customFormat="1"/>
    <row r="1469" s="104" customFormat="1"/>
    <row r="1470" s="104" customFormat="1"/>
    <row r="1471" s="104" customFormat="1"/>
    <row r="1472" s="104" customFormat="1"/>
    <row r="1473" s="104" customFormat="1"/>
    <row r="1474" s="104" customFormat="1"/>
    <row r="1475" s="104" customFormat="1"/>
    <row r="1476" s="104" customFormat="1"/>
    <row r="1477" s="104" customFormat="1"/>
    <row r="1478" s="104" customFormat="1"/>
    <row r="1479" s="104" customFormat="1"/>
    <row r="1480" s="104" customFormat="1"/>
    <row r="1481" s="104" customFormat="1"/>
    <row r="1482" s="104" customFormat="1"/>
    <row r="1483" s="104" customFormat="1"/>
    <row r="1484" s="104" customFormat="1"/>
    <row r="1485" s="104" customFormat="1"/>
    <row r="1486" s="104" customFormat="1"/>
    <row r="1487" s="104" customFormat="1"/>
    <row r="1488" s="104" customFormat="1"/>
    <row r="1489" s="104" customFormat="1"/>
    <row r="1490" s="104" customFormat="1"/>
    <row r="1491" s="104" customFormat="1"/>
    <row r="1492" s="104" customFormat="1"/>
    <row r="1493" s="104" customFormat="1"/>
    <row r="1494" s="104" customFormat="1"/>
    <row r="1495" s="104" customFormat="1"/>
    <row r="1496" s="104" customFormat="1"/>
    <row r="1497" s="104" customFormat="1"/>
    <row r="1498" s="104" customFormat="1"/>
    <row r="1499" s="104" customFormat="1"/>
    <row r="1500" s="104" customFormat="1"/>
    <row r="1501" s="104" customFormat="1"/>
    <row r="1502" s="104" customFormat="1"/>
    <row r="1503" s="104" customFormat="1"/>
    <row r="1504" s="104" customFormat="1"/>
    <row r="1505" s="104" customFormat="1"/>
    <row r="1506" s="104" customFormat="1"/>
    <row r="1507" s="104" customFormat="1"/>
    <row r="1508" s="104" customFormat="1"/>
    <row r="1509" s="104" customFormat="1"/>
    <row r="1510" s="104" customFormat="1"/>
    <row r="1511" s="104" customFormat="1"/>
    <row r="1512" s="104" customFormat="1"/>
    <row r="1513" s="104" customFormat="1"/>
    <row r="1514" s="104" customFormat="1"/>
    <row r="1515" s="104" customFormat="1"/>
    <row r="1516" s="104" customFormat="1"/>
    <row r="1517" s="104" customFormat="1"/>
    <row r="1518" s="104" customFormat="1"/>
    <row r="1519" s="104" customFormat="1"/>
    <row r="1520" s="104" customFormat="1"/>
    <row r="1521" s="104" customFormat="1"/>
    <row r="1522" s="104" customFormat="1"/>
    <row r="1523" s="104" customFormat="1"/>
    <row r="1524" s="104" customFormat="1"/>
    <row r="1525" s="104" customFormat="1"/>
    <row r="1526" s="104" customFormat="1"/>
    <row r="1527" s="104" customFormat="1"/>
    <row r="1528" s="104" customFormat="1"/>
    <row r="1529" s="104" customFormat="1"/>
    <row r="1530" s="104" customFormat="1"/>
    <row r="1531" s="104" customFormat="1"/>
    <row r="1532" s="104" customFormat="1"/>
    <row r="1533" s="104" customFormat="1"/>
    <row r="1534" s="104" customFormat="1"/>
    <row r="1535" s="104" customFormat="1"/>
    <row r="1536" s="104" customFormat="1"/>
    <row r="1537" s="104" customFormat="1"/>
    <row r="1538" s="104" customFormat="1"/>
    <row r="1539" s="104" customFormat="1"/>
    <row r="1540" s="104" customFormat="1"/>
    <row r="1541" s="104" customFormat="1"/>
    <row r="1542" s="104" customFormat="1"/>
    <row r="1543" s="104" customFormat="1"/>
    <row r="1544" s="104" customFormat="1"/>
    <row r="1545" s="104" customFormat="1"/>
    <row r="1546" s="104" customFormat="1"/>
    <row r="1547" s="104" customFormat="1"/>
    <row r="1548" s="104" customFormat="1"/>
    <row r="1549" s="104" customFormat="1"/>
    <row r="1550" s="104" customFormat="1"/>
    <row r="1551" s="104" customFormat="1"/>
    <row r="1552" s="104" customFormat="1"/>
    <row r="1553" s="104" customFormat="1"/>
    <row r="1554" s="104" customFormat="1"/>
    <row r="1555" s="104" customFormat="1"/>
    <row r="1556" s="104" customFormat="1"/>
    <row r="1557" s="104" customFormat="1"/>
    <row r="1558" s="104" customFormat="1"/>
    <row r="1559" s="104" customFormat="1"/>
    <row r="1560" s="104" customFormat="1"/>
    <row r="1561" s="104" customFormat="1"/>
    <row r="1562" s="104" customFormat="1"/>
    <row r="1563" s="104" customFormat="1"/>
    <row r="1564" s="104" customFormat="1"/>
    <row r="1565" s="104" customFormat="1"/>
    <row r="1566" s="104" customFormat="1"/>
    <row r="1567" s="104" customFormat="1"/>
    <row r="1568" s="104" customFormat="1"/>
    <row r="1569" s="104" customFormat="1"/>
    <row r="1570" s="104" customFormat="1"/>
    <row r="1571" s="104" customFormat="1"/>
    <row r="1572" s="104" customFormat="1"/>
    <row r="1573" s="104" customFormat="1"/>
    <row r="1574" s="104" customFormat="1"/>
    <row r="1575" s="104" customFormat="1"/>
    <row r="1576" s="104" customFormat="1"/>
    <row r="1577" s="104" customFormat="1"/>
    <row r="1578" s="104" customFormat="1"/>
    <row r="1579" s="104" customFormat="1"/>
    <row r="1580" s="104" customFormat="1"/>
    <row r="1581" s="104" customFormat="1"/>
    <row r="1582" s="104" customFormat="1"/>
    <row r="1583" s="104" customFormat="1"/>
    <row r="1584" s="104" customFormat="1"/>
    <row r="1585" s="104" customFormat="1"/>
    <row r="1586" s="104" customFormat="1"/>
    <row r="1587" s="104" customFormat="1"/>
    <row r="1588" s="104" customFormat="1"/>
    <row r="1589" s="104" customFormat="1"/>
    <row r="1590" s="104" customFormat="1"/>
    <row r="1591" s="104" customFormat="1"/>
    <row r="1592" s="104" customFormat="1"/>
    <row r="1593" s="104" customFormat="1"/>
    <row r="1594" s="104" customFormat="1"/>
    <row r="1595" s="104" customFormat="1"/>
    <row r="1596" s="104" customFormat="1"/>
    <row r="1597" s="104" customFormat="1"/>
    <row r="1598" s="104" customFormat="1"/>
    <row r="1599" s="104" customFormat="1"/>
    <row r="1600" s="104" customFormat="1"/>
    <row r="1601" s="104" customFormat="1"/>
    <row r="1602" s="104" customFormat="1"/>
    <row r="1603" s="104" customFormat="1"/>
    <row r="1604" s="104" customFormat="1"/>
    <row r="1605" s="104" customFormat="1"/>
    <row r="1606" s="104" customFormat="1"/>
    <row r="1607" s="104" customFormat="1"/>
    <row r="1608" s="104" customFormat="1"/>
    <row r="1609" s="104" customFormat="1"/>
    <row r="1610" s="104" customFormat="1"/>
    <row r="1611" s="104" customFormat="1"/>
    <row r="1612" s="104" customFormat="1"/>
    <row r="1613" s="104" customFormat="1"/>
    <row r="1614" s="104" customFormat="1"/>
    <row r="1615" s="104" customFormat="1"/>
    <row r="1616" s="104" customFormat="1"/>
    <row r="1617" s="104" customFormat="1"/>
    <row r="1618" s="104" customFormat="1"/>
    <row r="1619" s="104" customFormat="1"/>
    <row r="1620" s="104" customFormat="1"/>
    <row r="1621" s="104" customFormat="1"/>
    <row r="1622" s="104" customFormat="1"/>
    <row r="1623" s="104" customFormat="1"/>
    <row r="1624" s="104" customFormat="1"/>
    <row r="1625" s="104" customFormat="1"/>
    <row r="1626" s="104" customFormat="1"/>
    <row r="1627" s="104" customFormat="1"/>
    <row r="1628" s="104" customFormat="1"/>
    <row r="1629" s="104" customFormat="1"/>
    <row r="1630" s="104" customFormat="1"/>
    <row r="1631" s="104" customFormat="1"/>
    <row r="1632" s="104" customFormat="1"/>
    <row r="1633" s="104" customFormat="1"/>
    <row r="1634" s="104" customFormat="1"/>
    <row r="1635" s="104" customFormat="1"/>
    <row r="1636" s="104" customFormat="1"/>
    <row r="1637" s="104" customFormat="1"/>
    <row r="1638" s="104" customFormat="1"/>
    <row r="1639" s="104" customFormat="1"/>
    <row r="1640" s="104" customFormat="1"/>
    <row r="1641" s="104" customFormat="1"/>
    <row r="1642" s="104" customFormat="1"/>
    <row r="1643" s="104" customFormat="1"/>
    <row r="1644" s="104" customFormat="1"/>
    <row r="1645" s="104" customFormat="1"/>
    <row r="1646" s="104" customFormat="1"/>
    <row r="1647" s="104" customFormat="1"/>
    <row r="1648" s="104" customFormat="1"/>
    <row r="1649" s="104" customFormat="1"/>
    <row r="1650" s="104" customFormat="1"/>
    <row r="1651" s="104" customFormat="1"/>
    <row r="1652" s="104" customFormat="1"/>
    <row r="1653" s="104" customFormat="1"/>
    <row r="1654" s="104" customFormat="1"/>
    <row r="1655" s="104" customFormat="1"/>
    <row r="1656" s="104" customFormat="1"/>
    <row r="1657" s="104" customFormat="1"/>
    <row r="1658" s="104" customFormat="1"/>
    <row r="1659" s="104" customFormat="1"/>
    <row r="1660" s="104" customFormat="1"/>
    <row r="1661" s="104" customFormat="1"/>
    <row r="1662" s="104" customFormat="1"/>
    <row r="1663" s="104" customFormat="1"/>
    <row r="1664" s="104" customFormat="1"/>
    <row r="1665" s="104" customFormat="1"/>
    <row r="1666" s="104" customFormat="1"/>
    <row r="1667" s="104" customFormat="1"/>
    <row r="1668" s="104" customFormat="1"/>
    <row r="1669" s="104" customFormat="1"/>
    <row r="1670" s="104" customFormat="1"/>
    <row r="1671" s="104" customFormat="1"/>
    <row r="1672" s="104" customFormat="1"/>
    <row r="1673" s="104" customFormat="1"/>
    <row r="1674" s="104" customFormat="1"/>
    <row r="1675" s="104" customFormat="1"/>
    <row r="1676" s="104" customFormat="1"/>
    <row r="1677" s="104" customFormat="1"/>
    <row r="1678" s="104" customFormat="1"/>
    <row r="1679" s="104" customFormat="1"/>
    <row r="1680" s="104" customFormat="1"/>
    <row r="1681" s="104" customFormat="1"/>
    <row r="1682" s="104" customFormat="1"/>
    <row r="1683" s="104" customFormat="1"/>
    <row r="1684" s="104" customFormat="1"/>
    <row r="1685" s="104" customFormat="1"/>
    <row r="1686" s="104" customFormat="1"/>
    <row r="1687" s="104" customFormat="1"/>
    <row r="1688" s="104" customFormat="1"/>
    <row r="1689" s="104" customFormat="1"/>
    <row r="1690" s="104" customFormat="1"/>
    <row r="1691" s="104" customFormat="1"/>
    <row r="1692" s="104" customFormat="1"/>
    <row r="1693" s="104" customFormat="1"/>
    <row r="1694" s="104" customFormat="1"/>
    <row r="1695" s="104" customFormat="1"/>
    <row r="1696" s="104" customFormat="1"/>
    <row r="1697" s="104" customFormat="1"/>
    <row r="1698" s="104" customFormat="1"/>
    <row r="1699" s="104" customFormat="1"/>
    <row r="1700" s="104" customFormat="1"/>
    <row r="1701" s="104" customFormat="1"/>
    <row r="1702" s="104" customFormat="1"/>
    <row r="1703" s="104" customFormat="1"/>
    <row r="1704" s="104" customFormat="1"/>
    <row r="1705" s="104" customFormat="1"/>
    <row r="1706" s="104" customFormat="1"/>
    <row r="1707" s="104" customFormat="1"/>
    <row r="1708" s="104" customFormat="1"/>
    <row r="1709" s="104" customFormat="1"/>
    <row r="1710" s="104" customFormat="1"/>
    <row r="1711" s="104" customFormat="1"/>
    <row r="1712" s="104" customFormat="1"/>
    <row r="1713" s="104" customFormat="1"/>
    <row r="1714" s="104" customFormat="1"/>
    <row r="1715" s="104" customFormat="1"/>
    <row r="1716" s="104" customFormat="1"/>
    <row r="1717" s="104" customFormat="1"/>
    <row r="1718" s="104" customFormat="1"/>
    <row r="1719" s="104" customFormat="1"/>
    <row r="1720" s="104" customFormat="1"/>
    <row r="1721" s="104" customFormat="1"/>
    <row r="1722" s="104" customFormat="1"/>
    <row r="1723" s="104" customFormat="1"/>
    <row r="1724" s="104" customFormat="1"/>
    <row r="1725" s="104" customFormat="1"/>
    <row r="1726" s="104" customFormat="1"/>
    <row r="1727" s="104" customFormat="1"/>
    <row r="1728" s="104" customFormat="1"/>
    <row r="1729" s="104" customFormat="1"/>
    <row r="1730" s="104" customFormat="1"/>
    <row r="1731" s="104" customFormat="1"/>
    <row r="1732" s="104" customFormat="1"/>
    <row r="1733" s="104" customFormat="1"/>
    <row r="1734" s="104" customFormat="1"/>
    <row r="1735" s="104" customFormat="1"/>
    <row r="1736" s="104" customFormat="1"/>
    <row r="1737" s="104" customFormat="1"/>
    <row r="1738" s="104" customFormat="1"/>
    <row r="1739" s="104" customFormat="1"/>
    <row r="1740" s="104" customFormat="1"/>
    <row r="1741" s="104" customFormat="1"/>
    <row r="1742" s="104" customFormat="1"/>
    <row r="1743" s="104" customFormat="1"/>
    <row r="1744" s="104" customFormat="1"/>
    <row r="1745" s="104" customFormat="1"/>
    <row r="1746" s="104" customFormat="1"/>
    <row r="1747" s="104" customFormat="1"/>
    <row r="1748" s="104" customFormat="1"/>
    <row r="1749" s="104" customFormat="1"/>
    <row r="1750" s="104" customFormat="1"/>
    <row r="1751" s="104" customFormat="1"/>
    <row r="1752" s="104" customFormat="1"/>
    <row r="1753" s="104" customFormat="1"/>
    <row r="1754" s="104" customFormat="1"/>
    <row r="1755" s="104" customFormat="1"/>
    <row r="1756" s="104" customFormat="1"/>
    <row r="1757" s="104" customFormat="1"/>
    <row r="1758" s="104" customFormat="1"/>
    <row r="1759" s="104" customFormat="1"/>
    <row r="1760" s="104" customFormat="1"/>
    <row r="1761" s="104" customFormat="1"/>
    <row r="1762" s="104" customFormat="1"/>
    <row r="1763" s="104" customFormat="1"/>
    <row r="1764" s="104" customFormat="1"/>
    <row r="1765" s="104" customFormat="1"/>
    <row r="1766" s="104" customFormat="1"/>
    <row r="1767" s="104" customFormat="1"/>
    <row r="1768" s="104" customFormat="1"/>
    <row r="1769" s="104" customFormat="1"/>
    <row r="1770" s="104" customFormat="1"/>
    <row r="1771" s="104" customFormat="1"/>
    <row r="1772" s="104" customFormat="1"/>
    <row r="1773" s="104" customFormat="1"/>
    <row r="1774" s="104" customFormat="1"/>
    <row r="1775" s="104" customFormat="1"/>
    <row r="1776" s="104" customFormat="1"/>
    <row r="1777" s="104" customFormat="1"/>
    <row r="1778" s="104" customFormat="1"/>
    <row r="1779" s="104" customFormat="1"/>
    <row r="1780" s="104" customFormat="1"/>
    <row r="1781" s="104" customFormat="1"/>
    <row r="1782" s="104" customFormat="1"/>
    <row r="1783" s="104" customFormat="1"/>
    <row r="1784" s="104" customFormat="1"/>
    <row r="1785" s="104" customFormat="1"/>
    <row r="1786" s="104" customFormat="1"/>
    <row r="1787" s="104" customFormat="1"/>
    <row r="1788" s="104" customFormat="1"/>
    <row r="1789" s="104" customFormat="1"/>
    <row r="1790" s="104" customFormat="1"/>
    <row r="1791" s="104" customFormat="1"/>
    <row r="1792" s="104" customFormat="1"/>
    <row r="1793" s="104" customFormat="1"/>
    <row r="1794" s="104" customFormat="1"/>
    <row r="1795" s="104" customFormat="1"/>
    <row r="1796" s="104" customFormat="1"/>
    <row r="1797" s="104" customFormat="1"/>
    <row r="1798" s="104" customFormat="1"/>
    <row r="1799" s="104" customFormat="1"/>
    <row r="1800" s="104" customFormat="1"/>
    <row r="1801" s="104" customFormat="1"/>
    <row r="1802" s="104" customFormat="1"/>
    <row r="1803" s="104" customFormat="1"/>
    <row r="1804" s="104" customFormat="1"/>
    <row r="1805" s="104" customFormat="1"/>
    <row r="1806" s="104" customFormat="1"/>
    <row r="1807" s="104" customFormat="1"/>
    <row r="1808" s="104" customFormat="1"/>
    <row r="1809" s="104" customFormat="1"/>
    <row r="1810" s="104" customFormat="1"/>
    <row r="1811" s="104" customFormat="1"/>
    <row r="1812" s="104" customFormat="1"/>
    <row r="1813" s="104" customFormat="1"/>
    <row r="1814" s="104" customFormat="1"/>
    <row r="1815" s="104" customFormat="1"/>
    <row r="1816" s="104" customFormat="1"/>
    <row r="1817" s="104" customFormat="1"/>
    <row r="1818" s="104" customFormat="1"/>
    <row r="1819" s="104" customFormat="1"/>
    <row r="1820" s="104" customFormat="1"/>
    <row r="1821" s="104" customFormat="1"/>
    <row r="1822" s="104" customFormat="1"/>
    <row r="1823" s="104" customFormat="1"/>
    <row r="1824" s="104" customFormat="1"/>
    <row r="1825" s="104" customFormat="1"/>
    <row r="1826" s="104" customFormat="1"/>
    <row r="1827" s="104" customFormat="1"/>
    <row r="1828" s="104" customFormat="1"/>
    <row r="1829" s="104" customFormat="1"/>
    <row r="1830" s="104" customFormat="1"/>
    <row r="1831" s="104" customFormat="1"/>
    <row r="1832" s="104" customFormat="1"/>
    <row r="1833" s="104" customFormat="1"/>
    <row r="1834" s="104" customFormat="1"/>
    <row r="1835" s="104" customFormat="1"/>
    <row r="1836" s="104" customFormat="1"/>
    <row r="1837" s="104" customFormat="1"/>
    <row r="1838" s="104" customFormat="1"/>
    <row r="1839" s="104" customFormat="1"/>
    <row r="1840" s="104" customFormat="1"/>
    <row r="1841" s="104" customFormat="1"/>
    <row r="1842" s="104" customFormat="1"/>
    <row r="1843" s="104" customFormat="1"/>
    <row r="1844" s="104" customFormat="1"/>
    <row r="1845" s="104" customFormat="1"/>
    <row r="1846" s="104" customFormat="1"/>
    <row r="1847" s="104" customFormat="1"/>
    <row r="1848" s="104" customFormat="1"/>
    <row r="1849" s="104" customFormat="1"/>
    <row r="1850" s="104" customFormat="1"/>
    <row r="1851" s="104" customFormat="1"/>
    <row r="1852" s="104" customFormat="1"/>
    <row r="1853" s="104" customFormat="1"/>
    <row r="1854" s="104" customFormat="1"/>
    <row r="1855" s="104" customFormat="1"/>
    <row r="1856" s="104" customFormat="1"/>
    <row r="1857" s="104" customFormat="1"/>
    <row r="1858" s="104" customFormat="1"/>
    <row r="1859" s="104" customFormat="1"/>
    <row r="1860" s="104" customFormat="1"/>
    <row r="1861" s="104" customFormat="1"/>
    <row r="1862" s="104" customFormat="1"/>
    <row r="1863" s="104" customFormat="1"/>
    <row r="1864" s="104" customFormat="1"/>
    <row r="1865" s="104" customFormat="1"/>
    <row r="1866" s="104" customFormat="1"/>
    <row r="1867" s="104" customFormat="1"/>
    <row r="1868" s="104" customFormat="1"/>
    <row r="1869" s="104" customFormat="1"/>
    <row r="1870" s="104" customFormat="1"/>
    <row r="1871" s="104" customFormat="1"/>
    <row r="1872" s="104" customFormat="1"/>
    <row r="1873" s="104" customFormat="1"/>
    <row r="1874" s="104" customFormat="1"/>
    <row r="1875" s="104" customFormat="1"/>
    <row r="1876" s="104" customFormat="1"/>
    <row r="1877" s="104" customFormat="1"/>
    <row r="1878" s="104" customFormat="1"/>
    <row r="1879" s="104" customFormat="1"/>
    <row r="1880" s="104" customFormat="1"/>
    <row r="1881" s="104" customFormat="1"/>
    <row r="1882" s="104" customFormat="1"/>
    <row r="1883" s="104" customFormat="1"/>
    <row r="1884" s="104" customFormat="1"/>
    <row r="1885" s="104" customFormat="1"/>
    <row r="1886" s="104" customFormat="1"/>
    <row r="1887" s="104" customFormat="1"/>
    <row r="1888" s="104" customFormat="1"/>
    <row r="1889" s="104" customFormat="1"/>
    <row r="1890" s="104" customFormat="1"/>
    <row r="1891" s="104" customFormat="1"/>
    <row r="1892" s="104" customFormat="1"/>
    <row r="1893" s="104" customFormat="1"/>
    <row r="1894" s="104" customFormat="1"/>
    <row r="1895" s="104" customFormat="1"/>
    <row r="1896" s="104" customFormat="1"/>
    <row r="1897" s="104" customFormat="1"/>
    <row r="1898" s="104" customFormat="1"/>
    <row r="1899" s="104" customFormat="1"/>
    <row r="1900" s="104" customFormat="1"/>
    <row r="1901" s="104" customFormat="1"/>
    <row r="1902" s="104" customFormat="1"/>
    <row r="1903" s="104" customFormat="1"/>
    <row r="1904" s="104" customFormat="1"/>
    <row r="1905" s="104" customFormat="1"/>
    <row r="1906" s="104" customFormat="1"/>
    <row r="1907" s="104" customFormat="1"/>
    <row r="1908" s="104" customFormat="1"/>
    <row r="1909" s="104" customFormat="1"/>
    <row r="1910" s="104" customFormat="1"/>
    <row r="1911" s="104" customFormat="1"/>
    <row r="1912" s="104" customFormat="1"/>
    <row r="1913" s="104" customFormat="1"/>
    <row r="1914" s="104" customFormat="1"/>
    <row r="1915" s="104" customFormat="1"/>
    <row r="1916" s="104" customFormat="1"/>
    <row r="1917" s="104" customFormat="1"/>
    <row r="1918" s="104" customFormat="1"/>
    <row r="1919" s="104" customFormat="1"/>
    <row r="1920" s="104" customFormat="1"/>
    <row r="1921" s="104" customFormat="1"/>
    <row r="1922" s="104" customFormat="1"/>
    <row r="1923" s="104" customFormat="1"/>
    <row r="1924" s="104" customFormat="1"/>
    <row r="1925" s="104" customFormat="1"/>
    <row r="1926" s="104" customFormat="1"/>
    <row r="1927" s="104" customFormat="1"/>
    <row r="1928" s="104" customFormat="1"/>
    <row r="1929" s="104" customFormat="1"/>
    <row r="1930" s="104" customFormat="1"/>
    <row r="1931" s="104" customFormat="1"/>
    <row r="1932" s="104" customFormat="1"/>
    <row r="1933" s="104" customFormat="1"/>
    <row r="1934" s="104" customFormat="1"/>
    <row r="1935" s="104" customFormat="1"/>
    <row r="1936" s="104" customFormat="1"/>
    <row r="1937" s="104" customFormat="1"/>
    <row r="1938" s="104" customFormat="1"/>
    <row r="1939" s="104" customFormat="1"/>
    <row r="1940" s="104" customFormat="1"/>
    <row r="1941" s="104" customFormat="1"/>
    <row r="1942" s="104" customFormat="1"/>
    <row r="1943" s="104" customFormat="1"/>
    <row r="1944" s="104" customFormat="1"/>
    <row r="1945" s="104" customFormat="1"/>
    <row r="1946" s="104" customFormat="1"/>
    <row r="1947" s="104" customFormat="1"/>
    <row r="1948" s="104" customFormat="1"/>
    <row r="1949" s="104" customFormat="1"/>
    <row r="1950" s="104" customFormat="1"/>
    <row r="1951" s="104" customFormat="1"/>
    <row r="1952" s="104" customFormat="1"/>
    <row r="1953" s="104" customFormat="1"/>
    <row r="1954" s="104" customFormat="1"/>
    <row r="1955" s="104" customFormat="1"/>
    <row r="1956" s="104" customFormat="1"/>
    <row r="1957" s="104" customFormat="1"/>
    <row r="1958" s="104" customFormat="1"/>
    <row r="1959" s="104" customFormat="1"/>
    <row r="1960" s="104" customFormat="1"/>
    <row r="1961" s="104" customFormat="1"/>
    <row r="1962" s="104" customFormat="1"/>
    <row r="1963" s="104" customFormat="1"/>
    <row r="1964" s="104" customFormat="1"/>
    <row r="1965" s="104" customFormat="1"/>
    <row r="1966" s="104" customFormat="1"/>
    <row r="1967" s="104" customFormat="1"/>
    <row r="1968" s="104" customFormat="1"/>
    <row r="1969" s="104" customFormat="1"/>
    <row r="1970" s="104" customFormat="1"/>
    <row r="1971" s="104" customFormat="1"/>
    <row r="1972" s="104" customFormat="1"/>
    <row r="1973" s="104" customFormat="1"/>
    <row r="1974" s="104" customFormat="1"/>
    <row r="1975" s="104" customFormat="1"/>
    <row r="1976" s="104" customFormat="1"/>
    <row r="1977" s="104" customFormat="1"/>
    <row r="1978" s="104" customFormat="1"/>
    <row r="1979" s="104" customFormat="1"/>
    <row r="1980" s="104" customFormat="1"/>
    <row r="1981" s="104" customFormat="1"/>
    <row r="1982" s="104" customFormat="1"/>
    <row r="1983" s="104" customFormat="1"/>
    <row r="1984" s="104" customFormat="1"/>
    <row r="1985" s="104" customFormat="1"/>
    <row r="1986" s="104" customFormat="1"/>
    <row r="1987" s="104" customFormat="1"/>
    <row r="1988" s="104" customFormat="1"/>
    <row r="1989" s="104" customFormat="1"/>
    <row r="1990" s="104" customFormat="1"/>
    <row r="1991" s="104" customFormat="1"/>
    <row r="1992" s="104" customFormat="1"/>
    <row r="1993" s="104" customFormat="1"/>
    <row r="1994" s="104" customFormat="1"/>
    <row r="1995" s="104" customFormat="1"/>
    <row r="1996" s="104" customFormat="1"/>
    <row r="1997" s="104" customFormat="1"/>
    <row r="1998" s="104" customFormat="1"/>
    <row r="1999" s="104" customFormat="1"/>
    <row r="2000" s="104" customFormat="1"/>
    <row r="2001" s="104" customFormat="1"/>
    <row r="2002" s="104" customFormat="1"/>
    <row r="2003" s="104" customFormat="1"/>
    <row r="2004" s="104" customFormat="1"/>
    <row r="2005" s="104" customFormat="1"/>
    <row r="2006" s="104" customFormat="1"/>
    <row r="2007" s="104" customFormat="1"/>
    <row r="2008" s="104" customFormat="1"/>
    <row r="2009" s="104" customFormat="1"/>
    <row r="2010" s="104" customFormat="1"/>
    <row r="2011" s="104" customFormat="1"/>
    <row r="2012" s="104" customFormat="1"/>
    <row r="2013" s="104" customFormat="1"/>
    <row r="2014" s="104" customFormat="1"/>
    <row r="2015" s="104" customFormat="1"/>
    <row r="2016" s="104" customFormat="1"/>
    <row r="2017" s="104" customFormat="1"/>
    <row r="2018" s="104" customFormat="1"/>
    <row r="2019" s="104" customFormat="1"/>
    <row r="2020" s="104" customFormat="1"/>
    <row r="2021" s="104" customFormat="1"/>
    <row r="2022" s="104" customFormat="1"/>
    <row r="2023" s="104" customFormat="1"/>
    <row r="2024" s="104" customFormat="1"/>
    <row r="2025" s="104" customFormat="1"/>
    <row r="2026" s="104" customFormat="1"/>
    <row r="2027" s="104" customFormat="1"/>
    <row r="2028" s="104" customFormat="1"/>
    <row r="2029" s="104" customFormat="1"/>
    <row r="2030" s="104" customFormat="1"/>
    <row r="2031" s="104" customFormat="1"/>
    <row r="2032" s="104" customFormat="1"/>
    <row r="2033" s="104" customFormat="1"/>
    <row r="2034" s="104" customFormat="1"/>
    <row r="2035" s="104" customFormat="1"/>
    <row r="2036" s="104" customFormat="1"/>
    <row r="2037" s="104" customFormat="1"/>
    <row r="2038" s="104" customFormat="1"/>
    <row r="2039" s="104" customFormat="1"/>
    <row r="2040" s="104" customFormat="1"/>
    <row r="2041" s="104" customFormat="1"/>
    <row r="2042" s="104" customFormat="1"/>
    <row r="2043" s="104" customFormat="1"/>
    <row r="2044" s="104" customFormat="1"/>
    <row r="2045" s="104" customFormat="1"/>
    <row r="2046" s="104" customFormat="1"/>
    <row r="2047" s="104" customFormat="1"/>
    <row r="2048" s="104" customFormat="1"/>
    <row r="2049" s="104" customFormat="1"/>
    <row r="2050" s="104" customFormat="1"/>
    <row r="2051" s="104" customFormat="1"/>
    <row r="2052" s="104" customFormat="1"/>
    <row r="2053" s="104" customFormat="1"/>
    <row r="2054" s="104" customFormat="1"/>
    <row r="2055" s="104" customFormat="1"/>
    <row r="2056" s="104" customFormat="1"/>
    <row r="2057" s="104" customFormat="1"/>
    <row r="2058" s="104" customFormat="1"/>
    <row r="2059" s="104" customFormat="1"/>
    <row r="2060" s="104" customFormat="1"/>
    <row r="2061" s="104" customFormat="1"/>
    <row r="2062" s="104" customFormat="1"/>
    <row r="2063" s="104" customFormat="1"/>
    <row r="2064" s="104" customFormat="1"/>
    <row r="2065" s="104" customFormat="1"/>
    <row r="2066" s="104" customFormat="1"/>
    <row r="2067" s="104" customFormat="1"/>
    <row r="2068" s="104" customFormat="1"/>
    <row r="2069" s="104" customFormat="1"/>
    <row r="2070" s="104" customFormat="1"/>
    <row r="2071" s="104" customFormat="1"/>
    <row r="2072" s="104" customFormat="1"/>
    <row r="2073" s="104" customFormat="1"/>
    <row r="2074" s="104" customFormat="1"/>
    <row r="2075" s="104" customFormat="1"/>
    <row r="2076" s="104" customFormat="1"/>
    <row r="2077" s="104" customFormat="1"/>
    <row r="2078" s="104" customFormat="1"/>
    <row r="2079" s="104" customFormat="1"/>
    <row r="2080" s="104" customFormat="1"/>
    <row r="2081" s="104" customFormat="1"/>
    <row r="2082" s="104" customFormat="1"/>
    <row r="2083" s="104" customFormat="1"/>
    <row r="2084" s="104" customFormat="1"/>
    <row r="2085" s="104" customFormat="1"/>
    <row r="2086" s="104" customFormat="1"/>
    <row r="2087" s="104" customFormat="1"/>
    <row r="2088" s="104" customFormat="1"/>
    <row r="2089" s="104" customFormat="1"/>
    <row r="2090" s="104" customFormat="1"/>
    <row r="2091" s="104" customFormat="1"/>
    <row r="2092" s="104" customFormat="1"/>
    <row r="2093" s="104" customFormat="1"/>
    <row r="2094" s="104" customFormat="1"/>
    <row r="2095" s="104" customFormat="1"/>
    <row r="2096" s="104" customFormat="1"/>
    <row r="2097" s="104" customFormat="1"/>
    <row r="2098" s="104" customFormat="1"/>
    <row r="2099" s="104" customFormat="1"/>
    <row r="2100" s="104" customFormat="1"/>
    <row r="2101" s="104" customFormat="1"/>
    <row r="2102" s="104" customFormat="1"/>
    <row r="2103" s="104" customFormat="1"/>
    <row r="2104" s="104" customFormat="1"/>
    <row r="2105" s="104" customFormat="1"/>
    <row r="2106" s="104" customFormat="1"/>
    <row r="2107" s="104" customFormat="1"/>
    <row r="2108" s="104" customFormat="1"/>
    <row r="2109" s="104" customFormat="1"/>
    <row r="2110" s="104" customFormat="1"/>
    <row r="2111" s="104" customFormat="1"/>
    <row r="2112" s="104" customFormat="1"/>
    <row r="2113" s="104" customFormat="1"/>
    <row r="2114" s="104" customFormat="1"/>
    <row r="2115" s="104" customFormat="1"/>
    <row r="2116" s="104" customFormat="1"/>
    <row r="2117" s="104" customFormat="1"/>
    <row r="2118" s="104" customFormat="1"/>
    <row r="2119" s="104" customFormat="1"/>
    <row r="2120" s="104" customFormat="1"/>
    <row r="2121" s="104" customFormat="1"/>
    <row r="2122" s="104" customFormat="1"/>
    <row r="2123" s="104" customFormat="1"/>
    <row r="2124" s="104" customFormat="1"/>
    <row r="2125" s="104" customFormat="1"/>
    <row r="2126" s="104" customFormat="1"/>
    <row r="2127" s="104" customFormat="1"/>
    <row r="2128" s="104" customFormat="1"/>
    <row r="2129" s="104" customFormat="1"/>
    <row r="2130" s="104" customFormat="1"/>
    <row r="2131" s="104" customFormat="1"/>
    <row r="2132" s="104" customFormat="1"/>
    <row r="2133" s="104" customFormat="1"/>
    <row r="2134" s="104" customFormat="1"/>
    <row r="2135" s="104" customFormat="1"/>
    <row r="2136" s="104" customFormat="1"/>
    <row r="2137" s="104" customFormat="1"/>
    <row r="2138" s="104" customFormat="1"/>
    <row r="2139" s="104" customFormat="1"/>
    <row r="2140" s="104" customFormat="1"/>
    <row r="2141" s="104" customFormat="1"/>
    <row r="2142" s="104" customFormat="1"/>
    <row r="2143" s="104" customFormat="1"/>
    <row r="2144" s="104" customFormat="1"/>
    <row r="2145" s="104" customFormat="1"/>
    <row r="2146" s="104" customFormat="1"/>
    <row r="2147" s="104" customFormat="1"/>
    <row r="2148" s="104" customFormat="1"/>
    <row r="2149" s="104" customFormat="1"/>
    <row r="2150" s="104" customFormat="1"/>
    <row r="2151" s="104" customFormat="1"/>
    <row r="2152" s="104" customFormat="1"/>
    <row r="2153" s="104" customFormat="1"/>
    <row r="2154" s="104" customFormat="1"/>
    <row r="2155" s="104" customFormat="1"/>
    <row r="2156" s="104" customFormat="1"/>
    <row r="2157" s="104" customFormat="1"/>
    <row r="2158" s="104" customFormat="1"/>
    <row r="2159" s="104" customFormat="1"/>
    <row r="2160" s="104" customFormat="1"/>
    <row r="2161" s="104" customFormat="1"/>
    <row r="2162" s="104" customFormat="1"/>
    <row r="2163" s="104" customFormat="1"/>
    <row r="2164" s="104" customFormat="1"/>
    <row r="2165" s="104" customFormat="1"/>
    <row r="2166" s="104" customFormat="1"/>
    <row r="2167" s="104" customFormat="1"/>
    <row r="2168" s="104" customFormat="1"/>
    <row r="2169" s="104" customFormat="1"/>
    <row r="2170" s="104" customFormat="1"/>
    <row r="2171" s="104" customFormat="1"/>
    <row r="2172" s="104" customFormat="1"/>
    <row r="2173" s="104" customFormat="1"/>
    <row r="2174" s="104" customFormat="1"/>
    <row r="2175" s="104" customFormat="1"/>
    <row r="2176" s="104" customFormat="1"/>
    <row r="2177" s="104" customFormat="1"/>
    <row r="2178" s="104" customFormat="1"/>
    <row r="2179" s="104" customFormat="1"/>
    <row r="2180" s="104" customFormat="1"/>
    <row r="2181" s="104" customFormat="1"/>
    <row r="2182" s="104" customFormat="1"/>
    <row r="2183" s="104" customFormat="1"/>
    <row r="2184" s="104" customFormat="1"/>
    <row r="2185" s="104" customFormat="1"/>
    <row r="2186" s="104" customFormat="1"/>
    <row r="2187" s="104" customFormat="1"/>
    <row r="2188" s="104" customFormat="1"/>
    <row r="2189" s="104" customFormat="1"/>
    <row r="2190" s="104" customFormat="1"/>
    <row r="2191" s="104" customFormat="1"/>
    <row r="2192" s="104" customFormat="1"/>
    <row r="2193" s="104" customFormat="1"/>
    <row r="2194" s="104" customFormat="1"/>
    <row r="2195" s="104" customFormat="1"/>
    <row r="2196" s="104" customFormat="1"/>
    <row r="2197" s="104" customFormat="1"/>
    <row r="2198" s="104" customFormat="1"/>
    <row r="2199" s="104" customFormat="1"/>
    <row r="2200" s="104" customFormat="1"/>
    <row r="2201" s="104" customFormat="1"/>
    <row r="2202" s="104" customFormat="1"/>
    <row r="2203" s="104" customFormat="1"/>
    <row r="2204" s="104" customFormat="1"/>
    <row r="2205" s="104" customFormat="1"/>
    <row r="2206" s="104" customFormat="1"/>
    <row r="2207" s="104" customFormat="1"/>
    <row r="2208" s="104" customFormat="1"/>
    <row r="2209" s="104" customFormat="1"/>
    <row r="2210" s="104" customFormat="1"/>
    <row r="2211" s="104" customFormat="1"/>
    <row r="2212" s="104" customFormat="1"/>
    <row r="2213" s="104" customFormat="1"/>
    <row r="2214" s="104" customFormat="1"/>
    <row r="2215" s="104" customFormat="1"/>
    <row r="2216" s="104" customFormat="1"/>
    <row r="2217" s="104" customFormat="1"/>
    <row r="2218" s="104" customFormat="1"/>
    <row r="2219" s="104" customFormat="1"/>
    <row r="2220" s="104" customFormat="1"/>
    <row r="2221" s="104" customFormat="1"/>
    <row r="2222" s="104" customFormat="1"/>
    <row r="2223" s="104" customFormat="1"/>
    <row r="2224" s="104" customFormat="1"/>
    <row r="2225" s="104" customFormat="1"/>
    <row r="2226" s="104" customFormat="1"/>
    <row r="2227" s="104" customFormat="1"/>
    <row r="2228" s="104" customFormat="1"/>
    <row r="2229" s="104" customFormat="1"/>
    <row r="2230" s="104" customFormat="1"/>
    <row r="2231" s="104" customFormat="1"/>
    <row r="2232" s="104" customFormat="1"/>
    <row r="2233" s="104" customFormat="1"/>
    <row r="2234" s="104" customFormat="1"/>
    <row r="2235" s="104" customFormat="1"/>
    <row r="2236" s="104" customFormat="1"/>
    <row r="2237" s="104" customFormat="1"/>
    <row r="2238" s="104" customFormat="1"/>
    <row r="2239" s="104" customFormat="1"/>
    <row r="2240" s="104" customFormat="1"/>
    <row r="2241" s="104" customFormat="1"/>
    <row r="2242" s="104" customFormat="1"/>
    <row r="2243" s="104" customFormat="1"/>
    <row r="2244" s="104" customFormat="1"/>
    <row r="2245" s="104" customFormat="1"/>
    <row r="2246" s="104" customFormat="1"/>
    <row r="2247" s="104" customFormat="1"/>
    <row r="2248" s="104" customFormat="1"/>
    <row r="2249" s="104" customFormat="1"/>
    <row r="2250" s="104" customFormat="1"/>
    <row r="2251" s="104" customFormat="1"/>
    <row r="2252" s="104" customFormat="1"/>
    <row r="2253" s="104" customFormat="1"/>
    <row r="2254" s="104" customFormat="1"/>
    <row r="2255" s="104" customFormat="1"/>
    <row r="2256" s="104" customFormat="1"/>
    <row r="2257" s="104" customFormat="1"/>
    <row r="2258" s="104" customFormat="1"/>
    <row r="2259" s="104" customFormat="1"/>
    <row r="2260" s="104" customFormat="1"/>
    <row r="2261" s="104" customFormat="1"/>
    <row r="2262" s="104" customFormat="1"/>
    <row r="2263" s="104" customFormat="1"/>
    <row r="2264" s="104" customFormat="1"/>
    <row r="2265" s="104" customFormat="1"/>
    <row r="2266" s="104" customFormat="1"/>
    <row r="2267" s="104" customFormat="1"/>
    <row r="2268" s="104" customFormat="1"/>
    <row r="2269" s="104" customFormat="1"/>
    <row r="2270" s="104" customFormat="1"/>
    <row r="2271" s="104" customFormat="1"/>
    <row r="2272" s="104" customFormat="1"/>
    <row r="2273" s="104" customFormat="1"/>
    <row r="2274" s="104" customFormat="1"/>
    <row r="2275" s="104" customFormat="1"/>
    <row r="2276" s="104" customFormat="1"/>
    <row r="2277" s="104" customFormat="1"/>
    <row r="2278" s="104" customFormat="1"/>
    <row r="2279" s="104" customFormat="1"/>
    <row r="2280" s="104" customFormat="1"/>
    <row r="2281" s="104" customFormat="1"/>
    <row r="2282" s="104" customFormat="1"/>
    <row r="2283" s="104" customFormat="1"/>
    <row r="2284" s="104" customFormat="1"/>
    <row r="2285" s="104" customFormat="1"/>
    <row r="2286" s="104" customFormat="1"/>
    <row r="2287" s="104" customFormat="1"/>
    <row r="2288" s="104" customFormat="1"/>
    <row r="2289" s="104" customFormat="1"/>
    <row r="2290" s="104" customFormat="1"/>
    <row r="2291" s="104" customFormat="1"/>
    <row r="2292" s="104" customFormat="1"/>
    <row r="2293" s="104" customFormat="1"/>
    <row r="2294" s="104" customFormat="1"/>
    <row r="2295" s="104" customFormat="1"/>
    <row r="2296" s="104" customFormat="1"/>
    <row r="2297" s="104" customFormat="1"/>
    <row r="2298" s="104" customFormat="1"/>
    <row r="2299" s="104" customFormat="1"/>
    <row r="2300" s="104" customFormat="1"/>
    <row r="2301" s="104" customFormat="1"/>
    <row r="2302" s="104" customFormat="1"/>
    <row r="2303" s="104" customFormat="1"/>
    <row r="2304" s="104" customFormat="1"/>
    <row r="2305" s="104" customFormat="1"/>
    <row r="2306" s="104" customFormat="1"/>
    <row r="2307" s="104" customFormat="1"/>
    <row r="2308" s="104" customFormat="1"/>
    <row r="2309" s="104" customFormat="1"/>
    <row r="2310" s="104" customFormat="1"/>
    <row r="2311" s="104" customFormat="1"/>
    <row r="2312" s="104" customFormat="1"/>
    <row r="2313" s="104" customFormat="1"/>
    <row r="2314" s="104" customFormat="1"/>
    <row r="2315" s="104" customFormat="1"/>
    <row r="2316" s="104" customFormat="1"/>
    <row r="2317" s="104" customFormat="1"/>
    <row r="2318" s="104" customFormat="1"/>
    <row r="2319" s="104" customFormat="1"/>
    <row r="2320" s="104" customFormat="1"/>
    <row r="2321" s="104" customFormat="1"/>
    <row r="2322" s="104" customFormat="1"/>
    <row r="2323" s="104" customFormat="1"/>
    <row r="2324" s="104" customFormat="1"/>
    <row r="2325" s="104" customFormat="1"/>
    <row r="2326" s="104" customFormat="1"/>
    <row r="2327" s="104" customFormat="1"/>
    <row r="2328" s="104" customFormat="1"/>
    <row r="2329" s="104" customFormat="1"/>
    <row r="2330" s="104" customFormat="1"/>
    <row r="2331" s="104" customFormat="1"/>
    <row r="2332" s="104" customFormat="1"/>
    <row r="2333" s="104" customFormat="1"/>
    <row r="2334" s="104" customFormat="1"/>
    <row r="2335" s="104" customFormat="1"/>
    <row r="2336" s="104" customFormat="1"/>
    <row r="2337" s="104" customFormat="1"/>
    <row r="2338" s="104" customFormat="1"/>
    <row r="2339" s="104" customFormat="1"/>
    <row r="2340" s="104" customFormat="1"/>
    <row r="2341" s="104" customFormat="1"/>
    <row r="2342" s="104" customFormat="1"/>
    <row r="2343" s="104" customFormat="1"/>
    <row r="2344" s="104" customFormat="1"/>
    <row r="2345" s="104" customFormat="1"/>
    <row r="2346" s="104" customFormat="1"/>
    <row r="2347" s="104" customFormat="1"/>
    <row r="2348" s="104" customFormat="1"/>
    <row r="2349" s="104" customFormat="1"/>
    <row r="2350" s="104" customFormat="1"/>
    <row r="2351" s="104" customFormat="1"/>
    <row r="2352" s="104" customFormat="1"/>
    <row r="2353" s="104" customFormat="1"/>
    <row r="2354" s="104" customFormat="1"/>
    <row r="2355" s="104" customFormat="1"/>
    <row r="2356" s="104" customFormat="1"/>
    <row r="2357" s="104" customFormat="1"/>
    <row r="2358" s="104" customFormat="1"/>
    <row r="2359" s="104" customFormat="1"/>
    <row r="2360" s="104" customFormat="1"/>
    <row r="2361" s="104" customFormat="1"/>
    <row r="2362" s="104" customFormat="1"/>
    <row r="2363" s="104" customFormat="1"/>
    <row r="2364" s="104" customFormat="1"/>
    <row r="2365" s="104" customFormat="1"/>
    <row r="2366" s="104" customFormat="1"/>
    <row r="2367" s="104" customFormat="1"/>
    <row r="2368" s="104" customFormat="1"/>
    <row r="2369" s="104" customFormat="1"/>
    <row r="2370" s="104" customFormat="1"/>
    <row r="2371" s="104" customFormat="1"/>
    <row r="2372" s="104" customFormat="1"/>
    <row r="2373" s="104" customFormat="1"/>
    <row r="2374" s="104" customFormat="1"/>
    <row r="2375" s="104" customFormat="1"/>
    <row r="2376" s="104" customFormat="1"/>
    <row r="2377" s="104" customFormat="1"/>
    <row r="2378" s="104" customFormat="1"/>
    <row r="2379" s="104" customFormat="1"/>
    <row r="2380" s="104" customFormat="1"/>
    <row r="2381" s="104" customFormat="1"/>
    <row r="2382" s="104" customFormat="1"/>
    <row r="2383" s="104" customFormat="1"/>
    <row r="2384" s="104" customFormat="1"/>
    <row r="2385" s="104" customFormat="1"/>
    <row r="2386" s="104" customFormat="1"/>
    <row r="2387" s="104" customFormat="1"/>
    <row r="2388" s="104" customFormat="1"/>
    <row r="2389" s="104" customFormat="1"/>
    <row r="2390" s="104" customFormat="1"/>
    <row r="2391" s="104" customFormat="1"/>
    <row r="2392" s="104" customFormat="1"/>
    <row r="2393" s="104" customFormat="1"/>
    <row r="2394" s="104" customFormat="1"/>
    <row r="2395" s="104" customFormat="1"/>
    <row r="2396" s="104" customFormat="1"/>
    <row r="2397" s="104" customFormat="1"/>
    <row r="2398" s="104" customFormat="1"/>
    <row r="2399" s="104" customFormat="1"/>
    <row r="2400" s="104" customFormat="1"/>
    <row r="2401" s="104" customFormat="1"/>
    <row r="2402" s="104" customFormat="1"/>
    <row r="2403" s="104" customFormat="1"/>
    <row r="2404" s="104" customFormat="1"/>
    <row r="2405" s="104" customFormat="1"/>
    <row r="2406" s="104" customFormat="1"/>
    <row r="2407" s="104" customFormat="1"/>
    <row r="2408" s="104" customFormat="1"/>
    <row r="2409" s="104" customFormat="1"/>
    <row r="2410" s="104" customFormat="1"/>
    <row r="2411" s="104" customFormat="1"/>
    <row r="2412" s="104" customFormat="1"/>
    <row r="2413" s="104" customFormat="1"/>
    <row r="2414" s="104" customFormat="1"/>
    <row r="2415" s="104" customFormat="1"/>
    <row r="2416" s="104" customFormat="1"/>
    <row r="2417" s="104" customFormat="1"/>
    <row r="2418" s="104" customFormat="1"/>
    <row r="2419" s="104" customFormat="1"/>
    <row r="2420" s="104" customFormat="1"/>
    <row r="2421" s="104" customFormat="1"/>
    <row r="2422" s="104" customFormat="1"/>
    <row r="2423" s="104" customFormat="1"/>
    <row r="2424" s="104" customFormat="1"/>
    <row r="2425" s="104" customFormat="1"/>
    <row r="2426" s="104" customFormat="1"/>
    <row r="2427" s="104" customFormat="1"/>
    <row r="2428" s="104" customFormat="1"/>
    <row r="2429" s="104" customFormat="1"/>
    <row r="2430" s="104" customFormat="1"/>
    <row r="2431" s="104" customFormat="1"/>
    <row r="2432" s="104" customFormat="1"/>
    <row r="2433" s="104" customFormat="1"/>
    <row r="2434" s="104" customFormat="1"/>
    <row r="2435" s="104" customFormat="1"/>
    <row r="2436" s="104" customFormat="1"/>
    <row r="2437" s="104" customFormat="1"/>
    <row r="2438" s="104" customFormat="1"/>
    <row r="2439" s="104" customFormat="1"/>
    <row r="2440" s="104" customFormat="1"/>
    <row r="2441" s="104" customFormat="1"/>
    <row r="2442" s="104" customFormat="1"/>
    <row r="2443" s="104" customFormat="1"/>
    <row r="2444" s="104" customFormat="1"/>
    <row r="2445" s="104" customFormat="1"/>
    <row r="2446" s="104" customFormat="1"/>
    <row r="2447" s="104" customFormat="1"/>
    <row r="2448" s="104" customFormat="1"/>
    <row r="2449" s="104" customFormat="1"/>
    <row r="2450" s="104" customFormat="1"/>
    <row r="2451" s="104" customFormat="1"/>
    <row r="2452" s="104" customFormat="1"/>
    <row r="2453" s="104" customFormat="1"/>
    <row r="2454" s="104" customFormat="1"/>
    <row r="2455" s="104" customFormat="1"/>
    <row r="2456" s="104" customFormat="1"/>
    <row r="2457" s="104" customFormat="1"/>
    <row r="2458" s="104" customFormat="1"/>
    <row r="2459" s="104" customFormat="1"/>
    <row r="2460" s="104" customFormat="1"/>
    <row r="2461" s="104" customFormat="1"/>
    <row r="2462" s="104" customFormat="1"/>
    <row r="2463" s="104" customFormat="1"/>
    <row r="2464" s="104" customFormat="1"/>
    <row r="2465" s="104" customFormat="1"/>
    <row r="2466" s="104" customFormat="1"/>
    <row r="2467" s="104" customFormat="1"/>
    <row r="2468" s="104" customFormat="1"/>
    <row r="2469" s="104" customFormat="1"/>
    <row r="2470" s="104" customFormat="1"/>
    <row r="2471" s="104" customFormat="1"/>
    <row r="2472" s="104" customFormat="1"/>
    <row r="2473" s="104" customFormat="1"/>
    <row r="2474" s="104" customFormat="1"/>
    <row r="2475" s="104" customFormat="1"/>
    <row r="2476" s="104" customFormat="1"/>
    <row r="2477" s="104" customFormat="1"/>
    <row r="2478" s="104" customFormat="1"/>
    <row r="2479" s="104" customFormat="1"/>
    <row r="2480" s="104" customFormat="1"/>
    <row r="2481" s="104" customFormat="1"/>
    <row r="2482" s="104" customFormat="1"/>
    <row r="2483" s="104" customFormat="1"/>
    <row r="2484" s="104" customFormat="1"/>
    <row r="2485" s="104" customFormat="1"/>
    <row r="2486" s="104" customFormat="1"/>
    <row r="2487" s="104" customFormat="1"/>
    <row r="2488" s="104" customFormat="1"/>
    <row r="2489" s="104" customFormat="1"/>
    <row r="2490" s="104" customFormat="1"/>
    <row r="2491" s="104" customFormat="1"/>
    <row r="2492" s="104" customFormat="1"/>
    <row r="2493" s="104" customFormat="1"/>
    <row r="2494" s="104" customFormat="1"/>
    <row r="2495" s="104" customFormat="1"/>
    <row r="2496" s="104" customFormat="1"/>
    <row r="2497" s="104" customFormat="1"/>
    <row r="2498" s="104" customFormat="1"/>
    <row r="2499" s="104" customFormat="1"/>
    <row r="2500" s="104" customFormat="1"/>
    <row r="2501" s="104" customFormat="1"/>
    <row r="2502" s="104" customFormat="1"/>
    <row r="2503" s="104" customFormat="1"/>
    <row r="2504" s="104" customFormat="1"/>
    <row r="2505" s="104" customFormat="1"/>
    <row r="2506" s="104" customFormat="1"/>
    <row r="2507" s="104" customFormat="1"/>
    <row r="2508" s="104" customFormat="1"/>
    <row r="2509" s="104" customFormat="1"/>
    <row r="2510" s="104" customFormat="1"/>
    <row r="2511" s="104" customFormat="1"/>
    <row r="2512" s="104" customFormat="1"/>
    <row r="2513" s="104" customFormat="1"/>
    <row r="2514" s="104" customFormat="1"/>
    <row r="2515" s="104" customFormat="1"/>
    <row r="2516" s="104" customFormat="1"/>
    <row r="2517" s="104" customFormat="1"/>
    <row r="2518" s="104" customFormat="1"/>
    <row r="2519" s="104" customFormat="1"/>
    <row r="2520" s="104" customFormat="1"/>
    <row r="2521" s="104" customFormat="1"/>
    <row r="2522" s="104" customFormat="1"/>
    <row r="2523" s="104" customFormat="1"/>
    <row r="2524" s="104" customFormat="1"/>
    <row r="2525" s="104" customFormat="1"/>
    <row r="2526" s="104" customFormat="1"/>
    <row r="2527" s="104" customFormat="1"/>
    <row r="2528" s="104" customFormat="1"/>
    <row r="2529" s="104" customFormat="1"/>
    <row r="2530" s="104" customFormat="1"/>
    <row r="2531" s="104" customFormat="1"/>
    <row r="2532" s="104" customFormat="1"/>
    <row r="2533" s="104" customFormat="1"/>
    <row r="2534" s="104" customFormat="1"/>
    <row r="2535" s="104" customFormat="1"/>
    <row r="2536" s="104" customFormat="1"/>
    <row r="2537" s="104" customFormat="1"/>
    <row r="2538" s="104" customFormat="1"/>
    <row r="2539" s="104" customFormat="1"/>
    <row r="2540" s="104" customFormat="1"/>
    <row r="2541" s="104" customFormat="1"/>
    <row r="2542" s="104" customFormat="1"/>
    <row r="2543" s="104" customFormat="1"/>
    <row r="2544" s="104" customFormat="1"/>
    <row r="2545" s="104" customFormat="1"/>
    <row r="2546" s="104" customFormat="1"/>
    <row r="2547" s="104" customFormat="1"/>
    <row r="2548" s="104" customFormat="1"/>
    <row r="2549" s="104" customFormat="1"/>
    <row r="2550" s="104" customFormat="1"/>
    <row r="2551" s="104" customFormat="1"/>
    <row r="2552" s="104" customFormat="1"/>
    <row r="2553" s="104" customFormat="1"/>
    <row r="2554" s="104" customFormat="1"/>
    <row r="2555" s="104" customFormat="1"/>
    <row r="2556" s="104" customFormat="1"/>
    <row r="2557" s="104" customFormat="1"/>
    <row r="2558" s="104" customFormat="1"/>
    <row r="2559" s="104" customFormat="1"/>
    <row r="2560" s="104" customFormat="1"/>
    <row r="2561" s="104" customFormat="1"/>
    <row r="2562" s="104" customFormat="1"/>
    <row r="2563" s="104" customFormat="1"/>
    <row r="2564" s="104" customFormat="1"/>
    <row r="2565" s="104" customFormat="1"/>
    <row r="2566" s="104" customFormat="1"/>
    <row r="2567" s="104" customFormat="1"/>
    <row r="2568" s="104" customFormat="1"/>
    <row r="2569" s="104" customFormat="1"/>
    <row r="2570" s="104" customFormat="1"/>
    <row r="2571" s="104" customFormat="1"/>
    <row r="2572" s="104" customFormat="1"/>
    <row r="2573" s="104" customFormat="1"/>
    <row r="2574" s="104" customFormat="1"/>
    <row r="2575" s="104" customFormat="1"/>
    <row r="2576" s="104" customFormat="1"/>
    <row r="2577" s="104" customFormat="1"/>
    <row r="2578" s="104" customFormat="1"/>
    <row r="2579" s="104" customFormat="1"/>
    <row r="2580" s="104" customFormat="1"/>
    <row r="2581" s="104" customFormat="1"/>
    <row r="2582" s="104" customFormat="1"/>
    <row r="2583" s="104" customFormat="1"/>
    <row r="2584" s="104" customFormat="1"/>
    <row r="2585" s="104" customFormat="1"/>
    <row r="2586" s="104" customFormat="1"/>
    <row r="2587" s="104" customFormat="1"/>
    <row r="2588" s="104" customFormat="1"/>
    <row r="2589" s="104" customFormat="1"/>
    <row r="2590" s="104" customFormat="1"/>
    <row r="2591" s="104" customFormat="1"/>
    <row r="2592" s="104" customFormat="1"/>
    <row r="2593" s="104" customFormat="1"/>
    <row r="2594" s="104" customFormat="1"/>
    <row r="2595" s="104" customFormat="1"/>
    <row r="2596" s="104" customFormat="1"/>
    <row r="2597" s="104" customFormat="1"/>
    <row r="2598" s="104" customFormat="1"/>
    <row r="2599" s="104" customFormat="1"/>
    <row r="2600" s="104" customFormat="1"/>
    <row r="2601" s="104" customFormat="1"/>
    <row r="2602" s="104" customFormat="1"/>
    <row r="2603" s="104" customFormat="1"/>
    <row r="2604" s="104" customFormat="1"/>
    <row r="2605" s="104" customFormat="1"/>
    <row r="2606" s="104" customFormat="1"/>
    <row r="2607" s="104" customFormat="1"/>
    <row r="2608" s="104" customFormat="1"/>
    <row r="2609" s="104" customFormat="1"/>
    <row r="2610" s="104" customFormat="1"/>
    <row r="2611" s="104" customFormat="1"/>
    <row r="2612" s="104" customFormat="1"/>
    <row r="2613" s="104" customFormat="1"/>
    <row r="2614" s="104" customFormat="1"/>
    <row r="2615" s="104" customFormat="1"/>
    <row r="2616" s="104" customFormat="1"/>
    <row r="2617" s="104" customFormat="1"/>
    <row r="2618" s="104" customFormat="1"/>
    <row r="2619" s="104" customFormat="1"/>
    <row r="2620" s="104" customFormat="1"/>
    <row r="2621" s="104" customFormat="1"/>
    <row r="2622" s="104" customFormat="1"/>
    <row r="2623" s="104" customFormat="1"/>
    <row r="2624" s="104" customFormat="1"/>
    <row r="2625" s="104" customFormat="1"/>
    <row r="2626" s="104" customFormat="1"/>
    <row r="2627" s="104" customFormat="1"/>
    <row r="2628" s="104" customFormat="1"/>
    <row r="2629" s="104" customFormat="1"/>
    <row r="2630" s="104" customFormat="1"/>
    <row r="2631" s="104" customFormat="1"/>
    <row r="2632" s="104" customFormat="1"/>
    <row r="2633" s="104" customFormat="1"/>
    <row r="2634" s="104" customFormat="1"/>
    <row r="2635" s="104" customFormat="1"/>
    <row r="2636" s="104" customFormat="1"/>
    <row r="2637" s="104" customFormat="1"/>
    <row r="2638" s="104" customFormat="1"/>
    <row r="2639" s="104" customFormat="1"/>
    <row r="2640" s="104" customFormat="1"/>
    <row r="2641" s="104" customFormat="1"/>
    <row r="2642" s="104" customFormat="1"/>
    <row r="2643" s="104" customFormat="1"/>
    <row r="2644" s="104" customFormat="1"/>
    <row r="2645" s="104" customFormat="1"/>
    <row r="2646" s="104" customFormat="1"/>
    <row r="2647" s="104" customFormat="1"/>
    <row r="2648" s="104" customFormat="1"/>
    <row r="2649" s="104" customFormat="1"/>
    <row r="2650" s="104" customFormat="1"/>
    <row r="2651" s="104" customFormat="1"/>
    <row r="2652" s="104" customFormat="1"/>
    <row r="2653" s="104" customFormat="1"/>
    <row r="2654" s="104" customFormat="1"/>
    <row r="2655" s="104" customFormat="1"/>
    <row r="2656" s="104" customFormat="1"/>
    <row r="2657" s="104" customFormat="1"/>
    <row r="2658" s="104" customFormat="1"/>
    <row r="2659" s="104" customFormat="1"/>
    <row r="2660" s="104" customFormat="1"/>
    <row r="2661" s="104" customFormat="1"/>
    <row r="2662" s="104" customFormat="1"/>
    <row r="2663" s="104" customFormat="1"/>
    <row r="2664" s="104" customFormat="1"/>
    <row r="2665" s="104" customFormat="1"/>
    <row r="2666" s="104" customFormat="1"/>
    <row r="2667" s="104" customFormat="1"/>
    <row r="2668" s="104" customFormat="1"/>
    <row r="2669" s="104" customFormat="1"/>
    <row r="2670" s="104" customFormat="1"/>
    <row r="2671" s="104" customFormat="1"/>
    <row r="2672" s="104" customFormat="1"/>
    <row r="2673" s="104" customFormat="1"/>
    <row r="2674" s="104" customFormat="1"/>
    <row r="2675" s="104" customFormat="1"/>
    <row r="2676" s="104" customFormat="1"/>
    <row r="2677" s="104" customFormat="1"/>
    <row r="2678" s="104" customFormat="1"/>
    <row r="2679" s="104" customFormat="1"/>
    <row r="2680" s="104" customFormat="1"/>
    <row r="2681" s="104" customFormat="1"/>
    <row r="2682" s="104" customFormat="1"/>
    <row r="2683" s="104" customFormat="1"/>
    <row r="2684" s="104" customFormat="1"/>
    <row r="2685" s="104" customFormat="1"/>
    <row r="2686" s="104" customFormat="1"/>
    <row r="2687" s="104" customFormat="1"/>
    <row r="2688" s="104" customFormat="1"/>
    <row r="2689" s="104" customFormat="1"/>
    <row r="2690" s="104" customFormat="1"/>
    <row r="2691" s="104" customFormat="1"/>
    <row r="2692" s="104" customFormat="1"/>
    <row r="2693" s="104" customFormat="1"/>
    <row r="2694" s="104" customFormat="1"/>
    <row r="2695" s="104" customFormat="1"/>
    <row r="2696" s="104" customFormat="1"/>
    <row r="2697" s="104" customFormat="1"/>
    <row r="2698" s="104" customFormat="1"/>
    <row r="2699" s="104" customFormat="1"/>
    <row r="2700" s="104" customFormat="1"/>
    <row r="2701" s="104" customFormat="1"/>
    <row r="2702" s="104" customFormat="1"/>
    <row r="2703" s="104" customFormat="1"/>
    <row r="2704" s="104" customFormat="1"/>
    <row r="2705" s="104" customFormat="1"/>
    <row r="2706" s="104" customFormat="1"/>
    <row r="2707" s="104" customFormat="1"/>
    <row r="2708" s="104" customFormat="1"/>
    <row r="2709" s="104" customFormat="1"/>
    <row r="2710" s="104" customFormat="1"/>
    <row r="2711" s="104" customFormat="1"/>
    <row r="2712" s="104" customFormat="1"/>
    <row r="2713" s="104" customFormat="1"/>
    <row r="2714" s="104" customFormat="1"/>
    <row r="2715" s="104" customFormat="1"/>
    <row r="2716" s="104" customFormat="1"/>
    <row r="2717" s="104" customFormat="1"/>
    <row r="2718" s="104" customFormat="1"/>
    <row r="2719" s="104" customFormat="1"/>
    <row r="2720" s="104" customFormat="1"/>
    <row r="2721" s="104" customFormat="1"/>
    <row r="2722" s="104" customFormat="1"/>
    <row r="2723" s="104" customFormat="1"/>
    <row r="2724" s="104" customFormat="1"/>
    <row r="2725" s="104" customFormat="1"/>
    <row r="2726" s="104" customFormat="1"/>
    <row r="2727" s="104" customFormat="1"/>
    <row r="2728" s="104" customFormat="1"/>
    <row r="2729" s="104" customFormat="1"/>
    <row r="2730" s="104" customFormat="1"/>
    <row r="2731" s="104" customFormat="1"/>
    <row r="2732" s="104" customFormat="1"/>
    <row r="2733" s="104" customFormat="1"/>
    <row r="2734" s="104" customFormat="1"/>
    <row r="2735" s="104" customFormat="1"/>
    <row r="2736" s="104" customFormat="1"/>
    <row r="2737" s="104" customFormat="1"/>
    <row r="2738" s="104" customFormat="1"/>
    <row r="2739" s="104" customFormat="1"/>
    <row r="2740" s="104" customFormat="1"/>
    <row r="2741" s="104" customFormat="1"/>
    <row r="2742" s="104" customFormat="1"/>
    <row r="2743" s="104" customFormat="1"/>
    <row r="2744" s="104" customFormat="1"/>
    <row r="2745" s="104" customFormat="1"/>
    <row r="2746" s="104" customFormat="1"/>
    <row r="2747" s="104" customFormat="1"/>
    <row r="2748" s="104" customFormat="1"/>
    <row r="2749" s="104" customFormat="1"/>
    <row r="2750" s="104" customFormat="1"/>
    <row r="2751" s="104" customFormat="1"/>
    <row r="2752" s="104" customFormat="1"/>
    <row r="2753" s="104" customFormat="1"/>
    <row r="2754" s="104" customFormat="1"/>
    <row r="2755" s="104" customFormat="1"/>
    <row r="2756" s="104" customFormat="1"/>
    <row r="2757" s="104" customFormat="1"/>
    <row r="2758" s="104" customFormat="1"/>
    <row r="2759" s="104" customFormat="1"/>
    <row r="2760" s="104" customFormat="1"/>
    <row r="2761" s="104" customFormat="1"/>
    <row r="2762" s="104" customFormat="1"/>
    <row r="2763" s="104" customFormat="1"/>
    <row r="2764" s="104" customFormat="1"/>
    <row r="2765" s="104" customFormat="1"/>
    <row r="2766" s="104" customFormat="1"/>
    <row r="2767" s="104" customFormat="1"/>
    <row r="2768" s="104" customFormat="1"/>
    <row r="2769" s="104" customFormat="1"/>
    <row r="2770" s="104" customFormat="1"/>
    <row r="2771" s="104" customFormat="1"/>
    <row r="2772" s="104" customFormat="1"/>
    <row r="2773" s="104" customFormat="1"/>
    <row r="2774" s="104" customFormat="1"/>
    <row r="2775" s="104" customFormat="1"/>
    <row r="2776" s="104" customFormat="1"/>
    <row r="2777" s="104" customFormat="1"/>
    <row r="2778" s="104" customFormat="1"/>
    <row r="2779" s="104" customFormat="1"/>
    <row r="2780" s="104" customFormat="1"/>
    <row r="2781" s="104" customFormat="1"/>
    <row r="2782" s="104" customFormat="1"/>
    <row r="2783" s="104" customFormat="1"/>
    <row r="2784" s="104" customFormat="1"/>
    <row r="2785" s="104" customFormat="1"/>
    <row r="2786" s="104" customFormat="1"/>
    <row r="2787" s="104" customFormat="1"/>
    <row r="2788" s="104" customFormat="1"/>
    <row r="2789" s="104" customFormat="1"/>
    <row r="2790" s="104" customFormat="1"/>
    <row r="2791" s="104" customFormat="1"/>
    <row r="2792" s="104" customFormat="1"/>
    <row r="2793" s="104" customFormat="1"/>
    <row r="2794" s="104" customFormat="1"/>
    <row r="2795" s="104" customFormat="1"/>
    <row r="2796" s="104" customFormat="1"/>
    <row r="2797" s="104" customFormat="1"/>
    <row r="2798" s="104" customFormat="1"/>
    <row r="2799" s="104" customFormat="1"/>
    <row r="2800" s="104" customFormat="1"/>
    <row r="2801" s="104" customFormat="1"/>
    <row r="2802" s="104" customFormat="1"/>
    <row r="2803" s="104" customFormat="1"/>
    <row r="2804" s="104" customFormat="1"/>
    <row r="2805" s="104" customFormat="1"/>
    <row r="2806" s="104" customFormat="1"/>
    <row r="2807" s="104" customFormat="1"/>
    <row r="2808" s="104" customFormat="1"/>
    <row r="2809" s="104" customFormat="1"/>
    <row r="2810" s="104" customFormat="1"/>
    <row r="2811" s="104" customFormat="1"/>
    <row r="2812" s="104" customFormat="1"/>
    <row r="2813" s="104" customFormat="1"/>
    <row r="2814" s="104" customFormat="1"/>
    <row r="2815" s="104" customFormat="1"/>
    <row r="2816" s="104" customFormat="1"/>
    <row r="2817" s="104" customFormat="1"/>
    <row r="2818" s="104" customFormat="1"/>
    <row r="2819" s="104" customFormat="1"/>
    <row r="2820" s="104" customFormat="1"/>
    <row r="2821" s="104" customFormat="1"/>
    <row r="2822" s="104" customFormat="1"/>
    <row r="2823" s="104" customFormat="1"/>
    <row r="2824" s="104" customFormat="1"/>
    <row r="2825" s="104" customFormat="1"/>
    <row r="2826" s="104" customFormat="1"/>
    <row r="2827" s="104" customFormat="1"/>
    <row r="2828" s="104" customFormat="1"/>
    <row r="2829" s="104" customFormat="1"/>
    <row r="2830" s="104" customFormat="1"/>
    <row r="2831" s="104" customFormat="1"/>
    <row r="2832" s="104" customFormat="1"/>
    <row r="2833" s="104" customFormat="1"/>
    <row r="2834" s="104" customFormat="1"/>
    <row r="2835" s="104" customFormat="1"/>
    <row r="2836" s="104" customFormat="1"/>
    <row r="2837" s="104" customFormat="1"/>
    <row r="2838" s="104" customFormat="1"/>
    <row r="2839" s="104" customFormat="1"/>
    <row r="2840" s="104" customFormat="1"/>
    <row r="2841" s="104" customFormat="1"/>
    <row r="2842" s="104" customFormat="1"/>
    <row r="2843" s="104" customFormat="1"/>
    <row r="2844" s="104" customFormat="1"/>
    <row r="2845" s="104" customFormat="1"/>
    <row r="2846" s="104" customFormat="1"/>
    <row r="2847" s="104" customFormat="1"/>
    <row r="2848" s="104" customFormat="1"/>
    <row r="2849" s="104" customFormat="1"/>
    <row r="2850" s="104" customFormat="1"/>
    <row r="2851" s="104" customFormat="1"/>
    <row r="2852" s="104" customFormat="1"/>
    <row r="2853" s="104" customFormat="1"/>
    <row r="2854" s="104" customFormat="1"/>
    <row r="2855" s="104" customFormat="1"/>
    <row r="2856" s="104" customFormat="1"/>
    <row r="2857" s="104" customFormat="1"/>
    <row r="2858" s="104" customFormat="1"/>
    <row r="2859" s="104" customFormat="1"/>
    <row r="2860" s="104" customFormat="1"/>
    <row r="2861" s="104" customFormat="1"/>
    <row r="2862" s="104" customFormat="1"/>
    <row r="2863" s="104" customFormat="1"/>
    <row r="2864" s="104" customFormat="1"/>
    <row r="2865" s="104" customFormat="1"/>
    <row r="2866" s="104" customFormat="1"/>
    <row r="2867" s="104" customFormat="1"/>
    <row r="2868" s="104" customFormat="1"/>
    <row r="2869" s="104" customFormat="1"/>
    <row r="2870" s="104" customFormat="1"/>
    <row r="2871" s="104" customFormat="1"/>
    <row r="2872" s="104" customFormat="1"/>
    <row r="2873" s="104" customFormat="1"/>
    <row r="2874" s="104" customFormat="1"/>
    <row r="2875" s="104" customFormat="1"/>
    <row r="2876" s="104" customFormat="1"/>
    <row r="2877" s="104" customFormat="1"/>
    <row r="2878" s="104" customFormat="1"/>
    <row r="2879" s="104" customFormat="1"/>
    <row r="2880" s="104" customFormat="1"/>
    <row r="2881" s="104" customFormat="1"/>
    <row r="2882" s="104" customFormat="1"/>
    <row r="2883" s="104" customFormat="1"/>
    <row r="2884" s="104" customFormat="1"/>
    <row r="2885" s="104" customFormat="1"/>
    <row r="2886" s="104" customFormat="1"/>
    <row r="2887" s="104" customFormat="1"/>
    <row r="2888" s="104" customFormat="1"/>
    <row r="2889" s="104" customFormat="1"/>
    <row r="2890" s="104" customFormat="1"/>
    <row r="2891" s="104" customFormat="1"/>
    <row r="2892" s="104" customFormat="1"/>
    <row r="2893" s="104" customFormat="1"/>
    <row r="2894" s="104" customFormat="1"/>
    <row r="2895" s="104" customFormat="1"/>
    <row r="2896" s="104" customFormat="1"/>
    <row r="2897" s="104" customFormat="1"/>
    <row r="2898" s="104" customFormat="1"/>
    <row r="2899" s="104" customFormat="1"/>
    <row r="2900" s="104" customFormat="1"/>
    <row r="2901" s="104" customFormat="1"/>
    <row r="2902" s="104" customFormat="1"/>
    <row r="2903" s="104" customFormat="1"/>
    <row r="2904" s="104" customFormat="1"/>
    <row r="2905" s="104" customFormat="1"/>
    <row r="2906" s="104" customFormat="1"/>
    <row r="2907" s="104" customFormat="1"/>
    <row r="2908" s="104" customFormat="1"/>
    <row r="2909" s="104" customFormat="1"/>
    <row r="2910" s="104" customFormat="1"/>
    <row r="2911" s="104" customFormat="1"/>
    <row r="2912" s="104" customFormat="1"/>
    <row r="2913" s="104" customFormat="1"/>
    <row r="2914" s="104" customFormat="1"/>
    <row r="2915" s="104" customFormat="1"/>
    <row r="2916" s="104" customFormat="1"/>
    <row r="2917" s="104" customFormat="1"/>
    <row r="2918" s="104" customFormat="1"/>
    <row r="2919" s="104" customFormat="1"/>
    <row r="2920" s="104" customFormat="1"/>
    <row r="2921" s="104" customFormat="1"/>
    <row r="2922" s="104" customFormat="1"/>
    <row r="2923" s="104" customFormat="1"/>
    <row r="2924" s="104" customFormat="1"/>
    <row r="2925" s="104" customFormat="1"/>
    <row r="2926" s="104" customFormat="1"/>
    <row r="2927" s="104" customFormat="1"/>
    <row r="2928" s="104" customFormat="1"/>
    <row r="2929" s="104" customFormat="1"/>
    <row r="2930" s="104" customFormat="1"/>
    <row r="2931" s="104" customFormat="1"/>
    <row r="2932" s="104" customFormat="1"/>
    <row r="2933" s="104" customFormat="1"/>
    <row r="2934" s="104" customFormat="1"/>
    <row r="2935" s="104" customFormat="1"/>
    <row r="2936" s="104" customFormat="1"/>
    <row r="2937" s="104" customFormat="1"/>
    <row r="2938" s="104" customFormat="1"/>
    <row r="2939" s="104" customFormat="1"/>
    <row r="2940" s="104" customFormat="1"/>
    <row r="2941" s="104" customFormat="1"/>
    <row r="2942" s="104" customFormat="1"/>
    <row r="2943" s="104" customFormat="1"/>
    <row r="2944" s="104" customFormat="1"/>
    <row r="2945" s="104" customFormat="1"/>
    <row r="2946" s="104" customFormat="1"/>
    <row r="2947" s="104" customFormat="1"/>
    <row r="2948" s="104" customFormat="1"/>
    <row r="2949" s="104" customFormat="1"/>
    <row r="2950" s="104" customFormat="1"/>
    <row r="2951" s="104" customFormat="1"/>
    <row r="2952" s="104" customFormat="1"/>
    <row r="2953" s="104" customFormat="1"/>
    <row r="2954" s="104" customFormat="1"/>
    <row r="2955" s="104" customFormat="1"/>
    <row r="2956" s="104" customFormat="1"/>
    <row r="2957" s="104" customFormat="1"/>
    <row r="2958" s="104" customFormat="1"/>
    <row r="2959" s="104" customFormat="1"/>
    <row r="2960" s="104" customFormat="1"/>
    <row r="2961" s="104" customFormat="1"/>
    <row r="2962" s="104" customFormat="1"/>
    <row r="2963" s="104" customFormat="1"/>
    <row r="2964" s="104" customFormat="1"/>
    <row r="2965" s="104" customFormat="1"/>
    <row r="2966" s="104" customFormat="1"/>
    <row r="2967" s="104" customFormat="1"/>
    <row r="2968" s="104" customFormat="1"/>
    <row r="2969" s="104" customFormat="1"/>
    <row r="2970" s="104" customFormat="1"/>
    <row r="2971" s="104" customFormat="1"/>
    <row r="2972" s="104" customFormat="1"/>
    <row r="2973" s="104" customFormat="1"/>
    <row r="2974" s="104" customFormat="1"/>
    <row r="2975" s="104" customFormat="1"/>
    <row r="2976" s="104" customFormat="1"/>
    <row r="2977" s="104" customFormat="1"/>
    <row r="2978" s="104" customFormat="1"/>
    <row r="2979" s="104" customFormat="1"/>
    <row r="2980" s="104" customFormat="1"/>
    <row r="2981" s="104" customFormat="1"/>
    <row r="2982" s="104" customFormat="1"/>
    <row r="2983" s="104" customFormat="1"/>
    <row r="2984" s="104" customFormat="1"/>
    <row r="2985" s="104" customFormat="1"/>
    <row r="2986" s="104" customFormat="1"/>
    <row r="2987" s="104" customFormat="1"/>
    <row r="2988" s="104" customFormat="1"/>
    <row r="2989" s="104" customFormat="1"/>
    <row r="2990" s="104" customFormat="1"/>
    <row r="2991" s="104" customFormat="1"/>
    <row r="2992" s="104" customFormat="1"/>
    <row r="2993" s="104" customFormat="1"/>
    <row r="2994" s="104" customFormat="1"/>
    <row r="2995" s="104" customFormat="1"/>
    <row r="2996" s="104" customFormat="1"/>
    <row r="2997" s="104" customFormat="1"/>
    <row r="2998" s="104" customFormat="1"/>
    <row r="2999" s="104" customFormat="1"/>
    <row r="3000" s="104" customFormat="1"/>
    <row r="3001" s="104" customFormat="1"/>
    <row r="3002" s="104" customFormat="1"/>
    <row r="3003" s="104" customFormat="1"/>
    <row r="3004" s="104" customFormat="1"/>
    <row r="3005" s="104" customFormat="1"/>
    <row r="3006" s="104" customFormat="1"/>
    <row r="3007" s="104" customFormat="1"/>
    <row r="3008" s="104" customFormat="1"/>
    <row r="3009" s="104" customFormat="1"/>
    <row r="3010" s="104" customFormat="1"/>
    <row r="3011" s="104" customFormat="1"/>
    <row r="3012" s="104" customFormat="1"/>
    <row r="3013" s="104" customFormat="1"/>
    <row r="3014" s="104" customFormat="1"/>
    <row r="3015" s="104" customFormat="1"/>
    <row r="3016" s="104" customFormat="1"/>
    <row r="3017" s="104" customFormat="1"/>
    <row r="3018" s="104" customFormat="1"/>
    <row r="3019" s="104" customFormat="1"/>
    <row r="3020" s="104" customFormat="1"/>
    <row r="3021" s="104" customFormat="1"/>
    <row r="3022" s="104" customFormat="1"/>
    <row r="3023" s="104" customFormat="1"/>
    <row r="3024" s="104" customFormat="1"/>
    <row r="3025" s="104" customFormat="1"/>
    <row r="3026" s="104" customFormat="1"/>
    <row r="3027" s="104" customFormat="1"/>
    <row r="3028" s="104" customFormat="1"/>
    <row r="3029" s="104" customFormat="1"/>
    <row r="3030" s="104" customFormat="1"/>
    <row r="3031" s="104" customFormat="1"/>
    <row r="3032" s="104" customFormat="1"/>
    <row r="3033" s="104" customFormat="1"/>
    <row r="3034" s="104" customFormat="1"/>
    <row r="3035" s="104" customFormat="1"/>
    <row r="3036" s="104" customFormat="1"/>
    <row r="3037" s="104" customFormat="1"/>
    <row r="3038" s="104" customFormat="1"/>
    <row r="3039" s="104" customFormat="1"/>
    <row r="3040" s="104" customFormat="1"/>
    <row r="3041" s="104" customFormat="1"/>
    <row r="3042" s="104" customFormat="1"/>
    <row r="3043" s="104" customFormat="1"/>
    <row r="3044" s="104" customFormat="1"/>
    <row r="3045" s="104" customFormat="1"/>
    <row r="3046" s="104" customFormat="1"/>
    <row r="3047" s="104" customFormat="1"/>
    <row r="3048" s="104" customFormat="1"/>
    <row r="3049" s="104" customFormat="1"/>
    <row r="3050" s="104" customFormat="1"/>
    <row r="3051" s="104" customFormat="1"/>
    <row r="3052" s="104" customFormat="1"/>
    <row r="3053" s="104" customFormat="1"/>
    <row r="3054" s="104" customFormat="1"/>
    <row r="3055" s="104" customFormat="1"/>
    <row r="3056" s="104" customFormat="1"/>
    <row r="3057" s="104" customFormat="1"/>
    <row r="3058" s="104" customFormat="1"/>
    <row r="3059" s="104" customFormat="1"/>
    <row r="3060" s="104" customFormat="1"/>
    <row r="3061" s="104" customFormat="1"/>
    <row r="3062" s="104" customFormat="1"/>
    <row r="3063" s="104" customFormat="1"/>
    <row r="3064" s="104" customFormat="1"/>
    <row r="3065" s="104" customFormat="1"/>
    <row r="3066" s="104" customFormat="1"/>
    <row r="3067" s="104" customFormat="1"/>
    <row r="3068" s="104" customFormat="1"/>
    <row r="3069" s="104" customFormat="1"/>
    <row r="3070" s="104" customFormat="1"/>
    <row r="3071" s="104" customFormat="1"/>
    <row r="3072" s="104" customFormat="1"/>
    <row r="3073" s="104" customFormat="1"/>
    <row r="3074" s="104" customFormat="1"/>
    <row r="3075" s="104" customFormat="1"/>
    <row r="3076" s="104" customFormat="1"/>
    <row r="3077" s="104" customFormat="1"/>
    <row r="3078" s="104" customFormat="1"/>
    <row r="3079" s="104" customFormat="1"/>
    <row r="3080" s="104" customFormat="1"/>
    <row r="3081" s="104" customFormat="1"/>
    <row r="3082" s="104" customFormat="1"/>
    <row r="3083" s="104" customFormat="1"/>
    <row r="3084" s="104" customFormat="1"/>
    <row r="3085" s="104" customFormat="1"/>
    <row r="3086" s="104" customFormat="1"/>
    <row r="3087" s="104" customFormat="1"/>
    <row r="3088" s="104" customFormat="1"/>
    <row r="3089" s="104" customFormat="1"/>
    <row r="3090" s="104" customFormat="1"/>
    <row r="3091" s="104" customFormat="1"/>
    <row r="3092" s="104" customFormat="1"/>
    <row r="3093" s="104" customFormat="1"/>
    <row r="3094" s="104" customFormat="1"/>
    <row r="3095" s="104" customFormat="1"/>
    <row r="3096" s="104" customFormat="1"/>
    <row r="3097" s="104" customFormat="1"/>
    <row r="3098" s="104" customFormat="1"/>
    <row r="3099" s="104" customFormat="1"/>
    <row r="3100" s="104" customFormat="1"/>
    <row r="3101" s="104" customFormat="1"/>
    <row r="3102" s="104" customFormat="1"/>
    <row r="3103" s="104" customFormat="1"/>
    <row r="3104" s="104" customFormat="1"/>
    <row r="3105" s="104" customFormat="1"/>
    <row r="3106" s="104" customFormat="1"/>
    <row r="3107" s="104" customFormat="1"/>
    <row r="3108" s="104" customFormat="1"/>
    <row r="3109" s="104" customFormat="1"/>
    <row r="3110" s="104" customFormat="1"/>
    <row r="3111" s="104" customFormat="1"/>
    <row r="3112" s="104" customFormat="1"/>
    <row r="3113" s="104" customFormat="1"/>
    <row r="3114" s="104" customFormat="1"/>
    <row r="3115" s="104" customFormat="1"/>
    <row r="3116" s="104" customFormat="1"/>
    <row r="3117" s="104" customFormat="1"/>
    <row r="3118" s="104" customFormat="1"/>
    <row r="3119" s="104" customFormat="1"/>
    <row r="3120" s="104" customFormat="1"/>
    <row r="3121" s="104" customFormat="1"/>
    <row r="3122" s="104" customFormat="1"/>
    <row r="3123" s="104" customFormat="1"/>
    <row r="3124" s="104" customFormat="1"/>
    <row r="3125" s="104" customFormat="1"/>
    <row r="3126" s="104" customFormat="1"/>
    <row r="3127" s="104" customFormat="1"/>
    <row r="3128" s="104" customFormat="1"/>
    <row r="3129" s="104" customFormat="1"/>
    <row r="3130" s="104" customFormat="1"/>
    <row r="3131" s="104" customFormat="1"/>
    <row r="3132" s="104" customFormat="1"/>
    <row r="3133" s="104" customFormat="1"/>
    <row r="3134" s="104" customFormat="1"/>
    <row r="3135" s="104" customFormat="1"/>
    <row r="3136" s="104" customFormat="1"/>
    <row r="3137" s="104" customFormat="1"/>
    <row r="3138" s="104" customFormat="1"/>
    <row r="3139" s="104" customFormat="1"/>
    <row r="3140" s="104" customFormat="1"/>
    <row r="3141" s="104" customFormat="1"/>
    <row r="3142" s="104" customFormat="1"/>
    <row r="3143" s="104" customFormat="1"/>
    <row r="3144" s="104" customFormat="1"/>
    <row r="3145" s="104" customFormat="1"/>
    <row r="3146" s="104" customFormat="1"/>
    <row r="3147" s="104" customFormat="1"/>
    <row r="3148" s="104" customFormat="1"/>
    <row r="3149" s="104" customFormat="1"/>
    <row r="3150" s="104" customFormat="1"/>
    <row r="3151" s="104" customFormat="1"/>
    <row r="3152" s="104" customFormat="1"/>
    <row r="3153" s="104" customFormat="1"/>
    <row r="3154" s="104" customFormat="1"/>
    <row r="3155" s="104" customFormat="1"/>
    <row r="3156" s="104" customFormat="1"/>
    <row r="3157" s="104" customFormat="1"/>
    <row r="3158" s="104" customFormat="1"/>
    <row r="3159" s="104" customFormat="1"/>
    <row r="3160" s="104" customFormat="1"/>
    <row r="3161" s="104" customFormat="1"/>
    <row r="3162" s="104" customFormat="1"/>
    <row r="3163" s="104" customFormat="1"/>
    <row r="3164" s="104" customFormat="1"/>
    <row r="3165" s="104" customFormat="1"/>
    <row r="3166" s="104" customFormat="1"/>
    <row r="3167" s="104" customFormat="1"/>
    <row r="3168" s="104" customFormat="1"/>
    <row r="3169" s="104" customFormat="1"/>
    <row r="3170" s="104" customFormat="1"/>
    <row r="3171" s="104" customFormat="1"/>
    <row r="3172" s="104" customFormat="1"/>
    <row r="3173" s="104" customFormat="1"/>
    <row r="3174" s="104" customFormat="1"/>
    <row r="3175" s="104" customFormat="1"/>
    <row r="3176" s="104" customFormat="1"/>
    <row r="3177" s="104" customFormat="1"/>
    <row r="3178" s="104" customFormat="1"/>
    <row r="3179" s="104" customFormat="1"/>
    <row r="3180" s="104" customFormat="1"/>
    <row r="3181" s="104" customFormat="1"/>
    <row r="3182" s="104" customFormat="1"/>
    <row r="3183" s="104" customFormat="1"/>
    <row r="3184" s="104" customFormat="1"/>
    <row r="3185" s="104" customFormat="1"/>
    <row r="3186" s="104" customFormat="1"/>
    <row r="3187" s="104" customFormat="1"/>
    <row r="3188" s="104" customFormat="1"/>
    <row r="3189" s="104" customFormat="1"/>
    <row r="3190" s="104" customFormat="1"/>
    <row r="3191" s="104" customFormat="1"/>
    <row r="3192" s="104" customFormat="1"/>
    <row r="3193" s="104" customFormat="1"/>
    <row r="3194" s="104" customFormat="1"/>
    <row r="3195" s="104" customFormat="1"/>
    <row r="3196" s="104" customFormat="1"/>
    <row r="3197" s="104" customFormat="1"/>
    <row r="3198" s="104" customFormat="1"/>
    <row r="3199" s="104" customFormat="1"/>
    <row r="3200" s="104" customFormat="1"/>
    <row r="3201" s="104" customFormat="1"/>
    <row r="3202" s="104" customFormat="1"/>
    <row r="3203" s="104" customFormat="1"/>
    <row r="3204" s="104" customFormat="1"/>
    <row r="3205" s="104" customFormat="1"/>
    <row r="3206" s="104" customFormat="1"/>
    <row r="3207" s="104" customFormat="1"/>
    <row r="3208" s="104" customFormat="1"/>
    <row r="3209" s="104" customFormat="1"/>
    <row r="3210" s="104" customFormat="1"/>
    <row r="3211" s="104" customFormat="1"/>
    <row r="3212" s="104" customFormat="1"/>
    <row r="3213" s="104" customFormat="1"/>
    <row r="3214" s="104" customFormat="1"/>
    <row r="3215" s="104" customFormat="1"/>
    <row r="3216" s="104" customFormat="1"/>
    <row r="3217" s="104" customFormat="1"/>
    <row r="3218" s="104" customFormat="1"/>
    <row r="3219" s="104" customFormat="1"/>
    <row r="3220" s="104" customFormat="1"/>
    <row r="3221" s="104" customFormat="1"/>
    <row r="3222" s="104" customFormat="1"/>
    <row r="3223" s="104" customFormat="1"/>
    <row r="3224" s="104" customFormat="1"/>
    <row r="3225" s="104" customFormat="1"/>
    <row r="3226" s="104" customFormat="1"/>
    <row r="3227" s="104" customFormat="1"/>
    <row r="3228" s="104" customFormat="1"/>
    <row r="3229" s="104" customFormat="1"/>
    <row r="3230" s="104" customFormat="1"/>
    <row r="3231" s="104" customFormat="1"/>
    <row r="3232" s="104" customFormat="1"/>
    <row r="3233" s="104" customFormat="1"/>
    <row r="3234" s="104" customFormat="1"/>
    <row r="3235" s="104" customFormat="1"/>
    <row r="3236" s="104" customFormat="1"/>
    <row r="3237" s="104" customFormat="1"/>
    <row r="3238" s="104" customFormat="1"/>
    <row r="3239" s="104" customFormat="1"/>
    <row r="3240" s="104" customFormat="1"/>
    <row r="3241" s="104" customFormat="1"/>
    <row r="3242" s="104" customFormat="1"/>
    <row r="3243" s="104" customFormat="1"/>
    <row r="3244" s="104" customFormat="1"/>
    <row r="3245" s="104" customFormat="1"/>
    <row r="3246" s="104" customFormat="1"/>
    <row r="3247" s="104" customFormat="1"/>
    <row r="3248" s="104" customFormat="1"/>
    <row r="3249" s="104" customFormat="1"/>
    <row r="3250" s="104" customFormat="1"/>
    <row r="3251" s="104" customFormat="1"/>
    <row r="3252" s="104" customFormat="1"/>
    <row r="3253" s="104" customFormat="1"/>
    <row r="3254" s="104" customFormat="1"/>
    <row r="3255" s="104" customFormat="1"/>
    <row r="3256" s="104" customFormat="1"/>
    <row r="3257" s="104" customFormat="1"/>
    <row r="3258" s="104" customFormat="1"/>
    <row r="3259" s="104" customFormat="1"/>
    <row r="3260" s="104" customFormat="1"/>
    <row r="3261" s="104" customFormat="1"/>
    <row r="3262" s="104" customFormat="1"/>
    <row r="3263" s="104" customFormat="1"/>
    <row r="3264" s="104" customFormat="1"/>
    <row r="3265" s="104" customFormat="1"/>
    <row r="3266" s="104" customFormat="1"/>
    <row r="3267" s="104" customFormat="1"/>
    <row r="3268" s="104" customFormat="1"/>
    <row r="3269" s="104" customFormat="1"/>
    <row r="3270" s="104" customFormat="1"/>
    <row r="3271" s="104" customFormat="1"/>
    <row r="3272" s="104" customFormat="1"/>
    <row r="3273" s="104" customFormat="1"/>
    <row r="3274" s="104" customFormat="1"/>
    <row r="3275" s="104" customFormat="1"/>
    <row r="3276" s="104" customFormat="1"/>
    <row r="3277" s="104" customFormat="1"/>
    <row r="3278" s="104" customFormat="1"/>
    <row r="3279" s="104" customFormat="1"/>
    <row r="3280" s="104" customFormat="1"/>
    <row r="3281" s="104" customFormat="1"/>
    <row r="3282" s="104" customFormat="1"/>
    <row r="3283" s="104" customFormat="1"/>
    <row r="3284" s="104" customFormat="1"/>
    <row r="3285" s="104" customFormat="1"/>
    <row r="3286" s="104" customFormat="1"/>
    <row r="3287" s="104" customFormat="1"/>
    <row r="3288" s="104" customFormat="1"/>
    <row r="3289" s="104" customFormat="1"/>
    <row r="3290" s="104" customFormat="1"/>
    <row r="3291" s="104" customFormat="1"/>
    <row r="3292" s="104" customFormat="1"/>
    <row r="3293" s="104" customFormat="1"/>
    <row r="3294" s="104" customFormat="1"/>
    <row r="3295" s="104" customFormat="1"/>
    <row r="3296" s="104" customFormat="1"/>
    <row r="3297" s="104" customFormat="1"/>
    <row r="3298" s="104" customFormat="1"/>
    <row r="3299" s="104" customFormat="1"/>
    <row r="3300" s="104" customFormat="1"/>
    <row r="3301" s="104" customFormat="1"/>
    <row r="3302" s="104" customFormat="1"/>
    <row r="3303" s="104" customFormat="1"/>
    <row r="3304" s="104" customFormat="1"/>
    <row r="3305" s="104" customFormat="1"/>
    <row r="3306" s="104" customFormat="1"/>
    <row r="3307" s="104" customFormat="1"/>
    <row r="3308" s="104" customFormat="1"/>
    <row r="3309" s="104" customFormat="1"/>
    <row r="3310" s="104" customFormat="1"/>
    <row r="3311" s="104" customFormat="1"/>
    <row r="3312" s="104" customFormat="1"/>
    <row r="3313" s="104" customFormat="1"/>
    <row r="3314" s="104" customFormat="1"/>
    <row r="3315" s="104" customFormat="1"/>
    <row r="3316" s="104" customFormat="1"/>
    <row r="3317" s="104" customFormat="1"/>
    <row r="3318" s="104" customFormat="1"/>
    <row r="3319" s="104" customFormat="1"/>
    <row r="3320" s="104" customFormat="1"/>
    <row r="3321" s="104" customFormat="1"/>
    <row r="3322" s="104" customFormat="1"/>
    <row r="3323" s="104" customFormat="1"/>
    <row r="3324" s="104" customFormat="1"/>
    <row r="3325" s="104" customFormat="1"/>
    <row r="3326" s="104" customFormat="1"/>
    <row r="3327" s="104" customFormat="1"/>
    <row r="3328" s="104" customFormat="1"/>
    <row r="3329" s="104" customFormat="1"/>
    <row r="3330" s="104" customFormat="1"/>
    <row r="3331" s="104" customFormat="1"/>
    <row r="3332" s="104" customFormat="1"/>
    <row r="3333" s="104" customFormat="1"/>
    <row r="3334" s="104" customFormat="1"/>
    <row r="3335" s="104" customFormat="1"/>
    <row r="3336" s="104" customFormat="1"/>
    <row r="3337" s="104" customFormat="1"/>
    <row r="3338" s="104" customFormat="1"/>
    <row r="3339" s="104" customFormat="1"/>
    <row r="3340" s="104" customFormat="1"/>
    <row r="3341" s="104" customFormat="1"/>
    <row r="3342" s="104" customFormat="1"/>
    <row r="3343" s="104" customFormat="1"/>
    <row r="3344" s="104" customFormat="1"/>
    <row r="3345" s="104" customFormat="1"/>
    <row r="3346" s="104" customFormat="1"/>
    <row r="3347" s="104" customFormat="1"/>
    <row r="3348" s="104" customFormat="1"/>
    <row r="3349" s="104" customFormat="1"/>
    <row r="3350" s="104" customFormat="1"/>
    <row r="3351" s="104" customFormat="1"/>
    <row r="3352" s="104" customFormat="1"/>
    <row r="3353" s="104" customFormat="1"/>
    <row r="3354" s="104" customFormat="1"/>
    <row r="3355" s="104" customFormat="1"/>
    <row r="3356" s="104" customFormat="1"/>
    <row r="3357" s="104" customFormat="1"/>
    <row r="3358" s="104" customFormat="1"/>
    <row r="3359" s="104" customFormat="1"/>
    <row r="3360" s="104" customFormat="1"/>
    <row r="3361" s="104" customFormat="1"/>
    <row r="3362" s="104" customFormat="1"/>
    <row r="3363" s="104" customFormat="1"/>
    <row r="3364" s="104" customFormat="1"/>
    <row r="3365" s="104" customFormat="1"/>
    <row r="3366" s="104" customFormat="1"/>
    <row r="3367" s="104" customFormat="1"/>
    <row r="3368" s="104" customFormat="1"/>
    <row r="3369" s="104" customFormat="1"/>
    <row r="3370" s="104" customFormat="1"/>
    <row r="3371" s="104" customFormat="1"/>
    <row r="3372" s="104" customFormat="1"/>
    <row r="3373" s="104" customFormat="1"/>
    <row r="3374" s="104" customFormat="1"/>
    <row r="3375" s="104" customFormat="1"/>
    <row r="3376" s="104" customFormat="1"/>
    <row r="3377" s="104" customFormat="1"/>
    <row r="3378" s="104" customFormat="1"/>
    <row r="3379" s="104" customFormat="1"/>
    <row r="3380" s="104" customFormat="1"/>
    <row r="3381" s="104" customFormat="1"/>
    <row r="3382" s="104" customFormat="1"/>
    <row r="3383" s="104" customFormat="1"/>
    <row r="3384" s="104" customFormat="1"/>
    <row r="3385" s="104" customFormat="1"/>
    <row r="3386" s="104" customFormat="1"/>
    <row r="3387" s="104" customFormat="1"/>
    <row r="3388" s="104" customFormat="1"/>
    <row r="3389" s="104" customFormat="1"/>
    <row r="3390" s="104" customFormat="1"/>
    <row r="3391" s="104" customFormat="1"/>
    <row r="3392" s="104" customFormat="1"/>
    <row r="3393" s="104" customFormat="1"/>
    <row r="3394" s="104" customFormat="1"/>
    <row r="3395" s="104" customFormat="1"/>
    <row r="3396" s="104" customFormat="1"/>
    <row r="3397" s="104" customFormat="1"/>
    <row r="3398" s="104" customFormat="1"/>
    <row r="3399" s="104" customFormat="1"/>
    <row r="3400" s="104" customFormat="1"/>
    <row r="3401" s="104" customFormat="1"/>
    <row r="3402" s="104" customFormat="1"/>
    <row r="3403" s="104" customFormat="1"/>
    <row r="3404" s="104" customFormat="1"/>
    <row r="3405" s="104" customFormat="1"/>
    <row r="3406" s="104" customFormat="1"/>
    <row r="3407" s="104" customFormat="1"/>
    <row r="3408" s="104" customFormat="1"/>
    <row r="3409" s="104" customFormat="1"/>
    <row r="3410" s="104" customFormat="1"/>
    <row r="3411" s="104" customFormat="1"/>
    <row r="3412" s="104" customFormat="1"/>
    <row r="3413" s="104" customFormat="1"/>
    <row r="3414" s="104" customFormat="1"/>
    <row r="3415" s="104" customFormat="1"/>
    <row r="3416" s="104" customFormat="1"/>
    <row r="3417" s="104" customFormat="1"/>
    <row r="3418" s="104" customFormat="1"/>
    <row r="3419" s="104" customFormat="1"/>
    <row r="3420" s="104" customFormat="1"/>
    <row r="3421" s="104" customFormat="1"/>
    <row r="3422" s="104" customFormat="1"/>
    <row r="3423" s="104" customFormat="1"/>
    <row r="3424" s="104" customFormat="1"/>
    <row r="3425" s="104" customFormat="1"/>
    <row r="3426" s="104" customFormat="1"/>
    <row r="3427" s="104" customFormat="1"/>
    <row r="3428" s="104" customFormat="1"/>
    <row r="3429" s="104" customFormat="1"/>
    <row r="3430" s="104" customFormat="1"/>
    <row r="3431" s="104" customFormat="1"/>
    <row r="3432" s="104" customFormat="1"/>
    <row r="3433" s="104" customFormat="1"/>
    <row r="3434" s="104" customFormat="1"/>
    <row r="3435" s="104" customFormat="1"/>
    <row r="3436" s="104" customFormat="1"/>
    <row r="3437" s="104" customFormat="1"/>
    <row r="3438" s="104" customFormat="1"/>
    <row r="3439" s="104" customFormat="1"/>
    <row r="3440" s="104" customFormat="1"/>
    <row r="3441" s="104" customFormat="1"/>
    <row r="3442" s="104" customFormat="1"/>
    <row r="3443" s="104" customFormat="1"/>
    <row r="3444" s="104" customFormat="1"/>
    <row r="3445" s="104" customFormat="1"/>
    <row r="3446" s="104" customFormat="1"/>
    <row r="3447" s="104" customFormat="1"/>
    <row r="3448" s="104" customFormat="1"/>
    <row r="3449" s="104" customFormat="1"/>
    <row r="3450" s="104" customFormat="1"/>
    <row r="3451" s="104" customFormat="1"/>
    <row r="3452" s="104" customFormat="1"/>
    <row r="3453" s="104" customFormat="1"/>
    <row r="3454" s="104" customFormat="1"/>
    <row r="3455" s="104" customFormat="1"/>
    <row r="3456" s="104" customFormat="1"/>
    <row r="3457" s="104" customFormat="1"/>
    <row r="3458" s="104" customFormat="1"/>
    <row r="3459" s="104" customFormat="1"/>
    <row r="3460" s="104" customFormat="1"/>
    <row r="3461" s="104" customFormat="1"/>
    <row r="3462" s="104" customFormat="1"/>
    <row r="3463" s="104" customFormat="1"/>
    <row r="3464" s="104" customFormat="1"/>
    <row r="3465" s="104" customFormat="1"/>
    <row r="3466" s="104" customFormat="1"/>
    <row r="3467" s="104" customFormat="1"/>
    <row r="3468" s="104" customFormat="1"/>
    <row r="3469" s="104" customFormat="1"/>
    <row r="3470" s="104" customFormat="1"/>
    <row r="3471" s="104" customFormat="1"/>
    <row r="3472" s="104" customFormat="1"/>
    <row r="3473" s="104" customFormat="1"/>
    <row r="3474" s="104" customFormat="1"/>
    <row r="3475" s="104" customFormat="1"/>
    <row r="3476" s="104" customFormat="1"/>
    <row r="3477" s="104" customFormat="1"/>
    <row r="3478" s="104" customFormat="1"/>
    <row r="3479" s="104" customFormat="1"/>
    <row r="3480" s="104" customFormat="1"/>
    <row r="3481" s="104" customFormat="1"/>
    <row r="3482" s="104" customFormat="1"/>
    <row r="3483" s="104" customFormat="1"/>
    <row r="3484" s="104" customFormat="1"/>
    <row r="3485" s="104" customFormat="1"/>
    <row r="3486" s="104" customFormat="1"/>
    <row r="3487" s="104" customFormat="1"/>
    <row r="3488" s="104" customFormat="1"/>
    <row r="3489" s="104" customFormat="1"/>
    <row r="3490" s="104" customFormat="1"/>
    <row r="3491" s="104" customFormat="1"/>
    <row r="3492" s="104" customFormat="1"/>
    <row r="3493" s="104" customFormat="1"/>
    <row r="3494" s="104" customFormat="1"/>
    <row r="3495" s="104" customFormat="1"/>
    <row r="3496" s="104" customFormat="1"/>
    <row r="3497" s="104" customFormat="1"/>
    <row r="3498" s="104" customFormat="1"/>
    <row r="3499" s="104" customFormat="1"/>
    <row r="3500" s="104" customFormat="1"/>
    <row r="3501" s="104" customFormat="1"/>
    <row r="3502" s="104" customFormat="1"/>
    <row r="3503" s="104" customFormat="1"/>
    <row r="3504" s="104" customFormat="1"/>
    <row r="3505" s="104" customFormat="1"/>
    <row r="3506" s="104" customFormat="1"/>
    <row r="3507" s="104" customFormat="1"/>
    <row r="3508" s="104" customFormat="1"/>
    <row r="3509" s="104" customFormat="1"/>
    <row r="3510" s="104" customFormat="1"/>
    <row r="3511" s="104" customFormat="1"/>
    <row r="3512" s="104" customFormat="1"/>
    <row r="3513" s="104" customFormat="1"/>
    <row r="3514" s="104" customFormat="1"/>
    <row r="3515" s="104" customFormat="1"/>
    <row r="3516" s="104" customFormat="1"/>
    <row r="3517" s="104" customFormat="1"/>
    <row r="3518" s="104" customFormat="1"/>
    <row r="3519" s="104" customFormat="1"/>
    <row r="3520" s="104" customFormat="1"/>
    <row r="3521" s="104" customFormat="1"/>
    <row r="3522" s="104" customFormat="1"/>
    <row r="3523" s="104" customFormat="1"/>
    <row r="3524" s="104" customFormat="1"/>
    <row r="3525" s="104" customFormat="1"/>
    <row r="3526" s="104" customFormat="1"/>
    <row r="3527" s="104" customFormat="1"/>
    <row r="3528" s="104" customFormat="1"/>
    <row r="3529" s="104" customFormat="1"/>
    <row r="3530" s="104" customFormat="1"/>
    <row r="3531" s="104" customFormat="1"/>
    <row r="3532" s="104" customFormat="1"/>
    <row r="3533" s="104" customFormat="1"/>
    <row r="3534" s="104" customFormat="1"/>
    <row r="3535" s="104" customFormat="1"/>
    <row r="3536" s="104" customFormat="1"/>
    <row r="3537" s="104" customFormat="1"/>
    <row r="3538" s="104" customFormat="1"/>
    <row r="3539" s="104" customFormat="1"/>
    <row r="3540" s="104" customFormat="1"/>
    <row r="3541" s="104" customFormat="1"/>
    <row r="3542" s="104" customFormat="1"/>
    <row r="3543" s="104" customFormat="1"/>
    <row r="3544" s="104" customFormat="1"/>
    <row r="3545" s="104" customFormat="1"/>
    <row r="3546" s="104" customFormat="1"/>
    <row r="3547" s="104" customFormat="1"/>
    <row r="3548" s="104" customFormat="1"/>
    <row r="3549" s="104" customFormat="1"/>
    <row r="3550" s="104" customFormat="1"/>
    <row r="3551" s="104" customFormat="1"/>
    <row r="3552" s="104" customFormat="1"/>
    <row r="3553" s="104" customFormat="1"/>
    <row r="3554" s="104" customFormat="1"/>
    <row r="3555" s="104" customFormat="1"/>
    <row r="3556" s="104" customFormat="1"/>
    <row r="3557" s="104" customFormat="1"/>
    <row r="3558" s="104" customFormat="1"/>
    <row r="3559" s="104" customFormat="1"/>
    <row r="3560" s="104" customFormat="1"/>
    <row r="3561" s="104" customFormat="1"/>
    <row r="3562" s="104" customFormat="1"/>
    <row r="3563" s="104" customFormat="1"/>
    <row r="3564" s="104" customFormat="1"/>
    <row r="3565" s="104" customFormat="1"/>
    <row r="3566" s="104" customFormat="1"/>
    <row r="3567" s="104" customFormat="1"/>
    <row r="3568" s="104" customFormat="1"/>
    <row r="3569" s="104" customFormat="1"/>
    <row r="3570" s="104" customFormat="1"/>
    <row r="3571" s="104" customFormat="1"/>
    <row r="3572" s="104" customFormat="1"/>
    <row r="3573" s="104" customFormat="1"/>
    <row r="3574" s="104" customFormat="1"/>
    <row r="3575" s="104" customFormat="1"/>
    <row r="3576" s="104" customFormat="1"/>
    <row r="3577" s="104" customFormat="1"/>
    <row r="3578" s="104" customFormat="1"/>
    <row r="3579" s="104" customFormat="1"/>
    <row r="3580" s="104" customFormat="1"/>
    <row r="3581" s="104" customFormat="1"/>
    <row r="3582" s="104" customFormat="1"/>
    <row r="3583" s="104" customFormat="1"/>
    <row r="3584" s="104" customFormat="1"/>
    <row r="3585" s="104" customFormat="1"/>
    <row r="3586" s="104" customFormat="1"/>
    <row r="3587" s="104" customFormat="1"/>
    <row r="3588" s="104" customFormat="1"/>
    <row r="3589" s="104" customFormat="1"/>
    <row r="3590" s="104" customFormat="1"/>
    <row r="3591" s="104" customFormat="1"/>
    <row r="3592" s="104" customFormat="1"/>
    <row r="3593" s="104" customFormat="1"/>
    <row r="3594" s="104" customFormat="1"/>
    <row r="3595" s="104" customFormat="1"/>
    <row r="3596" s="104" customFormat="1"/>
    <row r="3597" s="104" customFormat="1"/>
    <row r="3598" s="104" customFormat="1"/>
    <row r="3599" s="104" customFormat="1"/>
    <row r="3600" s="104" customFormat="1"/>
    <row r="3601" s="104" customFormat="1"/>
    <row r="3602" s="104" customFormat="1"/>
    <row r="3603" s="104" customFormat="1"/>
    <row r="3604" s="104" customFormat="1"/>
    <row r="3605" s="104" customFormat="1"/>
    <row r="3606" s="104" customFormat="1"/>
    <row r="3607" s="104" customFormat="1"/>
    <row r="3608" s="104" customFormat="1"/>
    <row r="3609" s="104" customFormat="1"/>
    <row r="3610" s="104" customFormat="1"/>
    <row r="3611" s="104" customFormat="1"/>
    <row r="3612" s="104" customFormat="1"/>
    <row r="3613" s="104" customFormat="1"/>
    <row r="3614" s="104" customFormat="1"/>
    <row r="3615" s="104" customFormat="1"/>
    <row r="3616" s="104" customFormat="1"/>
    <row r="3617" s="104" customFormat="1"/>
    <row r="3618" s="104" customFormat="1"/>
    <row r="3619" s="104" customFormat="1"/>
    <row r="3620" s="104" customFormat="1"/>
    <row r="3621" s="104" customFormat="1"/>
    <row r="3622" s="104" customFormat="1"/>
    <row r="3623" s="104" customFormat="1"/>
    <row r="3624" s="104" customFormat="1"/>
    <row r="3625" s="104" customFormat="1"/>
    <row r="3626" s="104" customFormat="1"/>
    <row r="3627" s="104" customFormat="1"/>
    <row r="3628" s="104" customFormat="1"/>
    <row r="3629" s="104" customFormat="1"/>
    <row r="3630" s="104" customFormat="1"/>
    <row r="3631" s="104" customFormat="1"/>
    <row r="3632" s="104" customFormat="1"/>
    <row r="3633" s="104" customFormat="1"/>
    <row r="3634" s="104" customFormat="1"/>
    <row r="3635" s="104" customFormat="1"/>
    <row r="3636" s="104" customFormat="1"/>
    <row r="3637" s="104" customFormat="1"/>
    <row r="3638" s="104" customFormat="1"/>
    <row r="3639" s="104" customFormat="1"/>
    <row r="3640" s="104" customFormat="1"/>
    <row r="3641" s="104" customFormat="1"/>
    <row r="3642" s="104" customFormat="1"/>
    <row r="3643" s="104" customFormat="1"/>
    <row r="3644" s="104" customFormat="1"/>
    <row r="3645" s="104" customFormat="1"/>
    <row r="3646" s="104" customFormat="1"/>
    <row r="3647" s="104" customFormat="1"/>
    <row r="3648" s="104" customFormat="1"/>
    <row r="3649" s="104" customFormat="1"/>
    <row r="3650" s="104" customFormat="1"/>
    <row r="3651" s="104" customFormat="1"/>
    <row r="3652" s="104" customFormat="1"/>
    <row r="3653" s="104" customFormat="1"/>
    <row r="3654" s="104" customFormat="1"/>
    <row r="3655" s="104" customFormat="1"/>
    <row r="3656" s="104" customFormat="1"/>
    <row r="3657" s="104" customFormat="1"/>
    <row r="3658" s="104" customFormat="1"/>
    <row r="3659" s="104" customFormat="1"/>
    <row r="3660" s="104" customFormat="1"/>
    <row r="3661" s="104" customFormat="1"/>
    <row r="3662" s="104" customFormat="1"/>
    <row r="3663" s="104" customFormat="1"/>
    <row r="3664" s="104" customFormat="1"/>
    <row r="3665" s="104" customFormat="1"/>
    <row r="3666" s="104" customFormat="1"/>
    <row r="3667" s="104" customFormat="1"/>
    <row r="3668" s="104" customFormat="1"/>
    <row r="3669" s="104" customFormat="1"/>
    <row r="3670" s="104" customFormat="1"/>
    <row r="3671" s="104" customFormat="1"/>
    <row r="3672" s="104" customFormat="1"/>
    <row r="3673" s="104" customFormat="1"/>
    <row r="3674" s="104" customFormat="1"/>
    <row r="3675" s="104" customFormat="1"/>
    <row r="3676" s="104" customFormat="1"/>
    <row r="3677" s="104" customFormat="1"/>
    <row r="3678" s="104" customFormat="1"/>
    <row r="3679" s="104" customFormat="1"/>
    <row r="3680" s="104" customFormat="1"/>
    <row r="3681" s="104" customFormat="1"/>
    <row r="3682" s="104" customFormat="1"/>
    <row r="3683" s="104" customFormat="1"/>
    <row r="3684" s="104" customFormat="1"/>
    <row r="3685" s="104" customFormat="1"/>
    <row r="3686" s="104" customFormat="1"/>
    <row r="3687" s="104" customFormat="1"/>
    <row r="3688" s="104" customFormat="1"/>
    <row r="3689" s="104" customFormat="1"/>
    <row r="3690" s="104" customFormat="1"/>
    <row r="3691" s="104" customFormat="1"/>
    <row r="3692" s="104" customFormat="1"/>
    <row r="3693" s="104" customFormat="1"/>
    <row r="3694" s="104" customFormat="1"/>
    <row r="3695" s="104" customFormat="1"/>
    <row r="3696" s="104" customFormat="1"/>
    <row r="3697" s="104" customFormat="1"/>
    <row r="3698" s="104" customFormat="1"/>
    <row r="3699" s="104" customFormat="1"/>
    <row r="3700" s="104" customFormat="1"/>
    <row r="3701" s="104" customFormat="1"/>
    <row r="3702" s="104" customFormat="1"/>
    <row r="3703" s="104" customFormat="1"/>
    <row r="3704" s="104" customFormat="1"/>
    <row r="3705" s="104" customFormat="1"/>
    <row r="3706" s="104" customFormat="1"/>
    <row r="3707" s="104" customFormat="1"/>
    <row r="3708" s="104" customFormat="1"/>
    <row r="3709" s="104" customFormat="1"/>
    <row r="3710" s="104" customFormat="1"/>
    <row r="3711" s="104" customFormat="1"/>
    <row r="3712" s="104" customFormat="1"/>
    <row r="3713" s="104" customFormat="1"/>
    <row r="3714" s="104" customFormat="1"/>
    <row r="3715" s="104" customFormat="1"/>
    <row r="3716" s="104" customFormat="1"/>
    <row r="3717" s="104" customFormat="1"/>
    <row r="3718" s="104" customFormat="1"/>
    <row r="3719" s="104" customFormat="1"/>
    <row r="3720" s="104" customFormat="1"/>
    <row r="3721" s="104" customFormat="1"/>
    <row r="3722" s="104" customFormat="1"/>
    <row r="3723" s="104" customFormat="1"/>
    <row r="3724" s="104" customFormat="1"/>
    <row r="3725" s="104" customFormat="1"/>
    <row r="3726" s="104" customFormat="1"/>
    <row r="3727" s="104" customFormat="1"/>
    <row r="3728" s="104" customFormat="1"/>
    <row r="3729" s="104" customFormat="1"/>
    <row r="3730" s="104" customFormat="1"/>
    <row r="3731" s="104" customFormat="1"/>
    <row r="3732" s="104" customFormat="1"/>
    <row r="3733" s="104" customFormat="1"/>
    <row r="3734" s="104" customFormat="1"/>
    <row r="3735" s="104" customFormat="1"/>
    <row r="3736" s="104" customFormat="1"/>
    <row r="3737" s="104" customFormat="1"/>
    <row r="3738" s="104" customFormat="1"/>
    <row r="3739" s="104" customFormat="1"/>
    <row r="3740" s="104" customFormat="1"/>
    <row r="3741" s="104" customFormat="1"/>
    <row r="3742" s="104" customFormat="1"/>
    <row r="3743" s="104" customFormat="1"/>
    <row r="3744" s="104" customFormat="1"/>
    <row r="3745" s="104" customFormat="1"/>
    <row r="3746" s="104" customFormat="1"/>
    <row r="3747" s="104" customFormat="1"/>
    <row r="3748" s="104" customFormat="1"/>
    <row r="3749" s="104" customFormat="1"/>
    <row r="3750" s="104" customFormat="1"/>
    <row r="3751" s="104" customFormat="1"/>
    <row r="3752" s="104" customFormat="1"/>
    <row r="3753" s="104" customFormat="1"/>
    <row r="3754" s="104" customFormat="1"/>
    <row r="3755" s="104" customFormat="1"/>
    <row r="3756" s="104" customFormat="1"/>
    <row r="3757" s="104" customFormat="1"/>
    <row r="3758" s="104" customFormat="1"/>
    <row r="3759" s="104" customFormat="1"/>
    <row r="3760" s="104" customFormat="1"/>
    <row r="3761" s="104" customFormat="1"/>
    <row r="3762" s="104" customFormat="1"/>
    <row r="3763" s="104" customFormat="1"/>
    <row r="3764" s="104" customFormat="1"/>
    <row r="3765" s="104" customFormat="1"/>
    <row r="3766" s="104" customFormat="1"/>
    <row r="3767" s="104" customFormat="1"/>
    <row r="3768" s="104" customFormat="1"/>
    <row r="3769" s="104" customFormat="1"/>
    <row r="3770" s="104" customFormat="1"/>
    <row r="3771" s="104" customFormat="1"/>
    <row r="3772" s="104" customFormat="1"/>
    <row r="3773" s="104" customFormat="1"/>
    <row r="3774" s="104" customFormat="1"/>
    <row r="3775" s="104" customFormat="1"/>
    <row r="3776" s="104" customFormat="1"/>
    <row r="3777" s="104" customFormat="1"/>
    <row r="3778" s="104" customFormat="1"/>
    <row r="3779" s="104" customFormat="1"/>
    <row r="3780" s="104" customFormat="1"/>
    <row r="3781" s="104" customFormat="1"/>
    <row r="3782" s="104" customFormat="1"/>
    <row r="3783" s="104" customFormat="1"/>
    <row r="3784" s="104" customFormat="1"/>
    <row r="3785" s="104" customFormat="1"/>
    <row r="3786" s="104" customFormat="1"/>
    <row r="3787" s="104" customFormat="1"/>
    <row r="3788" s="104" customFormat="1"/>
    <row r="3789" s="104" customFormat="1"/>
    <row r="3790" s="104" customFormat="1"/>
    <row r="3791" s="104" customFormat="1"/>
    <row r="3792" s="104" customFormat="1"/>
    <row r="3793" s="104" customFormat="1"/>
    <row r="3794" s="104" customFormat="1"/>
    <row r="3795" s="104" customFormat="1"/>
    <row r="3796" s="104" customFormat="1"/>
    <row r="3797" s="104" customFormat="1"/>
    <row r="3798" s="104" customFormat="1"/>
    <row r="3799" s="104" customFormat="1"/>
    <row r="3800" s="104" customFormat="1"/>
    <row r="3801" s="104" customFormat="1"/>
    <row r="3802" s="104" customFormat="1"/>
    <row r="3803" s="104" customFormat="1"/>
    <row r="3804" s="104" customFormat="1"/>
    <row r="3805" s="104" customFormat="1"/>
    <row r="3806" s="104" customFormat="1"/>
    <row r="3807" s="104" customFormat="1"/>
    <row r="3808" s="104" customFormat="1"/>
    <row r="3809" s="104" customFormat="1"/>
    <row r="3810" s="104" customFormat="1"/>
    <row r="3811" s="104" customFormat="1"/>
    <row r="3812" s="104" customFormat="1"/>
    <row r="3813" s="104" customFormat="1"/>
    <row r="3814" s="104" customFormat="1"/>
    <row r="3815" s="104" customFormat="1"/>
    <row r="3816" s="104" customFormat="1"/>
    <row r="3817" s="104" customFormat="1"/>
    <row r="3818" s="104" customFormat="1"/>
    <row r="3819" s="104" customFormat="1"/>
    <row r="3820" s="104" customFormat="1"/>
    <row r="3821" s="104" customFormat="1"/>
    <row r="3822" s="104" customFormat="1"/>
    <row r="3823" s="104" customFormat="1"/>
    <row r="3824" s="104" customFormat="1"/>
    <row r="3825" s="104" customFormat="1"/>
    <row r="3826" s="104" customFormat="1"/>
    <row r="3827" s="104" customFormat="1"/>
    <row r="3828" s="104" customFormat="1"/>
    <row r="3829" s="104" customFormat="1"/>
    <row r="3830" s="104" customFormat="1"/>
    <row r="3831" s="104" customFormat="1"/>
    <row r="3832" s="104" customFormat="1"/>
    <row r="3833" s="104" customFormat="1"/>
    <row r="3834" s="104" customFormat="1"/>
    <row r="3835" s="104" customFormat="1"/>
    <row r="3836" s="104" customFormat="1"/>
    <row r="3837" s="104" customFormat="1"/>
    <row r="3838" s="104" customFormat="1"/>
    <row r="3839" s="104" customFormat="1"/>
    <row r="3840" s="104" customFormat="1"/>
    <row r="3841" s="104" customFormat="1"/>
    <row r="3842" s="104" customFormat="1"/>
    <row r="3843" s="104" customFormat="1"/>
    <row r="3844" s="104" customFormat="1"/>
    <row r="3845" s="104" customFormat="1"/>
    <row r="3846" s="104" customFormat="1"/>
    <row r="3847" s="104" customFormat="1"/>
    <row r="3848" s="104" customFormat="1"/>
    <row r="3849" s="104" customFormat="1"/>
    <row r="3850" s="104" customFormat="1"/>
    <row r="3851" s="104" customFormat="1"/>
    <row r="3852" s="104" customFormat="1"/>
    <row r="3853" s="104" customFormat="1"/>
    <row r="3854" s="104" customFormat="1"/>
    <row r="3855" s="104" customFormat="1"/>
    <row r="3856" s="104" customFormat="1"/>
    <row r="3857" s="104" customFormat="1"/>
    <row r="3858" s="104" customFormat="1"/>
    <row r="3859" s="104" customFormat="1"/>
    <row r="3860" s="104" customFormat="1"/>
    <row r="3861" s="104" customFormat="1"/>
    <row r="3862" s="104" customFormat="1"/>
    <row r="3863" s="104" customFormat="1"/>
    <row r="3864" s="104" customFormat="1"/>
    <row r="3865" s="104" customFormat="1"/>
    <row r="3866" s="104" customFormat="1"/>
    <row r="3867" s="104" customFormat="1"/>
    <row r="3868" s="104" customFormat="1"/>
    <row r="3869" s="104" customFormat="1"/>
    <row r="3870" s="104" customFormat="1"/>
    <row r="3871" s="104" customFormat="1"/>
    <row r="3872" s="104" customFormat="1"/>
    <row r="3873" s="104" customFormat="1"/>
    <row r="3874" s="104" customFormat="1"/>
    <row r="3875" s="104" customFormat="1"/>
    <row r="3876" s="104" customFormat="1"/>
    <row r="3877" s="104" customFormat="1"/>
    <row r="3878" s="104" customFormat="1"/>
    <row r="3879" s="104" customFormat="1"/>
    <row r="3880" s="104" customFormat="1"/>
    <row r="3881" s="104" customFormat="1"/>
    <row r="3882" s="104" customFormat="1"/>
    <row r="3883" s="104" customFormat="1"/>
    <row r="3884" s="104" customFormat="1"/>
    <row r="3885" s="104" customFormat="1"/>
    <row r="3886" s="104" customFormat="1"/>
    <row r="3887" s="104" customFormat="1"/>
    <row r="3888" s="104" customFormat="1"/>
    <row r="3889" s="104" customFormat="1"/>
    <row r="3890" s="104" customFormat="1"/>
    <row r="3891" s="104" customFormat="1"/>
    <row r="3892" s="104" customFormat="1"/>
    <row r="3893" s="104" customFormat="1"/>
    <row r="3894" s="104" customFormat="1"/>
    <row r="3895" s="104" customFormat="1"/>
    <row r="3896" s="104" customFormat="1"/>
    <row r="3897" s="104" customFormat="1"/>
    <row r="3898" s="104" customFormat="1"/>
    <row r="3899" s="104" customFormat="1"/>
    <row r="3900" s="104" customFormat="1"/>
    <row r="3901" s="104" customFormat="1"/>
    <row r="3902" s="104" customFormat="1"/>
    <row r="3903" s="104" customFormat="1"/>
    <row r="3904" s="104" customFormat="1"/>
    <row r="3905" s="104" customFormat="1"/>
    <row r="3906" s="104" customFormat="1"/>
    <row r="3907" s="104" customFormat="1"/>
    <row r="3908" s="104" customFormat="1"/>
    <row r="3909" s="104" customFormat="1"/>
    <row r="3910" s="104" customFormat="1"/>
    <row r="3911" s="104" customFormat="1"/>
    <row r="3912" s="104" customFormat="1"/>
    <row r="3913" s="104" customFormat="1"/>
    <row r="3914" s="104" customFormat="1"/>
    <row r="3915" s="104" customFormat="1"/>
    <row r="3916" s="104" customFormat="1"/>
    <row r="3917" s="104" customFormat="1"/>
    <row r="3918" s="104" customFormat="1"/>
    <row r="3919" s="104" customFormat="1"/>
    <row r="3920" s="104" customFormat="1"/>
    <row r="3921" s="104" customFormat="1"/>
    <row r="3922" s="104" customFormat="1"/>
    <row r="3923" s="104" customFormat="1"/>
    <row r="3924" s="104" customFormat="1"/>
    <row r="3925" s="104" customFormat="1"/>
    <row r="3926" s="104" customFormat="1"/>
    <row r="3927" s="104" customFormat="1"/>
    <row r="3928" s="104" customFormat="1"/>
    <row r="3929" s="104" customFormat="1"/>
    <row r="3930" s="104" customFormat="1"/>
    <row r="3931" s="104" customFormat="1"/>
    <row r="3932" s="104" customFormat="1"/>
    <row r="3933" s="104" customFormat="1"/>
    <row r="3934" s="104" customFormat="1"/>
    <row r="3935" s="104" customFormat="1"/>
    <row r="3936" s="104" customFormat="1"/>
    <row r="3937" s="104" customFormat="1"/>
    <row r="3938" s="104" customFormat="1"/>
    <row r="3939" s="104" customFormat="1"/>
    <row r="3940" s="104" customFormat="1"/>
    <row r="3941" s="104" customFormat="1"/>
    <row r="3942" s="104" customFormat="1"/>
    <row r="3943" s="104" customFormat="1"/>
    <row r="3944" s="104" customFormat="1"/>
    <row r="3945" s="104" customFormat="1"/>
    <row r="3946" s="104" customFormat="1"/>
    <row r="3947" s="104" customFormat="1"/>
    <row r="3948" s="104" customFormat="1"/>
    <row r="3949" s="104" customFormat="1"/>
    <row r="3950" s="104" customFormat="1"/>
    <row r="3951" s="104" customFormat="1"/>
    <row r="3952" s="104" customFormat="1"/>
    <row r="3953" s="104" customFormat="1"/>
    <row r="3954" s="104" customFormat="1"/>
    <row r="3955" s="104" customFormat="1"/>
    <row r="3956" s="104" customFormat="1"/>
    <row r="3957" s="104" customFormat="1"/>
    <row r="3958" s="104" customFormat="1"/>
    <row r="3959" s="104" customFormat="1"/>
    <row r="3960" s="104" customFormat="1"/>
    <row r="3961" s="104" customFormat="1"/>
    <row r="3962" s="104" customFormat="1"/>
    <row r="3963" s="104" customFormat="1"/>
    <row r="3964" s="104" customFormat="1"/>
    <row r="3965" s="104" customFormat="1"/>
    <row r="3966" s="104" customFormat="1"/>
    <row r="3967" s="104" customFormat="1"/>
    <row r="3968" s="104" customFormat="1"/>
    <row r="3969" s="104" customFormat="1"/>
    <row r="3970" s="104" customFormat="1"/>
    <row r="3971" s="104" customFormat="1"/>
    <row r="3972" s="104" customFormat="1"/>
    <row r="3973" s="104" customFormat="1"/>
    <row r="3974" s="104" customFormat="1"/>
    <row r="3975" s="104" customFormat="1"/>
    <row r="3976" s="104" customFormat="1"/>
    <row r="3977" s="104" customFormat="1"/>
    <row r="3978" s="104" customFormat="1"/>
    <row r="3979" s="104" customFormat="1"/>
    <row r="3980" s="104" customFormat="1"/>
    <row r="3981" s="104" customFormat="1"/>
    <row r="3982" s="104" customFormat="1"/>
    <row r="3983" s="104" customFormat="1"/>
    <row r="3984" s="104" customFormat="1"/>
    <row r="3985" s="104" customFormat="1"/>
    <row r="3986" s="104" customFormat="1"/>
    <row r="3987" s="104" customFormat="1"/>
    <row r="3988" s="104" customFormat="1"/>
    <row r="3989" s="104" customFormat="1"/>
    <row r="3990" s="104" customFormat="1"/>
    <row r="3991" s="104" customFormat="1"/>
    <row r="3992" s="104" customFormat="1"/>
    <row r="3993" s="104" customFormat="1"/>
    <row r="3994" s="104" customFormat="1"/>
    <row r="3995" s="104" customFormat="1"/>
    <row r="3996" s="104" customFormat="1"/>
    <row r="3997" s="104" customFormat="1"/>
    <row r="3998" s="104" customFormat="1"/>
    <row r="3999" s="104" customFormat="1"/>
    <row r="4000" s="104" customFormat="1"/>
    <row r="4001" s="104" customFormat="1"/>
    <row r="4002" s="104" customFormat="1"/>
    <row r="4003" s="104" customFormat="1"/>
    <row r="4004" s="104" customFormat="1"/>
    <row r="4005" s="104" customFormat="1"/>
    <row r="4006" s="104" customFormat="1"/>
    <row r="4007" s="104" customFormat="1"/>
    <row r="4008" s="104" customFormat="1"/>
    <row r="4009" s="104" customFormat="1"/>
    <row r="4010" s="104" customFormat="1"/>
    <row r="4011" s="104" customFormat="1"/>
    <row r="4012" s="104" customFormat="1"/>
    <row r="4013" s="104" customFormat="1"/>
    <row r="4014" s="104" customFormat="1"/>
    <row r="4015" s="104" customFormat="1"/>
    <row r="4016" s="104" customFormat="1"/>
    <row r="4017" s="104" customFormat="1"/>
    <row r="4018" s="104" customFormat="1"/>
    <row r="4019" s="104" customFormat="1"/>
    <row r="4020" s="104" customFormat="1"/>
    <row r="4021" s="104" customFormat="1"/>
    <row r="4022" s="104" customFormat="1"/>
    <row r="4023" s="104" customFormat="1"/>
    <row r="4024" s="104" customFormat="1"/>
    <row r="4025" s="104" customFormat="1"/>
    <row r="4026" s="104" customFormat="1"/>
    <row r="4027" s="104" customFormat="1"/>
    <row r="4028" s="104" customFormat="1"/>
    <row r="4029" s="104" customFormat="1"/>
    <row r="4030" s="104" customFormat="1"/>
    <row r="4031" s="104" customFormat="1"/>
    <row r="4032" s="104" customFormat="1"/>
    <row r="4033" s="104" customFormat="1"/>
    <row r="4034" s="104" customFormat="1"/>
    <row r="4035" s="104" customFormat="1"/>
    <row r="4036" s="104" customFormat="1"/>
    <row r="4037" s="104" customFormat="1"/>
    <row r="4038" s="104" customFormat="1"/>
    <row r="4039" s="104" customFormat="1"/>
    <row r="4040" s="104" customFormat="1"/>
    <row r="4041" s="104" customFormat="1"/>
    <row r="4042" s="104" customFormat="1"/>
    <row r="4043" s="104" customFormat="1"/>
    <row r="4044" s="104" customFormat="1"/>
    <row r="4045" s="104" customFormat="1"/>
    <row r="4046" s="104" customFormat="1"/>
    <row r="4047" s="104" customFormat="1"/>
    <row r="4048" s="104" customFormat="1"/>
    <row r="4049" s="104" customFormat="1"/>
    <row r="4050" s="104" customFormat="1"/>
    <row r="4051" s="104" customFormat="1"/>
    <row r="4052" s="104" customFormat="1"/>
    <row r="4053" s="104" customFormat="1"/>
    <row r="4054" s="104" customFormat="1"/>
    <row r="4055" s="104" customFormat="1"/>
    <row r="4056" s="104" customFormat="1"/>
    <row r="4057" s="104" customFormat="1"/>
    <row r="4058" s="104" customFormat="1"/>
    <row r="4059" s="104" customFormat="1"/>
    <row r="4060" s="104" customFormat="1"/>
    <row r="4061" s="104" customFormat="1"/>
    <row r="4062" s="104" customFormat="1"/>
    <row r="4063" s="104" customFormat="1"/>
    <row r="4064" s="104" customFormat="1"/>
    <row r="4065" s="104" customFormat="1"/>
    <row r="4066" s="104" customFormat="1"/>
    <row r="4067" s="104" customFormat="1"/>
    <row r="4068" s="104" customFormat="1"/>
    <row r="4069" s="104" customFormat="1"/>
    <row r="4070" s="104" customFormat="1"/>
    <row r="4071" s="104" customFormat="1"/>
    <row r="4072" s="104" customFormat="1"/>
    <row r="4073" s="104" customFormat="1"/>
    <row r="4074" s="104" customFormat="1"/>
    <row r="4075" s="104" customFormat="1"/>
    <row r="4076" s="104" customFormat="1"/>
    <row r="4077" s="104" customFormat="1"/>
    <row r="4078" s="104" customFormat="1"/>
    <row r="4079" s="104" customFormat="1"/>
    <row r="4080" s="104" customFormat="1"/>
    <row r="4081" s="104" customFormat="1"/>
    <row r="4082" s="104" customFormat="1"/>
    <row r="4083" s="104" customFormat="1"/>
    <row r="4084" s="104" customFormat="1"/>
    <row r="4085" s="104" customFormat="1"/>
    <row r="4086" s="104" customFormat="1"/>
    <row r="4087" s="104" customFormat="1"/>
    <row r="4088" s="104" customFormat="1"/>
    <row r="4089" s="104" customFormat="1"/>
    <row r="4090" s="104" customFormat="1"/>
    <row r="4091" s="104" customFormat="1"/>
    <row r="4092" s="104" customFormat="1"/>
    <row r="4093" s="104" customFormat="1"/>
    <row r="4094" s="104" customFormat="1"/>
    <row r="4095" s="104" customFormat="1"/>
    <row r="4096" s="104" customFormat="1"/>
    <row r="4097" s="104" customFormat="1"/>
    <row r="4098" s="104" customFormat="1"/>
    <row r="4099" s="104" customFormat="1"/>
    <row r="4100" s="104" customFormat="1"/>
    <row r="4101" s="104" customFormat="1"/>
    <row r="4102" s="104" customFormat="1"/>
    <row r="4103" s="104" customFormat="1"/>
    <row r="4104" s="104" customFormat="1"/>
    <row r="4105" s="104" customFormat="1"/>
    <row r="4106" s="104" customFormat="1"/>
    <row r="4107" s="104" customFormat="1"/>
    <row r="4108" s="104" customFormat="1"/>
    <row r="4109" s="104" customFormat="1"/>
    <row r="4110" s="104" customFormat="1"/>
    <row r="4111" s="104" customFormat="1"/>
    <row r="4112" s="104" customFormat="1"/>
    <row r="4113" s="104" customFormat="1"/>
    <row r="4114" s="104" customFormat="1"/>
    <row r="4115" s="104" customFormat="1"/>
    <row r="4116" s="104" customFormat="1"/>
    <row r="4117" s="104" customFormat="1"/>
    <row r="4118" s="104" customFormat="1"/>
    <row r="4119" s="104" customFormat="1"/>
    <row r="4120" s="104" customFormat="1"/>
    <row r="4121" s="104" customFormat="1"/>
    <row r="4122" s="104" customFormat="1"/>
    <row r="4123" s="104" customFormat="1"/>
    <row r="4124" s="104" customFormat="1"/>
    <row r="4125" s="104" customFormat="1"/>
    <row r="4126" s="104" customFormat="1"/>
    <row r="4127" s="104" customFormat="1"/>
    <row r="4128" s="104" customFormat="1"/>
    <row r="4129" s="104" customFormat="1"/>
    <row r="4130" s="104" customFormat="1"/>
    <row r="4131" s="104" customFormat="1"/>
    <row r="4132" s="104" customFormat="1"/>
    <row r="4133" s="104" customFormat="1"/>
    <row r="4134" s="104" customFormat="1"/>
    <row r="4135" s="104" customFormat="1"/>
    <row r="4136" s="104" customFormat="1"/>
    <row r="4137" s="104" customFormat="1"/>
    <row r="4138" s="104" customFormat="1"/>
    <row r="4139" s="104" customFormat="1"/>
    <row r="4140" s="104" customFormat="1"/>
    <row r="4141" s="104" customFormat="1"/>
    <row r="4142" s="104" customFormat="1"/>
    <row r="4143" s="104" customFormat="1"/>
    <row r="4144" s="104" customFormat="1"/>
    <row r="4145" s="104" customFormat="1"/>
    <row r="4146" s="104" customFormat="1"/>
    <row r="4147" s="104" customFormat="1"/>
    <row r="4148" s="104" customFormat="1"/>
    <row r="4149" s="104" customFormat="1"/>
    <row r="4150" s="104" customFormat="1"/>
    <row r="4151" s="104" customFormat="1"/>
    <row r="4152" s="104" customFormat="1"/>
    <row r="4153" s="104" customFormat="1"/>
    <row r="4154" s="104" customFormat="1"/>
    <row r="4155" s="104" customFormat="1"/>
    <row r="4156" s="104" customFormat="1"/>
    <row r="4157" s="104" customFormat="1"/>
    <row r="4158" s="104" customFormat="1"/>
    <row r="4159" s="104" customFormat="1"/>
    <row r="4160" s="104" customFormat="1"/>
    <row r="4161" s="104" customFormat="1"/>
    <row r="4162" s="104" customFormat="1"/>
    <row r="4163" s="104" customFormat="1"/>
    <row r="4164" s="104" customFormat="1"/>
    <row r="4165" s="104" customFormat="1"/>
    <row r="4166" s="104" customFormat="1"/>
    <row r="4167" s="104" customFormat="1"/>
    <row r="4168" s="104" customFormat="1"/>
    <row r="4169" s="104" customFormat="1"/>
    <row r="4170" s="104" customFormat="1"/>
    <row r="4171" s="104" customFormat="1"/>
    <row r="4172" s="104" customFormat="1"/>
    <row r="4173" s="104" customFormat="1"/>
    <row r="4174" s="104" customFormat="1"/>
    <row r="4175" s="104" customFormat="1"/>
    <row r="4176" s="104" customFormat="1"/>
    <row r="4177" s="104" customFormat="1"/>
    <row r="4178" s="104" customFormat="1"/>
    <row r="4179" s="104" customFormat="1"/>
    <row r="4180" s="104" customFormat="1"/>
    <row r="4181" s="104" customFormat="1"/>
    <row r="4182" s="104" customFormat="1"/>
    <row r="4183" s="104" customFormat="1"/>
    <row r="4184" s="104" customFormat="1"/>
    <row r="4185" s="104" customFormat="1"/>
    <row r="4186" s="104" customFormat="1"/>
    <row r="4187" s="104" customFormat="1"/>
    <row r="4188" s="104" customFormat="1"/>
    <row r="4189" s="104" customFormat="1"/>
    <row r="4190" s="104" customFormat="1"/>
    <row r="4191" s="104" customFormat="1"/>
    <row r="4192" s="104" customFormat="1"/>
    <row r="4193" s="104" customFormat="1"/>
    <row r="4194" s="104" customFormat="1"/>
    <row r="4195" s="104" customFormat="1"/>
    <row r="4196" s="104" customFormat="1"/>
    <row r="4197" s="104" customFormat="1"/>
    <row r="4198" s="104" customFormat="1"/>
    <row r="4199" s="104" customFormat="1"/>
    <row r="4200" s="104" customFormat="1"/>
    <row r="4201" s="104" customFormat="1"/>
    <row r="4202" s="104" customFormat="1"/>
    <row r="4203" s="104" customFormat="1"/>
    <row r="4204" s="104" customFormat="1"/>
    <row r="4205" s="104" customFormat="1"/>
    <row r="4206" s="104" customFormat="1"/>
    <row r="4207" s="104" customFormat="1"/>
    <row r="4208" s="104" customFormat="1"/>
    <row r="4209" s="104" customFormat="1"/>
    <row r="4210" s="104" customFormat="1"/>
    <row r="4211" s="104" customFormat="1"/>
    <row r="4212" s="104" customFormat="1"/>
    <row r="4213" s="104" customFormat="1"/>
    <row r="4214" s="104" customFormat="1"/>
    <row r="4215" s="104" customFormat="1"/>
    <row r="4216" s="104" customFormat="1"/>
    <row r="4217" s="104" customFormat="1"/>
    <row r="4218" s="104" customFormat="1"/>
    <row r="4219" s="104" customFormat="1"/>
    <row r="4220" s="104" customFormat="1"/>
    <row r="4221" s="104" customFormat="1"/>
    <row r="4222" s="104" customFormat="1"/>
    <row r="4223" s="104" customFormat="1"/>
    <row r="4224" s="104" customFormat="1"/>
    <row r="4225" s="104" customFormat="1"/>
    <row r="4226" s="104" customFormat="1"/>
    <row r="4227" s="104" customFormat="1"/>
    <row r="4228" s="104" customFormat="1"/>
    <row r="4229" s="104" customFormat="1"/>
    <row r="4230" s="104" customFormat="1"/>
    <row r="4231" s="104" customFormat="1"/>
    <row r="4232" s="104" customFormat="1"/>
    <row r="4233" s="104" customFormat="1"/>
    <row r="4234" s="104" customFormat="1"/>
    <row r="4235" s="104" customFormat="1"/>
    <row r="4236" s="104" customFormat="1"/>
    <row r="4237" s="104" customFormat="1"/>
    <row r="4238" s="104" customFormat="1"/>
    <row r="4239" s="104" customFormat="1"/>
    <row r="4240" s="104" customFormat="1"/>
    <row r="4241" s="104" customFormat="1"/>
    <row r="4242" s="104" customFormat="1"/>
    <row r="4243" s="104" customFormat="1"/>
    <row r="4244" s="104" customFormat="1"/>
    <row r="4245" s="104" customFormat="1"/>
    <row r="4246" s="104" customFormat="1"/>
    <row r="4247" s="104" customFormat="1"/>
    <row r="4248" s="104" customFormat="1"/>
    <row r="4249" s="104" customFormat="1"/>
    <row r="4250" s="104" customFormat="1"/>
    <row r="4251" s="104" customFormat="1"/>
    <row r="4252" s="104" customFormat="1"/>
    <row r="4253" s="104" customFormat="1"/>
    <row r="4254" s="104" customFormat="1"/>
    <row r="4255" s="104" customFormat="1"/>
    <row r="4256" s="104" customFormat="1"/>
    <row r="4257" s="104" customFormat="1"/>
    <row r="4258" s="104" customFormat="1"/>
    <row r="4259" s="104" customFormat="1"/>
    <row r="4260" s="104" customFormat="1"/>
    <row r="4261" s="104" customFormat="1"/>
    <row r="4262" s="104" customFormat="1"/>
    <row r="4263" s="104" customFormat="1"/>
    <row r="4264" s="104" customFormat="1"/>
    <row r="4265" s="104" customFormat="1"/>
    <row r="4266" s="104" customFormat="1"/>
    <row r="4267" s="104" customFormat="1"/>
    <row r="4268" s="104" customFormat="1"/>
    <row r="4269" s="104" customFormat="1"/>
    <row r="4270" s="104" customFormat="1"/>
    <row r="4271" s="104" customFormat="1"/>
    <row r="4272" s="104" customFormat="1"/>
    <row r="4273" s="104" customFormat="1"/>
    <row r="4274" s="104" customFormat="1"/>
    <row r="4275" s="104" customFormat="1"/>
    <row r="4276" s="104" customFormat="1"/>
    <row r="4277" s="104" customFormat="1"/>
    <row r="4278" s="104" customFormat="1"/>
    <row r="4279" s="104" customFormat="1"/>
    <row r="4280" s="104" customFormat="1"/>
    <row r="4281" s="104" customFormat="1"/>
    <row r="4282" s="104" customFormat="1"/>
    <row r="4283" s="104" customFormat="1"/>
    <row r="4284" s="104" customFormat="1"/>
    <row r="4285" s="104" customFormat="1"/>
    <row r="4286" s="104" customFormat="1"/>
    <row r="4287" s="104" customFormat="1"/>
    <row r="4288" s="104" customFormat="1"/>
    <row r="4289" s="104" customFormat="1"/>
    <row r="4290" s="104" customFormat="1"/>
    <row r="4291" s="104" customFormat="1"/>
    <row r="4292" s="104" customFormat="1"/>
    <row r="4293" s="104" customFormat="1"/>
    <row r="4294" s="104" customFormat="1"/>
    <row r="4295" s="104" customFormat="1"/>
    <row r="4296" s="104" customFormat="1"/>
    <row r="4297" s="104" customFormat="1"/>
    <row r="4298" s="104" customFormat="1"/>
    <row r="4299" s="104" customFormat="1"/>
    <row r="4300" s="104" customFormat="1"/>
    <row r="4301" s="104" customFormat="1"/>
    <row r="4302" s="104" customFormat="1"/>
    <row r="4303" s="104" customFormat="1"/>
    <row r="4304" s="104" customFormat="1"/>
    <row r="4305" s="104" customFormat="1"/>
    <row r="4306" s="104" customFormat="1"/>
    <row r="4307" s="104" customFormat="1"/>
    <row r="4308" s="104" customFormat="1"/>
    <row r="4309" s="104" customFormat="1"/>
    <row r="4310" s="104" customFormat="1"/>
    <row r="4311" s="104" customFormat="1"/>
    <row r="4312" s="104" customFormat="1"/>
    <row r="4313" s="104" customFormat="1"/>
    <row r="4314" s="104" customFormat="1"/>
    <row r="4315" s="104" customFormat="1"/>
    <row r="4316" s="104" customFormat="1"/>
    <row r="4317" s="104" customFormat="1"/>
    <row r="4318" s="104" customFormat="1"/>
    <row r="4319" s="104" customFormat="1"/>
    <row r="4320" s="104" customFormat="1"/>
    <row r="4321" s="104" customFormat="1"/>
    <row r="4322" s="104" customFormat="1"/>
    <row r="4323" s="104" customFormat="1"/>
    <row r="4324" s="104" customFormat="1"/>
    <row r="4325" s="104" customFormat="1"/>
    <row r="4326" s="104" customFormat="1"/>
    <row r="4327" s="104" customFormat="1"/>
    <row r="4328" s="104" customFormat="1"/>
    <row r="4329" s="104" customFormat="1"/>
    <row r="4330" s="104" customFormat="1"/>
    <row r="4331" s="104" customFormat="1"/>
    <row r="4332" s="104" customFormat="1"/>
    <row r="4333" s="104" customFormat="1"/>
    <row r="4334" s="104" customFormat="1"/>
    <row r="4335" s="104" customFormat="1"/>
    <row r="4336" s="104" customFormat="1"/>
    <row r="4337" s="104" customFormat="1"/>
    <row r="4338" s="104" customFormat="1"/>
    <row r="4339" s="104" customFormat="1"/>
    <row r="4340" s="104" customFormat="1"/>
    <row r="4341" s="104" customFormat="1"/>
    <row r="4342" s="104" customFormat="1"/>
    <row r="4343" s="104" customFormat="1"/>
    <row r="4344" s="104" customFormat="1"/>
    <row r="4345" s="104" customFormat="1"/>
    <row r="4346" s="104" customFormat="1"/>
    <row r="4347" s="104" customFormat="1"/>
    <row r="4348" s="104" customFormat="1"/>
    <row r="4349" s="104" customFormat="1"/>
    <row r="4350" s="104" customFormat="1"/>
    <row r="4351" s="104" customFormat="1"/>
    <row r="4352" s="104" customFormat="1"/>
    <row r="4353" s="104" customFormat="1"/>
    <row r="4354" s="104" customFormat="1"/>
    <row r="4355" s="104" customFormat="1"/>
    <row r="4356" s="104" customFormat="1"/>
    <row r="4357" s="104" customFormat="1"/>
    <row r="4358" s="104" customFormat="1"/>
    <row r="4359" s="104" customFormat="1"/>
    <row r="4360" s="104" customFormat="1"/>
    <row r="4361" s="104" customFormat="1"/>
    <row r="4362" s="104" customFormat="1"/>
    <row r="4363" s="104" customFormat="1"/>
    <row r="4364" s="104" customFormat="1"/>
    <row r="4365" s="104" customFormat="1"/>
    <row r="4366" s="104" customFormat="1"/>
    <row r="4367" s="104" customFormat="1"/>
    <row r="4368" s="104" customFormat="1"/>
    <row r="4369" s="104" customFormat="1"/>
    <row r="4370" s="104" customFormat="1"/>
    <row r="4371" s="104" customFormat="1"/>
    <row r="4372" s="104" customFormat="1"/>
    <row r="4373" s="104" customFormat="1"/>
    <row r="4374" s="104" customFormat="1"/>
    <row r="4375" s="104" customFormat="1"/>
    <row r="4376" s="104" customFormat="1"/>
    <row r="4377" s="104" customFormat="1"/>
    <row r="4378" s="104" customFormat="1"/>
    <row r="4379" s="104" customFormat="1"/>
    <row r="4380" s="104" customFormat="1"/>
    <row r="4381" s="104" customFormat="1"/>
    <row r="4382" s="104" customFormat="1"/>
    <row r="4383" s="104" customFormat="1"/>
    <row r="4384" s="104" customFormat="1"/>
    <row r="4385" s="104" customFormat="1"/>
    <row r="4386" s="104" customFormat="1"/>
    <row r="4387" s="104" customFormat="1"/>
    <row r="4388" s="104" customFormat="1"/>
    <row r="4389" s="104" customFormat="1"/>
    <row r="4390" s="104" customFormat="1"/>
    <row r="4391" s="104" customFormat="1"/>
    <row r="4392" s="104" customFormat="1"/>
    <row r="4393" s="104" customFormat="1"/>
    <row r="4394" s="104" customFormat="1"/>
    <row r="4395" s="104" customFormat="1"/>
    <row r="4396" s="104" customFormat="1"/>
    <row r="4397" s="104" customFormat="1"/>
    <row r="4398" s="104" customFormat="1"/>
    <row r="4399" s="104" customFormat="1"/>
    <row r="4400" s="104" customFormat="1"/>
    <row r="4401" s="104" customFormat="1"/>
    <row r="4402" s="104" customFormat="1"/>
    <row r="4403" s="104" customFormat="1"/>
    <row r="4404" s="104" customFormat="1"/>
    <row r="4405" s="104" customFormat="1"/>
    <row r="4406" s="104" customFormat="1"/>
    <row r="4407" s="104" customFormat="1"/>
    <row r="4408" s="104" customFormat="1"/>
    <row r="4409" s="104" customFormat="1"/>
    <row r="4410" s="104" customFormat="1"/>
    <row r="4411" s="104" customFormat="1"/>
    <row r="4412" s="104" customFormat="1"/>
    <row r="4413" s="104" customFormat="1"/>
    <row r="4414" s="104" customFormat="1"/>
    <row r="4415" s="104" customFormat="1"/>
    <row r="4416" s="104" customFormat="1"/>
    <row r="4417" s="104" customFormat="1"/>
    <row r="4418" s="104" customFormat="1"/>
    <row r="4419" s="104" customFormat="1"/>
    <row r="4420" s="104" customFormat="1"/>
    <row r="4421" s="104" customFormat="1"/>
    <row r="4422" s="104" customFormat="1"/>
    <row r="4423" s="104" customFormat="1"/>
    <row r="4424" s="104" customFormat="1"/>
    <row r="4425" s="104" customFormat="1"/>
    <row r="4426" s="104" customFormat="1"/>
    <row r="4427" s="104" customFormat="1"/>
    <row r="4428" s="104" customFormat="1"/>
    <row r="4429" s="104" customFormat="1"/>
    <row r="4430" s="104" customFormat="1"/>
    <row r="4431" s="104" customFormat="1"/>
    <row r="4432" s="104" customFormat="1"/>
    <row r="4433" s="104" customFormat="1"/>
    <row r="4434" s="104" customFormat="1"/>
    <row r="4435" s="104" customFormat="1"/>
    <row r="4436" s="104" customFormat="1"/>
    <row r="4437" s="104" customFormat="1"/>
    <row r="4438" s="104" customFormat="1"/>
    <row r="4439" s="104" customFormat="1"/>
    <row r="4440" s="104" customFormat="1"/>
    <row r="4441" s="104" customFormat="1"/>
    <row r="4442" s="104" customFormat="1"/>
    <row r="4443" s="104" customFormat="1"/>
    <row r="4444" s="104" customFormat="1"/>
    <row r="4445" s="104" customFormat="1"/>
    <row r="4446" s="104" customFormat="1"/>
    <row r="4447" s="104" customFormat="1"/>
    <row r="4448" s="104" customFormat="1"/>
    <row r="4449" s="104" customFormat="1"/>
    <row r="4450" s="104" customFormat="1"/>
    <row r="4451" s="104" customFormat="1"/>
    <row r="4452" s="104" customFormat="1"/>
    <row r="4453" s="104" customFormat="1"/>
    <row r="4454" s="104" customFormat="1"/>
    <row r="4455" s="104" customFormat="1"/>
    <row r="4456" s="104" customFormat="1"/>
    <row r="4457" s="104" customFormat="1"/>
    <row r="4458" s="104" customFormat="1"/>
    <row r="4459" s="104" customFormat="1"/>
    <row r="4460" s="104" customFormat="1"/>
    <row r="4461" s="104" customFormat="1"/>
    <row r="4462" s="104" customFormat="1"/>
    <row r="4463" s="104" customFormat="1"/>
    <row r="4464" s="104" customFormat="1"/>
    <row r="4465" s="104" customFormat="1"/>
    <row r="4466" s="104" customFormat="1"/>
    <row r="4467" s="104" customFormat="1"/>
    <row r="4468" s="104" customFormat="1"/>
    <row r="4469" s="104" customFormat="1"/>
    <row r="4470" s="104" customFormat="1"/>
    <row r="4471" s="104" customFormat="1"/>
    <row r="4472" s="104" customFormat="1"/>
    <row r="4473" s="104" customFormat="1"/>
    <row r="4474" s="104" customFormat="1"/>
    <row r="4475" s="104" customFormat="1"/>
    <row r="4476" s="104" customFormat="1"/>
    <row r="4477" s="104" customFormat="1"/>
    <row r="4478" s="104" customFormat="1"/>
    <row r="4479" s="104" customFormat="1"/>
    <row r="4480" s="104" customFormat="1"/>
    <row r="4481" s="104" customFormat="1"/>
    <row r="4482" s="104" customFormat="1"/>
    <row r="4483" s="104" customFormat="1"/>
    <row r="4484" s="104" customFormat="1"/>
    <row r="4485" s="104" customFormat="1"/>
    <row r="4486" s="104" customFormat="1"/>
    <row r="4487" s="104" customFormat="1"/>
    <row r="4488" s="104" customFormat="1"/>
    <row r="4489" s="104" customFormat="1"/>
    <row r="4490" s="104" customFormat="1"/>
    <row r="4491" s="104" customFormat="1"/>
    <row r="4492" s="104" customFormat="1"/>
    <row r="4493" s="104" customFormat="1"/>
    <row r="4494" s="104" customFormat="1"/>
    <row r="4495" s="104" customFormat="1"/>
    <row r="4496" s="104" customFormat="1"/>
    <row r="4497" s="104" customFormat="1"/>
    <row r="4498" s="104" customFormat="1"/>
    <row r="4499" s="104" customFormat="1"/>
    <row r="4500" s="104" customFormat="1"/>
    <row r="4501" s="104" customFormat="1"/>
    <row r="4502" s="104" customFormat="1"/>
    <row r="4503" s="104" customFormat="1"/>
    <row r="4504" s="104" customFormat="1"/>
    <row r="4505" s="104" customFormat="1"/>
    <row r="4506" s="104" customFormat="1"/>
    <row r="4507" s="104" customFormat="1"/>
    <row r="4508" s="104" customFormat="1"/>
    <row r="4509" s="104" customFormat="1"/>
    <row r="4510" s="104" customFormat="1"/>
    <row r="4511" s="104" customFormat="1"/>
    <row r="4512" s="104" customFormat="1"/>
    <row r="4513" s="104" customFormat="1"/>
    <row r="4514" s="104" customFormat="1"/>
    <row r="4515" s="104" customFormat="1"/>
    <row r="4516" s="104" customFormat="1"/>
    <row r="4517" s="104" customFormat="1"/>
    <row r="4518" s="104" customFormat="1"/>
    <row r="4519" s="104" customFormat="1"/>
    <row r="4520" s="104" customFormat="1"/>
    <row r="4521" s="104" customFormat="1"/>
    <row r="4522" s="104" customFormat="1"/>
    <row r="4523" s="104" customFormat="1"/>
    <row r="4524" s="104" customFormat="1"/>
    <row r="4525" s="104" customFormat="1"/>
    <row r="4526" s="104" customFormat="1"/>
    <row r="4527" s="104" customFormat="1"/>
    <row r="4528" s="104" customFormat="1"/>
    <row r="4529" s="104" customFormat="1"/>
    <row r="4530" s="104" customFormat="1"/>
    <row r="4531" s="104" customFormat="1"/>
    <row r="4532" s="104" customFormat="1"/>
    <row r="4533" s="104" customFormat="1"/>
    <row r="4534" s="104" customFormat="1"/>
    <row r="4535" s="104" customFormat="1"/>
    <row r="4536" s="104" customFormat="1"/>
    <row r="4537" s="104" customFormat="1"/>
    <row r="4538" s="104" customFormat="1"/>
    <row r="4539" s="104" customFormat="1"/>
    <row r="4540" s="104" customFormat="1"/>
    <row r="4541" s="104" customFormat="1"/>
    <row r="4542" s="104" customFormat="1"/>
    <row r="4543" s="104" customFormat="1"/>
    <row r="4544" s="104" customFormat="1"/>
    <row r="4545" s="104" customFormat="1"/>
    <row r="4546" s="104" customFormat="1"/>
    <row r="4547" s="104" customFormat="1"/>
    <row r="4548" s="104" customFormat="1"/>
    <row r="4549" s="104" customFormat="1"/>
    <row r="4550" s="104" customFormat="1"/>
    <row r="4551" s="104" customFormat="1"/>
    <row r="4552" s="104" customFormat="1"/>
    <row r="4553" s="104" customFormat="1"/>
    <row r="4554" s="104" customFormat="1"/>
    <row r="4555" s="104" customFormat="1"/>
    <row r="4556" s="104" customFormat="1"/>
    <row r="4557" s="104" customFormat="1"/>
    <row r="4558" s="104" customFormat="1"/>
    <row r="4559" s="104" customFormat="1"/>
    <row r="4560" s="104" customFormat="1"/>
    <row r="4561" s="104" customFormat="1"/>
    <row r="4562" s="104" customFormat="1"/>
    <row r="4563" s="104" customFormat="1"/>
    <row r="4564" s="104" customFormat="1"/>
    <row r="4565" s="104" customFormat="1"/>
    <row r="4566" s="104" customFormat="1"/>
    <row r="4567" s="104" customFormat="1"/>
    <row r="4568" s="104" customFormat="1"/>
    <row r="4569" s="104" customFormat="1"/>
    <row r="4570" s="104" customFormat="1"/>
    <row r="4571" s="104" customFormat="1"/>
    <row r="4572" s="104" customFormat="1"/>
    <row r="4573" s="104" customFormat="1"/>
    <row r="4574" s="104" customFormat="1"/>
    <row r="4575" s="104" customFormat="1"/>
    <row r="4576" s="104" customFormat="1"/>
    <row r="4577" s="104" customFormat="1"/>
    <row r="4578" s="104" customFormat="1"/>
    <row r="4579" s="104" customFormat="1"/>
    <row r="4580" s="104" customFormat="1"/>
    <row r="4581" s="104" customFormat="1"/>
    <row r="4582" s="104" customFormat="1"/>
    <row r="4583" s="104" customFormat="1"/>
    <row r="4584" s="104" customFormat="1"/>
    <row r="4585" s="104" customFormat="1"/>
    <row r="4586" s="104" customFormat="1"/>
    <row r="4587" s="104" customFormat="1"/>
    <row r="4588" s="104" customFormat="1"/>
    <row r="4589" s="104" customFormat="1"/>
    <row r="4590" s="104" customFormat="1"/>
    <row r="4591" s="104" customFormat="1"/>
    <row r="4592" s="104" customFormat="1"/>
    <row r="4593" s="104" customFormat="1"/>
    <row r="4594" s="104" customFormat="1"/>
    <row r="4595" s="104" customFormat="1"/>
    <row r="4596" s="104" customFormat="1"/>
    <row r="4597" s="104" customFormat="1"/>
    <row r="4598" s="104" customFormat="1"/>
    <row r="4599" s="104" customFormat="1"/>
    <row r="4600" s="104" customFormat="1"/>
    <row r="4601" s="104" customFormat="1"/>
    <row r="4602" s="104" customFormat="1"/>
    <row r="4603" s="104" customFormat="1"/>
    <row r="4604" s="104" customFormat="1"/>
    <row r="4605" s="104" customFormat="1"/>
    <row r="4606" s="104" customFormat="1"/>
    <row r="4607" s="104" customFormat="1"/>
    <row r="4608" s="104" customFormat="1"/>
    <row r="4609" s="104" customFormat="1"/>
    <row r="4610" s="104" customFormat="1"/>
    <row r="4611" s="104" customFormat="1"/>
    <row r="4612" s="104" customFormat="1"/>
    <row r="4613" s="104" customFormat="1"/>
    <row r="4614" s="104" customFormat="1"/>
    <row r="4615" s="104" customFormat="1"/>
    <row r="4616" s="104" customFormat="1"/>
    <row r="4617" s="104" customFormat="1"/>
    <row r="4618" s="104" customFormat="1"/>
    <row r="4619" s="104" customFormat="1"/>
    <row r="4620" s="104" customFormat="1"/>
    <row r="4621" s="104" customFormat="1"/>
    <row r="4622" s="104" customFormat="1"/>
    <row r="4623" s="104" customFormat="1"/>
    <row r="4624" s="104" customFormat="1"/>
    <row r="4625" s="104" customFormat="1"/>
    <row r="4626" s="104" customFormat="1"/>
    <row r="4627" s="104" customFormat="1"/>
    <row r="4628" s="104" customFormat="1"/>
    <row r="4629" s="104" customFormat="1"/>
    <row r="4630" s="104" customFormat="1"/>
    <row r="4631" s="104" customFormat="1"/>
    <row r="4632" s="104" customFormat="1"/>
    <row r="4633" s="104" customFormat="1"/>
    <row r="4634" s="104" customFormat="1"/>
    <row r="4635" s="104" customFormat="1"/>
    <row r="4636" s="104" customFormat="1"/>
    <row r="4637" s="104" customFormat="1"/>
    <row r="4638" s="104" customFormat="1"/>
    <row r="4639" s="104" customFormat="1"/>
    <row r="4640" s="104" customFormat="1"/>
    <row r="4641" s="104" customFormat="1"/>
    <row r="4642" s="104" customFormat="1"/>
    <row r="4643" s="104" customFormat="1"/>
    <row r="4644" s="104" customFormat="1"/>
    <row r="4645" s="104" customFormat="1"/>
    <row r="4646" s="104" customFormat="1"/>
    <row r="4647" s="104" customFormat="1"/>
    <row r="4648" s="104" customFormat="1"/>
    <row r="4649" s="104" customFormat="1"/>
    <row r="4650" s="104" customFormat="1"/>
    <row r="4651" s="104" customFormat="1"/>
    <row r="4652" s="104" customFormat="1"/>
    <row r="4653" s="104" customFormat="1"/>
    <row r="4654" s="104" customFormat="1"/>
    <row r="4655" s="104" customFormat="1"/>
    <row r="4656" s="104" customFormat="1"/>
    <row r="4657" s="104" customFormat="1"/>
    <row r="4658" s="104" customFormat="1"/>
    <row r="4659" s="104" customFormat="1"/>
    <row r="4660" s="104" customFormat="1"/>
    <row r="4661" s="104" customFormat="1"/>
    <row r="4662" s="104" customFormat="1"/>
    <row r="4663" s="104" customFormat="1"/>
    <row r="4664" s="104" customFormat="1"/>
    <row r="4665" s="104" customFormat="1"/>
    <row r="4666" s="104" customFormat="1"/>
    <row r="4667" s="104" customFormat="1"/>
    <row r="4668" s="104" customFormat="1"/>
    <row r="4669" s="104" customFormat="1"/>
    <row r="4670" s="104" customFormat="1"/>
    <row r="4671" s="104" customFormat="1"/>
    <row r="4672" s="104" customFormat="1"/>
    <row r="4673" s="104" customFormat="1"/>
    <row r="4674" s="104" customFormat="1"/>
    <row r="4675" s="104" customFormat="1"/>
    <row r="4676" s="104" customFormat="1"/>
    <row r="4677" s="104" customFormat="1"/>
    <row r="4678" s="104" customFormat="1"/>
    <row r="4679" s="104" customFormat="1"/>
    <row r="4680" s="104" customFormat="1"/>
    <row r="4681" s="104" customFormat="1"/>
    <row r="4682" s="104" customFormat="1"/>
    <row r="4683" s="104" customFormat="1"/>
    <row r="4684" s="104" customFormat="1"/>
    <row r="4685" s="104" customFormat="1"/>
    <row r="4686" s="104" customFormat="1"/>
    <row r="4687" s="104" customFormat="1"/>
    <row r="4688" s="104" customFormat="1"/>
    <row r="4689" s="104" customFormat="1"/>
    <row r="4690" s="104" customFormat="1"/>
    <row r="4691" s="104" customFormat="1"/>
    <row r="4692" s="104" customFormat="1"/>
    <row r="4693" s="104" customFormat="1"/>
    <row r="4694" s="104" customFormat="1"/>
    <row r="4695" s="104" customFormat="1"/>
    <row r="4696" s="104" customFormat="1"/>
    <row r="4697" s="104" customFormat="1"/>
    <row r="4698" s="104" customFormat="1"/>
    <row r="4699" s="104" customFormat="1"/>
    <row r="4700" s="104" customFormat="1"/>
    <row r="4701" s="104" customFormat="1"/>
    <row r="4702" s="104" customFormat="1"/>
    <row r="4703" s="104" customFormat="1"/>
    <row r="4704" s="104" customFormat="1"/>
    <row r="4705" s="104" customFormat="1"/>
    <row r="4706" s="104" customFormat="1"/>
    <row r="4707" s="104" customFormat="1"/>
    <row r="4708" s="104" customFormat="1"/>
    <row r="4709" s="104" customFormat="1"/>
    <row r="4710" s="104" customFormat="1"/>
    <row r="4711" s="104" customFormat="1"/>
    <row r="4712" s="104" customFormat="1"/>
    <row r="4713" s="104" customFormat="1"/>
    <row r="4714" s="104" customFormat="1"/>
    <row r="4715" s="104" customFormat="1"/>
    <row r="4716" s="104" customFormat="1"/>
    <row r="4717" s="104" customFormat="1"/>
    <row r="4718" s="104" customFormat="1"/>
    <row r="4719" s="104" customFormat="1"/>
    <row r="4720" s="104" customFormat="1"/>
    <row r="4721" s="104" customFormat="1"/>
    <row r="4722" s="104" customFormat="1"/>
    <row r="4723" s="104" customFormat="1"/>
    <row r="4724" s="104" customFormat="1"/>
    <row r="4725" s="104" customFormat="1"/>
    <row r="4726" s="104" customFormat="1"/>
    <row r="4727" s="104" customFormat="1"/>
    <row r="4728" s="104" customFormat="1"/>
    <row r="4729" s="104" customFormat="1"/>
    <row r="4730" s="104" customFormat="1"/>
    <row r="4731" s="104" customFormat="1"/>
    <row r="4732" s="104" customFormat="1"/>
    <row r="4733" s="104" customFormat="1"/>
    <row r="4734" s="104" customFormat="1"/>
    <row r="4735" s="104" customFormat="1"/>
    <row r="4736" s="104" customFormat="1"/>
    <row r="4737" s="104" customFormat="1"/>
    <row r="4738" s="104" customFormat="1"/>
    <row r="4739" s="104" customFormat="1"/>
    <row r="4740" s="104" customFormat="1"/>
    <row r="4741" s="104" customFormat="1"/>
    <row r="4742" s="104" customFormat="1"/>
    <row r="4743" s="104" customFormat="1"/>
    <row r="4744" s="104" customFormat="1"/>
    <row r="4745" s="104" customFormat="1"/>
    <row r="4746" s="104" customFormat="1"/>
    <row r="4747" s="104" customFormat="1"/>
    <row r="4748" s="104" customFormat="1"/>
    <row r="4749" s="104" customFormat="1"/>
    <row r="4750" s="104" customFormat="1"/>
    <row r="4751" s="104" customFormat="1"/>
    <row r="4752" s="104" customFormat="1"/>
    <row r="4753" s="104" customFormat="1"/>
    <row r="4754" s="104" customFormat="1"/>
    <row r="4755" s="104" customFormat="1"/>
    <row r="4756" s="104" customFormat="1"/>
    <row r="4757" s="104" customFormat="1"/>
    <row r="4758" s="104" customFormat="1"/>
    <row r="4759" s="104" customFormat="1"/>
    <row r="4760" s="104" customFormat="1"/>
    <row r="4761" s="104" customFormat="1"/>
    <row r="4762" s="104" customFormat="1"/>
    <row r="4763" s="104" customFormat="1"/>
    <row r="4764" s="104" customFormat="1"/>
    <row r="4765" s="104" customFormat="1"/>
    <row r="4766" s="104" customFormat="1"/>
    <row r="4767" s="104" customFormat="1"/>
    <row r="4768" s="104" customFormat="1"/>
    <row r="4769" s="104" customFormat="1"/>
    <row r="4770" s="104" customFormat="1"/>
    <row r="4771" s="104" customFormat="1"/>
    <row r="4772" s="104" customFormat="1"/>
    <row r="4773" s="104" customFormat="1"/>
    <row r="4774" s="104" customFormat="1"/>
    <row r="4775" s="104" customFormat="1"/>
    <row r="4776" s="104" customFormat="1"/>
    <row r="4777" s="104" customFormat="1"/>
    <row r="4778" s="104" customFormat="1"/>
    <row r="4779" s="104" customFormat="1"/>
    <row r="4780" s="104" customFormat="1"/>
    <row r="4781" s="104" customFormat="1"/>
    <row r="4782" s="104" customFormat="1"/>
    <row r="4783" s="104" customFormat="1"/>
    <row r="4784" s="104" customFormat="1"/>
    <row r="4785" s="104" customFormat="1"/>
    <row r="4786" s="104" customFormat="1"/>
    <row r="4787" s="104" customFormat="1"/>
    <row r="4788" s="104" customFormat="1"/>
    <row r="4789" s="104" customFormat="1"/>
    <row r="4790" s="104" customFormat="1"/>
    <row r="4791" s="104" customFormat="1"/>
    <row r="4792" s="104" customFormat="1"/>
    <row r="4793" s="104" customFormat="1"/>
    <row r="4794" s="104" customFormat="1"/>
    <row r="4795" s="104" customFormat="1"/>
    <row r="4796" s="104" customFormat="1"/>
    <row r="4797" s="104" customFormat="1"/>
    <row r="4798" s="104" customFormat="1"/>
    <row r="4799" s="104" customFormat="1"/>
    <row r="4800" s="104" customFormat="1"/>
    <row r="4801" s="104" customFormat="1"/>
    <row r="4802" s="104" customFormat="1"/>
    <row r="4803" s="104" customFormat="1"/>
    <row r="4804" s="104" customFormat="1"/>
    <row r="4805" s="104" customFormat="1"/>
    <row r="4806" s="104" customFormat="1"/>
    <row r="4807" s="104" customFormat="1"/>
    <row r="4808" s="104" customFormat="1"/>
    <row r="4809" s="104" customFormat="1"/>
    <row r="4810" s="104" customFormat="1"/>
    <row r="4811" s="104" customFormat="1"/>
    <row r="4812" s="104" customFormat="1"/>
    <row r="4813" s="104" customFormat="1"/>
    <row r="4814" s="104" customFormat="1"/>
    <row r="4815" s="104" customFormat="1"/>
    <row r="4816" s="104" customFormat="1"/>
    <row r="4817" s="104" customFormat="1"/>
    <row r="4818" s="104" customFormat="1"/>
    <row r="4819" s="104" customFormat="1"/>
    <row r="4820" s="104" customFormat="1"/>
    <row r="4821" s="104" customFormat="1"/>
    <row r="4822" s="104" customFormat="1"/>
    <row r="4823" s="104" customFormat="1"/>
    <row r="4824" s="104" customFormat="1"/>
    <row r="4825" s="104" customFormat="1"/>
    <row r="4826" s="104" customFormat="1"/>
    <row r="4827" s="104" customFormat="1"/>
    <row r="4828" s="104" customFormat="1"/>
    <row r="4829" s="104" customFormat="1"/>
    <row r="4830" s="104" customFormat="1"/>
    <row r="4831" s="104" customFormat="1"/>
    <row r="4832" s="104" customFormat="1"/>
    <row r="4833" s="104" customFormat="1"/>
    <row r="4834" s="104" customFormat="1"/>
    <row r="4835" s="104" customFormat="1"/>
    <row r="4836" s="104" customFormat="1"/>
    <row r="4837" s="104" customFormat="1"/>
    <row r="4838" s="104" customFormat="1"/>
    <row r="4839" s="104" customFormat="1"/>
    <row r="4840" s="104" customFormat="1"/>
    <row r="4841" s="104" customFormat="1"/>
    <row r="4842" s="104" customFormat="1"/>
    <row r="4843" s="104" customFormat="1"/>
    <row r="4844" s="104" customFormat="1"/>
    <row r="4845" s="104" customFormat="1"/>
    <row r="4846" s="104" customFormat="1"/>
    <row r="4847" s="104" customFormat="1"/>
    <row r="4848" s="104" customFormat="1"/>
    <row r="4849" s="104" customFormat="1"/>
    <row r="4850" s="104" customFormat="1"/>
    <row r="4851" s="104" customFormat="1"/>
    <row r="4852" s="104" customFormat="1"/>
    <row r="4853" s="104" customFormat="1"/>
    <row r="4854" s="104" customFormat="1"/>
    <row r="4855" s="104" customFormat="1"/>
    <row r="4856" s="104" customFormat="1"/>
    <row r="4857" s="104" customFormat="1"/>
    <row r="4858" s="104" customFormat="1"/>
    <row r="4859" s="104" customFormat="1"/>
    <row r="4860" s="104" customFormat="1"/>
    <row r="4861" s="104" customFormat="1"/>
    <row r="4862" s="104" customFormat="1"/>
    <row r="4863" s="104" customFormat="1"/>
    <row r="4864" s="104" customFormat="1"/>
    <row r="4865" s="104" customFormat="1"/>
    <row r="4866" s="104" customFormat="1"/>
    <row r="4867" s="104" customFormat="1"/>
    <row r="4868" s="104" customFormat="1"/>
    <row r="4869" s="104" customFormat="1"/>
    <row r="4870" s="104" customFormat="1"/>
    <row r="4871" s="104" customFormat="1"/>
    <row r="4872" s="104" customFormat="1"/>
    <row r="4873" s="104" customFormat="1"/>
    <row r="4874" s="104" customFormat="1"/>
    <row r="4875" s="104" customFormat="1"/>
    <row r="4876" s="104" customFormat="1"/>
    <row r="4877" s="104" customFormat="1"/>
    <row r="4878" s="104" customFormat="1"/>
    <row r="4879" s="104" customFormat="1"/>
    <row r="4880" s="104" customFormat="1"/>
    <row r="4881" s="104" customFormat="1"/>
    <row r="4882" s="104" customFormat="1"/>
    <row r="4883" s="104" customFormat="1"/>
    <row r="4884" s="104" customFormat="1"/>
    <row r="4885" s="104" customFormat="1"/>
    <row r="4886" s="104" customFormat="1"/>
    <row r="4887" s="104" customFormat="1"/>
    <row r="4888" s="104" customFormat="1"/>
    <row r="4889" s="104" customFormat="1"/>
    <row r="4890" s="104" customFormat="1"/>
    <row r="4891" s="104" customFormat="1"/>
    <row r="4892" s="104" customFormat="1"/>
    <row r="4893" s="104" customFormat="1"/>
    <row r="4894" s="104" customFormat="1"/>
    <row r="4895" s="104" customFormat="1"/>
    <row r="4896" s="104" customFormat="1"/>
    <row r="4897" s="104" customFormat="1"/>
    <row r="4898" s="104" customFormat="1"/>
    <row r="4899" s="104" customFormat="1"/>
    <row r="4900" s="104" customFormat="1"/>
    <row r="4901" s="104" customFormat="1"/>
    <row r="4902" s="104" customFormat="1"/>
    <row r="4903" s="104" customFormat="1"/>
    <row r="4904" s="104" customFormat="1"/>
    <row r="4905" s="104" customFormat="1"/>
    <row r="4906" s="104" customFormat="1"/>
    <row r="4907" s="104" customFormat="1"/>
    <row r="4908" s="104" customFormat="1"/>
    <row r="4909" s="104" customFormat="1"/>
    <row r="4910" s="104" customFormat="1"/>
    <row r="4911" s="104" customFormat="1"/>
    <row r="4912" s="104" customFormat="1"/>
    <row r="4913" s="104" customFormat="1"/>
    <row r="4914" s="104" customFormat="1"/>
    <row r="4915" s="104" customFormat="1"/>
    <row r="4916" s="104" customFormat="1"/>
    <row r="4917" s="104" customFormat="1"/>
    <row r="4918" s="104" customFormat="1"/>
    <row r="4919" s="104" customFormat="1"/>
    <row r="4920" s="104" customFormat="1"/>
    <row r="4921" s="104" customFormat="1"/>
    <row r="4922" s="104" customFormat="1"/>
    <row r="4923" s="104" customFormat="1"/>
    <row r="4924" s="104" customFormat="1"/>
    <row r="4925" s="104" customFormat="1"/>
    <row r="4926" s="104" customFormat="1"/>
    <row r="4927" s="104" customFormat="1"/>
    <row r="4928" s="104" customFormat="1"/>
    <row r="4929" s="104" customFormat="1"/>
    <row r="4930" s="104" customFormat="1"/>
    <row r="4931" s="104" customFormat="1"/>
    <row r="4932" s="104" customFormat="1"/>
    <row r="4933" s="104" customFormat="1"/>
    <row r="4934" s="104" customFormat="1"/>
    <row r="4935" s="104" customFormat="1"/>
    <row r="4936" s="104" customFormat="1"/>
    <row r="4937" s="104" customFormat="1"/>
    <row r="4938" s="104" customFormat="1"/>
    <row r="4939" s="104" customFormat="1"/>
    <row r="4940" s="104" customFormat="1"/>
    <row r="4941" s="104" customFormat="1"/>
    <row r="4942" s="104" customFormat="1"/>
    <row r="4943" s="104" customFormat="1"/>
    <row r="4944" s="104" customFormat="1"/>
    <row r="4945" s="104" customFormat="1"/>
    <row r="4946" s="104" customFormat="1"/>
    <row r="4947" s="104" customFormat="1"/>
    <row r="4948" s="104" customFormat="1"/>
    <row r="4949" s="104" customFormat="1"/>
    <row r="4950" s="104" customFormat="1"/>
    <row r="4951" s="104" customFormat="1"/>
    <row r="4952" s="104" customFormat="1"/>
    <row r="4953" s="104" customFormat="1"/>
    <row r="4954" s="104" customFormat="1"/>
    <row r="4955" s="104" customFormat="1"/>
    <row r="4956" s="104" customFormat="1"/>
    <row r="4957" s="104" customFormat="1"/>
    <row r="4958" s="104" customFormat="1"/>
    <row r="4959" s="104" customFormat="1"/>
    <row r="4960" s="104" customFormat="1"/>
    <row r="4961" s="104" customFormat="1"/>
    <row r="4962" s="104" customFormat="1"/>
    <row r="4963" s="104" customFormat="1"/>
    <row r="4964" s="104" customFormat="1"/>
    <row r="4965" s="104" customFormat="1"/>
    <row r="4966" s="104" customFormat="1"/>
    <row r="4967" s="104" customFormat="1"/>
    <row r="4968" s="104" customFormat="1"/>
    <row r="4969" s="104" customFormat="1"/>
    <row r="4970" s="104" customFormat="1"/>
    <row r="4971" s="104" customFormat="1"/>
    <row r="4972" s="104" customFormat="1"/>
    <row r="4973" s="104" customFormat="1"/>
    <row r="4974" s="104" customFormat="1"/>
    <row r="4975" s="104" customFormat="1"/>
    <row r="4976" s="104" customFormat="1"/>
    <row r="4977" s="104" customFormat="1"/>
    <row r="4978" s="104" customFormat="1"/>
    <row r="4979" s="104" customFormat="1"/>
    <row r="4980" s="104" customFormat="1"/>
    <row r="4981" s="104" customFormat="1"/>
    <row r="4982" s="104" customFormat="1"/>
    <row r="4983" s="104" customFormat="1"/>
    <row r="4984" s="104" customFormat="1"/>
    <row r="4985" s="104" customFormat="1"/>
    <row r="4986" s="104" customFormat="1"/>
    <row r="4987" s="104" customFormat="1"/>
    <row r="4988" s="104" customFormat="1"/>
    <row r="4989" s="104" customFormat="1"/>
    <row r="4990" s="104" customFormat="1"/>
    <row r="4991" s="104" customFormat="1"/>
    <row r="4992" s="104" customFormat="1"/>
    <row r="4993" s="104" customFormat="1"/>
    <row r="4994" s="104" customFormat="1"/>
    <row r="4995" s="104" customFormat="1"/>
    <row r="4996" s="104" customFormat="1"/>
    <row r="4997" s="104" customFormat="1"/>
    <row r="4998" s="104" customFormat="1"/>
    <row r="4999" s="104" customFormat="1"/>
    <row r="5000" s="104" customFormat="1"/>
    <row r="5001" s="104" customFormat="1"/>
    <row r="5002" s="104" customFormat="1"/>
    <row r="5003" s="104" customFormat="1"/>
    <row r="5004" s="104" customFormat="1"/>
    <row r="5005" s="104" customFormat="1"/>
    <row r="5006" s="104" customFormat="1"/>
    <row r="5007" s="104" customFormat="1"/>
    <row r="5008" s="104" customFormat="1"/>
    <row r="5009" s="104" customFormat="1"/>
    <row r="5010" s="104" customFormat="1"/>
    <row r="5011" s="104" customFormat="1"/>
    <row r="5012" s="104" customFormat="1"/>
    <row r="5013" s="104" customFormat="1"/>
    <row r="5014" s="104" customFormat="1"/>
    <row r="5015" s="104" customFormat="1"/>
    <row r="5016" s="104" customFormat="1"/>
    <row r="5017" s="104" customFormat="1"/>
    <row r="5018" s="104" customFormat="1"/>
    <row r="5019" s="104" customFormat="1"/>
    <row r="5020" s="104" customFormat="1"/>
    <row r="5021" s="104" customFormat="1"/>
    <row r="5022" s="104" customFormat="1"/>
    <row r="5023" s="104" customFormat="1"/>
    <row r="5024" s="104" customFormat="1"/>
    <row r="5025" s="104" customFormat="1"/>
    <row r="5026" s="104" customFormat="1"/>
    <row r="5027" s="104" customFormat="1"/>
    <row r="5028" s="104" customFormat="1"/>
    <row r="5029" s="104" customFormat="1"/>
    <row r="5030" s="104" customFormat="1"/>
    <row r="5031" s="104" customFormat="1"/>
    <row r="5032" s="104" customFormat="1"/>
    <row r="5033" s="104" customFormat="1"/>
    <row r="5034" s="104" customFormat="1"/>
    <row r="5035" s="104" customFormat="1"/>
    <row r="5036" s="104" customFormat="1"/>
    <row r="5037" s="104" customFormat="1"/>
    <row r="5038" s="104" customFormat="1"/>
    <row r="5039" s="104" customFormat="1"/>
    <row r="5040" s="104" customFormat="1"/>
    <row r="5041" s="104" customFormat="1"/>
    <row r="5042" s="104" customFormat="1"/>
    <row r="5043" s="104" customFormat="1"/>
    <row r="5044" s="104" customFormat="1"/>
    <row r="5045" s="104" customFormat="1"/>
    <row r="5046" s="104" customFormat="1"/>
    <row r="5047" s="104" customFormat="1"/>
    <row r="5048" s="104" customFormat="1"/>
    <row r="5049" s="104" customFormat="1"/>
    <row r="5050" s="104" customFormat="1"/>
    <row r="5051" s="104" customFormat="1"/>
    <row r="5052" s="104" customFormat="1"/>
    <row r="5053" s="104" customFormat="1"/>
    <row r="5054" s="104" customFormat="1"/>
    <row r="5055" s="104" customFormat="1"/>
    <row r="5056" s="104" customFormat="1"/>
    <row r="5057" s="104" customFormat="1"/>
    <row r="5058" s="104" customFormat="1"/>
    <row r="5059" s="104" customFormat="1"/>
    <row r="5060" s="104" customFormat="1"/>
    <row r="5061" s="104" customFormat="1"/>
    <row r="5062" s="104" customFormat="1"/>
    <row r="5063" s="104" customFormat="1"/>
    <row r="5064" s="104" customFormat="1"/>
    <row r="5065" s="104" customFormat="1"/>
    <row r="5066" s="104" customFormat="1"/>
    <row r="5067" s="104" customFormat="1"/>
    <row r="5068" s="104" customFormat="1"/>
    <row r="5069" s="104" customFormat="1"/>
    <row r="5070" s="104" customFormat="1"/>
    <row r="5071" s="104" customFormat="1"/>
    <row r="5072" s="104" customFormat="1"/>
    <row r="5073" s="104" customFormat="1"/>
    <row r="5074" s="104" customFormat="1"/>
    <row r="5075" s="104" customFormat="1"/>
    <row r="5076" s="104" customFormat="1"/>
    <row r="5077" s="104" customFormat="1"/>
    <row r="5078" s="104" customFormat="1"/>
    <row r="5079" s="104" customFormat="1"/>
    <row r="5080" s="104" customFormat="1"/>
    <row r="5081" s="104" customFormat="1"/>
    <row r="5082" s="104" customFormat="1"/>
    <row r="5083" s="104" customFormat="1"/>
    <row r="5084" s="104" customFormat="1"/>
    <row r="5085" s="104" customFormat="1"/>
    <row r="5086" s="104" customFormat="1"/>
    <row r="5087" s="104" customFormat="1"/>
    <row r="5088" s="104" customFormat="1"/>
    <row r="5089" s="104" customFormat="1"/>
    <row r="5090" s="104" customFormat="1"/>
    <row r="5091" s="104" customFormat="1"/>
    <row r="5092" s="104" customFormat="1"/>
    <row r="5093" s="104" customFormat="1"/>
    <row r="5094" s="104" customFormat="1"/>
    <row r="5095" s="104" customFormat="1"/>
    <row r="5096" s="104" customFormat="1"/>
    <row r="5097" s="104" customFormat="1"/>
    <row r="5098" s="104" customFormat="1"/>
    <row r="5099" s="104" customFormat="1"/>
    <row r="5100" s="104" customFormat="1"/>
    <row r="5101" s="104" customFormat="1"/>
    <row r="5102" s="104" customFormat="1"/>
    <row r="5103" s="104" customFormat="1"/>
    <row r="5104" s="104" customFormat="1"/>
    <row r="5105" s="104" customFormat="1"/>
    <row r="5106" s="104" customFormat="1"/>
    <row r="5107" s="104" customFormat="1"/>
    <row r="5108" s="104" customFormat="1"/>
    <row r="5109" s="104" customFormat="1"/>
    <row r="5110" s="104" customFormat="1"/>
    <row r="5111" s="104" customFormat="1"/>
    <row r="5112" s="104" customFormat="1"/>
    <row r="5113" s="104" customFormat="1"/>
    <row r="5114" s="104" customFormat="1"/>
    <row r="5115" s="104" customFormat="1"/>
    <row r="5116" s="104" customFormat="1"/>
    <row r="5117" s="104" customFormat="1"/>
    <row r="5118" s="104" customFormat="1"/>
    <row r="5119" s="104" customFormat="1"/>
    <row r="5120" s="104" customFormat="1"/>
    <row r="5121" s="104" customFormat="1"/>
    <row r="5122" s="104" customFormat="1"/>
    <row r="5123" s="104" customFormat="1"/>
    <row r="5124" s="104" customFormat="1"/>
    <row r="5125" s="104" customFormat="1"/>
    <row r="5126" s="104" customFormat="1"/>
    <row r="5127" s="104" customFormat="1"/>
    <row r="5128" s="104" customFormat="1"/>
    <row r="5129" s="104" customFormat="1"/>
    <row r="5130" s="104" customFormat="1"/>
    <row r="5131" s="104" customFormat="1"/>
    <row r="5132" s="104" customFormat="1"/>
    <row r="5133" s="104" customFormat="1"/>
    <row r="5134" s="104" customFormat="1"/>
    <row r="5135" s="104" customFormat="1"/>
    <row r="5136" s="104" customFormat="1"/>
    <row r="5137" s="104" customFormat="1"/>
    <row r="5138" s="104" customFormat="1"/>
    <row r="5139" s="104" customFormat="1"/>
    <row r="5140" s="104" customFormat="1"/>
    <row r="5141" s="104" customFormat="1"/>
    <row r="5142" s="104" customFormat="1"/>
    <row r="5143" s="104" customFormat="1"/>
    <row r="5144" s="104" customFormat="1"/>
    <row r="5145" s="104" customFormat="1"/>
    <row r="5146" s="104" customFormat="1"/>
    <row r="5147" s="104" customFormat="1"/>
    <row r="5148" s="104" customFormat="1"/>
    <row r="5149" s="104" customFormat="1"/>
    <row r="5150" s="104" customFormat="1"/>
    <row r="5151" s="104" customFormat="1"/>
    <row r="5152" s="104" customFormat="1"/>
    <row r="5153" s="104" customFormat="1"/>
    <row r="5154" s="104" customFormat="1"/>
    <row r="5155" s="104" customFormat="1"/>
    <row r="5156" s="104" customFormat="1"/>
    <row r="5157" s="104" customFormat="1"/>
    <row r="5158" s="104" customFormat="1"/>
    <row r="5159" s="104" customFormat="1"/>
    <row r="5160" s="104" customFormat="1"/>
    <row r="5161" s="104" customFormat="1"/>
    <row r="5162" s="104" customFormat="1"/>
    <row r="5163" s="104" customFormat="1"/>
    <row r="5164" s="104" customFormat="1"/>
    <row r="5165" s="104" customFormat="1"/>
    <row r="5166" s="104" customFormat="1"/>
    <row r="5167" s="104" customFormat="1"/>
    <row r="5168" s="104" customFormat="1"/>
    <row r="5169" s="104" customFormat="1"/>
    <row r="5170" s="104" customFormat="1"/>
    <row r="5171" s="104" customFormat="1"/>
    <row r="5172" s="104" customFormat="1"/>
    <row r="5173" s="104" customFormat="1"/>
    <row r="5174" s="104" customFormat="1"/>
    <row r="5175" s="104" customFormat="1"/>
    <row r="5176" s="104" customFormat="1"/>
    <row r="5177" s="104" customFormat="1"/>
    <row r="5178" s="104" customFormat="1"/>
    <row r="5179" s="104" customFormat="1"/>
    <row r="5180" s="104" customFormat="1"/>
    <row r="5181" s="104" customFormat="1"/>
    <row r="5182" s="104" customFormat="1"/>
    <row r="5183" s="104" customFormat="1"/>
    <row r="5184" s="104" customFormat="1"/>
    <row r="5185" s="104" customFormat="1"/>
    <row r="5186" s="104" customFormat="1"/>
    <row r="5187" s="104" customFormat="1"/>
    <row r="5188" s="104" customFormat="1"/>
    <row r="5189" s="104" customFormat="1"/>
    <row r="5190" s="104" customFormat="1"/>
    <row r="5191" s="104" customFormat="1"/>
    <row r="5192" s="104" customFormat="1"/>
    <row r="5193" s="104" customFormat="1"/>
    <row r="5194" s="104" customFormat="1"/>
    <row r="5195" s="104" customFormat="1"/>
    <row r="5196" s="104" customFormat="1"/>
    <row r="5197" s="104" customFormat="1"/>
    <row r="5198" s="104" customFormat="1"/>
    <row r="5199" s="104" customFormat="1"/>
    <row r="5200" s="104" customFormat="1"/>
    <row r="5201" s="104" customFormat="1"/>
    <row r="5202" s="104" customFormat="1"/>
    <row r="5203" s="104" customFormat="1"/>
    <row r="5204" s="104" customFormat="1"/>
    <row r="5205" s="104" customFormat="1"/>
    <row r="5206" s="104" customFormat="1"/>
    <row r="5207" s="104" customFormat="1"/>
    <row r="5208" s="104" customFormat="1"/>
    <row r="5209" s="104" customFormat="1"/>
    <row r="5210" s="104" customFormat="1"/>
    <row r="5211" s="104" customFormat="1"/>
    <row r="5212" s="104" customFormat="1"/>
    <row r="5213" s="104" customFormat="1"/>
    <row r="5214" s="104" customFormat="1"/>
    <row r="5215" s="104" customFormat="1"/>
    <row r="5216" s="104" customFormat="1"/>
    <row r="5217" s="104" customFormat="1"/>
    <row r="5218" s="104" customFormat="1"/>
    <row r="5219" s="104" customFormat="1"/>
    <row r="5220" s="104" customFormat="1"/>
    <row r="5221" s="104" customFormat="1"/>
    <row r="5222" s="104" customFormat="1"/>
    <row r="5223" s="104" customFormat="1"/>
    <row r="5224" s="104" customFormat="1"/>
    <row r="5225" s="104" customFormat="1"/>
    <row r="5226" s="104" customFormat="1"/>
    <row r="5227" s="104" customFormat="1"/>
    <row r="5228" s="104" customFormat="1"/>
    <row r="5229" s="104" customFormat="1"/>
    <row r="5230" s="104" customFormat="1"/>
    <row r="5231" s="104" customFormat="1"/>
    <row r="5232" s="104" customFormat="1"/>
    <row r="5233" s="104" customFormat="1"/>
    <row r="5234" s="104" customFormat="1"/>
    <row r="5235" s="104" customFormat="1"/>
    <row r="5236" s="104" customFormat="1"/>
    <row r="5237" s="104" customFormat="1"/>
    <row r="5238" s="104" customFormat="1"/>
    <row r="5239" s="104" customFormat="1"/>
    <row r="5240" s="104" customFormat="1"/>
    <row r="5241" s="104" customFormat="1"/>
    <row r="5242" s="104" customFormat="1"/>
    <row r="5243" s="104" customFormat="1"/>
    <row r="5244" s="104" customFormat="1"/>
    <row r="5245" s="104" customFormat="1"/>
    <row r="5246" s="104" customFormat="1"/>
    <row r="5247" s="104" customFormat="1"/>
    <row r="5248" s="104" customFormat="1"/>
    <row r="5249" s="104" customFormat="1"/>
    <row r="5250" s="104" customFormat="1"/>
    <row r="5251" s="104" customFormat="1"/>
    <row r="5252" s="104" customFormat="1"/>
    <row r="5253" s="104" customFormat="1"/>
    <row r="5254" s="104" customFormat="1"/>
    <row r="5255" s="104" customFormat="1"/>
    <row r="5256" s="104" customFormat="1"/>
    <row r="5257" s="104" customFormat="1"/>
    <row r="5258" s="104" customFormat="1"/>
    <row r="5259" s="104" customFormat="1"/>
    <row r="5260" s="104" customFormat="1"/>
    <row r="5261" s="104" customFormat="1"/>
    <row r="5262" s="104" customFormat="1"/>
    <row r="5263" s="104" customFormat="1"/>
    <row r="5264" s="104" customFormat="1"/>
    <row r="5265" s="104" customFormat="1"/>
    <row r="5266" s="104" customFormat="1"/>
    <row r="5267" s="104" customFormat="1"/>
    <row r="5268" s="104" customFormat="1"/>
    <row r="5269" s="104" customFormat="1"/>
    <row r="5270" s="104" customFormat="1"/>
    <row r="5271" s="104" customFormat="1"/>
    <row r="5272" s="104" customFormat="1"/>
    <row r="5273" s="104" customFormat="1"/>
    <row r="5274" s="104" customFormat="1"/>
    <row r="5275" s="104" customFormat="1"/>
    <row r="5276" s="104" customFormat="1"/>
    <row r="5277" s="104" customFormat="1"/>
    <row r="5278" s="104" customFormat="1"/>
    <row r="5279" s="104" customFormat="1"/>
    <row r="5280" s="104" customFormat="1"/>
    <row r="5281" s="104" customFormat="1"/>
    <row r="5282" s="104" customFormat="1"/>
    <row r="5283" s="104" customFormat="1"/>
    <row r="5284" s="104" customFormat="1"/>
    <row r="5285" s="104" customFormat="1"/>
    <row r="5286" s="104" customFormat="1"/>
    <row r="5287" s="104" customFormat="1"/>
    <row r="5288" s="104" customFormat="1"/>
    <row r="5289" s="104" customFormat="1"/>
    <row r="5290" s="104" customFormat="1"/>
    <row r="5291" s="104" customFormat="1"/>
    <row r="5292" s="104" customFormat="1"/>
    <row r="5293" s="104" customFormat="1"/>
    <row r="5294" s="104" customFormat="1"/>
    <row r="5295" s="104" customFormat="1"/>
    <row r="5296" s="104" customFormat="1"/>
    <row r="5297" s="104" customFormat="1"/>
    <row r="5298" s="104" customFormat="1"/>
    <row r="5299" s="104" customFormat="1"/>
    <row r="5300" s="104" customFormat="1"/>
    <row r="5301" s="104" customFormat="1"/>
    <row r="5302" s="104" customFormat="1"/>
    <row r="5303" s="104" customFormat="1"/>
    <row r="5304" s="104" customFormat="1"/>
    <row r="5305" s="104" customFormat="1"/>
    <row r="5306" s="104" customFormat="1"/>
    <row r="5307" s="104" customFormat="1"/>
    <row r="5308" s="104" customFormat="1"/>
    <row r="5309" s="104" customFormat="1"/>
    <row r="5310" s="104" customFormat="1"/>
    <row r="5311" s="104" customFormat="1"/>
    <row r="5312" s="104" customFormat="1"/>
    <row r="5313" s="104" customFormat="1"/>
    <row r="5314" s="104" customFormat="1"/>
    <row r="5315" s="104" customFormat="1"/>
    <row r="5316" s="104" customFormat="1"/>
    <row r="5317" s="104" customFormat="1"/>
    <row r="5318" s="104" customFormat="1"/>
    <row r="5319" s="104" customFormat="1"/>
    <row r="5320" s="104" customFormat="1"/>
    <row r="5321" s="104" customFormat="1"/>
    <row r="5322" s="104" customFormat="1"/>
    <row r="5323" s="104" customFormat="1"/>
    <row r="5324" s="104" customFormat="1"/>
    <row r="5325" s="104" customFormat="1"/>
    <row r="5326" s="104" customFormat="1"/>
    <row r="5327" s="104" customFormat="1"/>
    <row r="5328" s="104" customFormat="1"/>
    <row r="5329" s="104" customFormat="1"/>
    <row r="5330" s="104" customFormat="1"/>
    <row r="5331" s="104" customFormat="1"/>
    <row r="5332" s="104" customFormat="1"/>
    <row r="5333" s="104" customFormat="1"/>
    <row r="5334" s="104" customFormat="1"/>
    <row r="5335" s="104" customFormat="1"/>
    <row r="5336" s="104" customFormat="1"/>
    <row r="5337" s="104" customFormat="1"/>
    <row r="5338" s="104" customFormat="1"/>
    <row r="5339" s="104" customFormat="1"/>
    <row r="5340" s="104" customFormat="1"/>
    <row r="5341" s="104" customFormat="1"/>
    <row r="5342" s="104" customFormat="1"/>
    <row r="5343" s="104" customFormat="1"/>
    <row r="5344" s="104" customFormat="1"/>
    <row r="5345" s="104" customFormat="1"/>
    <row r="5346" s="104" customFormat="1"/>
    <row r="5347" s="104" customFormat="1"/>
    <row r="5348" s="104" customFormat="1"/>
    <row r="5349" s="104" customFormat="1"/>
    <row r="5350" s="104" customFormat="1"/>
    <row r="5351" s="104" customFormat="1"/>
    <row r="5352" s="104" customFormat="1"/>
    <row r="5353" s="104" customFormat="1"/>
    <row r="5354" s="104" customFormat="1"/>
    <row r="5355" s="104" customFormat="1"/>
    <row r="5356" s="104" customFormat="1"/>
    <row r="5357" s="104" customFormat="1"/>
    <row r="5358" s="104" customFormat="1"/>
    <row r="5359" s="104" customFormat="1"/>
    <row r="5360" s="104" customFormat="1"/>
    <row r="5361" s="104" customFormat="1"/>
    <row r="5362" s="104" customFormat="1"/>
    <row r="5363" s="104" customFormat="1"/>
    <row r="5364" s="104" customFormat="1"/>
    <row r="5365" s="104" customFormat="1"/>
    <row r="5366" s="104" customFormat="1"/>
    <row r="5367" s="104" customFormat="1"/>
    <row r="5368" s="104" customFormat="1"/>
    <row r="5369" s="104" customFormat="1"/>
    <row r="5370" s="104" customFormat="1"/>
    <row r="5371" s="104" customFormat="1"/>
    <row r="5372" s="104" customFormat="1"/>
    <row r="5373" s="104" customFormat="1"/>
    <row r="5374" s="104" customFormat="1"/>
    <row r="5375" s="104" customFormat="1"/>
    <row r="5376" s="104" customFormat="1"/>
    <row r="5377" s="104" customFormat="1"/>
    <row r="5378" s="104" customFormat="1"/>
    <row r="5379" s="104" customFormat="1"/>
    <row r="5380" s="104" customFormat="1"/>
    <row r="5381" s="104" customFormat="1"/>
    <row r="5382" s="104" customFormat="1"/>
    <row r="5383" s="104" customFormat="1"/>
    <row r="5384" s="104" customFormat="1"/>
    <row r="5385" s="104" customFormat="1"/>
    <row r="5386" s="104" customFormat="1"/>
    <row r="5387" s="104" customFormat="1"/>
    <row r="5388" s="104" customFormat="1"/>
    <row r="5389" s="104" customFormat="1"/>
    <row r="5390" s="104" customFormat="1"/>
    <row r="5391" s="104" customFormat="1"/>
    <row r="5392" s="104" customFormat="1"/>
    <row r="5393" s="104" customFormat="1"/>
    <row r="5394" s="104" customFormat="1"/>
    <row r="5395" s="104" customFormat="1"/>
    <row r="5396" s="104" customFormat="1"/>
    <row r="5397" s="104" customFormat="1"/>
    <row r="5398" s="104" customFormat="1"/>
    <row r="5399" s="104" customFormat="1"/>
    <row r="5400" s="104" customFormat="1"/>
    <row r="5401" s="104" customFormat="1"/>
    <row r="5402" s="104" customFormat="1"/>
    <row r="5403" s="104" customFormat="1"/>
    <row r="5404" s="104" customFormat="1"/>
    <row r="5405" s="104" customFormat="1"/>
    <row r="5406" s="104" customFormat="1"/>
    <row r="5407" s="104" customFormat="1"/>
    <row r="5408" s="104" customFormat="1"/>
    <row r="5409" s="104" customFormat="1"/>
    <row r="5410" s="104" customFormat="1"/>
    <row r="5411" s="104" customFormat="1"/>
    <row r="5412" s="104" customFormat="1"/>
    <row r="5413" s="104" customFormat="1"/>
    <row r="5414" s="104" customFormat="1"/>
    <row r="5415" s="104" customFormat="1"/>
    <row r="5416" s="104" customFormat="1"/>
    <row r="5417" s="104" customFormat="1"/>
    <row r="5418" s="104" customFormat="1"/>
    <row r="5419" s="104" customFormat="1"/>
    <row r="5420" s="104" customFormat="1"/>
    <row r="5421" s="104" customFormat="1"/>
    <row r="5422" s="104" customFormat="1"/>
    <row r="5423" s="104" customFormat="1"/>
    <row r="5424" s="104" customFormat="1"/>
    <row r="5425" s="104" customFormat="1"/>
    <row r="5426" s="104" customFormat="1"/>
    <row r="5427" s="104" customFormat="1"/>
    <row r="5428" s="104" customFormat="1"/>
    <row r="5429" s="104" customFormat="1"/>
    <row r="5430" s="104" customFormat="1"/>
    <row r="5431" s="104" customFormat="1"/>
    <row r="5432" s="104" customFormat="1"/>
    <row r="5433" s="104" customFormat="1"/>
    <row r="5434" s="104" customFormat="1"/>
    <row r="5435" s="104" customFormat="1"/>
    <row r="5436" s="104" customFormat="1"/>
    <row r="5437" s="104" customFormat="1"/>
    <row r="5438" s="104" customFormat="1"/>
    <row r="5439" s="104" customFormat="1"/>
    <row r="5440" s="104" customFormat="1"/>
    <row r="5441" s="104" customFormat="1"/>
    <row r="5442" s="104" customFormat="1"/>
    <row r="5443" s="104" customFormat="1"/>
    <row r="5444" s="104" customFormat="1"/>
    <row r="5445" s="104" customFormat="1"/>
    <row r="5446" s="104" customFormat="1"/>
    <row r="5447" s="104" customFormat="1"/>
    <row r="5448" s="104" customFormat="1"/>
    <row r="5449" s="104" customFormat="1"/>
    <row r="5450" s="104" customFormat="1"/>
    <row r="5451" s="104" customFormat="1"/>
    <row r="5452" s="104" customFormat="1"/>
    <row r="5453" s="104" customFormat="1"/>
    <row r="5454" s="104" customFormat="1"/>
    <row r="5455" s="104" customFormat="1"/>
    <row r="5456" s="104" customFormat="1"/>
    <row r="5457" s="104" customFormat="1"/>
    <row r="5458" s="104" customFormat="1"/>
    <row r="5459" s="104" customFormat="1"/>
    <row r="5460" s="104" customFormat="1"/>
    <row r="5461" s="104" customFormat="1"/>
    <row r="5462" s="104" customFormat="1"/>
    <row r="5463" s="104" customFormat="1"/>
    <row r="5464" s="104" customFormat="1"/>
    <row r="5465" s="104" customFormat="1"/>
    <row r="5466" s="104" customFormat="1"/>
    <row r="5467" s="104" customFormat="1"/>
    <row r="5468" s="104" customFormat="1"/>
    <row r="5469" s="104" customFormat="1"/>
    <row r="5470" s="104" customFormat="1"/>
    <row r="5471" s="104" customFormat="1"/>
    <row r="5472" s="104" customFormat="1"/>
    <row r="5473" s="104" customFormat="1"/>
    <row r="5474" s="104" customFormat="1"/>
    <row r="5475" s="104" customFormat="1"/>
    <row r="5476" s="104" customFormat="1"/>
    <row r="5477" s="104" customFormat="1"/>
    <row r="5478" s="104" customFormat="1"/>
    <row r="5479" s="104" customFormat="1"/>
    <row r="5480" s="104" customFormat="1"/>
    <row r="5481" s="104" customFormat="1"/>
    <row r="5482" s="104" customFormat="1"/>
    <row r="5483" s="104" customFormat="1"/>
    <row r="5484" s="104" customFormat="1"/>
    <row r="5485" s="104" customFormat="1"/>
    <row r="5486" s="104" customFormat="1"/>
    <row r="5487" s="104" customFormat="1"/>
    <row r="5488" s="104" customFormat="1"/>
    <row r="5489" s="104" customFormat="1"/>
    <row r="5490" s="104" customFormat="1"/>
    <row r="5491" s="104" customFormat="1"/>
    <row r="5492" s="104" customFormat="1"/>
    <row r="5493" s="104" customFormat="1"/>
    <row r="5494" s="104" customFormat="1"/>
    <row r="5495" s="104" customFormat="1"/>
    <row r="5496" s="104" customFormat="1"/>
    <row r="5497" s="104" customFormat="1"/>
    <row r="5498" s="104" customFormat="1"/>
    <row r="5499" s="104" customFormat="1"/>
    <row r="5500" s="104" customFormat="1"/>
    <row r="5501" s="104" customFormat="1"/>
    <row r="5502" s="104" customFormat="1"/>
    <row r="5503" s="104" customFormat="1"/>
    <row r="5504" s="104" customFormat="1"/>
    <row r="5505" s="104" customFormat="1"/>
    <row r="5506" s="104" customFormat="1"/>
    <row r="5507" s="104" customFormat="1"/>
    <row r="5508" s="104" customFormat="1"/>
    <row r="5509" s="104" customFormat="1"/>
    <row r="5510" s="104" customFormat="1"/>
    <row r="5511" s="104" customFormat="1"/>
    <row r="5512" s="104" customFormat="1"/>
    <row r="5513" s="104" customFormat="1"/>
    <row r="5514" s="104" customFormat="1"/>
    <row r="5515" s="104" customFormat="1"/>
    <row r="5516" s="104" customFormat="1"/>
    <row r="5517" s="104" customFormat="1"/>
    <row r="5518" s="104" customFormat="1"/>
    <row r="5519" s="104" customFormat="1"/>
    <row r="5520" s="104" customFormat="1"/>
    <row r="5521" s="104" customFormat="1"/>
    <row r="5522" s="104" customFormat="1"/>
    <row r="5523" s="104" customFormat="1"/>
    <row r="5524" s="104" customFormat="1"/>
    <row r="5525" s="104" customFormat="1"/>
    <row r="5526" s="104" customFormat="1"/>
    <row r="5527" s="104" customFormat="1"/>
    <row r="5528" s="104" customFormat="1"/>
    <row r="5529" s="104" customFormat="1"/>
    <row r="5530" s="104" customFormat="1"/>
    <row r="5531" s="104" customFormat="1"/>
    <row r="5532" s="104" customFormat="1"/>
    <row r="5533" s="104" customFormat="1"/>
    <row r="5534" s="104" customFormat="1"/>
    <row r="5535" s="104" customFormat="1"/>
    <row r="5536" s="104" customFormat="1"/>
    <row r="5537" s="104" customFormat="1"/>
    <row r="5538" s="104" customFormat="1"/>
    <row r="5539" s="104" customFormat="1"/>
    <row r="5540" s="104" customFormat="1"/>
    <row r="5541" s="104" customFormat="1"/>
    <row r="5542" s="104" customFormat="1"/>
    <row r="5543" s="104" customFormat="1"/>
    <row r="5544" s="104" customFormat="1"/>
    <row r="5545" s="104" customFormat="1"/>
    <row r="5546" s="104" customFormat="1"/>
    <row r="5547" s="104" customFormat="1"/>
    <row r="5548" s="104" customFormat="1"/>
    <row r="5549" s="104" customFormat="1"/>
    <row r="5550" s="104" customFormat="1"/>
    <row r="5551" s="104" customFormat="1"/>
    <row r="5552" s="104" customFormat="1"/>
    <row r="5553" s="104" customFormat="1"/>
    <row r="5554" s="104" customFormat="1"/>
    <row r="5555" s="104" customFormat="1"/>
    <row r="5556" s="104" customFormat="1"/>
    <row r="5557" s="104" customFormat="1"/>
    <row r="5558" s="104" customFormat="1"/>
    <row r="5559" s="104" customFormat="1"/>
    <row r="5560" s="104" customFormat="1"/>
    <row r="5561" s="104" customFormat="1"/>
    <row r="5562" s="104" customFormat="1"/>
    <row r="5563" s="104" customFormat="1"/>
    <row r="5564" s="104" customFormat="1"/>
    <row r="5565" s="104" customFormat="1"/>
    <row r="5566" s="104" customFormat="1"/>
    <row r="5567" s="104" customFormat="1"/>
    <row r="5568" s="104" customFormat="1"/>
    <row r="5569" s="104" customFormat="1"/>
    <row r="5570" s="104" customFormat="1"/>
    <row r="5571" s="104" customFormat="1"/>
    <row r="5572" s="104" customFormat="1"/>
    <row r="5573" s="104" customFormat="1"/>
    <row r="5574" s="104" customFormat="1"/>
    <row r="5575" s="104" customFormat="1"/>
    <row r="5576" s="104" customFormat="1"/>
    <row r="5577" s="104" customFormat="1"/>
    <row r="5578" s="104" customFormat="1"/>
    <row r="5579" s="104" customFormat="1"/>
    <row r="5580" s="104" customFormat="1"/>
    <row r="5581" s="104" customFormat="1"/>
    <row r="5582" s="104" customFormat="1"/>
    <row r="5583" s="104" customFormat="1"/>
    <row r="5584" s="104" customFormat="1"/>
    <row r="5585" s="104" customFormat="1"/>
    <row r="5586" s="104" customFormat="1"/>
    <row r="5587" s="104" customFormat="1"/>
    <row r="5588" s="104" customFormat="1"/>
    <row r="5589" s="104" customFormat="1"/>
    <row r="5590" s="104" customFormat="1"/>
    <row r="5591" s="104" customFormat="1"/>
    <row r="5592" s="104" customFormat="1"/>
    <row r="5593" s="104" customFormat="1"/>
    <row r="5594" s="104" customFormat="1"/>
    <row r="5595" s="104" customFormat="1"/>
    <row r="5596" s="104" customFormat="1"/>
    <row r="5597" s="104" customFormat="1"/>
    <row r="5598" s="104" customFormat="1"/>
    <row r="5599" s="104" customFormat="1"/>
    <row r="5600" s="104" customFormat="1"/>
    <row r="5601" s="104" customFormat="1"/>
    <row r="5602" s="104" customFormat="1"/>
    <row r="5603" s="104" customFormat="1"/>
    <row r="5604" s="104" customFormat="1"/>
    <row r="5605" s="104" customFormat="1"/>
    <row r="5606" s="104" customFormat="1"/>
    <row r="5607" s="104" customFormat="1"/>
    <row r="5608" s="104" customFormat="1"/>
    <row r="5609" s="104" customFormat="1"/>
    <row r="5610" s="104" customFormat="1"/>
    <row r="5611" s="104" customFormat="1"/>
    <row r="5612" s="104" customFormat="1"/>
    <row r="5613" s="104" customFormat="1"/>
    <row r="5614" s="104" customFormat="1"/>
    <row r="5615" s="104" customFormat="1"/>
    <row r="5616" s="104" customFormat="1"/>
    <row r="5617" s="104" customFormat="1"/>
    <row r="5618" s="104" customFormat="1"/>
    <row r="5619" s="104" customFormat="1"/>
    <row r="5620" s="104" customFormat="1"/>
    <row r="5621" s="104" customFormat="1"/>
    <row r="5622" s="104" customFormat="1"/>
    <row r="5623" s="104" customFormat="1"/>
    <row r="5624" s="104" customFormat="1"/>
    <row r="5625" s="104" customFormat="1"/>
    <row r="5626" s="104" customFormat="1"/>
    <row r="5627" s="104" customFormat="1"/>
    <row r="5628" s="104" customFormat="1"/>
    <row r="5629" s="104" customFormat="1"/>
    <row r="5630" s="104" customFormat="1"/>
    <row r="5631" s="104" customFormat="1"/>
    <row r="5632" s="104" customFormat="1"/>
    <row r="5633" s="104" customFormat="1"/>
    <row r="5634" s="104" customFormat="1"/>
    <row r="5635" s="104" customFormat="1"/>
    <row r="5636" s="104" customFormat="1"/>
    <row r="5637" s="104" customFormat="1"/>
    <row r="5638" s="104" customFormat="1"/>
    <row r="5639" s="104" customFormat="1"/>
    <row r="5640" s="104" customFormat="1"/>
    <row r="5641" s="104" customFormat="1"/>
    <row r="5642" s="104" customFormat="1"/>
    <row r="5643" s="104" customFormat="1"/>
    <row r="5644" s="104" customFormat="1"/>
    <row r="5645" s="104" customFormat="1"/>
    <row r="5646" s="104" customFormat="1"/>
    <row r="5647" s="104" customFormat="1"/>
    <row r="5648" s="104" customFormat="1"/>
    <row r="5649" s="104" customFormat="1"/>
    <row r="5650" s="104" customFormat="1"/>
    <row r="5651" s="104" customFormat="1"/>
    <row r="5652" s="104" customFormat="1"/>
    <row r="5653" s="104" customFormat="1"/>
    <row r="5654" s="104" customFormat="1"/>
    <row r="5655" s="104" customFormat="1"/>
    <row r="5656" s="104" customFormat="1"/>
    <row r="5657" s="104" customFormat="1"/>
    <row r="5658" s="104" customFormat="1"/>
    <row r="5659" s="104" customFormat="1"/>
    <row r="5660" s="104" customFormat="1"/>
    <row r="5661" s="104" customFormat="1"/>
    <row r="5662" s="104" customFormat="1"/>
    <row r="5663" s="104" customFormat="1"/>
    <row r="5664" s="104" customFormat="1"/>
    <row r="5665" s="104" customFormat="1"/>
    <row r="5666" s="104" customFormat="1"/>
    <row r="5667" s="104" customFormat="1"/>
    <row r="5668" s="104" customFormat="1"/>
    <row r="5669" s="104" customFormat="1"/>
    <row r="5670" s="104" customFormat="1"/>
    <row r="5671" s="104" customFormat="1"/>
    <row r="5672" s="104" customFormat="1"/>
    <row r="5673" s="104" customFormat="1"/>
    <row r="5674" s="104" customFormat="1"/>
    <row r="5675" s="104" customFormat="1"/>
    <row r="5676" s="104" customFormat="1"/>
    <row r="5677" s="104" customFormat="1"/>
    <row r="5678" s="104" customFormat="1"/>
    <row r="5679" s="104" customFormat="1"/>
    <row r="5680" s="104" customFormat="1"/>
    <row r="5681" s="104" customFormat="1"/>
    <row r="5682" s="104" customFormat="1"/>
    <row r="5683" s="104" customFormat="1"/>
    <row r="5684" s="104" customFormat="1"/>
    <row r="5685" s="104" customFormat="1"/>
    <row r="5686" s="104" customFormat="1"/>
    <row r="5687" s="104" customFormat="1"/>
    <row r="5688" s="104" customFormat="1"/>
    <row r="5689" s="104" customFormat="1"/>
    <row r="5690" s="104" customFormat="1"/>
    <row r="5691" s="104" customFormat="1"/>
    <row r="5692" s="104" customFormat="1"/>
    <row r="5693" s="104" customFormat="1"/>
    <row r="5694" s="104" customFormat="1"/>
    <row r="5695" s="104" customFormat="1"/>
    <row r="5696" s="104" customFormat="1"/>
    <row r="5697" s="104" customFormat="1"/>
    <row r="5698" s="104" customFormat="1"/>
    <row r="5699" s="104" customFormat="1"/>
    <row r="5700" s="104" customFormat="1"/>
    <row r="5701" s="104" customFormat="1"/>
    <row r="5702" s="104" customFormat="1"/>
    <row r="5703" s="104" customFormat="1"/>
    <row r="5704" s="104" customFormat="1"/>
    <row r="5705" s="104" customFormat="1"/>
    <row r="5706" s="104" customFormat="1"/>
    <row r="5707" s="104" customFormat="1"/>
    <row r="5708" s="104" customFormat="1"/>
    <row r="5709" s="104" customFormat="1"/>
    <row r="5710" s="104" customFormat="1"/>
    <row r="5711" s="104" customFormat="1"/>
    <row r="5712" s="104" customFormat="1"/>
    <row r="5713" s="104" customFormat="1"/>
    <row r="5714" s="104" customFormat="1"/>
    <row r="5715" s="104" customFormat="1"/>
    <row r="5716" s="104" customFormat="1"/>
    <row r="5717" s="104" customFormat="1"/>
    <row r="5718" s="104" customFormat="1"/>
    <row r="5719" s="104" customFormat="1"/>
    <row r="5720" s="104" customFormat="1"/>
    <row r="5721" s="104" customFormat="1"/>
    <row r="5722" s="104" customFormat="1"/>
    <row r="5723" s="104" customFormat="1"/>
    <row r="5724" s="104" customFormat="1"/>
    <row r="5725" s="104" customFormat="1"/>
    <row r="5726" s="104" customFormat="1"/>
    <row r="5727" s="104" customFormat="1"/>
    <row r="5728" s="104" customFormat="1"/>
    <row r="5729" s="104" customFormat="1"/>
    <row r="5730" s="104" customFormat="1"/>
    <row r="5731" s="104" customFormat="1"/>
    <row r="5732" s="104" customFormat="1"/>
    <row r="5733" s="104" customFormat="1"/>
    <row r="5734" s="104" customFormat="1"/>
    <row r="5735" s="104" customFormat="1"/>
    <row r="5736" s="104" customFormat="1"/>
    <row r="5737" s="104" customFormat="1"/>
    <row r="5738" s="104" customFormat="1"/>
    <row r="5739" s="104" customFormat="1"/>
    <row r="5740" s="104" customFormat="1"/>
    <row r="5741" s="104" customFormat="1"/>
    <row r="5742" s="104" customFormat="1"/>
    <row r="5743" s="104" customFormat="1"/>
    <row r="5744" s="104" customFormat="1"/>
    <row r="5745" s="104" customFormat="1"/>
    <row r="5746" s="104" customFormat="1"/>
    <row r="5747" s="104" customFormat="1"/>
    <row r="5748" s="104" customFormat="1"/>
    <row r="5749" s="104" customFormat="1"/>
    <row r="5750" s="104" customFormat="1"/>
    <row r="5751" s="104" customFormat="1"/>
    <row r="5752" s="104" customFormat="1"/>
    <row r="5753" s="104" customFormat="1"/>
    <row r="5754" s="104" customFormat="1"/>
    <row r="5755" s="104" customFormat="1"/>
    <row r="5756" s="104" customFormat="1"/>
    <row r="5757" s="104" customFormat="1"/>
    <row r="5758" s="104" customFormat="1"/>
    <row r="5759" s="104" customFormat="1"/>
    <row r="5760" s="104" customFormat="1"/>
    <row r="5761" s="104" customFormat="1"/>
    <row r="5762" s="104" customFormat="1"/>
    <row r="5763" s="104" customFormat="1"/>
    <row r="5764" s="104" customFormat="1"/>
    <row r="5765" s="104" customFormat="1"/>
    <row r="5766" s="104" customFormat="1"/>
    <row r="5767" s="104" customFormat="1"/>
    <row r="5768" s="104" customFormat="1"/>
    <row r="5769" s="104" customFormat="1"/>
    <row r="5770" s="104" customFormat="1"/>
    <row r="5771" s="104" customFormat="1"/>
    <row r="5772" s="104" customFormat="1"/>
    <row r="5773" s="104" customFormat="1"/>
    <row r="5774" s="104" customFormat="1"/>
    <row r="5775" s="104" customFormat="1"/>
    <row r="5776" s="104" customFormat="1"/>
    <row r="5777" s="104" customFormat="1"/>
    <row r="5778" s="104" customFormat="1"/>
    <row r="5779" s="104" customFormat="1"/>
    <row r="5780" s="104" customFormat="1"/>
    <row r="5781" s="104" customFormat="1"/>
    <row r="5782" s="104" customFormat="1"/>
    <row r="5783" s="104" customFormat="1"/>
    <row r="5784" s="104" customFormat="1"/>
    <row r="5785" s="104" customFormat="1"/>
    <row r="5786" s="104" customFormat="1"/>
    <row r="5787" s="104" customFormat="1"/>
    <row r="5788" s="104" customFormat="1"/>
    <row r="5789" s="104" customFormat="1"/>
    <row r="5790" s="104" customFormat="1"/>
    <row r="5791" s="104" customFormat="1"/>
    <row r="5792" s="104" customFormat="1"/>
    <row r="5793" s="104" customFormat="1"/>
    <row r="5794" s="104" customFormat="1"/>
    <row r="5795" s="104" customFormat="1"/>
    <row r="5796" s="104" customFormat="1"/>
    <row r="5797" s="104" customFormat="1"/>
    <row r="5798" s="104" customFormat="1"/>
    <row r="5799" s="104" customFormat="1"/>
    <row r="5800" s="104" customFormat="1"/>
    <row r="5801" s="104" customFormat="1"/>
    <row r="5802" s="104" customFormat="1"/>
    <row r="5803" s="104" customFormat="1"/>
    <row r="5804" s="104" customFormat="1"/>
    <row r="5805" s="104" customFormat="1"/>
    <row r="5806" s="104" customFormat="1"/>
    <row r="5807" s="104" customFormat="1"/>
    <row r="5808" s="104" customFormat="1"/>
    <row r="5809" s="104" customFormat="1"/>
    <row r="5810" s="104" customFormat="1"/>
    <row r="5811" s="104" customFormat="1"/>
    <row r="5812" s="104" customFormat="1"/>
    <row r="5813" s="104" customFormat="1"/>
    <row r="5814" s="104" customFormat="1"/>
    <row r="5815" s="104" customFormat="1"/>
    <row r="5816" s="104" customFormat="1"/>
    <row r="5817" s="104" customFormat="1"/>
    <row r="5818" s="104" customFormat="1"/>
    <row r="5819" s="104" customFormat="1"/>
    <row r="5820" s="104" customFormat="1"/>
    <row r="5821" s="104" customFormat="1"/>
    <row r="5822" s="104" customFormat="1"/>
    <row r="5823" s="104" customFormat="1"/>
    <row r="5824" s="104" customFormat="1"/>
    <row r="5825" s="104" customFormat="1"/>
    <row r="5826" s="104" customFormat="1"/>
    <row r="5827" s="104" customFormat="1"/>
    <row r="5828" s="104" customFormat="1"/>
    <row r="5829" s="104" customFormat="1"/>
    <row r="5830" s="104" customFormat="1"/>
    <row r="5831" s="104" customFormat="1"/>
    <row r="5832" s="104" customFormat="1"/>
    <row r="5833" s="104" customFormat="1"/>
    <row r="5834" s="104" customFormat="1"/>
    <row r="5835" s="104" customFormat="1"/>
    <row r="5836" s="104" customFormat="1"/>
    <row r="5837" s="104" customFormat="1"/>
    <row r="5838" s="104" customFormat="1"/>
    <row r="5839" s="104" customFormat="1"/>
    <row r="5840" s="104" customFormat="1"/>
    <row r="5841" s="104" customFormat="1"/>
    <row r="5842" s="104" customFormat="1"/>
    <row r="5843" s="104" customFormat="1"/>
    <row r="5844" s="104" customFormat="1"/>
    <row r="5845" s="104" customFormat="1"/>
    <row r="5846" s="104" customFormat="1"/>
    <row r="5847" s="104" customFormat="1"/>
    <row r="5848" s="104" customFormat="1"/>
    <row r="5849" s="104" customFormat="1"/>
    <row r="5850" s="104" customFormat="1"/>
    <row r="5851" s="104" customFormat="1"/>
    <row r="5852" s="104" customFormat="1"/>
    <row r="5853" s="104" customFormat="1"/>
    <row r="5854" s="104" customFormat="1"/>
    <row r="5855" s="104" customFormat="1"/>
    <row r="5856" s="104" customFormat="1"/>
    <row r="5857" s="104" customFormat="1"/>
    <row r="5858" s="104" customFormat="1"/>
    <row r="5859" s="104" customFormat="1"/>
    <row r="5860" s="104" customFormat="1"/>
    <row r="5861" s="104" customFormat="1"/>
    <row r="5862" s="104" customFormat="1"/>
    <row r="5863" s="104" customFormat="1"/>
    <row r="5864" s="104" customFormat="1"/>
    <row r="5865" s="104" customFormat="1"/>
    <row r="5866" s="104" customFormat="1"/>
    <row r="5867" s="104" customFormat="1"/>
    <row r="5868" s="104" customFormat="1"/>
    <row r="5869" s="104" customFormat="1"/>
    <row r="5870" s="104" customFormat="1"/>
    <row r="5871" s="104" customFormat="1"/>
    <row r="5872" s="104" customFormat="1"/>
    <row r="5873" s="104" customFormat="1"/>
    <row r="5874" s="104" customFormat="1"/>
    <row r="5875" s="104" customFormat="1"/>
    <row r="5876" s="104" customFormat="1"/>
    <row r="5877" s="104" customFormat="1"/>
    <row r="5878" s="104" customFormat="1"/>
    <row r="5879" s="104" customFormat="1"/>
    <row r="5880" s="104" customFormat="1"/>
    <row r="5881" s="104" customFormat="1"/>
    <row r="5882" s="104" customFormat="1"/>
    <row r="5883" s="104" customFormat="1"/>
    <row r="5884" s="104" customFormat="1"/>
    <row r="5885" s="104" customFormat="1"/>
    <row r="5886" s="104" customFormat="1"/>
    <row r="5887" s="104" customFormat="1"/>
    <row r="5888" s="104" customFormat="1"/>
    <row r="5889" s="104" customFormat="1"/>
    <row r="5890" s="104" customFormat="1"/>
    <row r="5891" s="104" customFormat="1"/>
    <row r="5892" s="104" customFormat="1"/>
    <row r="5893" s="104" customFormat="1"/>
    <row r="5894" s="104" customFormat="1"/>
    <row r="5895" s="104" customFormat="1"/>
    <row r="5896" s="104" customFormat="1"/>
    <row r="5897" s="104" customFormat="1"/>
    <row r="5898" s="104" customFormat="1"/>
    <row r="5899" s="104" customFormat="1"/>
    <row r="5900" s="104" customFormat="1"/>
    <row r="5901" s="104" customFormat="1"/>
    <row r="5902" s="104" customFormat="1"/>
    <row r="5903" s="104" customFormat="1"/>
    <row r="5904" s="104" customFormat="1"/>
    <row r="5905" s="104" customFormat="1"/>
    <row r="5906" s="104" customFormat="1"/>
    <row r="5907" s="104" customFormat="1"/>
    <row r="5908" s="104" customFormat="1"/>
    <row r="5909" s="104" customFormat="1"/>
    <row r="5910" s="104" customFormat="1"/>
    <row r="5911" s="104" customFormat="1"/>
    <row r="5912" s="104" customFormat="1"/>
    <row r="5913" s="104" customFormat="1"/>
    <row r="5914" s="104" customFormat="1"/>
    <row r="5915" s="104" customFormat="1"/>
    <row r="5916" s="104" customFormat="1"/>
    <row r="5917" s="104" customFormat="1"/>
    <row r="5918" s="104" customFormat="1"/>
    <row r="5919" s="104" customFormat="1"/>
    <row r="5920" s="104" customFormat="1"/>
    <row r="5921" s="104" customFormat="1"/>
    <row r="5922" s="104" customFormat="1"/>
    <row r="5923" s="104" customFormat="1"/>
    <row r="5924" s="104" customFormat="1"/>
    <row r="5925" s="104" customFormat="1"/>
    <row r="5926" s="104" customFormat="1"/>
    <row r="5927" s="104" customFormat="1"/>
    <row r="5928" s="104" customFormat="1"/>
    <row r="5929" s="104" customFormat="1"/>
    <row r="5930" s="104" customFormat="1"/>
    <row r="5931" s="104" customFormat="1"/>
    <row r="5932" s="104" customFormat="1"/>
    <row r="5933" s="104" customFormat="1"/>
    <row r="5934" s="104" customFormat="1"/>
    <row r="5935" s="104" customFormat="1"/>
    <row r="5936" s="104" customFormat="1"/>
    <row r="5937" s="104" customFormat="1"/>
    <row r="5938" s="104" customFormat="1"/>
    <row r="5939" s="104" customFormat="1"/>
    <row r="5940" s="104" customFormat="1"/>
    <row r="5941" s="104" customFormat="1"/>
    <row r="5942" s="104" customFormat="1"/>
    <row r="5943" s="104" customFormat="1"/>
    <row r="5944" s="104" customFormat="1"/>
    <row r="5945" s="104" customFormat="1"/>
    <row r="5946" s="104" customFormat="1"/>
    <row r="5947" s="104" customFormat="1"/>
    <row r="5948" s="104" customFormat="1"/>
    <row r="5949" s="104" customFormat="1"/>
    <row r="5950" s="104" customFormat="1"/>
    <row r="5951" s="104" customFormat="1"/>
    <row r="5952" s="104" customFormat="1"/>
    <row r="5953" s="104" customFormat="1"/>
    <row r="5954" s="104" customFormat="1"/>
    <row r="5955" s="104" customFormat="1"/>
    <row r="5956" s="104" customFormat="1"/>
    <row r="5957" s="104" customFormat="1"/>
    <row r="5958" s="104" customFormat="1"/>
    <row r="5959" s="104" customFormat="1"/>
    <row r="5960" s="104" customFormat="1"/>
    <row r="5961" s="104" customFormat="1"/>
    <row r="5962" s="104" customFormat="1"/>
    <row r="5963" s="104" customFormat="1"/>
    <row r="5964" s="104" customFormat="1"/>
    <row r="5965" s="104" customFormat="1"/>
    <row r="5966" s="104" customFormat="1"/>
    <row r="5967" s="104" customFormat="1"/>
    <row r="5968" s="104" customFormat="1"/>
    <row r="5969" s="104" customFormat="1"/>
    <row r="5970" s="104" customFormat="1"/>
    <row r="5971" s="104" customFormat="1"/>
    <row r="5972" s="104" customFormat="1"/>
    <row r="5973" s="104" customFormat="1"/>
    <row r="5974" s="104" customFormat="1"/>
    <row r="5975" s="104" customFormat="1"/>
    <row r="5976" s="104" customFormat="1"/>
    <row r="5977" s="104" customFormat="1"/>
    <row r="5978" s="104" customFormat="1"/>
    <row r="5979" s="104" customFormat="1"/>
    <row r="5980" s="104" customFormat="1"/>
    <row r="5981" s="104" customFormat="1"/>
    <row r="5982" s="104" customFormat="1"/>
    <row r="5983" s="104" customFormat="1"/>
    <row r="5984" s="104" customFormat="1"/>
    <row r="5985" s="104" customFormat="1"/>
    <row r="5986" s="104" customFormat="1"/>
    <row r="5987" s="104" customFormat="1"/>
    <row r="5988" s="104" customFormat="1"/>
    <row r="5989" s="104" customFormat="1"/>
    <row r="5990" s="104" customFormat="1"/>
    <row r="5991" s="104" customFormat="1"/>
    <row r="5992" s="104" customFormat="1"/>
    <row r="5993" s="104" customFormat="1"/>
    <row r="5994" s="104" customFormat="1"/>
    <row r="5995" s="104" customFormat="1"/>
    <row r="5996" s="104" customFormat="1"/>
    <row r="5997" s="104" customFormat="1"/>
    <row r="5998" s="104" customFormat="1"/>
    <row r="5999" s="104" customFormat="1"/>
    <row r="6000" s="104" customFormat="1"/>
    <row r="6001" s="104" customFormat="1"/>
    <row r="6002" s="104" customFormat="1"/>
    <row r="6003" s="104" customFormat="1"/>
    <row r="6004" s="104" customFormat="1"/>
    <row r="6005" s="104" customFormat="1"/>
    <row r="6006" s="104" customFormat="1"/>
    <row r="6007" s="104" customFormat="1"/>
    <row r="6008" s="104" customFormat="1"/>
    <row r="6009" s="104" customFormat="1"/>
    <row r="6010" s="104" customFormat="1"/>
    <row r="6011" s="104" customFormat="1"/>
    <row r="6012" s="104" customFormat="1"/>
    <row r="6013" s="104" customFormat="1"/>
    <row r="6014" s="104" customFormat="1"/>
    <row r="6015" s="104" customFormat="1"/>
    <row r="6016" s="104" customFormat="1"/>
    <row r="6017" s="104" customFormat="1"/>
    <row r="6018" s="104" customFormat="1"/>
    <row r="6019" s="104" customFormat="1"/>
    <row r="6020" s="104" customFormat="1"/>
    <row r="6021" s="104" customFormat="1"/>
    <row r="6022" s="104" customFormat="1"/>
    <row r="6023" s="104" customFormat="1"/>
    <row r="6024" s="104" customFormat="1"/>
    <row r="6025" s="104" customFormat="1"/>
    <row r="6026" s="104" customFormat="1"/>
    <row r="6027" s="104" customFormat="1"/>
    <row r="6028" s="104" customFormat="1"/>
    <row r="6029" s="104" customFormat="1"/>
    <row r="6030" s="104" customFormat="1"/>
    <row r="6031" s="104" customFormat="1"/>
    <row r="6032" s="104" customFormat="1"/>
    <row r="6033" s="104" customFormat="1"/>
    <row r="6034" s="104" customFormat="1"/>
    <row r="6035" s="104" customFormat="1"/>
    <row r="6036" s="104" customFormat="1"/>
    <row r="6037" s="104" customFormat="1"/>
    <row r="6038" s="104" customFormat="1"/>
    <row r="6039" s="104" customFormat="1"/>
    <row r="6040" s="104" customFormat="1"/>
    <row r="6041" s="104" customFormat="1"/>
    <row r="6042" s="104" customFormat="1"/>
    <row r="6043" s="104" customFormat="1"/>
    <row r="6044" s="104" customFormat="1"/>
    <row r="6045" s="104" customFormat="1"/>
    <row r="6046" s="104" customFormat="1"/>
    <row r="6047" s="104" customFormat="1"/>
    <row r="6048" s="104" customFormat="1"/>
    <row r="6049" s="104" customFormat="1"/>
    <row r="6050" s="104" customFormat="1"/>
    <row r="6051" s="104" customFormat="1"/>
    <row r="6052" s="104" customFormat="1"/>
    <row r="6053" s="104" customFormat="1"/>
    <row r="6054" s="104" customFormat="1"/>
    <row r="6055" s="104" customFormat="1"/>
    <row r="6056" s="104" customFormat="1"/>
    <row r="6057" s="104" customFormat="1"/>
    <row r="6058" s="104" customFormat="1"/>
    <row r="6059" s="104" customFormat="1"/>
    <row r="6060" s="104" customFormat="1"/>
    <row r="6061" s="104" customFormat="1"/>
    <row r="6062" s="104" customFormat="1"/>
    <row r="6063" s="104" customFormat="1"/>
    <row r="6064" s="104" customFormat="1"/>
    <row r="6065" s="104" customFormat="1"/>
    <row r="6066" s="104" customFormat="1"/>
    <row r="6067" s="104" customFormat="1"/>
    <row r="6068" s="104" customFormat="1"/>
    <row r="6069" s="104" customFormat="1"/>
    <row r="6070" s="104" customFormat="1"/>
    <row r="6071" s="104" customFormat="1"/>
    <row r="6072" s="104" customFormat="1"/>
    <row r="6073" s="104" customFormat="1"/>
    <row r="6074" s="104" customFormat="1"/>
    <row r="6075" s="104" customFormat="1"/>
    <row r="6076" s="104" customFormat="1"/>
    <row r="6077" s="104" customFormat="1"/>
    <row r="6078" s="104" customFormat="1"/>
    <row r="6079" s="104" customFormat="1"/>
    <row r="6080" s="104" customFormat="1"/>
    <row r="6081" s="104" customFormat="1"/>
    <row r="6082" s="104" customFormat="1"/>
    <row r="6083" s="104" customFormat="1"/>
    <row r="6084" s="104" customFormat="1"/>
    <row r="6085" s="104" customFormat="1"/>
    <row r="6086" s="104" customFormat="1"/>
    <row r="6087" s="104" customFormat="1"/>
    <row r="6088" s="104" customFormat="1"/>
    <row r="6089" s="104" customFormat="1"/>
    <row r="6090" s="104" customFormat="1"/>
    <row r="6091" s="104" customFormat="1"/>
    <row r="6092" s="104" customFormat="1"/>
    <row r="6093" s="104" customFormat="1"/>
    <row r="6094" s="104" customFormat="1"/>
    <row r="6095" s="104" customFormat="1"/>
    <row r="6096" s="104" customFormat="1"/>
    <row r="6097" s="104" customFormat="1"/>
    <row r="6098" s="104" customFormat="1"/>
    <row r="6099" s="104" customFormat="1"/>
    <row r="6100" s="104" customFormat="1"/>
    <row r="6101" s="104" customFormat="1"/>
    <row r="6102" s="104" customFormat="1"/>
    <row r="6103" s="104" customFormat="1"/>
    <row r="6104" s="104" customFormat="1"/>
    <row r="6105" s="104" customFormat="1"/>
    <row r="6106" s="104" customFormat="1"/>
    <row r="6107" s="104" customFormat="1"/>
    <row r="6108" s="104" customFormat="1"/>
    <row r="6109" s="104" customFormat="1"/>
    <row r="6110" s="104" customFormat="1"/>
    <row r="6111" s="104" customFormat="1"/>
    <row r="6112" s="104" customFormat="1"/>
    <row r="6113" s="104" customFormat="1"/>
    <row r="6114" s="104" customFormat="1"/>
    <row r="6115" s="104" customFormat="1"/>
    <row r="6116" s="104" customFormat="1"/>
    <row r="6117" s="104" customFormat="1"/>
    <row r="6118" s="104" customFormat="1"/>
    <row r="6119" s="104" customFormat="1"/>
    <row r="6120" s="104" customFormat="1"/>
    <row r="6121" s="104" customFormat="1"/>
    <row r="6122" s="104" customFormat="1"/>
    <row r="6123" s="104" customFormat="1"/>
    <row r="6124" s="104" customFormat="1"/>
    <row r="6125" s="104" customFormat="1"/>
    <row r="6126" s="104" customFormat="1"/>
    <row r="6127" s="104" customFormat="1"/>
    <row r="6128" s="104" customFormat="1"/>
    <row r="6129" s="104" customFormat="1"/>
    <row r="6130" s="104" customFormat="1"/>
    <row r="6131" s="104" customFormat="1"/>
    <row r="6132" s="104" customFormat="1"/>
    <row r="6133" s="104" customFormat="1"/>
    <row r="6134" s="104" customFormat="1"/>
    <row r="6135" s="104" customFormat="1"/>
    <row r="6136" s="104" customFormat="1"/>
    <row r="6137" s="104" customFormat="1"/>
    <row r="6138" s="104" customFormat="1"/>
    <row r="6139" s="104" customFormat="1"/>
    <row r="6140" s="104" customFormat="1"/>
    <row r="6141" s="104" customFormat="1"/>
    <row r="6142" s="104" customFormat="1"/>
    <row r="6143" s="104" customFormat="1"/>
    <row r="6144" s="104" customFormat="1"/>
    <row r="6145" s="104" customFormat="1"/>
    <row r="6146" s="104" customFormat="1"/>
    <row r="6147" s="104" customFormat="1"/>
    <row r="6148" s="104" customFormat="1"/>
    <row r="6149" s="104" customFormat="1"/>
    <row r="6150" s="104" customFormat="1"/>
    <row r="6151" s="104" customFormat="1"/>
    <row r="6152" s="104" customFormat="1"/>
    <row r="6153" s="104" customFormat="1"/>
    <row r="6154" s="104" customFormat="1"/>
    <row r="6155" s="104" customFormat="1"/>
    <row r="6156" s="104" customFormat="1"/>
    <row r="6157" s="104" customFormat="1"/>
    <row r="6158" s="104" customFormat="1"/>
    <row r="6159" s="104" customFormat="1"/>
    <row r="6160" s="104" customFormat="1"/>
    <row r="6161" s="104" customFormat="1"/>
    <row r="6162" s="104" customFormat="1"/>
    <row r="6163" s="104" customFormat="1"/>
    <row r="6164" s="104" customFormat="1"/>
    <row r="6165" s="104" customFormat="1"/>
    <row r="6166" s="104" customFormat="1"/>
    <row r="6167" s="104" customFormat="1"/>
    <row r="6168" s="104" customFormat="1"/>
    <row r="6169" s="104" customFormat="1"/>
    <row r="6170" s="104" customFormat="1"/>
    <row r="6171" s="104" customFormat="1"/>
    <row r="6172" s="104" customFormat="1"/>
    <row r="6173" s="104" customFormat="1"/>
    <row r="6174" s="104" customFormat="1"/>
    <row r="6175" s="104" customFormat="1"/>
    <row r="6176" s="104" customFormat="1"/>
    <row r="6177" s="104" customFormat="1"/>
    <row r="6178" s="104" customFormat="1"/>
    <row r="6179" s="104" customFormat="1"/>
    <row r="6180" s="104" customFormat="1"/>
    <row r="6181" s="104" customFormat="1"/>
    <row r="6182" s="104" customFormat="1"/>
    <row r="6183" s="104" customFormat="1"/>
    <row r="6184" s="104" customFormat="1"/>
    <row r="6185" s="104" customFormat="1"/>
    <row r="6186" s="104" customFormat="1"/>
    <row r="6187" s="104" customFormat="1"/>
    <row r="6188" s="104" customFormat="1"/>
    <row r="6189" s="104" customFormat="1"/>
    <row r="6190" s="104" customFormat="1"/>
    <row r="6191" s="104" customFormat="1"/>
    <row r="6192" s="104" customFormat="1"/>
    <row r="6193" s="104" customFormat="1"/>
    <row r="6194" s="104" customFormat="1"/>
    <row r="6195" s="104" customFormat="1"/>
    <row r="6196" s="104" customFormat="1"/>
    <row r="6197" s="104" customFormat="1"/>
    <row r="6198" s="104" customFormat="1"/>
    <row r="6199" s="104" customFormat="1"/>
    <row r="6200" s="104" customFormat="1"/>
    <row r="6201" s="104" customFormat="1"/>
    <row r="6202" s="104" customFormat="1"/>
    <row r="6203" s="104" customFormat="1"/>
    <row r="6204" s="104" customFormat="1"/>
    <row r="6205" s="104" customFormat="1"/>
    <row r="6206" s="104" customFormat="1"/>
    <row r="6207" s="104" customFormat="1"/>
    <row r="6208" s="104" customFormat="1"/>
    <row r="6209" s="104" customFormat="1"/>
    <row r="6210" s="104" customFormat="1"/>
    <row r="6211" s="104" customFormat="1"/>
    <row r="6212" s="104" customFormat="1"/>
    <row r="6213" s="104" customFormat="1"/>
    <row r="6214" s="104" customFormat="1"/>
    <row r="6215" s="104" customFormat="1"/>
    <row r="6216" s="104" customFormat="1"/>
    <row r="6217" s="104" customFormat="1"/>
    <row r="6218" s="104" customFormat="1"/>
    <row r="6219" s="104" customFormat="1"/>
    <row r="6220" s="104" customFormat="1"/>
    <row r="6221" s="104" customFormat="1"/>
    <row r="6222" s="104" customFormat="1"/>
    <row r="6223" s="104" customFormat="1"/>
    <row r="6224" s="104" customFormat="1"/>
    <row r="6225" s="104" customFormat="1"/>
    <row r="6226" s="104" customFormat="1"/>
    <row r="6227" s="104" customFormat="1"/>
    <row r="6228" s="104" customFormat="1"/>
    <row r="6229" s="104" customFormat="1"/>
    <row r="6230" s="104" customFormat="1"/>
    <row r="6231" s="104" customFormat="1"/>
    <row r="6232" s="104" customFormat="1"/>
    <row r="6233" s="104" customFormat="1"/>
    <row r="6234" s="104" customFormat="1"/>
    <row r="6235" s="104" customFormat="1"/>
    <row r="6236" s="104" customFormat="1"/>
    <row r="6237" s="104" customFormat="1"/>
    <row r="6238" s="104" customFormat="1"/>
    <row r="6239" s="104" customFormat="1"/>
    <row r="6240" s="104" customFormat="1"/>
    <row r="6241" s="104" customFormat="1"/>
    <row r="6242" s="104" customFormat="1"/>
    <row r="6243" s="104" customFormat="1"/>
    <row r="6244" s="104" customFormat="1"/>
    <row r="6245" s="104" customFormat="1"/>
    <row r="6246" s="104" customFormat="1"/>
    <row r="6247" s="104" customFormat="1"/>
    <row r="6248" s="104" customFormat="1"/>
    <row r="6249" s="104" customFormat="1"/>
    <row r="6250" s="104" customFormat="1"/>
    <row r="6251" s="104" customFormat="1"/>
    <row r="6252" s="104" customFormat="1"/>
    <row r="6253" s="104" customFormat="1"/>
    <row r="6254" s="104" customFormat="1"/>
    <row r="6255" s="104" customFormat="1"/>
    <row r="6256" s="104" customFormat="1"/>
    <row r="6257" s="104" customFormat="1"/>
    <row r="6258" s="104" customFormat="1"/>
    <row r="6259" s="104" customFormat="1"/>
    <row r="6260" s="104" customFormat="1"/>
    <row r="6261" s="104" customFormat="1"/>
    <row r="6262" s="104" customFormat="1"/>
    <row r="6263" s="104" customFormat="1"/>
    <row r="6264" s="104" customFormat="1"/>
    <row r="6265" s="104" customFormat="1"/>
    <row r="6266" s="104" customFormat="1"/>
    <row r="6267" s="104" customFormat="1"/>
    <row r="6268" s="104" customFormat="1"/>
    <row r="6269" s="104" customFormat="1"/>
    <row r="6270" s="104" customFormat="1"/>
    <row r="6271" s="104" customFormat="1"/>
    <row r="6272" s="104" customFormat="1"/>
    <row r="6273" s="104" customFormat="1"/>
    <row r="6274" s="104" customFormat="1"/>
    <row r="6275" s="104" customFormat="1"/>
    <row r="6276" s="104" customFormat="1"/>
    <row r="6277" s="104" customFormat="1"/>
    <row r="6278" s="104" customFormat="1"/>
    <row r="6279" s="104" customFormat="1"/>
    <row r="6280" s="104" customFormat="1"/>
    <row r="6281" s="104" customFormat="1"/>
    <row r="6282" s="104" customFormat="1"/>
    <row r="6283" s="104" customFormat="1"/>
    <row r="6284" s="104" customFormat="1"/>
    <row r="6285" s="104" customFormat="1"/>
    <row r="6286" s="104" customFormat="1"/>
    <row r="6287" s="104" customFormat="1"/>
    <row r="6288" s="104" customFormat="1"/>
    <row r="6289" s="104" customFormat="1"/>
    <row r="6290" s="104" customFormat="1"/>
    <row r="6291" s="104" customFormat="1"/>
    <row r="6292" s="104" customFormat="1"/>
    <row r="6293" s="104" customFormat="1"/>
    <row r="6294" s="104" customFormat="1"/>
    <row r="6295" s="104" customFormat="1"/>
    <row r="6296" s="104" customFormat="1"/>
    <row r="6297" s="104" customFormat="1"/>
    <row r="6298" s="104" customFormat="1"/>
    <row r="6299" s="104" customFormat="1"/>
    <row r="6300" s="104" customFormat="1"/>
    <row r="6301" s="104" customFormat="1"/>
    <row r="6302" s="104" customFormat="1"/>
    <row r="6303" s="104" customFormat="1"/>
    <row r="6304" s="104" customFormat="1"/>
    <row r="6305" s="104" customFormat="1"/>
    <row r="6306" s="104" customFormat="1"/>
    <row r="6307" s="104" customFormat="1"/>
    <row r="6308" s="104" customFormat="1"/>
    <row r="6309" s="104" customFormat="1"/>
    <row r="6310" s="104" customFormat="1"/>
    <row r="6311" s="104" customFormat="1"/>
    <row r="6312" s="104" customFormat="1"/>
    <row r="6313" s="104" customFormat="1"/>
    <row r="6314" s="104" customFormat="1"/>
    <row r="6315" s="104" customFormat="1"/>
    <row r="6316" s="104" customFormat="1"/>
    <row r="6317" s="104" customFormat="1"/>
    <row r="6318" s="104" customFormat="1"/>
    <row r="6319" s="104" customFormat="1"/>
    <row r="6320" s="104" customFormat="1"/>
    <row r="6321" s="104" customFormat="1"/>
    <row r="6322" s="104" customFormat="1"/>
    <row r="6323" s="104" customFormat="1"/>
    <row r="6324" s="104" customFormat="1"/>
    <row r="6325" s="104" customFormat="1"/>
    <row r="6326" s="104" customFormat="1"/>
    <row r="6327" s="104" customFormat="1"/>
    <row r="6328" s="104" customFormat="1"/>
    <row r="6329" s="104" customFormat="1"/>
    <row r="6330" s="104" customFormat="1"/>
    <row r="6331" s="104" customFormat="1"/>
    <row r="6332" s="104" customFormat="1"/>
    <row r="6333" s="104" customFormat="1"/>
    <row r="6334" s="104" customFormat="1"/>
    <row r="6335" s="104" customFormat="1"/>
    <row r="6336" s="104" customFormat="1"/>
    <row r="6337" s="104" customFormat="1"/>
    <row r="6338" s="104" customFormat="1"/>
    <row r="6339" s="104" customFormat="1"/>
    <row r="6340" s="104" customFormat="1"/>
    <row r="6341" s="104" customFormat="1"/>
    <row r="6342" s="104" customFormat="1"/>
    <row r="6343" s="104" customFormat="1"/>
    <row r="6344" s="104" customFormat="1"/>
    <row r="6345" s="104" customFormat="1"/>
    <row r="6346" s="104" customFormat="1"/>
    <row r="6347" s="104" customFormat="1"/>
    <row r="6348" s="104" customFormat="1"/>
    <row r="6349" s="104" customFormat="1"/>
    <row r="6350" s="104" customFormat="1"/>
    <row r="6351" s="104" customFormat="1"/>
    <row r="6352" s="104" customFormat="1"/>
    <row r="6353" s="104" customFormat="1"/>
    <row r="6354" s="104" customFormat="1"/>
    <row r="6355" s="104" customFormat="1"/>
    <row r="6356" s="104" customFormat="1"/>
    <row r="6357" s="104" customFormat="1"/>
    <row r="6358" s="104" customFormat="1"/>
    <row r="6359" s="104" customFormat="1"/>
    <row r="6360" s="104" customFormat="1"/>
    <row r="6361" s="104" customFormat="1"/>
    <row r="6362" s="104" customFormat="1"/>
    <row r="6363" s="104" customFormat="1"/>
    <row r="6364" s="104" customFormat="1"/>
    <row r="6365" s="104" customFormat="1"/>
    <row r="6366" s="104" customFormat="1"/>
    <row r="6367" s="104" customFormat="1"/>
    <row r="6368" s="104" customFormat="1"/>
    <row r="6369" s="104" customFormat="1"/>
    <row r="6370" s="104" customFormat="1"/>
    <row r="6371" s="104" customFormat="1"/>
    <row r="6372" s="104" customFormat="1"/>
    <row r="6373" s="104" customFormat="1"/>
    <row r="6374" s="104" customFormat="1"/>
    <row r="6375" s="104" customFormat="1"/>
    <row r="6376" s="104" customFormat="1"/>
    <row r="6377" s="104" customFormat="1"/>
    <row r="6378" s="104" customFormat="1"/>
    <row r="6379" s="104" customFormat="1"/>
    <row r="6380" s="104" customFormat="1"/>
    <row r="6381" s="104" customFormat="1"/>
    <row r="6382" s="104" customFormat="1"/>
    <row r="6383" s="104" customFormat="1"/>
    <row r="6384" s="104" customFormat="1"/>
    <row r="6385" s="104" customFormat="1"/>
    <row r="6386" s="104" customFormat="1"/>
    <row r="6387" s="104" customFormat="1"/>
    <row r="6388" s="104" customFormat="1"/>
    <row r="6389" s="104" customFormat="1"/>
    <row r="6390" s="104" customFormat="1"/>
    <row r="6391" s="104" customFormat="1"/>
    <row r="6392" s="104" customFormat="1"/>
    <row r="6393" s="104" customFormat="1"/>
    <row r="6394" s="104" customFormat="1"/>
    <row r="6395" s="104" customFormat="1"/>
    <row r="6396" s="104" customFormat="1"/>
    <row r="6397" s="104" customFormat="1"/>
    <row r="6398" s="104" customFormat="1"/>
    <row r="6399" s="104" customFormat="1"/>
    <row r="6400" s="104" customFormat="1"/>
    <row r="6401" s="104" customFormat="1"/>
    <row r="6402" s="104" customFormat="1"/>
    <row r="6403" s="104" customFormat="1"/>
    <row r="6404" s="104" customFormat="1"/>
    <row r="6405" s="104" customFormat="1"/>
    <row r="6406" s="104" customFormat="1"/>
    <row r="6407" s="104" customFormat="1"/>
    <row r="6408" s="104" customFormat="1"/>
    <row r="6409" s="104" customFormat="1"/>
    <row r="6410" s="104" customFormat="1"/>
    <row r="6411" s="104" customFormat="1"/>
    <row r="6412" s="104" customFormat="1"/>
    <row r="6413" s="104" customFormat="1"/>
    <row r="6414" s="104" customFormat="1"/>
    <row r="6415" s="104" customFormat="1"/>
    <row r="6416" s="104" customFormat="1"/>
    <row r="6417" s="104" customFormat="1"/>
    <row r="6418" s="104" customFormat="1"/>
    <row r="6419" s="104" customFormat="1"/>
    <row r="6420" s="104" customFormat="1"/>
    <row r="6421" s="104" customFormat="1"/>
    <row r="6422" s="104" customFormat="1"/>
    <row r="6423" s="104" customFormat="1"/>
    <row r="6424" s="104" customFormat="1"/>
    <row r="6425" s="104" customFormat="1"/>
    <row r="6426" s="104" customFormat="1"/>
    <row r="6427" s="104" customFormat="1"/>
    <row r="6428" s="104" customFormat="1"/>
    <row r="6429" s="104" customFormat="1"/>
    <row r="6430" s="104" customFormat="1"/>
    <row r="6431" s="104" customFormat="1"/>
    <row r="6432" s="104" customFormat="1"/>
    <row r="6433" s="104" customFormat="1"/>
    <row r="6434" s="104" customFormat="1"/>
    <row r="6435" s="104" customFormat="1"/>
    <row r="6436" s="104" customFormat="1"/>
    <row r="6437" s="104" customFormat="1"/>
    <row r="6438" s="104" customFormat="1"/>
    <row r="6439" s="104" customFormat="1"/>
    <row r="6440" s="104" customFormat="1"/>
    <row r="6441" s="104" customFormat="1"/>
    <row r="6442" s="104" customFormat="1"/>
    <row r="6443" s="104" customFormat="1"/>
    <row r="6444" s="104" customFormat="1"/>
    <row r="6445" s="104" customFormat="1"/>
    <row r="6446" s="104" customFormat="1"/>
    <row r="6447" s="104" customFormat="1"/>
    <row r="6448" s="104" customFormat="1"/>
    <row r="6449" s="104" customFormat="1"/>
    <row r="6450" s="104" customFormat="1"/>
    <row r="6451" s="104" customFormat="1"/>
    <row r="6452" s="104" customFormat="1"/>
    <row r="6453" s="104" customFormat="1"/>
    <row r="6454" s="104" customFormat="1"/>
    <row r="6455" s="104" customFormat="1"/>
    <row r="6456" s="104" customFormat="1"/>
    <row r="6457" s="104" customFormat="1"/>
    <row r="6458" s="104" customFormat="1"/>
    <row r="6459" s="104" customFormat="1"/>
    <row r="6460" s="104" customFormat="1"/>
    <row r="6461" s="104" customFormat="1"/>
    <row r="6462" s="104" customFormat="1"/>
    <row r="6463" s="104" customFormat="1"/>
    <row r="6464" s="104" customFormat="1"/>
    <row r="6465" s="104" customFormat="1"/>
    <row r="6466" s="104" customFormat="1"/>
    <row r="6467" s="104" customFormat="1"/>
    <row r="6468" s="104" customFormat="1"/>
    <row r="6469" s="104" customFormat="1"/>
    <row r="6470" s="104" customFormat="1"/>
    <row r="6471" s="104" customFormat="1"/>
    <row r="6472" s="104" customFormat="1"/>
    <row r="6473" s="104" customFormat="1"/>
    <row r="6474" s="104" customFormat="1"/>
    <row r="6475" s="104" customFormat="1"/>
    <row r="6476" s="104" customFormat="1"/>
    <row r="6477" s="104" customFormat="1"/>
    <row r="6478" s="104" customFormat="1"/>
    <row r="6479" s="104" customFormat="1"/>
    <row r="6480" s="104" customFormat="1"/>
    <row r="6481" s="104" customFormat="1"/>
    <row r="6482" s="104" customFormat="1"/>
    <row r="6483" s="104" customFormat="1"/>
    <row r="6484" s="104" customFormat="1"/>
    <row r="6485" s="104" customFormat="1"/>
    <row r="6486" s="104" customFormat="1"/>
    <row r="6487" s="104" customFormat="1"/>
    <row r="6488" s="104" customFormat="1"/>
    <row r="6489" s="104" customFormat="1"/>
    <row r="6490" s="104" customFormat="1"/>
    <row r="6491" s="104" customFormat="1"/>
    <row r="6492" s="104" customFormat="1"/>
    <row r="6493" s="104" customFormat="1"/>
    <row r="6494" s="104" customFormat="1"/>
    <row r="6495" s="104" customFormat="1"/>
    <row r="6496" s="104" customFormat="1"/>
    <row r="6497" s="104" customFormat="1"/>
    <row r="6498" s="104" customFormat="1"/>
    <row r="6499" s="104" customFormat="1"/>
    <row r="6500" s="104" customFormat="1"/>
    <row r="6501" s="104" customFormat="1"/>
    <row r="6502" s="104" customFormat="1"/>
    <row r="6503" s="104" customFormat="1"/>
    <row r="6504" s="104" customFormat="1"/>
    <row r="6505" s="104" customFormat="1"/>
    <row r="6506" s="104" customFormat="1"/>
    <row r="6507" s="104" customFormat="1"/>
    <row r="6508" s="104" customFormat="1"/>
    <row r="6509" s="104" customFormat="1"/>
    <row r="6510" s="104" customFormat="1"/>
    <row r="6511" s="104" customFormat="1"/>
    <row r="6512" s="104" customFormat="1"/>
    <row r="6513" s="104" customFormat="1"/>
    <row r="6514" s="104" customFormat="1"/>
    <row r="6515" s="104" customFormat="1"/>
    <row r="6516" s="104" customFormat="1"/>
    <row r="6517" s="104" customFormat="1"/>
    <row r="6518" s="104" customFormat="1"/>
    <row r="6519" s="104" customFormat="1"/>
    <row r="6520" s="104" customFormat="1"/>
    <row r="6521" s="104" customFormat="1"/>
    <row r="6522" s="104" customFormat="1"/>
    <row r="6523" s="104" customFormat="1"/>
    <row r="6524" s="104" customFormat="1"/>
    <row r="6525" s="104" customFormat="1"/>
    <row r="6526" s="104" customFormat="1"/>
    <row r="6527" s="104" customFormat="1"/>
    <row r="6528" s="104" customFormat="1"/>
    <row r="6529" s="104" customFormat="1"/>
    <row r="6530" s="104" customFormat="1"/>
    <row r="6531" s="104" customFormat="1"/>
    <row r="6532" s="104" customFormat="1"/>
    <row r="6533" s="104" customFormat="1"/>
    <row r="6534" s="104" customFormat="1"/>
    <row r="6535" s="104" customFormat="1"/>
    <row r="6536" s="104" customFormat="1"/>
    <row r="6537" s="104" customFormat="1"/>
    <row r="6538" s="104" customFormat="1"/>
    <row r="6539" s="104" customFormat="1"/>
    <row r="6540" s="104" customFormat="1"/>
    <row r="6541" s="104" customFormat="1"/>
    <row r="6542" s="104" customFormat="1"/>
    <row r="6543" s="104" customFormat="1"/>
    <row r="6544" s="104" customFormat="1"/>
    <row r="6545" s="104" customFormat="1"/>
    <row r="6546" s="104" customFormat="1"/>
    <row r="6547" s="104" customFormat="1"/>
    <row r="6548" s="104" customFormat="1"/>
    <row r="6549" s="104" customFormat="1"/>
    <row r="6550" s="104" customFormat="1"/>
    <row r="6551" s="104" customFormat="1"/>
    <row r="6552" s="104" customFormat="1"/>
    <row r="6553" s="104" customFormat="1"/>
    <row r="6554" s="104" customFormat="1"/>
    <row r="6555" s="104" customFormat="1"/>
    <row r="6556" s="104" customFormat="1"/>
    <row r="6557" s="104" customFormat="1"/>
    <row r="6558" s="104" customFormat="1"/>
    <row r="6559" s="104" customFormat="1"/>
    <row r="6560" s="104" customFormat="1"/>
    <row r="6561" s="104" customFormat="1"/>
    <row r="6562" s="104" customFormat="1"/>
    <row r="6563" s="104" customFormat="1"/>
    <row r="6564" s="104" customFormat="1"/>
    <row r="6565" s="104" customFormat="1"/>
    <row r="6566" s="104" customFormat="1"/>
    <row r="6567" s="104" customFormat="1"/>
    <row r="6568" s="104" customFormat="1"/>
    <row r="6569" s="104" customFormat="1"/>
    <row r="6570" s="104" customFormat="1"/>
    <row r="6571" s="104" customFormat="1"/>
    <row r="6572" s="104" customFormat="1"/>
    <row r="6573" s="104" customFormat="1"/>
    <row r="6574" s="104" customFormat="1"/>
    <row r="6575" s="104" customFormat="1"/>
    <row r="6576" s="104" customFormat="1"/>
    <row r="6577" s="104" customFormat="1"/>
    <row r="6578" s="104" customFormat="1"/>
    <row r="6579" s="104" customFormat="1"/>
    <row r="6580" s="104" customFormat="1"/>
    <row r="6581" s="104" customFormat="1"/>
    <row r="6582" s="104" customFormat="1"/>
    <row r="6583" s="104" customFormat="1"/>
    <row r="6584" s="104" customFormat="1"/>
    <row r="6585" s="104" customFormat="1"/>
    <row r="6586" s="104" customFormat="1"/>
    <row r="6587" s="104" customFormat="1"/>
    <row r="6588" s="104" customFormat="1"/>
    <row r="6589" s="104" customFormat="1"/>
    <row r="6590" s="104" customFormat="1"/>
    <row r="6591" s="104" customFormat="1"/>
    <row r="6592" s="104" customFormat="1"/>
    <row r="6593" s="104" customFormat="1"/>
    <row r="6594" s="104" customFormat="1"/>
    <row r="6595" s="104" customFormat="1"/>
    <row r="6596" s="104" customFormat="1"/>
    <row r="6597" s="104" customFormat="1"/>
    <row r="6598" s="104" customFormat="1"/>
    <row r="6599" s="104" customFormat="1"/>
    <row r="6600" s="104" customFormat="1"/>
    <row r="6601" s="104" customFormat="1"/>
    <row r="6602" s="104" customFormat="1"/>
    <row r="6603" s="104" customFormat="1"/>
    <row r="6604" s="104" customFormat="1"/>
    <row r="6605" s="104" customFormat="1"/>
    <row r="6606" s="104" customFormat="1"/>
    <row r="6607" s="104" customFormat="1"/>
    <row r="6608" s="104" customFormat="1"/>
    <row r="6609" s="104" customFormat="1"/>
    <row r="6610" s="104" customFormat="1"/>
    <row r="6611" s="104" customFormat="1"/>
    <row r="6612" s="104" customFormat="1"/>
    <row r="6613" s="104" customFormat="1"/>
    <row r="6614" s="104" customFormat="1"/>
    <row r="6615" s="104" customFormat="1"/>
    <row r="6616" s="104" customFormat="1"/>
    <row r="6617" s="104" customFormat="1"/>
    <row r="6618" s="104" customFormat="1"/>
    <row r="6619" s="104" customFormat="1"/>
    <row r="6620" s="104" customFormat="1"/>
    <row r="6621" s="104" customFormat="1"/>
    <row r="6622" s="104" customFormat="1"/>
    <row r="6623" s="104" customFormat="1"/>
    <row r="6624" s="104" customFormat="1"/>
    <row r="6625" s="104" customFormat="1"/>
    <row r="6626" s="104" customFormat="1"/>
    <row r="6627" s="104" customFormat="1"/>
    <row r="6628" s="104" customFormat="1"/>
    <row r="6629" s="104" customFormat="1"/>
    <row r="6630" s="104" customFormat="1"/>
    <row r="6631" s="104" customFormat="1"/>
    <row r="6632" s="104" customFormat="1"/>
    <row r="6633" s="104" customFormat="1"/>
    <row r="6634" s="104" customFormat="1"/>
    <row r="6635" s="104" customFormat="1"/>
    <row r="6636" s="104" customFormat="1"/>
    <row r="6637" s="104" customFormat="1"/>
    <row r="6638" s="104" customFormat="1"/>
    <row r="6639" s="104" customFormat="1"/>
    <row r="6640" s="104" customFormat="1"/>
    <row r="6641" s="104" customFormat="1"/>
    <row r="6642" s="104" customFormat="1"/>
    <row r="6643" s="104" customFormat="1"/>
    <row r="6644" s="104" customFormat="1"/>
    <row r="6645" s="104" customFormat="1"/>
    <row r="6646" s="104" customFormat="1"/>
    <row r="6647" s="104" customFormat="1"/>
    <row r="6648" s="104" customFormat="1"/>
    <row r="6649" s="104" customFormat="1"/>
    <row r="6650" s="104" customFormat="1"/>
    <row r="6651" s="104" customFormat="1"/>
    <row r="6652" s="104" customFormat="1"/>
    <row r="6653" s="104" customFormat="1"/>
    <row r="6654" s="104" customFormat="1"/>
    <row r="6655" s="104" customFormat="1"/>
    <row r="6656" s="104" customFormat="1"/>
    <row r="6657" s="104" customFormat="1"/>
    <row r="6658" s="104" customFormat="1"/>
    <row r="6659" s="104" customFormat="1"/>
    <row r="6660" s="104" customFormat="1"/>
    <row r="6661" s="104" customFormat="1"/>
    <row r="6662" s="104" customFormat="1"/>
    <row r="6663" s="104" customFormat="1"/>
    <row r="6664" s="104" customFormat="1"/>
    <row r="6665" s="104" customFormat="1"/>
    <row r="6666" s="104" customFormat="1"/>
    <row r="6667" s="104" customFormat="1"/>
    <row r="6668" s="104" customFormat="1"/>
    <row r="6669" s="104" customFormat="1"/>
    <row r="6670" s="104" customFormat="1"/>
    <row r="6671" s="104" customFormat="1"/>
    <row r="6672" s="104" customFormat="1"/>
    <row r="6673" s="104" customFormat="1"/>
    <row r="6674" s="104" customFormat="1"/>
    <row r="6675" s="104" customFormat="1"/>
    <row r="6676" s="104" customFormat="1"/>
    <row r="6677" s="104" customFormat="1"/>
    <row r="6678" s="104" customFormat="1"/>
    <row r="6679" s="104" customFormat="1"/>
    <row r="6680" s="104" customFormat="1"/>
    <row r="6681" s="104" customFormat="1"/>
    <row r="6682" s="104" customFormat="1"/>
    <row r="6683" s="104" customFormat="1"/>
    <row r="6684" s="104" customFormat="1"/>
    <row r="6685" s="104" customFormat="1"/>
    <row r="6686" s="104" customFormat="1"/>
    <row r="6687" s="104" customFormat="1"/>
    <row r="6688" s="104" customFormat="1"/>
    <row r="6689" s="104" customFormat="1"/>
    <row r="6690" s="104" customFormat="1"/>
    <row r="6691" s="104" customFormat="1"/>
    <row r="6692" s="104" customFormat="1"/>
    <row r="6693" s="104" customFormat="1"/>
    <row r="6694" s="104" customFormat="1"/>
    <row r="6695" s="104" customFormat="1"/>
    <row r="6696" s="104" customFormat="1"/>
    <row r="6697" s="104" customFormat="1"/>
    <row r="6698" s="104" customFormat="1"/>
    <row r="6699" s="104" customFormat="1"/>
    <row r="6700" s="104" customFormat="1"/>
    <row r="6701" s="104" customFormat="1"/>
    <row r="6702" s="104" customFormat="1"/>
    <row r="6703" s="104" customFormat="1"/>
    <row r="6704" s="104" customFormat="1"/>
    <row r="6705" s="104" customFormat="1"/>
    <row r="6706" s="104" customFormat="1"/>
    <row r="6707" s="104" customFormat="1"/>
    <row r="6708" s="104" customFormat="1"/>
    <row r="6709" s="104" customFormat="1"/>
    <row r="6710" s="104" customFormat="1"/>
    <row r="6711" s="104" customFormat="1"/>
    <row r="6712" s="104" customFormat="1"/>
    <row r="6713" s="104" customFormat="1"/>
    <row r="6714" s="104" customFormat="1"/>
    <row r="6715" s="104" customFormat="1"/>
    <row r="6716" s="104" customFormat="1"/>
    <row r="6717" s="104" customFormat="1"/>
    <row r="6718" s="104" customFormat="1"/>
    <row r="6719" s="104" customFormat="1"/>
    <row r="6720" s="104" customFormat="1"/>
    <row r="6721" s="104" customFormat="1"/>
    <row r="6722" s="104" customFormat="1"/>
    <row r="6723" s="104" customFormat="1"/>
    <row r="6724" s="104" customFormat="1"/>
    <row r="6725" s="104" customFormat="1"/>
    <row r="6726" s="104" customFormat="1"/>
    <row r="6727" s="104" customFormat="1"/>
    <row r="6728" s="104" customFormat="1"/>
    <row r="6729" s="104" customFormat="1"/>
    <row r="6730" s="104" customFormat="1"/>
    <row r="6731" s="104" customFormat="1"/>
    <row r="6732" s="104" customFormat="1"/>
    <row r="6733" s="104" customFormat="1"/>
    <row r="6734" s="104" customFormat="1"/>
    <row r="6735" s="104" customFormat="1"/>
    <row r="6736" s="104" customFormat="1"/>
    <row r="6737" s="104" customFormat="1"/>
    <row r="6738" s="104" customFormat="1"/>
    <row r="6739" s="104" customFormat="1"/>
    <row r="6740" s="104" customFormat="1"/>
    <row r="6741" s="104" customFormat="1"/>
    <row r="6742" s="104" customFormat="1"/>
    <row r="6743" s="104" customFormat="1"/>
    <row r="6744" s="104" customFormat="1"/>
    <row r="6745" s="104" customFormat="1"/>
    <row r="6746" s="104" customFormat="1"/>
    <row r="6747" s="104" customFormat="1"/>
    <row r="6748" s="104" customFormat="1"/>
    <row r="6749" s="104" customFormat="1"/>
    <row r="6750" s="104" customFormat="1"/>
    <row r="6751" s="104" customFormat="1"/>
    <row r="6752" s="104" customFormat="1"/>
    <row r="6753" s="104" customFormat="1"/>
    <row r="6754" s="104" customFormat="1"/>
    <row r="6755" s="104" customFormat="1"/>
    <row r="6756" s="104" customFormat="1"/>
    <row r="6757" s="104" customFormat="1"/>
    <row r="6758" s="104" customFormat="1"/>
    <row r="6759" s="104" customFormat="1"/>
    <row r="6760" s="104" customFormat="1"/>
    <row r="6761" s="104" customFormat="1"/>
    <row r="6762" s="104" customFormat="1"/>
    <row r="6763" s="104" customFormat="1"/>
    <row r="6764" s="104" customFormat="1"/>
    <row r="6765" s="104" customFormat="1"/>
    <row r="6766" s="104" customFormat="1"/>
    <row r="6767" s="104" customFormat="1"/>
    <row r="6768" s="104" customFormat="1"/>
    <row r="6769" s="104" customFormat="1"/>
    <row r="6770" s="104" customFormat="1"/>
    <row r="6771" s="104" customFormat="1"/>
    <row r="6772" s="104" customFormat="1"/>
    <row r="6773" s="104" customFormat="1"/>
    <row r="6774" s="104" customFormat="1"/>
    <row r="6775" s="104" customFormat="1"/>
    <row r="6776" s="104" customFormat="1"/>
    <row r="6777" s="104" customFormat="1"/>
    <row r="6778" s="104" customFormat="1"/>
    <row r="6779" s="104" customFormat="1"/>
    <row r="6780" s="104" customFormat="1"/>
    <row r="6781" s="104" customFormat="1"/>
    <row r="6782" s="104" customFormat="1"/>
    <row r="6783" s="104" customFormat="1"/>
    <row r="6784" s="104" customFormat="1"/>
    <row r="6785" s="104" customFormat="1"/>
    <row r="6786" s="104" customFormat="1"/>
    <row r="6787" s="104" customFormat="1"/>
    <row r="6788" s="104" customFormat="1"/>
    <row r="6789" s="104" customFormat="1"/>
    <row r="6790" s="104" customFormat="1"/>
    <row r="6791" s="104" customFormat="1"/>
    <row r="6792" s="104" customFormat="1"/>
    <row r="6793" s="104" customFormat="1"/>
    <row r="6794" s="104" customFormat="1"/>
    <row r="6795" s="104" customFormat="1"/>
    <row r="6796" s="104" customFormat="1"/>
    <row r="6797" s="104" customFormat="1"/>
    <row r="6798" s="104" customFormat="1"/>
    <row r="6799" s="104" customFormat="1"/>
    <row r="6800" s="104" customFormat="1"/>
    <row r="6801" s="104" customFormat="1"/>
    <row r="6802" s="104" customFormat="1"/>
    <row r="6803" s="104" customFormat="1"/>
    <row r="6804" s="104" customFormat="1"/>
    <row r="6805" s="104" customFormat="1"/>
    <row r="6806" s="104" customFormat="1"/>
    <row r="6807" s="104" customFormat="1"/>
    <row r="6808" s="104" customFormat="1"/>
    <row r="6809" s="104" customFormat="1"/>
    <row r="6810" s="104" customFormat="1"/>
    <row r="6811" s="104" customFormat="1"/>
    <row r="6812" s="104" customFormat="1"/>
    <row r="6813" s="104" customFormat="1"/>
    <row r="6814" s="104" customFormat="1"/>
    <row r="6815" s="104" customFormat="1"/>
    <row r="6816" s="104" customFormat="1"/>
    <row r="6817" s="104" customFormat="1"/>
    <row r="6818" s="104" customFormat="1"/>
    <row r="6819" s="104" customFormat="1"/>
    <row r="6820" s="104" customFormat="1"/>
    <row r="6821" s="104" customFormat="1"/>
    <row r="6822" s="104" customFormat="1"/>
    <row r="6823" s="104" customFormat="1"/>
    <row r="6824" s="104" customFormat="1"/>
    <row r="6825" s="104" customFormat="1"/>
    <row r="6826" s="104" customFormat="1"/>
    <row r="6827" s="104" customFormat="1"/>
    <row r="6828" s="104" customFormat="1"/>
    <row r="6829" s="104" customFormat="1"/>
    <row r="6830" s="104" customFormat="1"/>
    <row r="6831" s="104" customFormat="1"/>
    <row r="6832" s="104" customFormat="1"/>
    <row r="6833" s="104" customFormat="1"/>
    <row r="6834" s="104" customFormat="1"/>
    <row r="6835" s="104" customFormat="1"/>
    <row r="6836" s="104" customFormat="1"/>
    <row r="6837" s="104" customFormat="1"/>
    <row r="6838" s="104" customFormat="1"/>
    <row r="6839" s="104" customFormat="1"/>
    <row r="6840" s="104" customFormat="1"/>
    <row r="6841" s="104" customFormat="1"/>
    <row r="6842" s="104" customFormat="1"/>
    <row r="6843" s="104" customFormat="1"/>
    <row r="6844" s="104" customFormat="1"/>
    <row r="6845" s="104" customFormat="1"/>
    <row r="6846" s="104" customFormat="1"/>
    <row r="6847" s="104" customFormat="1"/>
    <row r="6848" s="104" customFormat="1"/>
    <row r="6849" s="104" customFormat="1"/>
    <row r="6850" s="104" customFormat="1"/>
    <row r="6851" s="104" customFormat="1"/>
    <row r="6852" s="104" customFormat="1"/>
    <row r="6853" s="104" customFormat="1"/>
    <row r="6854" s="104" customFormat="1"/>
    <row r="6855" s="104" customFormat="1"/>
    <row r="6856" s="104" customFormat="1"/>
    <row r="6857" s="104" customFormat="1"/>
    <row r="6858" s="104" customFormat="1"/>
    <row r="6859" s="104" customFormat="1"/>
    <row r="6860" s="104" customFormat="1"/>
    <row r="6861" s="104" customFormat="1"/>
    <row r="6862" s="104" customFormat="1"/>
    <row r="6863" s="104" customFormat="1"/>
    <row r="6864" s="104" customFormat="1"/>
    <row r="6865" s="104" customFormat="1"/>
    <row r="6866" s="104" customFormat="1"/>
    <row r="6867" s="104" customFormat="1"/>
    <row r="6868" s="104" customFormat="1"/>
    <row r="6869" s="104" customFormat="1"/>
    <row r="6870" s="104" customFormat="1"/>
    <row r="6871" s="104" customFormat="1"/>
    <row r="6872" s="104" customFormat="1"/>
    <row r="6873" s="104" customFormat="1"/>
    <row r="6874" s="104" customFormat="1"/>
    <row r="6875" s="104" customFormat="1"/>
    <row r="6876" s="104" customFormat="1"/>
    <row r="6877" s="104" customFormat="1"/>
    <row r="6878" s="104" customFormat="1"/>
    <row r="6879" s="104" customFormat="1"/>
    <row r="6880" s="104" customFormat="1"/>
    <row r="6881" s="104" customFormat="1"/>
    <row r="6882" s="104" customFormat="1"/>
    <row r="6883" s="104" customFormat="1"/>
    <row r="6884" s="104" customFormat="1"/>
    <row r="6885" s="104" customFormat="1"/>
    <row r="6886" s="104" customFormat="1"/>
    <row r="6887" s="104" customFormat="1"/>
    <row r="6888" s="104" customFormat="1"/>
    <row r="6889" s="104" customFormat="1"/>
    <row r="6890" s="104" customFormat="1"/>
    <row r="6891" s="104" customFormat="1"/>
    <row r="6892" s="104" customFormat="1"/>
    <row r="6893" s="104" customFormat="1"/>
    <row r="6894" s="104" customFormat="1"/>
    <row r="6895" s="104" customFormat="1"/>
    <row r="6896" s="104" customFormat="1"/>
    <row r="6897" s="104" customFormat="1"/>
    <row r="6898" s="104" customFormat="1"/>
    <row r="6899" s="104" customFormat="1"/>
    <row r="6900" s="104" customFormat="1"/>
    <row r="6901" s="104" customFormat="1"/>
    <row r="6902" s="104" customFormat="1"/>
    <row r="6903" s="104" customFormat="1"/>
    <row r="6904" s="104" customFormat="1"/>
    <row r="6905" s="104" customFormat="1"/>
    <row r="6906" s="104" customFormat="1"/>
    <row r="6907" s="104" customFormat="1"/>
    <row r="6908" s="104" customFormat="1"/>
    <row r="6909" s="104" customFormat="1"/>
    <row r="6910" s="104" customFormat="1"/>
    <row r="6911" s="104" customFormat="1"/>
    <row r="6912" s="104" customFormat="1"/>
    <row r="6913" s="104" customFormat="1"/>
    <row r="6914" s="104" customFormat="1"/>
    <row r="6915" s="104" customFormat="1"/>
    <row r="6916" s="104" customFormat="1"/>
    <row r="6917" s="104" customFormat="1"/>
    <row r="6918" s="104" customFormat="1"/>
    <row r="6919" s="104" customFormat="1"/>
    <row r="6920" s="104" customFormat="1"/>
    <row r="6921" s="104" customFormat="1"/>
    <row r="6922" s="104" customFormat="1"/>
    <row r="6923" s="104" customFormat="1"/>
    <row r="6924" s="104" customFormat="1"/>
    <row r="6925" s="104" customFormat="1"/>
    <row r="6926" s="104" customFormat="1"/>
    <row r="6927" s="104" customFormat="1"/>
    <row r="6928" s="104" customFormat="1"/>
    <row r="6929" s="104" customFormat="1"/>
    <row r="6930" s="104" customFormat="1"/>
    <row r="6931" s="104" customFormat="1"/>
    <row r="6932" s="104" customFormat="1"/>
    <row r="6933" s="104" customFormat="1"/>
    <row r="6934" s="104" customFormat="1"/>
    <row r="6935" s="104" customFormat="1"/>
    <row r="6936" s="104" customFormat="1"/>
    <row r="6937" s="104" customFormat="1"/>
    <row r="6938" s="104" customFormat="1"/>
    <row r="6939" s="104" customFormat="1"/>
    <row r="6940" s="104" customFormat="1"/>
    <row r="6941" s="104" customFormat="1"/>
    <row r="6942" s="104" customFormat="1"/>
    <row r="6943" s="104" customFormat="1"/>
    <row r="6944" s="104" customFormat="1"/>
    <row r="6945" s="104" customFormat="1"/>
    <row r="6946" s="104" customFormat="1"/>
    <row r="6947" s="104" customFormat="1"/>
    <row r="6948" s="104" customFormat="1"/>
    <row r="6949" s="104" customFormat="1"/>
    <row r="6950" s="104" customFormat="1"/>
    <row r="6951" s="104" customFormat="1"/>
    <row r="6952" s="104" customFormat="1"/>
    <row r="6953" s="104" customFormat="1"/>
    <row r="6954" s="104" customFormat="1"/>
    <row r="6955" s="104" customFormat="1"/>
    <row r="6956" s="104" customFormat="1"/>
    <row r="6957" s="104" customFormat="1"/>
    <row r="6958" s="104" customFormat="1"/>
    <row r="6959" s="104" customFormat="1"/>
    <row r="6960" s="104" customFormat="1"/>
    <row r="6961" s="104" customFormat="1"/>
    <row r="6962" s="104" customFormat="1"/>
    <row r="6963" s="104" customFormat="1"/>
    <row r="6964" s="104" customFormat="1"/>
    <row r="6965" s="104" customFormat="1"/>
    <row r="6966" s="104" customFormat="1"/>
    <row r="6967" s="104" customFormat="1"/>
    <row r="6968" s="104" customFormat="1"/>
    <row r="6969" s="104" customFormat="1"/>
    <row r="6970" s="104" customFormat="1"/>
    <row r="6971" s="104" customFormat="1"/>
    <row r="6972" s="104" customFormat="1"/>
    <row r="6973" s="104" customFormat="1"/>
    <row r="6974" s="104" customFormat="1"/>
    <row r="6975" s="104" customFormat="1"/>
    <row r="6976" s="104" customFormat="1"/>
    <row r="6977" s="104" customFormat="1"/>
    <row r="6978" s="104" customFormat="1"/>
    <row r="6979" s="104" customFormat="1"/>
    <row r="6980" s="104" customFormat="1"/>
    <row r="6981" s="104" customFormat="1"/>
    <row r="6982" s="104" customFormat="1"/>
    <row r="6983" s="104" customFormat="1"/>
    <row r="6984" s="104" customFormat="1"/>
    <row r="6985" s="104" customFormat="1"/>
    <row r="6986" s="104" customFormat="1"/>
    <row r="6987" s="104" customFormat="1"/>
    <row r="6988" s="104" customFormat="1"/>
    <row r="6989" s="104" customFormat="1"/>
    <row r="6990" s="104" customFormat="1"/>
    <row r="6991" s="104" customFormat="1"/>
    <row r="6992" s="104" customFormat="1"/>
    <row r="6993" s="104" customFormat="1"/>
    <row r="6994" s="104" customFormat="1"/>
    <row r="6995" s="104" customFormat="1"/>
    <row r="6996" s="104" customFormat="1"/>
    <row r="6997" s="104" customFormat="1"/>
    <row r="6998" s="104" customFormat="1"/>
    <row r="6999" s="104" customFormat="1"/>
    <row r="7000" s="104" customFormat="1"/>
    <row r="7001" s="104" customFormat="1"/>
    <row r="7002" s="104" customFormat="1"/>
    <row r="7003" s="104" customFormat="1"/>
    <row r="7004" s="104" customFormat="1"/>
    <row r="7005" s="104" customFormat="1"/>
    <row r="7006" s="104" customFormat="1"/>
    <row r="7007" s="104" customFormat="1"/>
    <row r="7008" s="104" customFormat="1"/>
    <row r="7009" s="104" customFormat="1"/>
    <row r="7010" s="104" customFormat="1"/>
    <row r="7011" s="104" customFormat="1"/>
    <row r="7012" s="104" customFormat="1"/>
    <row r="7013" s="104" customFormat="1"/>
    <row r="7014" s="104" customFormat="1"/>
    <row r="7015" s="104" customFormat="1"/>
    <row r="7016" s="104" customFormat="1"/>
    <row r="7017" s="104" customFormat="1"/>
    <row r="7018" s="104" customFormat="1"/>
    <row r="7019" s="104" customFormat="1"/>
    <row r="7020" s="104" customFormat="1"/>
    <row r="7021" s="104" customFormat="1"/>
    <row r="7022" s="104" customFormat="1"/>
    <row r="7023" s="104" customFormat="1"/>
    <row r="7024" s="104" customFormat="1"/>
    <row r="7025" s="104" customFormat="1"/>
    <row r="7026" s="104" customFormat="1"/>
    <row r="7027" s="104" customFormat="1"/>
    <row r="7028" s="104" customFormat="1"/>
    <row r="7029" s="104" customFormat="1"/>
    <row r="7030" s="104" customFormat="1"/>
    <row r="7031" s="104" customFormat="1"/>
    <row r="7032" s="104" customFormat="1"/>
    <row r="7033" s="104" customFormat="1"/>
    <row r="7034" s="104" customFormat="1"/>
    <row r="7035" s="104" customFormat="1"/>
    <row r="7036" s="104" customFormat="1"/>
    <row r="7037" s="104" customFormat="1"/>
    <row r="7038" s="104" customFormat="1"/>
    <row r="7039" s="104" customFormat="1"/>
    <row r="7040" s="104" customFormat="1"/>
    <row r="7041" s="104" customFormat="1"/>
    <row r="7042" s="104" customFormat="1"/>
    <row r="7043" s="104" customFormat="1"/>
    <row r="7044" s="104" customFormat="1"/>
    <row r="7045" s="104" customFormat="1"/>
    <row r="7046" s="104" customFormat="1"/>
    <row r="7047" s="104" customFormat="1"/>
    <row r="7048" s="104" customFormat="1"/>
    <row r="7049" s="104" customFormat="1"/>
    <row r="7050" s="104" customFormat="1"/>
    <row r="7051" s="104" customFormat="1"/>
    <row r="7052" s="104" customFormat="1"/>
    <row r="7053" s="104" customFormat="1"/>
    <row r="7054" s="104" customFormat="1"/>
    <row r="7055" s="104" customFormat="1"/>
    <row r="7056" s="104" customFormat="1"/>
    <row r="7057" s="104" customFormat="1"/>
    <row r="7058" s="104" customFormat="1"/>
    <row r="7059" s="104" customFormat="1"/>
    <row r="7060" s="104" customFormat="1"/>
    <row r="7061" s="104" customFormat="1"/>
    <row r="7062" s="104" customFormat="1"/>
    <row r="7063" s="104" customFormat="1"/>
    <row r="7064" s="104" customFormat="1"/>
    <row r="7065" s="104" customFormat="1"/>
    <row r="7066" s="104" customFormat="1"/>
    <row r="7067" s="104" customFormat="1"/>
    <row r="7068" s="104" customFormat="1"/>
    <row r="7069" s="104" customFormat="1"/>
    <row r="7070" s="104" customFormat="1"/>
    <row r="7071" s="104" customFormat="1"/>
    <row r="7072" s="104" customFormat="1"/>
    <row r="7073" s="104" customFormat="1"/>
    <row r="7074" s="104" customFormat="1"/>
    <row r="7075" s="104" customFormat="1"/>
    <row r="7076" s="104" customFormat="1"/>
    <row r="7077" s="104" customFormat="1"/>
    <row r="7078" s="104" customFormat="1"/>
    <row r="7079" s="104" customFormat="1"/>
    <row r="7080" s="104" customFormat="1"/>
    <row r="7081" s="104" customFormat="1"/>
    <row r="7082" s="104" customFormat="1"/>
    <row r="7083" s="104" customFormat="1"/>
    <row r="7084" s="104" customFormat="1"/>
    <row r="7085" s="104" customFormat="1"/>
    <row r="7086" s="104" customFormat="1"/>
    <row r="7087" s="104" customFormat="1"/>
    <row r="7088" s="104" customFormat="1"/>
    <row r="7089" s="104" customFormat="1"/>
    <row r="7090" s="104" customFormat="1"/>
    <row r="7091" s="104" customFormat="1"/>
    <row r="7092" s="104" customFormat="1"/>
    <row r="7093" s="104" customFormat="1"/>
    <row r="7094" s="104" customFormat="1"/>
    <row r="7095" s="104" customFormat="1"/>
    <row r="7096" s="104" customFormat="1"/>
    <row r="7097" s="104" customFormat="1"/>
    <row r="7098" s="104" customFormat="1"/>
    <row r="7099" s="104" customFormat="1"/>
    <row r="7100" s="104" customFormat="1"/>
    <row r="7101" s="104" customFormat="1"/>
    <row r="7102" s="104" customFormat="1"/>
    <row r="7103" s="104" customFormat="1"/>
    <row r="7104" s="104" customFormat="1"/>
    <row r="7105" s="104" customFormat="1"/>
    <row r="7106" s="104" customFormat="1"/>
    <row r="7107" s="104" customFormat="1"/>
    <row r="7108" s="104" customFormat="1"/>
    <row r="7109" s="104" customFormat="1"/>
    <row r="7110" s="104" customFormat="1"/>
    <row r="7111" s="104" customFormat="1"/>
    <row r="7112" s="104" customFormat="1"/>
    <row r="7113" s="104" customFormat="1"/>
    <row r="7114" s="104" customFormat="1"/>
    <row r="7115" s="104" customFormat="1"/>
    <row r="7116" s="104" customFormat="1"/>
    <row r="7117" s="104" customFormat="1"/>
    <row r="7118" s="104" customFormat="1"/>
    <row r="7119" s="104" customFormat="1"/>
    <row r="7120" s="104" customFormat="1"/>
    <row r="7121" s="104" customFormat="1"/>
    <row r="7122" s="104" customFormat="1"/>
    <row r="7123" s="104" customFormat="1"/>
    <row r="7124" s="104" customFormat="1"/>
    <row r="7125" s="104" customFormat="1"/>
    <row r="7126" s="104" customFormat="1"/>
    <row r="7127" s="104" customFormat="1"/>
    <row r="7128" s="104" customFormat="1"/>
    <row r="7129" s="104" customFormat="1"/>
    <row r="7130" s="104" customFormat="1"/>
    <row r="7131" s="104" customFormat="1"/>
    <row r="7132" s="104" customFormat="1"/>
    <row r="7133" s="104" customFormat="1"/>
    <row r="7134" s="104" customFormat="1"/>
    <row r="7135" s="104" customFormat="1"/>
    <row r="7136" s="104" customFormat="1"/>
    <row r="7137" s="104" customFormat="1"/>
    <row r="7138" s="104" customFormat="1"/>
    <row r="7139" s="104" customFormat="1"/>
    <row r="7140" s="104" customFormat="1"/>
    <row r="7141" s="104" customFormat="1"/>
    <row r="7142" s="104" customFormat="1"/>
    <row r="7143" s="104" customFormat="1"/>
    <row r="7144" s="104" customFormat="1"/>
    <row r="7145" s="104" customFormat="1"/>
    <row r="7146" s="104" customFormat="1"/>
    <row r="7147" s="104" customFormat="1"/>
    <row r="7148" s="104" customFormat="1"/>
    <row r="7149" s="104" customFormat="1"/>
    <row r="7150" s="104" customFormat="1"/>
    <row r="7151" s="104" customFormat="1"/>
    <row r="7152" s="104" customFormat="1"/>
    <row r="7153" s="104" customFormat="1"/>
    <row r="7154" s="104" customFormat="1"/>
    <row r="7155" s="104" customFormat="1"/>
    <row r="7156" s="104" customFormat="1"/>
    <row r="7157" s="104" customFormat="1"/>
    <row r="7158" s="104" customFormat="1"/>
    <row r="7159" s="104" customFormat="1"/>
    <row r="7160" s="104" customFormat="1"/>
    <row r="7161" s="104" customFormat="1"/>
    <row r="7162" s="104" customFormat="1"/>
    <row r="7163" s="104" customFormat="1"/>
    <row r="7164" s="104" customFormat="1"/>
    <row r="7165" s="104" customFormat="1"/>
    <row r="7166" s="104" customFormat="1"/>
    <row r="7167" s="104" customFormat="1"/>
    <row r="7168" s="104" customFormat="1"/>
    <row r="7169" s="104" customFormat="1"/>
    <row r="7170" s="104" customFormat="1"/>
    <row r="7171" s="104" customFormat="1"/>
    <row r="7172" s="104" customFormat="1"/>
    <row r="7173" s="104" customFormat="1"/>
    <row r="7174" s="104" customFormat="1"/>
    <row r="7175" s="104" customFormat="1"/>
    <row r="7176" s="104" customFormat="1"/>
    <row r="7177" s="104" customFormat="1"/>
    <row r="7178" s="104" customFormat="1"/>
    <row r="7179" s="104" customFormat="1"/>
    <row r="7180" s="104" customFormat="1"/>
    <row r="7181" s="104" customFormat="1"/>
    <row r="7182" s="104" customFormat="1"/>
    <row r="7183" s="104" customFormat="1"/>
    <row r="7184" s="104" customFormat="1"/>
    <row r="7185" s="104" customFormat="1"/>
    <row r="7186" s="104" customFormat="1"/>
    <row r="7187" s="104" customFormat="1"/>
    <row r="7188" s="104" customFormat="1"/>
    <row r="7189" s="104" customFormat="1"/>
    <row r="7190" s="104" customFormat="1"/>
    <row r="7191" s="104" customFormat="1"/>
    <row r="7192" s="104" customFormat="1"/>
    <row r="7193" s="104" customFormat="1"/>
    <row r="7194" s="104" customFormat="1"/>
    <row r="7195" s="104" customFormat="1"/>
    <row r="7196" s="104" customFormat="1"/>
    <row r="7197" s="104" customFormat="1"/>
    <row r="7198" s="104" customFormat="1"/>
    <row r="7199" s="104" customFormat="1"/>
    <row r="7200" s="104" customFormat="1"/>
    <row r="7201" s="104" customFormat="1"/>
    <row r="7202" s="104" customFormat="1"/>
    <row r="7203" s="104" customFormat="1"/>
    <row r="7204" s="104" customFormat="1"/>
    <row r="7205" s="104" customFormat="1"/>
    <row r="7206" s="104" customFormat="1"/>
    <row r="7207" s="104" customFormat="1"/>
    <row r="7208" s="104" customFormat="1"/>
    <row r="7209" s="104" customFormat="1"/>
    <row r="7210" s="104" customFormat="1"/>
    <row r="7211" s="104" customFormat="1"/>
    <row r="7212" s="104" customFormat="1"/>
    <row r="7213" s="104" customFormat="1"/>
    <row r="7214" s="104" customFormat="1"/>
    <row r="7215" s="104" customFormat="1"/>
    <row r="7216" s="104" customFormat="1"/>
    <row r="7217" s="104" customFormat="1"/>
    <row r="7218" s="104" customFormat="1"/>
    <row r="7219" s="104" customFormat="1"/>
    <row r="7220" s="104" customFormat="1"/>
    <row r="7221" s="104" customFormat="1"/>
    <row r="7222" s="104" customFormat="1"/>
    <row r="7223" s="104" customFormat="1"/>
    <row r="7224" s="104" customFormat="1"/>
    <row r="7225" s="104" customFormat="1"/>
    <row r="7226" s="104" customFormat="1"/>
    <row r="7227" s="104" customFormat="1"/>
    <row r="7228" s="104" customFormat="1"/>
    <row r="7229" s="104" customFormat="1"/>
    <row r="7230" s="104" customFormat="1"/>
    <row r="7231" s="104" customFormat="1"/>
    <row r="7232" s="104" customFormat="1"/>
    <row r="7233" s="104" customFormat="1"/>
    <row r="7234" s="104" customFormat="1"/>
    <row r="7235" s="104" customFormat="1"/>
    <row r="7236" s="104" customFormat="1"/>
    <row r="7237" s="104" customFormat="1"/>
    <row r="7238" s="104" customFormat="1"/>
    <row r="7239" s="104" customFormat="1"/>
    <row r="7240" s="104" customFormat="1"/>
    <row r="7241" s="104" customFormat="1"/>
    <row r="7242" s="104" customFormat="1"/>
    <row r="7243" s="104" customFormat="1"/>
    <row r="7244" s="104" customFormat="1"/>
    <row r="7245" s="104" customFormat="1"/>
    <row r="7246" s="104" customFormat="1"/>
    <row r="7247" s="104" customFormat="1"/>
    <row r="7248" s="104" customFormat="1"/>
    <row r="7249" s="104" customFormat="1"/>
    <row r="7250" s="104" customFormat="1"/>
    <row r="7251" s="104" customFormat="1"/>
    <row r="7252" s="104" customFormat="1"/>
    <row r="7253" s="104" customFormat="1"/>
    <row r="7254" s="104" customFormat="1"/>
    <row r="7255" s="104" customFormat="1"/>
    <row r="7256" s="104" customFormat="1"/>
    <row r="7257" s="104" customFormat="1"/>
    <row r="7258" s="104" customFormat="1"/>
    <row r="7259" s="104" customFormat="1"/>
    <row r="7260" s="104" customFormat="1"/>
    <row r="7261" s="104" customFormat="1"/>
    <row r="7262" s="104" customFormat="1"/>
    <row r="7263" s="104" customFormat="1"/>
    <row r="7264" s="104" customFormat="1"/>
    <row r="7265" s="104" customFormat="1"/>
    <row r="7266" s="104" customFormat="1"/>
    <row r="7267" s="104" customFormat="1"/>
    <row r="7268" s="104" customFormat="1"/>
    <row r="7269" s="104" customFormat="1"/>
    <row r="7270" s="104" customFormat="1"/>
    <row r="7271" s="104" customFormat="1"/>
    <row r="7272" s="104" customFormat="1"/>
    <row r="7273" s="104" customFormat="1"/>
    <row r="7274" s="104" customFormat="1"/>
    <row r="7275" s="104" customFormat="1"/>
    <row r="7276" s="104" customFormat="1"/>
    <row r="7277" s="104" customFormat="1"/>
    <row r="7278" s="104" customFormat="1"/>
    <row r="7279" s="104" customFormat="1"/>
    <row r="7280" s="104" customFormat="1"/>
    <row r="7281" s="104" customFormat="1"/>
    <row r="7282" s="104" customFormat="1"/>
    <row r="7283" s="104" customFormat="1"/>
    <row r="7284" s="104" customFormat="1"/>
    <row r="7285" s="104" customFormat="1"/>
    <row r="7286" s="104" customFormat="1"/>
    <row r="7287" s="104" customFormat="1"/>
    <row r="7288" s="104" customFormat="1"/>
    <row r="7289" s="104" customFormat="1"/>
    <row r="7290" s="104" customFormat="1"/>
    <row r="7291" s="104" customFormat="1"/>
    <row r="7292" s="104" customFormat="1"/>
    <row r="7293" s="104" customFormat="1"/>
    <row r="7294" s="104" customFormat="1"/>
    <row r="7295" s="104" customFormat="1"/>
    <row r="7296" s="104" customFormat="1"/>
    <row r="7297" s="104" customFormat="1"/>
    <row r="7298" s="104" customFormat="1"/>
    <row r="7299" s="104" customFormat="1"/>
    <row r="7300" s="104" customFormat="1"/>
    <row r="7301" s="104" customFormat="1"/>
    <row r="7302" s="104" customFormat="1"/>
    <row r="7303" s="104" customFormat="1"/>
    <row r="7304" s="104" customFormat="1"/>
    <row r="7305" s="104" customFormat="1"/>
    <row r="7306" s="104" customFormat="1"/>
    <row r="7307" s="104" customFormat="1"/>
    <row r="7308" s="104" customFormat="1"/>
    <row r="7309" s="104" customFormat="1"/>
    <row r="7310" s="104" customFormat="1"/>
    <row r="7311" s="104" customFormat="1"/>
    <row r="7312" s="104" customFormat="1"/>
    <row r="7313" s="104" customFormat="1"/>
    <row r="7314" s="104" customFormat="1"/>
    <row r="7315" s="104" customFormat="1"/>
    <row r="7316" s="104" customFormat="1"/>
    <row r="7317" s="104" customFormat="1"/>
    <row r="7318" s="104" customFormat="1"/>
    <row r="7319" s="104" customFormat="1"/>
    <row r="7320" s="104" customFormat="1"/>
    <row r="7321" s="104" customFormat="1"/>
    <row r="7322" s="104" customFormat="1"/>
    <row r="7323" s="104" customFormat="1"/>
    <row r="7324" s="104" customFormat="1"/>
    <row r="7325" s="104" customFormat="1"/>
    <row r="7326" s="104" customFormat="1"/>
    <row r="7327" s="104" customFormat="1"/>
    <row r="7328" s="104" customFormat="1"/>
    <row r="7329" s="104" customFormat="1"/>
    <row r="7330" s="104" customFormat="1"/>
    <row r="7331" s="104" customFormat="1"/>
    <row r="7332" s="104" customFormat="1"/>
    <row r="7333" s="104" customFormat="1"/>
    <row r="7334" s="104" customFormat="1"/>
    <row r="7335" s="104" customFormat="1"/>
    <row r="7336" s="104" customFormat="1"/>
    <row r="7337" s="104" customFormat="1"/>
    <row r="7338" s="104" customFormat="1"/>
    <row r="7339" s="104" customFormat="1"/>
    <row r="7340" s="104" customFormat="1"/>
    <row r="7341" s="104" customFormat="1"/>
    <row r="7342" s="104" customFormat="1"/>
    <row r="7343" s="104" customFormat="1"/>
    <row r="7344" s="104" customFormat="1"/>
    <row r="7345" s="104" customFormat="1"/>
    <row r="7346" s="104" customFormat="1"/>
    <row r="7347" s="104" customFormat="1"/>
    <row r="7348" s="104" customFormat="1"/>
    <row r="7349" s="104" customFormat="1"/>
    <row r="7350" s="104" customFormat="1"/>
    <row r="7351" s="104" customFormat="1"/>
    <row r="7352" s="104" customFormat="1"/>
    <row r="7353" s="104" customFormat="1"/>
    <row r="7354" s="104" customFormat="1"/>
    <row r="7355" s="104" customFormat="1"/>
    <row r="7356" s="104" customFormat="1"/>
    <row r="7357" s="104" customFormat="1"/>
    <row r="7358" s="104" customFormat="1"/>
    <row r="7359" s="104" customFormat="1"/>
    <row r="7360" s="104" customFormat="1"/>
    <row r="7361" s="104" customFormat="1"/>
    <row r="7362" s="104" customFormat="1"/>
    <row r="7363" s="104" customFormat="1"/>
    <row r="7364" s="104" customFormat="1"/>
    <row r="7365" s="104" customFormat="1"/>
    <row r="7366" s="104" customFormat="1"/>
    <row r="7367" s="104" customFormat="1"/>
    <row r="7368" s="104" customFormat="1"/>
    <row r="7369" s="104" customFormat="1"/>
    <row r="7370" s="104" customFormat="1"/>
    <row r="7371" s="104" customFormat="1"/>
    <row r="7372" s="104" customFormat="1"/>
    <row r="7373" s="104" customFormat="1"/>
    <row r="7374" s="104" customFormat="1"/>
    <row r="7375" s="104" customFormat="1"/>
    <row r="7376" s="104" customFormat="1"/>
    <row r="7377" s="104" customFormat="1"/>
    <row r="7378" s="104" customFormat="1"/>
    <row r="7379" s="104" customFormat="1"/>
    <row r="7380" s="104" customFormat="1"/>
    <row r="7381" s="104" customFormat="1"/>
    <row r="7382" s="104" customFormat="1"/>
    <row r="7383" s="104" customFormat="1"/>
    <row r="7384" s="104" customFormat="1"/>
    <row r="7385" s="104" customFormat="1"/>
    <row r="7386" s="104" customFormat="1"/>
    <row r="7387" s="104" customFormat="1"/>
    <row r="7388" s="104" customFormat="1"/>
    <row r="7389" s="104" customFormat="1"/>
    <row r="7390" s="104" customFormat="1"/>
    <row r="7391" s="104" customFormat="1"/>
    <row r="7392" s="104" customFormat="1"/>
    <row r="7393" s="104" customFormat="1"/>
    <row r="7394" s="104" customFormat="1"/>
    <row r="7395" s="104" customFormat="1"/>
    <row r="7396" s="104" customFormat="1"/>
    <row r="7397" s="104" customFormat="1"/>
    <row r="7398" s="104" customFormat="1"/>
    <row r="7399" s="104" customFormat="1"/>
    <row r="7400" s="104" customFormat="1"/>
    <row r="7401" s="104" customFormat="1"/>
    <row r="7402" s="104" customFormat="1"/>
    <row r="7403" s="104" customFormat="1"/>
    <row r="7404" s="104" customFormat="1"/>
    <row r="7405" s="104" customFormat="1"/>
    <row r="7406" s="104" customFormat="1"/>
    <row r="7407" s="104" customFormat="1"/>
    <row r="7408" s="104" customFormat="1"/>
    <row r="7409" s="104" customFormat="1"/>
    <row r="7410" s="104" customFormat="1"/>
    <row r="7411" s="104" customFormat="1"/>
    <row r="7412" s="104" customFormat="1"/>
    <row r="7413" s="104" customFormat="1"/>
    <row r="7414" s="104" customFormat="1"/>
    <row r="7415" s="104" customFormat="1"/>
    <row r="7416" s="104" customFormat="1"/>
    <row r="7417" s="104" customFormat="1"/>
    <row r="7418" s="104" customFormat="1"/>
    <row r="7419" s="104" customFormat="1"/>
    <row r="7420" s="104" customFormat="1"/>
    <row r="7421" s="104" customFormat="1"/>
    <row r="7422" s="104" customFormat="1"/>
    <row r="7423" s="104" customFormat="1"/>
    <row r="7424" s="104" customFormat="1"/>
    <row r="7425" s="104" customFormat="1"/>
    <row r="7426" s="104" customFormat="1"/>
    <row r="7427" s="104" customFormat="1"/>
    <row r="7428" s="104" customFormat="1"/>
    <row r="7429" s="104" customFormat="1"/>
    <row r="7430" s="104" customFormat="1"/>
    <row r="7431" s="104" customFormat="1"/>
    <row r="7432" s="104" customFormat="1"/>
    <row r="7433" s="104" customFormat="1"/>
    <row r="7434" s="104" customFormat="1"/>
    <row r="7435" s="104" customFormat="1"/>
    <row r="7436" s="104" customFormat="1"/>
    <row r="7437" s="104" customFormat="1"/>
    <row r="7438" s="104" customFormat="1"/>
    <row r="7439" s="104" customFormat="1"/>
    <row r="7440" s="104" customFormat="1"/>
    <row r="7441" s="104" customFormat="1"/>
    <row r="7442" s="104" customFormat="1"/>
    <row r="7443" s="104" customFormat="1"/>
    <row r="7444" s="104" customFormat="1"/>
    <row r="7445" s="104" customFormat="1"/>
    <row r="7446" s="104" customFormat="1"/>
    <row r="7447" s="104" customFormat="1"/>
    <row r="7448" s="104" customFormat="1"/>
    <row r="7449" s="104" customFormat="1"/>
    <row r="7450" s="104" customFormat="1"/>
    <row r="7451" s="104" customFormat="1"/>
    <row r="7452" s="104" customFormat="1"/>
    <row r="7453" s="104" customFormat="1"/>
    <row r="7454" s="104" customFormat="1"/>
    <row r="7455" s="104" customFormat="1"/>
    <row r="7456" s="104" customFormat="1"/>
    <row r="7457" s="104" customFormat="1"/>
    <row r="7458" s="104" customFormat="1"/>
    <row r="7459" s="104" customFormat="1"/>
    <row r="7460" s="104" customFormat="1"/>
    <row r="7461" s="104" customFormat="1"/>
    <row r="7462" s="104" customFormat="1"/>
    <row r="7463" s="104" customFormat="1"/>
    <row r="7464" s="104" customFormat="1"/>
    <row r="7465" s="104" customFormat="1"/>
    <row r="7466" s="104" customFormat="1"/>
    <row r="7467" s="104" customFormat="1"/>
    <row r="7468" s="104" customFormat="1"/>
    <row r="7469" s="104" customFormat="1"/>
    <row r="7470" s="104" customFormat="1"/>
    <row r="7471" s="104" customFormat="1"/>
    <row r="7472" s="104" customFormat="1"/>
    <row r="7473" s="104" customFormat="1"/>
    <row r="7474" s="104" customFormat="1"/>
    <row r="7475" s="104" customFormat="1"/>
    <row r="7476" s="104" customFormat="1"/>
    <row r="7477" s="104" customFormat="1"/>
    <row r="7478" s="104" customFormat="1"/>
    <row r="7479" s="104" customFormat="1"/>
    <row r="7480" s="104" customFormat="1"/>
    <row r="7481" s="104" customFormat="1"/>
    <row r="7482" s="104" customFormat="1"/>
    <row r="7483" s="104" customFormat="1"/>
    <row r="7484" s="104" customFormat="1"/>
    <row r="7485" s="104" customFormat="1"/>
    <row r="7486" s="104" customFormat="1"/>
    <row r="7487" s="104" customFormat="1"/>
    <row r="7488" s="104" customFormat="1"/>
    <row r="7489" s="104" customFormat="1"/>
    <row r="7490" s="104" customFormat="1"/>
    <row r="7491" s="104" customFormat="1"/>
    <row r="7492" s="104" customFormat="1"/>
    <row r="7493" s="104" customFormat="1"/>
    <row r="7494" s="104" customFormat="1"/>
    <row r="7495" s="104" customFormat="1"/>
    <row r="7496" s="104" customFormat="1"/>
    <row r="7497" s="104" customFormat="1"/>
    <row r="7498" s="104" customFormat="1"/>
    <row r="7499" s="104" customFormat="1"/>
    <row r="7500" s="104" customFormat="1"/>
    <row r="7501" s="104" customFormat="1"/>
    <row r="7502" s="104" customFormat="1"/>
    <row r="7503" s="104" customFormat="1"/>
    <row r="7504" s="104" customFormat="1"/>
    <row r="7505" s="104" customFormat="1"/>
    <row r="7506" s="104" customFormat="1"/>
    <row r="7507" s="104" customFormat="1"/>
    <row r="7508" s="104" customFormat="1"/>
    <row r="7509" s="104" customFormat="1"/>
    <row r="7510" s="104" customFormat="1"/>
    <row r="7511" s="104" customFormat="1"/>
    <row r="7512" s="104" customFormat="1"/>
    <row r="7513" s="104" customFormat="1"/>
    <row r="7514" s="104" customFormat="1"/>
    <row r="7515" s="104" customFormat="1"/>
    <row r="7516" s="104" customFormat="1"/>
    <row r="7517" s="104" customFormat="1"/>
    <row r="7518" s="104" customFormat="1"/>
    <row r="7519" s="104" customFormat="1"/>
    <row r="7520" s="104" customFormat="1"/>
    <row r="7521" s="104" customFormat="1"/>
    <row r="7522" s="104" customFormat="1"/>
    <row r="7523" s="104" customFormat="1"/>
    <row r="7524" s="104" customFormat="1"/>
    <row r="7525" s="104" customFormat="1"/>
    <row r="7526" s="104" customFormat="1"/>
    <row r="7527" s="104" customFormat="1"/>
    <row r="7528" s="104" customFormat="1"/>
    <row r="7529" s="104" customFormat="1"/>
    <row r="7530" s="104" customFormat="1"/>
    <row r="7531" s="104" customFormat="1"/>
    <row r="7532" s="104" customFormat="1"/>
    <row r="7533" s="104" customFormat="1"/>
    <row r="7534" s="104" customFormat="1"/>
    <row r="7535" s="104" customFormat="1"/>
    <row r="7536" s="104" customFormat="1"/>
    <row r="7537" s="104" customFormat="1"/>
    <row r="7538" s="104" customFormat="1"/>
    <row r="7539" s="104" customFormat="1"/>
    <row r="7540" s="104" customFormat="1"/>
    <row r="7541" s="104" customFormat="1"/>
    <row r="7542" s="104" customFormat="1"/>
    <row r="7543" s="104" customFormat="1"/>
    <row r="7544" s="104" customFormat="1"/>
    <row r="7545" s="104" customFormat="1"/>
    <row r="7546" s="104" customFormat="1"/>
    <row r="7547" s="104" customFormat="1"/>
    <row r="7548" s="104" customFormat="1"/>
    <row r="7549" s="104" customFormat="1"/>
    <row r="7550" s="104" customFormat="1"/>
    <row r="7551" s="104" customFormat="1"/>
    <row r="7552" s="104" customFormat="1"/>
    <row r="7553" s="104" customFormat="1"/>
    <row r="7554" s="104" customFormat="1"/>
    <row r="7555" s="104" customFormat="1"/>
    <row r="7556" s="104" customFormat="1"/>
    <row r="7557" s="104" customFormat="1"/>
    <row r="7558" s="104" customFormat="1"/>
    <row r="7559" s="104" customFormat="1"/>
    <row r="7560" s="104" customFormat="1"/>
    <row r="7561" s="104" customFormat="1"/>
    <row r="7562" s="104" customFormat="1"/>
    <row r="7563" s="104" customFormat="1"/>
    <row r="7564" s="104" customFormat="1"/>
    <row r="7565" s="104" customFormat="1"/>
    <row r="7566" s="104" customFormat="1"/>
    <row r="7567" s="104" customFormat="1"/>
    <row r="7568" s="104" customFormat="1"/>
    <row r="7569" s="104" customFormat="1"/>
    <row r="7570" s="104" customFormat="1"/>
    <row r="7571" s="104" customFormat="1"/>
    <row r="7572" s="104" customFormat="1"/>
    <row r="7573" s="104" customFormat="1"/>
    <row r="7574" s="104" customFormat="1"/>
    <row r="7575" s="104" customFormat="1"/>
    <row r="7576" s="104" customFormat="1"/>
    <row r="7577" s="104" customFormat="1"/>
    <row r="7578" s="104" customFormat="1"/>
    <row r="7579" s="104" customFormat="1"/>
    <row r="7580" s="104" customFormat="1"/>
    <row r="7581" s="104" customFormat="1"/>
    <row r="7582" s="104" customFormat="1"/>
    <row r="7583" s="104" customFormat="1"/>
    <row r="7584" s="104" customFormat="1"/>
    <row r="7585" s="104" customFormat="1"/>
    <row r="7586" s="104" customFormat="1"/>
    <row r="7587" s="104" customFormat="1"/>
    <row r="7588" s="104" customFormat="1"/>
    <row r="7589" s="104" customFormat="1"/>
    <row r="7590" s="104" customFormat="1"/>
    <row r="7591" s="104" customFormat="1"/>
    <row r="7592" s="104" customFormat="1"/>
    <row r="7593" s="104" customFormat="1"/>
    <row r="7594" s="104" customFormat="1"/>
    <row r="7595" s="104" customFormat="1"/>
    <row r="7596" s="104" customFormat="1"/>
    <row r="7597" s="104" customFormat="1"/>
    <row r="7598" s="104" customFormat="1"/>
    <row r="7599" s="104" customFormat="1"/>
    <row r="7600" s="104" customFormat="1"/>
    <row r="7601" s="104" customFormat="1"/>
    <row r="7602" s="104" customFormat="1"/>
    <row r="7603" s="104" customFormat="1"/>
    <row r="7604" s="104" customFormat="1"/>
    <row r="7605" s="104" customFormat="1"/>
    <row r="7606" s="104" customFormat="1"/>
    <row r="7607" s="104" customFormat="1"/>
    <row r="7608" s="104" customFormat="1"/>
    <row r="7609" s="104" customFormat="1"/>
    <row r="7610" s="104" customFormat="1"/>
    <row r="7611" s="104" customFormat="1"/>
    <row r="7612" s="104" customFormat="1"/>
    <row r="7613" s="104" customFormat="1"/>
    <row r="7614" s="104" customFormat="1"/>
    <row r="7615" s="104" customFormat="1"/>
    <row r="7616" s="104" customFormat="1"/>
    <row r="7617" s="104" customFormat="1"/>
    <row r="7618" s="104" customFormat="1"/>
    <row r="7619" s="104" customFormat="1"/>
    <row r="7620" s="104" customFormat="1"/>
    <row r="7621" s="104" customFormat="1"/>
    <row r="7622" s="104" customFormat="1"/>
    <row r="7623" s="104" customFormat="1"/>
    <row r="7624" s="104" customFormat="1"/>
    <row r="7625" s="104" customFormat="1"/>
    <row r="7626" s="104" customFormat="1"/>
    <row r="7627" s="104" customFormat="1"/>
    <row r="7628" s="104" customFormat="1"/>
    <row r="7629" s="104" customFormat="1"/>
    <row r="7630" s="104" customFormat="1"/>
    <row r="7631" s="104" customFormat="1"/>
    <row r="7632" s="104" customFormat="1"/>
    <row r="7633" s="104" customFormat="1"/>
    <row r="7634" s="104" customFormat="1"/>
    <row r="7635" s="104" customFormat="1"/>
    <row r="7636" s="104" customFormat="1"/>
    <row r="7637" s="104" customFormat="1"/>
    <row r="7638" s="104" customFormat="1"/>
    <row r="7639" s="104" customFormat="1"/>
    <row r="7640" s="104" customFormat="1"/>
    <row r="7641" s="104" customFormat="1"/>
    <row r="7642" s="104" customFormat="1"/>
    <row r="7643" s="104" customFormat="1"/>
    <row r="7644" s="104" customFormat="1"/>
    <row r="7645" s="104" customFormat="1"/>
    <row r="7646" s="104" customFormat="1"/>
    <row r="7647" s="104" customFormat="1"/>
    <row r="7648" s="104" customFormat="1"/>
    <row r="7649" s="104" customFormat="1"/>
    <row r="7650" s="104" customFormat="1"/>
    <row r="7651" s="104" customFormat="1"/>
    <row r="7652" s="104" customFormat="1"/>
    <row r="7653" s="104" customFormat="1"/>
    <row r="7654" s="104" customFormat="1"/>
    <row r="7655" s="104" customFormat="1"/>
    <row r="7656" s="104" customFormat="1"/>
    <row r="7657" s="104" customFormat="1"/>
    <row r="7658" s="104" customFormat="1"/>
    <row r="7659" s="104" customFormat="1"/>
    <row r="7660" s="104" customFormat="1"/>
    <row r="7661" s="104" customFormat="1"/>
    <row r="7662" s="104" customFormat="1"/>
    <row r="7663" s="104" customFormat="1"/>
    <row r="7664" s="104" customFormat="1"/>
    <row r="7665" s="104" customFormat="1"/>
    <row r="7666" s="104" customFormat="1"/>
    <row r="7667" s="104" customFormat="1"/>
    <row r="7668" s="104" customFormat="1"/>
    <row r="7669" s="104" customFormat="1"/>
    <row r="7670" s="104" customFormat="1"/>
    <row r="7671" s="104" customFormat="1"/>
    <row r="7672" s="104" customFormat="1"/>
    <row r="7673" s="104" customFormat="1"/>
    <row r="7674" s="104" customFormat="1"/>
    <row r="7675" s="104" customFormat="1"/>
    <row r="7676" s="104" customFormat="1"/>
    <row r="7677" s="104" customFormat="1"/>
    <row r="7678" s="104" customFormat="1"/>
    <row r="7679" s="104" customFormat="1"/>
    <row r="7680" s="104" customFormat="1"/>
    <row r="7681" s="104" customFormat="1"/>
    <row r="7682" s="104" customFormat="1"/>
    <row r="7683" s="104" customFormat="1"/>
    <row r="7684" s="104" customFormat="1"/>
    <row r="7685" s="104" customFormat="1"/>
    <row r="7686" s="104" customFormat="1"/>
    <row r="7687" s="104" customFormat="1"/>
    <row r="7688" s="104" customFormat="1"/>
    <row r="7689" s="104" customFormat="1"/>
    <row r="7690" s="104" customFormat="1"/>
    <row r="7691" s="104" customFormat="1"/>
    <row r="7692" s="104" customFormat="1"/>
    <row r="7693" s="104" customFormat="1"/>
    <row r="7694" s="104" customFormat="1"/>
    <row r="7695" s="104" customFormat="1"/>
    <row r="7696" s="104" customFormat="1"/>
    <row r="7697" s="104" customFormat="1"/>
    <row r="7698" s="104" customFormat="1"/>
    <row r="7699" s="104" customFormat="1"/>
    <row r="7700" s="104" customFormat="1"/>
    <row r="7701" s="104" customFormat="1"/>
    <row r="7702" s="104" customFormat="1"/>
    <row r="7703" s="104" customFormat="1"/>
    <row r="7704" s="104" customFormat="1"/>
    <row r="7705" s="104" customFormat="1"/>
    <row r="7706" s="104" customFormat="1"/>
    <row r="7707" s="104" customFormat="1"/>
    <row r="7708" s="104" customFormat="1"/>
    <row r="7709" s="104" customFormat="1"/>
    <row r="7710" s="104" customFormat="1"/>
    <row r="7711" s="104" customFormat="1"/>
    <row r="7712" s="104" customFormat="1"/>
    <row r="7713" s="104" customFormat="1"/>
    <row r="7714" s="104" customFormat="1"/>
    <row r="7715" s="104" customFormat="1"/>
    <row r="7716" s="104" customFormat="1"/>
    <row r="7717" s="104" customFormat="1"/>
    <row r="7718" s="104" customFormat="1"/>
    <row r="7719" s="104" customFormat="1"/>
    <row r="7720" s="104" customFormat="1"/>
    <row r="7721" s="104" customFormat="1"/>
    <row r="7722" s="104" customFormat="1"/>
    <row r="7723" s="104" customFormat="1"/>
    <row r="7724" s="104" customFormat="1"/>
    <row r="7725" s="104" customFormat="1"/>
    <row r="7726" s="104" customFormat="1"/>
    <row r="7727" s="104" customFormat="1"/>
    <row r="7728" s="104" customFormat="1"/>
    <row r="7729" s="104" customFormat="1"/>
    <row r="7730" s="104" customFormat="1"/>
    <row r="7731" s="104" customFormat="1"/>
    <row r="7732" s="104" customFormat="1"/>
    <row r="7733" s="104" customFormat="1"/>
    <row r="7734" s="104" customFormat="1"/>
    <row r="7735" s="104" customFormat="1"/>
    <row r="7736" s="104" customFormat="1"/>
    <row r="7737" s="104" customFormat="1"/>
    <row r="7738" s="104" customFormat="1"/>
    <row r="7739" s="104" customFormat="1"/>
    <row r="7740" s="104" customFormat="1"/>
    <row r="7741" s="104" customFormat="1"/>
    <row r="7742" s="104" customFormat="1"/>
    <row r="7743" s="104" customFormat="1"/>
    <row r="7744" s="104" customFormat="1"/>
    <row r="7745" s="104" customFormat="1"/>
    <row r="7746" s="104" customFormat="1"/>
    <row r="7747" s="104" customFormat="1"/>
    <row r="7748" s="104" customFormat="1"/>
    <row r="7749" s="104" customFormat="1"/>
    <row r="7750" s="104" customFormat="1"/>
    <row r="7751" s="104" customFormat="1"/>
    <row r="7752" s="104" customFormat="1"/>
    <row r="7753" s="104" customFormat="1"/>
    <row r="7754" s="104" customFormat="1"/>
    <row r="7755" s="104" customFormat="1"/>
    <row r="7756" s="104" customFormat="1"/>
    <row r="7757" s="104" customFormat="1"/>
    <row r="7758" s="104" customFormat="1"/>
    <row r="7759" s="104" customFormat="1"/>
    <row r="7760" s="104" customFormat="1"/>
    <row r="7761" s="104" customFormat="1"/>
    <row r="7762" s="104" customFormat="1"/>
    <row r="7763" s="104" customFormat="1"/>
    <row r="7764" s="104" customFormat="1"/>
    <row r="7765" s="104" customFormat="1"/>
    <row r="7766" s="104" customFormat="1"/>
    <row r="7767" s="104" customFormat="1"/>
    <row r="7768" s="104" customFormat="1"/>
    <row r="7769" s="104" customFormat="1"/>
    <row r="7770" s="104" customFormat="1"/>
    <row r="7771" s="104" customFormat="1"/>
    <row r="7772" s="104" customFormat="1"/>
    <row r="7773" s="104" customFormat="1"/>
    <row r="7774" s="104" customFormat="1"/>
    <row r="7775" s="104" customFormat="1"/>
    <row r="7776" s="104" customFormat="1"/>
    <row r="7777" s="104" customFormat="1"/>
    <row r="7778" s="104" customFormat="1"/>
    <row r="7779" s="104" customFormat="1"/>
    <row r="7780" s="104" customFormat="1"/>
    <row r="7781" s="104" customFormat="1"/>
    <row r="7782" s="104" customFormat="1"/>
    <row r="7783" s="104" customFormat="1"/>
    <row r="7784" s="104" customFormat="1"/>
    <row r="7785" s="104" customFormat="1"/>
    <row r="7786" s="104" customFormat="1"/>
    <row r="7787" s="104" customFormat="1"/>
    <row r="7788" s="104" customFormat="1"/>
    <row r="7789" s="104" customFormat="1"/>
    <row r="7790" s="104" customFormat="1"/>
    <row r="7791" s="104" customFormat="1"/>
    <row r="7792" s="104" customFormat="1"/>
    <row r="7793" s="104" customFormat="1"/>
    <row r="7794" s="104" customFormat="1"/>
    <row r="7795" s="104" customFormat="1"/>
    <row r="7796" s="104" customFormat="1"/>
    <row r="7797" s="104" customFormat="1"/>
    <row r="7798" s="104" customFormat="1"/>
    <row r="7799" s="104" customFormat="1"/>
    <row r="7800" s="104" customFormat="1"/>
    <row r="7801" s="104" customFormat="1"/>
    <row r="7802" s="104" customFormat="1"/>
    <row r="7803" s="104" customFormat="1"/>
    <row r="7804" s="104" customFormat="1"/>
    <row r="7805" s="104" customFormat="1"/>
    <row r="7806" s="104" customFormat="1"/>
    <row r="7807" s="104" customFormat="1"/>
    <row r="7808" s="104" customFormat="1"/>
    <row r="7809" s="104" customFormat="1"/>
    <row r="7810" s="104" customFormat="1"/>
    <row r="7811" s="104" customFormat="1"/>
    <row r="7812" s="104" customFormat="1"/>
    <row r="7813" s="104" customFormat="1"/>
    <row r="7814" s="104" customFormat="1"/>
    <row r="7815" s="104" customFormat="1"/>
    <row r="7816" s="104" customFormat="1"/>
    <row r="7817" s="104" customFormat="1"/>
    <row r="7818" s="104" customFormat="1"/>
    <row r="7819" s="104" customFormat="1"/>
    <row r="7820" s="104" customFormat="1"/>
    <row r="7821" s="104" customFormat="1"/>
    <row r="7822" s="104" customFormat="1"/>
    <row r="7823" s="104" customFormat="1"/>
    <row r="7824" s="104" customFormat="1"/>
    <row r="7825" s="104" customFormat="1"/>
    <row r="7826" s="104" customFormat="1"/>
    <row r="7827" s="104" customFormat="1"/>
    <row r="7828" s="104" customFormat="1"/>
    <row r="7829" s="104" customFormat="1"/>
    <row r="7830" s="104" customFormat="1"/>
    <row r="7831" s="104" customFormat="1"/>
    <row r="7832" s="104" customFormat="1"/>
    <row r="7833" s="104" customFormat="1"/>
    <row r="7834" s="104" customFormat="1"/>
    <row r="7835" s="104" customFormat="1"/>
    <row r="7836" s="104" customFormat="1"/>
    <row r="7837" s="104" customFormat="1"/>
    <row r="7838" s="104" customFormat="1"/>
    <row r="7839" s="104" customFormat="1"/>
    <row r="7840" s="104" customFormat="1"/>
    <row r="7841" s="104" customFormat="1"/>
    <row r="7842" s="104" customFormat="1"/>
    <row r="7843" s="104" customFormat="1"/>
    <row r="7844" s="104" customFormat="1"/>
    <row r="7845" s="104" customFormat="1"/>
    <row r="7846" s="104" customFormat="1"/>
    <row r="7847" s="104" customFormat="1"/>
    <row r="7848" s="104" customFormat="1"/>
    <row r="7849" s="104" customFormat="1"/>
    <row r="7850" s="104" customFormat="1"/>
    <row r="7851" s="104" customFormat="1"/>
    <row r="7852" s="104" customFormat="1"/>
    <row r="7853" s="104" customFormat="1"/>
    <row r="7854" s="104" customFormat="1"/>
    <row r="7855" s="104" customFormat="1"/>
    <row r="7856" s="104" customFormat="1"/>
    <row r="7857" s="104" customFormat="1"/>
    <row r="7858" s="104" customFormat="1"/>
    <row r="7859" s="104" customFormat="1"/>
    <row r="7860" s="104" customFormat="1"/>
    <row r="7861" s="104" customFormat="1"/>
    <row r="7862" s="104" customFormat="1"/>
    <row r="7863" s="104" customFormat="1"/>
    <row r="7864" s="104" customFormat="1"/>
    <row r="7865" s="104" customFormat="1"/>
    <row r="7866" s="104" customFormat="1"/>
    <row r="7867" s="104" customFormat="1"/>
    <row r="7868" s="104" customFormat="1"/>
    <row r="7869" s="104" customFormat="1"/>
    <row r="7870" s="104" customFormat="1"/>
    <row r="7871" s="104" customFormat="1"/>
    <row r="7872" s="104" customFormat="1"/>
    <row r="7873" s="104" customFormat="1"/>
    <row r="7874" s="104" customFormat="1"/>
    <row r="7875" s="104" customFormat="1"/>
    <row r="7876" s="104" customFormat="1"/>
    <row r="7877" s="104" customFormat="1"/>
    <row r="7878" s="104" customFormat="1"/>
    <row r="7879" s="104" customFormat="1"/>
    <row r="7880" s="104" customFormat="1"/>
    <row r="7881" s="104" customFormat="1"/>
    <row r="7882" s="104" customFormat="1"/>
    <row r="7883" s="104" customFormat="1"/>
    <row r="7884" s="104" customFormat="1"/>
    <row r="7885" s="104" customFormat="1"/>
    <row r="7886" s="104" customFormat="1"/>
    <row r="7887" s="104" customFormat="1"/>
    <row r="7888" s="104" customFormat="1"/>
    <row r="7889" s="104" customFormat="1"/>
    <row r="7890" s="104" customFormat="1"/>
    <row r="7891" s="104" customFormat="1"/>
    <row r="7892" s="104" customFormat="1"/>
    <row r="7893" s="104" customFormat="1"/>
    <row r="7894" s="104" customFormat="1"/>
    <row r="7895" s="104" customFormat="1"/>
    <row r="7896" s="104" customFormat="1"/>
    <row r="7897" s="104" customFormat="1"/>
    <row r="7898" s="104" customFormat="1"/>
    <row r="7899" s="104" customFormat="1"/>
    <row r="7900" s="104" customFormat="1"/>
    <row r="7901" s="104" customFormat="1"/>
    <row r="7902" s="104" customFormat="1"/>
    <row r="7903" s="104" customFormat="1"/>
    <row r="7904" s="104" customFormat="1"/>
    <row r="7905" s="104" customFormat="1"/>
    <row r="7906" s="104" customFormat="1"/>
    <row r="7907" s="104" customFormat="1"/>
    <row r="7908" s="104" customFormat="1"/>
    <row r="7909" s="104" customFormat="1"/>
    <row r="7910" s="104" customFormat="1"/>
    <row r="7911" s="104" customFormat="1"/>
    <row r="7912" s="104" customFormat="1"/>
    <row r="7913" s="104" customFormat="1"/>
    <row r="7914" s="104" customFormat="1"/>
    <row r="7915" s="104" customFormat="1"/>
    <row r="7916" s="104" customFormat="1"/>
    <row r="7917" s="104" customFormat="1"/>
    <row r="7918" s="104" customFormat="1"/>
    <row r="7919" s="104" customFormat="1"/>
    <row r="7920" s="104" customFormat="1"/>
    <row r="7921" s="104" customFormat="1"/>
    <row r="7922" s="104" customFormat="1"/>
    <row r="7923" s="104" customFormat="1"/>
    <row r="7924" s="104" customFormat="1"/>
    <row r="7925" s="104" customFormat="1"/>
    <row r="7926" s="104" customFormat="1"/>
    <row r="7927" s="104" customFormat="1"/>
    <row r="7928" s="104" customFormat="1"/>
    <row r="7929" s="104" customFormat="1"/>
    <row r="7930" s="104" customFormat="1"/>
    <row r="7931" s="104" customFormat="1"/>
    <row r="7932" s="104" customFormat="1"/>
    <row r="7933" s="104" customFormat="1"/>
    <row r="7934" s="104" customFormat="1"/>
    <row r="7935" s="104" customFormat="1"/>
    <row r="7936" s="104" customFormat="1"/>
    <row r="7937" s="104" customFormat="1"/>
    <row r="7938" s="104" customFormat="1"/>
    <row r="7939" s="104" customFormat="1"/>
    <row r="7940" s="104" customFormat="1"/>
    <row r="7941" s="104" customFormat="1"/>
    <row r="7942" s="104" customFormat="1"/>
    <row r="7943" s="104" customFormat="1"/>
    <row r="7944" s="104" customFormat="1"/>
    <row r="7945" s="104" customFormat="1"/>
    <row r="7946" s="104" customFormat="1"/>
    <row r="7947" s="104" customFormat="1"/>
    <row r="7948" s="104" customFormat="1"/>
    <row r="7949" s="104" customFormat="1"/>
    <row r="7950" s="104" customFormat="1"/>
    <row r="7951" s="104" customFormat="1"/>
    <row r="7952" s="104" customFormat="1"/>
    <row r="7953" s="104" customFormat="1"/>
    <row r="7954" s="104" customFormat="1"/>
    <row r="7955" s="104" customFormat="1"/>
    <row r="7956" s="104" customFormat="1"/>
    <row r="7957" s="104" customFormat="1"/>
    <row r="7958" s="104" customFormat="1"/>
    <row r="7959" s="104" customFormat="1"/>
    <row r="7960" s="104" customFormat="1"/>
    <row r="7961" s="104" customFormat="1"/>
    <row r="7962" s="104" customFormat="1"/>
    <row r="7963" s="104" customFormat="1"/>
    <row r="7964" s="104" customFormat="1"/>
    <row r="7965" s="104" customFormat="1"/>
    <row r="7966" s="104" customFormat="1"/>
    <row r="7967" s="104" customFormat="1"/>
    <row r="7968" s="104" customFormat="1"/>
    <row r="7969" s="104" customFormat="1"/>
    <row r="7970" s="104" customFormat="1"/>
    <row r="7971" s="104" customFormat="1"/>
    <row r="7972" s="104" customFormat="1"/>
    <row r="7973" s="104" customFormat="1"/>
    <row r="7974" s="104" customFormat="1"/>
    <row r="7975" s="104" customFormat="1"/>
    <row r="7976" s="104" customFormat="1"/>
    <row r="7977" s="104" customFormat="1"/>
    <row r="7978" s="104" customFormat="1"/>
    <row r="7979" s="104" customFormat="1"/>
    <row r="7980" s="104" customFormat="1"/>
    <row r="7981" s="104" customFormat="1"/>
    <row r="7982" s="104" customFormat="1"/>
    <row r="7983" s="104" customFormat="1"/>
    <row r="7984" s="104" customFormat="1"/>
    <row r="7985" s="104" customFormat="1"/>
    <row r="7986" s="104" customFormat="1"/>
    <row r="7987" s="104" customFormat="1"/>
    <row r="7988" s="104" customFormat="1"/>
    <row r="7989" s="104" customFormat="1"/>
    <row r="7990" s="104" customFormat="1"/>
    <row r="7991" s="104" customFormat="1"/>
    <row r="7992" s="104" customFormat="1"/>
    <row r="7993" s="104" customFormat="1"/>
    <row r="7994" s="104" customFormat="1"/>
    <row r="7995" s="104" customFormat="1"/>
    <row r="7996" s="104" customFormat="1"/>
    <row r="7997" s="104" customFormat="1"/>
    <row r="7998" s="104" customFormat="1"/>
    <row r="7999" s="104" customFormat="1"/>
    <row r="8000" s="104" customFormat="1"/>
    <row r="8001" s="104" customFormat="1"/>
    <row r="8002" s="104" customFormat="1"/>
    <row r="8003" s="104" customFormat="1"/>
    <row r="8004" s="104" customFormat="1"/>
    <row r="8005" s="104" customFormat="1"/>
    <row r="8006" s="104" customFormat="1"/>
    <row r="8007" s="104" customFormat="1"/>
    <row r="8008" s="104" customFormat="1"/>
    <row r="8009" s="104" customFormat="1"/>
    <row r="8010" s="104" customFormat="1"/>
    <row r="8011" s="104" customFormat="1"/>
    <row r="8012" s="104" customFormat="1"/>
    <row r="8013" s="104" customFormat="1"/>
    <row r="8014" s="104" customFormat="1"/>
    <row r="8015" s="104" customFormat="1"/>
    <row r="8016" s="104" customFormat="1"/>
    <row r="8017" s="104" customFormat="1"/>
    <row r="8018" s="104" customFormat="1"/>
    <row r="8019" s="104" customFormat="1"/>
    <row r="8020" s="104" customFormat="1"/>
    <row r="8021" s="104" customFormat="1"/>
    <row r="8022" s="104" customFormat="1"/>
    <row r="8023" s="104" customFormat="1"/>
    <row r="8024" s="104" customFormat="1"/>
    <row r="8025" s="104" customFormat="1"/>
    <row r="8026" s="104" customFormat="1"/>
    <row r="8027" s="104" customFormat="1"/>
    <row r="8028" s="104" customFormat="1"/>
    <row r="8029" s="104" customFormat="1"/>
    <row r="8030" s="104" customFormat="1"/>
    <row r="8031" s="104" customFormat="1"/>
    <row r="8032" s="104" customFormat="1"/>
    <row r="8033" s="104" customFormat="1"/>
    <row r="8034" s="104" customFormat="1"/>
    <row r="8035" s="104" customFormat="1"/>
    <row r="8036" s="104" customFormat="1"/>
    <row r="8037" s="104" customFormat="1"/>
    <row r="8038" s="104" customFormat="1"/>
    <row r="8039" s="104" customFormat="1"/>
    <row r="8040" s="104" customFormat="1"/>
    <row r="8041" s="104" customFormat="1"/>
    <row r="8042" s="104" customFormat="1"/>
    <row r="8043" s="104" customFormat="1"/>
    <row r="8044" s="104" customFormat="1"/>
    <row r="8045" s="104" customFormat="1"/>
    <row r="8046" s="104" customFormat="1"/>
    <row r="8047" s="104" customFormat="1"/>
    <row r="8048" s="104" customFormat="1"/>
    <row r="8049" s="104" customFormat="1"/>
    <row r="8050" s="104" customFormat="1"/>
    <row r="8051" s="104" customFormat="1"/>
    <row r="8052" s="104" customFormat="1"/>
    <row r="8053" s="104" customFormat="1"/>
    <row r="8054" s="104" customFormat="1"/>
    <row r="8055" s="104" customFormat="1"/>
    <row r="8056" s="104" customFormat="1"/>
    <row r="8057" s="104" customFormat="1"/>
    <row r="8058" s="104" customFormat="1"/>
    <row r="8059" s="104" customFormat="1"/>
    <row r="8060" s="104" customFormat="1"/>
    <row r="8061" s="104" customFormat="1"/>
    <row r="8062" s="104" customFormat="1"/>
    <row r="8063" s="104" customFormat="1"/>
    <row r="8064" s="104" customFormat="1"/>
    <row r="8065" s="104" customFormat="1"/>
    <row r="8066" s="104" customFormat="1"/>
    <row r="8067" s="104" customFormat="1"/>
    <row r="8068" s="104" customFormat="1"/>
    <row r="8069" s="104" customFormat="1"/>
    <row r="8070" s="104" customFormat="1"/>
    <row r="8071" s="104" customFormat="1"/>
    <row r="8072" s="104" customFormat="1"/>
    <row r="8073" s="104" customFormat="1"/>
    <row r="8074" s="104" customFormat="1"/>
    <row r="8075" s="104" customFormat="1"/>
    <row r="8076" s="104" customFormat="1"/>
    <row r="8077" s="104" customFormat="1"/>
    <row r="8078" s="104" customFormat="1"/>
    <row r="8079" s="104" customFormat="1"/>
    <row r="8080" s="104" customFormat="1"/>
    <row r="8081" s="104" customFormat="1"/>
    <row r="8082" s="104" customFormat="1"/>
    <row r="8083" s="104" customFormat="1"/>
    <row r="8084" s="104" customFormat="1"/>
    <row r="8085" s="104" customFormat="1"/>
    <row r="8086" s="104" customFormat="1"/>
    <row r="8087" s="104" customFormat="1"/>
    <row r="8088" s="104" customFormat="1"/>
    <row r="8089" s="104" customFormat="1"/>
    <row r="8090" s="104" customFormat="1"/>
    <row r="8091" s="104" customFormat="1"/>
    <row r="8092" s="104" customFormat="1"/>
    <row r="8093" s="104" customFormat="1"/>
    <row r="8094" s="104" customFormat="1"/>
    <row r="8095" s="104" customFormat="1"/>
    <row r="8096" s="104" customFormat="1"/>
    <row r="8097" s="104" customFormat="1"/>
    <row r="8098" s="104" customFormat="1"/>
    <row r="8099" s="104" customFormat="1"/>
    <row r="8100" s="104" customFormat="1"/>
    <row r="8101" s="104" customFormat="1"/>
    <row r="8102" s="104" customFormat="1"/>
    <row r="8103" s="104" customFormat="1"/>
    <row r="8104" s="104" customFormat="1"/>
    <row r="8105" s="104" customFormat="1"/>
    <row r="8106" s="104" customFormat="1"/>
    <row r="8107" s="104" customFormat="1"/>
    <row r="8108" s="104" customFormat="1"/>
    <row r="8109" s="104" customFormat="1"/>
    <row r="8110" s="104" customFormat="1"/>
    <row r="8111" s="104" customFormat="1"/>
    <row r="8112" s="104" customFormat="1"/>
    <row r="8113" s="104" customFormat="1"/>
    <row r="8114" s="104" customFormat="1"/>
    <row r="8115" s="104" customFormat="1"/>
    <row r="8116" s="104" customFormat="1"/>
    <row r="8117" s="104" customFormat="1"/>
    <row r="8118" s="104" customFormat="1"/>
    <row r="8119" s="104" customFormat="1"/>
    <row r="8120" s="104" customFormat="1"/>
    <row r="8121" s="104" customFormat="1"/>
    <row r="8122" s="104" customFormat="1"/>
    <row r="8123" s="104" customFormat="1"/>
    <row r="8124" s="104" customFormat="1"/>
    <row r="8125" s="104" customFormat="1"/>
    <row r="8126" s="104" customFormat="1"/>
    <row r="8127" s="104" customFormat="1"/>
    <row r="8128" s="104" customFormat="1"/>
    <row r="8129" s="104" customFormat="1"/>
    <row r="8130" s="104" customFormat="1"/>
    <row r="8131" s="104" customFormat="1"/>
    <row r="8132" s="104" customFormat="1"/>
    <row r="8133" s="104" customFormat="1"/>
    <row r="8134" s="104" customFormat="1"/>
    <row r="8135" s="104" customFormat="1"/>
    <row r="8136" s="104" customFormat="1"/>
    <row r="8137" s="104" customFormat="1"/>
    <row r="8138" s="104" customFormat="1"/>
    <row r="8139" s="104" customFormat="1"/>
    <row r="8140" s="104" customFormat="1"/>
    <row r="8141" s="104" customFormat="1"/>
    <row r="8142" s="104" customFormat="1"/>
    <row r="8143" s="104" customFormat="1"/>
    <row r="8144" s="104" customFormat="1"/>
    <row r="8145" s="104" customFormat="1"/>
    <row r="8146" s="104" customFormat="1"/>
    <row r="8147" s="104" customFormat="1"/>
    <row r="8148" s="104" customFormat="1"/>
    <row r="8149" s="104" customFormat="1"/>
    <row r="8150" s="104" customFormat="1"/>
    <row r="8151" s="104" customFormat="1"/>
    <row r="8152" s="104" customFormat="1"/>
    <row r="8153" s="104" customFormat="1"/>
    <row r="8154" s="104" customFormat="1"/>
    <row r="8155" s="104" customFormat="1"/>
    <row r="8156" s="104" customFormat="1"/>
    <row r="8157" s="104" customFormat="1"/>
    <row r="8158" s="104" customFormat="1"/>
    <row r="8159" s="104" customFormat="1"/>
    <row r="8160" s="104" customFormat="1"/>
    <row r="8161" s="104" customFormat="1"/>
    <row r="8162" s="104" customFormat="1"/>
    <row r="8163" s="104" customFormat="1"/>
    <row r="8164" s="104" customFormat="1"/>
    <row r="8165" s="104" customFormat="1"/>
    <row r="8166" s="104" customFormat="1"/>
    <row r="8167" s="104" customFormat="1"/>
    <row r="8168" s="104" customFormat="1"/>
    <row r="8169" s="104" customFormat="1"/>
    <row r="8170" s="104" customFormat="1"/>
    <row r="8171" s="104" customFormat="1"/>
    <row r="8172" s="104" customFormat="1"/>
    <row r="8173" s="104" customFormat="1"/>
    <row r="8174" s="104" customFormat="1"/>
    <row r="8175" s="104" customFormat="1"/>
    <row r="8176" s="104" customFormat="1"/>
    <row r="8177" s="104" customFormat="1"/>
    <row r="8178" s="104" customFormat="1"/>
    <row r="8179" s="104" customFormat="1"/>
    <row r="8180" s="104" customFormat="1"/>
    <row r="8181" s="104" customFormat="1"/>
    <row r="8182" s="104" customFormat="1"/>
    <row r="8183" s="104" customFormat="1"/>
    <row r="8184" s="104" customFormat="1"/>
    <row r="8185" s="104" customFormat="1"/>
    <row r="8186" s="104" customFormat="1"/>
    <row r="8187" s="104" customFormat="1"/>
    <row r="8188" s="104" customFormat="1"/>
    <row r="8189" s="104" customFormat="1"/>
    <row r="8190" s="104" customFormat="1"/>
    <row r="8191" s="104" customFormat="1"/>
    <row r="8192" s="104" customFormat="1"/>
    <row r="8193" s="104" customFormat="1"/>
    <row r="8194" s="104" customFormat="1"/>
    <row r="8195" s="104" customFormat="1"/>
    <row r="8196" s="104" customFormat="1"/>
    <row r="8197" s="104" customFormat="1"/>
    <row r="8198" s="104" customFormat="1"/>
    <row r="8199" s="104" customFormat="1"/>
    <row r="8200" s="104" customFormat="1"/>
    <row r="8201" s="104" customFormat="1"/>
    <row r="8202" s="104" customFormat="1"/>
    <row r="8203" s="104" customFormat="1"/>
    <row r="8204" s="104" customFormat="1"/>
    <row r="8205" s="104" customFormat="1"/>
    <row r="8206" s="104" customFormat="1"/>
    <row r="8207" s="104" customFormat="1"/>
    <row r="8208" s="104" customFormat="1"/>
    <row r="8209" s="104" customFormat="1"/>
    <row r="8210" s="104" customFormat="1"/>
    <row r="8211" s="104" customFormat="1"/>
    <row r="8212" s="104" customFormat="1"/>
    <row r="8213" s="104" customFormat="1"/>
    <row r="8214" s="104" customFormat="1"/>
    <row r="8215" s="104" customFormat="1"/>
    <row r="8216" s="104" customFormat="1"/>
    <row r="8217" s="104" customFormat="1"/>
    <row r="8218" s="104" customFormat="1"/>
    <row r="8219" s="104" customFormat="1"/>
    <row r="8220" s="104" customFormat="1"/>
    <row r="8221" s="104" customFormat="1"/>
    <row r="8222" s="104" customFormat="1"/>
    <row r="8223" s="104" customFormat="1"/>
    <row r="8224" s="104" customFormat="1"/>
    <row r="8225" s="104" customFormat="1"/>
    <row r="8226" s="104" customFormat="1"/>
    <row r="8227" s="104" customFormat="1"/>
    <row r="8228" s="104" customFormat="1"/>
    <row r="8229" s="104" customFormat="1"/>
    <row r="8230" s="104" customFormat="1"/>
    <row r="8231" s="104" customFormat="1"/>
    <row r="8232" s="104" customFormat="1"/>
    <row r="8233" s="104" customFormat="1"/>
    <row r="8234" s="104" customFormat="1"/>
    <row r="8235" s="104" customFormat="1"/>
    <row r="8236" s="104" customFormat="1"/>
    <row r="8237" s="104" customFormat="1"/>
    <row r="8238" s="104" customFormat="1"/>
    <row r="8239" s="104" customFormat="1"/>
    <row r="8240" s="104" customFormat="1"/>
    <row r="8241" s="104" customFormat="1"/>
    <row r="8242" s="104" customFormat="1"/>
    <row r="8243" s="104" customFormat="1"/>
    <row r="8244" s="104" customFormat="1"/>
    <row r="8245" s="104" customFormat="1"/>
    <row r="8246" s="104" customFormat="1"/>
    <row r="8247" s="104" customFormat="1"/>
    <row r="8248" s="104" customFormat="1"/>
    <row r="8249" s="104" customFormat="1"/>
    <row r="8250" s="104" customFormat="1"/>
    <row r="8251" s="104" customFormat="1"/>
    <row r="8252" s="104" customFormat="1"/>
    <row r="8253" s="104" customFormat="1"/>
    <row r="8254" s="104" customFormat="1"/>
    <row r="8255" s="104" customFormat="1"/>
    <row r="8256" s="104" customFormat="1"/>
    <row r="8257" s="104" customFormat="1"/>
    <row r="8258" s="104" customFormat="1"/>
    <row r="8259" s="104" customFormat="1"/>
    <row r="8260" s="104" customFormat="1"/>
    <row r="8261" s="104" customFormat="1"/>
    <row r="8262" s="104" customFormat="1"/>
    <row r="8263" s="104" customFormat="1"/>
    <row r="8264" s="104" customFormat="1"/>
    <row r="8265" s="104" customFormat="1"/>
    <row r="8266" s="104" customFormat="1"/>
    <row r="8267" s="104" customFormat="1"/>
    <row r="8268" s="104" customFormat="1"/>
    <row r="8269" s="104" customFormat="1"/>
    <row r="8270" s="104" customFormat="1"/>
    <row r="8271" s="104" customFormat="1"/>
    <row r="8272" s="104" customFormat="1"/>
    <row r="8273" s="104" customFormat="1"/>
    <row r="8274" s="104" customFormat="1"/>
    <row r="8275" s="104" customFormat="1"/>
    <row r="8276" s="104" customFormat="1"/>
    <row r="8277" s="104" customFormat="1"/>
    <row r="8278" s="104" customFormat="1"/>
    <row r="8279" s="104" customFormat="1"/>
    <row r="8280" s="104" customFormat="1"/>
    <row r="8281" s="104" customFormat="1"/>
    <row r="8282" s="104" customFormat="1"/>
    <row r="8283" s="104" customFormat="1"/>
    <row r="8284" s="104" customFormat="1"/>
    <row r="8285" s="104" customFormat="1"/>
    <row r="8286" s="104" customFormat="1"/>
    <row r="8287" s="104" customFormat="1"/>
    <row r="8288" s="104" customFormat="1"/>
    <row r="8289" s="104" customFormat="1"/>
    <row r="8290" s="104" customFormat="1"/>
    <row r="8291" s="104" customFormat="1"/>
    <row r="8292" s="104" customFormat="1"/>
    <row r="8293" s="104" customFormat="1"/>
    <row r="8294" s="104" customFormat="1"/>
    <row r="8295" s="104" customFormat="1"/>
    <row r="8296" s="104" customFormat="1"/>
    <row r="8297" s="104" customFormat="1"/>
    <row r="8298" s="104" customFormat="1"/>
    <row r="8299" s="104" customFormat="1"/>
    <row r="8300" s="104" customFormat="1"/>
    <row r="8301" s="104" customFormat="1"/>
    <row r="8302" s="104" customFormat="1"/>
    <row r="8303" s="104" customFormat="1"/>
    <row r="8304" s="104" customFormat="1"/>
    <row r="8305" s="104" customFormat="1"/>
    <row r="8306" s="104" customFormat="1"/>
    <row r="8307" s="104" customFormat="1"/>
    <row r="8308" s="104" customFormat="1"/>
    <row r="8309" s="104" customFormat="1"/>
    <row r="8310" s="104" customFormat="1"/>
    <row r="8311" s="104" customFormat="1"/>
    <row r="8312" s="104" customFormat="1"/>
    <row r="8313" s="104" customFormat="1"/>
    <row r="8314" s="104" customFormat="1"/>
    <row r="8315" s="104" customFormat="1"/>
    <row r="8316" s="104" customFormat="1"/>
    <row r="8317" s="104" customFormat="1"/>
    <row r="8318" s="104" customFormat="1"/>
    <row r="8319" s="104" customFormat="1"/>
    <row r="8320" s="104" customFormat="1"/>
    <row r="8321" s="104" customFormat="1"/>
    <row r="8322" s="104" customFormat="1"/>
    <row r="8323" s="104" customFormat="1"/>
    <row r="8324" s="104" customFormat="1"/>
    <row r="8325" s="104" customFormat="1"/>
    <row r="8326" s="104" customFormat="1"/>
    <row r="8327" s="104" customFormat="1"/>
    <row r="8328" s="104" customFormat="1"/>
    <row r="8329" s="104" customFormat="1"/>
    <row r="8330" s="104" customFormat="1"/>
    <row r="8331" s="104" customFormat="1"/>
    <row r="8332" s="104" customFormat="1"/>
    <row r="8333" s="104" customFormat="1"/>
    <row r="8334" s="104" customFormat="1"/>
    <row r="8335" s="104" customFormat="1"/>
    <row r="8336" s="104" customFormat="1"/>
    <row r="8337" s="104" customFormat="1"/>
    <row r="8338" s="104" customFormat="1"/>
    <row r="8339" s="104" customFormat="1"/>
    <row r="8340" s="104" customFormat="1"/>
    <row r="8341" s="104" customFormat="1"/>
    <row r="8342" s="104" customFormat="1"/>
    <row r="8343" s="104" customFormat="1"/>
    <row r="8344" s="104" customFormat="1"/>
    <row r="8345" s="104" customFormat="1"/>
    <row r="8346" s="104" customFormat="1"/>
    <row r="8347" s="104" customFormat="1"/>
    <row r="8348" s="104" customFormat="1"/>
    <row r="8349" s="104" customFormat="1"/>
    <row r="8350" s="104" customFormat="1"/>
    <row r="8351" s="104" customFormat="1"/>
    <row r="8352" s="104" customFormat="1"/>
    <row r="8353" s="104" customFormat="1"/>
    <row r="8354" s="104" customFormat="1"/>
    <row r="8355" s="104" customFormat="1"/>
    <row r="8356" s="104" customFormat="1"/>
    <row r="8357" s="104" customFormat="1"/>
    <row r="8358" s="104" customFormat="1"/>
    <row r="8359" s="104" customFormat="1"/>
    <row r="8360" s="104" customFormat="1"/>
    <row r="8361" s="104" customFormat="1"/>
    <row r="8362" s="104" customFormat="1"/>
    <row r="8363" s="104" customFormat="1"/>
    <row r="8364" s="104" customFormat="1"/>
    <row r="8365" s="104" customFormat="1"/>
    <row r="8366" s="104" customFormat="1"/>
    <row r="8367" s="104" customFormat="1"/>
    <row r="8368" s="104" customFormat="1"/>
    <row r="8369" s="104" customFormat="1"/>
    <row r="8370" s="104" customFormat="1"/>
    <row r="8371" s="104" customFormat="1"/>
    <row r="8372" s="104" customFormat="1"/>
    <row r="8373" s="104" customFormat="1"/>
    <row r="8374" s="104" customFormat="1"/>
    <row r="8375" s="104" customFormat="1"/>
    <row r="8376" s="104" customFormat="1"/>
    <row r="8377" s="104" customFormat="1"/>
    <row r="8378" s="104" customFormat="1"/>
    <row r="8379" s="104" customFormat="1"/>
    <row r="8380" s="104" customFormat="1"/>
    <row r="8381" s="104" customFormat="1"/>
    <row r="8382" s="104" customFormat="1"/>
    <row r="8383" s="104" customFormat="1"/>
    <row r="8384" s="104" customFormat="1"/>
    <row r="8385" s="104" customFormat="1"/>
    <row r="8386" s="104" customFormat="1"/>
    <row r="8387" s="104" customFormat="1"/>
    <row r="8388" s="104" customFormat="1"/>
    <row r="8389" s="104" customFormat="1"/>
    <row r="8390" s="104" customFormat="1"/>
    <row r="8391" s="104" customFormat="1"/>
    <row r="8392" s="104" customFormat="1"/>
    <row r="8393" s="104" customFormat="1"/>
    <row r="8394" s="104" customFormat="1"/>
    <row r="8395" s="104" customFormat="1"/>
    <row r="8396" s="104" customFormat="1"/>
    <row r="8397" s="104" customFormat="1"/>
    <row r="8398" s="104" customFormat="1"/>
    <row r="8399" s="104" customFormat="1"/>
    <row r="8400" s="104" customFormat="1"/>
    <row r="8401" s="104" customFormat="1"/>
    <row r="8402" s="104" customFormat="1"/>
    <row r="8403" s="104" customFormat="1"/>
    <row r="8404" s="104" customFormat="1"/>
    <row r="8405" s="104" customFormat="1"/>
    <row r="8406" s="104" customFormat="1"/>
    <row r="8407" s="104" customFormat="1"/>
    <row r="8408" s="104" customFormat="1"/>
    <row r="8409" s="104" customFormat="1"/>
    <row r="8410" s="104" customFormat="1"/>
    <row r="8411" s="104" customFormat="1"/>
    <row r="8412" s="104" customFormat="1"/>
    <row r="8413" s="104" customFormat="1"/>
    <row r="8414" s="104" customFormat="1"/>
    <row r="8415" s="104" customFormat="1"/>
    <row r="8416" s="104" customFormat="1"/>
    <row r="8417" s="104" customFormat="1"/>
    <row r="8418" s="104" customFormat="1"/>
    <row r="8419" s="104" customFormat="1"/>
    <row r="8420" s="104" customFormat="1"/>
    <row r="8421" s="104" customFormat="1"/>
    <row r="8422" s="104" customFormat="1"/>
    <row r="8423" s="104" customFormat="1"/>
    <row r="8424" s="104" customFormat="1"/>
    <row r="8425" s="104" customFormat="1"/>
    <row r="8426" s="104" customFormat="1"/>
    <row r="8427" s="104" customFormat="1"/>
    <row r="8428" s="104" customFormat="1"/>
    <row r="8429" s="104" customFormat="1"/>
    <row r="8430" s="104" customFormat="1"/>
    <row r="8431" s="104" customFormat="1"/>
    <row r="8432" s="104" customFormat="1"/>
    <row r="8433" s="104" customFormat="1"/>
    <row r="8434" s="104" customFormat="1"/>
    <row r="8435" s="104" customFormat="1"/>
    <row r="8436" s="104" customFormat="1"/>
    <row r="8437" s="104" customFormat="1"/>
    <row r="8438" s="104" customFormat="1"/>
    <row r="8439" s="104" customFormat="1"/>
    <row r="8440" s="104" customFormat="1"/>
    <row r="8441" s="104" customFormat="1"/>
    <row r="8442" s="104" customFormat="1"/>
    <row r="8443" s="104" customFormat="1"/>
    <row r="8444" s="104" customFormat="1"/>
    <row r="8445" s="104" customFormat="1"/>
    <row r="8446" s="104" customFormat="1"/>
    <row r="8447" s="104" customFormat="1"/>
    <row r="8448" s="104" customFormat="1"/>
    <row r="8449" s="104" customFormat="1"/>
    <row r="8450" s="104" customFormat="1"/>
    <row r="8451" s="104" customFormat="1"/>
    <row r="8452" s="104" customFormat="1"/>
    <row r="8453" s="104" customFormat="1"/>
    <row r="8454" s="104" customFormat="1"/>
    <row r="8455" s="104" customFormat="1"/>
    <row r="8456" s="104" customFormat="1"/>
    <row r="8457" s="104" customFormat="1"/>
    <row r="8458" s="104" customFormat="1"/>
    <row r="8459" s="104" customFormat="1"/>
    <row r="8460" s="104" customFormat="1"/>
    <row r="8461" s="104" customFormat="1"/>
    <row r="8462" s="104" customFormat="1"/>
    <row r="8463" s="104" customFormat="1"/>
    <row r="8464" s="104" customFormat="1"/>
    <row r="8465" s="104" customFormat="1"/>
    <row r="8466" s="104" customFormat="1"/>
    <row r="8467" s="104" customFormat="1"/>
    <row r="8468" s="104" customFormat="1"/>
    <row r="8469" s="104" customFormat="1"/>
    <row r="8470" s="104" customFormat="1"/>
    <row r="8471" s="104" customFormat="1"/>
    <row r="8472" s="104" customFormat="1"/>
    <row r="8473" s="104" customFormat="1"/>
    <row r="8474" s="104" customFormat="1"/>
    <row r="8475" s="104" customFormat="1"/>
    <row r="8476" s="104" customFormat="1"/>
    <row r="8477" s="104" customFormat="1"/>
    <row r="8478" s="104" customFormat="1"/>
    <row r="8479" s="104" customFormat="1"/>
    <row r="8480" s="104" customFormat="1"/>
    <row r="8481" s="104" customFormat="1"/>
    <row r="8482" s="104" customFormat="1"/>
    <row r="8483" s="104" customFormat="1"/>
    <row r="8484" s="104" customFormat="1"/>
    <row r="8485" s="104" customFormat="1"/>
    <row r="8486" s="104" customFormat="1"/>
    <row r="8487" s="104" customFormat="1"/>
    <row r="8488" s="104" customFormat="1"/>
    <row r="8489" s="104" customFormat="1"/>
    <row r="8490" s="104" customFormat="1"/>
    <row r="8491" s="104" customFormat="1"/>
    <row r="8492" s="104" customFormat="1"/>
    <row r="8493" s="104" customFormat="1"/>
    <row r="8494" s="104" customFormat="1"/>
    <row r="8495" s="104" customFormat="1"/>
    <row r="8496" s="104" customFormat="1"/>
    <row r="8497" s="104" customFormat="1"/>
    <row r="8498" s="104" customFormat="1"/>
    <row r="8499" s="104" customFormat="1"/>
    <row r="8500" s="104" customFormat="1"/>
    <row r="8501" s="104" customFormat="1"/>
    <row r="8502" s="104" customFormat="1"/>
    <row r="8503" s="104" customFormat="1"/>
    <row r="8504" s="104" customFormat="1"/>
    <row r="8505" s="104" customFormat="1"/>
    <row r="8506" s="104" customFormat="1"/>
    <row r="8507" s="104" customFormat="1"/>
    <row r="8508" s="104" customFormat="1"/>
    <row r="8509" s="104" customFormat="1"/>
    <row r="8510" s="104" customFormat="1"/>
    <row r="8511" s="104" customFormat="1"/>
    <row r="8512" s="104" customFormat="1"/>
    <row r="8513" s="104" customFormat="1"/>
    <row r="8514" s="104" customFormat="1"/>
    <row r="8515" s="104" customFormat="1"/>
    <row r="8516" s="104" customFormat="1"/>
    <row r="8517" s="104" customFormat="1"/>
    <row r="8518" s="104" customFormat="1"/>
    <row r="8519" s="104" customFormat="1"/>
    <row r="8520" s="104" customFormat="1"/>
    <row r="8521" s="104" customFormat="1"/>
    <row r="8522" s="104" customFormat="1"/>
    <row r="8523" s="104" customFormat="1"/>
    <row r="8524" s="104" customFormat="1"/>
    <row r="8525" s="104" customFormat="1"/>
    <row r="8526" s="104" customFormat="1"/>
    <row r="8527" s="104" customFormat="1"/>
    <row r="8528" s="104" customFormat="1"/>
    <row r="8529" s="104" customFormat="1"/>
    <row r="8530" s="104" customFormat="1"/>
    <row r="8531" s="104" customFormat="1"/>
    <row r="8532" s="104" customFormat="1"/>
    <row r="8533" s="104" customFormat="1"/>
    <row r="8534" s="104" customFormat="1"/>
    <row r="8535" s="104" customFormat="1"/>
    <row r="8536" s="104" customFormat="1"/>
    <row r="8537" s="104" customFormat="1"/>
    <row r="8538" s="104" customFormat="1"/>
    <row r="8539" s="104" customFormat="1"/>
    <row r="8540" s="104" customFormat="1"/>
    <row r="8541" s="104" customFormat="1"/>
    <row r="8542" s="104" customFormat="1"/>
    <row r="8543" s="104" customFormat="1"/>
    <row r="8544" s="104" customFormat="1"/>
    <row r="8545" s="104" customFormat="1"/>
    <row r="8546" s="104" customFormat="1"/>
    <row r="8547" s="104" customFormat="1"/>
    <row r="8548" s="104" customFormat="1"/>
    <row r="8549" s="104" customFormat="1"/>
    <row r="8550" s="104" customFormat="1"/>
    <row r="8551" s="104" customFormat="1"/>
    <row r="8552" s="104" customFormat="1"/>
    <row r="8553" s="104" customFormat="1"/>
    <row r="8554" s="104" customFormat="1"/>
    <row r="8555" s="104" customFormat="1"/>
    <row r="8556" s="104" customFormat="1"/>
    <row r="8557" s="104" customFormat="1"/>
    <row r="8558" s="104" customFormat="1"/>
    <row r="8559" s="104" customFormat="1"/>
    <row r="8560" s="104" customFormat="1"/>
    <row r="8561" s="104" customFormat="1"/>
    <row r="8562" s="104" customFormat="1"/>
    <row r="8563" s="104" customFormat="1"/>
    <row r="8564" s="104" customFormat="1"/>
    <row r="8565" s="104" customFormat="1"/>
    <row r="8566" s="104" customFormat="1"/>
    <row r="8567" s="104" customFormat="1"/>
    <row r="8568" s="104" customFormat="1"/>
    <row r="8569" s="104" customFormat="1"/>
    <row r="8570" s="104" customFormat="1"/>
    <row r="8571" s="104" customFormat="1"/>
    <row r="8572" s="104" customFormat="1"/>
    <row r="8573" s="104" customFormat="1"/>
    <row r="8574" s="104" customFormat="1"/>
    <row r="8575" s="104" customFormat="1"/>
    <row r="8576" s="104" customFormat="1"/>
    <row r="8577" s="104" customFormat="1"/>
    <row r="8578" s="104" customFormat="1"/>
    <row r="8579" s="104" customFormat="1"/>
    <row r="8580" s="104" customFormat="1"/>
    <row r="8581" s="104" customFormat="1"/>
    <row r="8582" s="104" customFormat="1"/>
    <row r="8583" s="104" customFormat="1"/>
    <row r="8584" s="104" customFormat="1"/>
    <row r="8585" s="104" customFormat="1"/>
    <row r="8586" s="104" customFormat="1"/>
    <row r="8587" s="104" customFormat="1"/>
    <row r="8588" s="104" customFormat="1"/>
    <row r="8589" s="104" customFormat="1"/>
    <row r="8590" s="104" customFormat="1"/>
    <row r="8591" s="104" customFormat="1"/>
    <row r="8592" s="104" customFormat="1"/>
    <row r="8593" s="104" customFormat="1"/>
    <row r="8594" s="104" customFormat="1"/>
    <row r="8595" s="104" customFormat="1"/>
    <row r="8596" s="104" customFormat="1"/>
    <row r="8597" s="104" customFormat="1"/>
    <row r="8598" s="104" customFormat="1"/>
    <row r="8599" s="104" customFormat="1"/>
    <row r="8600" s="104" customFormat="1"/>
    <row r="8601" s="104" customFormat="1"/>
    <row r="8602" s="104" customFormat="1"/>
    <row r="8603" s="104" customFormat="1"/>
    <row r="8604" s="104" customFormat="1"/>
    <row r="8605" s="104" customFormat="1"/>
    <row r="8606" s="104" customFormat="1"/>
    <row r="8607" s="104" customFormat="1"/>
    <row r="8608" s="104" customFormat="1"/>
    <row r="8609" s="104" customFormat="1"/>
    <row r="8610" s="104" customFormat="1"/>
    <row r="8611" s="104" customFormat="1"/>
    <row r="8612" s="104" customFormat="1"/>
    <row r="8613" s="104" customFormat="1"/>
    <row r="8614" s="104" customFormat="1"/>
    <row r="8615" s="104" customFormat="1"/>
    <row r="8616" s="104" customFormat="1"/>
    <row r="8617" s="104" customFormat="1"/>
    <row r="8618" s="104" customFormat="1"/>
    <row r="8619" s="104" customFormat="1"/>
    <row r="8620" s="104" customFormat="1"/>
    <row r="8621" s="104" customFormat="1"/>
    <row r="8622" s="104" customFormat="1"/>
    <row r="8623" s="104" customFormat="1"/>
    <row r="8624" s="104" customFormat="1"/>
    <row r="8625" s="104" customFormat="1"/>
    <row r="8626" s="104" customFormat="1"/>
    <row r="8627" s="104" customFormat="1"/>
    <row r="8628" s="104" customFormat="1"/>
    <row r="8629" s="104" customFormat="1"/>
    <row r="8630" s="104" customFormat="1"/>
    <row r="8631" s="104" customFormat="1"/>
    <row r="8632" s="104" customFormat="1"/>
    <row r="8633" s="104" customFormat="1"/>
    <row r="8634" s="104" customFormat="1"/>
    <row r="8635" s="104" customFormat="1"/>
    <row r="8636" s="104" customFormat="1"/>
    <row r="8637" s="104" customFormat="1"/>
    <row r="8638" s="104" customFormat="1"/>
    <row r="8639" s="104" customFormat="1"/>
    <row r="8640" s="104" customFormat="1"/>
    <row r="8641" s="104" customFormat="1"/>
    <row r="8642" s="104" customFormat="1"/>
    <row r="8643" s="104" customFormat="1"/>
    <row r="8644" s="104" customFormat="1"/>
    <row r="8645" s="104" customFormat="1"/>
    <row r="8646" s="104" customFormat="1"/>
    <row r="8647" s="104" customFormat="1"/>
    <row r="8648" s="104" customFormat="1"/>
    <row r="8649" s="104" customFormat="1"/>
    <row r="8650" s="104" customFormat="1"/>
    <row r="8651" s="104" customFormat="1"/>
    <row r="8652" s="104" customFormat="1"/>
    <row r="8653" s="104" customFormat="1"/>
    <row r="8654" s="104" customFormat="1"/>
    <row r="8655" s="104" customFormat="1"/>
    <row r="8656" s="104" customFormat="1"/>
    <row r="8657" s="104" customFormat="1"/>
    <row r="8658" s="104" customFormat="1"/>
    <row r="8659" s="104" customFormat="1"/>
    <row r="8660" s="104" customFormat="1"/>
    <row r="8661" s="104" customFormat="1"/>
    <row r="8662" s="104" customFormat="1"/>
    <row r="8663" s="104" customFormat="1"/>
    <row r="8664" s="104" customFormat="1"/>
    <row r="8665" s="104" customFormat="1"/>
    <row r="8666" s="104" customFormat="1"/>
    <row r="8667" s="104" customFormat="1"/>
    <row r="8668" s="104" customFormat="1"/>
    <row r="8669" s="104" customFormat="1"/>
    <row r="8670" s="104" customFormat="1"/>
    <row r="8671" s="104" customFormat="1"/>
    <row r="8672" s="104" customFormat="1"/>
    <row r="8673" s="104" customFormat="1"/>
    <row r="8674" s="104" customFormat="1"/>
    <row r="8675" s="104" customFormat="1"/>
    <row r="8676" s="104" customFormat="1"/>
    <row r="8677" s="104" customFormat="1"/>
    <row r="8678" s="104" customFormat="1"/>
    <row r="8679" s="104" customFormat="1"/>
    <row r="8680" s="104" customFormat="1"/>
    <row r="8681" s="104" customFormat="1"/>
    <row r="8682" s="104" customFormat="1"/>
    <row r="8683" s="104" customFormat="1"/>
    <row r="8684" s="104" customFormat="1"/>
    <row r="8685" s="104" customFormat="1"/>
    <row r="8686" s="104" customFormat="1"/>
    <row r="8687" s="104" customFormat="1"/>
    <row r="8688" s="104" customFormat="1"/>
    <row r="8689" s="104" customFormat="1"/>
    <row r="8690" s="104" customFormat="1"/>
    <row r="8691" s="104" customFormat="1"/>
    <row r="8692" s="104" customFormat="1"/>
    <row r="8693" s="104" customFormat="1"/>
    <row r="8694" s="104" customFormat="1"/>
    <row r="8695" s="104" customFormat="1"/>
    <row r="8696" s="104" customFormat="1"/>
    <row r="8697" s="104" customFormat="1"/>
    <row r="8698" s="104" customFormat="1"/>
    <row r="8699" s="104" customFormat="1"/>
    <row r="8700" s="104" customFormat="1"/>
    <row r="8701" s="104" customFormat="1"/>
    <row r="8702" s="104" customFormat="1"/>
    <row r="8703" s="104" customFormat="1"/>
    <row r="8704" s="104" customFormat="1"/>
    <row r="8705" s="104" customFormat="1"/>
    <row r="8706" s="104" customFormat="1"/>
    <row r="8707" s="104" customFormat="1"/>
    <row r="8708" s="104" customFormat="1"/>
    <row r="8709" s="104" customFormat="1"/>
    <row r="8710" s="104" customFormat="1"/>
    <row r="8711" s="104" customFormat="1"/>
    <row r="8712" s="104" customFormat="1"/>
    <row r="8713" s="104" customFormat="1"/>
    <row r="8714" s="104" customFormat="1"/>
    <row r="8715" s="104" customFormat="1"/>
    <row r="8716" s="104" customFormat="1"/>
    <row r="8717" s="104" customFormat="1"/>
    <row r="8718" s="104" customFormat="1"/>
    <row r="8719" s="104" customFormat="1"/>
    <row r="8720" s="104" customFormat="1"/>
    <row r="8721" s="104" customFormat="1"/>
    <row r="8722" s="104" customFormat="1"/>
    <row r="8723" s="104" customFormat="1"/>
    <row r="8724" s="104" customFormat="1"/>
    <row r="8725" s="104" customFormat="1"/>
    <row r="8726" s="104" customFormat="1"/>
    <row r="8727" s="104" customFormat="1"/>
    <row r="8728" s="104" customFormat="1"/>
    <row r="8729" s="104" customFormat="1"/>
    <row r="8730" s="104" customFormat="1"/>
    <row r="8731" s="104" customFormat="1"/>
    <row r="8732" s="104" customFormat="1"/>
    <row r="8733" s="104" customFormat="1"/>
    <row r="8734" s="104" customFormat="1"/>
    <row r="8735" s="104" customFormat="1"/>
    <row r="8736" s="104" customFormat="1"/>
    <row r="8737" s="104" customFormat="1"/>
    <row r="8738" s="104" customFormat="1"/>
    <row r="8739" s="104" customFormat="1"/>
    <row r="8740" s="104" customFormat="1"/>
    <row r="8741" s="104" customFormat="1"/>
    <row r="8742" s="104" customFormat="1"/>
    <row r="8743" s="104" customFormat="1"/>
    <row r="8744" s="104" customFormat="1"/>
    <row r="8745" s="104" customFormat="1"/>
    <row r="8746" s="104" customFormat="1"/>
    <row r="8747" s="104" customFormat="1"/>
    <row r="8748" s="104" customFormat="1"/>
    <row r="8749" s="104" customFormat="1"/>
    <row r="8750" s="104" customFormat="1"/>
    <row r="8751" s="104" customFormat="1"/>
    <row r="8752" s="104" customFormat="1"/>
    <row r="8753" s="104" customFormat="1"/>
    <row r="8754" s="104" customFormat="1"/>
    <row r="8755" s="104" customFormat="1"/>
    <row r="8756" s="104" customFormat="1"/>
    <row r="8757" s="104" customFormat="1"/>
    <row r="8758" s="104" customFormat="1"/>
    <row r="8759" s="104" customFormat="1"/>
    <row r="8760" s="104" customFormat="1"/>
    <row r="8761" s="104" customFormat="1"/>
    <row r="8762" s="104" customFormat="1"/>
    <row r="8763" s="104" customFormat="1"/>
    <row r="8764" s="104" customFormat="1"/>
    <row r="8765" s="104" customFormat="1"/>
    <row r="8766" s="104" customFormat="1"/>
    <row r="8767" s="104" customFormat="1"/>
    <row r="8768" s="104" customFormat="1"/>
    <row r="8769" s="104" customFormat="1"/>
    <row r="8770" s="104" customFormat="1"/>
    <row r="8771" s="104" customFormat="1"/>
    <row r="8772" s="104" customFormat="1"/>
    <row r="8773" s="104" customFormat="1"/>
    <row r="8774" s="104" customFormat="1"/>
    <row r="8775" s="104" customFormat="1"/>
    <row r="8776" s="104" customFormat="1"/>
    <row r="8777" s="104" customFormat="1"/>
    <row r="8778" s="104" customFormat="1"/>
    <row r="8779" s="104" customFormat="1"/>
    <row r="8780" s="104" customFormat="1"/>
    <row r="8781" s="104" customFormat="1"/>
    <row r="8782" s="104" customFormat="1"/>
    <row r="8783" s="104" customFormat="1"/>
    <row r="8784" s="104" customFormat="1"/>
    <row r="8785" s="104" customFormat="1"/>
    <row r="8786" s="104" customFormat="1"/>
    <row r="8787" s="104" customFormat="1"/>
    <row r="8788" s="104" customFormat="1"/>
    <row r="8789" s="104" customFormat="1"/>
    <row r="8790" s="104" customFormat="1"/>
    <row r="8791" s="104" customFormat="1"/>
    <row r="8792" s="104" customFormat="1"/>
    <row r="8793" s="104" customFormat="1"/>
    <row r="8794" s="104" customFormat="1"/>
    <row r="8795" s="104" customFormat="1"/>
    <row r="8796" s="104" customFormat="1"/>
    <row r="8797" s="104" customFormat="1"/>
    <row r="8798" s="104" customFormat="1"/>
    <row r="8799" s="104" customFormat="1"/>
    <row r="8800" s="104" customFormat="1"/>
    <row r="8801" s="104" customFormat="1"/>
    <row r="8802" s="104" customFormat="1"/>
    <row r="8803" s="104" customFormat="1"/>
    <row r="8804" s="104" customFormat="1"/>
    <row r="8805" s="104" customFormat="1"/>
    <row r="8806" s="104" customFormat="1"/>
    <row r="8807" s="104" customFormat="1"/>
    <row r="8808" s="104" customFormat="1"/>
    <row r="8809" s="104" customFormat="1"/>
    <row r="8810" s="104" customFormat="1"/>
    <row r="8811" s="104" customFormat="1"/>
    <row r="8812" s="104" customFormat="1"/>
    <row r="8813" s="104" customFormat="1"/>
    <row r="8814" s="104" customFormat="1"/>
    <row r="8815" s="104" customFormat="1"/>
    <row r="8816" s="104" customFormat="1"/>
    <row r="8817" s="104" customFormat="1"/>
    <row r="8818" s="104" customFormat="1"/>
    <row r="8819" s="104" customFormat="1"/>
    <row r="8820" s="104" customFormat="1"/>
    <row r="8821" s="104" customFormat="1"/>
    <row r="8822" s="104" customFormat="1"/>
    <row r="8823" s="104" customFormat="1"/>
    <row r="8824" s="104" customFormat="1"/>
    <row r="8825" s="104" customFormat="1"/>
    <row r="8826" s="104" customFormat="1"/>
    <row r="8827" s="104" customFormat="1"/>
    <row r="8828" s="104" customFormat="1"/>
    <row r="8829" s="104" customFormat="1"/>
    <row r="8830" s="104" customFormat="1"/>
    <row r="8831" s="104" customFormat="1"/>
    <row r="8832" s="104" customFormat="1"/>
    <row r="8833" s="104" customFormat="1"/>
    <row r="8834" s="104" customFormat="1"/>
    <row r="8835" s="104" customFormat="1"/>
    <row r="8836" s="104" customFormat="1"/>
    <row r="8837" s="104" customFormat="1"/>
    <row r="8838" s="104" customFormat="1"/>
    <row r="8839" s="104" customFormat="1"/>
    <row r="8840" s="104" customFormat="1"/>
    <row r="8841" s="104" customFormat="1"/>
    <row r="8842" s="104" customFormat="1"/>
    <row r="8843" s="104" customFormat="1"/>
    <row r="8844" s="104" customFormat="1"/>
    <row r="8845" s="104" customFormat="1"/>
    <row r="8846" s="104" customFormat="1"/>
    <row r="8847" s="104" customFormat="1"/>
    <row r="8848" s="104" customFormat="1"/>
    <row r="8849" s="104" customFormat="1"/>
    <row r="8850" s="104" customFormat="1"/>
    <row r="8851" s="104" customFormat="1"/>
    <row r="8852" s="104" customFormat="1"/>
    <row r="8853" s="104" customFormat="1"/>
    <row r="8854" s="104" customFormat="1"/>
    <row r="8855" s="104" customFormat="1"/>
    <row r="8856" s="104" customFormat="1"/>
    <row r="8857" s="104" customFormat="1"/>
    <row r="8858" s="104" customFormat="1"/>
    <row r="8859" s="104" customFormat="1"/>
    <row r="8860" s="104" customFormat="1"/>
    <row r="8861" s="104" customFormat="1"/>
    <row r="8862" s="104" customFormat="1"/>
    <row r="8863" s="104" customFormat="1"/>
    <row r="8864" s="104" customFormat="1"/>
    <row r="8865" s="104" customFormat="1"/>
    <row r="8866" s="104" customFormat="1"/>
    <row r="8867" s="104" customFormat="1"/>
    <row r="8868" s="104" customFormat="1"/>
    <row r="8869" s="104" customFormat="1"/>
    <row r="8870" s="104" customFormat="1"/>
    <row r="8871" s="104" customFormat="1"/>
    <row r="8872" s="104" customFormat="1"/>
    <row r="8873" s="104" customFormat="1"/>
    <row r="8874" s="104" customFormat="1"/>
    <row r="8875" s="104" customFormat="1"/>
    <row r="8876" s="104" customFormat="1"/>
    <row r="8877" s="104" customFormat="1"/>
    <row r="8878" s="104" customFormat="1"/>
    <row r="8879" s="104" customFormat="1"/>
    <row r="8880" s="104" customFormat="1"/>
    <row r="8881" s="104" customFormat="1"/>
    <row r="8882" s="104" customFormat="1"/>
    <row r="8883" s="104" customFormat="1"/>
    <row r="8884" s="104" customFormat="1"/>
    <row r="8885" s="104" customFormat="1"/>
    <row r="8886" s="104" customFormat="1"/>
    <row r="8887" s="104" customFormat="1"/>
    <row r="8888" s="104" customFormat="1"/>
    <row r="8889" s="104" customFormat="1"/>
    <row r="8890" s="104" customFormat="1"/>
    <row r="8891" s="104" customFormat="1"/>
    <row r="8892" s="104" customFormat="1"/>
    <row r="8893" s="104" customFormat="1"/>
    <row r="8894" s="104" customFormat="1"/>
    <row r="8895" s="104" customFormat="1"/>
    <row r="8896" s="104" customFormat="1"/>
    <row r="8897" s="104" customFormat="1"/>
    <row r="8898" s="104" customFormat="1"/>
    <row r="8899" s="104" customFormat="1"/>
    <row r="8900" s="104" customFormat="1"/>
    <row r="8901" s="104" customFormat="1"/>
    <row r="8902" s="104" customFormat="1"/>
    <row r="8903" s="104" customFormat="1"/>
    <row r="8904" s="104" customFormat="1"/>
    <row r="8905" s="104" customFormat="1"/>
    <row r="8906" s="104" customFormat="1"/>
    <row r="8907" s="104" customFormat="1"/>
    <row r="8908" s="104" customFormat="1"/>
    <row r="8909" s="104" customFormat="1"/>
    <row r="8910" s="104" customFormat="1"/>
    <row r="8911" s="104" customFormat="1"/>
    <row r="8912" s="104" customFormat="1"/>
    <row r="8913" s="104" customFormat="1"/>
    <row r="8914" s="104" customFormat="1"/>
    <row r="8915" s="104" customFormat="1"/>
    <row r="8916" s="104" customFormat="1"/>
    <row r="8917" s="104" customFormat="1"/>
    <row r="8918" s="104" customFormat="1"/>
    <row r="8919" s="104" customFormat="1"/>
    <row r="8920" s="104" customFormat="1"/>
    <row r="8921" s="104" customFormat="1"/>
    <row r="8922" s="104" customFormat="1"/>
    <row r="8923" s="104" customFormat="1"/>
    <row r="8924" s="104" customFormat="1"/>
    <row r="8925" s="104" customFormat="1"/>
    <row r="8926" s="104" customFormat="1"/>
    <row r="8927" s="104" customFormat="1"/>
    <row r="8928" s="104" customFormat="1"/>
    <row r="8929" s="104" customFormat="1"/>
    <row r="8930" s="104" customFormat="1"/>
    <row r="8931" s="104" customFormat="1"/>
    <row r="8932" s="104" customFormat="1"/>
    <row r="8933" s="104" customFormat="1"/>
    <row r="8934" s="104" customFormat="1"/>
    <row r="8935" s="104" customFormat="1"/>
    <row r="8936" s="104" customFormat="1"/>
    <row r="8937" s="104" customFormat="1"/>
    <row r="8938" s="104" customFormat="1"/>
    <row r="8939" s="104" customFormat="1"/>
    <row r="8940" s="104" customFormat="1"/>
    <row r="8941" s="104" customFormat="1"/>
    <row r="8942" s="104" customFormat="1"/>
    <row r="8943" s="104" customFormat="1"/>
    <row r="8944" s="104" customFormat="1"/>
    <row r="8945" s="104" customFormat="1"/>
    <row r="8946" s="104" customFormat="1"/>
    <row r="8947" s="104" customFormat="1"/>
    <row r="8948" s="104" customFormat="1"/>
    <row r="8949" s="104" customFormat="1"/>
    <row r="8950" s="104" customFormat="1"/>
    <row r="8951" s="104" customFormat="1"/>
    <row r="8952" s="104" customFormat="1"/>
    <row r="8953" s="104" customFormat="1"/>
    <row r="8954" s="104" customFormat="1"/>
    <row r="8955" s="104" customFormat="1"/>
    <row r="8956" s="104" customFormat="1"/>
    <row r="8957" s="104" customFormat="1"/>
    <row r="8958" s="104" customFormat="1"/>
    <row r="8959" s="104" customFormat="1"/>
    <row r="8960" s="104" customFormat="1"/>
    <row r="8961" s="104" customFormat="1"/>
    <row r="8962" s="104" customFormat="1"/>
    <row r="8963" s="104" customFormat="1"/>
    <row r="8964" s="104" customFormat="1"/>
    <row r="8965" s="104" customFormat="1"/>
    <row r="8966" s="104" customFormat="1"/>
    <row r="8967" s="104" customFormat="1"/>
    <row r="8968" s="104" customFormat="1"/>
    <row r="8969" s="104" customFormat="1"/>
    <row r="8970" s="104" customFormat="1"/>
    <row r="8971" s="104" customFormat="1"/>
    <row r="8972" s="104" customFormat="1"/>
    <row r="8973" s="104" customFormat="1"/>
    <row r="8974" s="104" customFormat="1"/>
    <row r="8975" s="104" customFormat="1"/>
    <row r="8976" s="104" customFormat="1"/>
    <row r="8977" s="104" customFormat="1"/>
    <row r="8978" s="104" customFormat="1"/>
    <row r="8979" s="104" customFormat="1"/>
    <row r="8980" s="104" customFormat="1"/>
    <row r="8981" s="104" customFormat="1"/>
    <row r="8982" s="104" customFormat="1"/>
    <row r="8983" s="104" customFormat="1"/>
    <row r="8984" s="104" customFormat="1"/>
    <row r="8985" s="104" customFormat="1"/>
    <row r="8986" s="104" customFormat="1"/>
    <row r="8987" s="104" customFormat="1"/>
    <row r="8988" s="104" customFormat="1"/>
    <row r="8989" s="104" customFormat="1"/>
    <row r="8990" s="104" customFormat="1"/>
    <row r="8991" s="104" customFormat="1"/>
    <row r="8992" s="104" customFormat="1"/>
    <row r="8993" s="104" customFormat="1"/>
    <row r="8994" s="104" customFormat="1"/>
    <row r="8995" s="104" customFormat="1"/>
    <row r="8996" s="104" customFormat="1"/>
    <row r="8997" s="104" customFormat="1"/>
    <row r="8998" s="104" customFormat="1"/>
    <row r="8999" s="104" customFormat="1"/>
    <row r="9000" s="104" customFormat="1"/>
    <row r="9001" s="104" customFormat="1"/>
    <row r="9002" s="104" customFormat="1"/>
    <row r="9003" s="104" customFormat="1"/>
    <row r="9004" s="104" customFormat="1"/>
    <row r="9005" s="104" customFormat="1"/>
    <row r="9006" s="104" customFormat="1"/>
    <row r="9007" s="104" customFormat="1"/>
    <row r="9008" s="104" customFormat="1"/>
    <row r="9009" s="104" customFormat="1"/>
    <row r="9010" s="104" customFormat="1"/>
    <row r="9011" s="104" customFormat="1"/>
    <row r="9012" s="104" customFormat="1"/>
    <row r="9013" s="104" customFormat="1"/>
    <row r="9014" s="104" customFormat="1"/>
    <row r="9015" s="104" customFormat="1"/>
    <row r="9016" s="104" customFormat="1"/>
    <row r="9017" s="104" customFormat="1"/>
    <row r="9018" s="104" customFormat="1"/>
    <row r="9019" s="104" customFormat="1"/>
    <row r="9020" s="104" customFormat="1"/>
    <row r="9021" s="104" customFormat="1"/>
    <row r="9022" s="104" customFormat="1"/>
    <row r="9023" s="104" customFormat="1"/>
    <row r="9024" s="104" customFormat="1"/>
    <row r="9025" s="104" customFormat="1"/>
    <row r="9026" s="104" customFormat="1"/>
    <row r="9027" s="104" customFormat="1"/>
    <row r="9028" s="104" customFormat="1"/>
    <row r="9029" s="104" customFormat="1"/>
    <row r="9030" s="104" customFormat="1"/>
    <row r="9031" s="104" customFormat="1"/>
    <row r="9032" s="104" customFormat="1"/>
    <row r="9033" s="104" customFormat="1"/>
    <row r="9034" s="104" customFormat="1"/>
    <row r="9035" s="104" customFormat="1"/>
    <row r="9036" s="104" customFormat="1"/>
    <row r="9037" s="104" customFormat="1"/>
    <row r="9038" s="104" customFormat="1"/>
    <row r="9039" s="104" customFormat="1"/>
    <row r="9040" s="104" customFormat="1"/>
    <row r="9041" s="104" customFormat="1"/>
    <row r="9042" s="104" customFormat="1"/>
    <row r="9043" s="104" customFormat="1"/>
    <row r="9044" s="104" customFormat="1"/>
    <row r="9045" s="104" customFormat="1"/>
    <row r="9046" s="104" customFormat="1"/>
    <row r="9047" s="104" customFormat="1"/>
    <row r="9048" s="104" customFormat="1"/>
    <row r="9049" s="104" customFormat="1"/>
    <row r="9050" s="104" customFormat="1"/>
    <row r="9051" s="104" customFormat="1"/>
    <row r="9052" s="104" customFormat="1"/>
    <row r="9053" s="104" customFormat="1"/>
    <row r="9054" s="104" customFormat="1"/>
    <row r="9055" s="104" customFormat="1"/>
    <row r="9056" s="104" customFormat="1"/>
    <row r="9057" s="104" customFormat="1"/>
    <row r="9058" s="104" customFormat="1"/>
    <row r="9059" s="104" customFormat="1"/>
    <row r="9060" s="104" customFormat="1"/>
    <row r="9061" s="104" customFormat="1"/>
    <row r="9062" s="104" customFormat="1"/>
    <row r="9063" s="104" customFormat="1"/>
    <row r="9064" s="104" customFormat="1"/>
    <row r="9065" s="104" customFormat="1"/>
    <row r="9066" s="104" customFormat="1"/>
    <row r="9067" s="104" customFormat="1"/>
    <row r="9068" s="104" customFormat="1"/>
    <row r="9069" s="104" customFormat="1"/>
    <row r="9070" s="104" customFormat="1"/>
    <row r="9071" s="104" customFormat="1"/>
    <row r="9072" s="104" customFormat="1"/>
    <row r="9073" s="104" customFormat="1"/>
    <row r="9074" s="104" customFormat="1"/>
    <row r="9075" s="104" customFormat="1"/>
    <row r="9076" s="104" customFormat="1"/>
    <row r="9077" s="104" customFormat="1"/>
    <row r="9078" s="104" customFormat="1"/>
    <row r="9079" s="104" customFormat="1"/>
    <row r="9080" s="104" customFormat="1"/>
    <row r="9081" s="104" customFormat="1"/>
    <row r="9082" s="104" customFormat="1"/>
    <row r="9083" s="104" customFormat="1"/>
    <row r="9084" s="104" customFormat="1"/>
    <row r="9085" s="104" customFormat="1"/>
    <row r="9086" s="104" customFormat="1"/>
    <row r="9087" s="104" customFormat="1"/>
    <row r="9088" s="104" customFormat="1"/>
    <row r="9089" s="104" customFormat="1"/>
    <row r="9090" s="104" customFormat="1"/>
    <row r="9091" s="104" customFormat="1"/>
    <row r="9092" s="104" customFormat="1"/>
    <row r="9093" s="104" customFormat="1"/>
    <row r="9094" s="104" customFormat="1"/>
    <row r="9095" s="104" customFormat="1"/>
    <row r="9096" s="104" customFormat="1"/>
    <row r="9097" s="104" customFormat="1"/>
    <row r="9098" s="104" customFormat="1"/>
    <row r="9099" s="104" customFormat="1"/>
    <row r="9100" s="104" customFormat="1"/>
    <row r="9101" s="104" customFormat="1"/>
    <row r="9102" s="104" customFormat="1"/>
    <row r="9103" s="104" customFormat="1"/>
    <row r="9104" s="104" customFormat="1"/>
    <row r="9105" s="104" customFormat="1"/>
    <row r="9106" s="104" customFormat="1"/>
    <row r="9107" s="104" customFormat="1"/>
    <row r="9108" s="104" customFormat="1"/>
    <row r="9109" s="104" customFormat="1"/>
    <row r="9110" s="104" customFormat="1"/>
    <row r="9111" s="104" customFormat="1"/>
    <row r="9112" s="104" customFormat="1"/>
    <row r="9113" s="104" customFormat="1"/>
    <row r="9114" s="104" customFormat="1"/>
    <row r="9115" s="104" customFormat="1"/>
    <row r="9116" s="104" customFormat="1"/>
    <row r="9117" s="104" customFormat="1"/>
    <row r="9118" s="104" customFormat="1"/>
    <row r="9119" s="104" customFormat="1"/>
    <row r="9120" s="104" customFormat="1"/>
    <row r="9121" s="104" customFormat="1"/>
    <row r="9122" s="104" customFormat="1"/>
    <row r="9123" s="104" customFormat="1"/>
    <row r="9124" s="104" customFormat="1"/>
    <row r="9125" s="104" customFormat="1"/>
    <row r="9126" s="104" customFormat="1"/>
    <row r="9127" s="104" customFormat="1"/>
    <row r="9128" s="104" customFormat="1"/>
    <row r="9129" s="104" customFormat="1"/>
    <row r="9130" s="104" customFormat="1"/>
    <row r="9131" s="104" customFormat="1"/>
    <row r="9132" s="104" customFormat="1"/>
    <row r="9133" s="104" customFormat="1"/>
    <row r="9134" s="104" customFormat="1"/>
    <row r="9135" s="104" customFormat="1"/>
    <row r="9136" s="104" customFormat="1"/>
    <row r="9137" s="104" customFormat="1"/>
    <row r="9138" s="104" customFormat="1"/>
    <row r="9139" s="104" customFormat="1"/>
    <row r="9140" s="104" customFormat="1"/>
    <row r="9141" s="104" customFormat="1"/>
    <row r="9142" s="104" customFormat="1"/>
    <row r="9143" s="104" customFormat="1"/>
    <row r="9144" s="104" customFormat="1"/>
    <row r="9145" s="104" customFormat="1"/>
    <row r="9146" s="104" customFormat="1"/>
    <row r="9147" s="104" customFormat="1"/>
    <row r="9148" s="104" customFormat="1"/>
    <row r="9149" s="104" customFormat="1"/>
    <row r="9150" s="104" customFormat="1"/>
    <row r="9151" s="104" customFormat="1"/>
    <row r="9152" s="104" customFormat="1"/>
    <row r="9153" s="104" customFormat="1"/>
    <row r="9154" s="104" customFormat="1"/>
    <row r="9155" s="104" customFormat="1"/>
    <row r="9156" s="104" customFormat="1"/>
    <row r="9157" s="104" customFormat="1"/>
    <row r="9158" s="104" customFormat="1"/>
    <row r="9159" s="104" customFormat="1"/>
    <row r="9160" s="104" customFormat="1"/>
    <row r="9161" s="104" customFormat="1"/>
    <row r="9162" s="104" customFormat="1"/>
    <row r="9163" s="104" customFormat="1"/>
    <row r="9164" s="104" customFormat="1"/>
    <row r="9165" s="104" customFormat="1"/>
    <row r="9166" s="104" customFormat="1"/>
    <row r="9167" s="104" customFormat="1"/>
    <row r="9168" s="104" customFormat="1"/>
    <row r="9169" s="104" customFormat="1"/>
    <row r="9170" s="104" customFormat="1"/>
    <row r="9171" s="104" customFormat="1"/>
    <row r="9172" s="104" customFormat="1"/>
    <row r="9173" s="104" customFormat="1"/>
    <row r="9174" s="104" customFormat="1"/>
    <row r="9175" s="104" customFormat="1"/>
    <row r="9176" s="104" customFormat="1"/>
    <row r="9177" s="104" customFormat="1"/>
    <row r="9178" s="104" customFormat="1"/>
    <row r="9179" s="104" customFormat="1"/>
    <row r="9180" s="104" customFormat="1"/>
    <row r="9181" s="104" customFormat="1"/>
    <row r="9182" s="104" customFormat="1"/>
    <row r="9183" s="104" customFormat="1"/>
    <row r="9184" s="104" customFormat="1"/>
    <row r="9185" s="104" customFormat="1"/>
    <row r="9186" s="104" customFormat="1"/>
    <row r="9187" s="104" customFormat="1"/>
    <row r="9188" s="104" customFormat="1"/>
    <row r="9189" s="104" customFormat="1"/>
    <row r="9190" s="104" customFormat="1"/>
    <row r="9191" s="104" customFormat="1"/>
    <row r="9192" s="104" customFormat="1"/>
    <row r="9193" s="104" customFormat="1"/>
    <row r="9194" s="104" customFormat="1"/>
    <row r="9195" s="104" customFormat="1"/>
    <row r="9196" s="104" customFormat="1"/>
    <row r="9197" s="104" customFormat="1"/>
    <row r="9198" s="104" customFormat="1"/>
    <row r="9199" s="104" customFormat="1"/>
    <row r="9200" s="104" customFormat="1"/>
    <row r="9201" s="104" customFormat="1"/>
    <row r="9202" s="104" customFormat="1"/>
    <row r="9203" s="104" customFormat="1"/>
    <row r="9204" s="104" customFormat="1"/>
    <row r="9205" s="104" customFormat="1"/>
    <row r="9206" s="104" customFormat="1"/>
    <row r="9207" s="104" customFormat="1"/>
    <row r="9208" s="104" customFormat="1"/>
    <row r="9209" s="104" customFormat="1"/>
    <row r="9210" s="104" customFormat="1"/>
    <row r="9211" s="104" customFormat="1"/>
    <row r="9212" s="104" customFormat="1"/>
    <row r="9213" s="104" customFormat="1"/>
    <row r="9214" s="104" customFormat="1"/>
    <row r="9215" s="104" customFormat="1"/>
    <row r="9216" s="104" customFormat="1"/>
    <row r="9217" s="104" customFormat="1"/>
    <row r="9218" s="104" customFormat="1"/>
    <row r="9219" s="104" customFormat="1"/>
    <row r="9220" s="104" customFormat="1"/>
    <row r="9221" s="104" customFormat="1"/>
    <row r="9222" s="104" customFormat="1"/>
    <row r="9223" s="104" customFormat="1"/>
    <row r="9224" s="104" customFormat="1"/>
    <row r="9225" s="104" customFormat="1"/>
    <row r="9226" s="104" customFormat="1"/>
    <row r="9227" s="104" customFormat="1"/>
    <row r="9228" s="104" customFormat="1"/>
    <row r="9229" s="104" customFormat="1"/>
    <row r="9230" s="104" customFormat="1"/>
    <row r="9231" s="104" customFormat="1"/>
    <row r="9232" s="104" customFormat="1"/>
    <row r="9233" s="104" customFormat="1"/>
    <row r="9234" s="104" customFormat="1"/>
    <row r="9235" s="104" customFormat="1"/>
    <row r="9236" s="104" customFormat="1"/>
    <row r="9237" s="104" customFormat="1"/>
    <row r="9238" s="104" customFormat="1"/>
    <row r="9239" s="104" customFormat="1"/>
    <row r="9240" s="104" customFormat="1"/>
    <row r="9241" s="104" customFormat="1"/>
    <row r="9242" s="104" customFormat="1"/>
    <row r="9243" s="104" customFormat="1"/>
    <row r="9244" s="104" customFormat="1"/>
    <row r="9245" s="104" customFormat="1"/>
    <row r="9246" s="104" customFormat="1"/>
    <row r="9247" s="104" customFormat="1"/>
    <row r="9248" s="104" customFormat="1"/>
    <row r="9249" s="104" customFormat="1"/>
    <row r="9250" s="104" customFormat="1"/>
    <row r="9251" s="104" customFormat="1"/>
    <row r="9252" s="104" customFormat="1"/>
    <row r="9253" s="104" customFormat="1"/>
    <row r="9254" s="104" customFormat="1"/>
    <row r="9255" s="104" customFormat="1"/>
    <row r="9256" s="104" customFormat="1"/>
    <row r="9257" s="104" customFormat="1"/>
    <row r="9258" s="104" customFormat="1"/>
    <row r="9259" s="104" customFormat="1"/>
    <row r="9260" s="104" customFormat="1"/>
    <row r="9261" s="104" customFormat="1"/>
    <row r="9262" s="104" customFormat="1"/>
    <row r="9263" s="104" customFormat="1"/>
    <row r="9264" s="104" customFormat="1"/>
    <row r="9265" s="104" customFormat="1"/>
    <row r="9266" s="104" customFormat="1"/>
    <row r="9267" s="104" customFormat="1"/>
    <row r="9268" s="104" customFormat="1"/>
    <row r="9269" s="104" customFormat="1"/>
    <row r="9270" s="104" customFormat="1"/>
    <row r="9271" s="104" customFormat="1"/>
    <row r="9272" s="104" customFormat="1"/>
    <row r="9273" s="104" customFormat="1"/>
    <row r="9274" s="104" customFormat="1"/>
    <row r="9275" s="104" customFormat="1"/>
    <row r="9276" s="104" customFormat="1"/>
    <row r="9277" s="104" customFormat="1"/>
    <row r="9278" s="104" customFormat="1"/>
    <row r="9279" s="104" customFormat="1"/>
    <row r="9280" s="104" customFormat="1"/>
    <row r="9281" s="104" customFormat="1"/>
    <row r="9282" s="104" customFormat="1"/>
    <row r="9283" s="104" customFormat="1"/>
    <row r="9284" s="104" customFormat="1"/>
    <row r="9285" s="104" customFormat="1"/>
    <row r="9286" s="104" customFormat="1"/>
    <row r="9287" s="104" customFormat="1"/>
    <row r="9288" s="104" customFormat="1"/>
    <row r="9289" s="104" customFormat="1"/>
    <row r="9290" s="104" customFormat="1"/>
    <row r="9291" s="104" customFormat="1"/>
    <row r="9292" s="104" customFormat="1"/>
    <row r="9293" s="104" customFormat="1"/>
    <row r="9294" s="104" customFormat="1"/>
    <row r="9295" s="104" customFormat="1"/>
    <row r="9296" s="104" customFormat="1"/>
    <row r="9297" s="104" customFormat="1"/>
    <row r="9298" s="104" customFormat="1"/>
    <row r="9299" s="104" customFormat="1"/>
    <row r="9300" s="104" customFormat="1"/>
    <row r="9301" s="104" customFormat="1"/>
    <row r="9302" s="104" customFormat="1"/>
    <row r="9303" s="104" customFormat="1"/>
    <row r="9304" s="104" customFormat="1"/>
    <row r="9305" s="104" customFormat="1"/>
    <row r="9306" s="104" customFormat="1"/>
    <row r="9307" s="104" customFormat="1"/>
    <row r="9308" s="104" customFormat="1"/>
    <row r="9309" s="104" customFormat="1"/>
    <row r="9310" s="104" customFormat="1"/>
    <row r="9311" s="104" customFormat="1"/>
    <row r="9312" s="104" customFormat="1"/>
    <row r="9313" s="104" customFormat="1"/>
    <row r="9314" s="104" customFormat="1"/>
    <row r="9315" s="104" customFormat="1"/>
    <row r="9316" s="104" customFormat="1"/>
    <row r="9317" s="104" customFormat="1"/>
    <row r="9318" s="104" customFormat="1"/>
    <row r="9319" s="104" customFormat="1"/>
    <row r="9320" s="104" customFormat="1"/>
    <row r="9321" s="104" customFormat="1"/>
    <row r="9322" s="104" customFormat="1"/>
    <row r="9323" s="104" customFormat="1"/>
    <row r="9324" s="104" customFormat="1"/>
    <row r="9325" s="104" customFormat="1"/>
    <row r="9326" s="104" customFormat="1"/>
    <row r="9327" s="104" customFormat="1"/>
    <row r="9328" s="104" customFormat="1"/>
    <row r="9329" s="104" customFormat="1"/>
    <row r="9330" s="104" customFormat="1"/>
    <row r="9331" s="104" customFormat="1"/>
    <row r="9332" s="104" customFormat="1"/>
    <row r="9333" s="104" customFormat="1"/>
    <row r="9334" s="104" customFormat="1"/>
    <row r="9335" s="104" customFormat="1"/>
    <row r="9336" s="104" customFormat="1"/>
    <row r="9337" s="104" customFormat="1"/>
    <row r="9338" s="104" customFormat="1"/>
    <row r="9339" s="104" customFormat="1"/>
    <row r="9340" s="104" customFormat="1"/>
    <row r="9341" s="104" customFormat="1"/>
    <row r="9342" s="104" customFormat="1"/>
    <row r="9343" s="104" customFormat="1"/>
    <row r="9344" s="104" customFormat="1"/>
    <row r="9345" s="104" customFormat="1"/>
    <row r="9346" s="104" customFormat="1"/>
    <row r="9347" s="104" customFormat="1"/>
    <row r="9348" s="104" customFormat="1"/>
    <row r="9349" s="104" customFormat="1"/>
    <row r="9350" s="104" customFormat="1"/>
    <row r="9351" s="104" customFormat="1"/>
    <row r="9352" s="104" customFormat="1"/>
    <row r="9353" s="104" customFormat="1"/>
    <row r="9354" s="104" customFormat="1"/>
    <row r="9355" s="104" customFormat="1"/>
    <row r="9356" s="104" customFormat="1"/>
    <row r="9357" s="104" customFormat="1"/>
    <row r="9358" s="104" customFormat="1"/>
    <row r="9359" s="104" customFormat="1"/>
    <row r="9360" s="104" customFormat="1"/>
    <row r="9361" s="104" customFormat="1"/>
    <row r="9362" s="104" customFormat="1"/>
    <row r="9363" s="104" customFormat="1"/>
    <row r="9364" s="104" customFormat="1"/>
    <row r="9365" s="104" customFormat="1"/>
    <row r="9366" s="104" customFormat="1"/>
    <row r="9367" s="104" customFormat="1"/>
    <row r="9368" s="104" customFormat="1"/>
    <row r="9369" s="104" customFormat="1"/>
    <row r="9370" s="104" customFormat="1"/>
    <row r="9371" s="104" customFormat="1"/>
    <row r="9372" s="104" customFormat="1"/>
    <row r="9373" s="104" customFormat="1"/>
    <row r="9374" s="104" customFormat="1"/>
    <row r="9375" s="104" customFormat="1"/>
    <row r="9376" s="104" customFormat="1"/>
    <row r="9377" s="104" customFormat="1"/>
    <row r="9378" s="104" customFormat="1"/>
    <row r="9379" s="104" customFormat="1"/>
    <row r="9380" s="104" customFormat="1"/>
    <row r="9381" s="104" customFormat="1"/>
    <row r="9382" s="104" customFormat="1"/>
    <row r="9383" s="104" customFormat="1"/>
    <row r="9384" s="104" customFormat="1"/>
    <row r="9385" s="104" customFormat="1"/>
    <row r="9386" s="104" customFormat="1"/>
    <row r="9387" s="104" customFormat="1"/>
    <row r="9388" s="104" customFormat="1"/>
    <row r="9389" s="104" customFormat="1"/>
    <row r="9390" s="104" customFormat="1"/>
    <row r="9391" s="104" customFormat="1"/>
    <row r="9392" s="104" customFormat="1"/>
    <row r="9393" s="104" customFormat="1"/>
    <row r="9394" s="104" customFormat="1"/>
    <row r="9395" s="104" customFormat="1"/>
    <row r="9396" s="104" customFormat="1"/>
    <row r="9397" s="104" customFormat="1"/>
    <row r="9398" s="104" customFormat="1"/>
    <row r="9399" s="104" customFormat="1"/>
    <row r="9400" s="104" customFormat="1"/>
    <row r="9401" s="104" customFormat="1"/>
    <row r="9402" s="104" customFormat="1"/>
    <row r="9403" s="104" customFormat="1"/>
    <row r="9404" s="104" customFormat="1"/>
    <row r="9405" s="104" customFormat="1"/>
    <row r="9406" s="104" customFormat="1"/>
    <row r="9407" s="104" customFormat="1"/>
    <row r="9408" s="104" customFormat="1"/>
    <row r="9409" s="104" customFormat="1"/>
    <row r="9410" s="104" customFormat="1"/>
    <row r="9411" s="104" customFormat="1"/>
    <row r="9412" s="104" customFormat="1"/>
    <row r="9413" s="104" customFormat="1"/>
    <row r="9414" s="104" customFormat="1"/>
    <row r="9415" s="104" customFormat="1"/>
    <row r="9416" s="104" customFormat="1"/>
    <row r="9417" s="104" customFormat="1"/>
    <row r="9418" s="104" customFormat="1"/>
    <row r="9419" s="104" customFormat="1"/>
    <row r="9420" s="104" customFormat="1"/>
    <row r="9421" s="104" customFormat="1"/>
    <row r="9422" s="104" customFormat="1"/>
    <row r="9423" s="104" customFormat="1"/>
    <row r="9424" s="104" customFormat="1"/>
    <row r="9425" s="104" customFormat="1"/>
    <row r="9426" s="104" customFormat="1"/>
    <row r="9427" s="104" customFormat="1"/>
    <row r="9428" s="104" customFormat="1"/>
    <row r="9429" s="104" customFormat="1"/>
    <row r="9430" s="104" customFormat="1"/>
    <row r="9431" s="104" customFormat="1"/>
    <row r="9432" s="104" customFormat="1"/>
    <row r="9433" s="104" customFormat="1"/>
    <row r="9434" s="104" customFormat="1"/>
    <row r="9435" s="104" customFormat="1"/>
    <row r="9436" s="104" customFormat="1"/>
    <row r="9437" s="104" customFormat="1"/>
    <row r="9438" s="104" customFormat="1"/>
    <row r="9439" s="104" customFormat="1"/>
    <row r="9440" s="104" customFormat="1"/>
    <row r="9441" s="104" customFormat="1"/>
    <row r="9442" s="104" customFormat="1"/>
    <row r="9443" s="104" customFormat="1"/>
    <row r="9444" s="104" customFormat="1"/>
    <row r="9445" s="104" customFormat="1"/>
    <row r="9446" s="104" customFormat="1"/>
    <row r="9447" s="104" customFormat="1"/>
    <row r="9448" s="104" customFormat="1"/>
    <row r="9449" s="104" customFormat="1"/>
    <row r="9450" s="104" customFormat="1"/>
    <row r="9451" s="104" customFormat="1"/>
    <row r="9452" s="104" customFormat="1"/>
    <row r="9453" s="104" customFormat="1"/>
    <row r="9454" s="104" customFormat="1"/>
    <row r="9455" s="104" customFormat="1"/>
    <row r="9456" s="104" customFormat="1"/>
    <row r="9457" s="104" customFormat="1"/>
    <row r="9458" s="104" customFormat="1"/>
    <row r="9459" s="104" customFormat="1"/>
    <row r="9460" s="104" customFormat="1"/>
    <row r="9461" s="104" customFormat="1"/>
    <row r="9462" s="104" customFormat="1"/>
    <row r="9463" s="104" customFormat="1"/>
    <row r="9464" s="104" customFormat="1"/>
    <row r="9465" s="104" customFormat="1"/>
    <row r="9466" s="104" customFormat="1"/>
    <row r="9467" s="104" customFormat="1"/>
    <row r="9468" s="104" customFormat="1"/>
    <row r="9469" s="104" customFormat="1"/>
    <row r="9470" s="104" customFormat="1"/>
    <row r="9471" s="104" customFormat="1"/>
    <row r="9472" s="104" customFormat="1"/>
    <row r="9473" s="104" customFormat="1"/>
    <row r="9474" s="104" customFormat="1"/>
    <row r="9475" s="104" customFormat="1"/>
    <row r="9476" s="104" customFormat="1"/>
    <row r="9477" s="104" customFormat="1"/>
    <row r="9478" s="104" customFormat="1"/>
    <row r="9479" s="104" customFormat="1"/>
    <row r="9480" s="104" customFormat="1"/>
    <row r="9481" s="104" customFormat="1"/>
    <row r="9482" s="104" customFormat="1"/>
    <row r="9483" s="104" customFormat="1"/>
    <row r="9484" s="104" customFormat="1"/>
    <row r="9485" s="104" customFormat="1"/>
    <row r="9486" s="104" customFormat="1"/>
    <row r="9487" s="104" customFormat="1"/>
    <row r="9488" s="104" customFormat="1"/>
    <row r="9489" s="104" customFormat="1"/>
    <row r="9490" s="104" customFormat="1"/>
    <row r="9491" s="104" customFormat="1"/>
    <row r="9492" s="104" customFormat="1"/>
    <row r="9493" s="104" customFormat="1"/>
    <row r="9494" s="104" customFormat="1"/>
    <row r="9495" s="104" customFormat="1"/>
    <row r="9496" s="104" customFormat="1"/>
    <row r="9497" s="104" customFormat="1"/>
    <row r="9498" s="104" customFormat="1"/>
    <row r="9499" s="104" customFormat="1"/>
    <row r="9500" s="104" customFormat="1"/>
    <row r="9501" s="104" customFormat="1"/>
    <row r="9502" s="104" customFormat="1"/>
    <row r="9503" s="104" customFormat="1"/>
    <row r="9504" s="104" customFormat="1"/>
    <row r="9505" s="104" customFormat="1"/>
    <row r="9506" s="104" customFormat="1"/>
    <row r="9507" s="104" customFormat="1"/>
    <row r="9508" s="104" customFormat="1"/>
    <row r="9509" s="104" customFormat="1"/>
    <row r="9510" s="104" customFormat="1"/>
    <row r="9511" s="104" customFormat="1"/>
    <row r="9512" s="104" customFormat="1"/>
    <row r="9513" s="104" customFormat="1"/>
    <row r="9514" s="104" customFormat="1"/>
    <row r="9515" s="104" customFormat="1"/>
    <row r="9516" s="104" customFormat="1"/>
    <row r="9517" s="104" customFormat="1"/>
    <row r="9518" s="104" customFormat="1"/>
    <row r="9519" s="104" customFormat="1"/>
    <row r="9520" s="104" customFormat="1"/>
    <row r="9521" s="104" customFormat="1"/>
    <row r="9522" s="104" customFormat="1"/>
    <row r="9523" s="104" customFormat="1"/>
    <row r="9524" s="104" customFormat="1"/>
    <row r="9525" s="104" customFormat="1"/>
    <row r="9526" s="104" customFormat="1"/>
    <row r="9527" s="104" customFormat="1"/>
    <row r="9528" s="104" customFormat="1"/>
    <row r="9529" s="104" customFormat="1"/>
    <row r="9530" s="104" customFormat="1"/>
    <row r="9531" s="104" customFormat="1"/>
    <row r="9532" s="104" customFormat="1"/>
    <row r="9533" s="104" customFormat="1"/>
    <row r="9534" s="104" customFormat="1"/>
    <row r="9535" s="104" customFormat="1"/>
    <row r="9536" s="104" customFormat="1"/>
    <row r="9537" s="104" customFormat="1"/>
    <row r="9538" s="104" customFormat="1"/>
    <row r="9539" s="104" customFormat="1"/>
    <row r="9540" s="104" customFormat="1"/>
    <row r="9541" s="104" customFormat="1"/>
    <row r="9542" s="104" customFormat="1"/>
    <row r="9543" s="104" customFormat="1"/>
    <row r="9544" s="104" customFormat="1"/>
    <row r="9545" s="104" customFormat="1"/>
    <row r="9546" s="104" customFormat="1"/>
    <row r="9547" s="104" customFormat="1"/>
    <row r="9548" s="104" customFormat="1"/>
    <row r="9549" s="104" customFormat="1"/>
    <row r="9550" s="104" customFormat="1"/>
    <row r="9551" s="104" customFormat="1"/>
    <row r="9552" s="104" customFormat="1"/>
    <row r="9553" s="104" customFormat="1"/>
    <row r="9554" s="104" customFormat="1"/>
    <row r="9555" s="104" customFormat="1"/>
    <row r="9556" s="104" customFormat="1"/>
    <row r="9557" s="104" customFormat="1"/>
    <row r="9558" s="104" customFormat="1"/>
    <row r="9559" s="104" customFormat="1"/>
    <row r="9560" s="104" customFormat="1"/>
    <row r="9561" s="104" customFormat="1"/>
    <row r="9562" s="104" customFormat="1"/>
    <row r="9563" s="104" customFormat="1"/>
    <row r="9564" s="104" customFormat="1"/>
    <row r="9565" s="104" customFormat="1"/>
    <row r="9566" s="104" customFormat="1"/>
    <row r="9567" s="104" customFormat="1"/>
    <row r="9568" s="104" customFormat="1"/>
    <row r="9569" s="104" customFormat="1"/>
    <row r="9570" s="104" customFormat="1"/>
    <row r="9571" s="104" customFormat="1"/>
    <row r="9572" s="104" customFormat="1"/>
    <row r="9573" s="104" customFormat="1"/>
    <row r="9574" s="104" customFormat="1"/>
    <row r="9575" s="104" customFormat="1"/>
    <row r="9576" s="104" customFormat="1"/>
    <row r="9577" s="104" customFormat="1"/>
    <row r="9578" s="104" customFormat="1"/>
    <row r="9579" s="104" customFormat="1"/>
    <row r="9580" s="104" customFormat="1"/>
    <row r="9581" s="104" customFormat="1"/>
    <row r="9582" s="104" customFormat="1"/>
    <row r="9583" s="104" customFormat="1"/>
    <row r="9584" s="104" customFormat="1"/>
    <row r="9585" s="104" customFormat="1"/>
    <row r="9586" s="104" customFormat="1"/>
    <row r="9587" s="104" customFormat="1"/>
    <row r="9588" s="104" customFormat="1"/>
    <row r="9589" s="104" customFormat="1"/>
    <row r="9590" s="104" customFormat="1"/>
    <row r="9591" s="104" customFormat="1"/>
    <row r="9592" s="104" customFormat="1"/>
    <row r="9593" s="104" customFormat="1"/>
    <row r="9594" s="104" customFormat="1"/>
    <row r="9595" s="104" customFormat="1"/>
    <row r="9596" s="104" customFormat="1"/>
    <row r="9597" s="104" customFormat="1"/>
    <row r="9598" s="104" customFormat="1"/>
    <row r="9599" s="104" customFormat="1"/>
    <row r="9600" s="104" customFormat="1"/>
    <row r="9601" s="104" customFormat="1"/>
    <row r="9602" s="104" customFormat="1"/>
    <row r="9603" s="104" customFormat="1"/>
    <row r="9604" s="104" customFormat="1"/>
    <row r="9605" s="104" customFormat="1"/>
    <row r="9606" s="104" customFormat="1"/>
    <row r="9607" s="104" customFormat="1"/>
    <row r="9608" s="104" customFormat="1"/>
    <row r="9609" s="104" customFormat="1"/>
    <row r="9610" s="104" customFormat="1"/>
    <row r="9611" s="104" customFormat="1"/>
    <row r="9612" s="104" customFormat="1"/>
    <row r="9613" s="104" customFormat="1"/>
    <row r="9614" s="104" customFormat="1"/>
    <row r="9615" s="104" customFormat="1"/>
    <row r="9616" s="104" customFormat="1"/>
    <row r="9617" s="104" customFormat="1"/>
    <row r="9618" s="104" customFormat="1"/>
    <row r="9619" s="104" customFormat="1"/>
    <row r="9620" s="104" customFormat="1"/>
    <row r="9621" s="104" customFormat="1"/>
    <row r="9622" s="104" customFormat="1"/>
    <row r="9623" s="104" customFormat="1"/>
    <row r="9624" s="104" customFormat="1"/>
    <row r="9625" s="104" customFormat="1"/>
    <row r="9626" s="104" customFormat="1"/>
    <row r="9627" s="104" customFormat="1"/>
    <row r="9628" s="104" customFormat="1"/>
    <row r="9629" s="104" customFormat="1"/>
    <row r="9630" s="104" customFormat="1"/>
    <row r="9631" s="104" customFormat="1"/>
    <row r="9632" s="104" customFormat="1"/>
    <row r="9633" s="104" customFormat="1"/>
    <row r="9634" s="104" customFormat="1"/>
    <row r="9635" s="104" customFormat="1"/>
    <row r="9636" s="104" customFormat="1"/>
    <row r="9637" s="104" customFormat="1"/>
    <row r="9638" s="104" customFormat="1"/>
    <row r="9639" s="104" customFormat="1"/>
    <row r="9640" s="104" customFormat="1"/>
    <row r="9641" s="104" customFormat="1"/>
    <row r="9642" s="104" customFormat="1"/>
    <row r="9643" s="104" customFormat="1"/>
    <row r="9644" s="104" customFormat="1"/>
    <row r="9645" s="104" customFormat="1"/>
    <row r="9646" s="104" customFormat="1"/>
    <row r="9647" s="104" customFormat="1"/>
    <row r="9648" s="104" customFormat="1"/>
    <row r="9649" s="104" customFormat="1"/>
    <row r="9650" s="104" customFormat="1"/>
    <row r="9651" s="104" customFormat="1"/>
    <row r="9652" s="104" customFormat="1"/>
    <row r="9653" s="104" customFormat="1"/>
    <row r="9654" s="104" customFormat="1"/>
    <row r="9655" s="104" customFormat="1"/>
    <row r="9656" s="104" customFormat="1"/>
    <row r="9657" s="104" customFormat="1"/>
    <row r="9658" s="104" customFormat="1"/>
    <row r="9659" s="104" customFormat="1"/>
    <row r="9660" s="104" customFormat="1"/>
    <row r="9661" s="104" customFormat="1"/>
    <row r="9662" s="104" customFormat="1"/>
    <row r="9663" s="104" customFormat="1"/>
    <row r="9664" s="104" customFormat="1"/>
    <row r="9665" s="104" customFormat="1"/>
    <row r="9666" s="104" customFormat="1"/>
    <row r="9667" s="104" customFormat="1"/>
    <row r="9668" s="104" customFormat="1"/>
    <row r="9669" s="104" customFormat="1"/>
    <row r="9670" s="104" customFormat="1"/>
    <row r="9671" s="104" customFormat="1"/>
    <row r="9672" s="104" customFormat="1"/>
    <row r="9673" s="104" customFormat="1"/>
    <row r="9674" s="104" customFormat="1"/>
    <row r="9675" s="104" customFormat="1"/>
    <row r="9676" s="104" customFormat="1"/>
    <row r="9677" s="104" customFormat="1"/>
    <row r="9678" s="104" customFormat="1"/>
    <row r="9679" s="104" customFormat="1"/>
    <row r="9680" s="104" customFormat="1"/>
    <row r="9681" s="104" customFormat="1"/>
    <row r="9682" s="104" customFormat="1"/>
    <row r="9683" s="104" customFormat="1"/>
    <row r="9684" s="104" customFormat="1"/>
    <row r="9685" s="104" customFormat="1"/>
    <row r="9686" s="104" customFormat="1"/>
    <row r="9687" s="104" customFormat="1"/>
    <row r="9688" s="104" customFormat="1"/>
    <row r="9689" s="104" customFormat="1"/>
    <row r="9690" s="104" customFormat="1"/>
    <row r="9691" s="104" customFormat="1"/>
    <row r="9692" s="104" customFormat="1"/>
    <row r="9693" s="104" customFormat="1"/>
    <row r="9694" s="104" customFormat="1"/>
    <row r="9695" s="104" customFormat="1"/>
    <row r="9696" s="104" customFormat="1"/>
    <row r="9697" s="104" customFormat="1"/>
    <row r="9698" s="104" customFormat="1"/>
    <row r="9699" s="104" customFormat="1"/>
    <row r="9700" s="104" customFormat="1"/>
    <row r="9701" s="104" customFormat="1"/>
    <row r="9702" s="104" customFormat="1"/>
    <row r="9703" s="104" customFormat="1"/>
    <row r="9704" s="104" customFormat="1"/>
    <row r="9705" s="104" customFormat="1"/>
    <row r="9706" s="104" customFormat="1"/>
    <row r="9707" s="104" customFormat="1"/>
    <row r="9708" s="104" customFormat="1"/>
    <row r="9709" s="104" customFormat="1"/>
    <row r="9710" s="104" customFormat="1"/>
    <row r="9711" s="104" customFormat="1"/>
    <row r="9712" s="104" customFormat="1"/>
    <row r="9713" s="104" customFormat="1"/>
    <row r="9714" s="104" customFormat="1"/>
    <row r="9715" s="104" customFormat="1"/>
    <row r="9716" s="104" customFormat="1"/>
    <row r="9717" s="104" customFormat="1"/>
    <row r="9718" s="104" customFormat="1"/>
    <row r="9719" s="104" customFormat="1"/>
    <row r="9720" s="104" customFormat="1"/>
    <row r="9721" s="104" customFormat="1"/>
    <row r="9722" s="104" customFormat="1"/>
    <row r="9723" s="104" customFormat="1"/>
    <row r="9724" s="104" customFormat="1"/>
    <row r="9725" s="104" customFormat="1"/>
    <row r="9726" s="104" customFormat="1"/>
    <row r="9727" s="104" customFormat="1"/>
    <row r="9728" s="104" customFormat="1"/>
    <row r="9729" s="104" customFormat="1"/>
    <row r="9730" s="104" customFormat="1"/>
    <row r="9731" s="104" customFormat="1"/>
    <row r="9732" s="104" customFormat="1"/>
    <row r="9733" s="104" customFormat="1"/>
    <row r="9734" s="104" customFormat="1"/>
    <row r="9735" s="104" customFormat="1"/>
    <row r="9736" s="104" customFormat="1"/>
    <row r="9737" s="104" customFormat="1"/>
    <row r="9738" s="104" customFormat="1"/>
    <row r="9739" s="104" customFormat="1"/>
    <row r="9740" s="104" customFormat="1"/>
    <row r="9741" s="104" customFormat="1"/>
    <row r="9742" s="104" customFormat="1"/>
    <row r="9743" s="104" customFormat="1"/>
    <row r="9744" s="104" customFormat="1"/>
    <row r="9745" s="104" customFormat="1"/>
    <row r="9746" s="104" customFormat="1"/>
    <row r="9747" s="104" customFormat="1"/>
    <row r="9748" s="104" customFormat="1"/>
    <row r="9749" s="104" customFormat="1"/>
    <row r="9750" s="104" customFormat="1"/>
    <row r="9751" s="104" customFormat="1"/>
    <row r="9752" s="104" customFormat="1"/>
    <row r="9753" s="104" customFormat="1"/>
    <row r="9754" s="104" customFormat="1"/>
    <row r="9755" s="104" customFormat="1"/>
    <row r="9756" s="104" customFormat="1"/>
    <row r="9757" s="104" customFormat="1"/>
    <row r="9758" s="104" customFormat="1"/>
    <row r="9759" s="104" customFormat="1"/>
    <row r="9760" s="104" customFormat="1"/>
    <row r="9761" s="104" customFormat="1"/>
    <row r="9762" s="104" customFormat="1"/>
    <row r="9763" s="104" customFormat="1"/>
    <row r="9764" s="104" customFormat="1"/>
    <row r="9765" s="104" customFormat="1"/>
    <row r="9766" s="104" customFormat="1"/>
    <row r="9767" s="104" customFormat="1"/>
    <row r="9768" s="104" customFormat="1"/>
    <row r="9769" s="104" customFormat="1"/>
    <row r="9770" s="104" customFormat="1"/>
    <row r="9771" s="104" customFormat="1"/>
    <row r="9772" s="104" customFormat="1"/>
    <row r="9773" s="104" customFormat="1"/>
    <row r="9774" s="104" customFormat="1"/>
    <row r="9775" s="104" customFormat="1"/>
    <row r="9776" s="104" customFormat="1"/>
    <row r="9777" s="104" customFormat="1"/>
    <row r="9778" s="104" customFormat="1"/>
    <row r="9779" s="104" customFormat="1"/>
    <row r="9780" s="104" customFormat="1"/>
    <row r="9781" s="104" customFormat="1"/>
    <row r="9782" s="104" customFormat="1"/>
    <row r="9783" s="104" customFormat="1"/>
    <row r="9784" s="104" customFormat="1"/>
    <row r="9785" s="104" customFormat="1"/>
    <row r="9786" s="104" customFormat="1"/>
    <row r="9787" s="104" customFormat="1"/>
    <row r="9788" s="104" customFormat="1"/>
    <row r="9789" s="104" customFormat="1"/>
    <row r="9790" s="104" customFormat="1"/>
    <row r="9791" s="104" customFormat="1"/>
    <row r="9792" s="104" customFormat="1"/>
    <row r="9793" s="104" customFormat="1"/>
    <row r="9794" s="104" customFormat="1"/>
    <row r="9795" s="104" customFormat="1"/>
    <row r="9796" s="104" customFormat="1"/>
    <row r="9797" s="104" customFormat="1"/>
    <row r="9798" s="104" customFormat="1"/>
    <row r="9799" s="104" customFormat="1"/>
    <row r="9800" s="104" customFormat="1"/>
    <row r="9801" s="104" customFormat="1"/>
    <row r="9802" s="104" customFormat="1"/>
    <row r="9803" s="104" customFormat="1"/>
    <row r="9804" s="104" customFormat="1"/>
    <row r="9805" s="104" customFormat="1"/>
    <row r="9806" s="104" customFormat="1"/>
    <row r="9807" s="104" customFormat="1"/>
    <row r="9808" s="104" customFormat="1"/>
    <row r="9809" s="104" customFormat="1"/>
    <row r="9810" s="104" customFormat="1"/>
    <row r="9811" s="104" customFormat="1"/>
    <row r="9812" s="104" customFormat="1"/>
    <row r="9813" s="104" customFormat="1"/>
    <row r="9814" s="104" customFormat="1"/>
    <row r="9815" s="104" customFormat="1"/>
    <row r="9816" s="104" customFormat="1"/>
    <row r="9817" s="104" customFormat="1"/>
    <row r="9818" s="104" customFormat="1"/>
    <row r="9819" s="104" customFormat="1"/>
    <row r="9820" s="104" customFormat="1"/>
    <row r="9821" s="104" customFormat="1"/>
    <row r="9822" s="104" customFormat="1"/>
    <row r="9823" s="104" customFormat="1"/>
    <row r="9824" s="104" customFormat="1"/>
    <row r="9825" s="104" customFormat="1"/>
    <row r="9826" s="104" customFormat="1"/>
    <row r="9827" s="104" customFormat="1"/>
    <row r="9828" s="104" customFormat="1"/>
    <row r="9829" s="104" customFormat="1"/>
    <row r="9830" s="104" customFormat="1"/>
    <row r="9831" s="104" customFormat="1"/>
    <row r="9832" s="104" customFormat="1"/>
    <row r="9833" s="104" customFormat="1"/>
    <row r="9834" s="104" customFormat="1"/>
    <row r="9835" s="104" customFormat="1"/>
    <row r="9836" s="104" customFormat="1"/>
    <row r="9837" s="104" customFormat="1"/>
    <row r="9838" s="104" customFormat="1"/>
    <row r="9839" s="104" customFormat="1"/>
    <row r="9840" s="104" customFormat="1"/>
    <row r="9841" s="104" customFormat="1"/>
    <row r="9842" s="104" customFormat="1"/>
    <row r="9843" s="104" customFormat="1"/>
    <row r="9844" s="104" customFormat="1"/>
    <row r="9845" s="104" customFormat="1"/>
    <row r="9846" s="104" customFormat="1"/>
    <row r="9847" s="104" customFormat="1"/>
    <row r="9848" s="104" customFormat="1"/>
    <row r="9849" s="104" customFormat="1"/>
    <row r="9850" s="104" customFormat="1"/>
    <row r="9851" s="104" customFormat="1"/>
    <row r="9852" s="104" customFormat="1"/>
    <row r="9853" s="104" customFormat="1"/>
    <row r="9854" s="104" customFormat="1"/>
    <row r="9855" s="104" customFormat="1"/>
    <row r="9856" s="104" customFormat="1"/>
    <row r="9857" s="104" customFormat="1"/>
    <row r="9858" s="104" customFormat="1"/>
    <row r="9859" s="104" customFormat="1"/>
    <row r="9860" s="104" customFormat="1"/>
    <row r="9861" s="104" customFormat="1"/>
    <row r="9862" s="104" customFormat="1"/>
    <row r="9863" s="104" customFormat="1"/>
    <row r="9864" s="104" customFormat="1"/>
    <row r="9865" s="104" customFormat="1"/>
    <row r="9866" s="104" customFormat="1"/>
    <row r="9867" s="104" customFormat="1"/>
    <row r="9868" s="104" customFormat="1"/>
    <row r="9869" s="104" customFormat="1"/>
    <row r="9870" s="104" customFormat="1"/>
    <row r="9871" s="104" customFormat="1"/>
    <row r="9872" s="104" customFormat="1"/>
    <row r="9873" s="104" customFormat="1"/>
    <row r="9874" s="104" customFormat="1"/>
    <row r="9875" s="104" customFormat="1"/>
    <row r="9876" s="104" customFormat="1"/>
    <row r="9877" s="104" customFormat="1"/>
    <row r="9878" s="104" customFormat="1"/>
    <row r="9879" s="104" customFormat="1"/>
    <row r="9880" s="104" customFormat="1"/>
    <row r="9881" s="104" customFormat="1"/>
    <row r="9882" s="104" customFormat="1"/>
    <row r="9883" s="104" customFormat="1"/>
    <row r="9884" s="104" customFormat="1"/>
    <row r="9885" s="104" customFormat="1"/>
    <row r="9886" s="104" customFormat="1"/>
    <row r="9887" s="104" customFormat="1"/>
    <row r="9888" s="104" customFormat="1"/>
    <row r="9889" s="104" customFormat="1"/>
    <row r="9890" s="104" customFormat="1"/>
    <row r="9891" s="104" customFormat="1"/>
    <row r="9892" s="104" customFormat="1"/>
    <row r="9893" s="104" customFormat="1"/>
    <row r="9894" s="104" customFormat="1"/>
    <row r="9895" s="104" customFormat="1"/>
    <row r="9896" s="104" customFormat="1"/>
    <row r="9897" s="104" customFormat="1"/>
    <row r="9898" s="104" customFormat="1"/>
    <row r="9899" s="104" customFormat="1"/>
    <row r="9900" s="104" customFormat="1"/>
    <row r="9901" s="104" customFormat="1"/>
    <row r="9902" s="104" customFormat="1"/>
    <row r="9903" s="104" customFormat="1"/>
    <row r="9904" s="104" customFormat="1"/>
    <row r="9905" s="104" customFormat="1"/>
    <row r="9906" s="104" customFormat="1"/>
    <row r="9907" s="104" customFormat="1"/>
    <row r="9908" s="104" customFormat="1"/>
    <row r="9909" s="104" customFormat="1"/>
    <row r="9910" s="104" customFormat="1"/>
    <row r="9911" s="104" customFormat="1"/>
    <row r="9912" s="104" customFormat="1"/>
    <row r="9913" s="104" customFormat="1"/>
    <row r="9914" s="104" customFormat="1"/>
    <row r="9915" s="104" customFormat="1"/>
    <row r="9916" s="104" customFormat="1"/>
    <row r="9917" s="104" customFormat="1"/>
    <row r="9918" s="104" customFormat="1"/>
    <row r="9919" s="104" customFormat="1"/>
    <row r="9920" s="104" customFormat="1"/>
    <row r="9921" s="104" customFormat="1"/>
    <row r="9922" s="104" customFormat="1"/>
    <row r="9923" s="104" customFormat="1"/>
    <row r="9924" s="104" customFormat="1"/>
    <row r="9925" s="104" customFormat="1"/>
    <row r="9926" s="104" customFormat="1"/>
    <row r="9927" s="104" customFormat="1"/>
    <row r="9928" s="104" customFormat="1"/>
    <row r="9929" s="104" customFormat="1"/>
    <row r="9930" s="104" customFormat="1"/>
    <row r="9931" s="104" customFormat="1"/>
    <row r="9932" s="104" customFormat="1"/>
    <row r="9933" s="104" customFormat="1"/>
    <row r="9934" s="104" customFormat="1"/>
    <row r="9935" s="104" customFormat="1"/>
    <row r="9936" s="104" customFormat="1"/>
    <row r="9937" s="104" customFormat="1"/>
    <row r="9938" s="104" customFormat="1"/>
    <row r="9939" s="104" customFormat="1"/>
    <row r="9940" s="104" customFormat="1"/>
    <row r="9941" s="104" customFormat="1"/>
    <row r="9942" s="104" customFormat="1"/>
    <row r="9943" s="104" customFormat="1"/>
    <row r="9944" s="104" customFormat="1"/>
    <row r="9945" s="104" customFormat="1"/>
    <row r="9946" s="104" customFormat="1"/>
    <row r="9947" s="104" customFormat="1"/>
    <row r="9948" s="104" customFormat="1"/>
    <row r="9949" s="104" customFormat="1"/>
    <row r="9950" s="104" customFormat="1"/>
    <row r="9951" s="104" customFormat="1"/>
    <row r="9952" s="104" customFormat="1"/>
    <row r="9953" s="104" customFormat="1"/>
    <row r="9954" s="104" customFormat="1"/>
    <row r="9955" s="104" customFormat="1"/>
    <row r="9956" s="104" customFormat="1"/>
    <row r="9957" s="104" customFormat="1"/>
    <row r="9958" s="104" customFormat="1"/>
    <row r="9959" s="104" customFormat="1"/>
    <row r="9960" s="104" customFormat="1"/>
    <row r="9961" s="104" customFormat="1"/>
    <row r="9962" s="104" customFormat="1"/>
    <row r="9963" s="104" customFormat="1"/>
    <row r="9964" s="104" customFormat="1"/>
    <row r="9965" s="104" customFormat="1"/>
    <row r="9966" s="104" customFormat="1"/>
    <row r="9967" s="104" customFormat="1"/>
    <row r="9968" s="104" customFormat="1"/>
    <row r="9969" s="104" customFormat="1"/>
    <row r="9970" s="104" customFormat="1"/>
    <row r="9971" s="104" customFormat="1"/>
    <row r="9972" s="104" customFormat="1"/>
    <row r="9973" s="104" customFormat="1"/>
    <row r="9974" s="104" customFormat="1"/>
    <row r="9975" s="104" customFormat="1"/>
    <row r="9976" s="104" customFormat="1"/>
    <row r="9977" s="104" customFormat="1"/>
    <row r="9978" s="104" customFormat="1"/>
    <row r="9979" s="104" customFormat="1"/>
    <row r="9980" s="104" customFormat="1"/>
    <row r="9981" s="104" customFormat="1"/>
    <row r="9982" s="104" customFormat="1"/>
    <row r="9983" s="104" customFormat="1"/>
    <row r="9984" s="104" customFormat="1"/>
    <row r="9985" s="104" customFormat="1"/>
    <row r="9986" s="104" customFormat="1"/>
    <row r="9987" s="104" customFormat="1"/>
    <row r="9988" s="104" customFormat="1"/>
    <row r="9989" s="104" customFormat="1"/>
    <row r="9990" s="104" customFormat="1"/>
    <row r="9991" s="104" customFormat="1"/>
    <row r="9992" s="104" customFormat="1"/>
    <row r="9993" s="104" customFormat="1"/>
    <row r="9994" s="104" customFormat="1"/>
    <row r="9995" s="104" customFormat="1"/>
    <row r="9996" s="104" customFormat="1"/>
    <row r="9997" s="104" customFormat="1"/>
    <row r="9998" s="104" customFormat="1"/>
    <row r="9999" s="104" customFormat="1"/>
    <row r="10000" s="104" customFormat="1"/>
    <row r="10001" s="104" customFormat="1"/>
    <row r="10002" s="104" customFormat="1"/>
    <row r="10003" s="104" customFormat="1"/>
    <row r="10004" s="104" customFormat="1"/>
    <row r="10005" s="104" customFormat="1"/>
    <row r="10006" s="104" customFormat="1"/>
    <row r="10007" s="104" customFormat="1"/>
    <row r="10008" s="104" customFormat="1"/>
    <row r="10009" s="104" customFormat="1"/>
    <row r="10010" s="104" customFormat="1"/>
    <row r="10011" s="104" customFormat="1"/>
    <row r="10012" s="104" customFormat="1"/>
    <row r="10013" s="104" customFormat="1"/>
    <row r="10014" s="104" customFormat="1"/>
    <row r="10015" s="104" customFormat="1"/>
    <row r="10016" s="104" customFormat="1"/>
    <row r="10017" s="104" customFormat="1"/>
    <row r="10018" s="104" customFormat="1"/>
    <row r="10019" s="104" customFormat="1"/>
    <row r="10020" s="104" customFormat="1"/>
    <row r="10021" s="104" customFormat="1"/>
    <row r="10022" s="104" customFormat="1"/>
    <row r="10023" s="104" customFormat="1"/>
    <row r="10024" s="104" customFormat="1"/>
    <row r="10025" s="104" customFormat="1"/>
    <row r="10026" s="104" customFormat="1"/>
    <row r="10027" s="104" customFormat="1"/>
    <row r="10028" s="104" customFormat="1"/>
    <row r="10029" s="104" customFormat="1"/>
    <row r="10030" s="104" customFormat="1"/>
    <row r="10031" s="104" customFormat="1"/>
    <row r="10032" s="104" customFormat="1"/>
    <row r="10033" s="104" customFormat="1"/>
    <row r="10034" s="104" customFormat="1"/>
    <row r="10035" s="104" customFormat="1"/>
    <row r="10036" s="104" customFormat="1"/>
    <row r="10037" s="104" customFormat="1"/>
    <row r="10038" s="104" customFormat="1"/>
    <row r="10039" s="104" customFormat="1"/>
    <row r="10040" s="104" customFormat="1"/>
    <row r="10041" s="104" customFormat="1"/>
    <row r="10042" s="104" customFormat="1"/>
    <row r="10043" s="104" customFormat="1"/>
    <row r="10044" s="104" customFormat="1"/>
    <row r="10045" s="104" customFormat="1"/>
    <row r="10046" s="104" customFormat="1"/>
    <row r="10047" s="104" customFormat="1"/>
    <row r="10048" s="104" customFormat="1"/>
    <row r="10049" s="104" customFormat="1"/>
    <row r="10050" s="104" customFormat="1"/>
    <row r="10051" s="104" customFormat="1"/>
    <row r="10052" s="104" customFormat="1"/>
    <row r="10053" s="104" customFormat="1"/>
    <row r="10054" s="104" customFormat="1"/>
    <row r="10055" s="104" customFormat="1"/>
    <row r="10056" s="104" customFormat="1"/>
    <row r="10057" s="104" customFormat="1"/>
    <row r="10058" s="104" customFormat="1"/>
    <row r="10059" s="104" customFormat="1"/>
    <row r="10060" s="104" customFormat="1"/>
    <row r="10061" s="104" customFormat="1"/>
    <row r="10062" s="104" customFormat="1"/>
    <row r="10063" s="104" customFormat="1"/>
    <row r="10064" s="104" customFormat="1"/>
    <row r="10065" s="104" customFormat="1"/>
    <row r="10066" s="104" customFormat="1"/>
    <row r="10067" s="104" customFormat="1"/>
    <row r="10068" s="104" customFormat="1"/>
    <row r="10069" s="104" customFormat="1"/>
    <row r="10070" s="104" customFormat="1"/>
    <row r="10071" s="104" customFormat="1"/>
    <row r="10072" s="104" customFormat="1"/>
    <row r="10073" s="104" customFormat="1"/>
    <row r="10074" s="104" customFormat="1"/>
    <row r="10075" s="104" customFormat="1"/>
    <row r="10076" s="104" customFormat="1"/>
    <row r="10077" s="104" customFormat="1"/>
    <row r="10078" s="104" customFormat="1"/>
    <row r="10079" s="104" customFormat="1"/>
    <row r="10080" s="104" customFormat="1"/>
    <row r="10081" s="104" customFormat="1"/>
    <row r="10082" s="104" customFormat="1"/>
    <row r="10083" s="104" customFormat="1"/>
    <row r="10084" s="104" customFormat="1"/>
    <row r="10085" s="104" customFormat="1"/>
    <row r="10086" s="104" customFormat="1"/>
    <row r="10087" s="104" customFormat="1"/>
    <row r="10088" s="104" customFormat="1"/>
    <row r="10089" s="104" customFormat="1"/>
    <row r="10090" s="104" customFormat="1"/>
    <row r="10091" s="104" customFormat="1"/>
    <row r="10092" s="104" customFormat="1"/>
    <row r="10093" s="104" customFormat="1"/>
    <row r="10094" s="104" customFormat="1"/>
    <row r="10095" s="104" customFormat="1"/>
    <row r="10096" s="104" customFormat="1"/>
    <row r="10097" s="104" customFormat="1"/>
    <row r="10098" s="104" customFormat="1"/>
    <row r="10099" s="104" customFormat="1"/>
    <row r="10100" s="104" customFormat="1"/>
    <row r="10101" s="104" customFormat="1"/>
    <row r="10102" s="104" customFormat="1"/>
    <row r="10103" s="104" customFormat="1"/>
    <row r="10104" s="104" customFormat="1"/>
    <row r="10105" s="104" customFormat="1"/>
    <row r="10106" s="104" customFormat="1"/>
    <row r="10107" s="104" customFormat="1"/>
    <row r="10108" s="104" customFormat="1"/>
    <row r="10109" s="104" customFormat="1"/>
    <row r="10110" s="104" customFormat="1"/>
    <row r="10111" s="104" customFormat="1"/>
    <row r="10112" s="104" customFormat="1"/>
    <row r="10113" s="104" customFormat="1"/>
    <row r="10114" s="104" customFormat="1"/>
    <row r="10115" s="104" customFormat="1"/>
    <row r="10116" s="104" customFormat="1"/>
    <row r="10117" s="104" customFormat="1"/>
    <row r="10118" s="104" customFormat="1"/>
    <row r="10119" s="104" customFormat="1"/>
    <row r="10120" s="104" customFormat="1"/>
    <row r="10121" s="104" customFormat="1"/>
    <row r="10122" s="104" customFormat="1"/>
    <row r="10123" s="104" customFormat="1"/>
    <row r="10124" s="104" customFormat="1"/>
    <row r="10125" s="104" customFormat="1"/>
    <row r="10126" s="104" customFormat="1"/>
    <row r="10127" s="104" customFormat="1"/>
    <row r="10128" s="104" customFormat="1"/>
    <row r="10129" s="104" customFormat="1"/>
    <row r="10130" s="104" customFormat="1"/>
    <row r="10131" s="104" customFormat="1"/>
    <row r="10132" s="104" customFormat="1"/>
    <row r="10133" s="104" customFormat="1"/>
    <row r="10134" s="104" customFormat="1"/>
    <row r="10135" s="104" customFormat="1"/>
    <row r="10136" s="104" customFormat="1"/>
    <row r="10137" s="104" customFormat="1"/>
    <row r="10138" s="104" customFormat="1"/>
    <row r="10139" s="104" customFormat="1"/>
    <row r="10140" s="104" customFormat="1"/>
    <row r="10141" s="104" customFormat="1"/>
    <row r="10142" s="104" customFormat="1"/>
    <row r="10143" s="104" customFormat="1"/>
    <row r="10144" s="104" customFormat="1"/>
    <row r="10145" s="104" customFormat="1"/>
    <row r="10146" s="104" customFormat="1"/>
    <row r="10147" s="104" customFormat="1"/>
    <row r="10148" s="104" customFormat="1"/>
    <row r="10149" s="104" customFormat="1"/>
    <row r="10150" s="104" customFormat="1"/>
    <row r="10151" s="104" customFormat="1"/>
    <row r="10152" s="104" customFormat="1"/>
    <row r="10153" s="104" customFormat="1"/>
    <row r="10154" s="104" customFormat="1"/>
    <row r="10155" s="104" customFormat="1"/>
    <row r="10156" s="104" customFormat="1"/>
    <row r="10157" s="104" customFormat="1"/>
    <row r="10158" s="104" customFormat="1"/>
    <row r="10159" s="104" customFormat="1"/>
    <row r="10160" s="104" customFormat="1"/>
    <row r="10161" s="104" customFormat="1"/>
    <row r="10162" s="104" customFormat="1"/>
    <row r="10163" s="104" customFormat="1"/>
    <row r="10164" s="104" customFormat="1"/>
    <row r="10165" s="104" customFormat="1"/>
    <row r="10166" s="104" customFormat="1"/>
    <row r="10167" s="104" customFormat="1"/>
    <row r="10168" s="104" customFormat="1"/>
    <row r="10169" s="104" customFormat="1"/>
    <row r="10170" s="104" customFormat="1"/>
    <row r="10171" s="104" customFormat="1"/>
    <row r="10172" s="104" customFormat="1"/>
    <row r="10173" s="104" customFormat="1"/>
    <row r="10174" s="104" customFormat="1"/>
    <row r="10175" s="104" customFormat="1"/>
    <row r="10176" s="104" customFormat="1"/>
    <row r="10177" s="104" customFormat="1"/>
    <row r="10178" s="104" customFormat="1"/>
    <row r="10179" s="104" customFormat="1"/>
    <row r="10180" s="104" customFormat="1"/>
    <row r="10181" s="104" customFormat="1"/>
    <row r="10182" s="104" customFormat="1"/>
    <row r="10183" s="104" customFormat="1"/>
    <row r="10184" s="104" customFormat="1"/>
    <row r="10185" s="104" customFormat="1"/>
    <row r="10186" s="104" customFormat="1"/>
    <row r="10187" s="104" customFormat="1"/>
    <row r="10188" s="104" customFormat="1"/>
    <row r="10189" s="104" customFormat="1"/>
    <row r="10190" s="104" customFormat="1"/>
    <row r="10191" s="104" customFormat="1"/>
    <row r="10192" s="104" customFormat="1"/>
    <row r="10193" s="104" customFormat="1"/>
    <row r="10194" s="104" customFormat="1"/>
    <row r="10195" s="104" customFormat="1"/>
    <row r="10196" s="104" customFormat="1"/>
    <row r="10197" s="104" customFormat="1"/>
    <row r="10198" s="104" customFormat="1"/>
    <row r="10199" s="104" customFormat="1"/>
    <row r="10200" s="104" customFormat="1"/>
    <row r="10201" s="104" customFormat="1"/>
    <row r="10202" s="104" customFormat="1"/>
    <row r="10203" s="104" customFormat="1"/>
    <row r="10204" s="104" customFormat="1"/>
    <row r="10205" s="104" customFormat="1"/>
    <row r="10206" s="104" customFormat="1"/>
    <row r="10207" s="104" customFormat="1"/>
    <row r="10208" s="104" customFormat="1"/>
    <row r="10209" s="104" customFormat="1"/>
    <row r="10210" s="104" customFormat="1"/>
    <row r="10211" s="104" customFormat="1"/>
    <row r="10212" s="104" customFormat="1"/>
    <row r="10213" s="104" customFormat="1"/>
    <row r="10214" s="104" customFormat="1"/>
    <row r="10215" s="104" customFormat="1"/>
    <row r="10216" s="104" customFormat="1"/>
    <row r="10217" s="104" customFormat="1"/>
    <row r="10218" s="104" customFormat="1"/>
    <row r="10219" s="104" customFormat="1"/>
    <row r="10220" s="104" customFormat="1"/>
    <row r="10221" s="104" customFormat="1"/>
    <row r="10222" s="104" customFormat="1"/>
    <row r="10223" s="104" customFormat="1"/>
    <row r="10224" s="104" customFormat="1"/>
    <row r="10225" s="104" customFormat="1"/>
    <row r="10226" s="104" customFormat="1"/>
    <row r="10227" s="104" customFormat="1"/>
    <row r="10228" s="104" customFormat="1"/>
    <row r="10229" s="104" customFormat="1"/>
    <row r="10230" s="104" customFormat="1"/>
    <row r="10231" s="104" customFormat="1"/>
    <row r="10232" s="104" customFormat="1"/>
    <row r="10233" s="104" customFormat="1"/>
    <row r="10234" s="104" customFormat="1"/>
    <row r="10235" s="104" customFormat="1"/>
    <row r="10236" s="104" customFormat="1"/>
    <row r="10237" s="104" customFormat="1"/>
    <row r="10238" s="104" customFormat="1"/>
    <row r="10239" s="104" customFormat="1"/>
    <row r="10240" s="104" customFormat="1"/>
    <row r="10241" s="104" customFormat="1"/>
    <row r="10242" s="104" customFormat="1"/>
    <row r="10243" s="104" customFormat="1"/>
    <row r="10244" s="104" customFormat="1"/>
    <row r="10245" s="104" customFormat="1"/>
    <row r="10246" s="104" customFormat="1"/>
    <row r="10247" s="104" customFormat="1"/>
    <row r="10248" s="104" customFormat="1"/>
    <row r="10249" s="104" customFormat="1"/>
    <row r="10250" s="104" customFormat="1"/>
    <row r="10251" s="104" customFormat="1"/>
    <row r="10252" s="104" customFormat="1"/>
    <row r="10253" s="104" customFormat="1"/>
    <row r="10254" s="104" customFormat="1"/>
    <row r="10255" s="104" customFormat="1"/>
    <row r="10256" s="104" customFormat="1"/>
    <row r="10257" s="104" customFormat="1"/>
    <row r="10258" s="104" customFormat="1"/>
    <row r="10259" s="104" customFormat="1"/>
    <row r="10260" s="104" customFormat="1"/>
    <row r="10261" s="104" customFormat="1"/>
    <row r="10262" s="104" customFormat="1"/>
    <row r="10263" s="104" customFormat="1"/>
    <row r="10264" s="104" customFormat="1"/>
    <row r="10265" s="104" customFormat="1"/>
    <row r="10266" s="104" customFormat="1"/>
    <row r="10267" s="104" customFormat="1"/>
    <row r="10268" s="104" customFormat="1"/>
    <row r="10269" s="104" customFormat="1"/>
    <row r="10270" s="104" customFormat="1"/>
    <row r="10271" s="104" customFormat="1"/>
    <row r="10272" s="104" customFormat="1"/>
    <row r="10273" s="104" customFormat="1"/>
    <row r="10274" s="104" customFormat="1"/>
    <row r="10275" s="104" customFormat="1"/>
    <row r="10276" s="104" customFormat="1"/>
    <row r="10277" s="104" customFormat="1"/>
    <row r="10278" s="104" customFormat="1"/>
    <row r="10279" s="104" customFormat="1"/>
    <row r="10280" s="104" customFormat="1"/>
    <row r="10281" s="104" customFormat="1"/>
    <row r="10282" s="104" customFormat="1"/>
    <row r="10283" s="104" customFormat="1"/>
    <row r="10284" s="104" customFormat="1"/>
    <row r="10285" s="104" customFormat="1"/>
    <row r="10286" s="104" customFormat="1"/>
    <row r="10287" s="104" customFormat="1"/>
    <row r="10288" s="104" customFormat="1"/>
    <row r="10289" s="104" customFormat="1"/>
    <row r="10290" s="104" customFormat="1"/>
    <row r="10291" s="104" customFormat="1"/>
    <row r="10292" s="104" customFormat="1"/>
    <row r="10293" s="104" customFormat="1"/>
    <row r="10294" s="104" customFormat="1"/>
    <row r="10295" s="104" customFormat="1"/>
    <row r="10296" s="104" customFormat="1"/>
    <row r="10297" s="104" customFormat="1"/>
    <row r="10298" s="104" customFormat="1"/>
    <row r="10299" s="104" customFormat="1"/>
    <row r="10300" s="104" customFormat="1"/>
    <row r="10301" s="104" customFormat="1"/>
    <row r="10302" s="104" customFormat="1"/>
    <row r="10303" s="104" customFormat="1"/>
    <row r="10304" s="104" customFormat="1"/>
    <row r="10305" s="104" customFormat="1"/>
    <row r="10306" s="104" customFormat="1"/>
    <row r="10307" s="104" customFormat="1"/>
    <row r="10308" s="104" customFormat="1"/>
    <row r="10309" s="104" customFormat="1"/>
    <row r="10310" s="104" customFormat="1"/>
    <row r="10311" s="104" customFormat="1"/>
    <row r="10312" s="104" customFormat="1"/>
    <row r="10313" s="104" customFormat="1"/>
    <row r="10314" s="104" customFormat="1"/>
    <row r="10315" s="104" customFormat="1"/>
    <row r="10316" s="104" customFormat="1"/>
    <row r="10317" s="104" customFormat="1"/>
    <row r="10318" s="104" customFormat="1"/>
    <row r="10319" s="104" customFormat="1"/>
    <row r="10320" s="104" customFormat="1"/>
    <row r="10321" s="104" customFormat="1"/>
    <row r="10322" s="104" customFormat="1"/>
    <row r="10323" s="104" customFormat="1"/>
    <row r="10324" s="104" customFormat="1"/>
    <row r="10325" s="104" customFormat="1"/>
    <row r="10326" s="104" customFormat="1"/>
    <row r="10327" s="104" customFormat="1"/>
    <row r="10328" s="104" customFormat="1"/>
    <row r="10329" s="104" customFormat="1"/>
    <row r="10330" s="104" customFormat="1"/>
    <row r="10331" s="104" customFormat="1"/>
    <row r="10332" s="104" customFormat="1"/>
    <row r="10333" s="104" customFormat="1"/>
    <row r="10334" s="104" customFormat="1"/>
    <row r="10335" s="104" customFormat="1"/>
    <row r="10336" s="104" customFormat="1"/>
    <row r="10337" s="104" customFormat="1"/>
    <row r="10338" s="104" customFormat="1"/>
    <row r="10339" s="104" customFormat="1"/>
    <row r="10340" s="104" customFormat="1"/>
    <row r="10341" s="104" customFormat="1"/>
    <row r="10342" s="104" customFormat="1"/>
    <row r="10343" s="104" customFormat="1"/>
    <row r="10344" s="104" customFormat="1"/>
    <row r="10345" s="104" customFormat="1"/>
    <row r="10346" s="104" customFormat="1"/>
    <row r="10347" s="104" customFormat="1"/>
    <row r="10348" s="104" customFormat="1"/>
    <row r="10349" s="104" customFormat="1"/>
    <row r="10350" s="104" customFormat="1"/>
    <row r="10351" s="104" customFormat="1"/>
    <row r="10352" s="104" customFormat="1"/>
    <row r="10353" s="104" customFormat="1"/>
    <row r="10354" s="104" customFormat="1"/>
    <row r="10355" s="104" customFormat="1"/>
    <row r="10356" s="104" customFormat="1"/>
    <row r="10357" s="104" customFormat="1"/>
    <row r="10358" s="104" customFormat="1"/>
    <row r="10359" s="104" customFormat="1"/>
    <row r="10360" s="104" customFormat="1"/>
    <row r="10361" s="104" customFormat="1"/>
    <row r="10362" s="104" customFormat="1"/>
    <row r="10363" s="104" customFormat="1"/>
    <row r="10364" s="104" customFormat="1"/>
    <row r="10365" s="104" customFormat="1"/>
    <row r="10366" s="104" customFormat="1"/>
    <row r="10367" s="104" customFormat="1"/>
    <row r="10368" s="104" customFormat="1"/>
    <row r="10369" s="104" customFormat="1"/>
    <row r="10370" s="104" customFormat="1"/>
    <row r="10371" s="104" customFormat="1"/>
    <row r="10372" s="104" customFormat="1"/>
    <row r="10373" s="104" customFormat="1"/>
    <row r="10374" s="104" customFormat="1"/>
    <row r="10375" s="104" customFormat="1"/>
    <row r="10376" s="104" customFormat="1"/>
    <row r="10377" s="104" customFormat="1"/>
    <row r="10378" s="104" customFormat="1"/>
    <row r="10379" s="104" customFormat="1"/>
    <row r="10380" s="104" customFormat="1"/>
    <row r="10381" s="104" customFormat="1"/>
    <row r="10382" s="104" customFormat="1"/>
    <row r="10383" s="104" customFormat="1"/>
    <row r="10384" s="104" customFormat="1"/>
    <row r="10385" s="104" customFormat="1"/>
    <row r="10386" s="104" customFormat="1"/>
    <row r="10387" s="104" customFormat="1"/>
    <row r="10388" s="104" customFormat="1"/>
    <row r="10389" s="104" customFormat="1"/>
    <row r="10390" s="104" customFormat="1"/>
    <row r="10391" s="104" customFormat="1"/>
    <row r="10392" s="104" customFormat="1"/>
    <row r="10393" s="104" customFormat="1"/>
    <row r="10394" s="104" customFormat="1"/>
    <row r="10395" s="104" customFormat="1"/>
    <row r="10396" s="104" customFormat="1"/>
    <row r="10397" s="104" customFormat="1"/>
    <row r="10398" s="104" customFormat="1"/>
    <row r="10399" s="104" customFormat="1"/>
    <row r="10400" s="104" customFormat="1"/>
    <row r="10401" s="104" customFormat="1"/>
    <row r="10402" s="104" customFormat="1"/>
    <row r="10403" s="104" customFormat="1"/>
    <row r="10404" s="104" customFormat="1"/>
    <row r="10405" s="104" customFormat="1"/>
    <row r="10406" s="104" customFormat="1"/>
    <row r="10407" s="104" customFormat="1"/>
    <row r="10408" s="104" customFormat="1"/>
    <row r="10409" s="104" customFormat="1"/>
    <row r="10410" s="104" customFormat="1"/>
    <row r="10411" s="104" customFormat="1"/>
    <row r="10412" s="104" customFormat="1"/>
    <row r="10413" s="104" customFormat="1"/>
    <row r="10414" s="104" customFormat="1"/>
    <row r="10415" s="104" customFormat="1"/>
    <row r="10416" s="104" customFormat="1"/>
    <row r="10417" s="104" customFormat="1"/>
    <row r="10418" s="104" customFormat="1"/>
    <row r="10419" s="104" customFormat="1"/>
    <row r="10420" s="104" customFormat="1"/>
    <row r="10421" s="104" customFormat="1"/>
    <row r="10422" s="104" customFormat="1"/>
    <row r="10423" s="104" customFormat="1"/>
    <row r="10424" s="104" customFormat="1"/>
    <row r="10425" s="104" customFormat="1"/>
    <row r="10426" s="104" customFormat="1"/>
    <row r="10427" s="104" customFormat="1"/>
    <row r="10428" s="104" customFormat="1"/>
    <row r="10429" s="104" customFormat="1"/>
    <row r="10430" s="104" customFormat="1"/>
    <row r="10431" s="104" customFormat="1"/>
    <row r="10432" s="104" customFormat="1"/>
    <row r="10433" s="104" customFormat="1"/>
    <row r="10434" s="104" customFormat="1"/>
    <row r="10435" s="104" customFormat="1"/>
    <row r="10436" s="104" customFormat="1"/>
    <row r="10437" s="104" customFormat="1"/>
    <row r="10438" s="104" customFormat="1"/>
    <row r="10439" s="104" customFormat="1"/>
    <row r="10440" s="104" customFormat="1"/>
    <row r="10441" s="104" customFormat="1"/>
    <row r="10442" s="104" customFormat="1"/>
    <row r="10443" s="104" customFormat="1"/>
    <row r="10444" s="104" customFormat="1"/>
    <row r="10445" s="104" customFormat="1"/>
    <row r="10446" s="104" customFormat="1"/>
    <row r="10447" s="104" customFormat="1"/>
    <row r="10448" s="104" customFormat="1"/>
    <row r="10449" s="104" customFormat="1"/>
    <row r="10450" s="104" customFormat="1"/>
    <row r="10451" s="104" customFormat="1"/>
    <row r="10452" s="104" customFormat="1"/>
    <row r="10453" s="104" customFormat="1"/>
    <row r="10454" s="104" customFormat="1"/>
    <row r="10455" s="104" customFormat="1"/>
    <row r="10456" s="104" customFormat="1"/>
    <row r="10457" s="104" customFormat="1"/>
    <row r="10458" s="104" customFormat="1"/>
    <row r="10459" s="104" customFormat="1"/>
    <row r="10460" s="104" customFormat="1"/>
    <row r="10461" s="104" customFormat="1"/>
    <row r="10462" s="104" customFormat="1"/>
    <row r="10463" s="104" customFormat="1"/>
    <row r="10464" s="104" customFormat="1"/>
    <row r="10465" s="104" customFormat="1"/>
    <row r="10466" s="104" customFormat="1"/>
    <row r="10467" s="104" customFormat="1"/>
    <row r="10468" s="104" customFormat="1"/>
    <row r="10469" s="104" customFormat="1"/>
    <row r="10470" s="104" customFormat="1"/>
    <row r="10471" s="104" customFormat="1"/>
    <row r="10472" s="104" customFormat="1"/>
    <row r="10473" s="104" customFormat="1"/>
    <row r="10474" s="104" customFormat="1"/>
    <row r="10475" s="104" customFormat="1"/>
    <row r="10476" s="104" customFormat="1"/>
    <row r="10477" s="104" customFormat="1"/>
    <row r="10478" s="104" customFormat="1"/>
    <row r="10479" s="104" customFormat="1"/>
    <row r="10480" s="104" customFormat="1"/>
    <row r="10481" s="104" customFormat="1"/>
    <row r="10482" s="104" customFormat="1"/>
    <row r="10483" s="104" customFormat="1"/>
    <row r="10484" s="104" customFormat="1"/>
    <row r="10485" s="104" customFormat="1"/>
    <row r="10486" s="104" customFormat="1"/>
    <row r="10487" s="104" customFormat="1"/>
    <row r="10488" s="104" customFormat="1"/>
    <row r="10489" s="104" customFormat="1"/>
    <row r="10490" s="104" customFormat="1"/>
    <row r="10491" s="104" customFormat="1"/>
    <row r="10492" s="104" customFormat="1"/>
    <row r="10493" s="104" customFormat="1"/>
    <row r="10494" s="104" customFormat="1"/>
    <row r="10495" s="104" customFormat="1"/>
    <row r="10496" s="104" customFormat="1"/>
    <row r="10497" s="104" customFormat="1"/>
    <row r="10498" s="104" customFormat="1"/>
    <row r="10499" s="104" customFormat="1"/>
    <row r="10500" s="104" customFormat="1"/>
    <row r="10501" s="104" customFormat="1"/>
    <row r="10502" s="104" customFormat="1"/>
    <row r="10503" s="104" customFormat="1"/>
    <row r="10504" s="104" customFormat="1"/>
    <row r="10505" s="104" customFormat="1"/>
    <row r="10506" s="104" customFormat="1"/>
    <row r="10507" s="104" customFormat="1"/>
    <row r="10508" s="104" customFormat="1"/>
    <row r="10509" s="104" customFormat="1"/>
    <row r="10510" s="104" customFormat="1"/>
    <row r="10511" s="104" customFormat="1"/>
    <row r="10512" s="104" customFormat="1"/>
    <row r="10513" s="104" customFormat="1"/>
    <row r="10514" s="104" customFormat="1"/>
    <row r="10515" s="104" customFormat="1"/>
    <row r="10516" s="104" customFormat="1"/>
    <row r="10517" s="104" customFormat="1"/>
    <row r="10518" s="104" customFormat="1"/>
    <row r="10519" s="104" customFormat="1"/>
    <row r="10520" s="104" customFormat="1"/>
    <row r="10521" s="104" customFormat="1"/>
    <row r="10522" s="104" customFormat="1"/>
    <row r="10523" s="104" customFormat="1"/>
    <row r="10524" s="104" customFormat="1"/>
    <row r="10525" s="104" customFormat="1"/>
    <row r="10526" s="104" customFormat="1"/>
    <row r="10527" s="104" customFormat="1"/>
    <row r="10528" s="104" customFormat="1"/>
    <row r="10529" s="104" customFormat="1"/>
    <row r="10530" s="104" customFormat="1"/>
    <row r="10531" s="104" customFormat="1"/>
    <row r="10532" s="104" customFormat="1"/>
    <row r="10533" s="104" customFormat="1"/>
    <row r="10534" s="104" customFormat="1"/>
    <row r="10535" s="104" customFormat="1"/>
    <row r="10536" s="104" customFormat="1"/>
    <row r="10537" s="104" customFormat="1"/>
    <row r="10538" s="104" customFormat="1"/>
    <row r="10539" s="104" customFormat="1"/>
    <row r="10540" s="104" customFormat="1"/>
    <row r="10541" s="104" customFormat="1"/>
    <row r="10542" s="104" customFormat="1"/>
    <row r="10543" s="104" customFormat="1"/>
    <row r="10544" s="104" customFormat="1"/>
    <row r="10545" s="104" customFormat="1"/>
    <row r="10546" s="104" customFormat="1"/>
    <row r="10547" s="104" customFormat="1"/>
    <row r="10548" s="104" customFormat="1"/>
    <row r="10549" s="104" customFormat="1"/>
    <row r="10550" s="104" customFormat="1"/>
    <row r="10551" s="104" customFormat="1"/>
    <row r="10552" s="104" customFormat="1"/>
    <row r="10553" s="104" customFormat="1"/>
    <row r="10554" s="104" customFormat="1"/>
    <row r="10555" s="104" customFormat="1"/>
    <row r="10556" s="104" customFormat="1"/>
    <row r="10557" s="104" customFormat="1"/>
    <row r="10558" s="104" customFormat="1"/>
    <row r="10559" s="104" customFormat="1"/>
    <row r="10560" s="104" customFormat="1"/>
    <row r="10561" s="104" customFormat="1"/>
    <row r="10562" s="104" customFormat="1"/>
    <row r="10563" s="104" customFormat="1"/>
    <row r="10564" s="104" customFormat="1"/>
    <row r="10565" s="104" customFormat="1"/>
    <row r="10566" s="104" customFormat="1"/>
    <row r="10567" s="104" customFormat="1"/>
    <row r="10568" s="104" customFormat="1"/>
    <row r="10569" s="104" customFormat="1"/>
    <row r="10570" s="104" customFormat="1"/>
    <row r="10571" s="104" customFormat="1"/>
    <row r="10572" s="104" customFormat="1"/>
    <row r="10573" s="104" customFormat="1"/>
    <row r="10574" s="104" customFormat="1"/>
    <row r="10575" s="104" customFormat="1"/>
    <row r="10576" s="104" customFormat="1"/>
    <row r="10577" s="104" customFormat="1"/>
    <row r="10578" s="104" customFormat="1"/>
    <row r="10579" s="104" customFormat="1"/>
    <row r="10580" s="104" customFormat="1"/>
    <row r="10581" s="104" customFormat="1"/>
    <row r="10582" s="104" customFormat="1"/>
    <row r="10583" s="104" customFormat="1"/>
    <row r="10584" s="104" customFormat="1"/>
    <row r="10585" s="104" customFormat="1"/>
    <row r="10586" s="104" customFormat="1"/>
    <row r="10587" s="104" customFormat="1"/>
    <row r="10588" s="104" customFormat="1"/>
    <row r="10589" s="104" customFormat="1"/>
    <row r="10590" s="104" customFormat="1"/>
    <row r="10591" s="104" customFormat="1"/>
    <row r="10592" s="104" customFormat="1"/>
    <row r="10593" s="104" customFormat="1"/>
    <row r="10594" s="104" customFormat="1"/>
    <row r="10595" s="104" customFormat="1"/>
    <row r="10596" s="104" customFormat="1"/>
    <row r="10597" s="104" customFormat="1"/>
    <row r="10598" s="104" customFormat="1"/>
    <row r="10599" s="104" customFormat="1"/>
    <row r="10600" s="104" customFormat="1"/>
    <row r="10601" s="104" customFormat="1"/>
    <row r="10602" s="104" customFormat="1"/>
    <row r="10603" s="104" customFormat="1"/>
    <row r="10604" s="104" customFormat="1"/>
    <row r="10605" s="104" customFormat="1"/>
    <row r="10606" s="104" customFormat="1"/>
    <row r="10607" s="104" customFormat="1"/>
    <row r="10608" s="104" customFormat="1"/>
    <row r="10609" s="104" customFormat="1"/>
    <row r="10610" s="104" customFormat="1"/>
    <row r="10611" s="104" customFormat="1"/>
    <row r="10612" s="104" customFormat="1"/>
    <row r="10613" s="104" customFormat="1"/>
    <row r="10614" s="104" customFormat="1"/>
    <row r="10615" s="104" customFormat="1"/>
    <row r="10616" s="104" customFormat="1"/>
    <row r="10617" s="104" customFormat="1"/>
    <row r="10618" s="104" customFormat="1"/>
    <row r="10619" s="104" customFormat="1"/>
    <row r="10620" s="104" customFormat="1"/>
    <row r="10621" s="104" customFormat="1"/>
    <row r="10622" s="104" customFormat="1"/>
    <row r="10623" s="104" customFormat="1"/>
    <row r="10624" s="104" customFormat="1"/>
    <row r="10625" s="104" customFormat="1"/>
    <row r="10626" s="104" customFormat="1"/>
    <row r="10627" s="104" customFormat="1"/>
    <row r="10628" s="104" customFormat="1"/>
    <row r="10629" s="104" customFormat="1"/>
    <row r="10630" s="104" customFormat="1"/>
    <row r="10631" s="104" customFormat="1"/>
    <row r="10632" s="104" customFormat="1"/>
    <row r="10633" s="104" customFormat="1"/>
    <row r="10634" s="104" customFormat="1"/>
    <row r="10635" s="104" customFormat="1"/>
    <row r="10636" s="104" customFormat="1"/>
    <row r="10637" s="104" customFormat="1"/>
    <row r="10638" s="104" customFormat="1"/>
    <row r="10639" s="104" customFormat="1"/>
    <row r="10640" s="104" customFormat="1"/>
    <row r="10641" s="104" customFormat="1"/>
    <row r="10642" s="104" customFormat="1"/>
    <row r="10643" s="104" customFormat="1"/>
    <row r="10644" s="104" customFormat="1"/>
    <row r="10645" s="104" customFormat="1"/>
    <row r="10646" s="104" customFormat="1"/>
    <row r="10647" s="104" customFormat="1"/>
    <row r="10648" s="104" customFormat="1"/>
    <row r="10649" s="104" customFormat="1"/>
    <row r="10650" s="104" customFormat="1"/>
    <row r="10651" s="104" customFormat="1"/>
    <row r="10652" s="104" customFormat="1"/>
    <row r="10653" s="104" customFormat="1"/>
    <row r="10654" s="104" customFormat="1"/>
    <row r="10655" s="104" customFormat="1"/>
    <row r="10656" s="104" customFormat="1"/>
    <row r="10657" s="104" customFormat="1"/>
    <row r="10658" s="104" customFormat="1"/>
    <row r="10659" s="104" customFormat="1"/>
    <row r="10660" s="104" customFormat="1"/>
    <row r="10661" s="104" customFormat="1"/>
    <row r="10662" s="104" customFormat="1"/>
    <row r="10663" s="104" customFormat="1"/>
    <row r="10664" s="104" customFormat="1"/>
    <row r="10665" s="104" customFormat="1"/>
    <row r="10666" s="104" customFormat="1"/>
    <row r="10667" s="104" customFormat="1"/>
    <row r="10668" s="104" customFormat="1"/>
    <row r="10669" s="104" customFormat="1"/>
    <row r="10670" s="104" customFormat="1"/>
    <row r="10671" s="104" customFormat="1"/>
    <row r="10672" s="104" customFormat="1"/>
    <row r="10673" s="104" customFormat="1"/>
    <row r="10674" s="104" customFormat="1"/>
    <row r="10675" s="104" customFormat="1"/>
    <row r="10676" s="104" customFormat="1"/>
    <row r="10677" s="104" customFormat="1"/>
    <row r="10678" s="104" customFormat="1"/>
    <row r="10679" s="104" customFormat="1"/>
    <row r="10680" s="104" customFormat="1"/>
    <row r="10681" s="104" customFormat="1"/>
    <row r="10682" s="104" customFormat="1"/>
    <row r="10683" s="104" customFormat="1"/>
    <row r="10684" s="104" customFormat="1"/>
    <row r="10685" s="104" customFormat="1"/>
    <row r="10686" s="104" customFormat="1"/>
    <row r="10687" s="104" customFormat="1"/>
    <row r="10688" s="104" customFormat="1"/>
    <row r="10689" s="104" customFormat="1"/>
    <row r="10690" s="104" customFormat="1"/>
    <row r="10691" s="104" customFormat="1"/>
    <row r="10692" s="104" customFormat="1"/>
    <row r="10693" s="104" customFormat="1"/>
    <row r="10694" s="104" customFormat="1"/>
    <row r="10695" s="104" customFormat="1"/>
    <row r="10696" s="104" customFormat="1"/>
    <row r="10697" s="104" customFormat="1"/>
    <row r="10698" s="104" customFormat="1"/>
    <row r="10699" s="104" customFormat="1"/>
    <row r="10700" s="104" customFormat="1"/>
    <row r="10701" s="104" customFormat="1"/>
    <row r="10702" s="104" customFormat="1"/>
    <row r="10703" s="104" customFormat="1"/>
    <row r="10704" s="104" customFormat="1"/>
    <row r="10705" s="104" customFormat="1"/>
    <row r="10706" s="104" customFormat="1"/>
    <row r="10707" s="104" customFormat="1"/>
    <row r="10708" s="104" customFormat="1"/>
    <row r="10709" s="104" customFormat="1"/>
    <row r="10710" s="104" customFormat="1"/>
    <row r="10711" s="104" customFormat="1"/>
    <row r="10712" s="104" customFormat="1"/>
    <row r="10713" s="104" customFormat="1"/>
    <row r="10714" s="104" customFormat="1"/>
    <row r="10715" s="104" customFormat="1"/>
    <row r="10716" s="104" customFormat="1"/>
    <row r="10717" s="104" customFormat="1"/>
    <row r="10718" s="104" customFormat="1"/>
    <row r="10719" s="104" customFormat="1"/>
    <row r="10720" s="104" customFormat="1"/>
    <row r="10721" s="104" customFormat="1"/>
    <row r="10722" s="104" customFormat="1"/>
    <row r="10723" s="104" customFormat="1"/>
    <row r="10724" s="104" customFormat="1"/>
    <row r="10725" s="104" customFormat="1"/>
    <row r="10726" s="104" customFormat="1"/>
    <row r="10727" s="104" customFormat="1"/>
    <row r="10728" s="104" customFormat="1"/>
    <row r="10729" s="104" customFormat="1"/>
    <row r="10730" s="104" customFormat="1"/>
    <row r="10731" s="104" customFormat="1"/>
    <row r="10732" s="104" customFormat="1"/>
    <row r="10733" s="104" customFormat="1"/>
    <row r="10734" s="104" customFormat="1"/>
    <row r="10735" s="104" customFormat="1"/>
    <row r="10736" s="104" customFormat="1"/>
    <row r="10737" s="104" customFormat="1"/>
    <row r="10738" s="104" customFormat="1"/>
    <row r="10739" s="104" customFormat="1"/>
    <row r="10740" s="104" customFormat="1"/>
    <row r="10741" s="104" customFormat="1"/>
    <row r="10742" s="104" customFormat="1"/>
    <row r="10743" s="104" customFormat="1"/>
    <row r="10744" s="104" customFormat="1"/>
    <row r="10745" s="104" customFormat="1"/>
    <row r="10746" s="104" customFormat="1"/>
    <row r="10747" s="104" customFormat="1"/>
    <row r="10748" s="104" customFormat="1"/>
    <row r="10749" s="104" customFormat="1"/>
    <row r="10750" s="104" customFormat="1"/>
    <row r="10751" s="104" customFormat="1"/>
    <row r="10752" s="104" customFormat="1"/>
    <row r="10753" s="104" customFormat="1"/>
    <row r="10754" s="104" customFormat="1"/>
    <row r="10755" s="104" customFormat="1"/>
    <row r="10756" s="104" customFormat="1"/>
    <row r="10757" s="104" customFormat="1"/>
    <row r="10758" s="104" customFormat="1"/>
    <row r="10759" s="104" customFormat="1"/>
    <row r="10760" s="104" customFormat="1"/>
    <row r="10761" s="104" customFormat="1"/>
    <row r="10762" s="104" customFormat="1"/>
    <row r="10763" s="104" customFormat="1"/>
    <row r="10764" s="104" customFormat="1"/>
    <row r="10765" s="104" customFormat="1"/>
    <row r="10766" s="104" customFormat="1"/>
    <row r="10767" s="104" customFormat="1"/>
    <row r="10768" s="104" customFormat="1"/>
    <row r="10769" s="104" customFormat="1"/>
    <row r="10770" s="104" customFormat="1"/>
    <row r="10771" s="104" customFormat="1"/>
    <row r="10772" s="104" customFormat="1"/>
    <row r="10773" s="104" customFormat="1"/>
    <row r="10774" s="104" customFormat="1"/>
    <row r="10775" s="104" customFormat="1"/>
    <row r="10776" s="104" customFormat="1"/>
    <row r="10777" s="104" customFormat="1"/>
    <row r="10778" s="104" customFormat="1"/>
    <row r="10779" s="104" customFormat="1"/>
    <row r="10780" s="104" customFormat="1"/>
    <row r="10781" s="104" customFormat="1"/>
    <row r="10782" s="104" customFormat="1"/>
    <row r="10783" s="104" customFormat="1"/>
    <row r="10784" s="104" customFormat="1"/>
    <row r="10785" s="104" customFormat="1"/>
    <row r="10786" s="104" customFormat="1"/>
    <row r="10787" s="104" customFormat="1"/>
    <row r="10788" s="104" customFormat="1"/>
    <row r="10789" s="104" customFormat="1"/>
    <row r="10790" s="104" customFormat="1"/>
    <row r="10791" s="104" customFormat="1"/>
    <row r="10792" s="104" customFormat="1"/>
    <row r="10793" s="104" customFormat="1"/>
    <row r="10794" s="104" customFormat="1"/>
    <row r="10795" s="104" customFormat="1"/>
    <row r="10796" s="104" customFormat="1"/>
    <row r="10797" s="104" customFormat="1"/>
    <row r="10798" s="104" customFormat="1"/>
    <row r="10799" s="104" customFormat="1"/>
    <row r="10800" s="104" customFormat="1"/>
    <row r="10801" s="104" customFormat="1"/>
    <row r="10802" s="104" customFormat="1"/>
    <row r="10803" s="104" customFormat="1"/>
    <row r="10804" s="104" customFormat="1"/>
    <row r="10805" s="104" customFormat="1"/>
    <row r="10806" s="104" customFormat="1"/>
    <row r="10807" s="104" customFormat="1"/>
    <row r="10808" s="104" customFormat="1"/>
    <row r="10809" s="104" customFormat="1"/>
    <row r="10810" s="104" customFormat="1"/>
    <row r="10811" s="104" customFormat="1"/>
    <row r="10812" s="104" customFormat="1"/>
    <row r="10813" s="104" customFormat="1"/>
    <row r="10814" s="104" customFormat="1"/>
    <row r="10815" s="104" customFormat="1"/>
    <row r="10816" s="104" customFormat="1"/>
    <row r="10817" s="104" customFormat="1"/>
    <row r="10818" s="104" customFormat="1"/>
    <row r="10819" s="104" customFormat="1"/>
    <row r="10820" s="104" customFormat="1"/>
    <row r="10821" s="104" customFormat="1"/>
    <row r="10822" s="104" customFormat="1"/>
    <row r="10823" s="104" customFormat="1"/>
    <row r="10824" s="104" customFormat="1"/>
    <row r="10825" s="104" customFormat="1"/>
    <row r="10826" s="104" customFormat="1"/>
    <row r="10827" s="104" customFormat="1"/>
    <row r="10828" s="104" customFormat="1"/>
    <row r="10829" s="104" customFormat="1"/>
    <row r="10830" s="104" customFormat="1"/>
    <row r="10831" s="104" customFormat="1"/>
    <row r="10832" s="104" customFormat="1"/>
    <row r="10833" s="104" customFormat="1"/>
    <row r="10834" s="104" customFormat="1"/>
    <row r="10835" s="104" customFormat="1"/>
    <row r="10836" s="104" customFormat="1"/>
    <row r="10837" s="104" customFormat="1"/>
    <row r="10838" s="104" customFormat="1"/>
    <row r="10839" s="104" customFormat="1"/>
    <row r="10840" s="104" customFormat="1"/>
    <row r="10841" s="104" customFormat="1"/>
    <row r="10842" s="104" customFormat="1"/>
    <row r="10843" s="104" customFormat="1"/>
    <row r="10844" s="104" customFormat="1"/>
    <row r="10845" s="104" customFormat="1"/>
    <row r="10846" s="104" customFormat="1"/>
    <row r="10847" s="104" customFormat="1"/>
    <row r="10848" s="104" customFormat="1"/>
    <row r="10849" s="104" customFormat="1"/>
    <row r="10850" s="104" customFormat="1"/>
    <row r="10851" s="104" customFormat="1"/>
    <row r="10852" s="104" customFormat="1"/>
    <row r="10853" s="104" customFormat="1"/>
    <row r="10854" s="104" customFormat="1"/>
    <row r="10855" s="104" customFormat="1"/>
    <row r="10856" s="104" customFormat="1"/>
    <row r="10857" s="104" customFormat="1"/>
    <row r="10858" s="104" customFormat="1"/>
    <row r="10859" s="104" customFormat="1"/>
    <row r="10860" s="104" customFormat="1"/>
    <row r="10861" s="104" customFormat="1"/>
    <row r="10862" s="104" customFormat="1"/>
    <row r="10863" s="104" customFormat="1"/>
    <row r="10864" s="104" customFormat="1"/>
    <row r="10865" s="104" customFormat="1"/>
    <row r="10866" s="104" customFormat="1"/>
    <row r="10867" s="104" customFormat="1"/>
    <row r="10868" s="104" customFormat="1"/>
    <row r="10869" s="104" customFormat="1"/>
    <row r="10870" s="104" customFormat="1"/>
    <row r="10871" s="104" customFormat="1"/>
    <row r="10872" s="104" customFormat="1"/>
    <row r="10873" s="104" customFormat="1"/>
    <row r="10874" s="104" customFormat="1"/>
    <row r="10875" s="104" customFormat="1"/>
    <row r="10876" s="104" customFormat="1"/>
    <row r="10877" s="104" customFormat="1"/>
    <row r="10878" s="104" customFormat="1"/>
    <row r="10879" s="104" customFormat="1"/>
    <row r="10880" s="104" customFormat="1"/>
    <row r="10881" s="104" customFormat="1"/>
    <row r="10882" s="104" customFormat="1"/>
    <row r="10883" s="104" customFormat="1"/>
    <row r="10884" s="104" customFormat="1"/>
    <row r="10885" s="104" customFormat="1"/>
    <row r="10886" s="104" customFormat="1"/>
    <row r="10887" s="104" customFormat="1"/>
    <row r="10888" s="104" customFormat="1"/>
    <row r="10889" s="104" customFormat="1"/>
    <row r="10890" s="104" customFormat="1"/>
    <row r="10891" s="104" customFormat="1"/>
    <row r="10892" s="104" customFormat="1"/>
    <row r="10893" s="104" customFormat="1"/>
    <row r="10894" s="104" customFormat="1"/>
    <row r="10895" s="104" customFormat="1"/>
    <row r="10896" s="104" customFormat="1"/>
    <row r="10897" s="104" customFormat="1"/>
    <row r="10898" s="104" customFormat="1"/>
    <row r="10899" s="104" customFormat="1"/>
    <row r="10900" s="104" customFormat="1"/>
    <row r="10901" s="104" customFormat="1"/>
    <row r="10902" s="104" customFormat="1"/>
    <row r="10903" s="104" customFormat="1"/>
    <row r="10904" s="104" customFormat="1"/>
    <row r="10905" s="104" customFormat="1"/>
    <row r="10906" s="104" customFormat="1"/>
    <row r="10907" s="104" customFormat="1"/>
    <row r="10908" s="104" customFormat="1"/>
    <row r="10909" s="104" customFormat="1"/>
    <row r="10910" s="104" customFormat="1"/>
    <row r="10911" s="104" customFormat="1"/>
    <row r="10912" s="104" customFormat="1"/>
    <row r="10913" s="104" customFormat="1"/>
    <row r="10914" s="104" customFormat="1"/>
    <row r="10915" s="104" customFormat="1"/>
    <row r="10916" s="104" customFormat="1"/>
    <row r="10917" s="104" customFormat="1"/>
    <row r="10918" s="104" customFormat="1"/>
    <row r="10919" s="104" customFormat="1"/>
    <row r="10920" s="104" customFormat="1"/>
    <row r="10921" s="104" customFormat="1"/>
    <row r="10922" s="104" customFormat="1"/>
    <row r="10923" s="104" customFormat="1"/>
    <row r="10924" s="104" customFormat="1"/>
    <row r="10925" s="104" customFormat="1"/>
    <row r="10926" s="104" customFormat="1"/>
    <row r="10927" s="104" customFormat="1"/>
    <row r="10928" s="104" customFormat="1"/>
    <row r="10929" s="104" customFormat="1"/>
    <row r="10930" s="104" customFormat="1"/>
    <row r="10931" s="104" customFormat="1"/>
    <row r="10932" s="104" customFormat="1"/>
    <row r="10933" s="104" customFormat="1"/>
    <row r="10934" s="104" customFormat="1"/>
    <row r="10935" s="104" customFormat="1"/>
    <row r="10936" s="104" customFormat="1"/>
    <row r="10937" s="104" customFormat="1"/>
    <row r="10938" s="104" customFormat="1"/>
    <row r="10939" s="104" customFormat="1"/>
    <row r="10940" s="104" customFormat="1"/>
    <row r="10941" s="104" customFormat="1"/>
    <row r="10942" s="104" customFormat="1"/>
    <row r="10943" s="104" customFormat="1"/>
    <row r="10944" s="104" customFormat="1"/>
    <row r="10945" s="104" customFormat="1"/>
    <row r="10946" s="104" customFormat="1"/>
    <row r="10947" s="104" customFormat="1"/>
    <row r="10948" s="104" customFormat="1"/>
    <row r="10949" s="104" customFormat="1"/>
    <row r="10950" s="104" customFormat="1"/>
    <row r="10951" s="104" customFormat="1"/>
    <row r="10952" s="104" customFormat="1"/>
    <row r="10953" s="104" customFormat="1"/>
    <row r="10954" s="104" customFormat="1"/>
    <row r="10955" s="104" customFormat="1"/>
    <row r="10956" s="104" customFormat="1"/>
    <row r="10957" s="104" customFormat="1"/>
    <row r="10958" s="104" customFormat="1"/>
    <row r="10959" s="104" customFormat="1"/>
    <row r="10960" s="104" customFormat="1"/>
    <row r="10961" s="104" customFormat="1"/>
    <row r="10962" s="104" customFormat="1"/>
    <row r="10963" s="104" customFormat="1"/>
    <row r="10964" s="104" customFormat="1"/>
    <row r="10965" s="104" customFormat="1"/>
    <row r="10966" s="104" customFormat="1"/>
    <row r="10967" s="104" customFormat="1"/>
    <row r="10968" s="104" customFormat="1"/>
    <row r="10969" s="104" customFormat="1"/>
    <row r="10970" s="104" customFormat="1"/>
    <row r="10971" s="104" customFormat="1"/>
    <row r="10972" s="104" customFormat="1"/>
    <row r="10973" s="104" customFormat="1"/>
    <row r="10974" s="104" customFormat="1"/>
    <row r="10975" s="104" customFormat="1"/>
    <row r="10976" s="104" customFormat="1"/>
    <row r="10977" s="104" customFormat="1"/>
    <row r="10978" s="104" customFormat="1"/>
    <row r="10979" s="104" customFormat="1"/>
    <row r="10980" s="104" customFormat="1"/>
    <row r="10981" s="104" customFormat="1"/>
    <row r="10982" s="104" customFormat="1"/>
    <row r="10983" s="104" customFormat="1"/>
    <row r="10984" s="104" customFormat="1"/>
    <row r="10985" s="104" customFormat="1"/>
    <row r="10986" s="104" customFormat="1"/>
    <row r="10987" s="104" customFormat="1"/>
    <row r="10988" s="104" customFormat="1"/>
    <row r="10989" s="104" customFormat="1"/>
    <row r="10990" s="104" customFormat="1"/>
    <row r="10991" s="104" customFormat="1"/>
    <row r="10992" s="104" customFormat="1"/>
    <row r="10993" s="104" customFormat="1"/>
    <row r="10994" s="104" customFormat="1"/>
    <row r="10995" s="104" customFormat="1"/>
    <row r="10996" s="104" customFormat="1"/>
    <row r="10997" s="104" customFormat="1"/>
    <row r="10998" s="104" customFormat="1"/>
    <row r="10999" s="104" customFormat="1"/>
    <row r="11000" s="104" customFormat="1"/>
    <row r="11001" s="104" customFormat="1"/>
    <row r="11002" s="104" customFormat="1"/>
    <row r="11003" s="104" customFormat="1"/>
    <row r="11004" s="104" customFormat="1"/>
    <row r="11005" s="104" customFormat="1"/>
    <row r="11006" s="104" customFormat="1"/>
    <row r="11007" s="104" customFormat="1"/>
    <row r="11008" s="104" customFormat="1"/>
    <row r="11009" s="104" customFormat="1"/>
    <row r="11010" s="104" customFormat="1"/>
    <row r="11011" s="104" customFormat="1"/>
    <row r="11012" s="104" customFormat="1"/>
    <row r="11013" s="104" customFormat="1"/>
    <row r="11014" s="104" customFormat="1"/>
    <row r="11015" s="104" customFormat="1"/>
    <row r="11016" s="104" customFormat="1"/>
    <row r="11017" s="104" customFormat="1"/>
    <row r="11018" s="104" customFormat="1"/>
    <row r="11019" s="104" customFormat="1"/>
    <row r="11020" s="104" customFormat="1"/>
    <row r="11021" s="104" customFormat="1"/>
    <row r="11022" s="104" customFormat="1"/>
    <row r="11023" s="104" customFormat="1"/>
    <row r="11024" s="104" customFormat="1"/>
    <row r="11025" s="104" customFormat="1"/>
    <row r="11026" s="104" customFormat="1"/>
    <row r="11027" s="104" customFormat="1"/>
    <row r="11028" s="104" customFormat="1"/>
    <row r="11029" s="104" customFormat="1"/>
    <row r="11030" s="104" customFormat="1"/>
    <row r="11031" s="104" customFormat="1"/>
    <row r="11032" s="104" customFormat="1"/>
    <row r="11033" s="104" customFormat="1"/>
    <row r="11034" s="104" customFormat="1"/>
    <row r="11035" s="104" customFormat="1"/>
    <row r="11036" s="104" customFormat="1"/>
    <row r="11037" s="104" customFormat="1"/>
    <row r="11038" s="104" customFormat="1"/>
    <row r="11039" s="104" customFormat="1"/>
    <row r="11040" s="104" customFormat="1"/>
    <row r="11041" s="104" customFormat="1"/>
    <row r="11042" s="104" customFormat="1"/>
    <row r="11043" s="104" customFormat="1"/>
    <row r="11044" s="104" customFormat="1"/>
    <row r="11045" s="104" customFormat="1"/>
    <row r="11046" s="104" customFormat="1"/>
    <row r="11047" s="104" customFormat="1"/>
    <row r="11048" s="104" customFormat="1"/>
    <row r="11049" s="104" customFormat="1"/>
    <row r="11050" s="104" customFormat="1"/>
    <row r="11051" s="104" customFormat="1"/>
    <row r="11052" s="104" customFormat="1"/>
    <row r="11053" s="104" customFormat="1"/>
    <row r="11054" s="104" customFormat="1"/>
    <row r="11055" s="104" customFormat="1"/>
    <row r="11056" s="104" customFormat="1"/>
    <row r="11057" s="104" customFormat="1"/>
    <row r="11058" s="104" customFormat="1"/>
    <row r="11059" s="104" customFormat="1"/>
    <row r="11060" s="104" customFormat="1"/>
    <row r="11061" s="104" customFormat="1"/>
    <row r="11062" s="104" customFormat="1"/>
    <row r="11063" s="104" customFormat="1"/>
    <row r="11064" s="104" customFormat="1"/>
    <row r="11065" s="104" customFormat="1"/>
    <row r="11066" s="104" customFormat="1"/>
    <row r="11067" s="104" customFormat="1"/>
    <row r="11068" s="104" customFormat="1"/>
    <row r="11069" s="104" customFormat="1"/>
    <row r="11070" s="104" customFormat="1"/>
    <row r="11071" s="104" customFormat="1"/>
    <row r="11072" s="104" customFormat="1"/>
    <row r="11073" s="104" customFormat="1"/>
    <row r="11074" s="104" customFormat="1"/>
    <row r="11075" s="104" customFormat="1"/>
    <row r="11076" s="104" customFormat="1"/>
    <row r="11077" s="104" customFormat="1"/>
    <row r="11078" s="104" customFormat="1"/>
    <row r="11079" s="104" customFormat="1"/>
    <row r="11080" s="104" customFormat="1"/>
    <row r="11081" s="104" customFormat="1"/>
    <row r="11082" s="104" customFormat="1"/>
    <row r="11083" s="104" customFormat="1"/>
    <row r="11084" s="104" customFormat="1"/>
    <row r="11085" s="104" customFormat="1"/>
    <row r="11086" s="104" customFormat="1"/>
    <row r="11087" s="104" customFormat="1"/>
    <row r="11088" s="104" customFormat="1"/>
    <row r="11089" s="104" customFormat="1"/>
    <row r="11090" s="104" customFormat="1"/>
    <row r="11091" s="104" customFormat="1"/>
    <row r="11092" s="104" customFormat="1"/>
    <row r="11093" s="104" customFormat="1"/>
    <row r="11094" s="104" customFormat="1"/>
    <row r="11095" s="104" customFormat="1"/>
    <row r="11096" s="104" customFormat="1"/>
    <row r="11097" s="104" customFormat="1"/>
    <row r="11098" s="104" customFormat="1"/>
    <row r="11099" s="104" customFormat="1"/>
    <row r="11100" s="104" customFormat="1"/>
    <row r="11101" s="104" customFormat="1"/>
    <row r="11102" s="104" customFormat="1"/>
    <row r="11103" s="104" customFormat="1"/>
    <row r="11104" s="104" customFormat="1"/>
    <row r="11105" s="104" customFormat="1"/>
    <row r="11106" s="104" customFormat="1"/>
    <row r="11107" s="104" customFormat="1"/>
    <row r="11108" s="104" customFormat="1"/>
    <row r="11109" s="104" customFormat="1"/>
    <row r="11110" s="104" customFormat="1"/>
    <row r="11111" s="104" customFormat="1"/>
    <row r="11112" s="104" customFormat="1"/>
    <row r="11113" s="104" customFormat="1"/>
    <row r="11114" s="104" customFormat="1"/>
    <row r="11115" s="104" customFormat="1"/>
    <row r="11116" s="104" customFormat="1"/>
    <row r="11117" s="104" customFormat="1"/>
    <row r="11118" s="104" customFormat="1"/>
    <row r="11119" s="104" customFormat="1"/>
    <row r="11120" s="104" customFormat="1"/>
    <row r="11121" s="104" customFormat="1"/>
    <row r="11122" s="104" customFormat="1"/>
    <row r="11123" s="104" customFormat="1"/>
    <row r="11124" s="104" customFormat="1"/>
    <row r="11125" s="104" customFormat="1"/>
    <row r="11126" s="104" customFormat="1"/>
    <row r="11127" s="104" customFormat="1"/>
    <row r="11128" s="104" customFormat="1"/>
    <row r="11129" s="104" customFormat="1"/>
    <row r="11130" s="104" customFormat="1"/>
    <row r="11131" s="104" customFormat="1"/>
    <row r="11132" s="104" customFormat="1"/>
    <row r="11133" s="104" customFormat="1"/>
    <row r="11134" s="104" customFormat="1"/>
    <row r="11135" s="104" customFormat="1"/>
    <row r="11136" s="104" customFormat="1"/>
    <row r="11137" s="104" customFormat="1"/>
    <row r="11138" s="104" customFormat="1"/>
    <row r="11139" s="104" customFormat="1"/>
    <row r="11140" s="104" customFormat="1"/>
    <row r="11141" s="104" customFormat="1"/>
    <row r="11142" s="104" customFormat="1"/>
    <row r="11143" s="104" customFormat="1"/>
    <row r="11144" s="104" customFormat="1"/>
    <row r="11145" s="104" customFormat="1"/>
    <row r="11146" s="104" customFormat="1"/>
    <row r="11147" s="104" customFormat="1"/>
    <row r="11148" s="104" customFormat="1"/>
    <row r="11149" s="104" customFormat="1"/>
    <row r="11150" s="104" customFormat="1"/>
    <row r="11151" s="104" customFormat="1"/>
    <row r="11152" s="104" customFormat="1"/>
    <row r="11153" s="104" customFormat="1"/>
    <row r="11154" s="104" customFormat="1"/>
    <row r="11155" s="104" customFormat="1"/>
    <row r="11156" s="104" customFormat="1"/>
    <row r="11157" s="104" customFormat="1"/>
    <row r="11158" s="104" customFormat="1"/>
    <row r="11159" s="104" customFormat="1"/>
    <row r="11160" s="104" customFormat="1"/>
    <row r="11161" s="104" customFormat="1"/>
    <row r="11162" s="104" customFormat="1"/>
    <row r="11163" s="104" customFormat="1"/>
    <row r="11164" s="104" customFormat="1"/>
    <row r="11165" s="104" customFormat="1"/>
    <row r="11166" s="104" customFormat="1"/>
    <row r="11167" s="104" customFormat="1"/>
    <row r="11168" s="104" customFormat="1"/>
    <row r="11169" s="104" customFormat="1"/>
    <row r="11170" s="104" customFormat="1"/>
    <row r="11171" s="104" customFormat="1"/>
    <row r="11172" s="104" customFormat="1"/>
    <row r="11173" s="104" customFormat="1"/>
    <row r="11174" s="104" customFormat="1"/>
    <row r="11175" s="104" customFormat="1"/>
    <row r="11176" s="104" customFormat="1"/>
    <row r="11177" s="104" customFormat="1"/>
    <row r="11178" s="104" customFormat="1"/>
    <row r="11179" s="104" customFormat="1"/>
    <row r="11180" s="104" customFormat="1"/>
    <row r="11181" s="104" customFormat="1"/>
    <row r="11182" s="104" customFormat="1"/>
    <row r="11183" s="104" customFormat="1"/>
    <row r="11184" s="104" customFormat="1"/>
    <row r="11185" s="104" customFormat="1"/>
    <row r="11186" s="104" customFormat="1"/>
    <row r="11187" s="104" customFormat="1"/>
    <row r="11188" s="104" customFormat="1"/>
    <row r="11189" s="104" customFormat="1"/>
    <row r="11190" s="104" customFormat="1"/>
    <row r="11191" s="104" customFormat="1"/>
    <row r="11192" s="104" customFormat="1"/>
    <row r="11193" s="104" customFormat="1"/>
    <row r="11194" s="104" customFormat="1"/>
    <row r="11195" s="104" customFormat="1"/>
    <row r="11196" s="104" customFormat="1"/>
    <row r="11197" s="104" customFormat="1"/>
    <row r="11198" s="104" customFormat="1"/>
    <row r="11199" s="104" customFormat="1"/>
    <row r="11200" s="104" customFormat="1"/>
    <row r="11201" s="104" customFormat="1"/>
    <row r="11202" s="104" customFormat="1"/>
    <row r="11203" s="104" customFormat="1"/>
    <row r="11204" s="104" customFormat="1"/>
    <row r="11205" s="104" customFormat="1"/>
    <row r="11206" s="104" customFormat="1"/>
    <row r="11207" s="104" customFormat="1"/>
    <row r="11208" s="104" customFormat="1"/>
    <row r="11209" s="104" customFormat="1"/>
    <row r="11210" s="104" customFormat="1"/>
    <row r="11211" s="104" customFormat="1"/>
    <row r="11212" s="104" customFormat="1"/>
    <row r="11213" s="104" customFormat="1"/>
    <row r="11214" s="104" customFormat="1"/>
    <row r="11215" s="104" customFormat="1"/>
    <row r="11216" s="104" customFormat="1"/>
    <row r="11217" s="104" customFormat="1"/>
    <row r="11218" s="104" customFormat="1"/>
    <row r="11219" s="104" customFormat="1"/>
    <row r="11220" s="104" customFormat="1"/>
    <row r="11221" s="104" customFormat="1"/>
    <row r="11222" s="104" customFormat="1"/>
    <row r="11223" s="104" customFormat="1"/>
    <row r="11224" s="104" customFormat="1"/>
    <row r="11225" s="104" customFormat="1"/>
    <row r="11226" s="104" customFormat="1"/>
    <row r="11227" s="104" customFormat="1"/>
    <row r="11228" s="104" customFormat="1"/>
    <row r="11229" s="104" customFormat="1"/>
    <row r="11230" s="104" customFormat="1"/>
    <row r="11231" s="104" customFormat="1"/>
    <row r="11232" s="104" customFormat="1"/>
    <row r="11233" s="104" customFormat="1"/>
    <row r="11234" s="104" customFormat="1"/>
    <row r="11235" s="104" customFormat="1"/>
    <row r="11236" s="104" customFormat="1"/>
    <row r="11237" s="104" customFormat="1"/>
    <row r="11238" s="104" customFormat="1"/>
    <row r="11239" s="104" customFormat="1"/>
    <row r="11240" s="104" customFormat="1"/>
    <row r="11241" s="104" customFormat="1"/>
    <row r="11242" s="104" customFormat="1"/>
    <row r="11243" s="104" customFormat="1"/>
    <row r="11244" s="104" customFormat="1"/>
    <row r="11245" s="104" customFormat="1"/>
    <row r="11246" s="104" customFormat="1"/>
    <row r="11247" s="104" customFormat="1"/>
    <row r="11248" s="104" customFormat="1"/>
    <row r="11249" s="104" customFormat="1"/>
    <row r="11250" s="104" customFormat="1"/>
    <row r="11251" s="104" customFormat="1"/>
    <row r="11252" s="104" customFormat="1"/>
    <row r="11253" s="104" customFormat="1"/>
    <row r="11254" s="104" customFormat="1"/>
    <row r="11255" s="104" customFormat="1"/>
    <row r="11256" s="104" customFormat="1"/>
    <row r="11257" s="104" customFormat="1"/>
    <row r="11258" s="104" customFormat="1"/>
    <row r="11259" s="104" customFormat="1"/>
    <row r="11260" s="104" customFormat="1"/>
    <row r="11261" s="104" customFormat="1"/>
    <row r="11262" s="104" customFormat="1"/>
    <row r="11263" s="104" customFormat="1"/>
    <row r="11264" s="104" customFormat="1"/>
    <row r="11265" s="104" customFormat="1"/>
    <row r="11266" s="104" customFormat="1"/>
    <row r="11267" s="104" customFormat="1"/>
    <row r="11268" s="104" customFormat="1"/>
    <row r="11269" s="104" customFormat="1"/>
    <row r="11270" s="104" customFormat="1"/>
    <row r="11271" s="104" customFormat="1"/>
    <row r="11272" s="104" customFormat="1"/>
    <row r="11273" s="104" customFormat="1"/>
    <row r="11274" s="104" customFormat="1"/>
    <row r="11275" s="104" customFormat="1"/>
    <row r="11276" s="104" customFormat="1"/>
    <row r="11277" s="104" customFormat="1"/>
    <row r="11278" s="104" customFormat="1"/>
    <row r="11279" s="104" customFormat="1"/>
    <row r="11280" s="104" customFormat="1"/>
    <row r="11281" s="104" customFormat="1"/>
    <row r="11282" s="104" customFormat="1"/>
    <row r="11283" s="104" customFormat="1"/>
    <row r="11284" s="104" customFormat="1"/>
    <row r="11285" s="104" customFormat="1"/>
    <row r="11286" s="104" customFormat="1"/>
    <row r="11287" s="104" customFormat="1"/>
    <row r="11288" s="104" customFormat="1"/>
    <row r="11289" s="104" customFormat="1"/>
    <row r="11290" s="104" customFormat="1"/>
    <row r="11291" s="104" customFormat="1"/>
    <row r="11292" s="104" customFormat="1"/>
    <row r="11293" s="104" customFormat="1"/>
    <row r="11294" s="104" customFormat="1"/>
    <row r="11295" s="104" customFormat="1"/>
    <row r="11296" s="104" customFormat="1"/>
    <row r="11297" s="104" customFormat="1"/>
    <row r="11298" s="104" customFormat="1"/>
    <row r="11299" s="104" customFormat="1"/>
    <row r="11300" s="104" customFormat="1"/>
    <row r="11301" s="104" customFormat="1"/>
    <row r="11302" s="104" customFormat="1"/>
    <row r="11303" s="104" customFormat="1"/>
    <row r="11304" s="104" customFormat="1"/>
    <row r="11305" s="104" customFormat="1"/>
    <row r="11306" s="104" customFormat="1"/>
    <row r="11307" s="104" customFormat="1"/>
    <row r="11308" s="104" customFormat="1"/>
    <row r="11309" s="104" customFormat="1"/>
    <row r="11310" s="104" customFormat="1"/>
    <row r="11311" s="104" customFormat="1"/>
    <row r="11312" s="104" customFormat="1"/>
    <row r="11313" s="104" customFormat="1"/>
    <row r="11314" s="104" customFormat="1"/>
    <row r="11315" s="104" customFormat="1"/>
    <row r="11316" s="104" customFormat="1"/>
    <row r="11317" s="104" customFormat="1"/>
    <row r="11318" s="104" customFormat="1"/>
    <row r="11319" s="104" customFormat="1"/>
    <row r="11320" s="104" customFormat="1"/>
    <row r="11321" s="104" customFormat="1"/>
    <row r="11322" s="104" customFormat="1"/>
    <row r="11323" s="104" customFormat="1"/>
    <row r="11324" s="104" customFormat="1"/>
    <row r="11325" s="104" customFormat="1"/>
    <row r="11326" s="104" customFormat="1"/>
    <row r="11327" s="104" customFormat="1"/>
    <row r="11328" s="104" customFormat="1"/>
    <row r="11329" s="104" customFormat="1"/>
    <row r="11330" s="104" customFormat="1"/>
    <row r="11331" s="104" customFormat="1"/>
    <row r="11332" s="104" customFormat="1"/>
    <row r="11333" s="104" customFormat="1"/>
    <row r="11334" s="104" customFormat="1"/>
    <row r="11335" s="104" customFormat="1"/>
    <row r="11336" s="104" customFormat="1"/>
    <row r="11337" s="104" customFormat="1"/>
    <row r="11338" s="104" customFormat="1"/>
    <row r="11339" s="104" customFormat="1"/>
    <row r="11340" s="104" customFormat="1"/>
    <row r="11341" s="104" customFormat="1"/>
    <row r="11342" s="104" customFormat="1"/>
    <row r="11343" s="104" customFormat="1"/>
    <row r="11344" s="104" customFormat="1"/>
    <row r="11345" s="104" customFormat="1"/>
    <row r="11346" s="104" customFormat="1"/>
    <row r="11347" s="104" customFormat="1"/>
    <row r="11348" s="104" customFormat="1"/>
    <row r="11349" s="104" customFormat="1"/>
    <row r="11350" s="104" customFormat="1"/>
    <row r="11351" s="104" customFormat="1"/>
    <row r="11352" s="104" customFormat="1"/>
    <row r="11353" s="104" customFormat="1"/>
    <row r="11354" s="104" customFormat="1"/>
    <row r="11355" s="104" customFormat="1"/>
    <row r="11356" s="104" customFormat="1"/>
    <row r="11357" s="104" customFormat="1"/>
    <row r="11358" s="104" customFormat="1"/>
    <row r="11359" s="104" customFormat="1"/>
    <row r="11360" s="104" customFormat="1"/>
    <row r="11361" s="104" customFormat="1"/>
    <row r="11362" s="104" customFormat="1"/>
    <row r="11363" s="104" customFormat="1"/>
    <row r="11364" s="104" customFormat="1"/>
    <row r="11365" s="104" customFormat="1"/>
    <row r="11366" s="104" customFormat="1"/>
    <row r="11367" s="104" customFormat="1"/>
    <row r="11368" s="104" customFormat="1"/>
    <row r="11369" s="104" customFormat="1"/>
    <row r="11370" s="104" customFormat="1"/>
    <row r="11371" s="104" customFormat="1"/>
    <row r="11372" s="104" customFormat="1"/>
    <row r="11373" s="104" customFormat="1"/>
    <row r="11374" s="104" customFormat="1"/>
    <row r="11375" s="104" customFormat="1"/>
    <row r="11376" s="104" customFormat="1"/>
    <row r="11377" s="104" customFormat="1"/>
    <row r="11378" s="104" customFormat="1"/>
    <row r="11379" s="104" customFormat="1"/>
    <row r="11380" s="104" customFormat="1"/>
    <row r="11381" s="104" customFormat="1"/>
    <row r="11382" s="104" customFormat="1"/>
    <row r="11383" s="104" customFormat="1"/>
    <row r="11384" s="104" customFormat="1"/>
    <row r="11385" s="104" customFormat="1"/>
    <row r="11386" s="104" customFormat="1"/>
    <row r="11387" s="104" customFormat="1"/>
    <row r="11388" s="104" customFormat="1"/>
    <row r="11389" s="104" customFormat="1"/>
    <row r="11390" s="104" customFormat="1"/>
    <row r="11391" s="104" customFormat="1"/>
    <row r="11392" s="104" customFormat="1"/>
    <row r="11393" s="104" customFormat="1"/>
    <row r="11394" s="104" customFormat="1"/>
    <row r="11395" s="104" customFormat="1"/>
    <row r="11396" s="104" customFormat="1"/>
    <row r="11397" s="104" customFormat="1"/>
    <row r="11398" s="104" customFormat="1"/>
    <row r="11399" s="104" customFormat="1"/>
    <row r="11400" s="104" customFormat="1"/>
    <row r="11401" s="104" customFormat="1"/>
    <row r="11402" s="104" customFormat="1"/>
    <row r="11403" s="104" customFormat="1"/>
    <row r="11404" s="104" customFormat="1"/>
    <row r="11405" s="104" customFormat="1"/>
    <row r="11406" s="104" customFormat="1"/>
    <row r="11407" s="104" customFormat="1"/>
    <row r="11408" s="104" customFormat="1"/>
    <row r="11409" s="104" customFormat="1"/>
    <row r="11410" s="104" customFormat="1"/>
    <row r="11411" s="104" customFormat="1"/>
    <row r="11412" s="104" customFormat="1"/>
    <row r="11413" s="104" customFormat="1"/>
    <row r="11414" s="104" customFormat="1"/>
    <row r="11415" s="104" customFormat="1"/>
    <row r="11416" s="104" customFormat="1"/>
    <row r="11417" s="104" customFormat="1"/>
    <row r="11418" s="104" customFormat="1"/>
    <row r="11419" s="104" customFormat="1"/>
    <row r="11420" s="104" customFormat="1"/>
    <row r="11421" s="104" customFormat="1"/>
    <row r="11422" s="104" customFormat="1"/>
    <row r="11423" s="104" customFormat="1"/>
    <row r="11424" s="104" customFormat="1"/>
    <row r="11425" s="104" customFormat="1"/>
    <row r="11426" s="104" customFormat="1"/>
    <row r="11427" s="104" customFormat="1"/>
    <row r="11428" s="104" customFormat="1"/>
    <row r="11429" s="104" customFormat="1"/>
    <row r="11430" s="104" customFormat="1"/>
    <row r="11431" s="104" customFormat="1"/>
    <row r="11432" s="104" customFormat="1"/>
    <row r="11433" s="104" customFormat="1"/>
    <row r="11434" s="104" customFormat="1"/>
    <row r="11435" s="104" customFormat="1"/>
    <row r="11436" s="104" customFormat="1"/>
    <row r="11437" s="104" customFormat="1"/>
    <row r="11438" s="104" customFormat="1"/>
    <row r="11439" s="104" customFormat="1"/>
    <row r="11440" s="104" customFormat="1"/>
    <row r="11441" s="104" customFormat="1"/>
    <row r="11442" s="104" customFormat="1"/>
    <row r="11443" s="104" customFormat="1"/>
    <row r="11444" s="104" customFormat="1"/>
    <row r="11445" s="104" customFormat="1"/>
    <row r="11446" s="104" customFormat="1"/>
    <row r="11447" s="104" customFormat="1"/>
    <row r="11448" s="104" customFormat="1"/>
    <row r="11449" s="104" customFormat="1"/>
    <row r="11450" s="104" customFormat="1"/>
    <row r="11451" s="104" customFormat="1"/>
    <row r="11452" s="104" customFormat="1"/>
    <row r="11453" s="104" customFormat="1"/>
    <row r="11454" s="104" customFormat="1"/>
    <row r="11455" s="104" customFormat="1"/>
    <row r="11456" s="104" customFormat="1"/>
    <row r="11457" s="104" customFormat="1"/>
    <row r="11458" s="104" customFormat="1"/>
    <row r="11459" s="104" customFormat="1"/>
    <row r="11460" s="104" customFormat="1"/>
    <row r="11461" s="104" customFormat="1"/>
    <row r="11462" s="104" customFormat="1"/>
    <row r="11463" s="104" customFormat="1"/>
    <row r="11464" s="104" customFormat="1"/>
    <row r="11465" s="104" customFormat="1"/>
    <row r="11466" s="104" customFormat="1"/>
    <row r="11467" s="104" customFormat="1"/>
    <row r="11468" s="104" customFormat="1"/>
    <row r="11469" s="104" customFormat="1"/>
    <row r="11470" s="104" customFormat="1"/>
    <row r="11471" s="104" customFormat="1"/>
    <row r="11472" s="104" customFormat="1"/>
    <row r="11473" s="104" customFormat="1"/>
    <row r="11474" s="104" customFormat="1"/>
    <row r="11475" s="104" customFormat="1"/>
    <row r="11476" s="104" customFormat="1"/>
    <row r="11477" s="104" customFormat="1"/>
    <row r="11478" s="104" customFormat="1"/>
    <row r="11479" s="104" customFormat="1"/>
    <row r="11480" s="104" customFormat="1"/>
    <row r="11481" s="104" customFormat="1"/>
    <row r="11482" s="104" customFormat="1"/>
    <row r="11483" s="104" customFormat="1"/>
    <row r="11484" s="104" customFormat="1"/>
    <row r="11485" s="104" customFormat="1"/>
    <row r="11486" s="104" customFormat="1"/>
    <row r="11487" s="104" customFormat="1"/>
    <row r="11488" s="104" customFormat="1"/>
    <row r="11489" s="104" customFormat="1"/>
    <row r="11490" s="104" customFormat="1"/>
    <row r="11491" s="104" customFormat="1"/>
    <row r="11492" s="104" customFormat="1"/>
    <row r="11493" s="104" customFormat="1"/>
    <row r="11494" s="104" customFormat="1"/>
    <row r="11495" s="104" customFormat="1"/>
    <row r="11496" s="104" customFormat="1"/>
    <row r="11497" s="104" customFormat="1"/>
    <row r="11498" s="104" customFormat="1"/>
    <row r="11499" s="104" customFormat="1"/>
    <row r="11500" s="104" customFormat="1"/>
    <row r="11501" s="104" customFormat="1"/>
    <row r="11502" s="104" customFormat="1"/>
    <row r="11503" s="104" customFormat="1"/>
    <row r="11504" s="104" customFormat="1"/>
    <row r="11505" s="104" customFormat="1"/>
    <row r="11506" s="104" customFormat="1"/>
    <row r="11507" s="104" customFormat="1"/>
    <row r="11508" s="104" customFormat="1"/>
    <row r="11509" s="104" customFormat="1"/>
    <row r="11510" s="104" customFormat="1"/>
    <row r="11511" s="104" customFormat="1"/>
    <row r="11512" s="104" customFormat="1"/>
    <row r="11513" s="104" customFormat="1"/>
    <row r="11514" s="104" customFormat="1"/>
    <row r="11515" s="104" customFormat="1"/>
    <row r="11516" s="104" customFormat="1"/>
    <row r="11517" s="104" customFormat="1"/>
    <row r="11518" s="104" customFormat="1"/>
    <row r="11519" s="104" customFormat="1"/>
    <row r="11520" s="104" customFormat="1"/>
    <row r="11521" s="104" customFormat="1"/>
    <row r="11522" s="104" customFormat="1"/>
    <row r="11523" s="104" customFormat="1"/>
    <row r="11524" s="104" customFormat="1"/>
    <row r="11525" s="104" customFormat="1"/>
    <row r="11526" s="104" customFormat="1"/>
    <row r="11527" s="104" customFormat="1"/>
    <row r="11528" s="104" customFormat="1"/>
    <row r="11529" s="104" customFormat="1"/>
    <row r="11530" s="104" customFormat="1"/>
    <row r="11531" s="104" customFormat="1"/>
    <row r="11532" s="104" customFormat="1"/>
    <row r="11533" s="104" customFormat="1"/>
    <row r="11534" s="104" customFormat="1"/>
    <row r="11535" s="104" customFormat="1"/>
    <row r="11536" s="104" customFormat="1"/>
    <row r="11537" s="104" customFormat="1"/>
    <row r="11538" s="104" customFormat="1"/>
    <row r="11539" s="104" customFormat="1"/>
    <row r="11540" s="104" customFormat="1"/>
    <row r="11541" s="104" customFormat="1"/>
    <row r="11542" s="104" customFormat="1"/>
    <row r="11543" s="104" customFormat="1"/>
    <row r="11544" s="104" customFormat="1"/>
    <row r="11545" s="104" customFormat="1"/>
    <row r="11546" s="104" customFormat="1"/>
    <row r="11547" s="104" customFormat="1"/>
    <row r="11548" s="104" customFormat="1"/>
    <row r="11549" s="104" customFormat="1"/>
    <row r="11550" s="104" customFormat="1"/>
    <row r="11551" s="104" customFormat="1"/>
    <row r="11552" s="104" customFormat="1"/>
    <row r="11553" s="104" customFormat="1"/>
    <row r="11554" s="104" customFormat="1"/>
    <row r="11555" s="104" customFormat="1"/>
    <row r="11556" s="104" customFormat="1"/>
    <row r="11557" s="104" customFormat="1"/>
    <row r="11558" s="104" customFormat="1"/>
    <row r="11559" s="104" customFormat="1"/>
    <row r="11560" s="104" customFormat="1"/>
    <row r="11561" s="104" customFormat="1"/>
    <row r="11562" s="104" customFormat="1"/>
    <row r="11563" s="104" customFormat="1"/>
    <row r="11564" s="104" customFormat="1"/>
    <row r="11565" s="104" customFormat="1"/>
    <row r="11566" s="104" customFormat="1"/>
    <row r="11567" s="104" customFormat="1"/>
    <row r="11568" s="104" customFormat="1"/>
    <row r="11569" s="104" customFormat="1"/>
    <row r="11570" s="104" customFormat="1"/>
    <row r="11571" s="104" customFormat="1"/>
    <row r="11572" s="104" customFormat="1"/>
    <row r="11573" s="104" customFormat="1"/>
    <row r="11574" s="104" customFormat="1"/>
    <row r="11575" s="104" customFormat="1"/>
    <row r="11576" s="104" customFormat="1"/>
    <row r="11577" s="104" customFormat="1"/>
    <row r="11578" s="104" customFormat="1"/>
    <row r="11579" s="104" customFormat="1"/>
    <row r="11580" s="104" customFormat="1"/>
    <row r="11581" s="104" customFormat="1"/>
    <row r="11582" s="104" customFormat="1"/>
    <row r="11583" s="104" customFormat="1"/>
    <row r="11584" s="104" customFormat="1"/>
    <row r="11585" s="104" customFormat="1"/>
    <row r="11586" s="104" customFormat="1"/>
    <row r="11587" s="104" customFormat="1"/>
    <row r="11588" s="104" customFormat="1"/>
    <row r="11589" s="104" customFormat="1"/>
    <row r="11590" s="104" customFormat="1"/>
    <row r="11591" s="104" customFormat="1"/>
    <row r="11592" s="104" customFormat="1"/>
    <row r="11593" s="104" customFormat="1"/>
    <row r="11594" s="104" customFormat="1"/>
    <row r="11595" s="104" customFormat="1"/>
    <row r="11596" s="104" customFormat="1"/>
    <row r="11597" s="104" customFormat="1"/>
    <row r="11598" s="104" customFormat="1"/>
    <row r="11599" s="104" customFormat="1"/>
    <row r="11600" s="104" customFormat="1"/>
    <row r="11601" s="104" customFormat="1"/>
    <row r="11602" s="104" customFormat="1"/>
    <row r="11603" s="104" customFormat="1"/>
    <row r="11604" s="104" customFormat="1"/>
    <row r="11605" s="104" customFormat="1"/>
    <row r="11606" s="104" customFormat="1"/>
    <row r="11607" s="104" customFormat="1"/>
    <row r="11608" s="104" customFormat="1"/>
    <row r="11609" s="104" customFormat="1"/>
    <row r="11610" s="104" customFormat="1"/>
    <row r="11611" s="104" customFormat="1"/>
    <row r="11612" s="104" customFormat="1"/>
    <row r="11613" s="104" customFormat="1"/>
    <row r="11614" s="104" customFormat="1"/>
    <row r="11615" s="104" customFormat="1"/>
    <row r="11616" s="104" customFormat="1"/>
    <row r="11617" s="104" customFormat="1"/>
    <row r="11618" s="104" customFormat="1"/>
    <row r="11619" s="104" customFormat="1"/>
    <row r="11620" s="104" customFormat="1"/>
    <row r="11621" s="104" customFormat="1"/>
    <row r="11622" s="104" customFormat="1"/>
    <row r="11623" s="104" customFormat="1"/>
    <row r="11624" s="104" customFormat="1"/>
    <row r="11625" s="104" customFormat="1"/>
    <row r="11626" s="104" customFormat="1"/>
    <row r="11627" s="104" customFormat="1"/>
    <row r="11628" s="104" customFormat="1"/>
    <row r="11629" s="104" customFormat="1"/>
    <row r="11630" s="104" customFormat="1"/>
    <row r="11631" s="104" customFormat="1"/>
    <row r="11632" s="104" customFormat="1"/>
    <row r="11633" s="104" customFormat="1"/>
    <row r="11634" s="104" customFormat="1"/>
    <row r="11635" s="104" customFormat="1"/>
    <row r="11636" s="104" customFormat="1"/>
    <row r="11637" s="104" customFormat="1"/>
    <row r="11638" s="104" customFormat="1"/>
    <row r="11639" s="104" customFormat="1"/>
    <row r="11640" s="104" customFormat="1"/>
    <row r="11641" s="104" customFormat="1"/>
    <row r="11642" s="104" customFormat="1"/>
    <row r="11643" s="104" customFormat="1"/>
    <row r="11644" s="104" customFormat="1"/>
    <row r="11645" s="104" customFormat="1"/>
    <row r="11646" s="104" customFormat="1"/>
    <row r="11647" s="104" customFormat="1"/>
    <row r="11648" s="104" customFormat="1"/>
    <row r="11649" s="104" customFormat="1"/>
    <row r="11650" s="104" customFormat="1"/>
    <row r="11651" s="104" customFormat="1"/>
    <row r="11652" s="104" customFormat="1"/>
    <row r="11653" s="104" customFormat="1"/>
    <row r="11654" s="104" customFormat="1"/>
    <row r="11655" s="104" customFormat="1"/>
    <row r="11656" s="104" customFormat="1"/>
    <row r="11657" s="104" customFormat="1"/>
    <row r="11658" s="104" customFormat="1"/>
    <row r="11659" s="104" customFormat="1"/>
    <row r="11660" s="104" customFormat="1"/>
    <row r="11661" s="104" customFormat="1"/>
    <row r="11662" s="104" customFormat="1"/>
    <row r="11663" s="104" customFormat="1"/>
    <row r="11664" s="104" customFormat="1"/>
    <row r="11665" s="104" customFormat="1"/>
    <row r="11666" s="104" customFormat="1"/>
    <row r="11667" s="104" customFormat="1"/>
    <row r="11668" s="104" customFormat="1"/>
    <row r="11669" s="104" customFormat="1"/>
    <row r="11670" s="104" customFormat="1"/>
    <row r="11671" s="104" customFormat="1"/>
    <row r="11672" s="104" customFormat="1"/>
    <row r="11673" s="104" customFormat="1"/>
    <row r="11674" s="104" customFormat="1"/>
    <row r="11675" s="104" customFormat="1"/>
    <row r="11676" s="104" customFormat="1"/>
    <row r="11677" s="104" customFormat="1"/>
    <row r="11678" s="104" customFormat="1"/>
    <row r="11679" s="104" customFormat="1"/>
    <row r="11680" s="104" customFormat="1"/>
    <row r="11681" s="104" customFormat="1"/>
    <row r="11682" s="104" customFormat="1"/>
    <row r="11683" s="104" customFormat="1"/>
    <row r="11684" s="104" customFormat="1"/>
    <row r="11685" s="104" customFormat="1"/>
    <row r="11686" s="104" customFormat="1"/>
    <row r="11687" s="104" customFormat="1"/>
    <row r="11688" s="104" customFormat="1"/>
    <row r="11689" s="104" customFormat="1"/>
    <row r="11690" s="104" customFormat="1"/>
    <row r="11691" s="104" customFormat="1"/>
    <row r="11692" s="104" customFormat="1"/>
    <row r="11693" s="104" customFormat="1"/>
    <row r="11694" s="104" customFormat="1"/>
    <row r="11695" s="104" customFormat="1"/>
    <row r="11696" s="104" customFormat="1"/>
    <row r="11697" s="104" customFormat="1"/>
    <row r="11698" s="104" customFormat="1"/>
    <row r="11699" s="104" customFormat="1"/>
    <row r="11700" s="104" customFormat="1"/>
    <row r="11701" s="104" customFormat="1"/>
    <row r="11702" s="104" customFormat="1"/>
    <row r="11703" s="104" customFormat="1"/>
    <row r="11704" s="104" customFormat="1"/>
    <row r="11705" s="104" customFormat="1"/>
    <row r="11706" s="104" customFormat="1"/>
    <row r="11707" s="104" customFormat="1"/>
    <row r="11708" s="104" customFormat="1"/>
    <row r="11709" s="104" customFormat="1"/>
    <row r="11710" s="104" customFormat="1"/>
    <row r="11711" s="104" customFormat="1"/>
    <row r="11712" s="104" customFormat="1"/>
    <row r="11713" s="104" customFormat="1"/>
    <row r="11714" s="104" customFormat="1"/>
    <row r="11715" s="104" customFormat="1"/>
    <row r="11716" s="104" customFormat="1"/>
    <row r="11717" s="104" customFormat="1"/>
    <row r="11718" s="104" customFormat="1"/>
    <row r="11719" s="104" customFormat="1"/>
    <row r="11720" s="104" customFormat="1"/>
    <row r="11721" s="104" customFormat="1"/>
    <row r="11722" s="104" customFormat="1"/>
    <row r="11723" s="104" customFormat="1"/>
    <row r="11724" s="104" customFormat="1"/>
    <row r="11725" s="104" customFormat="1"/>
    <row r="11726" s="104" customFormat="1"/>
    <row r="11727" s="104" customFormat="1"/>
    <row r="11728" s="104" customFormat="1"/>
    <row r="11729" s="104" customFormat="1"/>
    <row r="11730" s="104" customFormat="1"/>
    <row r="11731" s="104" customFormat="1"/>
    <row r="11732" s="104" customFormat="1"/>
    <row r="11733" s="104" customFormat="1"/>
    <row r="11734" s="104" customFormat="1"/>
    <row r="11735" s="104" customFormat="1"/>
    <row r="11736" s="104" customFormat="1"/>
    <row r="11737" s="104" customFormat="1"/>
    <row r="11738" s="104" customFormat="1"/>
    <row r="11739" s="104" customFormat="1"/>
    <row r="11740" s="104" customFormat="1"/>
    <row r="11741" s="104" customFormat="1"/>
    <row r="11742" s="104" customFormat="1"/>
    <row r="11743" s="104" customFormat="1"/>
    <row r="11744" s="104" customFormat="1"/>
    <row r="11745" s="104" customFormat="1"/>
    <row r="11746" s="104" customFormat="1"/>
    <row r="11747" s="104" customFormat="1"/>
    <row r="11748" s="104" customFormat="1"/>
    <row r="11749" s="104" customFormat="1"/>
    <row r="11750" s="104" customFormat="1"/>
    <row r="11751" s="104" customFormat="1"/>
    <row r="11752" s="104" customFormat="1"/>
    <row r="11753" s="104" customFormat="1"/>
    <row r="11754" s="104" customFormat="1"/>
    <row r="11755" s="104" customFormat="1"/>
    <row r="11756" s="104" customFormat="1"/>
    <row r="11757" s="104" customFormat="1"/>
    <row r="11758" s="104" customFormat="1"/>
    <row r="11759" s="104" customFormat="1"/>
    <row r="11760" s="104" customFormat="1"/>
    <row r="11761" s="104" customFormat="1"/>
    <row r="11762" s="104" customFormat="1"/>
    <row r="11763" s="104" customFormat="1"/>
    <row r="11764" s="104" customFormat="1"/>
    <row r="11765" s="104" customFormat="1"/>
    <row r="11766" s="104" customFormat="1"/>
    <row r="11767" s="104" customFormat="1"/>
    <row r="11768" s="104" customFormat="1"/>
    <row r="11769" s="104" customFormat="1"/>
    <row r="11770" s="104" customFormat="1"/>
    <row r="11771" s="104" customFormat="1"/>
    <row r="11772" s="104" customFormat="1"/>
    <row r="11773" s="104" customFormat="1"/>
    <row r="11774" s="104" customFormat="1"/>
    <row r="11775" s="104" customFormat="1"/>
    <row r="11776" s="104" customFormat="1"/>
    <row r="11777" s="104" customFormat="1"/>
    <row r="11778" s="104" customFormat="1"/>
    <row r="11779" s="104" customFormat="1"/>
    <row r="11780" s="104" customFormat="1"/>
    <row r="11781" s="104" customFormat="1"/>
    <row r="11782" s="104" customFormat="1"/>
    <row r="11783" s="104" customFormat="1"/>
    <row r="11784" s="104" customFormat="1"/>
    <row r="11785" s="104" customFormat="1"/>
    <row r="11786" s="104" customFormat="1"/>
    <row r="11787" s="104" customFormat="1"/>
    <row r="11788" s="104" customFormat="1"/>
    <row r="11789" s="104" customFormat="1"/>
    <row r="11790" s="104" customFormat="1"/>
    <row r="11791" s="104" customFormat="1"/>
    <row r="11792" s="104" customFormat="1"/>
    <row r="11793" s="104" customFormat="1"/>
    <row r="11794" s="104" customFormat="1"/>
    <row r="11795" s="104" customFormat="1"/>
    <row r="11796" s="104" customFormat="1"/>
    <row r="11797" s="104" customFormat="1"/>
    <row r="11798" s="104" customFormat="1"/>
    <row r="11799" s="104" customFormat="1"/>
    <row r="11800" s="104" customFormat="1"/>
    <row r="11801" s="104" customFormat="1"/>
    <row r="11802" s="104" customFormat="1"/>
    <row r="11803" s="104" customFormat="1"/>
    <row r="11804" s="104" customFormat="1"/>
    <row r="11805" s="104" customFormat="1"/>
    <row r="11806" s="104" customFormat="1"/>
    <row r="11807" s="104" customFormat="1"/>
    <row r="11808" s="104" customFormat="1"/>
    <row r="11809" s="104" customFormat="1"/>
    <row r="11810" s="104" customFormat="1"/>
    <row r="11811" s="104" customFormat="1"/>
    <row r="11812" s="104" customFormat="1"/>
    <row r="11813" s="104" customFormat="1"/>
    <row r="11814" s="104" customFormat="1"/>
    <row r="11815" s="104" customFormat="1"/>
    <row r="11816" s="104" customFormat="1"/>
    <row r="11817" s="104" customFormat="1"/>
    <row r="11818" s="104" customFormat="1"/>
    <row r="11819" s="104" customFormat="1"/>
    <row r="11820" s="104" customFormat="1"/>
    <row r="11821" s="104" customFormat="1"/>
    <row r="11822" s="104" customFormat="1"/>
    <row r="11823" s="104" customFormat="1"/>
    <row r="11824" s="104" customFormat="1"/>
    <row r="11825" s="104" customFormat="1"/>
    <row r="11826" s="104" customFormat="1"/>
    <row r="11827" s="104" customFormat="1"/>
    <row r="11828" s="104" customFormat="1"/>
    <row r="11829" s="104" customFormat="1"/>
    <row r="11830" s="104" customFormat="1"/>
    <row r="11831" s="104" customFormat="1"/>
    <row r="11832" s="104" customFormat="1"/>
    <row r="11833" s="104" customFormat="1"/>
    <row r="11834" s="104" customFormat="1"/>
    <row r="11835" s="104" customFormat="1"/>
    <row r="11836" s="104" customFormat="1"/>
    <row r="11837" s="104" customFormat="1"/>
    <row r="11838" s="104" customFormat="1"/>
    <row r="11839" s="104" customFormat="1"/>
    <row r="11840" s="104" customFormat="1"/>
    <row r="11841" s="104" customFormat="1"/>
    <row r="11842" s="104" customFormat="1"/>
    <row r="11843" s="104" customFormat="1"/>
    <row r="11844" s="104" customFormat="1"/>
    <row r="11845" s="104" customFormat="1"/>
    <row r="11846" s="104" customFormat="1"/>
    <row r="11847" s="104" customFormat="1"/>
    <row r="11848" s="104" customFormat="1"/>
    <row r="11849" s="104" customFormat="1"/>
    <row r="11850" s="104" customFormat="1"/>
    <row r="11851" s="104" customFormat="1"/>
    <row r="11852" s="104" customFormat="1"/>
    <row r="11853" s="104" customFormat="1"/>
    <row r="11854" s="104" customFormat="1"/>
    <row r="11855" s="104" customFormat="1"/>
    <row r="11856" s="104" customFormat="1"/>
    <row r="11857" s="104" customFormat="1"/>
    <row r="11858" s="104" customFormat="1"/>
    <row r="11859" s="104" customFormat="1"/>
    <row r="11860" s="104" customFormat="1"/>
    <row r="11861" s="104" customFormat="1"/>
    <row r="11862" s="104" customFormat="1"/>
    <row r="11863" s="104" customFormat="1"/>
    <row r="11864" s="104" customFormat="1"/>
    <row r="11865" s="104" customFormat="1"/>
    <row r="11866" s="104" customFormat="1"/>
    <row r="11867" s="104" customFormat="1"/>
    <row r="11868" s="104" customFormat="1"/>
    <row r="11869" s="104" customFormat="1"/>
    <row r="11870" s="104" customFormat="1"/>
    <row r="11871" s="104" customFormat="1"/>
    <row r="11872" s="104" customFormat="1"/>
    <row r="11873" s="104" customFormat="1"/>
    <row r="11874" s="104" customFormat="1"/>
    <row r="11875" s="104" customFormat="1"/>
    <row r="11876" s="104" customFormat="1"/>
    <row r="11877" s="104" customFormat="1"/>
    <row r="11878" s="104" customFormat="1"/>
    <row r="11879" s="104" customFormat="1"/>
    <row r="11880" s="104" customFormat="1"/>
    <row r="11881" s="104" customFormat="1"/>
    <row r="11882" s="104" customFormat="1"/>
    <row r="11883" s="104" customFormat="1"/>
    <row r="11884" s="104" customFormat="1"/>
    <row r="11885" s="104" customFormat="1"/>
    <row r="11886" s="104" customFormat="1"/>
    <row r="11887" s="104" customFormat="1"/>
    <row r="11888" s="104" customFormat="1"/>
    <row r="11889" s="104" customFormat="1"/>
    <row r="11890" s="104" customFormat="1"/>
    <row r="11891" s="104" customFormat="1"/>
    <row r="11892" s="104" customFormat="1"/>
    <row r="11893" s="104" customFormat="1"/>
    <row r="11894" s="104" customFormat="1"/>
    <row r="11895" s="104" customFormat="1"/>
    <row r="11896" s="104" customFormat="1"/>
    <row r="11897" s="104" customFormat="1"/>
    <row r="11898" s="104" customFormat="1"/>
    <row r="11899" s="104" customFormat="1"/>
    <row r="11900" s="104" customFormat="1"/>
    <row r="11901" s="104" customFormat="1"/>
    <row r="11902" s="104" customFormat="1"/>
    <row r="11903" s="104" customFormat="1"/>
    <row r="11904" s="104" customFormat="1"/>
    <row r="11905" s="104" customFormat="1"/>
    <row r="11906" s="104" customFormat="1"/>
    <row r="11907" s="104" customFormat="1"/>
    <row r="11908" s="104" customFormat="1"/>
    <row r="11909" s="104" customFormat="1"/>
    <row r="11910" s="104" customFormat="1"/>
    <row r="11911" s="104" customFormat="1"/>
    <row r="11912" s="104" customFormat="1"/>
    <row r="11913" s="104" customFormat="1"/>
    <row r="11914" s="104" customFormat="1"/>
    <row r="11915" s="104" customFormat="1"/>
    <row r="11916" s="104" customFormat="1"/>
    <row r="11917" s="104" customFormat="1"/>
    <row r="11918" s="104" customFormat="1"/>
    <row r="11919" s="104" customFormat="1"/>
    <row r="11920" s="104" customFormat="1"/>
    <row r="11921" s="104" customFormat="1"/>
    <row r="11922" s="104" customFormat="1"/>
    <row r="11923" s="104" customFormat="1"/>
    <row r="11924" s="104" customFormat="1"/>
    <row r="11925" s="104" customFormat="1"/>
    <row r="11926" s="104" customFormat="1"/>
    <row r="11927" s="104" customFormat="1"/>
    <row r="11928" s="104" customFormat="1"/>
    <row r="11929" s="104" customFormat="1"/>
    <row r="11930" s="104" customFormat="1"/>
    <row r="11931" s="104" customFormat="1"/>
    <row r="11932" s="104" customFormat="1"/>
    <row r="11933" s="104" customFormat="1"/>
    <row r="11934" s="104" customFormat="1"/>
    <row r="11935" s="104" customFormat="1"/>
    <row r="11936" s="104" customFormat="1"/>
    <row r="11937" s="104" customFormat="1"/>
    <row r="11938" s="104" customFormat="1"/>
    <row r="11939" s="104" customFormat="1"/>
    <row r="11940" s="104" customFormat="1"/>
    <row r="11941" s="104" customFormat="1"/>
    <row r="11942" s="104" customFormat="1"/>
    <row r="11943" s="104" customFormat="1"/>
    <row r="11944" s="104" customFormat="1"/>
    <row r="11945" s="104" customFormat="1"/>
    <row r="11946" s="104" customFormat="1"/>
    <row r="11947" s="104" customFormat="1"/>
    <row r="11948" s="104" customFormat="1"/>
    <row r="11949" s="104" customFormat="1"/>
    <row r="11950" s="104" customFormat="1"/>
    <row r="11951" s="104" customFormat="1"/>
    <row r="11952" s="104" customFormat="1"/>
    <row r="11953" s="104" customFormat="1"/>
    <row r="11954" s="104" customFormat="1"/>
    <row r="11955" s="104" customFormat="1"/>
    <row r="11956" s="104" customFormat="1"/>
    <row r="11957" s="104" customFormat="1"/>
    <row r="11958" s="104" customFormat="1"/>
    <row r="11959" s="104" customFormat="1"/>
    <row r="11960" s="104" customFormat="1"/>
    <row r="11961" s="104" customFormat="1"/>
    <row r="11962" s="104" customFormat="1"/>
    <row r="11963" s="104" customFormat="1"/>
    <row r="11964" s="104" customFormat="1"/>
    <row r="11965" s="104" customFormat="1"/>
    <row r="11966" s="104" customFormat="1"/>
    <row r="11967" s="104" customFormat="1"/>
    <row r="11968" s="104" customFormat="1"/>
    <row r="11969" s="104" customFormat="1"/>
    <row r="11970" s="104" customFormat="1"/>
    <row r="11971" s="104" customFormat="1"/>
    <row r="11972" s="104" customFormat="1"/>
    <row r="11973" s="104" customFormat="1"/>
    <row r="11974" s="104" customFormat="1"/>
    <row r="11975" s="104" customFormat="1"/>
    <row r="11976" s="104" customFormat="1"/>
    <row r="11977" s="104" customFormat="1"/>
    <row r="11978" s="104" customFormat="1"/>
    <row r="11979" s="104" customFormat="1"/>
    <row r="11980" s="104" customFormat="1"/>
    <row r="11981" s="104" customFormat="1"/>
    <row r="11982" s="104" customFormat="1"/>
    <row r="11983" s="104" customFormat="1"/>
    <row r="11984" s="104" customFormat="1"/>
    <row r="11985" s="104" customFormat="1"/>
    <row r="11986" s="104" customFormat="1"/>
    <row r="11987" s="104" customFormat="1"/>
    <row r="11988" s="104" customFormat="1"/>
    <row r="11989" s="104" customFormat="1"/>
    <row r="11990" s="104" customFormat="1"/>
    <row r="11991" s="104" customFormat="1"/>
    <row r="11992" s="104" customFormat="1"/>
    <row r="11993" s="104" customFormat="1"/>
    <row r="11994" s="104" customFormat="1"/>
    <row r="11995" s="104" customFormat="1"/>
    <row r="11996" s="104" customFormat="1"/>
    <row r="11997" s="104" customFormat="1"/>
    <row r="11998" s="104" customFormat="1"/>
    <row r="11999" s="104" customFormat="1"/>
    <row r="12000" s="104" customFormat="1"/>
    <row r="12001" s="104" customFormat="1"/>
    <row r="12002" s="104" customFormat="1"/>
    <row r="12003" s="104" customFormat="1"/>
    <row r="12004" s="104" customFormat="1"/>
    <row r="12005" s="104" customFormat="1"/>
    <row r="12006" s="104" customFormat="1"/>
    <row r="12007" s="104" customFormat="1"/>
    <row r="12008" s="104" customFormat="1"/>
    <row r="12009" s="104" customFormat="1"/>
    <row r="12010" s="104" customFormat="1"/>
    <row r="12011" s="104" customFormat="1"/>
    <row r="12012" s="104" customFormat="1"/>
    <row r="12013" s="104" customFormat="1"/>
    <row r="12014" s="104" customFormat="1"/>
    <row r="12015" s="104" customFormat="1"/>
    <row r="12016" s="104" customFormat="1"/>
    <row r="12017" s="104" customFormat="1"/>
    <row r="12018" s="104" customFormat="1"/>
    <row r="12019" s="104" customFormat="1"/>
    <row r="12020" s="104" customFormat="1"/>
    <row r="12021" s="104" customFormat="1"/>
    <row r="12022" s="104" customFormat="1"/>
    <row r="12023" s="104" customFormat="1"/>
    <row r="12024" s="104" customFormat="1"/>
    <row r="12025" s="104" customFormat="1"/>
    <row r="12026" s="104" customFormat="1"/>
    <row r="12027" s="104" customFormat="1"/>
    <row r="12028" s="104" customFormat="1"/>
    <row r="12029" s="104" customFormat="1"/>
    <row r="12030" s="104" customFormat="1"/>
    <row r="12031" s="104" customFormat="1"/>
    <row r="12032" s="104" customFormat="1"/>
    <row r="12033" s="104" customFormat="1"/>
    <row r="12034" s="104" customFormat="1"/>
    <row r="12035" s="104" customFormat="1"/>
    <row r="12036" s="104" customFormat="1"/>
    <row r="12037" s="104" customFormat="1"/>
    <row r="12038" s="104" customFormat="1"/>
    <row r="12039" s="104" customFormat="1"/>
    <row r="12040" s="104" customFormat="1"/>
    <row r="12041" s="104" customFormat="1"/>
    <row r="12042" s="104" customFormat="1"/>
    <row r="12043" s="104" customFormat="1"/>
    <row r="12044" s="104" customFormat="1"/>
    <row r="12045" s="104" customFormat="1"/>
    <row r="12046" s="104" customFormat="1"/>
    <row r="12047" s="104" customFormat="1"/>
    <row r="12048" s="104" customFormat="1"/>
    <row r="12049" s="104" customFormat="1"/>
    <row r="12050" s="104" customFormat="1"/>
    <row r="12051" s="104" customFormat="1"/>
    <row r="12052" s="104" customFormat="1"/>
    <row r="12053" s="104" customFormat="1"/>
    <row r="12054" s="104" customFormat="1"/>
    <row r="12055" s="104" customFormat="1"/>
    <row r="12056" s="104" customFormat="1"/>
    <row r="12057" s="104" customFormat="1"/>
    <row r="12058" s="104" customFormat="1"/>
    <row r="12059" s="104" customFormat="1"/>
    <row r="12060" s="104" customFormat="1"/>
    <row r="12061" s="104" customFormat="1"/>
    <row r="12062" s="104" customFormat="1"/>
    <row r="12063" s="104" customFormat="1"/>
    <row r="12064" s="104" customFormat="1"/>
    <row r="12065" s="104" customFormat="1"/>
    <row r="12066" s="104" customFormat="1"/>
    <row r="12067" s="104" customFormat="1"/>
    <row r="12068" s="104" customFormat="1"/>
    <row r="12069" s="104" customFormat="1"/>
    <row r="12070" s="104" customFormat="1"/>
    <row r="12071" s="104" customFormat="1"/>
    <row r="12072" s="104" customFormat="1"/>
    <row r="12073" s="104" customFormat="1"/>
    <row r="12074" s="104" customFormat="1"/>
    <row r="12075" s="104" customFormat="1"/>
    <row r="12076" s="104" customFormat="1"/>
    <row r="12077" s="104" customFormat="1"/>
    <row r="12078" s="104" customFormat="1"/>
    <row r="12079" s="104" customFormat="1"/>
    <row r="12080" s="104" customFormat="1"/>
    <row r="12081" s="104" customFormat="1"/>
    <row r="12082" s="104" customFormat="1"/>
    <row r="12083" s="104" customFormat="1"/>
    <row r="12084" s="104" customFormat="1"/>
    <row r="12085" s="104" customFormat="1"/>
    <row r="12086" s="104" customFormat="1"/>
    <row r="12087" s="104" customFormat="1"/>
    <row r="12088" s="104" customFormat="1"/>
    <row r="12089" s="104" customFormat="1"/>
    <row r="12090" s="104" customFormat="1"/>
    <row r="12091" s="104" customFormat="1"/>
    <row r="12092" s="104" customFormat="1"/>
    <row r="12093" s="104" customFormat="1"/>
    <row r="12094" s="104" customFormat="1"/>
    <row r="12095" s="104" customFormat="1"/>
    <row r="12096" s="104" customFormat="1"/>
    <row r="12097" s="104" customFormat="1"/>
    <row r="12098" s="104" customFormat="1"/>
    <row r="12099" s="104" customFormat="1"/>
    <row r="12100" s="104" customFormat="1"/>
    <row r="12101" s="104" customFormat="1"/>
    <row r="12102" s="104" customFormat="1"/>
    <row r="12103" s="104" customFormat="1"/>
    <row r="12104" s="104" customFormat="1"/>
    <row r="12105" s="104" customFormat="1"/>
    <row r="12106" s="104" customFormat="1"/>
    <row r="12107" s="104" customFormat="1"/>
    <row r="12108" s="104" customFormat="1"/>
    <row r="12109" s="104" customFormat="1"/>
    <row r="12110" s="104" customFormat="1"/>
    <row r="12111" s="104" customFormat="1"/>
    <row r="12112" s="104" customFormat="1"/>
    <row r="12113" s="104" customFormat="1"/>
    <row r="12114" s="104" customFormat="1"/>
    <row r="12115" s="104" customFormat="1"/>
    <row r="12116" s="104" customFormat="1"/>
    <row r="12117" s="104" customFormat="1"/>
    <row r="12118" s="104" customFormat="1"/>
    <row r="12119" s="104" customFormat="1"/>
    <row r="12120" s="104" customFormat="1"/>
    <row r="12121" s="104" customFormat="1"/>
    <row r="12122" s="104" customFormat="1"/>
    <row r="12123" s="104" customFormat="1"/>
    <row r="12124" s="104" customFormat="1"/>
    <row r="12125" s="104" customFormat="1"/>
    <row r="12126" s="104" customFormat="1"/>
    <row r="12127" s="104" customFormat="1"/>
    <row r="12128" s="104" customFormat="1"/>
    <row r="12129" s="104" customFormat="1"/>
    <row r="12130" s="104" customFormat="1"/>
    <row r="12131" s="104" customFormat="1"/>
    <row r="12132" s="104" customFormat="1"/>
    <row r="12133" s="104" customFormat="1"/>
    <row r="12134" s="104" customFormat="1"/>
    <row r="12135" s="104" customFormat="1"/>
    <row r="12136" s="104" customFormat="1"/>
    <row r="12137" s="104" customFormat="1"/>
    <row r="12138" s="104" customFormat="1"/>
    <row r="12139" s="104" customFormat="1"/>
    <row r="12140" s="104" customFormat="1"/>
    <row r="12141" s="104" customFormat="1"/>
    <row r="12142" s="104" customFormat="1"/>
    <row r="12143" s="104" customFormat="1"/>
    <row r="12144" s="104" customFormat="1"/>
    <row r="12145" s="104" customFormat="1"/>
    <row r="12146" s="104" customFormat="1"/>
    <row r="12147" s="104" customFormat="1"/>
    <row r="12148" s="104" customFormat="1"/>
    <row r="12149" s="104" customFormat="1"/>
    <row r="12150" s="104" customFormat="1"/>
    <row r="12151" s="104" customFormat="1"/>
    <row r="12152" s="104" customFormat="1"/>
    <row r="12153" s="104" customFormat="1"/>
    <row r="12154" s="104" customFormat="1"/>
    <row r="12155" s="104" customFormat="1"/>
    <row r="12156" s="104" customFormat="1"/>
    <row r="12157" s="104" customFormat="1"/>
    <row r="12158" s="104" customFormat="1"/>
    <row r="12159" s="104" customFormat="1"/>
    <row r="12160" s="104" customFormat="1"/>
    <row r="12161" s="104" customFormat="1"/>
    <row r="12162" s="104" customFormat="1"/>
    <row r="12163" s="104" customFormat="1"/>
    <row r="12164" s="104" customFormat="1"/>
    <row r="12165" s="104" customFormat="1"/>
    <row r="12166" s="104" customFormat="1"/>
    <row r="12167" s="104" customFormat="1"/>
    <row r="12168" s="104" customFormat="1"/>
    <row r="12169" s="104" customFormat="1"/>
    <row r="12170" s="104" customFormat="1"/>
    <row r="12171" s="104" customFormat="1"/>
    <row r="12172" s="104" customFormat="1"/>
    <row r="12173" s="104" customFormat="1"/>
    <row r="12174" s="104" customFormat="1"/>
    <row r="12175" s="104" customFormat="1"/>
    <row r="12176" s="104" customFormat="1"/>
    <row r="12177" s="104" customFormat="1"/>
    <row r="12178" s="104" customFormat="1"/>
    <row r="12179" s="104" customFormat="1"/>
    <row r="12180" s="104" customFormat="1"/>
    <row r="12181" s="104" customFormat="1"/>
    <row r="12182" s="104" customFormat="1"/>
    <row r="12183" s="104" customFormat="1"/>
    <row r="12184" s="104" customFormat="1"/>
    <row r="12185" s="104" customFormat="1"/>
    <row r="12186" s="104" customFormat="1"/>
    <row r="12187" s="104" customFormat="1"/>
    <row r="12188" s="104" customFormat="1"/>
    <row r="12189" s="104" customFormat="1"/>
    <row r="12190" s="104" customFormat="1"/>
    <row r="12191" s="104" customFormat="1"/>
    <row r="12192" s="104" customFormat="1"/>
    <row r="12193" s="104" customFormat="1"/>
    <row r="12194" s="104" customFormat="1"/>
    <row r="12195" s="104" customFormat="1"/>
    <row r="12196" s="104" customFormat="1"/>
    <row r="12197" s="104" customFormat="1"/>
    <row r="12198" s="104" customFormat="1"/>
    <row r="12199" s="104" customFormat="1"/>
    <row r="12200" s="104" customFormat="1"/>
    <row r="12201" s="104" customFormat="1"/>
    <row r="12202" s="104" customFormat="1"/>
    <row r="12203" s="104" customFormat="1"/>
    <row r="12204" s="104" customFormat="1"/>
    <row r="12205" s="104" customFormat="1"/>
    <row r="12206" s="104" customFormat="1"/>
    <row r="12207" s="104" customFormat="1"/>
    <row r="12208" s="104" customFormat="1"/>
    <row r="12209" s="104" customFormat="1"/>
    <row r="12210" s="104" customFormat="1"/>
    <row r="12211" s="104" customFormat="1"/>
    <row r="12212" s="104" customFormat="1"/>
    <row r="12213" s="104" customFormat="1"/>
    <row r="12214" s="104" customFormat="1"/>
    <row r="12215" s="104" customFormat="1"/>
    <row r="12216" s="104" customFormat="1"/>
    <row r="12217" s="104" customFormat="1"/>
    <row r="12218" s="104" customFormat="1"/>
    <row r="12219" s="104" customFormat="1"/>
    <row r="12220" s="104" customFormat="1"/>
    <row r="12221" s="104" customFormat="1"/>
    <row r="12222" s="104" customFormat="1"/>
    <row r="12223" s="104" customFormat="1"/>
    <row r="12224" s="104" customFormat="1"/>
    <row r="12225" s="104" customFormat="1"/>
    <row r="12226" s="104" customFormat="1"/>
    <row r="12227" s="104" customFormat="1"/>
    <row r="12228" s="104" customFormat="1"/>
    <row r="12229" s="104" customFormat="1"/>
    <row r="12230" s="104" customFormat="1"/>
    <row r="12231" s="104" customFormat="1"/>
    <row r="12232" s="104" customFormat="1"/>
    <row r="12233" s="104" customFormat="1"/>
    <row r="12234" s="104" customFormat="1"/>
    <row r="12235" s="104" customFormat="1"/>
    <row r="12236" s="104" customFormat="1"/>
    <row r="12237" s="104" customFormat="1"/>
    <row r="12238" s="104" customFormat="1"/>
    <row r="12239" s="104" customFormat="1"/>
    <row r="12240" s="104" customFormat="1"/>
    <row r="12241" s="104" customFormat="1"/>
    <row r="12242" s="104" customFormat="1"/>
    <row r="12243" s="104" customFormat="1"/>
    <row r="12244" s="104" customFormat="1"/>
    <row r="12245" s="104" customFormat="1"/>
    <row r="12246" s="104" customFormat="1"/>
    <row r="12247" s="104" customFormat="1"/>
    <row r="12248" s="104" customFormat="1"/>
    <row r="12249" s="104" customFormat="1"/>
    <row r="12250" s="104" customFormat="1"/>
    <row r="12251" s="104" customFormat="1"/>
    <row r="12252" s="104" customFormat="1"/>
    <row r="12253" s="104" customFormat="1"/>
    <row r="12254" s="104" customFormat="1"/>
    <row r="12255" s="104" customFormat="1"/>
    <row r="12256" s="104" customFormat="1"/>
    <row r="12257" s="104" customFormat="1"/>
    <row r="12258" s="104" customFormat="1"/>
    <row r="12259" s="104" customFormat="1"/>
    <row r="12260" s="104" customFormat="1"/>
    <row r="12261" s="104" customFormat="1"/>
    <row r="12262" s="104" customFormat="1"/>
    <row r="12263" s="104" customFormat="1"/>
    <row r="12264" s="104" customFormat="1"/>
    <row r="12265" s="104" customFormat="1"/>
    <row r="12266" s="104" customFormat="1"/>
    <row r="12267" s="104" customFormat="1"/>
    <row r="12268" s="104" customFormat="1"/>
    <row r="12269" s="104" customFormat="1"/>
    <row r="12270" s="104" customFormat="1"/>
    <row r="12271" s="104" customFormat="1"/>
    <row r="12272" s="104" customFormat="1"/>
    <row r="12273" s="104" customFormat="1"/>
    <row r="12274" s="104" customFormat="1"/>
    <row r="12275" s="104" customFormat="1"/>
    <row r="12276" s="104" customFormat="1"/>
    <row r="12277" s="104" customFormat="1"/>
    <row r="12278" s="104" customFormat="1"/>
    <row r="12279" s="104" customFormat="1"/>
    <row r="12280" s="104" customFormat="1"/>
    <row r="12281" s="104" customFormat="1"/>
    <row r="12282" s="104" customFormat="1"/>
    <row r="12283" s="104" customFormat="1"/>
    <row r="12284" s="104" customFormat="1"/>
    <row r="12285" s="104" customFormat="1"/>
    <row r="12286" s="104" customFormat="1"/>
    <row r="12287" s="104" customFormat="1"/>
    <row r="12288" s="104" customFormat="1"/>
    <row r="12289" s="104" customFormat="1"/>
    <row r="12290" s="104" customFormat="1"/>
    <row r="12291" s="104" customFormat="1"/>
    <row r="12292" s="104" customFormat="1"/>
    <row r="12293" s="104" customFormat="1"/>
    <row r="12294" s="104" customFormat="1"/>
    <row r="12295" s="104" customFormat="1"/>
    <row r="12296" s="104" customFormat="1"/>
    <row r="12297" s="104" customFormat="1"/>
    <row r="12298" s="104" customFormat="1"/>
    <row r="12299" s="104" customFormat="1"/>
    <row r="12300" s="104" customFormat="1"/>
    <row r="12301" s="104" customFormat="1"/>
    <row r="12302" s="104" customFormat="1"/>
    <row r="12303" s="104" customFormat="1"/>
    <row r="12304" s="104" customFormat="1"/>
    <row r="12305" s="104" customFormat="1"/>
    <row r="12306" s="104" customFormat="1"/>
    <row r="12307" s="104" customFormat="1"/>
    <row r="12308" s="104" customFormat="1"/>
    <row r="12309" s="104" customFormat="1"/>
    <row r="12310" s="104" customFormat="1"/>
    <row r="12311" s="104" customFormat="1"/>
    <row r="12312" s="104" customFormat="1"/>
    <row r="12313" s="104" customFormat="1"/>
    <row r="12314" s="104" customFormat="1"/>
    <row r="12315" s="104" customFormat="1"/>
    <row r="12316" s="104" customFormat="1"/>
    <row r="12317" s="104" customFormat="1"/>
    <row r="12318" s="104" customFormat="1"/>
    <row r="12319" s="104" customFormat="1"/>
    <row r="12320" s="104" customFormat="1"/>
    <row r="12321" s="104" customFormat="1"/>
    <row r="12322" s="104" customFormat="1"/>
    <row r="12323" s="104" customFormat="1"/>
    <row r="12324" s="104" customFormat="1"/>
    <row r="12325" s="104" customFormat="1"/>
    <row r="12326" s="104" customFormat="1"/>
    <row r="12327" s="104" customFormat="1"/>
    <row r="12328" s="104" customFormat="1"/>
    <row r="12329" s="104" customFormat="1"/>
    <row r="12330" s="104" customFormat="1"/>
    <row r="12331" s="104" customFormat="1"/>
    <row r="12332" s="104" customFormat="1"/>
    <row r="12333" s="104" customFormat="1"/>
    <row r="12334" s="104" customFormat="1"/>
    <row r="12335" s="104" customFormat="1"/>
    <row r="12336" s="104" customFormat="1"/>
    <row r="12337" s="104" customFormat="1"/>
    <row r="12338" s="104" customFormat="1"/>
    <row r="12339" s="104" customFormat="1"/>
    <row r="12340" s="104" customFormat="1"/>
    <row r="12341" s="104" customFormat="1"/>
    <row r="12342" s="104" customFormat="1"/>
    <row r="12343" s="104" customFormat="1"/>
    <row r="12344" s="104" customFormat="1"/>
    <row r="12345" s="104" customFormat="1"/>
    <row r="12346" s="104" customFormat="1"/>
    <row r="12347" s="104" customFormat="1"/>
    <row r="12348" s="104" customFormat="1"/>
    <row r="12349" s="104" customFormat="1"/>
    <row r="12350" s="104" customFormat="1"/>
    <row r="12351" s="104" customFormat="1"/>
    <row r="12352" s="104" customFormat="1"/>
    <row r="12353" s="104" customFormat="1"/>
    <row r="12354" s="104" customFormat="1"/>
    <row r="12355" s="104" customFormat="1"/>
    <row r="12356" s="104" customFormat="1"/>
    <row r="12357" s="104" customFormat="1"/>
    <row r="12358" s="104" customFormat="1"/>
    <row r="12359" s="104" customFormat="1"/>
    <row r="12360" s="104" customFormat="1"/>
    <row r="12361" s="104" customFormat="1"/>
    <row r="12362" s="104" customFormat="1"/>
    <row r="12363" s="104" customFormat="1"/>
    <row r="12364" s="104" customFormat="1"/>
    <row r="12365" s="104" customFormat="1"/>
    <row r="12366" s="104" customFormat="1"/>
    <row r="12367" s="104" customFormat="1"/>
    <row r="12368" s="104" customFormat="1"/>
    <row r="12369" s="104" customFormat="1"/>
    <row r="12370" s="104" customFormat="1"/>
    <row r="12371" s="104" customFormat="1"/>
    <row r="12372" s="104" customFormat="1"/>
    <row r="12373" s="104" customFormat="1"/>
    <row r="12374" s="104" customFormat="1"/>
    <row r="12375" s="104" customFormat="1"/>
    <row r="12376" s="104" customFormat="1"/>
    <row r="12377" s="104" customFormat="1"/>
    <row r="12378" s="104" customFormat="1"/>
    <row r="12379" s="104" customFormat="1"/>
    <row r="12380" s="104" customFormat="1"/>
    <row r="12381" s="104" customFormat="1"/>
    <row r="12382" s="104" customFormat="1"/>
    <row r="12383" s="104" customFormat="1"/>
    <row r="12384" s="104" customFormat="1"/>
    <row r="12385" s="104" customFormat="1"/>
    <row r="12386" s="104" customFormat="1"/>
    <row r="12387" s="104" customFormat="1"/>
    <row r="12388" s="104" customFormat="1"/>
    <row r="12389" s="104" customFormat="1"/>
    <row r="12390" s="104" customFormat="1"/>
    <row r="12391" s="104" customFormat="1"/>
    <row r="12392" s="104" customFormat="1"/>
    <row r="12393" s="104" customFormat="1"/>
    <row r="12394" s="104" customFormat="1"/>
    <row r="12395" s="104" customFormat="1"/>
    <row r="12396" s="104" customFormat="1"/>
    <row r="12397" s="104" customFormat="1"/>
    <row r="12398" s="104" customFormat="1"/>
    <row r="12399" s="104" customFormat="1"/>
    <row r="12400" s="104" customFormat="1"/>
    <row r="12401" s="104" customFormat="1"/>
    <row r="12402" s="104" customFormat="1"/>
    <row r="12403" s="104" customFormat="1"/>
    <row r="12404" s="104" customFormat="1"/>
    <row r="12405" s="104" customFormat="1"/>
    <row r="12406" s="104" customFormat="1"/>
    <row r="12407" s="104" customFormat="1"/>
    <row r="12408" s="104" customFormat="1"/>
    <row r="12409" s="104" customFormat="1"/>
    <row r="12410" s="104" customFormat="1"/>
    <row r="12411" s="104" customFormat="1"/>
    <row r="12412" s="104" customFormat="1"/>
    <row r="12413" s="104" customFormat="1"/>
    <row r="12414" s="104" customFormat="1"/>
    <row r="12415" s="104" customFormat="1"/>
    <row r="12416" s="104" customFormat="1"/>
    <row r="12417" s="104" customFormat="1"/>
    <row r="12418" s="104" customFormat="1"/>
    <row r="12419" s="104" customFormat="1"/>
    <row r="12420" s="104" customFormat="1"/>
    <row r="12421" s="104" customFormat="1"/>
    <row r="12422" s="104" customFormat="1"/>
    <row r="12423" s="104" customFormat="1"/>
    <row r="12424" s="104" customFormat="1"/>
    <row r="12425" s="104" customFormat="1"/>
    <row r="12426" s="104" customFormat="1"/>
    <row r="12427" s="104" customFormat="1"/>
    <row r="12428" s="104" customFormat="1"/>
    <row r="12429" s="104" customFormat="1"/>
    <row r="12430" s="104" customFormat="1"/>
    <row r="12431" s="104" customFormat="1"/>
    <row r="12432" s="104" customFormat="1"/>
    <row r="12433" s="104" customFormat="1"/>
    <row r="12434" s="104" customFormat="1"/>
    <row r="12435" s="104" customFormat="1"/>
    <row r="12436" s="104" customFormat="1"/>
    <row r="12437" s="104" customFormat="1"/>
    <row r="12438" s="104" customFormat="1"/>
    <row r="12439" s="104" customFormat="1"/>
    <row r="12440" s="104" customFormat="1"/>
    <row r="12441" s="104" customFormat="1"/>
    <row r="12442" s="104" customFormat="1"/>
    <row r="12443" s="104" customFormat="1"/>
    <row r="12444" s="104" customFormat="1"/>
    <row r="12445" s="104" customFormat="1"/>
    <row r="12446" s="104" customFormat="1"/>
    <row r="12447" s="104" customFormat="1"/>
    <row r="12448" s="104" customFormat="1"/>
    <row r="12449" s="104" customFormat="1"/>
    <row r="12450" s="104" customFormat="1"/>
    <row r="12451" s="104" customFormat="1"/>
    <row r="12452" s="104" customFormat="1"/>
    <row r="12453" s="104" customFormat="1"/>
    <row r="12454" s="104" customFormat="1"/>
    <row r="12455" s="104" customFormat="1"/>
    <row r="12456" s="104" customFormat="1"/>
    <row r="12457" s="104" customFormat="1"/>
    <row r="12458" s="104" customFormat="1"/>
    <row r="12459" s="104" customFormat="1"/>
    <row r="12460" s="104" customFormat="1"/>
    <row r="12461" s="104" customFormat="1"/>
    <row r="12462" s="104" customFormat="1"/>
    <row r="12463" s="104" customFormat="1"/>
    <row r="12464" s="104" customFormat="1"/>
    <row r="12465" s="104" customFormat="1"/>
    <row r="12466" s="104" customFormat="1"/>
    <row r="12467" s="104" customFormat="1"/>
    <row r="12468" s="104" customFormat="1"/>
    <row r="12469" s="104" customFormat="1"/>
    <row r="12470" s="104" customFormat="1"/>
    <row r="12471" s="104" customFormat="1"/>
    <row r="12472" s="104" customFormat="1"/>
    <row r="12473" s="104" customFormat="1"/>
    <row r="12474" s="104" customFormat="1"/>
    <row r="12475" s="104" customFormat="1"/>
    <row r="12476" s="104" customFormat="1"/>
    <row r="12477" s="104" customFormat="1"/>
    <row r="12478" s="104" customFormat="1"/>
    <row r="12479" s="104" customFormat="1"/>
    <row r="12480" s="104" customFormat="1"/>
    <row r="12481" s="104" customFormat="1"/>
    <row r="12482" s="104" customFormat="1"/>
    <row r="12483" s="104" customFormat="1"/>
    <row r="12484" s="104" customFormat="1"/>
    <row r="12485" s="104" customFormat="1"/>
    <row r="12486" s="104" customFormat="1"/>
    <row r="12487" s="104" customFormat="1"/>
    <row r="12488" s="104" customFormat="1"/>
    <row r="12489" s="104" customFormat="1"/>
    <row r="12490" s="104" customFormat="1"/>
    <row r="12491" s="104" customFormat="1"/>
    <row r="12492" s="104" customFormat="1"/>
    <row r="12493" s="104" customFormat="1"/>
    <row r="12494" s="104" customFormat="1"/>
    <row r="12495" s="104" customFormat="1"/>
    <row r="12496" s="104" customFormat="1"/>
    <row r="12497" s="104" customFormat="1"/>
    <row r="12498" s="104" customFormat="1"/>
    <row r="12499" s="104" customFormat="1"/>
    <row r="12500" s="104" customFormat="1"/>
    <row r="12501" s="104" customFormat="1"/>
    <row r="12502" s="104" customFormat="1"/>
    <row r="12503" s="104" customFormat="1"/>
    <row r="12504" s="104" customFormat="1"/>
    <row r="12505" s="104" customFormat="1"/>
    <row r="12506" s="104" customFormat="1"/>
    <row r="12507" s="104" customFormat="1"/>
    <row r="12508" s="104" customFormat="1"/>
    <row r="12509" s="104" customFormat="1"/>
    <row r="12510" s="104" customFormat="1"/>
    <row r="12511" s="104" customFormat="1"/>
    <row r="12512" s="104" customFormat="1"/>
    <row r="12513" s="104" customFormat="1"/>
    <row r="12514" s="104" customFormat="1"/>
    <row r="12515" s="104" customFormat="1"/>
    <row r="12516" s="104" customFormat="1"/>
    <row r="12517" s="104" customFormat="1"/>
    <row r="12518" s="104" customFormat="1"/>
    <row r="12519" s="104" customFormat="1"/>
    <row r="12520" s="104" customFormat="1"/>
    <row r="12521" s="104" customFormat="1"/>
    <row r="12522" s="104" customFormat="1"/>
    <row r="12523" s="104" customFormat="1"/>
    <row r="12524" s="104" customFormat="1"/>
    <row r="12525" s="104" customFormat="1"/>
    <row r="12526" s="104" customFormat="1"/>
    <row r="12527" s="104" customFormat="1"/>
    <row r="12528" s="104" customFormat="1"/>
    <row r="12529" s="104" customFormat="1"/>
    <row r="12530" s="104" customFormat="1"/>
    <row r="12531" s="104" customFormat="1"/>
    <row r="12532" s="104" customFormat="1"/>
    <row r="12533" s="104" customFormat="1"/>
    <row r="12534" s="104" customFormat="1"/>
    <row r="12535" s="104" customFormat="1"/>
    <row r="12536" s="104" customFormat="1"/>
    <row r="12537" s="104" customFormat="1"/>
    <row r="12538" s="104" customFormat="1"/>
    <row r="12539" s="104" customFormat="1"/>
    <row r="12540" s="104" customFormat="1"/>
    <row r="12541" s="104" customFormat="1"/>
    <row r="12542" s="104" customFormat="1"/>
    <row r="12543" s="104" customFormat="1"/>
    <row r="12544" s="104" customFormat="1"/>
    <row r="12545" s="104" customFormat="1"/>
    <row r="12546" s="104" customFormat="1"/>
    <row r="12547" s="104" customFormat="1"/>
    <row r="12548" s="104" customFormat="1"/>
    <row r="12549" s="104" customFormat="1"/>
    <row r="12550" s="104" customFormat="1"/>
    <row r="12551" s="104" customFormat="1"/>
    <row r="12552" s="104" customFormat="1"/>
    <row r="12553" s="104" customFormat="1"/>
    <row r="12554" s="104" customFormat="1"/>
    <row r="12555" s="104" customFormat="1"/>
    <row r="12556" s="104" customFormat="1"/>
    <row r="12557" s="104" customFormat="1"/>
    <row r="12558" s="104" customFormat="1"/>
    <row r="12559" s="104" customFormat="1"/>
    <row r="12560" s="104" customFormat="1"/>
    <row r="12561" s="104" customFormat="1"/>
    <row r="12562" s="104" customFormat="1"/>
    <row r="12563" s="104" customFormat="1"/>
    <row r="12564" s="104" customFormat="1"/>
    <row r="12565" s="104" customFormat="1"/>
    <row r="12566" s="104" customFormat="1"/>
    <row r="12567" s="104" customFormat="1"/>
    <row r="12568" s="104" customFormat="1"/>
    <row r="12569" s="104" customFormat="1"/>
    <row r="12570" s="104" customFormat="1"/>
    <row r="12571" s="104" customFormat="1"/>
    <row r="12572" s="104" customFormat="1"/>
    <row r="12573" s="104" customFormat="1"/>
    <row r="12574" s="104" customFormat="1"/>
    <row r="12575" s="104" customFormat="1"/>
    <row r="12576" s="104" customFormat="1"/>
    <row r="12577" s="104" customFormat="1"/>
    <row r="12578" s="104" customFormat="1"/>
    <row r="12579" s="104" customFormat="1"/>
    <row r="12580" s="104" customFormat="1"/>
    <row r="12581" s="104" customFormat="1"/>
    <row r="12582" s="104" customFormat="1"/>
    <row r="12583" s="104" customFormat="1"/>
    <row r="12584" s="104" customFormat="1"/>
    <row r="12585" s="104" customFormat="1"/>
    <row r="12586" s="104" customFormat="1"/>
    <row r="12587" s="104" customFormat="1"/>
    <row r="12588" s="104" customFormat="1"/>
    <row r="12589" s="104" customFormat="1"/>
    <row r="12590" s="104" customFormat="1"/>
    <row r="12591" s="104" customFormat="1"/>
    <row r="12592" s="104" customFormat="1"/>
    <row r="12593" s="104" customFormat="1"/>
    <row r="12594" s="104" customFormat="1"/>
    <row r="12595" s="104" customFormat="1"/>
    <row r="12596" s="104" customFormat="1"/>
    <row r="12597" s="104" customFormat="1"/>
    <row r="12598" s="104" customFormat="1"/>
    <row r="12599" s="104" customFormat="1"/>
    <row r="12600" s="104" customFormat="1"/>
    <row r="12601" s="104" customFormat="1"/>
    <row r="12602" s="104" customFormat="1"/>
    <row r="12603" s="104" customFormat="1"/>
    <row r="12604" s="104" customFormat="1"/>
    <row r="12605" s="104" customFormat="1"/>
    <row r="12606" s="104" customFormat="1"/>
    <row r="12607" s="104" customFormat="1"/>
    <row r="12608" s="104" customFormat="1"/>
    <row r="12609" s="104" customFormat="1"/>
    <row r="12610" s="104" customFormat="1"/>
    <row r="12611" s="104" customFormat="1"/>
    <row r="12612" s="104" customFormat="1"/>
    <row r="12613" s="104" customFormat="1"/>
    <row r="12614" s="104" customFormat="1"/>
    <row r="12615" s="104" customFormat="1"/>
    <row r="12616" s="104" customFormat="1"/>
    <row r="12617" s="104" customFormat="1"/>
    <row r="12618" s="104" customFormat="1"/>
    <row r="12619" s="104" customFormat="1"/>
    <row r="12620" s="104" customFormat="1"/>
    <row r="12621" s="104" customFormat="1"/>
    <row r="12622" s="104" customFormat="1"/>
    <row r="12623" s="104" customFormat="1"/>
    <row r="12624" s="104" customFormat="1"/>
    <row r="12625" s="104" customFormat="1"/>
    <row r="12626" s="104" customFormat="1"/>
    <row r="12627" s="104" customFormat="1"/>
    <row r="12628" s="104" customFormat="1"/>
    <row r="12629" s="104" customFormat="1"/>
    <row r="12630" s="104" customFormat="1"/>
    <row r="12631" s="104" customFormat="1"/>
    <row r="12632" s="104" customFormat="1"/>
    <row r="12633" s="104" customFormat="1"/>
    <row r="12634" s="104" customFormat="1"/>
    <row r="12635" s="104" customFormat="1"/>
    <row r="12636" s="104" customFormat="1"/>
    <row r="12637" s="104" customFormat="1"/>
    <row r="12638" s="104" customFormat="1"/>
    <row r="12639" s="104" customFormat="1"/>
    <row r="12640" s="104" customFormat="1"/>
    <row r="12641" s="104" customFormat="1"/>
    <row r="12642" s="104" customFormat="1"/>
    <row r="12643" s="104" customFormat="1"/>
    <row r="12644" s="104" customFormat="1"/>
    <row r="12645" s="104" customFormat="1"/>
    <row r="12646" s="104" customFormat="1"/>
    <row r="12647" s="104" customFormat="1"/>
    <row r="12648" s="104" customFormat="1"/>
    <row r="12649" s="104" customFormat="1"/>
    <row r="12650" s="104" customFormat="1"/>
    <row r="12651" s="104" customFormat="1"/>
    <row r="12652" s="104" customFormat="1"/>
    <row r="12653" s="104" customFormat="1"/>
    <row r="12654" s="104" customFormat="1"/>
    <row r="12655" s="104" customFormat="1"/>
    <row r="12656" s="104" customFormat="1"/>
    <row r="12657" s="104" customFormat="1"/>
    <row r="12658" s="104" customFormat="1"/>
    <row r="12659" s="104" customFormat="1"/>
    <row r="12660" s="104" customFormat="1"/>
    <row r="12661" s="104" customFormat="1"/>
    <row r="12662" s="104" customFormat="1"/>
    <row r="12663" s="104" customFormat="1"/>
    <row r="12664" s="104" customFormat="1"/>
    <row r="12665" s="104" customFormat="1"/>
    <row r="12666" s="104" customFormat="1"/>
    <row r="12667" s="104" customFormat="1"/>
    <row r="12668" s="104" customFormat="1"/>
    <row r="12669" s="104" customFormat="1"/>
    <row r="12670" s="104" customFormat="1"/>
    <row r="12671" s="104" customFormat="1"/>
    <row r="12672" s="104" customFormat="1"/>
    <row r="12673" s="104" customFormat="1"/>
    <row r="12674" s="104" customFormat="1"/>
    <row r="12675" s="104" customFormat="1"/>
    <row r="12676" s="104" customFormat="1"/>
    <row r="12677" s="104" customFormat="1"/>
    <row r="12678" s="104" customFormat="1"/>
    <row r="12679" s="104" customFormat="1"/>
    <row r="12680" s="104" customFormat="1"/>
    <row r="12681" s="104" customFormat="1"/>
    <row r="12682" s="104" customFormat="1"/>
    <row r="12683" s="104" customFormat="1"/>
    <row r="12684" s="104" customFormat="1"/>
    <row r="12685" s="104" customFormat="1"/>
    <row r="12686" s="104" customFormat="1"/>
    <row r="12687" s="104" customFormat="1"/>
    <row r="12688" s="104" customFormat="1"/>
    <row r="12689" s="104" customFormat="1"/>
    <row r="12690" s="104" customFormat="1"/>
    <row r="12691" s="104" customFormat="1"/>
    <row r="12692" s="104" customFormat="1"/>
    <row r="12693" s="104" customFormat="1"/>
    <row r="12694" s="104" customFormat="1"/>
    <row r="12695" s="104" customFormat="1"/>
    <row r="12696" s="104" customFormat="1"/>
    <row r="12697" s="104" customFormat="1"/>
    <row r="12698" s="104" customFormat="1"/>
    <row r="12699" s="104" customFormat="1"/>
    <row r="12700" s="104" customFormat="1"/>
    <row r="12701" s="104" customFormat="1"/>
    <row r="12702" s="104" customFormat="1"/>
    <row r="12703" s="104" customFormat="1"/>
    <row r="12704" s="104" customFormat="1"/>
    <row r="12705" s="104" customFormat="1"/>
    <row r="12706" s="104" customFormat="1"/>
    <row r="12707" s="104" customFormat="1"/>
    <row r="12708" s="104" customFormat="1"/>
    <row r="12709" s="104" customFormat="1"/>
    <row r="12710" s="104" customFormat="1"/>
    <row r="12711" s="104" customFormat="1"/>
    <row r="12712" s="104" customFormat="1"/>
    <row r="12713" s="104" customFormat="1"/>
    <row r="12714" s="104" customFormat="1"/>
    <row r="12715" s="104" customFormat="1"/>
    <row r="12716" s="104" customFormat="1"/>
    <row r="12717" s="104" customFormat="1"/>
    <row r="12718" s="104" customFormat="1"/>
    <row r="12719" s="104" customFormat="1"/>
    <row r="12720" s="104" customFormat="1"/>
    <row r="12721" s="104" customFormat="1"/>
    <row r="12722" s="104" customFormat="1"/>
    <row r="12723" s="104" customFormat="1"/>
    <row r="12724" s="104" customFormat="1"/>
    <row r="12725" s="104" customFormat="1"/>
    <row r="12726" s="104" customFormat="1"/>
    <row r="12727" s="104" customFormat="1"/>
    <row r="12728" s="104" customFormat="1"/>
    <row r="12729" s="104" customFormat="1"/>
    <row r="12730" s="104" customFormat="1"/>
    <row r="12731" s="104" customFormat="1"/>
    <row r="12732" s="104" customFormat="1"/>
    <row r="12733" s="104" customFormat="1"/>
    <row r="12734" s="104" customFormat="1"/>
    <row r="12735" s="104" customFormat="1"/>
    <row r="12736" s="104" customFormat="1"/>
    <row r="12737" s="104" customFormat="1"/>
    <row r="12738" s="104" customFormat="1"/>
    <row r="12739" s="104" customFormat="1"/>
    <row r="12740" s="104" customFormat="1"/>
    <row r="12741" s="104" customFormat="1"/>
    <row r="12742" s="104" customFormat="1"/>
    <row r="12743" s="104" customFormat="1"/>
    <row r="12744" s="104" customFormat="1"/>
    <row r="12745" s="104" customFormat="1"/>
    <row r="12746" s="104" customFormat="1"/>
    <row r="12747" s="104" customFormat="1"/>
    <row r="12748" s="104" customFormat="1"/>
    <row r="12749" s="104" customFormat="1"/>
    <row r="12750" s="104" customFormat="1"/>
    <row r="12751" s="104" customFormat="1"/>
    <row r="12752" s="104" customFormat="1"/>
    <row r="12753" s="104" customFormat="1"/>
    <row r="12754" s="104" customFormat="1"/>
    <row r="12755" s="104" customFormat="1"/>
    <row r="12756" s="104" customFormat="1"/>
    <row r="12757" s="104" customFormat="1"/>
    <row r="12758" s="104" customFormat="1"/>
    <row r="12759" s="104" customFormat="1"/>
    <row r="12760" s="104" customFormat="1"/>
    <row r="12761" s="104" customFormat="1"/>
    <row r="12762" s="104" customFormat="1"/>
    <row r="12763" s="104" customFormat="1"/>
    <row r="12764" s="104" customFormat="1"/>
    <row r="12765" s="104" customFormat="1"/>
    <row r="12766" s="104" customFormat="1"/>
    <row r="12767" s="104" customFormat="1"/>
    <row r="12768" s="104" customFormat="1"/>
    <row r="12769" s="104" customFormat="1"/>
    <row r="12770" s="104" customFormat="1"/>
    <row r="12771" s="104" customFormat="1"/>
    <row r="12772" s="104" customFormat="1"/>
    <row r="12773" s="104" customFormat="1"/>
    <row r="12774" s="104" customFormat="1"/>
    <row r="12775" s="104" customFormat="1"/>
    <row r="12776" s="104" customFormat="1"/>
    <row r="12777" s="104" customFormat="1"/>
    <row r="12778" s="104" customFormat="1"/>
    <row r="12779" s="104" customFormat="1"/>
    <row r="12780" s="104" customFormat="1"/>
    <row r="12781" s="104" customFormat="1"/>
    <row r="12782" s="104" customFormat="1"/>
    <row r="12783" s="104" customFormat="1"/>
    <row r="12784" s="104" customFormat="1"/>
    <row r="12785" s="104" customFormat="1"/>
    <row r="12786" s="104" customFormat="1"/>
    <row r="12787" s="104" customFormat="1"/>
    <row r="12788" s="104" customFormat="1"/>
    <row r="12789" s="104" customFormat="1"/>
    <row r="12790" s="104" customFormat="1"/>
    <row r="12791" s="104" customFormat="1"/>
    <row r="12792" s="104" customFormat="1"/>
    <row r="12793" s="104" customFormat="1"/>
    <row r="12794" s="104" customFormat="1"/>
    <row r="12795" s="104" customFormat="1"/>
    <row r="12796" s="104" customFormat="1"/>
    <row r="12797" s="104" customFormat="1"/>
    <row r="12798" s="104" customFormat="1"/>
    <row r="12799" s="104" customFormat="1"/>
    <row r="12800" s="104" customFormat="1"/>
    <row r="12801" s="104" customFormat="1"/>
    <row r="12802" s="104" customFormat="1"/>
    <row r="12803" s="104" customFormat="1"/>
    <row r="12804" s="104" customFormat="1"/>
    <row r="12805" s="104" customFormat="1"/>
    <row r="12806" s="104" customFormat="1"/>
    <row r="12807" s="104" customFormat="1"/>
    <row r="12808" s="104" customFormat="1"/>
    <row r="12809" s="104" customFormat="1"/>
    <row r="12810" s="104" customFormat="1"/>
    <row r="12811" s="104" customFormat="1"/>
    <row r="12812" s="104" customFormat="1"/>
    <row r="12813" s="104" customFormat="1"/>
    <row r="12814" s="104" customFormat="1"/>
    <row r="12815" s="104" customFormat="1"/>
    <row r="12816" s="104" customFormat="1"/>
    <row r="12817" s="104" customFormat="1"/>
    <row r="12818" s="104" customFormat="1"/>
    <row r="12819" s="104" customFormat="1"/>
    <row r="12820" s="104" customFormat="1"/>
    <row r="12821" s="104" customFormat="1"/>
    <row r="12822" s="104" customFormat="1"/>
    <row r="12823" s="104" customFormat="1"/>
    <row r="12824" s="104" customFormat="1"/>
    <row r="12825" s="104" customFormat="1"/>
    <row r="12826" s="104" customFormat="1"/>
    <row r="12827" s="104" customFormat="1"/>
    <row r="12828" s="104" customFormat="1"/>
    <row r="12829" s="104" customFormat="1"/>
    <row r="12830" s="104" customFormat="1"/>
    <row r="12831" s="104" customFormat="1"/>
    <row r="12832" s="104" customFormat="1"/>
    <row r="12833" s="104" customFormat="1"/>
    <row r="12834" s="104" customFormat="1"/>
    <row r="12835" s="104" customFormat="1"/>
    <row r="12836" s="104" customFormat="1"/>
    <row r="12837" s="104" customFormat="1"/>
    <row r="12838" s="104" customFormat="1"/>
    <row r="12839" s="104" customFormat="1"/>
    <row r="12840" s="104" customFormat="1"/>
    <row r="12841" s="104" customFormat="1"/>
    <row r="12842" s="104" customFormat="1"/>
    <row r="12843" s="104" customFormat="1"/>
    <row r="12844" s="104" customFormat="1"/>
    <row r="12845" s="104" customFormat="1"/>
    <row r="12846" s="104" customFormat="1"/>
    <row r="12847" s="104" customFormat="1"/>
    <row r="12848" s="104" customFormat="1"/>
    <row r="12849" s="104" customFormat="1"/>
    <row r="12850" s="104" customFormat="1"/>
    <row r="12851" s="104" customFormat="1"/>
    <row r="12852" s="104" customFormat="1"/>
    <row r="12853" s="104" customFormat="1"/>
    <row r="12854" s="104" customFormat="1"/>
    <row r="12855" s="104" customFormat="1"/>
    <row r="12856" s="104" customFormat="1"/>
    <row r="12857" s="104" customFormat="1"/>
    <row r="12858" s="104" customFormat="1"/>
    <row r="12859" s="104" customFormat="1"/>
    <row r="12860" s="104" customFormat="1"/>
    <row r="12861" s="104" customFormat="1"/>
    <row r="12862" s="104" customFormat="1"/>
    <row r="12863" s="104" customFormat="1"/>
    <row r="12864" s="104" customFormat="1"/>
    <row r="12865" s="104" customFormat="1"/>
    <row r="12866" s="104" customFormat="1"/>
    <row r="12867" s="104" customFormat="1"/>
    <row r="12868" s="104" customFormat="1"/>
    <row r="12869" s="104" customFormat="1"/>
    <row r="12870" s="104" customFormat="1"/>
    <row r="12871" s="104" customFormat="1"/>
    <row r="12872" s="104" customFormat="1"/>
    <row r="12873" s="104" customFormat="1"/>
    <row r="12874" s="104" customFormat="1"/>
    <row r="12875" s="104" customFormat="1"/>
    <row r="12876" s="104" customFormat="1"/>
    <row r="12877" s="104" customFormat="1"/>
    <row r="12878" s="104" customFormat="1"/>
    <row r="12879" s="104" customFormat="1"/>
    <row r="12880" s="104" customFormat="1"/>
    <row r="12881" s="104" customFormat="1"/>
    <row r="12882" s="104" customFormat="1"/>
    <row r="12883" s="104" customFormat="1"/>
    <row r="12884" s="104" customFormat="1"/>
    <row r="12885" s="104" customFormat="1"/>
    <row r="12886" s="104" customFormat="1"/>
    <row r="12887" s="104" customFormat="1"/>
    <row r="12888" s="104" customFormat="1"/>
    <row r="12889" s="104" customFormat="1"/>
    <row r="12890" s="104" customFormat="1"/>
    <row r="12891" s="104" customFormat="1"/>
    <row r="12892" s="104" customFormat="1"/>
    <row r="12893" s="104" customFormat="1"/>
    <row r="12894" s="104" customFormat="1"/>
    <row r="12895" s="104" customFormat="1"/>
    <row r="12896" s="104" customFormat="1"/>
    <row r="12897" s="104" customFormat="1"/>
    <row r="12898" s="104" customFormat="1"/>
    <row r="12899" s="104" customFormat="1"/>
    <row r="12900" s="104" customFormat="1"/>
    <row r="12901" s="104" customFormat="1"/>
    <row r="12902" s="104" customFormat="1"/>
    <row r="12903" s="104" customFormat="1"/>
    <row r="12904" s="104" customFormat="1"/>
    <row r="12905" s="104" customFormat="1"/>
    <row r="12906" s="104" customFormat="1"/>
    <row r="12907" s="104" customFormat="1"/>
    <row r="12908" s="104" customFormat="1"/>
    <row r="12909" s="104" customFormat="1"/>
    <row r="12910" s="104" customFormat="1"/>
    <row r="12911" s="104" customFormat="1"/>
    <row r="12912" s="104" customFormat="1"/>
    <row r="12913" s="104" customFormat="1"/>
    <row r="12914" s="104" customFormat="1"/>
    <row r="12915" s="104" customFormat="1"/>
    <row r="12916" s="104" customFormat="1"/>
    <row r="12917" s="104" customFormat="1"/>
    <row r="12918" s="104" customFormat="1"/>
    <row r="12919" s="104" customFormat="1"/>
    <row r="12920" s="104" customFormat="1"/>
    <row r="12921" s="104" customFormat="1"/>
    <row r="12922" s="104" customFormat="1"/>
    <row r="12923" s="104" customFormat="1"/>
    <row r="12924" s="104" customFormat="1"/>
    <row r="12925" s="104" customFormat="1"/>
    <row r="12926" s="104" customFormat="1"/>
    <row r="12927" s="104" customFormat="1"/>
    <row r="12928" s="104" customFormat="1"/>
    <row r="12929" s="104" customFormat="1"/>
    <row r="12930" s="104" customFormat="1"/>
    <row r="12931" s="104" customFormat="1"/>
    <row r="12932" s="104" customFormat="1"/>
    <row r="12933" s="104" customFormat="1"/>
    <row r="12934" s="104" customFormat="1"/>
    <row r="12935" s="104" customFormat="1"/>
    <row r="12936" s="104" customFormat="1"/>
    <row r="12937" s="104" customFormat="1"/>
    <row r="12938" s="104" customFormat="1"/>
    <row r="12939" s="104" customFormat="1"/>
    <row r="12940" s="104" customFormat="1"/>
    <row r="12941" s="104" customFormat="1"/>
    <row r="12942" s="104" customFormat="1"/>
    <row r="12943" s="104" customFormat="1"/>
    <row r="12944" s="104" customFormat="1"/>
    <row r="12945" s="104" customFormat="1"/>
    <row r="12946" s="104" customFormat="1"/>
    <row r="12947" s="104" customFormat="1"/>
    <row r="12948" s="104" customFormat="1"/>
    <row r="12949" s="104" customFormat="1"/>
    <row r="12950" s="104" customFormat="1"/>
    <row r="12951" s="104" customFormat="1"/>
    <row r="12952" s="104" customFormat="1"/>
    <row r="12953" s="104" customFormat="1"/>
    <row r="12954" s="104" customFormat="1"/>
    <row r="12955" s="104" customFormat="1"/>
    <row r="12956" s="104" customFormat="1"/>
    <row r="12957" s="104" customFormat="1"/>
    <row r="12958" s="104" customFormat="1"/>
    <row r="12959" s="104" customFormat="1"/>
    <row r="12960" s="104" customFormat="1"/>
    <row r="12961" s="104" customFormat="1"/>
    <row r="12962" s="104" customFormat="1"/>
    <row r="12963" s="104" customFormat="1"/>
    <row r="12964" s="104" customFormat="1"/>
    <row r="12965" s="104" customFormat="1"/>
    <row r="12966" s="104" customFormat="1"/>
    <row r="12967" s="104" customFormat="1"/>
    <row r="12968" s="104" customFormat="1"/>
    <row r="12969" s="104" customFormat="1"/>
    <row r="12970" s="104" customFormat="1"/>
    <row r="12971" s="104" customFormat="1"/>
    <row r="12972" s="104" customFormat="1"/>
    <row r="12973" s="104" customFormat="1"/>
    <row r="12974" s="104" customFormat="1"/>
    <row r="12975" s="104" customFormat="1"/>
    <row r="12976" s="104" customFormat="1"/>
    <row r="12977" s="104" customFormat="1"/>
    <row r="12978" s="104" customFormat="1"/>
    <row r="12979" s="104" customFormat="1"/>
    <row r="12980" s="104" customFormat="1"/>
    <row r="12981" s="104" customFormat="1"/>
    <row r="12982" s="104" customFormat="1"/>
    <row r="12983" s="104" customFormat="1"/>
    <row r="12984" s="104" customFormat="1"/>
    <row r="12985" s="104" customFormat="1"/>
    <row r="12986" s="104" customFormat="1"/>
    <row r="12987" s="104" customFormat="1"/>
    <row r="12988" s="104" customFormat="1"/>
    <row r="12989" s="104" customFormat="1"/>
    <row r="12990" s="104" customFormat="1"/>
    <row r="12991" s="104" customFormat="1"/>
    <row r="12992" s="104" customFormat="1"/>
    <row r="12993" s="104" customFormat="1"/>
    <row r="12994" s="104" customFormat="1"/>
    <row r="12995" s="104" customFormat="1"/>
    <row r="12996" s="104" customFormat="1"/>
    <row r="12997" s="104" customFormat="1"/>
    <row r="12998" s="104" customFormat="1"/>
    <row r="12999" s="104" customFormat="1"/>
    <row r="13000" s="104" customFormat="1"/>
    <row r="13001" s="104" customFormat="1"/>
    <row r="13002" s="104" customFormat="1"/>
    <row r="13003" s="104" customFormat="1"/>
    <row r="13004" s="104" customFormat="1"/>
    <row r="13005" s="104" customFormat="1"/>
    <row r="13006" s="104" customFormat="1"/>
    <row r="13007" s="104" customFormat="1"/>
    <row r="13008" s="104" customFormat="1"/>
    <row r="13009" s="104" customFormat="1"/>
    <row r="13010" s="104" customFormat="1"/>
    <row r="13011" s="104" customFormat="1"/>
    <row r="13012" s="104" customFormat="1"/>
    <row r="13013" s="104" customFormat="1"/>
    <row r="13014" s="104" customFormat="1"/>
    <row r="13015" s="104" customFormat="1"/>
    <row r="13016" s="104" customFormat="1"/>
    <row r="13017" s="104" customFormat="1"/>
    <row r="13018" s="104" customFormat="1"/>
    <row r="13019" s="104" customFormat="1"/>
    <row r="13020" s="104" customFormat="1"/>
    <row r="13021" s="104" customFormat="1"/>
    <row r="13022" s="104" customFormat="1"/>
    <row r="13023" s="104" customFormat="1"/>
    <row r="13024" s="104" customFormat="1"/>
    <row r="13025" s="104" customFormat="1"/>
    <row r="13026" s="104" customFormat="1"/>
    <row r="13027" s="104" customFormat="1"/>
    <row r="13028" s="104" customFormat="1"/>
    <row r="13029" s="104" customFormat="1"/>
    <row r="13030" s="104" customFormat="1"/>
    <row r="13031" s="104" customFormat="1"/>
    <row r="13032" s="104" customFormat="1"/>
    <row r="13033" s="104" customFormat="1"/>
    <row r="13034" s="104" customFormat="1"/>
    <row r="13035" s="104" customFormat="1"/>
    <row r="13036" s="104" customFormat="1"/>
    <row r="13037" s="104" customFormat="1"/>
    <row r="13038" s="104" customFormat="1"/>
    <row r="13039" s="104" customFormat="1"/>
    <row r="13040" s="104" customFormat="1"/>
    <row r="13041" s="104" customFormat="1"/>
    <row r="13042" s="104" customFormat="1"/>
    <row r="13043" s="104" customFormat="1"/>
    <row r="13044" s="104" customFormat="1"/>
    <row r="13045" s="104" customFormat="1"/>
    <row r="13046" s="104" customFormat="1"/>
    <row r="13047" s="104" customFormat="1"/>
    <row r="13048" s="104" customFormat="1"/>
    <row r="13049" s="104" customFormat="1"/>
    <row r="13050" s="104" customFormat="1"/>
    <row r="13051" s="104" customFormat="1"/>
    <row r="13052" s="104" customFormat="1"/>
    <row r="13053" s="104" customFormat="1"/>
    <row r="13054" s="104" customFormat="1"/>
    <row r="13055" s="104" customFormat="1"/>
    <row r="13056" s="104" customFormat="1"/>
    <row r="13057" s="104" customFormat="1"/>
    <row r="13058" s="104" customFormat="1"/>
    <row r="13059" s="104" customFormat="1"/>
    <row r="13060" s="104" customFormat="1"/>
    <row r="13061" s="104" customFormat="1"/>
    <row r="13062" s="104" customFormat="1"/>
    <row r="13063" s="104" customFormat="1"/>
    <row r="13064" s="104" customFormat="1"/>
    <row r="13065" s="104" customFormat="1"/>
    <row r="13066" s="104" customFormat="1"/>
    <row r="13067" s="104" customFormat="1"/>
    <row r="13068" s="104" customFormat="1"/>
    <row r="13069" s="104" customFormat="1"/>
    <row r="13070" s="104" customFormat="1"/>
    <row r="13071" s="104" customFormat="1"/>
    <row r="13072" s="104" customFormat="1"/>
    <row r="13073" s="104" customFormat="1"/>
    <row r="13074" s="104" customFormat="1"/>
    <row r="13075" s="104" customFormat="1"/>
    <row r="13076" s="104" customFormat="1"/>
    <row r="13077" s="104" customFormat="1"/>
    <row r="13078" s="104" customFormat="1"/>
    <row r="13079" s="104" customFormat="1"/>
    <row r="13080" s="104" customFormat="1"/>
    <row r="13081" s="104" customFormat="1"/>
    <row r="13082" s="104" customFormat="1"/>
    <row r="13083" s="104" customFormat="1"/>
    <row r="13084" s="104" customFormat="1"/>
    <row r="13085" s="104" customFormat="1"/>
    <row r="13086" s="104" customFormat="1"/>
    <row r="13087" s="104" customFormat="1"/>
    <row r="13088" s="104" customFormat="1"/>
    <row r="13089" s="104" customFormat="1"/>
    <row r="13090" s="104" customFormat="1"/>
    <row r="13091" s="104" customFormat="1"/>
    <row r="13092" s="104" customFormat="1"/>
    <row r="13093" s="104" customFormat="1"/>
    <row r="13094" s="104" customFormat="1"/>
    <row r="13095" s="104" customFormat="1"/>
    <row r="13096" s="104" customFormat="1"/>
    <row r="13097" s="104" customFormat="1"/>
    <row r="13098" s="104" customFormat="1"/>
    <row r="13099" s="104" customFormat="1"/>
    <row r="13100" s="104" customFormat="1"/>
    <row r="13101" s="104" customFormat="1"/>
    <row r="13102" s="104" customFormat="1"/>
    <row r="13103" s="104" customFormat="1"/>
    <row r="13104" s="104" customFormat="1"/>
    <row r="13105" s="104" customFormat="1"/>
    <row r="13106" s="104" customFormat="1"/>
    <row r="13107" s="104" customFormat="1"/>
    <row r="13108" s="104" customFormat="1"/>
    <row r="13109" s="104" customFormat="1"/>
    <row r="13110" s="104" customFormat="1"/>
    <row r="13111" s="104" customFormat="1"/>
    <row r="13112" s="104" customFormat="1"/>
    <row r="13113" s="104" customFormat="1"/>
    <row r="13114" s="104" customFormat="1"/>
    <row r="13115" s="104" customFormat="1"/>
    <row r="13116" s="104" customFormat="1"/>
    <row r="13117" s="104" customFormat="1"/>
    <row r="13118" s="104" customFormat="1"/>
    <row r="13119" s="104" customFormat="1"/>
    <row r="13120" s="104" customFormat="1"/>
    <row r="13121" s="104" customFormat="1"/>
    <row r="13122" s="104" customFormat="1"/>
    <row r="13123" s="104" customFormat="1"/>
    <row r="13124" s="104" customFormat="1"/>
    <row r="13125" s="104" customFormat="1"/>
    <row r="13126" s="104" customFormat="1"/>
    <row r="13127" s="104" customFormat="1"/>
    <row r="13128" s="104" customFormat="1"/>
    <row r="13129" s="104" customFormat="1"/>
    <row r="13130" s="104" customFormat="1"/>
    <row r="13131" s="104" customFormat="1"/>
    <row r="13132" s="104" customFormat="1"/>
    <row r="13133" s="104" customFormat="1"/>
    <row r="13134" s="104" customFormat="1"/>
    <row r="13135" s="104" customFormat="1"/>
    <row r="13136" s="104" customFormat="1"/>
    <row r="13137" s="104" customFormat="1"/>
    <row r="13138" s="104" customFormat="1"/>
    <row r="13139" s="104" customFormat="1"/>
    <row r="13140" s="104" customFormat="1"/>
    <row r="13141" s="104" customFormat="1"/>
    <row r="13142" s="104" customFormat="1"/>
    <row r="13143" s="104" customFormat="1"/>
    <row r="13144" s="104" customFormat="1"/>
    <row r="13145" s="104" customFormat="1"/>
    <row r="13146" s="104" customFormat="1"/>
    <row r="13147" s="104" customFormat="1"/>
    <row r="13148" s="104" customFormat="1"/>
    <row r="13149" s="104" customFormat="1"/>
    <row r="13150" s="104" customFormat="1"/>
    <row r="13151" s="104" customFormat="1"/>
    <row r="13152" s="104" customFormat="1"/>
    <row r="13153" s="104" customFormat="1"/>
    <row r="13154" s="104" customFormat="1"/>
    <row r="13155" s="104" customFormat="1"/>
    <row r="13156" s="104" customFormat="1"/>
    <row r="13157" s="104" customFormat="1"/>
    <row r="13158" s="104" customFormat="1"/>
    <row r="13159" s="104" customFormat="1"/>
    <row r="13160" s="104" customFormat="1"/>
    <row r="13161" s="104" customFormat="1"/>
    <row r="13162" s="104" customFormat="1"/>
    <row r="13163" s="104" customFormat="1"/>
    <row r="13164" s="104" customFormat="1"/>
    <row r="13165" s="104" customFormat="1"/>
    <row r="13166" s="104" customFormat="1"/>
    <row r="13167" s="104" customFormat="1"/>
    <row r="13168" s="104" customFormat="1"/>
    <row r="13169" s="104" customFormat="1"/>
    <row r="13170" s="104" customFormat="1"/>
    <row r="13171" s="104" customFormat="1"/>
    <row r="13172" s="104" customFormat="1"/>
    <row r="13173" s="104" customFormat="1"/>
    <row r="13174" s="104" customFormat="1"/>
    <row r="13175" s="104" customFormat="1"/>
    <row r="13176" s="104" customFormat="1"/>
    <row r="13177" s="104" customFormat="1"/>
    <row r="13178" s="104" customFormat="1"/>
    <row r="13179" s="104" customFormat="1"/>
    <row r="13180" s="104" customFormat="1"/>
    <row r="13181" s="104" customFormat="1"/>
    <row r="13182" s="104" customFormat="1"/>
    <row r="13183" s="104" customFormat="1"/>
    <row r="13184" s="104" customFormat="1"/>
    <row r="13185" s="104" customFormat="1"/>
    <row r="13186" s="104" customFormat="1"/>
    <row r="13187" s="104" customFormat="1"/>
    <row r="13188" s="104" customFormat="1"/>
    <row r="13189" s="104" customFormat="1"/>
    <row r="13190" s="104" customFormat="1"/>
    <row r="13191" s="104" customFormat="1"/>
    <row r="13192" s="104" customFormat="1"/>
    <row r="13193" s="104" customFormat="1"/>
    <row r="13194" s="104" customFormat="1"/>
    <row r="13195" s="104" customFormat="1"/>
    <row r="13196" s="104" customFormat="1"/>
    <row r="13197" s="104" customFormat="1"/>
    <row r="13198" s="104" customFormat="1"/>
    <row r="13199" s="104" customFormat="1"/>
    <row r="13200" s="104" customFormat="1"/>
    <row r="13201" s="104" customFormat="1"/>
    <row r="13202" s="104" customFormat="1"/>
    <row r="13203" s="104" customFormat="1"/>
    <row r="13204" s="104" customFormat="1"/>
    <row r="13205" s="104" customFormat="1"/>
    <row r="13206" s="104" customFormat="1"/>
    <row r="13207" s="104" customFormat="1"/>
    <row r="13208" s="104" customFormat="1"/>
    <row r="13209" s="104" customFormat="1"/>
    <row r="13210" s="104" customFormat="1"/>
    <row r="13211" s="104" customFormat="1"/>
    <row r="13212" s="104" customFormat="1"/>
    <row r="13213" s="104" customFormat="1"/>
    <row r="13214" s="104" customFormat="1"/>
    <row r="13215" s="104" customFormat="1"/>
    <row r="13216" s="104" customFormat="1"/>
    <row r="13217" s="104" customFormat="1"/>
    <row r="13218" s="104" customFormat="1"/>
    <row r="13219" s="104" customFormat="1"/>
    <row r="13220" s="104" customFormat="1"/>
    <row r="13221" s="104" customFormat="1"/>
    <row r="13222" s="104" customFormat="1"/>
    <row r="13223" s="104" customFormat="1"/>
    <row r="13224" s="104" customFormat="1"/>
    <row r="13225" s="104" customFormat="1"/>
    <row r="13226" s="104" customFormat="1"/>
    <row r="13227" s="104" customFormat="1"/>
    <row r="13228" s="104" customFormat="1"/>
    <row r="13229" s="104" customFormat="1"/>
    <row r="13230" s="104" customFormat="1"/>
    <row r="13231" s="104" customFormat="1"/>
    <row r="13232" s="104" customFormat="1"/>
    <row r="13233" s="104" customFormat="1"/>
    <row r="13234" s="104" customFormat="1"/>
    <row r="13235" s="104" customFormat="1"/>
    <row r="13236" s="104" customFormat="1"/>
    <row r="13237" s="104" customFormat="1"/>
    <row r="13238" s="104" customFormat="1"/>
    <row r="13239" s="104" customFormat="1"/>
    <row r="13240" s="104" customFormat="1"/>
    <row r="13241" s="104" customFormat="1"/>
    <row r="13242" s="104" customFormat="1"/>
    <row r="13243" s="104" customFormat="1"/>
    <row r="13244" s="104" customFormat="1"/>
    <row r="13245" s="104" customFormat="1"/>
    <row r="13246" s="104" customFormat="1"/>
    <row r="13247" s="104" customFormat="1"/>
    <row r="13248" s="104" customFormat="1"/>
    <row r="13249" s="104" customFormat="1"/>
    <row r="13250" s="104" customFormat="1"/>
    <row r="13251" s="104" customFormat="1"/>
    <row r="13252" s="104" customFormat="1"/>
    <row r="13253" s="104" customFormat="1"/>
    <row r="13254" s="104" customFormat="1"/>
    <row r="13255" s="104" customFormat="1"/>
    <row r="13256" s="104" customFormat="1"/>
    <row r="13257" s="104" customFormat="1"/>
    <row r="13258" s="104" customFormat="1"/>
    <row r="13259" s="104" customFormat="1"/>
    <row r="13260" s="104" customFormat="1"/>
    <row r="13261" s="104" customFormat="1"/>
    <row r="13262" s="104" customFormat="1"/>
    <row r="13263" s="104" customFormat="1"/>
    <row r="13264" s="104" customFormat="1"/>
    <row r="13265" s="104" customFormat="1"/>
    <row r="13266" s="104" customFormat="1"/>
    <row r="13267" s="104" customFormat="1"/>
    <row r="13268" s="104" customFormat="1"/>
    <row r="13269" s="104" customFormat="1"/>
    <row r="13270" s="104" customFormat="1"/>
    <row r="13271" s="104" customFormat="1"/>
    <row r="13272" s="104" customFormat="1"/>
    <row r="13273" s="104" customFormat="1"/>
    <row r="13274" s="104" customFormat="1"/>
    <row r="13275" s="104" customFormat="1"/>
    <row r="13276" s="104" customFormat="1"/>
    <row r="13277" s="104" customFormat="1"/>
    <row r="13278" s="104" customFormat="1"/>
    <row r="13279" s="104" customFormat="1"/>
    <row r="13280" s="104" customFormat="1"/>
    <row r="13281" s="104" customFormat="1"/>
    <row r="13282" s="104" customFormat="1"/>
    <row r="13283" s="104" customFormat="1"/>
    <row r="13284" s="104" customFormat="1"/>
    <row r="13285" s="104" customFormat="1"/>
    <row r="13286" s="104" customFormat="1"/>
    <row r="13287" s="104" customFormat="1"/>
    <row r="13288" s="104" customFormat="1"/>
    <row r="13289" s="104" customFormat="1"/>
    <row r="13290" s="104" customFormat="1"/>
    <row r="13291" s="104" customFormat="1"/>
    <row r="13292" s="104" customFormat="1"/>
    <row r="13293" s="104" customFormat="1"/>
    <row r="13294" s="104" customFormat="1"/>
    <row r="13295" s="104" customFormat="1"/>
    <row r="13296" s="104" customFormat="1"/>
    <row r="13297" s="104" customFormat="1"/>
    <row r="13298" s="104" customFormat="1"/>
    <row r="13299" s="104" customFormat="1"/>
    <row r="13300" s="104" customFormat="1"/>
    <row r="13301" s="104" customFormat="1"/>
    <row r="13302" s="104" customFormat="1"/>
    <row r="13303" s="104" customFormat="1"/>
    <row r="13304" s="104" customFormat="1"/>
    <row r="13305" s="104" customFormat="1"/>
    <row r="13306" s="104" customFormat="1"/>
    <row r="13307" s="104" customFormat="1"/>
    <row r="13308" s="104" customFormat="1"/>
    <row r="13309" s="104" customFormat="1"/>
    <row r="13310" s="104" customFormat="1"/>
    <row r="13311" s="104" customFormat="1"/>
    <row r="13312" s="104" customFormat="1"/>
    <row r="13313" s="104" customFormat="1"/>
    <row r="13314" s="104" customFormat="1"/>
    <row r="13315" s="104" customFormat="1"/>
    <row r="13316" s="104" customFormat="1"/>
    <row r="13317" s="104" customFormat="1"/>
    <row r="13318" s="104" customFormat="1"/>
    <row r="13319" s="104" customFormat="1"/>
    <row r="13320" s="104" customFormat="1"/>
    <row r="13321" s="104" customFormat="1"/>
    <row r="13322" s="104" customFormat="1"/>
    <row r="13323" s="104" customFormat="1"/>
    <row r="13324" s="104" customFormat="1"/>
    <row r="13325" s="104" customFormat="1"/>
    <row r="13326" s="104" customFormat="1"/>
    <row r="13327" s="104" customFormat="1"/>
    <row r="13328" s="104" customFormat="1"/>
    <row r="13329" s="104" customFormat="1"/>
    <row r="13330" s="104" customFormat="1"/>
    <row r="13331" s="104" customFormat="1"/>
    <row r="13332" s="104" customFormat="1"/>
    <row r="13333" s="104" customFormat="1"/>
    <row r="13334" s="104" customFormat="1"/>
    <row r="13335" s="104" customFormat="1"/>
    <row r="13336" s="104" customFormat="1"/>
    <row r="13337" s="104" customFormat="1"/>
    <row r="13338" s="104" customFormat="1"/>
    <row r="13339" s="104" customFormat="1"/>
    <row r="13340" s="104" customFormat="1"/>
    <row r="13341" s="104" customFormat="1"/>
    <row r="13342" s="104" customFormat="1"/>
    <row r="13343" s="104" customFormat="1"/>
    <row r="13344" s="104" customFormat="1"/>
    <row r="13345" s="104" customFormat="1"/>
    <row r="13346" s="104" customFormat="1"/>
    <row r="13347" s="104" customFormat="1"/>
    <row r="13348" s="104" customFormat="1"/>
    <row r="13349" s="104" customFormat="1"/>
    <row r="13350" s="104" customFormat="1"/>
    <row r="13351" s="104" customFormat="1"/>
    <row r="13352" s="104" customFormat="1"/>
    <row r="13353" s="104" customFormat="1"/>
    <row r="13354" s="104" customFormat="1"/>
    <row r="13355" s="104" customFormat="1"/>
    <row r="13356" s="104" customFormat="1"/>
    <row r="13357" s="104" customFormat="1"/>
    <row r="13358" s="104" customFormat="1"/>
    <row r="13359" s="104" customFormat="1"/>
    <row r="13360" s="104" customFormat="1"/>
    <row r="13361" s="104" customFormat="1"/>
    <row r="13362" s="104" customFormat="1"/>
    <row r="13363" s="104" customFormat="1"/>
    <row r="13364" s="104" customFormat="1"/>
    <row r="13365" s="104" customFormat="1"/>
    <row r="13366" s="104" customFormat="1"/>
    <row r="13367" s="104" customFormat="1"/>
    <row r="13368" s="104" customFormat="1"/>
    <row r="13369" s="104" customFormat="1"/>
    <row r="13370" s="104" customFormat="1"/>
    <row r="13371" s="104" customFormat="1"/>
    <row r="13372" s="104" customFormat="1"/>
    <row r="13373" s="104" customFormat="1"/>
    <row r="13374" s="104" customFormat="1"/>
    <row r="13375" s="104" customFormat="1"/>
    <row r="13376" s="104" customFormat="1"/>
    <row r="13377" s="104" customFormat="1"/>
    <row r="13378" s="104" customFormat="1"/>
    <row r="13379" s="104" customFormat="1"/>
    <row r="13380" s="104" customFormat="1"/>
    <row r="13381" s="104" customFormat="1"/>
    <row r="13382" s="104" customFormat="1"/>
    <row r="13383" s="104" customFormat="1"/>
    <row r="13384" s="104" customFormat="1"/>
    <row r="13385" s="104" customFormat="1"/>
    <row r="13386" s="104" customFormat="1"/>
    <row r="13387" s="104" customFormat="1"/>
    <row r="13388" s="104" customFormat="1"/>
    <row r="13389" s="104" customFormat="1"/>
    <row r="13390" s="104" customFormat="1"/>
    <row r="13391" s="104" customFormat="1"/>
    <row r="13392" s="104" customFormat="1"/>
    <row r="13393" s="104" customFormat="1"/>
    <row r="13394" s="104" customFormat="1"/>
    <row r="13395" s="104" customFormat="1"/>
    <row r="13396" s="104" customFormat="1"/>
    <row r="13397" s="104" customFormat="1"/>
    <row r="13398" s="104" customFormat="1"/>
    <row r="13399" s="104" customFormat="1"/>
    <row r="13400" s="104" customFormat="1"/>
    <row r="13401" s="104" customFormat="1"/>
    <row r="13402" s="104" customFormat="1"/>
    <row r="13403" s="104" customFormat="1"/>
    <row r="13404" s="104" customFormat="1"/>
    <row r="13405" s="104" customFormat="1"/>
    <row r="13406" s="104" customFormat="1"/>
    <row r="13407" s="104" customFormat="1"/>
    <row r="13408" s="104" customFormat="1"/>
    <row r="13409" s="104" customFormat="1"/>
    <row r="13410" s="104" customFormat="1"/>
    <row r="13411" s="104" customFormat="1"/>
    <row r="13412" s="104" customFormat="1"/>
    <row r="13413" s="104" customFormat="1"/>
    <row r="13414" s="104" customFormat="1"/>
    <row r="13415" s="104" customFormat="1"/>
    <row r="13416" s="104" customFormat="1"/>
    <row r="13417" s="104" customFormat="1"/>
    <row r="13418" s="104" customFormat="1"/>
    <row r="13419" s="104" customFormat="1"/>
    <row r="13420" s="104" customFormat="1"/>
    <row r="13421" s="104" customFormat="1"/>
    <row r="13422" s="104" customFormat="1"/>
    <row r="13423" s="104" customFormat="1"/>
    <row r="13424" s="104" customFormat="1"/>
    <row r="13425" s="104" customFormat="1"/>
    <row r="13426" s="104" customFormat="1"/>
    <row r="13427" s="104" customFormat="1"/>
    <row r="13428" s="104" customFormat="1"/>
    <row r="13429" s="104" customFormat="1"/>
    <row r="13430" s="104" customFormat="1"/>
    <row r="13431" s="104" customFormat="1"/>
    <row r="13432" s="104" customFormat="1"/>
    <row r="13433" s="104" customFormat="1"/>
    <row r="13434" s="104" customFormat="1"/>
    <row r="13435" s="104" customFormat="1"/>
    <row r="13436" s="104" customFormat="1"/>
    <row r="13437" s="104" customFormat="1"/>
    <row r="13438" s="104" customFormat="1"/>
    <row r="13439" s="104" customFormat="1"/>
    <row r="13440" s="104" customFormat="1"/>
    <row r="13441" s="104" customFormat="1"/>
    <row r="13442" s="104" customFormat="1"/>
    <row r="13443" s="104" customFormat="1"/>
    <row r="13444" s="104" customFormat="1"/>
    <row r="13445" s="104" customFormat="1"/>
    <row r="13446" s="104" customFormat="1"/>
    <row r="13447" s="104" customFormat="1"/>
    <row r="13448" s="104" customFormat="1"/>
    <row r="13449" s="104" customFormat="1"/>
    <row r="13450" s="104" customFormat="1"/>
    <row r="13451" s="104" customFormat="1"/>
    <row r="13452" s="104" customFormat="1"/>
    <row r="13453" s="104" customFormat="1"/>
    <row r="13454" s="104" customFormat="1"/>
    <row r="13455" s="104" customFormat="1"/>
    <row r="13456" s="104" customFormat="1"/>
    <row r="13457" s="104" customFormat="1"/>
    <row r="13458" s="104" customFormat="1"/>
    <row r="13459" s="104" customFormat="1"/>
    <row r="13460" s="104" customFormat="1"/>
    <row r="13461" s="104" customFormat="1"/>
    <row r="13462" s="104" customFormat="1"/>
    <row r="13463" s="104" customFormat="1"/>
    <row r="13464" s="104" customFormat="1"/>
    <row r="13465" s="104" customFormat="1"/>
    <row r="13466" s="104" customFormat="1"/>
    <row r="13467" s="104" customFormat="1"/>
    <row r="13468" s="104" customFormat="1"/>
    <row r="13469" s="104" customFormat="1"/>
    <row r="13470" s="104" customFormat="1"/>
    <row r="13471" s="104" customFormat="1"/>
    <row r="13472" s="104" customFormat="1"/>
    <row r="13473" s="104" customFormat="1"/>
    <row r="13474" s="104" customFormat="1"/>
    <row r="13475" s="104" customFormat="1"/>
    <row r="13476" s="104" customFormat="1"/>
    <row r="13477" s="104" customFormat="1"/>
    <row r="13478" s="104" customFormat="1"/>
    <row r="13479" s="104" customFormat="1"/>
    <row r="13480" s="104" customFormat="1"/>
    <row r="13481" s="104" customFormat="1"/>
    <row r="13482" s="104" customFormat="1"/>
    <row r="13483" s="104" customFormat="1"/>
    <row r="13484" s="104" customFormat="1"/>
    <row r="13485" s="104" customFormat="1"/>
    <row r="13486" s="104" customFormat="1"/>
    <row r="13487" s="104" customFormat="1"/>
    <row r="13488" s="104" customFormat="1"/>
    <row r="13489" s="104" customFormat="1"/>
    <row r="13490" s="104" customFormat="1"/>
    <row r="13491" s="104" customFormat="1"/>
    <row r="13492" s="104" customFormat="1"/>
    <row r="13493" s="104" customFormat="1"/>
    <row r="13494" s="104" customFormat="1"/>
    <row r="13495" s="104" customFormat="1"/>
    <row r="13496" s="104" customFormat="1"/>
    <row r="13497" s="104" customFormat="1"/>
    <row r="13498" s="104" customFormat="1"/>
    <row r="13499" s="104" customFormat="1"/>
    <row r="13500" s="104" customFormat="1"/>
    <row r="13501" s="104" customFormat="1"/>
    <row r="13502" s="104" customFormat="1"/>
    <row r="13503" s="104" customFormat="1"/>
    <row r="13504" s="104" customFormat="1"/>
    <row r="13505" s="104" customFormat="1"/>
    <row r="13506" s="104" customFormat="1"/>
    <row r="13507" s="104" customFormat="1"/>
    <row r="13508" s="104" customFormat="1"/>
    <row r="13509" s="104" customFormat="1"/>
    <row r="13510" s="104" customFormat="1"/>
    <row r="13511" s="104" customFormat="1"/>
    <row r="13512" s="104" customFormat="1"/>
    <row r="13513" s="104" customFormat="1"/>
    <row r="13514" s="104" customFormat="1"/>
    <row r="13515" s="104" customFormat="1"/>
    <row r="13516" s="104" customFormat="1"/>
    <row r="13517" s="104" customFormat="1"/>
    <row r="13518" s="104" customFormat="1"/>
    <row r="13519" s="104" customFormat="1"/>
    <row r="13520" s="104" customFormat="1"/>
    <row r="13521" s="104" customFormat="1"/>
    <row r="13522" s="104" customFormat="1"/>
    <row r="13523" s="104" customFormat="1"/>
    <row r="13524" s="104" customFormat="1"/>
    <row r="13525" s="104" customFormat="1"/>
    <row r="13526" s="104" customFormat="1"/>
    <row r="13527" s="104" customFormat="1"/>
    <row r="13528" s="104" customFormat="1"/>
    <row r="13529" s="104" customFormat="1"/>
    <row r="13530" s="104" customFormat="1"/>
    <row r="13531" s="104" customFormat="1"/>
    <row r="13532" s="104" customFormat="1"/>
    <row r="13533" s="104" customFormat="1"/>
    <row r="13534" s="104" customFormat="1"/>
    <row r="13535" s="104" customFormat="1"/>
    <row r="13536" s="104" customFormat="1"/>
    <row r="13537" s="104" customFormat="1"/>
    <row r="13538" s="104" customFormat="1"/>
    <row r="13539" s="104" customFormat="1"/>
    <row r="13540" s="104" customFormat="1"/>
    <row r="13541" s="104" customFormat="1"/>
    <row r="13542" s="104" customFormat="1"/>
    <row r="13543" s="104" customFormat="1"/>
    <row r="13544" s="104" customFormat="1"/>
    <row r="13545" s="104" customFormat="1"/>
    <row r="13546" s="104" customFormat="1"/>
    <row r="13547" s="104" customFormat="1"/>
    <row r="13548" s="104" customFormat="1"/>
    <row r="13549" s="104" customFormat="1"/>
    <row r="13550" s="104" customFormat="1"/>
    <row r="13551" s="104" customFormat="1"/>
    <row r="13552" s="104" customFormat="1"/>
    <row r="13553" s="104" customFormat="1"/>
    <row r="13554" s="104" customFormat="1"/>
    <row r="13555" s="104" customFormat="1"/>
    <row r="13556" s="104" customFormat="1"/>
    <row r="13557" s="104" customFormat="1"/>
    <row r="13558" s="104" customFormat="1"/>
    <row r="13559" s="104" customFormat="1"/>
    <row r="13560" s="104" customFormat="1"/>
    <row r="13561" s="104" customFormat="1"/>
    <row r="13562" s="104" customFormat="1"/>
    <row r="13563" s="104" customFormat="1"/>
    <row r="13564" s="104" customFormat="1"/>
    <row r="13565" s="104" customFormat="1"/>
    <row r="13566" s="104" customFormat="1"/>
    <row r="13567" s="104" customFormat="1"/>
    <row r="13568" s="104" customFormat="1"/>
    <row r="13569" s="104" customFormat="1"/>
    <row r="13570" s="104" customFormat="1"/>
    <row r="13571" s="104" customFormat="1"/>
    <row r="13572" s="104" customFormat="1"/>
    <row r="13573" s="104" customFormat="1"/>
    <row r="13574" s="104" customFormat="1"/>
    <row r="13575" s="104" customFormat="1"/>
    <row r="13576" s="104" customFormat="1"/>
    <row r="13577" s="104" customFormat="1"/>
    <row r="13578" s="104" customFormat="1"/>
    <row r="13579" s="104" customFormat="1"/>
    <row r="13580" s="104" customFormat="1"/>
    <row r="13581" s="104" customFormat="1"/>
    <row r="13582" s="104" customFormat="1"/>
    <row r="13583" s="104" customFormat="1"/>
    <row r="13584" s="104" customFormat="1"/>
    <row r="13585" s="104" customFormat="1"/>
    <row r="13586" s="104" customFormat="1"/>
    <row r="13587" s="104" customFormat="1"/>
    <row r="13588" s="104" customFormat="1"/>
    <row r="13589" s="104" customFormat="1"/>
    <row r="13590" s="104" customFormat="1"/>
    <row r="13591" s="104" customFormat="1"/>
    <row r="13592" s="104" customFormat="1"/>
    <row r="13593" s="104" customFormat="1"/>
    <row r="13594" s="104" customFormat="1"/>
    <row r="13595" s="104" customFormat="1"/>
    <row r="13596" s="104" customFormat="1"/>
    <row r="13597" s="104" customFormat="1"/>
    <row r="13598" s="104" customFormat="1"/>
    <row r="13599" s="104" customFormat="1"/>
    <row r="13600" s="104" customFormat="1"/>
    <row r="13601" s="104" customFormat="1"/>
    <row r="13602" s="104" customFormat="1"/>
    <row r="13603" s="104" customFormat="1"/>
    <row r="13604" s="104" customFormat="1"/>
    <row r="13605" s="104" customFormat="1"/>
    <row r="13606" s="104" customFormat="1"/>
    <row r="13607" s="104" customFormat="1"/>
    <row r="13608" s="104" customFormat="1"/>
    <row r="13609" s="104" customFormat="1"/>
    <row r="13610" s="104" customFormat="1"/>
    <row r="13611" s="104" customFormat="1"/>
    <row r="13612" s="104" customFormat="1"/>
    <row r="13613" s="104" customFormat="1"/>
    <row r="13614" s="104" customFormat="1"/>
    <row r="13615" s="104" customFormat="1"/>
    <row r="13616" s="104" customFormat="1"/>
    <row r="13617" s="104" customFormat="1"/>
    <row r="13618" s="104" customFormat="1"/>
    <row r="13619" s="104" customFormat="1"/>
    <row r="13620" s="104" customFormat="1"/>
    <row r="13621" s="104" customFormat="1"/>
    <row r="13622" s="104" customFormat="1"/>
    <row r="13623" s="104" customFormat="1"/>
    <row r="13624" s="104" customFormat="1"/>
    <row r="13625" s="104" customFormat="1"/>
    <row r="13626" s="104" customFormat="1"/>
    <row r="13627" s="104" customFormat="1"/>
    <row r="13628" s="104" customFormat="1"/>
    <row r="13629" s="104" customFormat="1"/>
    <row r="13630" s="104" customFormat="1"/>
    <row r="13631" s="104" customFormat="1"/>
    <row r="13632" s="104" customFormat="1"/>
    <row r="13633" s="104" customFormat="1"/>
    <row r="13634" s="104" customFormat="1"/>
    <row r="13635" s="104" customFormat="1"/>
    <row r="13636" s="104" customFormat="1"/>
    <row r="13637" s="104" customFormat="1"/>
    <row r="13638" s="104" customFormat="1"/>
    <row r="13639" s="104" customFormat="1"/>
    <row r="13640" s="104" customFormat="1"/>
    <row r="13641" s="104" customFormat="1"/>
    <row r="13642" s="104" customFormat="1"/>
    <row r="13643" s="104" customFormat="1"/>
    <row r="13644" s="104" customFormat="1"/>
    <row r="13645" s="104" customFormat="1"/>
    <row r="13646" s="104" customFormat="1"/>
    <row r="13647" s="104" customFormat="1"/>
    <row r="13648" s="104" customFormat="1"/>
    <row r="13649" s="104" customFormat="1"/>
    <row r="13650" s="104" customFormat="1"/>
    <row r="13651" s="104" customFormat="1"/>
    <row r="13652" s="104" customFormat="1"/>
    <row r="13653" s="104" customFormat="1"/>
    <row r="13654" s="104" customFormat="1"/>
    <row r="13655" s="104" customFormat="1"/>
    <row r="13656" s="104" customFormat="1"/>
    <row r="13657" s="104" customFormat="1"/>
    <row r="13658" s="104" customFormat="1"/>
    <row r="13659" s="104" customFormat="1"/>
    <row r="13660" s="104" customFormat="1"/>
    <row r="13661" s="104" customFormat="1"/>
    <row r="13662" s="104" customFormat="1"/>
    <row r="13663" s="104" customFormat="1"/>
    <row r="13664" s="104" customFormat="1"/>
    <row r="13665" s="104" customFormat="1"/>
    <row r="13666" s="104" customFormat="1"/>
    <row r="13667" s="104" customFormat="1"/>
    <row r="13668" s="104" customFormat="1"/>
    <row r="13669" s="104" customFormat="1"/>
    <row r="13670" s="104" customFormat="1"/>
    <row r="13671" s="104" customFormat="1"/>
    <row r="13672" s="104" customFormat="1"/>
    <row r="13673" s="104" customFormat="1"/>
    <row r="13674" s="104" customFormat="1"/>
    <row r="13675" s="104" customFormat="1"/>
    <row r="13676" s="104" customFormat="1"/>
    <row r="13677" s="104" customFormat="1"/>
    <row r="13678" s="104" customFormat="1"/>
    <row r="13679" s="104" customFormat="1"/>
    <row r="13680" s="104" customFormat="1"/>
    <row r="13681" s="104" customFormat="1"/>
    <row r="13682" s="104" customFormat="1"/>
    <row r="13683" s="104" customFormat="1"/>
    <row r="13684" s="104" customFormat="1"/>
    <row r="13685" s="104" customFormat="1"/>
    <row r="13686" s="104" customFormat="1"/>
    <row r="13687" s="104" customFormat="1"/>
    <row r="13688" s="104" customFormat="1"/>
    <row r="13689" s="104" customFormat="1"/>
    <row r="13690" s="104" customFormat="1"/>
    <row r="13691" s="104" customFormat="1"/>
    <row r="13692" s="104" customFormat="1"/>
    <row r="13693" s="104" customFormat="1"/>
    <row r="13694" s="104" customFormat="1"/>
    <row r="13695" s="104" customFormat="1"/>
    <row r="13696" s="104" customFormat="1"/>
    <row r="13697" s="104" customFormat="1"/>
    <row r="13698" s="104" customFormat="1"/>
    <row r="13699" s="104" customFormat="1"/>
    <row r="13700" s="104" customFormat="1"/>
    <row r="13701" s="104" customFormat="1"/>
    <row r="13702" s="104" customFormat="1"/>
    <row r="13703" s="104" customFormat="1"/>
    <row r="13704" s="104" customFormat="1"/>
    <row r="13705" s="104" customFormat="1"/>
    <row r="13706" s="104" customFormat="1"/>
    <row r="13707" s="104" customFormat="1"/>
    <row r="13708" s="104" customFormat="1"/>
    <row r="13709" s="104" customFormat="1"/>
    <row r="13710" s="104" customFormat="1"/>
    <row r="13711" s="104" customFormat="1"/>
    <row r="13712" s="104" customFormat="1"/>
    <row r="13713" s="104" customFormat="1"/>
    <row r="13714" s="104" customFormat="1"/>
    <row r="13715" s="104" customFormat="1"/>
    <row r="13716" s="104" customFormat="1"/>
    <row r="13717" s="104" customFormat="1"/>
    <row r="13718" s="104" customFormat="1"/>
    <row r="13719" s="104" customFormat="1"/>
    <row r="13720" s="104" customFormat="1"/>
    <row r="13721" s="104" customFormat="1"/>
    <row r="13722" s="104" customFormat="1"/>
    <row r="13723" s="104" customFormat="1"/>
    <row r="13724" s="104" customFormat="1"/>
    <row r="13725" s="104" customFormat="1"/>
    <row r="13726" s="104" customFormat="1"/>
    <row r="13727" s="104" customFormat="1"/>
    <row r="13728" s="104" customFormat="1"/>
    <row r="13729" s="104" customFormat="1"/>
    <row r="13730" s="104" customFormat="1"/>
    <row r="13731" s="104" customFormat="1"/>
    <row r="13732" s="104" customFormat="1"/>
    <row r="13733" s="104" customFormat="1"/>
    <row r="13734" s="104" customFormat="1"/>
    <row r="13735" s="104" customFormat="1"/>
    <row r="13736" s="104" customFormat="1"/>
    <row r="13737" s="104" customFormat="1"/>
    <row r="13738" s="104" customFormat="1"/>
    <row r="13739" s="104" customFormat="1"/>
    <row r="13740" s="104" customFormat="1"/>
    <row r="13741" s="104" customFormat="1"/>
    <row r="13742" s="104" customFormat="1"/>
    <row r="13743" s="104" customFormat="1"/>
    <row r="13744" s="104" customFormat="1"/>
    <row r="13745" s="104" customFormat="1"/>
    <row r="13746" s="104" customFormat="1"/>
    <row r="13747" s="104" customFormat="1"/>
    <row r="13748" s="104" customFormat="1"/>
    <row r="13749" s="104" customFormat="1"/>
    <row r="13750" s="104" customFormat="1"/>
    <row r="13751" s="104" customFormat="1"/>
    <row r="13752" s="104" customFormat="1"/>
    <row r="13753" s="104" customFormat="1"/>
    <row r="13754" s="104" customFormat="1"/>
    <row r="13755" s="104" customFormat="1"/>
    <row r="13756" s="104" customFormat="1"/>
    <row r="13757" s="104" customFormat="1"/>
    <row r="13758" s="104" customFormat="1"/>
    <row r="13759" s="104" customFormat="1"/>
    <row r="13760" s="104" customFormat="1"/>
    <row r="13761" s="104" customFormat="1"/>
    <row r="13762" s="104" customFormat="1"/>
    <row r="13763" s="104" customFormat="1"/>
    <row r="13764" s="104" customFormat="1"/>
    <row r="13765" s="104" customFormat="1"/>
    <row r="13766" s="104" customFormat="1"/>
    <row r="13767" s="104" customFormat="1"/>
    <row r="13768" s="104" customFormat="1"/>
    <row r="13769" s="104" customFormat="1"/>
    <row r="13770" s="104" customFormat="1"/>
    <row r="13771" s="104" customFormat="1"/>
    <row r="13772" s="104" customFormat="1"/>
    <row r="13773" s="104" customFormat="1"/>
    <row r="13774" s="104" customFormat="1"/>
    <row r="13775" s="104" customFormat="1"/>
    <row r="13776" s="104" customFormat="1"/>
    <row r="13777" s="104" customFormat="1"/>
    <row r="13778" s="104" customFormat="1"/>
    <row r="13779" s="104" customFormat="1"/>
    <row r="13780" s="104" customFormat="1"/>
    <row r="13781" s="104" customFormat="1"/>
    <row r="13782" s="104" customFormat="1"/>
    <row r="13783" s="104" customFormat="1"/>
    <row r="13784" s="104" customFormat="1"/>
    <row r="13785" s="104" customFormat="1"/>
    <row r="13786" s="104" customFormat="1"/>
    <row r="13787" s="104" customFormat="1"/>
    <row r="13788" s="104" customFormat="1"/>
    <row r="13789" s="104" customFormat="1"/>
    <row r="13790" s="104" customFormat="1"/>
    <row r="13791" s="104" customFormat="1"/>
    <row r="13792" s="104" customFormat="1"/>
    <row r="13793" s="104" customFormat="1"/>
    <row r="13794" s="104" customFormat="1"/>
    <row r="13795" s="104" customFormat="1"/>
    <row r="13796" s="104" customFormat="1"/>
    <row r="13797" s="104" customFormat="1"/>
    <row r="13798" s="104" customFormat="1"/>
    <row r="13799" s="104" customFormat="1"/>
    <row r="13800" s="104" customFormat="1"/>
    <row r="13801" s="104" customFormat="1"/>
    <row r="13802" s="104" customFormat="1"/>
    <row r="13803" s="104" customFormat="1"/>
    <row r="13804" s="104" customFormat="1"/>
    <row r="13805" s="104" customFormat="1"/>
    <row r="13806" s="104" customFormat="1"/>
    <row r="13807" s="104" customFormat="1"/>
    <row r="13808" s="104" customFormat="1"/>
    <row r="13809" s="104" customFormat="1"/>
    <row r="13810" s="104" customFormat="1"/>
    <row r="13811" s="104" customFormat="1"/>
    <row r="13812" s="104" customFormat="1"/>
    <row r="13813" s="104" customFormat="1"/>
    <row r="13814" s="104" customFormat="1"/>
    <row r="13815" s="104" customFormat="1"/>
    <row r="13816" s="104" customFormat="1"/>
    <row r="13817" s="104" customFormat="1"/>
    <row r="13818" s="104" customFormat="1"/>
    <row r="13819" s="104" customFormat="1"/>
    <row r="13820" s="104" customFormat="1"/>
    <row r="13821" s="104" customFormat="1"/>
    <row r="13822" s="104" customFormat="1"/>
    <row r="13823" s="104" customFormat="1"/>
    <row r="13824" s="104" customFormat="1"/>
    <row r="13825" s="104" customFormat="1"/>
    <row r="13826" s="104" customFormat="1"/>
    <row r="13827" s="104" customFormat="1"/>
    <row r="13828" s="104" customFormat="1"/>
    <row r="13829" s="104" customFormat="1"/>
    <row r="13830" s="104" customFormat="1"/>
    <row r="13831" s="104" customFormat="1"/>
    <row r="13832" s="104" customFormat="1"/>
    <row r="13833" s="104" customFormat="1"/>
    <row r="13834" s="104" customFormat="1"/>
    <row r="13835" s="104" customFormat="1"/>
    <row r="13836" s="104" customFormat="1"/>
    <row r="13837" s="104" customFormat="1"/>
    <row r="13838" s="104" customFormat="1"/>
    <row r="13839" s="104" customFormat="1"/>
    <row r="13840" s="104" customFormat="1"/>
    <row r="13841" s="104" customFormat="1"/>
    <row r="13842" s="104" customFormat="1"/>
    <row r="13843" s="104" customFormat="1"/>
    <row r="13844" s="104" customFormat="1"/>
    <row r="13845" s="104" customFormat="1"/>
    <row r="13846" s="104" customFormat="1"/>
    <row r="13847" s="104" customFormat="1"/>
    <row r="13848" s="104" customFormat="1"/>
    <row r="13849" s="104" customFormat="1"/>
    <row r="13850" s="104" customFormat="1"/>
    <row r="13851" s="104" customFormat="1"/>
    <row r="13852" s="104" customFormat="1"/>
    <row r="13853" s="104" customFormat="1"/>
    <row r="13854" s="104" customFormat="1"/>
    <row r="13855" s="104" customFormat="1"/>
    <row r="13856" s="104" customFormat="1"/>
    <row r="13857" s="104" customFormat="1"/>
    <row r="13858" s="104" customFormat="1"/>
    <row r="13859" s="104" customFormat="1"/>
    <row r="13860" s="104" customFormat="1"/>
    <row r="13861" s="104" customFormat="1"/>
    <row r="13862" s="104" customFormat="1"/>
    <row r="13863" s="104" customFormat="1"/>
    <row r="13864" s="104" customFormat="1"/>
    <row r="13865" s="104" customFormat="1"/>
    <row r="13866" s="104" customFormat="1"/>
    <row r="13867" s="104" customFormat="1"/>
    <row r="13868" s="104" customFormat="1"/>
    <row r="13869" s="104" customFormat="1"/>
    <row r="13870" s="104" customFormat="1"/>
    <row r="13871" s="104" customFormat="1"/>
    <row r="13872" s="104" customFormat="1"/>
    <row r="13873" s="104" customFormat="1"/>
    <row r="13874" s="104" customFormat="1"/>
    <row r="13875" s="104" customFormat="1"/>
    <row r="13876" s="104" customFormat="1"/>
    <row r="13877" s="104" customFormat="1"/>
    <row r="13878" s="104" customFormat="1"/>
    <row r="13879" s="104" customFormat="1"/>
    <row r="13880" s="104" customFormat="1"/>
    <row r="13881" s="104" customFormat="1"/>
    <row r="13882" s="104" customFormat="1"/>
    <row r="13883" s="104" customFormat="1"/>
    <row r="13884" s="104" customFormat="1"/>
    <row r="13885" s="104" customFormat="1"/>
    <row r="13886" s="104" customFormat="1"/>
    <row r="13887" s="104" customFormat="1"/>
    <row r="13888" s="104" customFormat="1"/>
    <row r="13889" s="104" customFormat="1"/>
    <row r="13890" s="104" customFormat="1"/>
    <row r="13891" s="104" customFormat="1"/>
    <row r="13892" s="104" customFormat="1"/>
    <row r="13893" s="104" customFormat="1"/>
    <row r="13894" s="104" customFormat="1"/>
    <row r="13895" s="104" customFormat="1"/>
    <row r="13896" s="104" customFormat="1"/>
    <row r="13897" s="104" customFormat="1"/>
    <row r="13898" s="104" customFormat="1"/>
    <row r="13899" s="104" customFormat="1"/>
    <row r="13900" s="104" customFormat="1"/>
    <row r="13901" s="104" customFormat="1"/>
    <row r="13902" s="104" customFormat="1"/>
    <row r="13903" s="104" customFormat="1"/>
    <row r="13904" s="104" customFormat="1"/>
    <row r="13905" s="104" customFormat="1"/>
    <row r="13906" s="104" customFormat="1"/>
    <row r="13907" s="104" customFormat="1"/>
    <row r="13908" s="104" customFormat="1"/>
    <row r="13909" s="104" customFormat="1"/>
    <row r="13910" s="104" customFormat="1"/>
    <row r="13911" s="104" customFormat="1"/>
    <row r="13912" s="104" customFormat="1"/>
    <row r="13913" s="104" customFormat="1"/>
    <row r="13914" s="104" customFormat="1"/>
    <row r="13915" s="104" customFormat="1"/>
    <row r="13916" s="104" customFormat="1"/>
    <row r="13917" s="104" customFormat="1"/>
    <row r="13918" s="104" customFormat="1"/>
    <row r="13919" s="104" customFormat="1"/>
    <row r="13920" s="104" customFormat="1"/>
    <row r="13921" s="104" customFormat="1"/>
    <row r="13922" s="104" customFormat="1"/>
    <row r="13923" s="104" customFormat="1"/>
    <row r="13924" s="104" customFormat="1"/>
    <row r="13925" s="104" customFormat="1"/>
    <row r="13926" s="104" customFormat="1"/>
    <row r="13927" s="104" customFormat="1"/>
    <row r="13928" s="104" customFormat="1"/>
    <row r="13929" s="104" customFormat="1"/>
    <row r="13930" s="104" customFormat="1"/>
    <row r="13931" s="104" customFormat="1"/>
    <row r="13932" s="104" customFormat="1"/>
    <row r="13933" s="104" customFormat="1"/>
    <row r="13934" s="104" customFormat="1"/>
    <row r="13935" s="104" customFormat="1"/>
    <row r="13936" s="104" customFormat="1"/>
    <row r="13937" s="104" customFormat="1"/>
    <row r="13938" s="104" customFormat="1"/>
    <row r="13939" s="104" customFormat="1"/>
    <row r="13940" s="104" customFormat="1"/>
    <row r="13941" s="104" customFormat="1"/>
    <row r="13942" s="104" customFormat="1"/>
    <row r="13943" s="104" customFormat="1"/>
    <row r="13944" s="104" customFormat="1"/>
    <row r="13945" s="104" customFormat="1"/>
    <row r="13946" s="104" customFormat="1"/>
    <row r="13947" s="104" customFormat="1"/>
    <row r="13948" s="104" customFormat="1"/>
    <row r="13949" s="104" customFormat="1"/>
    <row r="13950" s="104" customFormat="1"/>
    <row r="13951" s="104" customFormat="1"/>
    <row r="13952" s="104" customFormat="1"/>
    <row r="13953" s="104" customFormat="1"/>
    <row r="13954" s="104" customFormat="1"/>
    <row r="13955" s="104" customFormat="1"/>
    <row r="13956" s="104" customFormat="1"/>
    <row r="13957" s="104" customFormat="1"/>
    <row r="13958" s="104" customFormat="1"/>
    <row r="13959" s="104" customFormat="1"/>
    <row r="13960" s="104" customFormat="1"/>
    <row r="13961" s="104" customFormat="1"/>
    <row r="13962" s="104" customFormat="1"/>
    <row r="13963" s="104" customFormat="1"/>
    <row r="13964" s="104" customFormat="1"/>
    <row r="13965" s="104" customFormat="1"/>
    <row r="13966" s="104" customFormat="1"/>
    <row r="13967" s="104" customFormat="1"/>
    <row r="13968" s="104" customFormat="1"/>
    <row r="13969" s="104" customFormat="1"/>
    <row r="13970" s="104" customFormat="1"/>
    <row r="13971" s="104" customFormat="1"/>
    <row r="13972" s="104" customFormat="1"/>
    <row r="13973" s="104" customFormat="1"/>
    <row r="13974" s="104" customFormat="1"/>
    <row r="13975" s="104" customFormat="1"/>
    <row r="13976" s="104" customFormat="1"/>
    <row r="13977" s="104" customFormat="1"/>
    <row r="13978" s="104" customFormat="1"/>
    <row r="13979" s="104" customFormat="1"/>
    <row r="13980" s="104" customFormat="1"/>
    <row r="13981" s="104" customFormat="1"/>
    <row r="13982" s="104" customFormat="1"/>
    <row r="13983" s="104" customFormat="1"/>
    <row r="13984" s="104" customFormat="1"/>
    <row r="13985" s="104" customFormat="1"/>
    <row r="13986" s="104" customFormat="1"/>
    <row r="13987" s="104" customFormat="1"/>
    <row r="13988" s="104" customFormat="1"/>
    <row r="13989" s="104" customFormat="1"/>
    <row r="13990" s="104" customFormat="1"/>
    <row r="13991" s="104" customFormat="1"/>
    <row r="13992" s="104" customFormat="1"/>
    <row r="13993" s="104" customFormat="1"/>
    <row r="13994" s="104" customFormat="1"/>
    <row r="13995" s="104" customFormat="1"/>
    <row r="13996" s="104" customFormat="1"/>
    <row r="13997" s="104" customFormat="1"/>
    <row r="13998" s="104" customFormat="1"/>
    <row r="13999" s="104" customFormat="1"/>
    <row r="14000" s="104" customFormat="1"/>
    <row r="14001" s="104" customFormat="1"/>
    <row r="14002" s="104" customFormat="1"/>
    <row r="14003" s="104" customFormat="1"/>
    <row r="14004" s="104" customFormat="1"/>
    <row r="14005" s="104" customFormat="1"/>
    <row r="14006" s="104" customFormat="1"/>
    <row r="14007" s="104" customFormat="1"/>
    <row r="14008" s="104" customFormat="1"/>
    <row r="14009" s="104" customFormat="1"/>
    <row r="14010" s="104" customFormat="1"/>
    <row r="14011" s="104" customFormat="1"/>
    <row r="14012" s="104" customFormat="1"/>
    <row r="14013" s="104" customFormat="1"/>
    <row r="14014" s="104" customFormat="1"/>
    <row r="14015" s="104" customFormat="1"/>
    <row r="14016" s="104" customFormat="1"/>
    <row r="14017" s="104" customFormat="1"/>
    <row r="14018" s="104" customFormat="1"/>
    <row r="14019" s="104" customFormat="1"/>
    <row r="14020" s="104" customFormat="1"/>
    <row r="14021" s="104" customFormat="1"/>
    <row r="14022" s="104" customFormat="1"/>
    <row r="14023" s="104" customFormat="1"/>
    <row r="14024" s="104" customFormat="1"/>
    <row r="14025" s="104" customFormat="1"/>
    <row r="14026" s="104" customFormat="1"/>
    <row r="14027" s="104" customFormat="1"/>
    <row r="14028" s="104" customFormat="1"/>
    <row r="14029" s="104" customFormat="1"/>
    <row r="14030" s="104" customFormat="1"/>
    <row r="14031" s="104" customFormat="1"/>
    <row r="14032" s="104" customFormat="1"/>
    <row r="14033" s="104" customFormat="1"/>
    <row r="14034" s="104" customFormat="1"/>
    <row r="14035" s="104" customFormat="1"/>
    <row r="14036" s="104" customFormat="1"/>
    <row r="14037" s="104" customFormat="1"/>
    <row r="14038" s="104" customFormat="1"/>
    <row r="14039" s="104" customFormat="1"/>
    <row r="14040" s="104" customFormat="1"/>
    <row r="14041" s="104" customFormat="1"/>
    <row r="14042" s="104" customFormat="1"/>
    <row r="14043" s="104" customFormat="1"/>
    <row r="14044" s="104" customFormat="1"/>
    <row r="14045" s="104" customFormat="1"/>
    <row r="14046" s="104" customFormat="1"/>
    <row r="14047" s="104" customFormat="1"/>
    <row r="14048" s="104" customFormat="1"/>
    <row r="14049" s="104" customFormat="1"/>
    <row r="14050" s="104" customFormat="1"/>
    <row r="14051" s="104" customFormat="1"/>
    <row r="14052" s="104" customFormat="1"/>
    <row r="14053" s="104" customFormat="1"/>
    <row r="14054" s="104" customFormat="1"/>
    <row r="14055" s="104" customFormat="1"/>
    <row r="14056" s="104" customFormat="1"/>
    <row r="14057" s="104" customFormat="1"/>
    <row r="14058" s="104" customFormat="1"/>
    <row r="14059" s="104" customFormat="1"/>
    <row r="14060" s="104" customFormat="1"/>
    <row r="14061" s="104" customFormat="1"/>
    <row r="14062" s="104" customFormat="1"/>
    <row r="14063" s="104" customFormat="1"/>
    <row r="14064" s="104" customFormat="1"/>
    <row r="14065" s="104" customFormat="1"/>
    <row r="14066" s="104" customFormat="1"/>
    <row r="14067" s="104" customFormat="1"/>
    <row r="14068" s="104" customFormat="1"/>
    <row r="14069" s="104" customFormat="1"/>
    <row r="14070" s="104" customFormat="1"/>
    <row r="14071" s="104" customFormat="1"/>
    <row r="14072" s="104" customFormat="1"/>
    <row r="14073" s="104" customFormat="1"/>
    <row r="14074" s="104" customFormat="1"/>
    <row r="14075" s="104" customFormat="1"/>
    <row r="14076" s="104" customFormat="1"/>
    <row r="14077" s="104" customFormat="1"/>
    <row r="14078" s="104" customFormat="1"/>
    <row r="14079" s="104" customFormat="1"/>
    <row r="14080" s="104" customFormat="1"/>
    <row r="14081" s="104" customFormat="1"/>
    <row r="14082" s="104" customFormat="1"/>
    <row r="14083" s="104" customFormat="1"/>
    <row r="14084" s="104" customFormat="1"/>
    <row r="14085" s="104" customFormat="1"/>
    <row r="14086" s="104" customFormat="1"/>
    <row r="14087" s="104" customFormat="1"/>
    <row r="14088" s="104" customFormat="1"/>
    <row r="14089" s="104" customFormat="1"/>
    <row r="14090" s="104" customFormat="1"/>
    <row r="14091" s="104" customFormat="1"/>
    <row r="14092" s="104" customFormat="1"/>
    <row r="14093" s="104" customFormat="1"/>
    <row r="14094" s="104" customFormat="1"/>
    <row r="14095" s="104" customFormat="1"/>
    <row r="14096" s="104" customFormat="1"/>
    <row r="14097" s="104" customFormat="1"/>
    <row r="14098" s="104" customFormat="1"/>
    <row r="14099" s="104" customFormat="1"/>
    <row r="14100" s="104" customFormat="1"/>
    <row r="14101" s="104" customFormat="1"/>
    <row r="14102" s="104" customFormat="1"/>
    <row r="14103" s="104" customFormat="1"/>
    <row r="14104" s="104" customFormat="1"/>
    <row r="14105" s="104" customFormat="1"/>
    <row r="14106" s="104" customFormat="1"/>
    <row r="14107" s="104" customFormat="1"/>
    <row r="14108" s="104" customFormat="1"/>
    <row r="14109" s="104" customFormat="1"/>
    <row r="14110" s="104" customFormat="1"/>
    <row r="14111" s="104" customFormat="1"/>
    <row r="14112" s="104" customFormat="1"/>
    <row r="14113" s="104" customFormat="1"/>
    <row r="14114" s="104" customFormat="1"/>
    <row r="14115" s="104" customFormat="1"/>
    <row r="14116" s="104" customFormat="1"/>
    <row r="14117" s="104" customFormat="1"/>
    <row r="14118" s="104" customFormat="1"/>
    <row r="14119" s="104" customFormat="1"/>
    <row r="14120" s="104" customFormat="1"/>
    <row r="14121" s="104" customFormat="1"/>
    <row r="14122" s="104" customFormat="1"/>
    <row r="14123" s="104" customFormat="1"/>
    <row r="14124" s="104" customFormat="1"/>
    <row r="14125" s="104" customFormat="1"/>
    <row r="14126" s="104" customFormat="1"/>
    <row r="14127" s="104" customFormat="1"/>
    <row r="14128" s="104" customFormat="1"/>
    <row r="14129" s="104" customFormat="1"/>
    <row r="14130" s="104" customFormat="1"/>
    <row r="14131" s="104" customFormat="1"/>
    <row r="14132" s="104" customFormat="1"/>
    <row r="14133" s="104" customFormat="1"/>
    <row r="14134" s="104" customFormat="1"/>
    <row r="14135" s="104" customFormat="1"/>
    <row r="14136" s="104" customFormat="1"/>
    <row r="14137" s="104" customFormat="1"/>
    <row r="14138" s="104" customFormat="1"/>
    <row r="14139" s="104" customFormat="1"/>
    <row r="14140" s="104" customFormat="1"/>
    <row r="14141" s="104" customFormat="1"/>
    <row r="14142" s="104" customFormat="1"/>
    <row r="14143" s="104" customFormat="1"/>
    <row r="14144" s="104" customFormat="1"/>
    <row r="14145" s="104" customFormat="1"/>
    <row r="14146" s="104" customFormat="1"/>
    <row r="14147" s="104" customFormat="1"/>
    <row r="14148" s="104" customFormat="1"/>
    <row r="14149" s="104" customFormat="1"/>
    <row r="14150" s="104" customFormat="1"/>
    <row r="14151" s="104" customFormat="1"/>
    <row r="14152" s="104" customFormat="1"/>
    <row r="14153" s="104" customFormat="1"/>
    <row r="14154" s="104" customFormat="1"/>
    <row r="14155" s="104" customFormat="1"/>
    <row r="14156" s="104" customFormat="1"/>
    <row r="14157" s="104" customFormat="1"/>
    <row r="14158" s="104" customFormat="1"/>
    <row r="14159" s="104" customFormat="1"/>
    <row r="14160" s="104" customFormat="1"/>
    <row r="14161" s="104" customFormat="1"/>
    <row r="14162" s="104" customFormat="1"/>
    <row r="14163" s="104" customFormat="1"/>
    <row r="14164" s="104" customFormat="1"/>
    <row r="14165" s="104" customFormat="1"/>
    <row r="14166" s="104" customFormat="1"/>
    <row r="14167" s="104" customFormat="1"/>
    <row r="14168" s="104" customFormat="1"/>
    <row r="14169" s="104" customFormat="1"/>
    <row r="14170" s="104" customFormat="1"/>
    <row r="14171" s="104" customFormat="1"/>
    <row r="14172" s="104" customFormat="1"/>
    <row r="14173" s="104" customFormat="1"/>
    <row r="14174" s="104" customFormat="1"/>
    <row r="14175" s="104" customFormat="1"/>
    <row r="14176" s="104" customFormat="1"/>
    <row r="14177" s="104" customFormat="1"/>
    <row r="14178" s="104" customFormat="1"/>
    <row r="14179" s="104" customFormat="1"/>
    <row r="14180" s="104" customFormat="1"/>
    <row r="14181" s="104" customFormat="1"/>
    <row r="14182" s="104" customFormat="1"/>
    <row r="14183" s="104" customFormat="1"/>
    <row r="14184" s="104" customFormat="1"/>
    <row r="14185" s="104" customFormat="1"/>
    <row r="14186" s="104" customFormat="1"/>
    <row r="14187" s="104" customFormat="1"/>
    <row r="14188" s="104" customFormat="1"/>
    <row r="14189" s="104" customFormat="1"/>
    <row r="14190" s="104" customFormat="1"/>
    <row r="14191" s="104" customFormat="1"/>
    <row r="14192" s="104" customFormat="1"/>
    <row r="14193" s="104" customFormat="1"/>
    <row r="14194" s="104" customFormat="1"/>
    <row r="14195" s="104" customFormat="1"/>
    <row r="14196" s="104" customFormat="1"/>
    <row r="14197" s="104" customFormat="1"/>
    <row r="14198" s="104" customFormat="1"/>
    <row r="14199" s="104" customFormat="1"/>
    <row r="14200" s="104" customFormat="1"/>
    <row r="14201" s="104" customFormat="1"/>
    <row r="14202" s="104" customFormat="1"/>
    <row r="14203" s="104" customFormat="1"/>
    <row r="14204" s="104" customFormat="1"/>
    <row r="14205" s="104" customFormat="1"/>
    <row r="14206" s="104" customFormat="1"/>
    <row r="14207" s="104" customFormat="1"/>
    <row r="14208" s="104" customFormat="1"/>
    <row r="14209" s="104" customFormat="1"/>
    <row r="14210" s="104" customFormat="1"/>
    <row r="14211" s="104" customFormat="1"/>
    <row r="14212" s="104" customFormat="1"/>
    <row r="14213" s="104" customFormat="1"/>
    <row r="14214" s="104" customFormat="1"/>
    <row r="14215" s="104" customFormat="1"/>
    <row r="14216" s="104" customFormat="1"/>
    <row r="14217" s="104" customFormat="1"/>
    <row r="14218" s="104" customFormat="1"/>
    <row r="14219" s="104" customFormat="1"/>
    <row r="14220" s="104" customFormat="1"/>
    <row r="14221" s="104" customFormat="1"/>
    <row r="14222" s="104" customFormat="1"/>
    <row r="14223" s="104" customFormat="1"/>
    <row r="14224" s="104" customFormat="1"/>
    <row r="14225" s="104" customFormat="1"/>
    <row r="14226" s="104" customFormat="1"/>
    <row r="14227" s="104" customFormat="1"/>
    <row r="14228" s="104" customFormat="1"/>
    <row r="14229" s="104" customFormat="1"/>
    <row r="14230" s="104" customFormat="1"/>
    <row r="14231" s="104" customFormat="1"/>
    <row r="14232" s="104" customFormat="1"/>
    <row r="14233" s="104" customFormat="1"/>
    <row r="14234" s="104" customFormat="1"/>
    <row r="14235" s="104" customFormat="1"/>
    <row r="14236" s="104" customFormat="1"/>
    <row r="14237" s="104" customFormat="1"/>
    <row r="14238" s="104" customFormat="1"/>
    <row r="14239" s="104" customFormat="1"/>
    <row r="14240" s="104" customFormat="1"/>
    <row r="14241" s="104" customFormat="1"/>
    <row r="14242" s="104" customFormat="1"/>
    <row r="14243" s="104" customFormat="1"/>
    <row r="14244" s="104" customFormat="1"/>
    <row r="14245" s="104" customFormat="1"/>
    <row r="14246" s="104" customFormat="1"/>
    <row r="14247" s="104" customFormat="1"/>
    <row r="14248" s="104" customFormat="1"/>
    <row r="14249" s="104" customFormat="1"/>
    <row r="14250" s="104" customFormat="1"/>
    <row r="14251" s="104" customFormat="1"/>
    <row r="14252" s="104" customFormat="1"/>
    <row r="14253" s="104" customFormat="1"/>
    <row r="14254" s="104" customFormat="1"/>
    <row r="14255" s="104" customFormat="1"/>
    <row r="14256" s="104" customFormat="1"/>
    <row r="14257" s="104" customFormat="1"/>
    <row r="14258" s="104" customFormat="1"/>
    <row r="14259" s="104" customFormat="1"/>
    <row r="14260" s="104" customFormat="1"/>
    <row r="14261" s="104" customFormat="1"/>
    <row r="14262" s="104" customFormat="1"/>
    <row r="14263" s="104" customFormat="1"/>
    <row r="14264" s="104" customFormat="1"/>
    <row r="14265" s="104" customFormat="1"/>
    <row r="14266" s="104" customFormat="1"/>
    <row r="14267" s="104" customFormat="1"/>
    <row r="14268" s="104" customFormat="1"/>
    <row r="14269" s="104" customFormat="1"/>
    <row r="14270" s="104" customFormat="1"/>
    <row r="14271" s="104" customFormat="1"/>
    <row r="14272" s="104" customFormat="1"/>
    <row r="14273" s="104" customFormat="1"/>
    <row r="14274" s="104" customFormat="1"/>
    <row r="14275" s="104" customFormat="1"/>
    <row r="14276" s="104" customFormat="1"/>
    <row r="14277" s="104" customFormat="1"/>
    <row r="14278" s="104" customFormat="1"/>
    <row r="14279" s="104" customFormat="1"/>
    <row r="14280" s="104" customFormat="1"/>
    <row r="14281" s="104" customFormat="1"/>
    <row r="14282" s="104" customFormat="1"/>
    <row r="14283" s="104" customFormat="1"/>
    <row r="14284" s="104" customFormat="1"/>
    <row r="14285" s="104" customFormat="1"/>
    <row r="14286" s="104" customFormat="1"/>
    <row r="14287" s="104" customFormat="1"/>
    <row r="14288" s="104" customFormat="1"/>
    <row r="14289" s="104" customFormat="1"/>
    <row r="14290" s="104" customFormat="1"/>
    <row r="14291" s="104" customFormat="1"/>
    <row r="14292" s="104" customFormat="1"/>
    <row r="14293" s="104" customFormat="1"/>
    <row r="14294" s="104" customFormat="1"/>
    <row r="14295" s="104" customFormat="1"/>
    <row r="14296" s="104" customFormat="1"/>
    <row r="14297" s="104" customFormat="1"/>
    <row r="14298" s="104" customFormat="1"/>
    <row r="14299" s="104" customFormat="1"/>
    <row r="14300" s="104" customFormat="1"/>
    <row r="14301" s="104" customFormat="1"/>
    <row r="14302" s="104" customFormat="1"/>
    <row r="14303" s="104" customFormat="1"/>
    <row r="14304" s="104" customFormat="1"/>
    <row r="14305" s="104" customFormat="1"/>
    <row r="14306" s="104" customFormat="1"/>
    <row r="14307" s="104" customFormat="1"/>
    <row r="14308" s="104" customFormat="1"/>
    <row r="14309" s="104" customFormat="1"/>
    <row r="14310" s="104" customFormat="1"/>
    <row r="14311" s="104" customFormat="1"/>
    <row r="14312" s="104" customFormat="1"/>
    <row r="14313" s="104" customFormat="1"/>
    <row r="14314" s="104" customFormat="1"/>
    <row r="14315" s="104" customFormat="1"/>
    <row r="14316" s="104" customFormat="1"/>
    <row r="14317" s="104" customFormat="1"/>
    <row r="14318" s="104" customFormat="1"/>
    <row r="14319" s="104" customFormat="1"/>
    <row r="14320" s="104" customFormat="1"/>
    <row r="14321" s="104" customFormat="1"/>
    <row r="14322" s="104" customFormat="1"/>
    <row r="14323" s="104" customFormat="1"/>
    <row r="14324" s="104" customFormat="1"/>
    <row r="14325" s="104" customFormat="1"/>
    <row r="14326" s="104" customFormat="1"/>
    <row r="14327" s="104" customFormat="1"/>
    <row r="14328" s="104" customFormat="1"/>
    <row r="14329" s="104" customFormat="1"/>
    <row r="14330" s="104" customFormat="1"/>
    <row r="14331" s="104" customFormat="1"/>
    <row r="14332" s="104" customFormat="1"/>
    <row r="14333" s="104" customFormat="1"/>
    <row r="14334" s="104" customFormat="1"/>
    <row r="14335" s="104" customFormat="1"/>
    <row r="14336" s="104" customFormat="1"/>
    <row r="14337" s="104" customFormat="1"/>
    <row r="14338" s="104" customFormat="1"/>
    <row r="14339" s="104" customFormat="1"/>
    <row r="14340" s="104" customFormat="1"/>
    <row r="14341" s="104" customFormat="1"/>
    <row r="14342" s="104" customFormat="1"/>
    <row r="14343" s="104" customFormat="1"/>
    <row r="14344" s="104" customFormat="1"/>
    <row r="14345" s="104" customFormat="1"/>
    <row r="14346" s="104" customFormat="1"/>
    <row r="14347" s="104" customFormat="1"/>
    <row r="14348" s="104" customFormat="1"/>
    <row r="14349" s="104" customFormat="1"/>
    <row r="14350" s="104" customFormat="1"/>
    <row r="14351" s="104" customFormat="1"/>
    <row r="14352" s="104" customFormat="1"/>
    <row r="14353" s="104" customFormat="1"/>
    <row r="14354" s="104" customFormat="1"/>
    <row r="14355" s="104" customFormat="1"/>
    <row r="14356" s="104" customFormat="1"/>
    <row r="14357" s="104" customFormat="1"/>
    <row r="14358" s="104" customFormat="1"/>
    <row r="14359" s="104" customFormat="1"/>
    <row r="14360" s="104" customFormat="1"/>
    <row r="14361" s="104" customFormat="1"/>
    <row r="14362" s="104" customFormat="1"/>
    <row r="14363" s="104" customFormat="1"/>
    <row r="14364" s="104" customFormat="1"/>
    <row r="14365" s="104" customFormat="1"/>
    <row r="14366" s="104" customFormat="1"/>
    <row r="14367" s="104" customFormat="1"/>
    <row r="14368" s="104" customFormat="1"/>
    <row r="14369" s="104" customFormat="1"/>
    <row r="14370" s="104" customFormat="1"/>
    <row r="14371" s="104" customFormat="1"/>
    <row r="14372" s="104" customFormat="1"/>
    <row r="14373" s="104" customFormat="1"/>
    <row r="14374" s="104" customFormat="1"/>
    <row r="14375" s="104" customFormat="1"/>
    <row r="14376" s="104" customFormat="1"/>
    <row r="14377" s="104" customFormat="1"/>
    <row r="14378" s="104" customFormat="1"/>
    <row r="14379" s="104" customFormat="1"/>
    <row r="14380" s="104" customFormat="1"/>
    <row r="14381" s="104" customFormat="1"/>
    <row r="14382" s="104" customFormat="1"/>
    <row r="14383" s="104" customFormat="1"/>
    <row r="14384" s="104" customFormat="1"/>
    <row r="14385" s="104" customFormat="1"/>
    <row r="14386" s="104" customFormat="1"/>
    <row r="14387" s="104" customFormat="1"/>
    <row r="14388" s="104" customFormat="1"/>
    <row r="14389" s="104" customFormat="1"/>
    <row r="14390" s="104" customFormat="1"/>
    <row r="14391" s="104" customFormat="1"/>
    <row r="14392" s="104" customFormat="1"/>
    <row r="14393" s="104" customFormat="1"/>
    <row r="14394" s="104" customFormat="1"/>
    <row r="14395" s="104" customFormat="1"/>
    <row r="14396" s="104" customFormat="1"/>
    <row r="14397" s="104" customFormat="1"/>
    <row r="14398" s="104" customFormat="1"/>
    <row r="14399" s="104" customFormat="1"/>
    <row r="14400" s="104" customFormat="1"/>
    <row r="14401" s="104" customFormat="1"/>
    <row r="14402" s="104" customFormat="1"/>
    <row r="14403" s="104" customFormat="1"/>
    <row r="14404" s="104" customFormat="1"/>
    <row r="14405" s="104" customFormat="1"/>
    <row r="14406" s="104" customFormat="1"/>
    <row r="14407" s="104" customFormat="1"/>
    <row r="14408" s="104" customFormat="1"/>
    <row r="14409" s="104" customFormat="1"/>
    <row r="14410" s="104" customFormat="1"/>
    <row r="14411" s="104" customFormat="1"/>
    <row r="14412" s="104" customFormat="1"/>
    <row r="14413" s="104" customFormat="1"/>
    <row r="14414" s="104" customFormat="1"/>
    <row r="14415" s="104" customFormat="1"/>
    <row r="14416" s="104" customFormat="1"/>
    <row r="14417" s="104" customFormat="1"/>
    <row r="14418" s="104" customFormat="1"/>
    <row r="14419" s="104" customFormat="1"/>
    <row r="14420" s="104" customFormat="1"/>
    <row r="14421" s="104" customFormat="1"/>
    <row r="14422" s="104" customFormat="1"/>
    <row r="14423" s="104" customFormat="1"/>
    <row r="14424" s="104" customFormat="1"/>
    <row r="14425" s="104" customFormat="1"/>
    <row r="14426" s="104" customFormat="1"/>
    <row r="14427" s="104" customFormat="1"/>
    <row r="14428" s="104" customFormat="1"/>
    <row r="14429" s="104" customFormat="1"/>
    <row r="14430" s="104" customFormat="1"/>
    <row r="14431" s="104" customFormat="1"/>
    <row r="14432" s="104" customFormat="1"/>
    <row r="14433" s="104" customFormat="1"/>
    <row r="14434" s="104" customFormat="1"/>
    <row r="14435" s="104" customFormat="1"/>
    <row r="14436" s="104" customFormat="1"/>
    <row r="14437" s="104" customFormat="1"/>
    <row r="14438" s="104" customFormat="1"/>
    <row r="14439" s="104" customFormat="1"/>
    <row r="14440" s="104" customFormat="1"/>
    <row r="14441" s="104" customFormat="1"/>
    <row r="14442" s="104" customFormat="1"/>
    <row r="14443" s="104" customFormat="1"/>
    <row r="14444" s="104" customFormat="1"/>
    <row r="14445" s="104" customFormat="1"/>
    <row r="14446" s="104" customFormat="1"/>
    <row r="14447" s="104" customFormat="1"/>
    <row r="14448" s="104" customFormat="1"/>
    <row r="14449" s="104" customFormat="1"/>
    <row r="14450" s="104" customFormat="1"/>
    <row r="14451" s="104" customFormat="1"/>
    <row r="14452" s="104" customFormat="1"/>
    <row r="14453" s="104" customFormat="1"/>
    <row r="14454" s="104" customFormat="1"/>
    <row r="14455" s="104" customFormat="1"/>
    <row r="14456" s="104" customFormat="1"/>
    <row r="14457" s="104" customFormat="1"/>
    <row r="14458" s="104" customFormat="1"/>
    <row r="14459" s="104" customFormat="1"/>
    <row r="14460" s="104" customFormat="1"/>
    <row r="14461" s="104" customFormat="1"/>
    <row r="14462" s="104" customFormat="1"/>
    <row r="14463" s="104" customFormat="1"/>
    <row r="14464" s="104" customFormat="1"/>
    <row r="14465" s="104" customFormat="1"/>
    <row r="14466" s="104" customFormat="1"/>
    <row r="14467" s="104" customFormat="1"/>
    <row r="14468" s="104" customFormat="1"/>
    <row r="14469" s="104" customFormat="1"/>
    <row r="14470" s="104" customFormat="1"/>
    <row r="14471" s="104" customFormat="1"/>
    <row r="14472" s="104" customFormat="1"/>
    <row r="14473" s="104" customFormat="1"/>
    <row r="14474" s="104" customFormat="1"/>
    <row r="14475" s="104" customFormat="1"/>
    <row r="14476" s="104" customFormat="1"/>
    <row r="14477" s="104" customFormat="1"/>
    <row r="14478" s="104" customFormat="1"/>
    <row r="14479" s="104" customFormat="1"/>
    <row r="14480" s="104" customFormat="1"/>
    <row r="14481" s="104" customFormat="1"/>
    <row r="14482" s="104" customFormat="1"/>
    <row r="14483" s="104" customFormat="1"/>
    <row r="14484" s="104" customFormat="1"/>
    <row r="14485" s="104" customFormat="1"/>
    <row r="14486" s="104" customFormat="1"/>
    <row r="14487" s="104" customFormat="1"/>
    <row r="14488" s="104" customFormat="1"/>
    <row r="14489" s="104" customFormat="1"/>
    <row r="14490" s="104" customFormat="1"/>
    <row r="14491" s="104" customFormat="1"/>
    <row r="14492" s="104" customFormat="1"/>
    <row r="14493" s="104" customFormat="1"/>
    <row r="14494" s="104" customFormat="1"/>
    <row r="14495" s="104" customFormat="1"/>
    <row r="14496" s="104" customFormat="1"/>
    <row r="14497" s="104" customFormat="1"/>
    <row r="14498" s="104" customFormat="1"/>
    <row r="14499" s="104" customFormat="1"/>
    <row r="14500" s="104" customFormat="1"/>
    <row r="14501" s="104" customFormat="1"/>
    <row r="14502" s="104" customFormat="1"/>
    <row r="14503" s="104" customFormat="1"/>
    <row r="14504" s="104" customFormat="1"/>
    <row r="14505" s="104" customFormat="1"/>
    <row r="14506" s="104" customFormat="1"/>
    <row r="14507" s="104" customFormat="1"/>
    <row r="14508" s="104" customFormat="1"/>
    <row r="14509" s="104" customFormat="1"/>
    <row r="14510" s="104" customFormat="1"/>
    <row r="14511" s="104" customFormat="1"/>
    <row r="14512" s="104" customFormat="1"/>
    <row r="14513" s="104" customFormat="1"/>
    <row r="14514" s="104" customFormat="1"/>
    <row r="14515" s="104" customFormat="1"/>
    <row r="14516" s="104" customFormat="1"/>
    <row r="14517" s="104" customFormat="1"/>
    <row r="14518" s="104" customFormat="1"/>
    <row r="14519" s="104" customFormat="1"/>
    <row r="14520" s="104" customFormat="1"/>
    <row r="14521" s="104" customFormat="1"/>
    <row r="14522" s="104" customFormat="1"/>
    <row r="14523" s="104" customFormat="1"/>
    <row r="14524" s="104" customFormat="1"/>
    <row r="14525" s="104" customFormat="1"/>
    <row r="14526" s="104" customFormat="1"/>
    <row r="14527" s="104" customFormat="1"/>
    <row r="14528" s="104" customFormat="1"/>
    <row r="14529" s="104" customFormat="1"/>
    <row r="14530" s="104" customFormat="1"/>
    <row r="14531" s="104" customFormat="1"/>
    <row r="14532" s="104" customFormat="1"/>
    <row r="14533" s="104" customFormat="1"/>
    <row r="14534" s="104" customFormat="1"/>
    <row r="14535" s="104" customFormat="1"/>
    <row r="14536" s="104" customFormat="1"/>
    <row r="14537" s="104" customFormat="1"/>
    <row r="14538" s="104" customFormat="1"/>
    <row r="14539" s="104" customFormat="1"/>
    <row r="14540" s="104" customFormat="1"/>
    <row r="14541" s="104" customFormat="1"/>
    <row r="14542" s="104" customFormat="1"/>
    <row r="14543" s="104" customFormat="1"/>
    <row r="14544" s="104" customFormat="1"/>
    <row r="14545" s="104" customFormat="1"/>
    <row r="14546" s="104" customFormat="1"/>
    <row r="14547" s="104" customFormat="1"/>
    <row r="14548" s="104" customFormat="1"/>
    <row r="14549" s="104" customFormat="1"/>
    <row r="14550" s="104" customFormat="1"/>
    <row r="14551" s="104" customFormat="1"/>
    <row r="14552" s="104" customFormat="1"/>
    <row r="14553" s="104" customFormat="1"/>
    <row r="14554" s="104" customFormat="1"/>
    <row r="14555" s="104" customFormat="1"/>
    <row r="14556" s="104" customFormat="1"/>
    <row r="14557" s="104" customFormat="1"/>
    <row r="14558" s="104" customFormat="1"/>
    <row r="14559" s="104" customFormat="1"/>
    <row r="14560" s="104" customFormat="1"/>
    <row r="14561" s="104" customFormat="1"/>
    <row r="14562" s="104" customFormat="1"/>
    <row r="14563" s="104" customFormat="1"/>
    <row r="14564" s="104" customFormat="1"/>
    <row r="14565" s="104" customFormat="1"/>
    <row r="14566" s="104" customFormat="1"/>
    <row r="14567" s="104" customFormat="1"/>
    <row r="14568" s="104" customFormat="1"/>
    <row r="14569" s="104" customFormat="1"/>
    <row r="14570" s="104" customFormat="1"/>
    <row r="14571" s="104" customFormat="1"/>
    <row r="14572" s="104" customFormat="1"/>
    <row r="14573" s="104" customFormat="1"/>
    <row r="14574" s="104" customFormat="1"/>
    <row r="14575" s="104" customFormat="1"/>
    <row r="14576" s="104" customFormat="1"/>
    <row r="14577" s="104" customFormat="1"/>
    <row r="14578" s="104" customFormat="1"/>
    <row r="14579" s="104" customFormat="1"/>
    <row r="14580" s="104" customFormat="1"/>
    <row r="14581" s="104" customFormat="1"/>
    <row r="14582" s="104" customFormat="1"/>
    <row r="14583" s="104" customFormat="1"/>
    <row r="14584" s="104" customFormat="1"/>
    <row r="14585" s="104" customFormat="1"/>
    <row r="14586" s="104" customFormat="1"/>
    <row r="14587" s="104" customFormat="1"/>
    <row r="14588" s="104" customFormat="1"/>
    <row r="14589" s="104" customFormat="1"/>
    <row r="14590" s="104" customFormat="1"/>
    <row r="14591" s="104" customFormat="1"/>
    <row r="14592" s="104" customFormat="1"/>
    <row r="14593" s="104" customFormat="1"/>
    <row r="14594" s="104" customFormat="1"/>
    <row r="14595" s="104" customFormat="1"/>
    <row r="14596" s="104" customFormat="1"/>
    <row r="14597" s="104" customFormat="1"/>
    <row r="14598" s="104" customFormat="1"/>
    <row r="14599" s="104" customFormat="1"/>
    <row r="14600" s="104" customFormat="1"/>
    <row r="14601" s="104" customFormat="1"/>
    <row r="14602" s="104" customFormat="1"/>
    <row r="14603" s="104" customFormat="1"/>
    <row r="14604" s="104" customFormat="1"/>
    <row r="14605" s="104" customFormat="1"/>
    <row r="14606" s="104" customFormat="1"/>
    <row r="14607" s="104" customFormat="1"/>
    <row r="14608" s="104" customFormat="1"/>
    <row r="14609" s="104" customFormat="1"/>
    <row r="14610" s="104" customFormat="1"/>
    <row r="14611" s="104" customFormat="1"/>
    <row r="14612" s="104" customFormat="1"/>
    <row r="14613" s="104" customFormat="1"/>
    <row r="14614" s="104" customFormat="1"/>
    <row r="14615" s="104" customFormat="1"/>
    <row r="14616" s="104" customFormat="1"/>
    <row r="14617" s="104" customFormat="1"/>
    <row r="14618" s="104" customFormat="1"/>
    <row r="14619" s="104" customFormat="1"/>
    <row r="14620" s="104" customFormat="1"/>
    <row r="14621" s="104" customFormat="1"/>
    <row r="14622" s="104" customFormat="1"/>
    <row r="14623" s="104" customFormat="1"/>
    <row r="14624" s="104" customFormat="1"/>
    <row r="14625" s="104" customFormat="1"/>
    <row r="14626" s="104" customFormat="1"/>
    <row r="14627" s="104" customFormat="1"/>
    <row r="14628" s="104" customFormat="1"/>
    <row r="14629" s="104" customFormat="1"/>
    <row r="14630" s="104" customFormat="1"/>
    <row r="14631" s="104" customFormat="1"/>
    <row r="14632" s="104" customFormat="1"/>
    <row r="14633" s="104" customFormat="1"/>
    <row r="14634" s="104" customFormat="1"/>
    <row r="14635" s="104" customFormat="1"/>
    <row r="14636" s="104" customFormat="1"/>
    <row r="14637" s="104" customFormat="1"/>
    <row r="14638" s="104" customFormat="1"/>
    <row r="14639" s="104" customFormat="1"/>
    <row r="14640" s="104" customFormat="1"/>
    <row r="14641" s="104" customFormat="1"/>
    <row r="14642" s="104" customFormat="1"/>
    <row r="14643" s="104" customFormat="1"/>
    <row r="14644" s="104" customFormat="1"/>
    <row r="14645" s="104" customFormat="1"/>
    <row r="14646" s="104" customFormat="1"/>
    <row r="14647" s="104" customFormat="1"/>
    <row r="14648" s="104" customFormat="1"/>
    <row r="14649" s="104" customFormat="1"/>
    <row r="14650" s="104" customFormat="1"/>
    <row r="14651" s="104" customFormat="1"/>
    <row r="14652" s="104" customFormat="1"/>
    <row r="14653" s="104" customFormat="1"/>
    <row r="14654" s="104" customFormat="1"/>
    <row r="14655" s="104" customFormat="1"/>
    <row r="14656" s="104" customFormat="1"/>
    <row r="14657" s="104" customFormat="1"/>
    <row r="14658" s="104" customFormat="1"/>
    <row r="14659" s="104" customFormat="1"/>
    <row r="14660" s="104" customFormat="1"/>
    <row r="14661" s="104" customFormat="1"/>
    <row r="14662" s="104" customFormat="1"/>
    <row r="14663" s="104" customFormat="1"/>
    <row r="14664" s="104" customFormat="1"/>
    <row r="14665" s="104" customFormat="1"/>
    <row r="14666" s="104" customFormat="1"/>
    <row r="14667" s="104" customFormat="1"/>
    <row r="14668" s="104" customFormat="1"/>
    <row r="14669" s="104" customFormat="1"/>
    <row r="14670" s="104" customFormat="1"/>
    <row r="14671" s="104" customFormat="1"/>
    <row r="14672" s="104" customFormat="1"/>
    <row r="14673" s="104" customFormat="1"/>
    <row r="14674" s="104" customFormat="1"/>
    <row r="14675" s="104" customFormat="1"/>
    <row r="14676" s="104" customFormat="1"/>
    <row r="14677" s="104" customFormat="1"/>
    <row r="14678" s="104" customFormat="1"/>
    <row r="14679" s="104" customFormat="1"/>
    <row r="14680" s="104" customFormat="1"/>
    <row r="14681" s="104" customFormat="1"/>
    <row r="14682" s="104" customFormat="1"/>
    <row r="14683" s="104" customFormat="1"/>
    <row r="14684" s="104" customFormat="1"/>
    <row r="14685" s="104" customFormat="1"/>
    <row r="14686" s="104" customFormat="1"/>
    <row r="14687" s="104" customFormat="1"/>
    <row r="14688" s="104" customFormat="1"/>
    <row r="14689" s="104" customFormat="1"/>
    <row r="14690" s="104" customFormat="1"/>
    <row r="14691" s="104" customFormat="1"/>
    <row r="14692" s="104" customFormat="1"/>
    <row r="14693" s="104" customFormat="1"/>
    <row r="14694" s="104" customFormat="1"/>
    <row r="14695" s="104" customFormat="1"/>
    <row r="14696" s="104" customFormat="1"/>
    <row r="14697" s="104" customFormat="1"/>
    <row r="14698" s="104" customFormat="1"/>
    <row r="14699" s="104" customFormat="1"/>
    <row r="14700" s="104" customFormat="1"/>
    <row r="14701" s="104" customFormat="1"/>
    <row r="14702" s="104" customFormat="1"/>
    <row r="14703" s="104" customFormat="1"/>
    <row r="14704" s="104" customFormat="1"/>
    <row r="14705" s="104" customFormat="1"/>
    <row r="14706" s="104" customFormat="1"/>
    <row r="14707" s="104" customFormat="1"/>
    <row r="14708" s="104" customFormat="1"/>
    <row r="14709" s="104" customFormat="1"/>
    <row r="14710" s="104" customFormat="1"/>
    <row r="14711" s="104" customFormat="1"/>
    <row r="14712" s="104" customFormat="1"/>
    <row r="14713" s="104" customFormat="1"/>
    <row r="14714" s="104" customFormat="1"/>
    <row r="14715" s="104" customFormat="1"/>
    <row r="14716" s="104" customFormat="1"/>
    <row r="14717" s="104" customFormat="1"/>
    <row r="14718" s="104" customFormat="1"/>
    <row r="14719" s="104" customFormat="1"/>
    <row r="14720" s="104" customFormat="1"/>
    <row r="14721" s="104" customFormat="1"/>
    <row r="14722" s="104" customFormat="1"/>
    <row r="14723" s="104" customFormat="1"/>
    <row r="14724" s="104" customFormat="1"/>
    <row r="14725" s="104" customFormat="1"/>
    <row r="14726" s="104" customFormat="1"/>
    <row r="14727" s="104" customFormat="1"/>
    <row r="14728" s="104" customFormat="1"/>
    <row r="14729" s="104" customFormat="1"/>
    <row r="14730" s="104" customFormat="1"/>
    <row r="14731" s="104" customFormat="1"/>
    <row r="14732" s="104" customFormat="1"/>
    <row r="14733" s="104" customFormat="1"/>
    <row r="14734" s="104" customFormat="1"/>
    <row r="14735" s="104" customFormat="1"/>
    <row r="14736" s="104" customFormat="1"/>
    <row r="14737" s="104" customFormat="1"/>
    <row r="14738" s="104" customFormat="1"/>
    <row r="14739" s="104" customFormat="1"/>
    <row r="14740" s="104" customFormat="1"/>
    <row r="14741" s="104" customFormat="1"/>
    <row r="14742" s="104" customFormat="1"/>
    <row r="14743" s="104" customFormat="1"/>
    <row r="14744" s="104" customFormat="1"/>
    <row r="14745" s="104" customFormat="1"/>
    <row r="14746" s="104" customFormat="1"/>
    <row r="14747" s="104" customFormat="1"/>
    <row r="14748" s="104" customFormat="1"/>
    <row r="14749" s="104" customFormat="1"/>
    <row r="14750" s="104" customFormat="1"/>
    <row r="14751" s="104" customFormat="1"/>
    <row r="14752" s="104" customFormat="1"/>
    <row r="14753" s="104" customFormat="1"/>
    <row r="14754" s="104" customFormat="1"/>
    <row r="14755" s="104" customFormat="1"/>
    <row r="14756" s="104" customFormat="1"/>
    <row r="14757" s="104" customFormat="1"/>
    <row r="14758" s="104" customFormat="1"/>
    <row r="14759" s="104" customFormat="1"/>
    <row r="14760" s="104" customFormat="1"/>
    <row r="14761" s="104" customFormat="1"/>
    <row r="14762" s="104" customFormat="1"/>
    <row r="14763" s="104" customFormat="1"/>
    <row r="14764" s="104" customFormat="1"/>
    <row r="14765" s="104" customFormat="1"/>
    <row r="14766" s="104" customFormat="1"/>
    <row r="14767" s="104" customFormat="1"/>
    <row r="14768" s="104" customFormat="1"/>
    <row r="14769" s="104" customFormat="1"/>
    <row r="14770" s="104" customFormat="1"/>
    <row r="14771" s="104" customFormat="1"/>
    <row r="14772" s="104" customFormat="1"/>
    <row r="14773" s="104" customFormat="1"/>
    <row r="14774" s="104" customFormat="1"/>
    <row r="14775" s="104" customFormat="1"/>
    <row r="14776" s="104" customFormat="1"/>
    <row r="14777" s="104" customFormat="1"/>
    <row r="14778" s="104" customFormat="1"/>
    <row r="14779" s="104" customFormat="1"/>
    <row r="14780" s="104" customFormat="1"/>
    <row r="14781" s="104" customFormat="1"/>
    <row r="14782" s="104" customFormat="1"/>
    <row r="14783" s="104" customFormat="1"/>
    <row r="14784" s="104" customFormat="1"/>
    <row r="14785" s="104" customFormat="1"/>
    <row r="14786" s="104" customFormat="1"/>
    <row r="14787" s="104" customFormat="1"/>
    <row r="14788" s="104" customFormat="1"/>
    <row r="14789" s="104" customFormat="1"/>
    <row r="14790" s="104" customFormat="1"/>
    <row r="14791" s="104" customFormat="1"/>
    <row r="14792" s="104" customFormat="1"/>
    <row r="14793" s="104" customFormat="1"/>
    <row r="14794" s="104" customFormat="1"/>
    <row r="14795" s="104" customFormat="1"/>
    <row r="14796" s="104" customFormat="1"/>
    <row r="14797" s="104" customFormat="1"/>
    <row r="14798" s="104" customFormat="1"/>
    <row r="14799" s="104" customFormat="1"/>
    <row r="14800" s="104" customFormat="1"/>
    <row r="14801" s="104" customFormat="1"/>
    <row r="14802" s="104" customFormat="1"/>
    <row r="14803" s="104" customFormat="1"/>
    <row r="14804" s="104" customFormat="1"/>
    <row r="14805" s="104" customFormat="1"/>
    <row r="14806" s="104" customFormat="1"/>
    <row r="14807" s="104" customFormat="1"/>
    <row r="14808" s="104" customFormat="1"/>
    <row r="14809" s="104" customFormat="1"/>
    <row r="14810" s="104" customFormat="1"/>
    <row r="14811" s="104" customFormat="1"/>
    <row r="14812" s="104" customFormat="1"/>
    <row r="14813" s="104" customFormat="1"/>
    <row r="14814" s="104" customFormat="1"/>
    <row r="14815" s="104" customFormat="1"/>
    <row r="14816" s="104" customFormat="1"/>
    <row r="14817" s="104" customFormat="1"/>
    <row r="14818" s="104" customFormat="1"/>
    <row r="14819" s="104" customFormat="1"/>
    <row r="14820" s="104" customFormat="1"/>
    <row r="14821" s="104" customFormat="1"/>
    <row r="14822" s="104" customFormat="1"/>
    <row r="14823" s="104" customFormat="1"/>
    <row r="14824" s="104" customFormat="1"/>
    <row r="14825" s="104" customFormat="1"/>
    <row r="14826" s="104" customFormat="1"/>
    <row r="14827" s="104" customFormat="1"/>
    <row r="14828" s="104" customFormat="1"/>
    <row r="14829" s="104" customFormat="1"/>
    <row r="14830" s="104" customFormat="1"/>
    <row r="14831" s="104" customFormat="1"/>
    <row r="14832" s="104" customFormat="1"/>
    <row r="14833" s="104" customFormat="1"/>
    <row r="14834" s="104" customFormat="1"/>
    <row r="14835" s="104" customFormat="1"/>
    <row r="14836" s="104" customFormat="1"/>
    <row r="14837" s="104" customFormat="1"/>
    <row r="14838" s="104" customFormat="1"/>
    <row r="14839" s="104" customFormat="1"/>
    <row r="14840" s="104" customFormat="1"/>
    <row r="14841" s="104" customFormat="1"/>
    <row r="14842" s="104" customFormat="1"/>
    <row r="14843" s="104" customFormat="1"/>
    <row r="14844" s="104" customFormat="1"/>
    <row r="14845" s="104" customFormat="1"/>
    <row r="14846" s="104" customFormat="1"/>
    <row r="14847" s="104" customFormat="1"/>
    <row r="14848" s="104" customFormat="1"/>
    <row r="14849" s="104" customFormat="1"/>
    <row r="14850" s="104" customFormat="1"/>
    <row r="14851" s="104" customFormat="1"/>
    <row r="14852" s="104" customFormat="1"/>
    <row r="14853" s="104" customFormat="1"/>
    <row r="14854" s="104" customFormat="1"/>
    <row r="14855" s="104" customFormat="1"/>
    <row r="14856" s="104" customFormat="1"/>
    <row r="14857" s="104" customFormat="1"/>
    <row r="14858" s="104" customFormat="1"/>
    <row r="14859" s="104" customFormat="1"/>
    <row r="14860" s="104" customFormat="1"/>
    <row r="14861" s="104" customFormat="1"/>
    <row r="14862" s="104" customFormat="1"/>
    <row r="14863" s="104" customFormat="1"/>
    <row r="14864" s="104" customFormat="1"/>
    <row r="14865" s="104" customFormat="1"/>
    <row r="14866" s="104" customFormat="1"/>
    <row r="14867" s="104" customFormat="1"/>
    <row r="14868" s="104" customFormat="1"/>
    <row r="14869" s="104" customFormat="1"/>
    <row r="14870" s="104" customFormat="1"/>
    <row r="14871" s="104" customFormat="1"/>
    <row r="14872" s="104" customFormat="1"/>
    <row r="14873" s="104" customFormat="1"/>
    <row r="14874" s="104" customFormat="1"/>
    <row r="14875" s="104" customFormat="1"/>
    <row r="14876" s="104" customFormat="1"/>
    <row r="14877" s="104" customFormat="1"/>
    <row r="14878" s="104" customFormat="1"/>
    <row r="14879" s="104" customFormat="1"/>
    <row r="14880" s="104" customFormat="1"/>
    <row r="14881" s="104" customFormat="1"/>
    <row r="14882" s="104" customFormat="1"/>
    <row r="14883" s="104" customFormat="1"/>
    <row r="14884" s="104" customFormat="1"/>
    <row r="14885" s="104" customFormat="1"/>
    <row r="14886" s="104" customFormat="1"/>
    <row r="14887" s="104" customFormat="1"/>
    <row r="14888" s="104" customFormat="1"/>
    <row r="14889" s="104" customFormat="1"/>
    <row r="14890" s="104" customFormat="1"/>
    <row r="14891" s="104" customFormat="1"/>
    <row r="14892" s="104" customFormat="1"/>
    <row r="14893" s="104" customFormat="1"/>
    <row r="14894" s="104" customFormat="1"/>
    <row r="14895" s="104" customFormat="1"/>
    <row r="14896" s="104" customFormat="1"/>
    <row r="14897" s="104" customFormat="1"/>
    <row r="14898" s="104" customFormat="1"/>
    <row r="14899" s="104" customFormat="1"/>
    <row r="14900" s="104" customFormat="1"/>
    <row r="14901" s="104" customFormat="1"/>
    <row r="14902" s="104" customFormat="1"/>
    <row r="14903" s="104" customFormat="1"/>
    <row r="14904" s="104" customFormat="1"/>
    <row r="14905" s="104" customFormat="1"/>
    <row r="14906" s="104" customFormat="1"/>
    <row r="14907" s="104" customFormat="1"/>
    <row r="14908" s="104" customFormat="1"/>
    <row r="14909" s="104" customFormat="1"/>
    <row r="14910" s="104" customFormat="1"/>
    <row r="14911" s="104" customFormat="1"/>
    <row r="14912" s="104" customFormat="1"/>
    <row r="14913" s="104" customFormat="1"/>
    <row r="14914" s="104" customFormat="1"/>
    <row r="14915" s="104" customFormat="1"/>
    <row r="14916" s="104" customFormat="1"/>
    <row r="14917" s="104" customFormat="1"/>
    <row r="14918" s="104" customFormat="1"/>
    <row r="14919" s="104" customFormat="1"/>
    <row r="14920" s="104" customFormat="1"/>
    <row r="14921" s="104" customFormat="1"/>
    <row r="14922" s="104" customFormat="1"/>
    <row r="14923" s="104" customFormat="1"/>
    <row r="14924" s="104" customFormat="1"/>
    <row r="14925" s="104" customFormat="1"/>
    <row r="14926" s="104" customFormat="1"/>
    <row r="14927" s="104" customFormat="1"/>
    <row r="14928" s="104" customFormat="1"/>
    <row r="14929" s="104" customFormat="1"/>
    <row r="14930" s="104" customFormat="1"/>
    <row r="14931" s="104" customFormat="1"/>
    <row r="14932" s="104" customFormat="1"/>
    <row r="14933" s="104" customFormat="1"/>
    <row r="14934" s="104" customFormat="1"/>
    <row r="14935" s="104" customFormat="1"/>
    <row r="14936" s="104" customFormat="1"/>
    <row r="14937" s="104" customFormat="1"/>
    <row r="14938" s="104" customFormat="1"/>
    <row r="14939" s="104" customFormat="1"/>
    <row r="14940" s="104" customFormat="1"/>
    <row r="14941" s="104" customFormat="1"/>
    <row r="14942" s="104" customFormat="1"/>
    <row r="14943" s="104" customFormat="1"/>
    <row r="14944" s="104" customFormat="1"/>
    <row r="14945" s="104" customFormat="1"/>
    <row r="14946" s="104" customFormat="1"/>
    <row r="14947" s="104" customFormat="1"/>
    <row r="14948" s="104" customFormat="1"/>
    <row r="14949" s="104" customFormat="1"/>
    <row r="14950" s="104" customFormat="1"/>
    <row r="14951" s="104" customFormat="1"/>
    <row r="14952" s="104" customFormat="1"/>
    <row r="14953" s="104" customFormat="1"/>
    <row r="14954" s="104" customFormat="1"/>
    <row r="14955" s="104" customFormat="1"/>
    <row r="14956" s="104" customFormat="1"/>
    <row r="14957" s="104" customFormat="1"/>
    <row r="14958" s="104" customFormat="1"/>
    <row r="14959" s="104" customFormat="1"/>
    <row r="14960" s="104" customFormat="1"/>
    <row r="14961" s="104" customFormat="1"/>
    <row r="14962" s="104" customFormat="1"/>
    <row r="14963" s="104" customFormat="1"/>
    <row r="14964" s="104" customFormat="1"/>
    <row r="14965" s="104" customFormat="1"/>
    <row r="14966" s="104" customFormat="1"/>
    <row r="14967" s="104" customFormat="1"/>
    <row r="14968" s="104" customFormat="1"/>
    <row r="14969" s="104" customFormat="1"/>
    <row r="14970" s="104" customFormat="1"/>
    <row r="14971" s="104" customFormat="1"/>
    <row r="14972" s="104" customFormat="1"/>
    <row r="14973" s="104" customFormat="1"/>
    <row r="14974" s="104" customFormat="1"/>
    <row r="14975" s="104" customFormat="1"/>
    <row r="14976" s="104" customFormat="1"/>
    <row r="14977" s="104" customFormat="1"/>
    <row r="14978" s="104" customFormat="1"/>
    <row r="14979" s="104" customFormat="1"/>
    <row r="14980" s="104" customFormat="1"/>
    <row r="14981" s="104" customFormat="1"/>
    <row r="14982" s="104" customFormat="1"/>
    <row r="14983" s="104" customFormat="1"/>
    <row r="14984" s="104" customFormat="1"/>
    <row r="14985" s="104" customFormat="1"/>
    <row r="14986" s="104" customFormat="1"/>
    <row r="14987" s="104" customFormat="1"/>
    <row r="14988" s="104" customFormat="1"/>
    <row r="14989" s="104" customFormat="1"/>
    <row r="14990" s="104" customFormat="1"/>
    <row r="14991" s="104" customFormat="1"/>
    <row r="14992" s="104" customFormat="1"/>
    <row r="14993" s="104" customFormat="1"/>
    <row r="14994" s="104" customFormat="1"/>
    <row r="14995" s="104" customFormat="1"/>
    <row r="14996" s="104" customFormat="1"/>
    <row r="14997" s="104" customFormat="1"/>
    <row r="14998" s="104" customFormat="1"/>
    <row r="14999" s="104" customFormat="1"/>
    <row r="15000" s="104" customFormat="1"/>
    <row r="15001" s="104" customFormat="1"/>
    <row r="15002" s="104" customFormat="1"/>
    <row r="15003" s="104" customFormat="1"/>
    <row r="15004" s="104" customFormat="1"/>
    <row r="15005" s="104" customFormat="1"/>
    <row r="15006" s="104" customFormat="1"/>
    <row r="15007" s="104" customFormat="1"/>
    <row r="15008" s="104" customFormat="1"/>
    <row r="15009" s="104" customFormat="1"/>
    <row r="15010" s="104" customFormat="1"/>
    <row r="15011" s="104" customFormat="1"/>
    <row r="15012" s="104" customFormat="1"/>
    <row r="15013" s="104" customFormat="1"/>
    <row r="15014" s="104" customFormat="1"/>
    <row r="15015" s="104" customFormat="1"/>
    <row r="15016" s="104" customFormat="1"/>
    <row r="15017" s="104" customFormat="1"/>
    <row r="15018" s="104" customFormat="1"/>
    <row r="15019" s="104" customFormat="1"/>
    <row r="15020" s="104" customFormat="1"/>
    <row r="15021" s="104" customFormat="1"/>
    <row r="15022" s="104" customFormat="1"/>
    <row r="15023" s="104" customFormat="1"/>
    <row r="15024" s="104" customFormat="1"/>
    <row r="15025" s="104" customFormat="1"/>
    <row r="15026" s="104" customFormat="1"/>
    <row r="15027" s="104" customFormat="1"/>
    <row r="15028" s="104" customFormat="1"/>
    <row r="15029" s="104" customFormat="1"/>
    <row r="15030" s="104" customFormat="1"/>
    <row r="15031" s="104" customFormat="1"/>
    <row r="15032" s="104" customFormat="1"/>
    <row r="15033" s="104" customFormat="1"/>
    <row r="15034" s="104" customFormat="1"/>
    <row r="15035" s="104" customFormat="1"/>
    <row r="15036" s="104" customFormat="1"/>
    <row r="15037" s="104" customFormat="1"/>
    <row r="15038" s="104" customFormat="1"/>
    <row r="15039" s="104" customFormat="1"/>
    <row r="15040" s="104" customFormat="1"/>
    <row r="15041" s="104" customFormat="1"/>
    <row r="15042" s="104" customFormat="1"/>
    <row r="15043" s="104" customFormat="1"/>
    <row r="15044" s="104" customFormat="1"/>
    <row r="15045" s="104" customFormat="1"/>
    <row r="15046" s="104" customFormat="1"/>
    <row r="15047" s="104" customFormat="1"/>
    <row r="15048" s="104" customFormat="1"/>
    <row r="15049" s="104" customFormat="1"/>
    <row r="15050" s="104" customFormat="1"/>
    <row r="15051" s="104" customFormat="1"/>
    <row r="15052" s="104" customFormat="1"/>
    <row r="15053" s="104" customFormat="1"/>
    <row r="15054" s="104" customFormat="1"/>
    <row r="15055" s="104" customFormat="1"/>
    <row r="15056" s="104" customFormat="1"/>
    <row r="15057" s="104" customFormat="1"/>
    <row r="15058" s="104" customFormat="1"/>
    <row r="15059" s="104" customFormat="1"/>
    <row r="15060" s="104" customFormat="1"/>
    <row r="15061" s="104" customFormat="1"/>
    <row r="15062" s="104" customFormat="1"/>
    <row r="15063" s="104" customFormat="1"/>
    <row r="15064" s="104" customFormat="1"/>
    <row r="15065" s="104" customFormat="1"/>
    <row r="15066" s="104" customFormat="1"/>
    <row r="15067" s="104" customFormat="1"/>
    <row r="15068" s="104" customFormat="1"/>
    <row r="15069" s="104" customFormat="1"/>
    <row r="15070" s="104" customFormat="1"/>
    <row r="15071" s="104" customFormat="1"/>
    <row r="15072" s="104" customFormat="1"/>
    <row r="15073" s="104" customFormat="1"/>
    <row r="15074" s="104" customFormat="1"/>
    <row r="15075" s="104" customFormat="1"/>
    <row r="15076" s="104" customFormat="1"/>
    <row r="15077" s="104" customFormat="1"/>
    <row r="15078" s="104" customFormat="1"/>
    <row r="15079" s="104" customFormat="1"/>
    <row r="15080" s="104" customFormat="1"/>
    <row r="15081" s="104" customFormat="1"/>
    <row r="15082" s="104" customFormat="1"/>
    <row r="15083" s="104" customFormat="1"/>
    <row r="15084" s="104" customFormat="1"/>
    <row r="15085" s="104" customFormat="1"/>
    <row r="15086" s="104" customFormat="1"/>
    <row r="15087" s="104" customFormat="1"/>
    <row r="15088" s="104" customFormat="1"/>
    <row r="15089" s="104" customFormat="1"/>
    <row r="15090" s="104" customFormat="1"/>
    <row r="15091" s="104" customFormat="1"/>
    <row r="15092" s="104" customFormat="1"/>
    <row r="15093" s="104" customFormat="1"/>
    <row r="15094" s="104" customFormat="1"/>
    <row r="15095" s="104" customFormat="1"/>
    <row r="15096" s="104" customFormat="1"/>
    <row r="15097" s="104" customFormat="1"/>
    <row r="15098" s="104" customFormat="1"/>
    <row r="15099" s="104" customFormat="1"/>
    <row r="15100" s="104" customFormat="1"/>
    <row r="15101" s="104" customFormat="1"/>
    <row r="15102" s="104" customFormat="1"/>
    <row r="15103" s="104" customFormat="1"/>
    <row r="15104" s="104" customFormat="1"/>
    <row r="15105" s="104" customFormat="1"/>
    <row r="15106" s="104" customFormat="1"/>
    <row r="15107" s="104" customFormat="1"/>
    <row r="15108" s="104" customFormat="1"/>
    <row r="15109" s="104" customFormat="1"/>
    <row r="15110" s="104" customFormat="1"/>
    <row r="15111" s="104" customFormat="1"/>
    <row r="15112" s="104" customFormat="1"/>
    <row r="15113" s="104" customFormat="1"/>
    <row r="15114" s="104" customFormat="1"/>
    <row r="15115" s="104" customFormat="1"/>
    <row r="15116" s="104" customFormat="1"/>
    <row r="15117" s="104" customFormat="1"/>
    <row r="15118" s="104" customFormat="1"/>
    <row r="15119" s="104" customFormat="1"/>
    <row r="15120" s="104" customFormat="1"/>
    <row r="15121" s="104" customFormat="1"/>
    <row r="15122" s="104" customFormat="1"/>
    <row r="15123" s="104" customFormat="1"/>
    <row r="15124" s="104" customFormat="1"/>
    <row r="15125" s="104" customFormat="1"/>
    <row r="15126" s="104" customFormat="1"/>
    <row r="15127" s="104" customFormat="1"/>
    <row r="15128" s="104" customFormat="1"/>
    <row r="15129" s="104" customFormat="1"/>
    <row r="15130" s="104" customFormat="1"/>
    <row r="15131" s="104" customFormat="1"/>
    <row r="15132" s="104" customFormat="1"/>
    <row r="15133" s="104" customFormat="1"/>
    <row r="15134" s="104" customFormat="1"/>
    <row r="15135" s="104" customFormat="1"/>
    <row r="15136" s="104" customFormat="1"/>
    <row r="15137" s="104" customFormat="1"/>
    <row r="15138" s="104" customFormat="1"/>
    <row r="15139" s="104" customFormat="1"/>
    <row r="15140" s="104" customFormat="1"/>
    <row r="15141" s="104" customFormat="1"/>
    <row r="15142" s="104" customFormat="1"/>
    <row r="15143" s="104" customFormat="1"/>
    <row r="15144" s="104" customFormat="1"/>
    <row r="15145" s="104" customFormat="1"/>
    <row r="15146" s="104" customFormat="1"/>
    <row r="15147" s="104" customFormat="1"/>
    <row r="15148" s="104" customFormat="1"/>
    <row r="15149" s="104" customFormat="1"/>
    <row r="15150" s="104" customFormat="1"/>
    <row r="15151" s="104" customFormat="1"/>
    <row r="15152" s="104" customFormat="1"/>
    <row r="15153" s="104" customFormat="1"/>
    <row r="15154" s="104" customFormat="1"/>
    <row r="15155" s="104" customFormat="1"/>
    <row r="15156" s="104" customFormat="1"/>
    <row r="15157" s="104" customFormat="1"/>
    <row r="15158" s="104" customFormat="1"/>
    <row r="15159" s="104" customFormat="1"/>
    <row r="15160" s="104" customFormat="1"/>
    <row r="15161" s="104" customFormat="1"/>
    <row r="15162" s="104" customFormat="1"/>
    <row r="15163" s="104" customFormat="1"/>
    <row r="15164" s="104" customFormat="1"/>
    <row r="15165" s="104" customFormat="1"/>
    <row r="15166" s="104" customFormat="1"/>
    <row r="15167" s="104" customFormat="1"/>
    <row r="15168" s="104" customFormat="1"/>
    <row r="15169" s="104" customFormat="1"/>
    <row r="15170" s="104" customFormat="1"/>
    <row r="15171" s="104" customFormat="1"/>
    <row r="15172" s="104" customFormat="1"/>
    <row r="15173" s="104" customFormat="1"/>
    <row r="15174" s="104" customFormat="1"/>
    <row r="15175" s="104" customFormat="1"/>
    <row r="15176" s="104" customFormat="1"/>
    <row r="15177" s="104" customFormat="1"/>
    <row r="15178" s="104" customFormat="1"/>
    <row r="15179" s="104" customFormat="1"/>
    <row r="15180" s="104" customFormat="1"/>
    <row r="15181" s="104" customFormat="1"/>
    <row r="15182" s="104" customFormat="1"/>
    <row r="15183" s="104" customFormat="1"/>
    <row r="15184" s="104" customFormat="1"/>
    <row r="15185" s="104" customFormat="1"/>
    <row r="15186" s="104" customFormat="1"/>
    <row r="15187" s="104" customFormat="1"/>
    <row r="15188" s="104" customFormat="1"/>
    <row r="15189" s="104" customFormat="1"/>
    <row r="15190" s="104" customFormat="1"/>
    <row r="15191" s="104" customFormat="1"/>
    <row r="15192" s="104" customFormat="1"/>
    <row r="15193" s="104" customFormat="1"/>
    <row r="15194" s="104" customFormat="1"/>
    <row r="15195" s="104" customFormat="1"/>
    <row r="15196" s="104" customFormat="1"/>
    <row r="15197" s="104" customFormat="1"/>
    <row r="15198" s="104" customFormat="1"/>
    <row r="15199" s="104" customFormat="1"/>
    <row r="15200" s="104" customFormat="1"/>
    <row r="15201" s="104" customFormat="1"/>
    <row r="15202" s="104" customFormat="1"/>
    <row r="15203" s="104" customFormat="1"/>
    <row r="15204" s="104" customFormat="1"/>
    <row r="15205" s="104" customFormat="1"/>
    <row r="15206" s="104" customFormat="1"/>
    <row r="15207" s="104" customFormat="1"/>
    <row r="15208" s="104" customFormat="1"/>
    <row r="15209" s="104" customFormat="1"/>
    <row r="15210" s="104" customFormat="1"/>
    <row r="15211" s="104" customFormat="1"/>
    <row r="15212" s="104" customFormat="1"/>
    <row r="15213" s="104" customFormat="1"/>
    <row r="15214" s="104" customFormat="1"/>
    <row r="15215" s="104" customFormat="1"/>
    <row r="15216" s="104" customFormat="1"/>
    <row r="15217" s="104" customFormat="1"/>
    <row r="15218" s="104" customFormat="1"/>
    <row r="15219" s="104" customFormat="1"/>
    <row r="15220" s="104" customFormat="1"/>
    <row r="15221" s="104" customFormat="1"/>
    <row r="15222" s="104" customFormat="1"/>
    <row r="15223" s="104" customFormat="1"/>
    <row r="15224" s="104" customFormat="1"/>
    <row r="15225" s="104" customFormat="1"/>
    <row r="15226" s="104" customFormat="1"/>
    <row r="15227" s="104" customFormat="1"/>
    <row r="15228" s="104" customFormat="1"/>
    <row r="15229" s="104" customFormat="1"/>
    <row r="15230" s="104" customFormat="1"/>
    <row r="15231" s="104" customFormat="1"/>
    <row r="15232" s="104" customFormat="1"/>
    <row r="15233" s="104" customFormat="1"/>
    <row r="15234" s="104" customFormat="1"/>
    <row r="15235" s="104" customFormat="1"/>
    <row r="15236" s="104" customFormat="1"/>
    <row r="15237" s="104" customFormat="1"/>
    <row r="15238" s="104" customFormat="1"/>
    <row r="15239" s="104" customFormat="1"/>
    <row r="15240" s="104" customFormat="1"/>
    <row r="15241" s="104" customFormat="1"/>
    <row r="15242" s="104" customFormat="1"/>
    <row r="15243" s="104" customFormat="1"/>
    <row r="15244" s="104" customFormat="1"/>
    <row r="15245" s="104" customFormat="1"/>
    <row r="15246" s="104" customFormat="1"/>
    <row r="15247" s="104" customFormat="1"/>
    <row r="15248" s="104" customFormat="1"/>
    <row r="15249" s="104" customFormat="1"/>
    <row r="15250" s="104" customFormat="1"/>
    <row r="15251" s="104" customFormat="1"/>
    <row r="15252" s="104" customFormat="1"/>
    <row r="15253" s="104" customFormat="1"/>
    <row r="15254" s="104" customFormat="1"/>
    <row r="15255" s="104" customFormat="1"/>
    <row r="15256" s="104" customFormat="1"/>
    <row r="15257" s="104" customFormat="1"/>
    <row r="15258" s="104" customFormat="1"/>
    <row r="15259" s="104" customFormat="1"/>
    <row r="15260" s="104" customFormat="1"/>
    <row r="15261" s="104" customFormat="1"/>
    <row r="15262" s="104" customFormat="1"/>
    <row r="15263" s="104" customFormat="1"/>
    <row r="15264" s="104" customFormat="1"/>
    <row r="15265" s="104" customFormat="1"/>
    <row r="15266" s="104" customFormat="1"/>
    <row r="15267" s="104" customFormat="1"/>
    <row r="15268" s="104" customFormat="1"/>
    <row r="15269" s="104" customFormat="1"/>
    <row r="15270" s="104" customFormat="1"/>
    <row r="15271" s="104" customFormat="1"/>
    <row r="15272" s="104" customFormat="1"/>
    <row r="15273" s="104" customFormat="1"/>
    <row r="15274" s="104" customFormat="1"/>
    <row r="15275" s="104" customFormat="1"/>
    <row r="15276" s="104" customFormat="1"/>
    <row r="15277" s="104" customFormat="1"/>
    <row r="15278" s="104" customFormat="1"/>
    <row r="15279" s="104" customFormat="1"/>
    <row r="15280" s="104" customFormat="1"/>
    <row r="15281" s="104" customFormat="1"/>
    <row r="15282" s="104" customFormat="1"/>
    <row r="15283" s="104" customFormat="1"/>
    <row r="15284" s="104" customFormat="1"/>
    <row r="15285" s="104" customFormat="1"/>
    <row r="15286" s="104" customFormat="1"/>
    <row r="15287" s="104" customFormat="1"/>
    <row r="15288" s="104" customFormat="1"/>
    <row r="15289" s="104" customFormat="1"/>
    <row r="15290" s="104" customFormat="1"/>
    <row r="15291" s="104" customFormat="1"/>
    <row r="15292" s="104" customFormat="1"/>
    <row r="15293" s="104" customFormat="1"/>
    <row r="15294" s="104" customFormat="1"/>
    <row r="15295" s="104" customFormat="1"/>
    <row r="15296" s="104" customFormat="1"/>
    <row r="15297" s="104" customFormat="1"/>
    <row r="15298" s="104" customFormat="1"/>
    <row r="15299" s="104" customFormat="1"/>
    <row r="15300" s="104" customFormat="1"/>
    <row r="15301" s="104" customFormat="1"/>
    <row r="15302" s="104" customFormat="1"/>
    <row r="15303" s="104" customFormat="1"/>
    <row r="15304" s="104" customFormat="1"/>
    <row r="15305" s="104" customFormat="1"/>
    <row r="15306" s="104" customFormat="1"/>
    <row r="15307" s="104" customFormat="1"/>
    <row r="15308" s="104" customFormat="1"/>
    <row r="15309" s="104" customFormat="1"/>
    <row r="15310" s="104" customFormat="1"/>
    <row r="15311" s="104" customFormat="1"/>
    <row r="15312" s="104" customFormat="1"/>
    <row r="15313" s="104" customFormat="1"/>
    <row r="15314" s="104" customFormat="1"/>
    <row r="15315" s="104" customFormat="1"/>
    <row r="15316" s="104" customFormat="1"/>
    <row r="15317" s="104" customFormat="1"/>
    <row r="15318" s="104" customFormat="1"/>
    <row r="15319" s="104" customFormat="1"/>
    <row r="15320" s="104" customFormat="1"/>
    <row r="15321" s="104" customFormat="1"/>
    <row r="15322" s="104" customFormat="1"/>
    <row r="15323" s="104" customFormat="1"/>
    <row r="15324" s="104" customFormat="1"/>
    <row r="15325" s="104" customFormat="1"/>
    <row r="15326" s="104" customFormat="1"/>
    <row r="15327" s="104" customFormat="1"/>
    <row r="15328" s="104" customFormat="1"/>
    <row r="15329" s="104" customFormat="1"/>
    <row r="15330" s="104" customFormat="1"/>
    <row r="15331" s="104" customFormat="1"/>
    <row r="15332" s="104" customFormat="1"/>
    <row r="15333" s="104" customFormat="1"/>
    <row r="15334" s="104" customFormat="1"/>
    <row r="15335" s="104" customFormat="1"/>
    <row r="15336" s="104" customFormat="1"/>
    <row r="15337" s="104" customFormat="1"/>
    <row r="15338" s="104" customFormat="1"/>
    <row r="15339" s="104" customFormat="1"/>
    <row r="15340" s="104" customFormat="1"/>
    <row r="15341" s="104" customFormat="1"/>
    <row r="15342" s="104" customFormat="1"/>
    <row r="15343" s="104" customFormat="1"/>
    <row r="15344" s="104" customFormat="1"/>
    <row r="15345" s="104" customFormat="1"/>
    <row r="15346" s="104" customFormat="1"/>
    <row r="15347" s="104" customFormat="1"/>
    <row r="15348" s="104" customFormat="1"/>
    <row r="15349" s="104" customFormat="1"/>
    <row r="15350" s="104" customFormat="1"/>
    <row r="15351" s="104" customFormat="1"/>
    <row r="15352" s="104" customFormat="1"/>
    <row r="15353" s="104" customFormat="1"/>
    <row r="15354" s="104" customFormat="1"/>
    <row r="15355" s="104" customFormat="1"/>
    <row r="15356" s="104" customFormat="1"/>
    <row r="15357" s="104" customFormat="1"/>
    <row r="15358" s="104" customFormat="1"/>
    <row r="15359" s="104" customFormat="1"/>
    <row r="15360" s="104" customFormat="1"/>
    <row r="15361" s="104" customFormat="1"/>
    <row r="15362" s="104" customFormat="1"/>
    <row r="15363" s="104" customFormat="1"/>
    <row r="15364" s="104" customFormat="1"/>
    <row r="15365" s="104" customFormat="1"/>
    <row r="15366" s="104" customFormat="1"/>
    <row r="15367" s="104" customFormat="1"/>
    <row r="15368" s="104" customFormat="1"/>
    <row r="15369" s="104" customFormat="1"/>
    <row r="15370" s="104" customFormat="1"/>
    <row r="15371" s="104" customFormat="1"/>
    <row r="15372" s="104" customFormat="1"/>
    <row r="15373" s="104" customFormat="1"/>
    <row r="15374" s="104" customFormat="1"/>
    <row r="15375" s="104" customFormat="1"/>
    <row r="15376" s="104" customFormat="1"/>
    <row r="15377" s="104" customFormat="1"/>
    <row r="15378" s="104" customFormat="1"/>
    <row r="15379" s="104" customFormat="1"/>
    <row r="15380" s="104" customFormat="1"/>
    <row r="15381" s="104" customFormat="1"/>
    <row r="15382" s="104" customFormat="1"/>
    <row r="15383" s="104" customFormat="1"/>
    <row r="15384" s="104" customFormat="1"/>
    <row r="15385" s="104" customFormat="1"/>
    <row r="15386" s="104" customFormat="1"/>
    <row r="15387" s="104" customFormat="1"/>
    <row r="15388" s="104" customFormat="1"/>
    <row r="15389" s="104" customFormat="1"/>
    <row r="15390" s="104" customFormat="1"/>
    <row r="15391" s="104" customFormat="1"/>
    <row r="15392" s="104" customFormat="1"/>
    <row r="15393" s="104" customFormat="1"/>
    <row r="15394" s="104" customFormat="1"/>
    <row r="15395" s="104" customFormat="1"/>
    <row r="15396" s="104" customFormat="1"/>
    <row r="15397" s="104" customFormat="1"/>
    <row r="15398" s="104" customFormat="1"/>
    <row r="15399" s="104" customFormat="1"/>
    <row r="15400" s="104" customFormat="1"/>
    <row r="15401" s="104" customFormat="1"/>
    <row r="15402" s="104" customFormat="1"/>
    <row r="15403" s="104" customFormat="1"/>
    <row r="15404" s="104" customFormat="1"/>
    <row r="15405" s="104" customFormat="1"/>
    <row r="15406" s="104" customFormat="1"/>
    <row r="15407" s="104" customFormat="1"/>
    <row r="15408" s="104" customFormat="1"/>
    <row r="15409" s="104" customFormat="1"/>
    <row r="15410" s="104" customFormat="1"/>
    <row r="15411" s="104" customFormat="1"/>
    <row r="15412" s="104" customFormat="1"/>
    <row r="15413" s="104" customFormat="1"/>
    <row r="15414" s="104" customFormat="1"/>
    <row r="15415" s="104" customFormat="1"/>
    <row r="15416" s="104" customFormat="1"/>
    <row r="15417" s="104" customFormat="1"/>
    <row r="15418" s="104" customFormat="1"/>
    <row r="15419" s="104" customFormat="1"/>
    <row r="15420" s="104" customFormat="1"/>
    <row r="15421" s="104" customFormat="1"/>
    <row r="15422" s="104" customFormat="1"/>
    <row r="15423" s="104" customFormat="1"/>
    <row r="15424" s="104" customFormat="1"/>
    <row r="15425" s="104" customFormat="1"/>
    <row r="15426" s="104" customFormat="1"/>
    <row r="15427" s="104" customFormat="1"/>
    <row r="15428" s="104" customFormat="1"/>
    <row r="15429" s="104" customFormat="1"/>
    <row r="15430" s="104" customFormat="1"/>
    <row r="15431" s="104" customFormat="1"/>
    <row r="15432" s="104" customFormat="1"/>
    <row r="15433" s="104" customFormat="1"/>
    <row r="15434" s="104" customFormat="1"/>
    <row r="15435" s="104" customFormat="1"/>
    <row r="15436" s="104" customFormat="1"/>
    <row r="15437" s="104" customFormat="1"/>
    <row r="15438" s="104" customFormat="1"/>
    <row r="15439" s="104" customFormat="1"/>
    <row r="15440" s="104" customFormat="1"/>
    <row r="15441" s="104" customFormat="1"/>
    <row r="15442" s="104" customFormat="1"/>
    <row r="15443" s="104" customFormat="1"/>
    <row r="15444" s="104" customFormat="1"/>
    <row r="15445" s="104" customFormat="1"/>
    <row r="15446" s="104" customFormat="1"/>
    <row r="15447" s="104" customFormat="1"/>
    <row r="15448" s="104" customFormat="1"/>
    <row r="15449" s="104" customFormat="1"/>
    <row r="15450" s="104" customFormat="1"/>
    <row r="15451" s="104" customFormat="1"/>
    <row r="15452" s="104" customFormat="1"/>
    <row r="15453" s="104" customFormat="1"/>
    <row r="15454" s="104" customFormat="1"/>
    <row r="15455" s="104" customFormat="1"/>
    <row r="15456" s="104" customFormat="1"/>
    <row r="15457" s="104" customFormat="1"/>
    <row r="15458" s="104" customFormat="1"/>
    <row r="15459" s="104" customFormat="1"/>
    <row r="15460" s="104" customFormat="1"/>
    <row r="15461" s="104" customFormat="1"/>
    <row r="15462" s="104" customFormat="1"/>
    <row r="15463" s="104" customFormat="1"/>
    <row r="15464" s="104" customFormat="1"/>
    <row r="15465" s="104" customFormat="1"/>
    <row r="15466" s="104" customFormat="1"/>
    <row r="15467" s="104" customFormat="1"/>
    <row r="15468" s="104" customFormat="1"/>
    <row r="15469" s="104" customFormat="1"/>
    <row r="15470" s="104" customFormat="1"/>
    <row r="15471" s="104" customFormat="1"/>
    <row r="15472" s="104" customFormat="1"/>
    <row r="15473" s="104" customFormat="1"/>
    <row r="15474" s="104" customFormat="1"/>
    <row r="15475" s="104" customFormat="1"/>
    <row r="15476" s="104" customFormat="1"/>
    <row r="15477" s="104" customFormat="1"/>
    <row r="15478" s="104" customFormat="1"/>
    <row r="15479" s="104" customFormat="1"/>
    <row r="15480" s="104" customFormat="1"/>
    <row r="15481" s="104" customFormat="1"/>
    <row r="15482" s="104" customFormat="1"/>
    <row r="15483" s="104" customFormat="1"/>
    <row r="15484" s="104" customFormat="1"/>
    <row r="15485" s="104" customFormat="1"/>
    <row r="15486" s="104" customFormat="1"/>
    <row r="15487" s="104" customFormat="1"/>
    <row r="15488" s="104" customFormat="1"/>
    <row r="15489" s="104" customFormat="1"/>
    <row r="15490" s="104" customFormat="1"/>
    <row r="15491" s="104" customFormat="1"/>
    <row r="15492" s="104" customFormat="1"/>
    <row r="15493" s="104" customFormat="1"/>
    <row r="15494" s="104" customFormat="1"/>
    <row r="15495" s="104" customFormat="1"/>
    <row r="15496" s="104" customFormat="1"/>
    <row r="15497" s="104" customFormat="1"/>
    <row r="15498" s="104" customFormat="1"/>
    <row r="15499" s="104" customFormat="1"/>
    <row r="15500" s="104" customFormat="1"/>
    <row r="15501" s="104" customFormat="1"/>
    <row r="15502" s="104" customFormat="1"/>
    <row r="15503" s="104" customFormat="1"/>
    <row r="15504" s="104" customFormat="1"/>
    <row r="15505" s="104" customFormat="1"/>
    <row r="15506" s="104" customFormat="1"/>
    <row r="15507" s="104" customFormat="1"/>
    <row r="15508" s="104" customFormat="1"/>
    <row r="15509" s="104" customFormat="1"/>
    <row r="15510" s="104" customFormat="1"/>
    <row r="15511" s="104" customFormat="1"/>
    <row r="15512" s="104" customFormat="1"/>
    <row r="15513" s="104" customFormat="1"/>
    <row r="15514" s="104" customFormat="1"/>
    <row r="15515" s="104" customFormat="1"/>
    <row r="15516" s="104" customFormat="1"/>
    <row r="15517" s="104" customFormat="1"/>
    <row r="15518" s="104" customFormat="1"/>
    <row r="15519" s="104" customFormat="1"/>
    <row r="15520" s="104" customFormat="1"/>
    <row r="15521" s="104" customFormat="1"/>
    <row r="15522" s="104" customFormat="1"/>
    <row r="15523" s="104" customFormat="1"/>
    <row r="15524" s="104" customFormat="1"/>
    <row r="15525" s="104" customFormat="1"/>
    <row r="15526" s="104" customFormat="1"/>
    <row r="15527" s="104" customFormat="1"/>
    <row r="15528" s="104" customFormat="1"/>
    <row r="15529" s="104" customFormat="1"/>
    <row r="15530" s="104" customFormat="1"/>
    <row r="15531" s="104" customFormat="1"/>
    <row r="15532" s="104" customFormat="1"/>
    <row r="15533" s="104" customFormat="1"/>
    <row r="15534" s="104" customFormat="1"/>
    <row r="15535" s="104" customFormat="1"/>
    <row r="15536" s="104" customFormat="1"/>
    <row r="15537" s="104" customFormat="1"/>
    <row r="15538" s="104" customFormat="1"/>
    <row r="15539" s="104" customFormat="1"/>
    <row r="15540" s="104" customFormat="1"/>
    <row r="15541" s="104" customFormat="1"/>
    <row r="15542" s="104" customFormat="1"/>
    <row r="15543" s="104" customFormat="1"/>
    <row r="15544" s="104" customFormat="1"/>
    <row r="15545" s="104" customFormat="1"/>
    <row r="15546" s="104" customFormat="1"/>
    <row r="15547" s="104" customFormat="1"/>
    <row r="15548" s="104" customFormat="1"/>
    <row r="15549" s="104" customFormat="1"/>
    <row r="15550" s="104" customFormat="1"/>
    <row r="15551" s="104" customFormat="1"/>
    <row r="15552" s="104" customFormat="1"/>
    <row r="15553" s="104" customFormat="1"/>
    <row r="15554" s="104" customFormat="1"/>
    <row r="15555" s="104" customFormat="1"/>
    <row r="15556" s="104" customFormat="1"/>
    <row r="15557" s="104" customFormat="1"/>
    <row r="15558" s="104" customFormat="1"/>
    <row r="15559" s="104" customFormat="1"/>
    <row r="15560" s="104" customFormat="1"/>
    <row r="15561" s="104" customFormat="1"/>
    <row r="15562" s="104" customFormat="1"/>
    <row r="15563" s="104" customFormat="1"/>
    <row r="15564" s="104" customFormat="1"/>
    <row r="15565" s="104" customFormat="1"/>
    <row r="15566" s="104" customFormat="1"/>
    <row r="15567" s="104" customFormat="1"/>
    <row r="15568" s="104" customFormat="1"/>
    <row r="15569" s="104" customFormat="1"/>
    <row r="15570" s="104" customFormat="1"/>
    <row r="15571" s="104" customFormat="1"/>
    <row r="15572" s="104" customFormat="1"/>
    <row r="15573" s="104" customFormat="1"/>
    <row r="15574" s="104" customFormat="1"/>
    <row r="15575" s="104" customFormat="1"/>
    <row r="15576" s="104" customFormat="1"/>
    <row r="15577" s="104" customFormat="1"/>
    <row r="15578" s="104" customFormat="1"/>
    <row r="15579" s="104" customFormat="1"/>
    <row r="15580" s="104" customFormat="1"/>
    <row r="15581" s="104" customFormat="1"/>
    <row r="15582" s="104" customFormat="1"/>
    <row r="15583" s="104" customFormat="1"/>
    <row r="15584" s="104" customFormat="1"/>
    <row r="15585" s="104" customFormat="1"/>
    <row r="15586" s="104" customFormat="1"/>
    <row r="15587" s="104" customFormat="1"/>
    <row r="15588" s="104" customFormat="1"/>
    <row r="15589" s="104" customFormat="1"/>
    <row r="15590" s="104" customFormat="1"/>
    <row r="15591" s="104" customFormat="1"/>
    <row r="15592" s="104" customFormat="1"/>
    <row r="15593" s="104" customFormat="1"/>
    <row r="15594" s="104" customFormat="1"/>
    <row r="15595" s="104" customFormat="1"/>
    <row r="15596" s="104" customFormat="1"/>
    <row r="15597" s="104" customFormat="1"/>
    <row r="15598" s="104" customFormat="1"/>
    <row r="15599" s="104" customFormat="1"/>
    <row r="15600" s="104" customFormat="1"/>
    <row r="15601" s="104" customFormat="1"/>
    <row r="15602" s="104" customFormat="1"/>
    <row r="15603" s="104" customFormat="1"/>
    <row r="15604" s="104" customFormat="1"/>
    <row r="15605" s="104" customFormat="1"/>
    <row r="15606" s="104" customFormat="1"/>
    <row r="15607" s="104" customFormat="1"/>
    <row r="15608" s="104" customFormat="1"/>
    <row r="15609" s="104" customFormat="1"/>
    <row r="15610" s="104" customFormat="1"/>
    <row r="15611" s="104" customFormat="1"/>
    <row r="15612" s="104" customFormat="1"/>
    <row r="15613" s="104" customFormat="1"/>
    <row r="15614" s="104" customFormat="1"/>
    <row r="15615" s="104" customFormat="1"/>
    <row r="15616" s="104" customFormat="1"/>
    <row r="15617" s="104" customFormat="1"/>
    <row r="15618" s="104" customFormat="1"/>
    <row r="15619" s="104" customFormat="1"/>
    <row r="15620" s="104" customFormat="1"/>
    <row r="15621" s="104" customFormat="1"/>
    <row r="15622" s="104" customFormat="1"/>
    <row r="15623" s="104" customFormat="1"/>
    <row r="15624" s="104" customFormat="1"/>
    <row r="15625" s="104" customFormat="1"/>
    <row r="15626" s="104" customFormat="1"/>
    <row r="15627" s="104" customFormat="1"/>
    <row r="15628" s="104" customFormat="1"/>
    <row r="15629" s="104" customFormat="1"/>
    <row r="15630" s="104" customFormat="1"/>
    <row r="15631" s="104" customFormat="1"/>
    <row r="15632" s="104" customFormat="1"/>
    <row r="15633" s="104" customFormat="1"/>
    <row r="15634" s="104" customFormat="1"/>
    <row r="15635" s="104" customFormat="1"/>
    <row r="15636" s="104" customFormat="1"/>
    <row r="15637" s="104" customFormat="1"/>
    <row r="15638" s="104" customFormat="1"/>
    <row r="15639" s="104" customFormat="1"/>
    <row r="15640" s="104" customFormat="1"/>
    <row r="15641" s="104" customFormat="1"/>
    <row r="15642" s="104" customFormat="1"/>
    <row r="15643" s="104" customFormat="1"/>
    <row r="15644" s="104" customFormat="1"/>
    <row r="15645" s="104" customFormat="1"/>
    <row r="15646" s="104" customFormat="1"/>
    <row r="15647" s="104" customFormat="1"/>
    <row r="15648" s="104" customFormat="1"/>
    <row r="15649" s="104" customFormat="1"/>
    <row r="15650" s="104" customFormat="1"/>
    <row r="15651" s="104" customFormat="1"/>
    <row r="15652" s="104" customFormat="1"/>
    <row r="15653" s="104" customFormat="1"/>
    <row r="15654" s="104" customFormat="1"/>
    <row r="15655" s="104" customFormat="1"/>
    <row r="15656" s="104" customFormat="1"/>
    <row r="15657" s="104" customFormat="1"/>
    <row r="15658" s="104" customFormat="1"/>
    <row r="15659" s="104" customFormat="1"/>
    <row r="15660" s="104" customFormat="1"/>
    <row r="15661" s="104" customFormat="1"/>
    <row r="15662" s="104" customFormat="1"/>
    <row r="15663" s="104" customFormat="1"/>
    <row r="15664" s="104" customFormat="1"/>
    <row r="15665" s="104" customFormat="1"/>
    <row r="15666" s="104" customFormat="1"/>
    <row r="15667" s="104" customFormat="1"/>
    <row r="15668" s="104" customFormat="1"/>
    <row r="15669" s="104" customFormat="1"/>
    <row r="15670" s="104" customFormat="1"/>
    <row r="15671" s="104" customFormat="1"/>
    <row r="15672" s="104" customFormat="1"/>
    <row r="15673" s="104" customFormat="1"/>
    <row r="15674" s="104" customFormat="1"/>
    <row r="15675" s="104" customFormat="1"/>
    <row r="15676" s="104" customFormat="1"/>
    <row r="15677" s="104" customFormat="1"/>
    <row r="15678" s="104" customFormat="1"/>
    <row r="15679" s="104" customFormat="1"/>
    <row r="15680" s="104" customFormat="1"/>
    <row r="15681" s="104" customFormat="1"/>
    <row r="15682" s="104" customFormat="1"/>
    <row r="15683" s="104" customFormat="1"/>
    <row r="15684" s="104" customFormat="1"/>
    <row r="15685" s="104" customFormat="1"/>
    <row r="15686" s="104" customFormat="1"/>
    <row r="15687" s="104" customFormat="1"/>
    <row r="15688" s="104" customFormat="1"/>
    <row r="15689" s="104" customFormat="1"/>
    <row r="15690" s="104" customFormat="1"/>
    <row r="15691" s="104" customFormat="1"/>
    <row r="15692" s="104" customFormat="1"/>
    <row r="15693" s="104" customFormat="1"/>
    <row r="15694" s="104" customFormat="1"/>
    <row r="15695" s="104" customFormat="1"/>
    <row r="15696" s="104" customFormat="1"/>
    <row r="15697" s="104" customFormat="1"/>
    <row r="15698" s="104" customFormat="1"/>
    <row r="15699" s="104" customFormat="1"/>
    <row r="15700" s="104" customFormat="1"/>
    <row r="15701" s="104" customFormat="1"/>
    <row r="15702" s="104" customFormat="1"/>
    <row r="15703" s="104" customFormat="1"/>
    <row r="15704" s="104" customFormat="1"/>
    <row r="15705" s="104" customFormat="1"/>
    <row r="15706" s="104" customFormat="1"/>
    <row r="15707" s="104" customFormat="1"/>
    <row r="15708" s="104" customFormat="1"/>
    <row r="15709" s="104" customFormat="1"/>
    <row r="15710" s="104" customFormat="1"/>
    <row r="15711" s="104" customFormat="1"/>
    <row r="15712" s="104" customFormat="1"/>
    <row r="15713" s="104" customFormat="1"/>
    <row r="15714" s="104" customFormat="1"/>
    <row r="15715" s="104" customFormat="1"/>
    <row r="15716" s="104" customFormat="1"/>
    <row r="15717" s="104" customFormat="1"/>
    <row r="15718" s="104" customFormat="1"/>
    <row r="15719" s="104" customFormat="1"/>
    <row r="15720" s="104" customFormat="1"/>
    <row r="15721" s="104" customFormat="1"/>
    <row r="15722" s="104" customFormat="1"/>
    <row r="15723" s="104" customFormat="1"/>
    <row r="15724" s="104" customFormat="1"/>
    <row r="15725" s="104" customFormat="1"/>
    <row r="15726" s="104" customFormat="1"/>
    <row r="15727" s="104" customFormat="1"/>
    <row r="15728" s="104" customFormat="1"/>
    <row r="15729" s="104" customFormat="1"/>
    <row r="15730" s="104" customFormat="1"/>
    <row r="15731" s="104" customFormat="1"/>
    <row r="15732" s="104" customFormat="1"/>
    <row r="15733" s="104" customFormat="1"/>
    <row r="15734" s="104" customFormat="1"/>
    <row r="15735" s="104" customFormat="1"/>
    <row r="15736" s="104" customFormat="1"/>
    <row r="15737" s="104" customFormat="1"/>
    <row r="15738" s="104" customFormat="1"/>
    <row r="15739" s="104" customFormat="1"/>
    <row r="15740" s="104" customFormat="1"/>
    <row r="15741" s="104" customFormat="1"/>
    <row r="15742" s="104" customFormat="1"/>
    <row r="15743" s="104" customFormat="1"/>
    <row r="15744" s="104" customFormat="1"/>
    <row r="15745" s="104" customFormat="1"/>
    <row r="15746" s="104" customFormat="1"/>
    <row r="15747" s="104" customFormat="1"/>
    <row r="15748" s="104" customFormat="1"/>
    <row r="15749" s="104" customFormat="1"/>
    <row r="15750" s="104" customFormat="1"/>
    <row r="15751" s="104" customFormat="1"/>
    <row r="15752" s="104" customFormat="1"/>
    <row r="15753" s="104" customFormat="1"/>
    <row r="15754" s="104" customFormat="1"/>
    <row r="15755" s="104" customFormat="1"/>
    <row r="15756" s="104" customFormat="1"/>
    <row r="15757" s="104" customFormat="1"/>
    <row r="15758" s="104" customFormat="1"/>
    <row r="15759" s="104" customFormat="1"/>
    <row r="15760" s="104" customFormat="1"/>
    <row r="15761" s="104" customFormat="1"/>
    <row r="15762" s="104" customFormat="1"/>
    <row r="15763" s="104" customFormat="1"/>
    <row r="15764" s="104" customFormat="1"/>
    <row r="15765" s="104" customFormat="1"/>
    <row r="15766" s="104" customFormat="1"/>
    <row r="15767" s="104" customFormat="1"/>
    <row r="15768" s="104" customFormat="1"/>
    <row r="15769" s="104" customFormat="1"/>
    <row r="15770" s="104" customFormat="1"/>
    <row r="15771" s="104" customFormat="1"/>
    <row r="15772" s="104" customFormat="1"/>
    <row r="15773" s="104" customFormat="1"/>
    <row r="15774" s="104" customFormat="1"/>
    <row r="15775" s="104" customFormat="1"/>
    <row r="15776" s="104" customFormat="1"/>
    <row r="15777" s="104" customFormat="1"/>
    <row r="15778" s="104" customFormat="1"/>
    <row r="15779" s="104" customFormat="1"/>
    <row r="15780" s="104" customFormat="1"/>
    <row r="15781" s="104" customFormat="1"/>
    <row r="15782" s="104" customFormat="1"/>
    <row r="15783" s="104" customFormat="1"/>
    <row r="15784" s="104" customFormat="1"/>
    <row r="15785" s="104" customFormat="1"/>
    <row r="15786" s="104" customFormat="1"/>
    <row r="15787" s="104" customFormat="1"/>
    <row r="15788" s="104" customFormat="1"/>
    <row r="15789" s="104" customFormat="1"/>
    <row r="15790" s="104" customFormat="1"/>
    <row r="15791" s="104" customFormat="1"/>
    <row r="15792" s="104" customFormat="1"/>
    <row r="15793" s="104" customFormat="1"/>
    <row r="15794" s="104" customFormat="1"/>
    <row r="15795" s="104" customFormat="1"/>
    <row r="15796" s="104" customFormat="1"/>
    <row r="15797" s="104" customFormat="1"/>
    <row r="15798" s="104" customFormat="1"/>
    <row r="15799" s="104" customFormat="1"/>
    <row r="15800" s="104" customFormat="1"/>
    <row r="15801" s="104" customFormat="1"/>
    <row r="15802" s="104" customFormat="1"/>
    <row r="15803" s="104" customFormat="1"/>
    <row r="15804" s="104" customFormat="1"/>
    <row r="15805" s="104" customFormat="1"/>
    <row r="15806" s="104" customFormat="1"/>
    <row r="15807" s="104" customFormat="1"/>
    <row r="15808" s="104" customFormat="1"/>
    <row r="15809" s="104" customFormat="1"/>
    <row r="15810" s="104" customFormat="1"/>
    <row r="15811" s="104" customFormat="1"/>
    <row r="15812" s="104" customFormat="1"/>
    <row r="15813" s="104" customFormat="1"/>
    <row r="15814" s="104" customFormat="1"/>
    <row r="15815" s="104" customFormat="1"/>
    <row r="15816" s="104" customFormat="1"/>
    <row r="15817" s="104" customFormat="1"/>
    <row r="15818" s="104" customFormat="1"/>
    <row r="15819" s="104" customFormat="1"/>
    <row r="15820" s="104" customFormat="1"/>
    <row r="15821" s="104" customFormat="1"/>
    <row r="15822" s="104" customFormat="1"/>
    <row r="15823" s="104" customFormat="1"/>
    <row r="15824" s="104" customFormat="1"/>
    <row r="15825" s="104" customFormat="1"/>
    <row r="15826" s="104" customFormat="1"/>
    <row r="15827" s="104" customFormat="1"/>
    <row r="15828" s="104" customFormat="1"/>
    <row r="15829" s="104" customFormat="1"/>
    <row r="15830" s="104" customFormat="1"/>
    <row r="15831" s="104" customFormat="1"/>
    <row r="15832" s="104" customFormat="1"/>
    <row r="15833" s="104" customFormat="1"/>
    <row r="15834" s="104" customFormat="1"/>
    <row r="15835" s="104" customFormat="1"/>
    <row r="15836" s="104" customFormat="1"/>
    <row r="15837" s="104" customFormat="1"/>
    <row r="15838" s="104" customFormat="1"/>
    <row r="15839" s="104" customFormat="1"/>
    <row r="15840" s="104" customFormat="1"/>
    <row r="15841" s="104" customFormat="1"/>
    <row r="15842" s="104" customFormat="1"/>
    <row r="15843" s="104" customFormat="1"/>
    <row r="15844" s="104" customFormat="1"/>
    <row r="15845" s="104" customFormat="1"/>
    <row r="15846" s="104" customFormat="1"/>
    <row r="15847" s="104" customFormat="1"/>
    <row r="15848" s="104" customFormat="1"/>
    <row r="15849" s="104" customFormat="1"/>
    <row r="15850" s="104" customFormat="1"/>
    <row r="15851" s="104" customFormat="1"/>
    <row r="15852" s="104" customFormat="1"/>
    <row r="15853" s="104" customFormat="1"/>
    <row r="15854" s="104" customFormat="1"/>
    <row r="15855" s="104" customFormat="1"/>
    <row r="15856" s="104" customFormat="1"/>
    <row r="15857" s="104" customFormat="1"/>
    <row r="15858" s="104" customFormat="1"/>
    <row r="15859" s="104" customFormat="1"/>
    <row r="15860" s="104" customFormat="1"/>
    <row r="15861" s="104" customFormat="1"/>
    <row r="15862" s="104" customFormat="1"/>
    <row r="15863" s="104" customFormat="1"/>
    <row r="15864" s="104" customFormat="1"/>
    <row r="15865" s="104" customFormat="1"/>
    <row r="15866" s="104" customFormat="1"/>
    <row r="15867" s="104" customFormat="1"/>
    <row r="15868" s="104" customFormat="1"/>
    <row r="15869" s="104" customFormat="1"/>
    <row r="15870" s="104" customFormat="1"/>
    <row r="15871" s="104" customFormat="1"/>
    <row r="15872" s="104" customFormat="1"/>
    <row r="15873" s="104" customFormat="1"/>
    <row r="15874" s="104" customFormat="1"/>
    <row r="15875" s="104" customFormat="1"/>
    <row r="15876" s="104" customFormat="1"/>
    <row r="15877" s="104" customFormat="1"/>
    <row r="15878" s="104" customFormat="1"/>
    <row r="15879" s="104" customFormat="1"/>
    <row r="15880" s="104" customFormat="1"/>
    <row r="15881" s="104" customFormat="1"/>
    <row r="15882" s="104" customFormat="1"/>
    <row r="15883" s="104" customFormat="1"/>
    <row r="15884" s="104" customFormat="1"/>
    <row r="15885" s="104" customFormat="1"/>
    <row r="15886" s="104" customFormat="1"/>
    <row r="15887" s="104" customFormat="1"/>
    <row r="15888" s="104" customFormat="1"/>
    <row r="15889" s="104" customFormat="1"/>
    <row r="15890" s="104" customFormat="1"/>
    <row r="15891" s="104" customFormat="1"/>
    <row r="15892" s="104" customFormat="1"/>
    <row r="15893" s="104" customFormat="1"/>
    <row r="15894" s="104" customFormat="1"/>
    <row r="15895" s="104" customFormat="1"/>
    <row r="15896" s="104" customFormat="1"/>
    <row r="15897" s="104" customFormat="1"/>
    <row r="15898" s="104" customFormat="1"/>
    <row r="15899" s="104" customFormat="1"/>
    <row r="15900" s="104" customFormat="1"/>
    <row r="15901" s="104" customFormat="1"/>
    <row r="15902" s="104" customFormat="1"/>
    <row r="15903" s="104" customFormat="1"/>
    <row r="15904" s="104" customFormat="1"/>
    <row r="15905" s="104" customFormat="1"/>
    <row r="15906" s="104" customFormat="1"/>
    <row r="15907" s="104" customFormat="1"/>
    <row r="15908" s="104" customFormat="1"/>
    <row r="15909" s="104" customFormat="1"/>
    <row r="15910" s="104" customFormat="1"/>
    <row r="15911" s="104" customFormat="1"/>
    <row r="15912" s="104" customFormat="1"/>
    <row r="15913" s="104" customFormat="1"/>
    <row r="15914" s="104" customFormat="1"/>
    <row r="15915" s="104" customFormat="1"/>
    <row r="15916" s="104" customFormat="1"/>
    <row r="15917" s="104" customFormat="1"/>
    <row r="15918" s="104" customFormat="1"/>
    <row r="15919" s="104" customFormat="1"/>
    <row r="15920" s="104" customFormat="1"/>
    <row r="15921" s="104" customFormat="1"/>
    <row r="15922" s="104" customFormat="1"/>
    <row r="15923" s="104" customFormat="1"/>
    <row r="15924" s="104" customFormat="1"/>
    <row r="15925" s="104" customFormat="1"/>
    <row r="15926" s="104" customFormat="1"/>
    <row r="15927" s="104" customFormat="1"/>
    <row r="15928" s="104" customFormat="1"/>
    <row r="15929" s="104" customFormat="1"/>
    <row r="15930" s="104" customFormat="1"/>
    <row r="15931" s="104" customFormat="1"/>
    <row r="15932" s="104" customFormat="1"/>
    <row r="15933" s="104" customFormat="1"/>
    <row r="15934" s="104" customFormat="1"/>
    <row r="15935" s="104" customFormat="1"/>
    <row r="15936" s="104" customFormat="1"/>
    <row r="15937" s="104" customFormat="1"/>
    <row r="15938" s="104" customFormat="1"/>
    <row r="15939" s="104" customFormat="1"/>
    <row r="15940" s="104" customFormat="1"/>
    <row r="15941" s="104" customFormat="1"/>
    <row r="15942" s="104" customFormat="1"/>
    <row r="15943" s="104" customFormat="1"/>
    <row r="15944" s="104" customFormat="1"/>
    <row r="15945" s="104" customFormat="1"/>
    <row r="15946" s="104" customFormat="1"/>
    <row r="15947" s="104" customFormat="1"/>
    <row r="15948" s="104" customFormat="1"/>
    <row r="15949" s="104" customFormat="1"/>
    <row r="15950" s="104" customFormat="1"/>
    <row r="15951" s="104" customFormat="1"/>
    <row r="15952" s="104" customFormat="1"/>
    <row r="15953" s="104" customFormat="1"/>
    <row r="15954" s="104" customFormat="1"/>
    <row r="15955" s="104" customFormat="1"/>
    <row r="15956" s="104" customFormat="1"/>
    <row r="15957" s="104" customFormat="1"/>
    <row r="15958" s="104" customFormat="1"/>
    <row r="15959" s="104" customFormat="1"/>
    <row r="15960" s="104" customFormat="1"/>
    <row r="15961" s="104" customFormat="1"/>
    <row r="15962" s="104" customFormat="1"/>
    <row r="15963" s="104" customFormat="1"/>
    <row r="15964" s="104" customFormat="1"/>
    <row r="15965" s="104" customFormat="1"/>
    <row r="15966" s="104" customFormat="1"/>
    <row r="15967" s="104" customFormat="1"/>
    <row r="15968" s="104" customFormat="1"/>
    <row r="15969" s="104" customFormat="1"/>
    <row r="15970" s="104" customFormat="1"/>
    <row r="15971" s="104" customFormat="1"/>
    <row r="15972" s="104" customFormat="1"/>
    <row r="15973" s="104" customFormat="1"/>
    <row r="15974" s="104" customFormat="1"/>
    <row r="15975" s="104" customFormat="1"/>
    <row r="15976" s="104" customFormat="1"/>
    <row r="15977" s="104" customFormat="1"/>
    <row r="15978" s="104" customFormat="1"/>
    <row r="15979" s="104" customFormat="1"/>
    <row r="15980" s="104" customFormat="1"/>
    <row r="15981" s="104" customFormat="1"/>
    <row r="15982" s="104" customFormat="1"/>
    <row r="15983" s="104" customFormat="1"/>
    <row r="15984" s="104" customFormat="1"/>
    <row r="15985" s="104" customFormat="1"/>
    <row r="15986" s="104" customFormat="1"/>
    <row r="15987" s="104" customFormat="1"/>
    <row r="15988" s="104" customFormat="1"/>
    <row r="15989" s="104" customFormat="1"/>
    <row r="15990" s="104" customFormat="1"/>
    <row r="15991" s="104" customFormat="1"/>
    <row r="15992" s="104" customFormat="1"/>
    <row r="15993" s="104" customFormat="1"/>
    <row r="15994" s="104" customFormat="1"/>
    <row r="15995" s="104" customFormat="1"/>
    <row r="15996" s="104" customFormat="1"/>
    <row r="15997" s="104" customFormat="1"/>
    <row r="15998" s="104" customFormat="1"/>
    <row r="15999" s="104" customFormat="1"/>
    <row r="16000" s="104" customFormat="1"/>
    <row r="16001" s="104" customFormat="1"/>
    <row r="16002" s="104" customFormat="1"/>
    <row r="16003" s="104" customFormat="1"/>
    <row r="16004" s="104" customFormat="1"/>
    <row r="16005" s="104" customFormat="1"/>
    <row r="16006" s="104" customFormat="1"/>
    <row r="16007" s="104" customFormat="1"/>
    <row r="16008" s="104" customFormat="1"/>
    <row r="16009" s="104" customFormat="1"/>
    <row r="16010" s="104" customFormat="1"/>
    <row r="16011" s="104" customFormat="1"/>
    <row r="16012" s="104" customFormat="1"/>
    <row r="16013" s="104" customFormat="1"/>
    <row r="16014" s="104" customFormat="1"/>
    <row r="16015" s="104" customFormat="1"/>
    <row r="16016" s="104" customFormat="1"/>
    <row r="16017" s="104" customFormat="1"/>
    <row r="16018" s="104" customFormat="1"/>
    <row r="16019" s="104" customFormat="1"/>
    <row r="16020" s="104" customFormat="1"/>
    <row r="16021" s="104" customFormat="1"/>
    <row r="16022" s="104" customFormat="1"/>
    <row r="16023" s="104" customFormat="1"/>
    <row r="16024" s="104" customFormat="1"/>
    <row r="16025" s="104" customFormat="1"/>
    <row r="16026" s="104" customFormat="1"/>
    <row r="16027" s="104" customFormat="1"/>
    <row r="16028" s="104" customFormat="1"/>
    <row r="16029" s="104" customFormat="1"/>
    <row r="16030" s="104" customFormat="1"/>
    <row r="16031" s="104" customFormat="1"/>
    <row r="16032" s="104" customFormat="1"/>
    <row r="16033" s="104" customFormat="1"/>
    <row r="16034" s="104" customFormat="1"/>
    <row r="16035" s="104" customFormat="1"/>
    <row r="16036" s="104" customFormat="1"/>
    <row r="16037" s="104" customFormat="1"/>
    <row r="16038" s="104" customFormat="1"/>
    <row r="16039" s="104" customFormat="1"/>
    <row r="16040" s="104" customFormat="1"/>
    <row r="16041" s="104" customFormat="1"/>
    <row r="16042" s="104" customFormat="1"/>
    <row r="16043" s="104" customFormat="1"/>
    <row r="16044" s="104" customFormat="1"/>
    <row r="16045" s="104" customFormat="1"/>
    <row r="16046" s="104" customFormat="1"/>
    <row r="16047" s="104" customFormat="1"/>
    <row r="16048" s="104" customFormat="1"/>
    <row r="16049" s="104" customFormat="1"/>
    <row r="16050" s="104" customFormat="1"/>
    <row r="16051" s="104" customFormat="1"/>
    <row r="16052" s="104" customFormat="1"/>
    <row r="16053" s="104" customFormat="1"/>
    <row r="16054" s="104" customFormat="1"/>
    <row r="16055" s="104" customFormat="1"/>
    <row r="16056" s="104" customFormat="1"/>
    <row r="16057" s="104" customFormat="1"/>
    <row r="16058" s="104" customFormat="1"/>
    <row r="16059" s="104" customFormat="1"/>
    <row r="16060" s="104" customFormat="1"/>
    <row r="16061" s="104" customFormat="1"/>
    <row r="16062" s="104" customFormat="1"/>
    <row r="16063" s="104" customFormat="1"/>
    <row r="16064" s="104" customFormat="1"/>
    <row r="16065" s="104" customFormat="1"/>
    <row r="16066" s="104" customFormat="1"/>
    <row r="16067" s="104" customFormat="1"/>
    <row r="16068" s="104" customFormat="1"/>
    <row r="16069" s="104" customFormat="1"/>
    <row r="16070" s="104" customFormat="1"/>
    <row r="16071" s="104" customFormat="1"/>
    <row r="16072" s="104" customFormat="1"/>
    <row r="16073" s="104" customFormat="1"/>
    <row r="16074" s="104" customFormat="1"/>
    <row r="16075" s="104" customFormat="1"/>
    <row r="16076" s="104" customFormat="1"/>
    <row r="16077" s="104" customFormat="1"/>
    <row r="16078" s="104" customFormat="1"/>
    <row r="16079" s="104" customFormat="1"/>
    <row r="16080" s="104" customFormat="1"/>
    <row r="16081" s="104" customFormat="1"/>
    <row r="16082" s="104" customFormat="1"/>
    <row r="16083" s="104" customFormat="1"/>
    <row r="16084" s="104" customFormat="1"/>
    <row r="16085" s="104" customFormat="1"/>
    <row r="16086" s="104" customFormat="1"/>
    <row r="16087" s="104" customFormat="1"/>
    <row r="16088" s="104" customFormat="1"/>
    <row r="16089" s="104" customFormat="1"/>
    <row r="16090" s="104" customFormat="1"/>
    <row r="16091" s="104" customFormat="1"/>
    <row r="16092" s="104" customFormat="1"/>
    <row r="16093" s="104" customFormat="1"/>
    <row r="16094" s="104" customFormat="1"/>
    <row r="16095" s="104" customFormat="1"/>
    <row r="16096" s="104" customFormat="1"/>
    <row r="16097" s="104" customFormat="1"/>
    <row r="16098" s="104" customFormat="1"/>
    <row r="16099" s="104" customFormat="1"/>
    <row r="16100" s="104" customFormat="1"/>
    <row r="16101" s="104" customFormat="1"/>
    <row r="16102" s="104" customFormat="1"/>
    <row r="16103" s="104" customFormat="1"/>
    <row r="16104" s="104" customFormat="1"/>
    <row r="16105" s="104" customFormat="1"/>
    <row r="16106" s="104" customFormat="1"/>
    <row r="16107" s="104" customFormat="1"/>
    <row r="16108" s="104" customFormat="1"/>
    <row r="16109" s="104" customFormat="1"/>
    <row r="16110" s="104" customFormat="1"/>
    <row r="16111" s="104" customFormat="1"/>
    <row r="16112" s="104" customFormat="1"/>
    <row r="16113" s="104" customFormat="1"/>
    <row r="16114" s="104" customFormat="1"/>
    <row r="16115" s="104" customFormat="1"/>
    <row r="16116" s="104" customFormat="1"/>
    <row r="16117" s="104" customFormat="1"/>
    <row r="16118" s="104" customFormat="1"/>
    <row r="16119" s="104" customFormat="1"/>
    <row r="16120" s="104" customFormat="1"/>
    <row r="16121" s="104" customFormat="1"/>
    <row r="16122" s="104" customFormat="1"/>
    <row r="16123" s="104" customFormat="1"/>
    <row r="16124" s="104" customFormat="1"/>
    <row r="16125" s="104" customFormat="1"/>
    <row r="16126" s="104" customFormat="1"/>
    <row r="16127" s="104" customFormat="1"/>
    <row r="16128" s="104" customFormat="1"/>
    <row r="16129" s="104" customFormat="1"/>
    <row r="16130" s="104" customFormat="1"/>
    <row r="16131" s="104" customFormat="1"/>
    <row r="16132" s="104" customFormat="1"/>
    <row r="16133" s="104" customFormat="1"/>
    <row r="16134" s="104" customFormat="1"/>
    <row r="16135" s="104" customFormat="1"/>
    <row r="16136" s="104" customFormat="1"/>
    <row r="16137" s="104" customFormat="1"/>
    <row r="16138" s="104" customFormat="1"/>
    <row r="16139" s="104" customFormat="1"/>
    <row r="16140" s="104" customFormat="1"/>
    <row r="16141" s="104" customFormat="1"/>
    <row r="16142" s="104" customFormat="1"/>
    <row r="16143" s="104" customFormat="1"/>
    <row r="16144" s="104" customFormat="1"/>
    <row r="16145" s="104" customFormat="1"/>
    <row r="16146" s="104" customFormat="1"/>
    <row r="16147" s="104" customFormat="1"/>
    <row r="16148" s="104" customFormat="1"/>
    <row r="16149" s="104" customFormat="1"/>
    <row r="16150" s="104" customFormat="1"/>
    <row r="16151" s="104" customFormat="1"/>
    <row r="16152" s="104" customFormat="1"/>
    <row r="16153" s="104" customFormat="1"/>
    <row r="16154" s="104" customFormat="1"/>
    <row r="16155" s="104" customFormat="1"/>
    <row r="16156" s="104" customFormat="1"/>
    <row r="16157" s="104" customFormat="1"/>
    <row r="16158" s="104" customFormat="1"/>
    <row r="16159" s="104" customFormat="1"/>
    <row r="16160" s="104" customFormat="1"/>
    <row r="16161" s="104" customFormat="1"/>
    <row r="16162" s="104" customFormat="1"/>
    <row r="16163" s="104" customFormat="1"/>
    <row r="16164" s="104" customFormat="1"/>
    <row r="16165" s="104" customFormat="1"/>
    <row r="16166" s="104" customFormat="1"/>
    <row r="16167" s="104" customFormat="1"/>
    <row r="16168" s="104" customFormat="1"/>
    <row r="16169" s="104" customFormat="1"/>
    <row r="16170" s="104" customFormat="1"/>
    <row r="16171" s="104" customFormat="1"/>
    <row r="16172" s="104" customFormat="1"/>
    <row r="16173" s="104" customFormat="1"/>
    <row r="16174" s="104" customFormat="1"/>
    <row r="16175" s="104" customFormat="1"/>
    <row r="16176" s="104" customFormat="1"/>
    <row r="16177" s="104" customFormat="1"/>
    <row r="16178" s="104" customFormat="1"/>
    <row r="16179" s="104" customFormat="1"/>
    <row r="16180" s="104" customFormat="1"/>
    <row r="16181" s="104" customFormat="1"/>
    <row r="16182" s="104" customFormat="1"/>
    <row r="16183" s="104" customFormat="1"/>
    <row r="16184" s="104" customFormat="1"/>
    <row r="16185" s="104" customFormat="1"/>
    <row r="16186" s="104" customFormat="1"/>
    <row r="16187" s="104" customFormat="1"/>
    <row r="16188" s="104" customFormat="1"/>
    <row r="16189" s="104" customFormat="1"/>
    <row r="16190" s="104" customFormat="1"/>
    <row r="16191" s="104" customFormat="1"/>
    <row r="16192" s="104" customFormat="1"/>
    <row r="16193" s="104" customFormat="1"/>
    <row r="16194" s="104" customFormat="1"/>
    <row r="16195" s="104" customFormat="1"/>
    <row r="16196" s="104" customFormat="1"/>
    <row r="16197" s="104" customFormat="1"/>
    <row r="16198" s="104" customFormat="1"/>
    <row r="16199" s="104" customFormat="1"/>
    <row r="16200" s="104" customFormat="1"/>
    <row r="16201" s="104" customFormat="1"/>
    <row r="16202" s="104" customFormat="1"/>
    <row r="16203" s="104" customFormat="1"/>
    <row r="16204" s="104" customFormat="1"/>
    <row r="16205" s="104" customFormat="1"/>
    <row r="16206" s="104" customFormat="1"/>
    <row r="16207" s="104" customFormat="1"/>
    <row r="16208" s="104" customFormat="1"/>
    <row r="16209" s="104" customFormat="1"/>
    <row r="16210" s="104" customFormat="1"/>
    <row r="16211" s="104" customFormat="1"/>
    <row r="16212" s="104" customFormat="1"/>
    <row r="16213" s="104" customFormat="1"/>
    <row r="16214" s="104" customFormat="1"/>
    <row r="16215" s="104" customFormat="1"/>
    <row r="16216" s="104" customFormat="1"/>
    <row r="16217" s="104" customFormat="1"/>
    <row r="16218" s="104" customFormat="1"/>
    <row r="16219" s="104" customFormat="1"/>
    <row r="16220" s="104" customFormat="1"/>
    <row r="16221" s="104" customFormat="1"/>
    <row r="16222" s="104" customFormat="1"/>
    <row r="16223" s="104" customFormat="1"/>
    <row r="16224" s="104" customFormat="1"/>
    <row r="16225" s="104" customFormat="1"/>
    <row r="16226" s="104" customFormat="1"/>
    <row r="16227" s="104" customFormat="1"/>
    <row r="16228" s="104" customFormat="1"/>
    <row r="16229" s="104" customFormat="1"/>
    <row r="16230" s="104" customFormat="1"/>
    <row r="16231" s="104" customFormat="1"/>
    <row r="16232" s="104" customFormat="1"/>
    <row r="16233" s="104" customFormat="1"/>
    <row r="16234" s="104" customFormat="1"/>
    <row r="16235" s="104" customFormat="1"/>
    <row r="16236" s="104" customFormat="1"/>
    <row r="16237" s="104" customFormat="1"/>
    <row r="16238" s="104" customFormat="1"/>
    <row r="16239" s="104" customFormat="1"/>
    <row r="16240" s="104" customFormat="1"/>
    <row r="16241" s="104" customFormat="1"/>
    <row r="16242" s="104" customFormat="1"/>
    <row r="16243" s="104" customFormat="1"/>
    <row r="16244" s="104" customFormat="1"/>
    <row r="16245" s="104" customFormat="1"/>
    <row r="16246" s="104" customFormat="1"/>
    <row r="16247" s="104" customFormat="1"/>
    <row r="16248" s="104" customFormat="1"/>
    <row r="16249" s="104" customFormat="1"/>
    <row r="16250" s="104" customFormat="1"/>
    <row r="16251" s="104" customFormat="1"/>
    <row r="16252" s="104" customFormat="1"/>
    <row r="16253" s="104" customFormat="1"/>
    <row r="16254" s="104" customFormat="1"/>
    <row r="16255" s="104" customFormat="1"/>
    <row r="16256" s="104" customFormat="1"/>
    <row r="16257" s="104" customFormat="1"/>
    <row r="16258" s="104" customFormat="1"/>
    <row r="16259" s="104" customFormat="1"/>
    <row r="16260" s="104" customFormat="1"/>
    <row r="16261" s="104" customFormat="1"/>
    <row r="16262" s="104" customFormat="1"/>
    <row r="16263" s="104" customFormat="1"/>
    <row r="16264" s="104" customFormat="1"/>
    <row r="16265" s="104" customFormat="1"/>
    <row r="16266" s="104" customFormat="1"/>
    <row r="16267" s="104" customFormat="1"/>
    <row r="16268" s="104" customFormat="1"/>
    <row r="16269" s="104" customFormat="1"/>
    <row r="16270" s="104" customFormat="1"/>
    <row r="16271" s="104" customFormat="1"/>
    <row r="16272" s="104" customFormat="1"/>
    <row r="16273" s="104" customFormat="1"/>
    <row r="16274" s="104" customFormat="1"/>
    <row r="16275" s="104" customFormat="1"/>
    <row r="16276" s="104" customFormat="1"/>
    <row r="16277" s="104" customFormat="1"/>
    <row r="16278" s="104" customFormat="1"/>
    <row r="16279" s="104" customFormat="1"/>
    <row r="16280" s="104" customFormat="1"/>
    <row r="16281" s="104" customFormat="1"/>
    <row r="16282" s="104" customFormat="1"/>
    <row r="16283" s="104" customFormat="1"/>
    <row r="16284" s="104" customFormat="1"/>
    <row r="16285" s="104" customFormat="1"/>
    <row r="16286" s="104" customFormat="1"/>
    <row r="16287" s="104" customFormat="1"/>
    <row r="16288" s="104" customFormat="1"/>
    <row r="16289" s="104" customFormat="1"/>
    <row r="16290" s="104" customFormat="1"/>
    <row r="16291" s="104" customFormat="1"/>
    <row r="16292" s="104" customFormat="1"/>
    <row r="16293" s="104" customFormat="1"/>
    <row r="16294" s="104" customFormat="1"/>
    <row r="16295" s="104" customFormat="1"/>
    <row r="16296" s="104" customFormat="1"/>
    <row r="16297" s="104" customFormat="1"/>
    <row r="16298" s="104" customFormat="1"/>
    <row r="16299" s="104" customFormat="1"/>
    <row r="16300" s="104" customFormat="1"/>
    <row r="16301" s="104" customFormat="1"/>
    <row r="16302" s="104" customFormat="1"/>
    <row r="16303" s="104" customFormat="1"/>
    <row r="16304" s="104" customFormat="1"/>
    <row r="16305" s="104" customFormat="1"/>
    <row r="16306" s="104" customFormat="1"/>
    <row r="16307" s="104" customFormat="1"/>
    <row r="16308" s="104" customFormat="1"/>
    <row r="16309" s="104" customFormat="1"/>
    <row r="16310" s="104" customFormat="1"/>
    <row r="16311" s="104" customFormat="1"/>
    <row r="16312" s="104" customFormat="1"/>
    <row r="16313" s="104" customFormat="1"/>
    <row r="16314" s="104" customFormat="1"/>
    <row r="16315" s="104" customFormat="1"/>
    <row r="16316" s="104" customFormat="1"/>
    <row r="16317" s="104" customFormat="1"/>
    <row r="16318" s="104" customFormat="1"/>
    <row r="16319" s="104" customFormat="1"/>
    <row r="16320" s="104" customFormat="1"/>
    <row r="16321" s="104" customFormat="1"/>
    <row r="16322" s="104" customFormat="1"/>
    <row r="16323" s="104" customFormat="1"/>
    <row r="16324" s="104" customFormat="1"/>
    <row r="16325" s="104" customFormat="1"/>
    <row r="16326" s="104" customFormat="1"/>
    <row r="16327" s="104" customFormat="1"/>
    <row r="16328" s="104" customFormat="1"/>
    <row r="16329" s="104" customFormat="1"/>
    <row r="16330" s="104" customFormat="1"/>
    <row r="16331" s="104" customFormat="1"/>
    <row r="16332" s="104" customFormat="1"/>
    <row r="16333" s="104" customFormat="1"/>
    <row r="16334" s="104" customFormat="1"/>
    <row r="16335" s="104" customFormat="1"/>
    <row r="16336" s="104" customFormat="1"/>
    <row r="16337" s="104" customFormat="1"/>
    <row r="16338" s="104" customFormat="1"/>
    <row r="16339" s="104" customFormat="1"/>
    <row r="16340" s="104" customFormat="1"/>
    <row r="16341" s="104" customFormat="1"/>
    <row r="16342" s="104" customFormat="1"/>
    <row r="16343" s="104" customFormat="1"/>
    <row r="16344" s="104" customFormat="1"/>
    <row r="16345" s="104" customFormat="1"/>
    <row r="16346" s="104" customFormat="1"/>
    <row r="16347" s="104" customFormat="1"/>
    <row r="16348" s="104" customFormat="1"/>
    <row r="16349" s="104" customFormat="1"/>
    <row r="16350" s="104" customFormat="1"/>
    <row r="16351" s="104" customFormat="1"/>
    <row r="16352" s="104" customFormat="1"/>
    <row r="16353" s="104" customFormat="1"/>
    <row r="16354" s="104" customFormat="1"/>
    <row r="16355" s="104" customFormat="1"/>
    <row r="16356" s="104" customFormat="1"/>
    <row r="16357" s="104" customFormat="1"/>
    <row r="16358" s="104" customFormat="1"/>
    <row r="16359" s="104" customFormat="1"/>
    <row r="16360" s="104" customFormat="1"/>
    <row r="16361" s="104" customFormat="1"/>
    <row r="16362" s="104" customFormat="1"/>
    <row r="16363" s="104" customFormat="1"/>
    <row r="16364" s="104" customFormat="1"/>
    <row r="16365" s="104" customFormat="1"/>
    <row r="16366" s="104" customFormat="1"/>
    <row r="16367" s="104" customFormat="1"/>
    <row r="16368" s="104" customFormat="1"/>
    <row r="16369" s="104" customFormat="1"/>
    <row r="16370" s="104" customFormat="1"/>
    <row r="16371" s="104" customFormat="1"/>
    <row r="16372" s="104" customFormat="1"/>
    <row r="16373" s="104" customFormat="1"/>
    <row r="16374" s="104" customFormat="1"/>
    <row r="16375" s="104" customFormat="1"/>
    <row r="16376" s="104" customFormat="1"/>
    <row r="16377" s="104" customFormat="1"/>
    <row r="16378" s="104" customFormat="1"/>
    <row r="16379" s="104" customFormat="1"/>
    <row r="16380" s="104" customFormat="1"/>
    <row r="16381" s="104" customFormat="1"/>
    <row r="16382" s="104" customFormat="1"/>
    <row r="16383" s="104" customFormat="1"/>
    <row r="16384" s="104" customFormat="1"/>
    <row r="16385" s="104" customFormat="1"/>
    <row r="16386" s="104" customFormat="1"/>
    <row r="16387" s="104" customFormat="1"/>
    <row r="16388" s="104" customFormat="1"/>
    <row r="16389" s="104" customFormat="1"/>
    <row r="16390" s="104" customFormat="1"/>
    <row r="16391" s="104" customFormat="1"/>
    <row r="16392" s="104" customFormat="1"/>
    <row r="16393" s="104" customFormat="1"/>
    <row r="16394" s="104" customFormat="1"/>
    <row r="16395" s="104" customFormat="1"/>
    <row r="16396" s="104" customFormat="1"/>
    <row r="16397" s="104" customFormat="1"/>
    <row r="16398" s="104" customFormat="1"/>
    <row r="16399" s="104" customFormat="1"/>
    <row r="16400" s="104" customFormat="1"/>
    <row r="16401" s="104" customFormat="1"/>
    <row r="16402" s="104" customFormat="1"/>
    <row r="16403" s="104" customFormat="1"/>
    <row r="16404" s="104" customFormat="1"/>
    <row r="16405" s="104" customFormat="1"/>
    <row r="16406" s="104" customFormat="1"/>
    <row r="16407" s="104" customFormat="1"/>
    <row r="16408" s="104" customFormat="1"/>
    <row r="16409" s="104" customFormat="1"/>
    <row r="16410" s="104" customFormat="1"/>
    <row r="16411" s="104" customFormat="1"/>
    <row r="16412" s="104" customFormat="1"/>
    <row r="16413" s="104" customFormat="1"/>
    <row r="16414" s="104" customFormat="1"/>
    <row r="16415" s="104" customFormat="1"/>
    <row r="16416" s="104" customFormat="1"/>
    <row r="16417" s="104" customFormat="1"/>
    <row r="16418" s="104" customFormat="1"/>
    <row r="16419" s="104" customFormat="1"/>
    <row r="16420" s="104" customFormat="1"/>
    <row r="16421" s="104" customFormat="1"/>
    <row r="16422" s="104" customFormat="1"/>
    <row r="16423" s="104" customFormat="1"/>
    <row r="16424" s="104" customFormat="1"/>
    <row r="16425" s="104" customFormat="1"/>
    <row r="16426" s="104" customFormat="1"/>
    <row r="16427" s="104" customFormat="1"/>
    <row r="16428" s="104" customFormat="1"/>
    <row r="16429" s="104" customFormat="1"/>
    <row r="16430" s="104" customFormat="1"/>
    <row r="16431" s="104" customFormat="1"/>
    <row r="16432" s="104" customFormat="1"/>
    <row r="16433" s="104" customFormat="1"/>
    <row r="16434" s="104" customFormat="1"/>
    <row r="16435" s="104" customFormat="1"/>
    <row r="16436" s="104" customFormat="1"/>
    <row r="16437" s="104" customFormat="1"/>
    <row r="16438" s="104" customFormat="1"/>
    <row r="16439" s="104" customFormat="1"/>
    <row r="16440" s="104" customFormat="1"/>
    <row r="16441" s="104" customFormat="1"/>
    <row r="16442" s="104" customFormat="1"/>
    <row r="16443" s="104" customFormat="1"/>
    <row r="16444" s="104" customFormat="1"/>
    <row r="16445" s="104" customFormat="1"/>
    <row r="16446" s="104" customFormat="1"/>
    <row r="16447" s="104" customFormat="1"/>
    <row r="16448" s="104" customFormat="1"/>
    <row r="16449" s="104" customFormat="1"/>
    <row r="16450" s="104" customFormat="1"/>
    <row r="16451" s="104" customFormat="1"/>
    <row r="16452" s="104" customFormat="1"/>
    <row r="16453" s="104" customFormat="1"/>
    <row r="16454" s="104" customFormat="1"/>
    <row r="16455" s="104" customFormat="1"/>
    <row r="16456" s="104" customFormat="1"/>
    <row r="16457" s="104" customFormat="1"/>
    <row r="16458" s="104" customFormat="1"/>
    <row r="16459" s="104" customFormat="1"/>
    <row r="16460" s="104" customFormat="1"/>
    <row r="16461" s="104" customFormat="1"/>
    <row r="16462" s="104" customFormat="1"/>
    <row r="16463" s="104" customFormat="1"/>
    <row r="16464" s="104" customFormat="1"/>
    <row r="16465" s="104" customFormat="1"/>
    <row r="16466" s="104" customFormat="1"/>
    <row r="16467" s="104" customFormat="1"/>
    <row r="16468" s="104" customFormat="1"/>
    <row r="16469" s="104" customFormat="1"/>
    <row r="16470" s="104" customFormat="1"/>
    <row r="16471" s="104" customFormat="1"/>
    <row r="16472" s="104" customFormat="1"/>
    <row r="16473" s="104" customFormat="1"/>
    <row r="16474" s="104" customFormat="1"/>
    <row r="16475" s="104" customFormat="1"/>
    <row r="16476" s="104" customFormat="1"/>
    <row r="16477" s="104" customFormat="1"/>
    <row r="16478" s="104" customFormat="1"/>
    <row r="16479" s="104" customFormat="1"/>
    <row r="16480" s="104" customFormat="1"/>
    <row r="16481" s="104" customFormat="1"/>
    <row r="16482" s="104" customFormat="1"/>
    <row r="16483" s="104" customFormat="1"/>
    <row r="16484" s="104" customFormat="1"/>
    <row r="16485" s="104" customFormat="1"/>
    <row r="16486" s="104" customFormat="1"/>
    <row r="16487" s="104" customFormat="1"/>
    <row r="16488" s="104" customFormat="1"/>
    <row r="16489" s="104" customFormat="1"/>
    <row r="16490" s="104" customFormat="1"/>
    <row r="16491" s="104" customFormat="1"/>
    <row r="16492" s="104" customFormat="1"/>
    <row r="16493" s="104" customFormat="1"/>
    <row r="16494" s="104" customFormat="1"/>
    <row r="16495" s="104" customFormat="1"/>
    <row r="16496" s="104" customFormat="1"/>
    <row r="16497" s="104" customFormat="1"/>
    <row r="16498" s="104" customFormat="1"/>
    <row r="16499" s="104" customFormat="1"/>
    <row r="16500" s="104" customFormat="1"/>
    <row r="16501" s="104" customFormat="1"/>
    <row r="16502" s="104" customFormat="1"/>
    <row r="16503" s="104" customFormat="1"/>
    <row r="16504" s="104" customFormat="1"/>
    <row r="16505" s="104" customFormat="1"/>
    <row r="16506" s="104" customFormat="1"/>
    <row r="16507" s="104" customFormat="1"/>
    <row r="16508" s="104" customFormat="1"/>
    <row r="16509" s="104" customFormat="1"/>
    <row r="16510" s="104" customFormat="1"/>
    <row r="16511" s="104" customFormat="1"/>
    <row r="16512" s="104" customFormat="1"/>
    <row r="16513" s="104" customFormat="1"/>
    <row r="16514" s="104" customFormat="1"/>
    <row r="16515" s="104" customFormat="1"/>
    <row r="16516" s="104" customFormat="1"/>
    <row r="16517" s="104" customFormat="1"/>
    <row r="16518" s="104" customFormat="1"/>
    <row r="16519" s="104" customFormat="1"/>
    <row r="16520" s="104" customFormat="1"/>
    <row r="16521" s="104" customFormat="1"/>
    <row r="16522" s="104" customFormat="1"/>
    <row r="16523" s="104" customFormat="1"/>
    <row r="16524" s="104" customFormat="1"/>
    <row r="16525" s="104" customFormat="1"/>
    <row r="16526" s="104" customFormat="1"/>
    <row r="16527" s="104" customFormat="1"/>
    <row r="16528" s="104" customFormat="1"/>
    <row r="16529" s="104" customFormat="1"/>
    <row r="16530" s="104" customFormat="1"/>
    <row r="16531" s="104" customFormat="1"/>
    <row r="16532" s="104" customFormat="1"/>
    <row r="16533" s="104" customFormat="1"/>
    <row r="16534" s="104" customFormat="1"/>
    <row r="16535" s="104" customFormat="1"/>
    <row r="16536" s="104" customFormat="1"/>
    <row r="16537" s="104" customFormat="1"/>
    <row r="16538" s="104" customFormat="1"/>
    <row r="16539" s="104" customFormat="1"/>
    <row r="16540" s="104" customFormat="1"/>
    <row r="16541" s="104" customFormat="1"/>
    <row r="16542" s="104" customFormat="1"/>
    <row r="16543" s="104" customFormat="1"/>
    <row r="16544" s="104" customFormat="1"/>
    <row r="16545" s="104" customFormat="1"/>
    <row r="16546" s="104" customFormat="1"/>
    <row r="16547" s="104" customFormat="1"/>
    <row r="16548" s="104" customFormat="1"/>
    <row r="16549" s="104" customFormat="1"/>
    <row r="16550" s="104" customFormat="1"/>
    <row r="16551" s="104" customFormat="1"/>
    <row r="16552" s="104" customFormat="1"/>
    <row r="16553" s="104" customFormat="1"/>
    <row r="16554" s="104" customFormat="1"/>
    <row r="16555" s="104" customFormat="1"/>
    <row r="16556" s="104" customFormat="1"/>
    <row r="16557" s="104" customFormat="1"/>
    <row r="16558" s="104" customFormat="1"/>
    <row r="16559" s="104" customFormat="1"/>
    <row r="16560" s="104" customFormat="1"/>
    <row r="16561" s="104" customFormat="1"/>
    <row r="16562" s="104" customFormat="1"/>
    <row r="16563" s="104" customFormat="1"/>
    <row r="16564" s="104" customFormat="1"/>
    <row r="16565" s="104" customFormat="1"/>
    <row r="16566" s="104" customFormat="1"/>
    <row r="16567" s="104" customFormat="1"/>
    <row r="16568" s="104" customFormat="1"/>
    <row r="16569" s="104" customFormat="1"/>
    <row r="16570" s="104" customFormat="1"/>
    <row r="16571" s="104" customFormat="1"/>
    <row r="16572" s="104" customFormat="1"/>
    <row r="16573" s="104" customFormat="1"/>
    <row r="16574" s="104" customFormat="1"/>
    <row r="16575" s="104" customFormat="1"/>
    <row r="16576" s="104" customFormat="1"/>
    <row r="16577" s="104" customFormat="1"/>
    <row r="16578" s="104" customFormat="1"/>
    <row r="16579" s="104" customFormat="1"/>
    <row r="16580" s="104" customFormat="1"/>
    <row r="16581" s="104" customFormat="1"/>
    <row r="16582" s="104" customFormat="1"/>
    <row r="16583" s="104" customFormat="1"/>
    <row r="16584" s="104" customFormat="1"/>
    <row r="16585" s="104" customFormat="1"/>
    <row r="16586" s="104" customFormat="1"/>
    <row r="16587" s="104" customFormat="1"/>
    <row r="16588" s="104" customFormat="1"/>
    <row r="16589" s="104" customFormat="1"/>
    <row r="16590" s="104" customFormat="1"/>
    <row r="16591" s="104" customFormat="1"/>
    <row r="16592" s="104" customFormat="1"/>
    <row r="16593" s="104" customFormat="1"/>
    <row r="16594" s="104" customFormat="1"/>
    <row r="16595" s="104" customFormat="1"/>
    <row r="16596" s="104" customFormat="1"/>
    <row r="16597" s="104" customFormat="1"/>
    <row r="16598" s="104" customFormat="1"/>
    <row r="16599" s="104" customFormat="1"/>
    <row r="16600" s="104" customFormat="1"/>
    <row r="16601" s="104" customFormat="1"/>
    <row r="16602" s="104" customFormat="1"/>
    <row r="16603" s="104" customFormat="1"/>
    <row r="16604" s="104" customFormat="1"/>
    <row r="16605" s="104" customFormat="1"/>
    <row r="16606" s="104" customFormat="1"/>
    <row r="16607" s="104" customFormat="1"/>
    <row r="16608" s="104" customFormat="1"/>
    <row r="16609" s="104" customFormat="1"/>
    <row r="16610" s="104" customFormat="1"/>
    <row r="16611" s="104" customFormat="1"/>
    <row r="16612" s="104" customFormat="1"/>
    <row r="16613" s="104" customFormat="1"/>
    <row r="16614" s="104" customFormat="1"/>
    <row r="16615" s="104" customFormat="1"/>
    <row r="16616" s="104" customFormat="1"/>
    <row r="16617" s="104" customFormat="1"/>
    <row r="16618" s="104" customFormat="1"/>
    <row r="16619" s="104" customFormat="1"/>
    <row r="16620" s="104" customFormat="1"/>
    <row r="16621" s="104" customFormat="1"/>
    <row r="16622" s="104" customFormat="1"/>
    <row r="16623" s="104" customFormat="1"/>
    <row r="16624" s="104" customFormat="1"/>
    <row r="16625" s="104" customFormat="1"/>
    <row r="16626" s="104" customFormat="1"/>
    <row r="16627" s="104" customFormat="1"/>
    <row r="16628" s="104" customFormat="1"/>
    <row r="16629" s="104" customFormat="1"/>
    <row r="16630" s="104" customFormat="1"/>
    <row r="16631" s="104" customFormat="1"/>
    <row r="16632" s="104" customFormat="1"/>
    <row r="16633" s="104" customFormat="1"/>
    <row r="16634" s="104" customFormat="1"/>
    <row r="16635" s="104" customFormat="1"/>
    <row r="16636" s="104" customFormat="1"/>
    <row r="16637" s="104" customFormat="1"/>
    <row r="16638" s="104" customFormat="1"/>
    <row r="16639" s="104" customFormat="1"/>
    <row r="16640" s="104" customFormat="1"/>
    <row r="16641" s="104" customFormat="1"/>
    <row r="16642" s="104" customFormat="1"/>
    <row r="16643" s="104" customFormat="1"/>
    <row r="16644" s="104" customFormat="1"/>
    <row r="16645" s="104" customFormat="1"/>
    <row r="16646" s="104" customFormat="1"/>
    <row r="16647" s="104" customFormat="1"/>
    <row r="16648" s="104" customFormat="1"/>
    <row r="16649" s="104" customFormat="1"/>
    <row r="16650" s="104" customFormat="1"/>
    <row r="16651" s="104" customFormat="1"/>
    <row r="16652" s="104" customFormat="1"/>
    <row r="16653" s="104" customFormat="1"/>
    <row r="16654" s="104" customFormat="1"/>
    <row r="16655" s="104" customFormat="1"/>
    <row r="16656" s="104" customFormat="1"/>
    <row r="16657" s="104" customFormat="1"/>
    <row r="16658" s="104" customFormat="1"/>
    <row r="16659" s="104" customFormat="1"/>
    <row r="16660" s="104" customFormat="1"/>
    <row r="16661" s="104" customFormat="1"/>
    <row r="16662" s="104" customFormat="1"/>
    <row r="16663" s="104" customFormat="1"/>
    <row r="16664" s="104" customFormat="1"/>
    <row r="16665" s="104" customFormat="1"/>
    <row r="16666" s="104" customFormat="1"/>
    <row r="16667" s="104" customFormat="1"/>
    <row r="16668" s="104" customFormat="1"/>
    <row r="16669" s="104" customFormat="1"/>
    <row r="16670" s="104" customFormat="1"/>
    <row r="16671" s="104" customFormat="1"/>
    <row r="16672" s="104" customFormat="1"/>
    <row r="16673" s="104" customFormat="1"/>
    <row r="16674" s="104" customFormat="1"/>
    <row r="16675" s="104" customFormat="1"/>
    <row r="16676" s="104" customFormat="1"/>
    <row r="16677" s="104" customFormat="1"/>
    <row r="16678" s="104" customFormat="1"/>
    <row r="16679" s="104" customFormat="1"/>
    <row r="16680" s="104" customFormat="1"/>
    <row r="16681" s="104" customFormat="1"/>
    <row r="16682" s="104" customFormat="1"/>
    <row r="16683" s="104" customFormat="1"/>
    <row r="16684" s="104" customFormat="1"/>
    <row r="16685" s="104" customFormat="1"/>
    <row r="16686" s="104" customFormat="1"/>
    <row r="16687" s="104" customFormat="1"/>
    <row r="16688" s="104" customFormat="1"/>
    <row r="16689" s="104" customFormat="1"/>
    <row r="16690" s="104" customFormat="1"/>
    <row r="16691" s="104" customFormat="1"/>
    <row r="16692" s="104" customFormat="1"/>
    <row r="16693" s="104" customFormat="1"/>
    <row r="16694" s="104" customFormat="1"/>
    <row r="16695" s="104" customFormat="1"/>
    <row r="16696" s="104" customFormat="1"/>
    <row r="16697" s="104" customFormat="1"/>
    <row r="16698" s="104" customFormat="1"/>
    <row r="16699" s="104" customFormat="1"/>
    <row r="16700" s="104" customFormat="1"/>
    <row r="16701" s="104" customFormat="1"/>
    <row r="16702" s="104" customFormat="1"/>
    <row r="16703" s="104" customFormat="1"/>
    <row r="16704" s="104" customFormat="1"/>
    <row r="16705" s="104" customFormat="1"/>
    <row r="16706" s="104" customFormat="1"/>
    <row r="16707" s="104" customFormat="1"/>
    <row r="16708" s="104" customFormat="1"/>
    <row r="16709" s="104" customFormat="1"/>
    <row r="16710" s="104" customFormat="1"/>
    <row r="16711" s="104" customFormat="1"/>
    <row r="16712" s="104" customFormat="1"/>
    <row r="16713" s="104" customFormat="1"/>
    <row r="16714" s="104" customFormat="1"/>
    <row r="16715" s="104" customFormat="1"/>
    <row r="16716" s="104" customFormat="1"/>
    <row r="16717" s="104" customFormat="1"/>
    <row r="16718" s="104" customFormat="1"/>
    <row r="16719" s="104" customFormat="1"/>
    <row r="16720" s="104" customFormat="1"/>
    <row r="16721" s="104" customFormat="1"/>
    <row r="16722" s="104" customFormat="1"/>
    <row r="16723" s="104" customFormat="1"/>
    <row r="16724" s="104" customFormat="1"/>
    <row r="16725" s="104" customFormat="1"/>
    <row r="16726" s="104" customFormat="1"/>
    <row r="16727" s="104" customFormat="1"/>
    <row r="16728" s="104" customFormat="1"/>
    <row r="16729" s="104" customFormat="1"/>
    <row r="16730" s="104" customFormat="1"/>
    <row r="16731" s="104" customFormat="1"/>
    <row r="16732" s="104" customFormat="1"/>
    <row r="16733" s="104" customFormat="1"/>
    <row r="16734" s="104" customFormat="1"/>
    <row r="16735" s="104" customFormat="1"/>
    <row r="16736" s="104" customFormat="1"/>
    <row r="16737" s="104" customFormat="1"/>
    <row r="16738" s="104" customFormat="1"/>
    <row r="16739" s="104" customFormat="1"/>
    <row r="16740" s="104" customFormat="1"/>
    <row r="16741" s="104" customFormat="1"/>
    <row r="16742" s="104" customFormat="1"/>
    <row r="16743" s="104" customFormat="1"/>
    <row r="16744" s="104" customFormat="1"/>
    <row r="16745" s="104" customFormat="1"/>
    <row r="16746" s="104" customFormat="1"/>
    <row r="16747" s="104" customFormat="1"/>
    <row r="16748" s="104" customFormat="1"/>
    <row r="16749" s="104" customFormat="1"/>
    <row r="16750" s="104" customFormat="1"/>
    <row r="16751" s="104" customFormat="1"/>
    <row r="16752" s="104" customFormat="1"/>
    <row r="16753" s="104" customFormat="1"/>
    <row r="16754" s="104" customFormat="1"/>
    <row r="16755" s="104" customFormat="1"/>
    <row r="16756" s="104" customFormat="1"/>
    <row r="16757" s="104" customFormat="1"/>
    <row r="16758" s="104" customFormat="1"/>
    <row r="16759" s="104" customFormat="1"/>
    <row r="16760" s="104" customFormat="1"/>
    <row r="16761" s="104" customFormat="1"/>
    <row r="16762" s="104" customFormat="1"/>
    <row r="16763" s="104" customFormat="1"/>
    <row r="16764" s="104" customFormat="1"/>
    <row r="16765" s="104" customFormat="1"/>
    <row r="16766" s="104" customFormat="1"/>
    <row r="16767" s="104" customFormat="1"/>
    <row r="16768" s="104" customFormat="1"/>
    <row r="16769" s="104" customFormat="1"/>
    <row r="16770" s="104" customFormat="1"/>
    <row r="16771" s="104" customFormat="1"/>
    <row r="16772" s="104" customFormat="1"/>
    <row r="16773" s="104" customFormat="1"/>
    <row r="16774" s="104" customFormat="1"/>
    <row r="16775" s="104" customFormat="1"/>
    <row r="16776" s="104" customFormat="1"/>
    <row r="16777" s="104" customFormat="1"/>
    <row r="16778" s="104" customFormat="1"/>
    <row r="16779" s="104" customFormat="1"/>
    <row r="16780" s="104" customFormat="1"/>
    <row r="16781" s="104" customFormat="1"/>
    <row r="16782" s="104" customFormat="1"/>
    <row r="16783" s="104" customFormat="1"/>
    <row r="16784" s="104" customFormat="1"/>
    <row r="16785" s="104" customFormat="1"/>
    <row r="16786" s="104" customFormat="1"/>
    <row r="16787" s="104" customFormat="1"/>
    <row r="16788" s="104" customFormat="1"/>
    <row r="16789" s="104" customFormat="1"/>
    <row r="16790" s="104" customFormat="1"/>
    <row r="16791" s="104" customFormat="1"/>
    <row r="16792" s="104" customFormat="1"/>
    <row r="16793" s="104" customFormat="1"/>
    <row r="16794" s="104" customFormat="1"/>
    <row r="16795" s="104" customFormat="1"/>
    <row r="16796" s="104" customFormat="1"/>
    <row r="16797" s="104" customFormat="1"/>
    <row r="16798" s="104" customFormat="1"/>
    <row r="16799" s="104" customFormat="1"/>
    <row r="16800" s="104" customFormat="1"/>
    <row r="16801" s="104" customFormat="1"/>
    <row r="16802" s="104" customFormat="1"/>
    <row r="16803" s="104" customFormat="1"/>
    <row r="16804" s="104" customFormat="1"/>
    <row r="16805" s="104" customFormat="1"/>
    <row r="16806" s="104" customFormat="1"/>
    <row r="16807" s="104" customFormat="1"/>
    <row r="16808" s="104" customFormat="1"/>
    <row r="16809" s="104" customFormat="1"/>
    <row r="16810" s="104" customFormat="1"/>
    <row r="16811" s="104" customFormat="1"/>
    <row r="16812" s="104" customFormat="1"/>
    <row r="16813" s="104" customFormat="1"/>
    <row r="16814" s="104" customFormat="1"/>
    <row r="16815" s="104" customFormat="1"/>
    <row r="16816" s="104" customFormat="1"/>
    <row r="16817" s="104" customFormat="1"/>
    <row r="16818" s="104" customFormat="1"/>
    <row r="16819" s="104" customFormat="1"/>
    <row r="16820" s="104" customFormat="1"/>
    <row r="16821" s="104" customFormat="1"/>
    <row r="16822" s="104" customFormat="1"/>
    <row r="16823" s="104" customFormat="1"/>
    <row r="16824" s="104" customFormat="1"/>
    <row r="16825" s="104" customFormat="1"/>
    <row r="16826" s="104" customFormat="1"/>
    <row r="16827" s="104" customFormat="1"/>
    <row r="16828" s="104" customFormat="1"/>
    <row r="16829" s="104" customFormat="1"/>
    <row r="16830" s="104" customFormat="1"/>
    <row r="16831" s="104" customFormat="1"/>
    <row r="16832" s="104" customFormat="1"/>
    <row r="16833" s="104" customFormat="1"/>
    <row r="16834" s="104" customFormat="1"/>
    <row r="16835" s="104" customFormat="1"/>
    <row r="16836" s="104" customFormat="1"/>
    <row r="16837" s="104" customFormat="1"/>
    <row r="16838" s="104" customFormat="1"/>
    <row r="16839" s="104" customFormat="1"/>
    <row r="16840" s="104" customFormat="1"/>
    <row r="16841" s="104" customFormat="1"/>
    <row r="16842" s="104" customFormat="1"/>
    <row r="16843" s="104" customFormat="1"/>
    <row r="16844" s="104" customFormat="1"/>
    <row r="16845" s="104" customFormat="1"/>
    <row r="16846" s="104" customFormat="1"/>
    <row r="16847" s="104" customFormat="1"/>
    <row r="16848" s="104" customFormat="1"/>
    <row r="16849" s="104" customFormat="1"/>
    <row r="16850" s="104" customFormat="1"/>
    <row r="16851" s="104" customFormat="1"/>
    <row r="16852" s="104" customFormat="1"/>
    <row r="16853" s="104" customFormat="1"/>
    <row r="16854" s="104" customFormat="1"/>
    <row r="16855" s="104" customFormat="1"/>
    <row r="16856" s="104" customFormat="1"/>
    <row r="16857" s="104" customFormat="1"/>
    <row r="16858" s="104" customFormat="1"/>
    <row r="16859" s="104" customFormat="1"/>
    <row r="16860" s="104" customFormat="1"/>
    <row r="16861" s="104" customFormat="1"/>
    <row r="16862" s="104" customFormat="1"/>
    <row r="16863" s="104" customFormat="1"/>
    <row r="16864" s="104" customFormat="1"/>
    <row r="16865" s="104" customFormat="1"/>
    <row r="16866" s="104" customFormat="1"/>
    <row r="16867" s="104" customFormat="1"/>
    <row r="16868" s="104" customFormat="1"/>
    <row r="16869" s="104" customFormat="1"/>
    <row r="16870" s="104" customFormat="1"/>
    <row r="16871" s="104" customFormat="1"/>
    <row r="16872" s="104" customFormat="1"/>
    <row r="16873" s="104" customFormat="1"/>
    <row r="16874" s="104" customFormat="1"/>
    <row r="16875" s="104" customFormat="1"/>
    <row r="16876" s="104" customFormat="1"/>
    <row r="16877" s="104" customFormat="1"/>
    <row r="16878" s="104" customFormat="1"/>
    <row r="16879" s="104" customFormat="1"/>
    <row r="16880" s="104" customFormat="1"/>
    <row r="16881" s="104" customFormat="1"/>
    <row r="16882" s="104" customFormat="1"/>
    <row r="16883" s="104" customFormat="1"/>
    <row r="16884" s="104" customFormat="1"/>
    <row r="16885" s="104" customFormat="1"/>
    <row r="16886" s="104" customFormat="1"/>
    <row r="16887" s="104" customFormat="1"/>
    <row r="16888" s="104" customFormat="1"/>
    <row r="16889" s="104" customFormat="1"/>
    <row r="16890" s="104" customFormat="1"/>
    <row r="16891" s="104" customFormat="1"/>
    <row r="16892" s="104" customFormat="1"/>
    <row r="16893" s="104" customFormat="1"/>
    <row r="16894" s="104" customFormat="1"/>
    <row r="16895" s="104" customFormat="1"/>
    <row r="16896" s="104" customFormat="1"/>
    <row r="16897" s="104" customFormat="1"/>
    <row r="16898" s="104" customFormat="1"/>
    <row r="16899" s="104" customFormat="1"/>
    <row r="16900" s="104" customFormat="1"/>
    <row r="16901" s="104" customFormat="1"/>
    <row r="16902" s="104" customFormat="1"/>
    <row r="16903" s="104" customFormat="1"/>
    <row r="16904" s="104" customFormat="1"/>
    <row r="16905" s="104" customFormat="1"/>
    <row r="16906" s="104" customFormat="1"/>
    <row r="16907" s="104" customFormat="1"/>
    <row r="16908" s="104" customFormat="1"/>
    <row r="16909" s="104" customFormat="1"/>
    <row r="16910" s="104" customFormat="1"/>
    <row r="16911" s="104" customFormat="1"/>
    <row r="16912" s="104" customFormat="1"/>
    <row r="16913" s="104" customFormat="1"/>
    <row r="16914" s="104" customFormat="1"/>
    <row r="16915" s="104" customFormat="1"/>
    <row r="16916" s="104" customFormat="1"/>
    <row r="16917" s="104" customFormat="1"/>
    <row r="16918" s="104" customFormat="1"/>
    <row r="16919" s="104" customFormat="1"/>
    <row r="16920" s="104" customFormat="1"/>
    <row r="16921" s="104" customFormat="1"/>
    <row r="16922" s="104" customFormat="1"/>
    <row r="16923" s="104" customFormat="1"/>
    <row r="16924" s="104" customFormat="1"/>
    <row r="16925" s="104" customFormat="1"/>
    <row r="16926" s="104" customFormat="1"/>
    <row r="16927" s="104" customFormat="1"/>
    <row r="16928" s="104" customFormat="1"/>
    <row r="16929" s="104" customFormat="1"/>
    <row r="16930" s="104" customFormat="1"/>
    <row r="16931" s="104" customFormat="1"/>
    <row r="16932" s="104" customFormat="1"/>
    <row r="16933" s="104" customFormat="1"/>
    <row r="16934" s="104" customFormat="1"/>
    <row r="16935" s="104" customFormat="1"/>
    <row r="16936" s="104" customFormat="1"/>
    <row r="16937" s="104" customFormat="1"/>
    <row r="16938" s="104" customFormat="1"/>
    <row r="16939" s="104" customFormat="1"/>
    <row r="16940" s="104" customFormat="1"/>
    <row r="16941" s="104" customFormat="1"/>
    <row r="16942" s="104" customFormat="1"/>
    <row r="16943" s="104" customFormat="1"/>
    <row r="16944" s="104" customFormat="1"/>
    <row r="16945" s="104" customFormat="1"/>
    <row r="16946" s="104" customFormat="1"/>
    <row r="16947" s="104" customFormat="1"/>
    <row r="16948" s="104" customFormat="1"/>
    <row r="16949" s="104" customFormat="1"/>
    <row r="16950" s="104" customFormat="1"/>
    <row r="16951" s="104" customFormat="1"/>
    <row r="16952" s="104" customFormat="1"/>
    <row r="16953" s="104" customFormat="1"/>
    <row r="16954" s="104" customFormat="1"/>
    <row r="16955" s="104" customFormat="1"/>
    <row r="16956" s="104" customFormat="1"/>
    <row r="16957" s="104" customFormat="1"/>
    <row r="16958" s="104" customFormat="1"/>
    <row r="16959" s="104" customFormat="1"/>
    <row r="16960" s="104" customFormat="1"/>
    <row r="16961" s="104" customFormat="1"/>
    <row r="16962" s="104" customFormat="1"/>
    <row r="16963" s="104" customFormat="1"/>
    <row r="16964" s="104" customFormat="1"/>
    <row r="16965" s="104" customFormat="1"/>
    <row r="16966" s="104" customFormat="1"/>
    <row r="16967" s="104" customFormat="1"/>
    <row r="16968" s="104" customFormat="1"/>
    <row r="16969" s="104" customFormat="1"/>
    <row r="16970" s="104" customFormat="1"/>
    <row r="16971" s="104" customFormat="1"/>
    <row r="16972" s="104" customFormat="1"/>
    <row r="16973" s="104" customFormat="1"/>
    <row r="16974" s="104" customFormat="1"/>
    <row r="16975" s="104" customFormat="1"/>
    <row r="16976" s="104" customFormat="1"/>
    <row r="16977" s="104" customFormat="1"/>
    <row r="16978" s="104" customFormat="1"/>
    <row r="16979" s="104" customFormat="1"/>
    <row r="16980" s="104" customFormat="1"/>
    <row r="16981" s="104" customFormat="1"/>
    <row r="16982" s="104" customFormat="1"/>
    <row r="16983" s="104" customFormat="1"/>
    <row r="16984" s="104" customFormat="1"/>
    <row r="16985" s="104" customFormat="1"/>
    <row r="16986" s="104" customFormat="1"/>
    <row r="16987" s="104" customFormat="1"/>
    <row r="16988" s="104" customFormat="1"/>
    <row r="16989" s="104" customFormat="1"/>
    <row r="16990" s="104" customFormat="1"/>
    <row r="16991" s="104" customFormat="1"/>
    <row r="16992" s="104" customFormat="1"/>
    <row r="16993" s="104" customFormat="1"/>
    <row r="16994" s="104" customFormat="1"/>
    <row r="16995" s="104" customFormat="1"/>
    <row r="16996" s="104" customFormat="1"/>
    <row r="16997" s="104" customFormat="1"/>
    <row r="16998" s="104" customFormat="1"/>
    <row r="16999" s="104" customFormat="1"/>
    <row r="17000" s="104" customFormat="1"/>
    <row r="17001" s="104" customFormat="1"/>
    <row r="17002" s="104" customFormat="1"/>
    <row r="17003" s="104" customFormat="1"/>
    <row r="17004" s="104" customFormat="1"/>
    <row r="17005" s="104" customFormat="1"/>
    <row r="17006" s="104" customFormat="1"/>
    <row r="17007" s="104" customFormat="1"/>
    <row r="17008" s="104" customFormat="1"/>
    <row r="17009" s="104" customFormat="1"/>
    <row r="17010" s="104" customFormat="1"/>
    <row r="17011" s="104" customFormat="1"/>
    <row r="17012" s="104" customFormat="1"/>
    <row r="17013" s="104" customFormat="1"/>
    <row r="17014" s="104" customFormat="1"/>
    <row r="17015" s="104" customFormat="1"/>
    <row r="17016" s="104" customFormat="1"/>
    <row r="17017" s="104" customFormat="1"/>
    <row r="17018" s="104" customFormat="1"/>
    <row r="17019" s="104" customFormat="1"/>
    <row r="17020" s="104" customFormat="1"/>
    <row r="17021" s="104" customFormat="1"/>
    <row r="17022" s="104" customFormat="1"/>
    <row r="17023" s="104" customFormat="1"/>
    <row r="17024" s="104" customFormat="1"/>
    <row r="17025" s="104" customFormat="1"/>
    <row r="17026" s="104" customFormat="1"/>
    <row r="17027" s="104" customFormat="1"/>
    <row r="17028" s="104" customFormat="1"/>
    <row r="17029" s="104" customFormat="1"/>
    <row r="17030" s="104" customFormat="1"/>
    <row r="17031" s="104" customFormat="1"/>
    <row r="17032" s="104" customFormat="1"/>
    <row r="17033" s="104" customFormat="1"/>
    <row r="17034" s="104" customFormat="1"/>
    <row r="17035" s="104" customFormat="1"/>
    <row r="17036" s="104" customFormat="1"/>
    <row r="17037" s="104" customFormat="1"/>
    <row r="17038" s="104" customFormat="1"/>
    <row r="17039" s="104" customFormat="1"/>
    <row r="17040" s="104" customFormat="1"/>
    <row r="17041" s="104" customFormat="1"/>
    <row r="17042" s="104" customFormat="1"/>
    <row r="17043" s="104" customFormat="1"/>
    <row r="17044" s="104" customFormat="1"/>
    <row r="17045" s="104" customFormat="1"/>
    <row r="17046" s="104" customFormat="1"/>
    <row r="17047" s="104" customFormat="1"/>
    <row r="17048" s="104" customFormat="1"/>
    <row r="17049" s="104" customFormat="1"/>
    <row r="17050" s="104" customFormat="1"/>
    <row r="17051" s="104" customFormat="1"/>
    <row r="17052" s="104" customFormat="1"/>
    <row r="17053" s="104" customFormat="1"/>
    <row r="17054" s="104" customFormat="1"/>
    <row r="17055" s="104" customFormat="1"/>
    <row r="17056" s="104" customFormat="1"/>
    <row r="17057" s="104" customFormat="1"/>
    <row r="17058" s="104" customFormat="1"/>
    <row r="17059" s="104" customFormat="1"/>
    <row r="17060" s="104" customFormat="1"/>
    <row r="17061" s="104" customFormat="1"/>
    <row r="17062" s="104" customFormat="1"/>
    <row r="17063" s="104" customFormat="1"/>
    <row r="17064" s="104" customFormat="1"/>
    <row r="17065" s="104" customFormat="1"/>
    <row r="17066" s="104" customFormat="1"/>
    <row r="17067" s="104" customFormat="1"/>
    <row r="17068" s="104" customFormat="1"/>
    <row r="17069" s="104" customFormat="1"/>
    <row r="17070" s="104" customFormat="1"/>
    <row r="17071" s="104" customFormat="1"/>
    <row r="17072" s="104" customFormat="1"/>
    <row r="17073" s="104" customFormat="1"/>
    <row r="17074" s="104" customFormat="1"/>
    <row r="17075" s="104" customFormat="1"/>
    <row r="17076" s="104" customFormat="1"/>
    <row r="17077" s="104" customFormat="1"/>
    <row r="17078" s="104" customFormat="1"/>
    <row r="17079" s="104" customFormat="1"/>
    <row r="17080" s="104" customFormat="1"/>
    <row r="17081" s="104" customFormat="1"/>
    <row r="17082" s="104" customFormat="1"/>
    <row r="17083" s="104" customFormat="1"/>
    <row r="17084" s="104" customFormat="1"/>
    <row r="17085" s="104" customFormat="1"/>
    <row r="17086" s="104" customFormat="1"/>
    <row r="17087" s="104" customFormat="1"/>
    <row r="17088" s="104" customFormat="1"/>
    <row r="17089" s="104" customFormat="1"/>
    <row r="17090" s="104" customFormat="1"/>
    <row r="17091" s="104" customFormat="1"/>
    <row r="17092" s="104" customFormat="1"/>
    <row r="17093" s="104" customFormat="1"/>
    <row r="17094" s="104" customFormat="1"/>
    <row r="17095" s="104" customFormat="1"/>
    <row r="17096" s="104" customFormat="1"/>
    <row r="17097" s="104" customFormat="1"/>
    <row r="17098" s="104" customFormat="1"/>
    <row r="17099" s="104" customFormat="1"/>
    <row r="17100" s="104" customFormat="1"/>
    <row r="17101" s="104" customFormat="1"/>
    <row r="17102" s="104" customFormat="1"/>
    <row r="17103" s="104" customFormat="1"/>
    <row r="17104" s="104" customFormat="1"/>
    <row r="17105" s="104" customFormat="1"/>
    <row r="17106" s="104" customFormat="1"/>
    <row r="17107" s="104" customFormat="1"/>
    <row r="17108" s="104" customFormat="1"/>
    <row r="17109" s="104" customFormat="1"/>
    <row r="17110" s="104" customFormat="1"/>
    <row r="17111" s="104" customFormat="1"/>
    <row r="17112" s="104" customFormat="1"/>
    <row r="17113" s="104" customFormat="1"/>
    <row r="17114" s="104" customFormat="1"/>
    <row r="17115" s="104" customFormat="1"/>
    <row r="17116" s="104" customFormat="1"/>
    <row r="17117" s="104" customFormat="1"/>
    <row r="17118" s="104" customFormat="1"/>
    <row r="17119" s="104" customFormat="1"/>
    <row r="17120" s="104" customFormat="1"/>
    <row r="17121" s="104" customFormat="1"/>
    <row r="17122" s="104" customFormat="1"/>
    <row r="17123" s="104" customFormat="1"/>
    <row r="17124" s="104" customFormat="1"/>
    <row r="17125" s="104" customFormat="1"/>
    <row r="17126" s="104" customFormat="1"/>
    <row r="17127" s="104" customFormat="1"/>
    <row r="17128" s="104" customFormat="1"/>
    <row r="17129" s="104" customFormat="1"/>
    <row r="17130" s="104" customFormat="1"/>
    <row r="17131" s="104" customFormat="1"/>
    <row r="17132" s="104" customFormat="1"/>
    <row r="17133" s="104" customFormat="1"/>
    <row r="17134" s="104" customFormat="1"/>
    <row r="17135" s="104" customFormat="1"/>
    <row r="17136" s="104" customFormat="1"/>
    <row r="17137" s="104" customFormat="1"/>
    <row r="17138" s="104" customFormat="1"/>
    <row r="17139" s="104" customFormat="1"/>
    <row r="17140" s="104" customFormat="1"/>
    <row r="17141" s="104" customFormat="1"/>
    <row r="17142" s="104" customFormat="1"/>
    <row r="17143" s="104" customFormat="1"/>
    <row r="17144" s="104" customFormat="1"/>
    <row r="17145" s="104" customFormat="1"/>
    <row r="17146" s="104" customFormat="1"/>
    <row r="17147" s="104" customFormat="1"/>
    <row r="17148" s="104" customFormat="1"/>
    <row r="17149" s="104" customFormat="1"/>
    <row r="17150" s="104" customFormat="1"/>
    <row r="17151" s="104" customFormat="1"/>
    <row r="17152" s="104" customFormat="1"/>
    <row r="17153" s="104" customFormat="1"/>
    <row r="17154" s="104" customFormat="1"/>
    <row r="17155" s="104" customFormat="1"/>
    <row r="17156" s="104" customFormat="1"/>
    <row r="17157" s="104" customFormat="1"/>
    <row r="17158" s="104" customFormat="1"/>
    <row r="17159" s="104" customFormat="1"/>
    <row r="17160" s="104" customFormat="1"/>
    <row r="17161" s="104" customFormat="1"/>
    <row r="17162" s="104" customFormat="1"/>
    <row r="17163" s="104" customFormat="1"/>
    <row r="17164" s="104" customFormat="1"/>
    <row r="17165" s="104" customFormat="1"/>
    <row r="17166" s="104" customFormat="1"/>
    <row r="17167" s="104" customFormat="1"/>
    <row r="17168" s="104" customFormat="1"/>
    <row r="17169" s="104" customFormat="1"/>
    <row r="17170" s="104" customFormat="1"/>
    <row r="17171" s="104" customFormat="1"/>
    <row r="17172" s="104" customFormat="1"/>
    <row r="17173" s="104" customFormat="1"/>
    <row r="17174" s="104" customFormat="1"/>
    <row r="17175" s="104" customFormat="1"/>
    <row r="17176" s="104" customFormat="1"/>
    <row r="17177" s="104" customFormat="1"/>
    <row r="17178" s="104" customFormat="1"/>
    <row r="17179" s="104" customFormat="1"/>
    <row r="17180" s="104" customFormat="1"/>
    <row r="17181" s="104" customFormat="1"/>
    <row r="17182" s="104" customFormat="1"/>
    <row r="17183" s="104" customFormat="1"/>
    <row r="17184" s="104" customFormat="1"/>
    <row r="17185" s="104" customFormat="1"/>
    <row r="17186" s="104" customFormat="1"/>
    <row r="17187" s="104" customFormat="1"/>
    <row r="17188" s="104" customFormat="1"/>
    <row r="17189" s="104" customFormat="1"/>
    <row r="17190" s="104" customFormat="1"/>
    <row r="17191" s="104" customFormat="1"/>
    <row r="17192" s="104" customFormat="1"/>
    <row r="17193" s="104" customFormat="1"/>
    <row r="17194" s="104" customFormat="1"/>
    <row r="17195" s="104" customFormat="1"/>
    <row r="17196" s="104" customFormat="1"/>
    <row r="17197" s="104" customFormat="1"/>
    <row r="17198" s="104" customFormat="1"/>
    <row r="17199" s="104" customFormat="1"/>
    <row r="17200" s="104" customFormat="1"/>
    <row r="17201" s="104" customFormat="1"/>
    <row r="17202" s="104" customFormat="1"/>
    <row r="17203" s="104" customFormat="1"/>
    <row r="17204" s="104" customFormat="1"/>
    <row r="17205" s="104" customFormat="1"/>
    <row r="17206" s="104" customFormat="1"/>
    <row r="17207" s="104" customFormat="1"/>
    <row r="17208" s="104" customFormat="1"/>
    <row r="17209" s="104" customFormat="1"/>
    <row r="17210" s="104" customFormat="1"/>
    <row r="17211" s="104" customFormat="1"/>
    <row r="17212" s="104" customFormat="1"/>
    <row r="17213" s="104" customFormat="1"/>
    <row r="17214" s="104" customFormat="1"/>
    <row r="17215" s="104" customFormat="1"/>
    <row r="17216" s="104" customFormat="1"/>
    <row r="17217" s="104" customFormat="1"/>
    <row r="17218" s="104" customFormat="1"/>
    <row r="17219" s="104" customFormat="1"/>
    <row r="17220" s="104" customFormat="1"/>
    <row r="17221" s="104" customFormat="1"/>
    <row r="17222" s="104" customFormat="1"/>
    <row r="17223" s="104" customFormat="1"/>
    <row r="17224" s="104" customFormat="1"/>
    <row r="17225" s="104" customFormat="1"/>
    <row r="17226" s="104" customFormat="1"/>
    <row r="17227" s="104" customFormat="1"/>
    <row r="17228" s="104" customFormat="1"/>
    <row r="17229" s="104" customFormat="1"/>
    <row r="17230" s="104" customFormat="1"/>
    <row r="17231" s="104" customFormat="1"/>
    <row r="17232" s="104" customFormat="1"/>
    <row r="17233" s="104" customFormat="1"/>
    <row r="17234" s="104" customFormat="1"/>
    <row r="17235" s="104" customFormat="1"/>
    <row r="17236" s="104" customFormat="1"/>
    <row r="17237" s="104" customFormat="1"/>
    <row r="17238" s="104" customFormat="1"/>
    <row r="17239" s="104" customFormat="1"/>
    <row r="17240" s="104" customFormat="1"/>
    <row r="17241" s="104" customFormat="1"/>
    <row r="17242" s="104" customFormat="1"/>
    <row r="17243" s="104" customFormat="1"/>
    <row r="17244" s="104" customFormat="1"/>
    <row r="17245" s="104" customFormat="1"/>
    <row r="17246" s="104" customFormat="1"/>
    <row r="17247" s="104" customFormat="1"/>
    <row r="17248" s="104" customFormat="1"/>
    <row r="17249" s="104" customFormat="1"/>
    <row r="17250" s="104" customFormat="1"/>
    <row r="17251" s="104" customFormat="1"/>
    <row r="17252" s="104" customFormat="1"/>
    <row r="17253" s="104" customFormat="1"/>
    <row r="17254" s="104" customFormat="1"/>
    <row r="17255" s="104" customFormat="1"/>
    <row r="17256" s="104" customFormat="1"/>
    <row r="17257" s="104" customFormat="1"/>
    <row r="17258" s="104" customFormat="1"/>
    <row r="17259" s="104" customFormat="1"/>
    <row r="17260" s="104" customFormat="1"/>
    <row r="17261" s="104" customFormat="1"/>
    <row r="17262" s="104" customFormat="1"/>
    <row r="17263" s="104" customFormat="1"/>
    <row r="17264" s="104" customFormat="1"/>
    <row r="17265" s="104" customFormat="1"/>
    <row r="17266" s="104" customFormat="1"/>
    <row r="17267" s="104" customFormat="1"/>
    <row r="17268" s="104" customFormat="1"/>
    <row r="17269" s="104" customFormat="1"/>
    <row r="17270" s="104" customFormat="1"/>
    <row r="17271" s="104" customFormat="1"/>
    <row r="17272" s="104" customFormat="1"/>
    <row r="17273" s="104" customFormat="1"/>
    <row r="17274" s="104" customFormat="1"/>
    <row r="17275" s="104" customFormat="1"/>
    <row r="17276" s="104" customFormat="1"/>
    <row r="17277" s="104" customFormat="1"/>
    <row r="17278" s="104" customFormat="1"/>
    <row r="17279" s="104" customFormat="1"/>
    <row r="17280" s="104" customFormat="1"/>
    <row r="17281" s="104" customFormat="1"/>
    <row r="17282" s="104" customFormat="1"/>
    <row r="17283" s="104" customFormat="1"/>
    <row r="17284" s="104" customFormat="1"/>
    <row r="17285" s="104" customFormat="1"/>
    <row r="17286" s="104" customFormat="1"/>
    <row r="17287" s="104" customFormat="1"/>
    <row r="17288" s="104" customFormat="1"/>
    <row r="17289" s="104" customFormat="1"/>
    <row r="17290" s="104" customFormat="1"/>
    <row r="17291" s="104" customFormat="1"/>
    <row r="17292" s="104" customFormat="1"/>
    <row r="17293" s="104" customFormat="1"/>
    <row r="17294" s="104" customFormat="1"/>
    <row r="17295" s="104" customFormat="1"/>
    <row r="17296" s="104" customFormat="1"/>
    <row r="17297" s="104" customFormat="1"/>
    <row r="17298" s="104" customFormat="1"/>
    <row r="17299" s="104" customFormat="1"/>
    <row r="17300" s="104" customFormat="1"/>
    <row r="17301" s="104" customFormat="1"/>
    <row r="17302" s="104" customFormat="1"/>
    <row r="17303" s="104" customFormat="1"/>
    <row r="17304" s="104" customFormat="1"/>
    <row r="17305" s="104" customFormat="1"/>
    <row r="17306" s="104" customFormat="1"/>
    <row r="17307" s="104" customFormat="1"/>
    <row r="17308" s="104" customFormat="1"/>
    <row r="17309" s="104" customFormat="1"/>
    <row r="17310" s="104" customFormat="1"/>
    <row r="17311" s="104" customFormat="1"/>
    <row r="17312" s="104" customFormat="1"/>
    <row r="17313" s="104" customFormat="1"/>
    <row r="17314" s="104" customFormat="1"/>
    <row r="17315" s="104" customFormat="1"/>
    <row r="17316" s="104" customFormat="1"/>
    <row r="17317" s="104" customFormat="1"/>
    <row r="17318" s="104" customFormat="1"/>
    <row r="17319" s="104" customFormat="1"/>
    <row r="17320" s="104" customFormat="1"/>
    <row r="17321" s="104" customFormat="1"/>
    <row r="17322" s="104" customFormat="1"/>
    <row r="17323" s="104" customFormat="1"/>
    <row r="17324" s="104" customFormat="1"/>
    <row r="17325" s="104" customFormat="1"/>
    <row r="17326" s="104" customFormat="1"/>
    <row r="17327" s="104" customFormat="1"/>
    <row r="17328" s="104" customFormat="1"/>
    <row r="17329" s="104" customFormat="1"/>
    <row r="17330" s="104" customFormat="1"/>
    <row r="17331" s="104" customFormat="1"/>
    <row r="17332" s="104" customFormat="1"/>
    <row r="17333" s="104" customFormat="1"/>
    <row r="17334" s="104" customFormat="1"/>
    <row r="17335" s="104" customFormat="1"/>
    <row r="17336" s="104" customFormat="1"/>
    <row r="17337" s="104" customFormat="1"/>
    <row r="17338" s="104" customFormat="1"/>
    <row r="17339" s="104" customFormat="1"/>
    <row r="17340" s="104" customFormat="1"/>
    <row r="17341" s="104" customFormat="1"/>
    <row r="17342" s="104" customFormat="1"/>
    <row r="17343" s="104" customFormat="1"/>
    <row r="17344" s="104" customFormat="1"/>
    <row r="17345" s="104" customFormat="1"/>
    <row r="17346" s="104" customFormat="1"/>
    <row r="17347" s="104" customFormat="1"/>
    <row r="17348" s="104" customFormat="1"/>
    <row r="17349" s="104" customFormat="1"/>
    <row r="17350" s="104" customFormat="1"/>
    <row r="17351" s="104" customFormat="1"/>
    <row r="17352" s="104" customFormat="1"/>
    <row r="17353" s="104" customFormat="1"/>
    <row r="17354" s="104" customFormat="1"/>
    <row r="17355" s="104" customFormat="1"/>
    <row r="17356" s="104" customFormat="1"/>
    <row r="17357" s="104" customFormat="1"/>
    <row r="17358" s="104" customFormat="1"/>
    <row r="17359" s="104" customFormat="1"/>
    <row r="17360" s="104" customFormat="1"/>
    <row r="17361" s="104" customFormat="1"/>
    <row r="17362" s="104" customFormat="1"/>
    <row r="17363" s="104" customFormat="1"/>
    <row r="17364" s="104" customFormat="1"/>
    <row r="17365" s="104" customFormat="1"/>
    <row r="17366" s="104" customFormat="1"/>
    <row r="17367" s="104" customFormat="1"/>
    <row r="17368" s="104" customFormat="1"/>
    <row r="17369" s="104" customFormat="1"/>
    <row r="17370" s="104" customFormat="1"/>
    <row r="17371" s="104" customFormat="1"/>
    <row r="17372" s="104" customFormat="1"/>
    <row r="17373" s="104" customFormat="1"/>
    <row r="17374" s="104" customFormat="1"/>
    <row r="17375" s="104" customFormat="1"/>
    <row r="17376" s="104" customFormat="1"/>
    <row r="17377" s="104" customFormat="1"/>
    <row r="17378" s="104" customFormat="1"/>
    <row r="17379" s="104" customFormat="1"/>
    <row r="17380" s="104" customFormat="1"/>
    <row r="17381" s="104" customFormat="1"/>
    <row r="17382" s="104" customFormat="1"/>
    <row r="17383" s="104" customFormat="1"/>
    <row r="17384" s="104" customFormat="1"/>
    <row r="17385" s="104" customFormat="1"/>
    <row r="17386" s="104" customFormat="1"/>
    <row r="17387" s="104" customFormat="1"/>
    <row r="17388" s="104" customFormat="1"/>
    <row r="17389" s="104" customFormat="1"/>
    <row r="17390" s="104" customFormat="1"/>
    <row r="17391" s="104" customFormat="1"/>
    <row r="17392" s="104" customFormat="1"/>
    <row r="17393" s="104" customFormat="1"/>
    <row r="17394" s="104" customFormat="1"/>
    <row r="17395" s="104" customFormat="1"/>
    <row r="17396" s="104" customFormat="1"/>
    <row r="17397" s="104" customFormat="1"/>
    <row r="17398" s="104" customFormat="1"/>
    <row r="17399" s="104" customFormat="1"/>
    <row r="17400" s="104" customFormat="1"/>
    <row r="17401" s="104" customFormat="1"/>
    <row r="17402" s="104" customFormat="1"/>
    <row r="17403" s="104" customFormat="1"/>
    <row r="17404" s="104" customFormat="1"/>
    <row r="17405" s="104" customFormat="1"/>
    <row r="17406" s="104" customFormat="1"/>
    <row r="17407" s="104" customFormat="1"/>
    <row r="17408" s="104" customFormat="1"/>
    <row r="17409" s="104" customFormat="1"/>
    <row r="17410" s="104" customFormat="1"/>
    <row r="17411" s="104" customFormat="1"/>
    <row r="17412" s="104" customFormat="1"/>
    <row r="17413" s="104" customFormat="1"/>
    <row r="17414" s="104" customFormat="1"/>
    <row r="17415" s="104" customFormat="1"/>
    <row r="17416" s="104" customFormat="1"/>
    <row r="17417" s="104" customFormat="1"/>
    <row r="17418" s="104" customFormat="1"/>
    <row r="17419" s="104" customFormat="1"/>
    <row r="17420" s="104" customFormat="1"/>
    <row r="17421" s="104" customFormat="1"/>
    <row r="17422" s="104" customFormat="1"/>
    <row r="17423" s="104" customFormat="1"/>
    <row r="17424" s="104" customFormat="1"/>
    <row r="17425" s="104" customFormat="1"/>
    <row r="17426" s="104" customFormat="1"/>
    <row r="17427" s="104" customFormat="1"/>
    <row r="17428" s="104" customFormat="1"/>
    <row r="17429" s="104" customFormat="1"/>
    <row r="17430" s="104" customFormat="1"/>
    <row r="17431" s="104" customFormat="1"/>
    <row r="17432" s="104" customFormat="1"/>
    <row r="17433" s="104" customFormat="1"/>
    <row r="17434" s="104" customFormat="1"/>
    <row r="17435" s="104" customFormat="1"/>
    <row r="17436" s="104" customFormat="1"/>
    <row r="17437" s="104" customFormat="1"/>
    <row r="17438" s="104" customFormat="1"/>
    <row r="17439" s="104" customFormat="1"/>
    <row r="17440" s="104" customFormat="1"/>
    <row r="17441" s="104" customFormat="1"/>
    <row r="17442" s="104" customFormat="1"/>
    <row r="17443" s="104" customFormat="1"/>
    <row r="17444" s="104" customFormat="1"/>
    <row r="17445" s="104" customFormat="1"/>
    <row r="17446" s="104" customFormat="1"/>
    <row r="17447" s="104" customFormat="1"/>
    <row r="17448" s="104" customFormat="1"/>
    <row r="17449" s="104" customFormat="1"/>
    <row r="17450" s="104" customFormat="1"/>
    <row r="17451" s="104" customFormat="1"/>
    <row r="17452" s="104" customFormat="1"/>
    <row r="17453" s="104" customFormat="1"/>
    <row r="17454" s="104" customFormat="1"/>
    <row r="17455" s="104" customFormat="1"/>
    <row r="17456" s="104" customFormat="1"/>
    <row r="17457" s="104" customFormat="1"/>
    <row r="17458" s="104" customFormat="1"/>
    <row r="17459" s="104" customFormat="1"/>
    <row r="17460" s="104" customFormat="1"/>
    <row r="17461" s="104" customFormat="1"/>
    <row r="17462" s="104" customFormat="1"/>
    <row r="17463" s="104" customFormat="1"/>
    <row r="17464" s="104" customFormat="1"/>
    <row r="17465" s="104" customFormat="1"/>
    <row r="17466" s="104" customFormat="1"/>
    <row r="17467" s="104" customFormat="1"/>
    <row r="17468" s="104" customFormat="1"/>
    <row r="17469" s="104" customFormat="1"/>
    <row r="17470" s="104" customFormat="1"/>
    <row r="17471" s="104" customFormat="1"/>
    <row r="17472" s="104" customFormat="1"/>
    <row r="17473" s="104" customFormat="1"/>
    <row r="17474" s="104" customFormat="1"/>
    <row r="17475" s="104" customFormat="1"/>
    <row r="17476" s="104" customFormat="1"/>
    <row r="17477" s="104" customFormat="1"/>
    <row r="17478" s="104" customFormat="1"/>
    <row r="17479" s="104" customFormat="1"/>
    <row r="17480" s="104" customFormat="1"/>
    <row r="17481" s="104" customFormat="1"/>
    <row r="17482" s="104" customFormat="1"/>
    <row r="17483" s="104" customFormat="1"/>
    <row r="17484" s="104" customFormat="1"/>
    <row r="17485" s="104" customFormat="1"/>
    <row r="17486" s="104" customFormat="1"/>
    <row r="17487" s="104" customFormat="1"/>
    <row r="17488" s="104" customFormat="1"/>
    <row r="17489" s="104" customFormat="1"/>
    <row r="17490" s="104" customFormat="1"/>
    <row r="17491" s="104" customFormat="1"/>
    <row r="17492" s="104" customFormat="1"/>
    <row r="17493" s="104" customFormat="1"/>
    <row r="17494" s="104" customFormat="1"/>
    <row r="17495" s="104" customFormat="1"/>
    <row r="17496" s="104" customFormat="1"/>
    <row r="17497" s="104" customFormat="1"/>
    <row r="17498" s="104" customFormat="1"/>
    <row r="17499" s="104" customFormat="1"/>
    <row r="17500" s="104" customFormat="1"/>
    <row r="17501" s="104" customFormat="1"/>
    <row r="17502" s="104" customFormat="1"/>
    <row r="17503" s="104" customFormat="1"/>
    <row r="17504" s="104" customFormat="1"/>
    <row r="17505" s="104" customFormat="1"/>
    <row r="17506" s="104" customFormat="1"/>
    <row r="17507" s="104" customFormat="1"/>
    <row r="17508" s="104" customFormat="1"/>
    <row r="17509" s="104" customFormat="1"/>
    <row r="17510" s="104" customFormat="1"/>
    <row r="17511" s="104" customFormat="1"/>
    <row r="17512" s="104" customFormat="1"/>
    <row r="17513" s="104" customFormat="1"/>
    <row r="17514" s="104" customFormat="1"/>
    <row r="17515" s="104" customFormat="1"/>
    <row r="17516" s="104" customFormat="1"/>
    <row r="17517" s="104" customFormat="1"/>
    <row r="17518" s="104" customFormat="1"/>
    <row r="17519" s="104" customFormat="1"/>
    <row r="17520" s="104" customFormat="1"/>
    <row r="17521" s="104" customFormat="1"/>
    <row r="17522" s="104" customFormat="1"/>
    <row r="17523" s="104" customFormat="1"/>
    <row r="17524" s="104" customFormat="1"/>
    <row r="17525" s="104" customFormat="1"/>
    <row r="17526" s="104" customFormat="1"/>
    <row r="17527" s="104" customFormat="1"/>
    <row r="17528" s="104" customFormat="1"/>
    <row r="17529" s="104" customFormat="1"/>
    <row r="17530" s="104" customFormat="1"/>
    <row r="17531" s="104" customFormat="1"/>
    <row r="17532" s="104" customFormat="1"/>
    <row r="17533" s="104" customFormat="1"/>
    <row r="17534" s="104" customFormat="1"/>
    <row r="17535" s="104" customFormat="1"/>
    <row r="17536" s="104" customFormat="1"/>
    <row r="17537" s="104" customFormat="1"/>
    <row r="17538" s="104" customFormat="1"/>
    <row r="17539" s="104" customFormat="1"/>
    <row r="17540" s="104" customFormat="1"/>
    <row r="17541" s="104" customFormat="1"/>
    <row r="17542" s="104" customFormat="1"/>
    <row r="17543" s="104" customFormat="1"/>
    <row r="17544" s="104" customFormat="1"/>
    <row r="17545" s="104" customFormat="1"/>
    <row r="17546" s="104" customFormat="1"/>
    <row r="17547" s="104" customFormat="1"/>
    <row r="17548" s="104" customFormat="1"/>
    <row r="17549" s="104" customFormat="1"/>
    <row r="17550" s="104" customFormat="1"/>
    <row r="17551" s="104" customFormat="1"/>
    <row r="17552" s="104" customFormat="1"/>
    <row r="17553" s="104" customFormat="1"/>
    <row r="17554" s="104" customFormat="1"/>
    <row r="17555" s="104" customFormat="1"/>
    <row r="17556" s="104" customFormat="1"/>
    <row r="17557" s="104" customFormat="1"/>
    <row r="17558" s="104" customFormat="1"/>
    <row r="17559" s="104" customFormat="1"/>
    <row r="17560" s="104" customFormat="1"/>
    <row r="17561" s="104" customFormat="1"/>
    <row r="17562" s="104" customFormat="1"/>
    <row r="17563" s="104" customFormat="1"/>
    <row r="17564" s="104" customFormat="1"/>
    <row r="17565" s="104" customFormat="1"/>
    <row r="17566" s="104" customFormat="1"/>
    <row r="17567" s="104" customFormat="1"/>
    <row r="17568" s="104" customFormat="1"/>
    <row r="17569" s="104" customFormat="1"/>
    <row r="17570" s="104" customFormat="1"/>
    <row r="17571" s="104" customFormat="1"/>
    <row r="17572" s="104" customFormat="1"/>
    <row r="17573" s="104" customFormat="1"/>
    <row r="17574" s="104" customFormat="1"/>
    <row r="17575" s="104" customFormat="1"/>
    <row r="17576" s="104" customFormat="1"/>
    <row r="17577" s="104" customFormat="1"/>
    <row r="17578" s="104" customFormat="1"/>
    <row r="17579" s="104" customFormat="1"/>
    <row r="17580" s="104" customFormat="1"/>
    <row r="17581" s="104" customFormat="1"/>
    <row r="17582" s="104" customFormat="1"/>
    <row r="17583" s="104" customFormat="1"/>
    <row r="17584" s="104" customFormat="1"/>
    <row r="17585" s="104" customFormat="1"/>
    <row r="17586" s="104" customFormat="1"/>
    <row r="17587" s="104" customFormat="1"/>
    <row r="17588" s="104" customFormat="1"/>
    <row r="17589" s="104" customFormat="1"/>
    <row r="17590" s="104" customFormat="1"/>
    <row r="17591" s="104" customFormat="1"/>
    <row r="17592" s="104" customFormat="1"/>
    <row r="17593" s="104" customFormat="1"/>
    <row r="17594" s="104" customFormat="1"/>
    <row r="17595" s="104" customFormat="1"/>
    <row r="17596" s="104" customFormat="1"/>
    <row r="17597" s="104" customFormat="1"/>
    <row r="17598" s="104" customFormat="1"/>
    <row r="17599" s="104" customFormat="1"/>
    <row r="17600" s="104" customFormat="1"/>
    <row r="17601" s="104" customFormat="1"/>
    <row r="17602" s="104" customFormat="1"/>
    <row r="17603" s="104" customFormat="1"/>
    <row r="17604" s="104" customFormat="1"/>
    <row r="17605" s="104" customFormat="1"/>
    <row r="17606" s="104" customFormat="1"/>
    <row r="17607" s="104" customFormat="1"/>
    <row r="17608" s="104" customFormat="1"/>
    <row r="17609" s="104" customFormat="1"/>
    <row r="17610" s="104" customFormat="1"/>
    <row r="17611" s="104" customFormat="1"/>
    <row r="17612" s="104" customFormat="1"/>
    <row r="17613" s="104" customFormat="1"/>
    <row r="17614" s="104" customFormat="1"/>
    <row r="17615" s="104" customFormat="1"/>
    <row r="17616" s="104" customFormat="1"/>
    <row r="17617" s="104" customFormat="1"/>
    <row r="17618" s="104" customFormat="1"/>
    <row r="17619" s="104" customFormat="1"/>
    <row r="17620" s="104" customFormat="1"/>
    <row r="17621" s="104" customFormat="1"/>
    <row r="17622" s="104" customFormat="1"/>
    <row r="17623" s="104" customFormat="1"/>
    <row r="17624" s="104" customFormat="1"/>
    <row r="17625" s="104" customFormat="1"/>
    <row r="17626" s="104" customFormat="1"/>
    <row r="17627" s="104" customFormat="1"/>
    <row r="17628" s="104" customFormat="1"/>
    <row r="17629" s="104" customFormat="1"/>
    <row r="17630" s="104" customFormat="1"/>
    <row r="17631" s="104" customFormat="1"/>
    <row r="17632" s="104" customFormat="1"/>
    <row r="17633" s="104" customFormat="1"/>
    <row r="17634" s="104" customFormat="1"/>
    <row r="17635" s="104" customFormat="1"/>
    <row r="17636" s="104" customFormat="1"/>
    <row r="17637" s="104" customFormat="1"/>
    <row r="17638" s="104" customFormat="1"/>
    <row r="17639" s="104" customFormat="1"/>
    <row r="17640" s="104" customFormat="1"/>
    <row r="17641" s="104" customFormat="1"/>
    <row r="17642" s="104" customFormat="1"/>
    <row r="17643" s="104" customFormat="1"/>
    <row r="17644" s="104" customFormat="1"/>
    <row r="17645" s="104" customFormat="1"/>
    <row r="17646" s="104" customFormat="1"/>
    <row r="17647" s="104" customFormat="1"/>
    <row r="17648" s="104" customFormat="1"/>
    <row r="17649" s="104" customFormat="1"/>
    <row r="17650" s="104" customFormat="1"/>
    <row r="17651" s="104" customFormat="1"/>
    <row r="17652" s="104" customFormat="1"/>
    <row r="17653" s="104" customFormat="1"/>
    <row r="17654" s="104" customFormat="1"/>
    <row r="17655" s="104" customFormat="1"/>
    <row r="17656" s="104" customFormat="1"/>
    <row r="17657" s="104" customFormat="1"/>
    <row r="17658" s="104" customFormat="1"/>
    <row r="17659" s="104" customFormat="1"/>
    <row r="17660" s="104" customFormat="1"/>
    <row r="17661" s="104" customFormat="1"/>
    <row r="17662" s="104" customFormat="1"/>
    <row r="17663" s="104" customFormat="1"/>
    <row r="17664" s="104" customFormat="1"/>
    <row r="17665" s="104" customFormat="1"/>
    <row r="17666" s="104" customFormat="1"/>
    <row r="17667" s="104" customFormat="1"/>
    <row r="17668" s="104" customFormat="1"/>
    <row r="17669" s="104" customFormat="1"/>
    <row r="17670" s="104" customFormat="1"/>
    <row r="17671" s="104" customFormat="1"/>
    <row r="17672" s="104" customFormat="1"/>
    <row r="17673" s="104" customFormat="1"/>
    <row r="17674" s="104" customFormat="1"/>
    <row r="17675" s="104" customFormat="1"/>
    <row r="17676" s="104" customFormat="1"/>
    <row r="17677" s="104" customFormat="1"/>
    <row r="17678" s="104" customFormat="1"/>
    <row r="17679" s="104" customFormat="1"/>
    <row r="17680" s="104" customFormat="1"/>
    <row r="17681" s="104" customFormat="1"/>
    <row r="17682" s="104" customFormat="1"/>
    <row r="17683" s="104" customFormat="1"/>
    <row r="17684" s="104" customFormat="1"/>
    <row r="17685" s="104" customFormat="1"/>
    <row r="17686" s="104" customFormat="1"/>
    <row r="17687" s="104" customFormat="1"/>
    <row r="17688" s="104" customFormat="1"/>
    <row r="17689" s="104" customFormat="1"/>
    <row r="17690" s="104" customFormat="1"/>
    <row r="17691" s="104" customFormat="1"/>
    <row r="17692" s="104" customFormat="1"/>
    <row r="17693" s="104" customFormat="1"/>
    <row r="17694" s="104" customFormat="1"/>
    <row r="17695" s="104" customFormat="1"/>
    <row r="17696" s="104" customFormat="1"/>
    <row r="17697" s="104" customFormat="1"/>
    <row r="17698" s="104" customFormat="1"/>
    <row r="17699" s="104" customFormat="1"/>
    <row r="17700" s="104" customFormat="1"/>
    <row r="17701" s="104" customFormat="1"/>
    <row r="17702" s="104" customFormat="1"/>
    <row r="17703" s="104" customFormat="1"/>
    <row r="17704" s="104" customFormat="1"/>
    <row r="17705" s="104" customFormat="1"/>
    <row r="17706" s="104" customFormat="1"/>
    <row r="17707" s="104" customFormat="1"/>
    <row r="17708" s="104" customFormat="1"/>
    <row r="17709" s="104" customFormat="1"/>
    <row r="17710" s="104" customFormat="1"/>
    <row r="17711" s="104" customFormat="1"/>
    <row r="17712" s="104" customFormat="1"/>
    <row r="17713" s="104" customFormat="1"/>
    <row r="17714" s="104" customFormat="1"/>
    <row r="17715" s="104" customFormat="1"/>
    <row r="17716" s="104" customFormat="1"/>
    <row r="17717" s="104" customFormat="1"/>
    <row r="17718" s="104" customFormat="1"/>
    <row r="17719" s="104" customFormat="1"/>
    <row r="17720" s="104" customFormat="1"/>
    <row r="17721" s="104" customFormat="1"/>
    <row r="17722" s="104" customFormat="1"/>
    <row r="17723" s="104" customFormat="1"/>
    <row r="17724" s="104" customFormat="1"/>
    <row r="17725" s="104" customFormat="1"/>
    <row r="17726" s="104" customFormat="1"/>
    <row r="17727" s="104" customFormat="1"/>
    <row r="17728" s="104" customFormat="1"/>
    <row r="17729" s="104" customFormat="1"/>
    <row r="17730" s="104" customFormat="1"/>
    <row r="17731" s="104" customFormat="1"/>
    <row r="17732" s="104" customFormat="1"/>
    <row r="17733" s="104" customFormat="1"/>
    <row r="17734" s="104" customFormat="1"/>
    <row r="17735" s="104" customFormat="1"/>
    <row r="17736" s="104" customFormat="1"/>
    <row r="17737" s="104" customFormat="1"/>
    <row r="17738" s="104" customFormat="1"/>
    <row r="17739" s="104" customFormat="1"/>
    <row r="17740" s="104" customFormat="1"/>
    <row r="17741" s="104" customFormat="1"/>
    <row r="17742" s="104" customFormat="1"/>
    <row r="17743" s="104" customFormat="1"/>
    <row r="17744" s="104" customFormat="1"/>
    <row r="17745" s="104" customFormat="1"/>
    <row r="17746" s="104" customFormat="1"/>
    <row r="17747" s="104" customFormat="1"/>
    <row r="17748" s="104" customFormat="1"/>
    <row r="17749" s="104" customFormat="1"/>
    <row r="17750" s="104" customFormat="1"/>
    <row r="17751" s="104" customFormat="1"/>
    <row r="17752" s="104" customFormat="1"/>
    <row r="17753" s="104" customFormat="1"/>
    <row r="17754" s="104" customFormat="1"/>
    <row r="17755" s="104" customFormat="1"/>
    <row r="17756" s="104" customFormat="1"/>
    <row r="17757" s="104" customFormat="1"/>
    <row r="17758" s="104" customFormat="1"/>
    <row r="17759" s="104" customFormat="1"/>
    <row r="17760" s="104" customFormat="1"/>
    <row r="17761" s="104" customFormat="1"/>
    <row r="17762" s="104" customFormat="1"/>
    <row r="17763" s="104" customFormat="1"/>
    <row r="17764" s="104" customFormat="1"/>
    <row r="17765" s="104" customFormat="1"/>
    <row r="17766" s="104" customFormat="1"/>
    <row r="17767" s="104" customFormat="1"/>
    <row r="17768" s="104" customFormat="1"/>
    <row r="17769" s="104" customFormat="1"/>
    <row r="17770" s="104" customFormat="1"/>
    <row r="17771" s="104" customFormat="1"/>
    <row r="17772" s="104" customFormat="1"/>
    <row r="17773" s="104" customFormat="1"/>
    <row r="17774" s="104" customFormat="1"/>
    <row r="17775" s="104" customFormat="1"/>
    <row r="17776" s="104" customFormat="1"/>
    <row r="17777" s="104" customFormat="1"/>
    <row r="17778" s="104" customFormat="1"/>
    <row r="17779" s="104" customFormat="1"/>
    <row r="17780" s="104" customFormat="1"/>
    <row r="17781" s="104" customFormat="1"/>
    <row r="17782" s="104" customFormat="1"/>
    <row r="17783" s="104" customFormat="1"/>
    <row r="17784" s="104" customFormat="1"/>
    <row r="17785" s="104" customFormat="1"/>
    <row r="17786" s="104" customFormat="1"/>
    <row r="17787" s="104" customFormat="1"/>
    <row r="17788" s="104" customFormat="1"/>
    <row r="17789" s="104" customFormat="1"/>
    <row r="17790" s="104" customFormat="1"/>
    <row r="17791" s="104" customFormat="1"/>
    <row r="17792" s="104" customFormat="1"/>
    <row r="17793" s="104" customFormat="1"/>
    <row r="17794" s="104" customFormat="1"/>
    <row r="17795" s="104" customFormat="1"/>
    <row r="17796" s="104" customFormat="1"/>
    <row r="17797" s="104" customFormat="1"/>
    <row r="17798" s="104" customFormat="1"/>
    <row r="17799" s="104" customFormat="1"/>
    <row r="17800" s="104" customFormat="1"/>
    <row r="17801" s="104" customFormat="1"/>
    <row r="17802" s="104" customFormat="1"/>
    <row r="17803" s="104" customFormat="1"/>
    <row r="17804" s="104" customFormat="1"/>
    <row r="17805" s="104" customFormat="1"/>
    <row r="17806" s="104" customFormat="1"/>
    <row r="17807" s="104" customFormat="1"/>
    <row r="17808" s="104" customFormat="1"/>
    <row r="17809" s="104" customFormat="1"/>
    <row r="17810" s="104" customFormat="1"/>
    <row r="17811" s="104" customFormat="1"/>
    <row r="17812" s="104" customFormat="1"/>
    <row r="17813" s="104" customFormat="1"/>
    <row r="17814" s="104" customFormat="1"/>
    <row r="17815" s="104" customFormat="1"/>
    <row r="17816" s="104" customFormat="1"/>
    <row r="17817" s="104" customFormat="1"/>
    <row r="17818" s="104" customFormat="1"/>
    <row r="17819" s="104" customFormat="1"/>
    <row r="17820" s="104" customFormat="1"/>
    <row r="17821" s="104" customFormat="1"/>
    <row r="17822" s="104" customFormat="1"/>
    <row r="17823" s="104" customFormat="1"/>
    <row r="17824" s="104" customFormat="1"/>
    <row r="17825" s="104" customFormat="1"/>
    <row r="17826" s="104" customFormat="1"/>
    <row r="17827" s="104" customFormat="1"/>
    <row r="17828" s="104" customFormat="1"/>
    <row r="17829" s="104" customFormat="1"/>
    <row r="17830" s="104" customFormat="1"/>
    <row r="17831" s="104" customFormat="1"/>
    <row r="17832" s="104" customFormat="1"/>
    <row r="17833" s="104" customFormat="1"/>
    <row r="17834" s="104" customFormat="1"/>
    <row r="17835" s="104" customFormat="1"/>
    <row r="17836" s="104" customFormat="1"/>
    <row r="17837" s="104" customFormat="1"/>
    <row r="17838" s="104" customFormat="1"/>
    <row r="17839" s="104" customFormat="1"/>
    <row r="17840" s="104" customFormat="1"/>
    <row r="17841" s="104" customFormat="1"/>
    <row r="17842" s="104" customFormat="1"/>
    <row r="17843" s="104" customFormat="1"/>
    <row r="17844" s="104" customFormat="1"/>
    <row r="17845" s="104" customFormat="1"/>
    <row r="17846" s="104" customFormat="1"/>
    <row r="17847" s="104" customFormat="1"/>
    <row r="17848" s="104" customFormat="1"/>
    <row r="17849" s="104" customFormat="1"/>
    <row r="17850" s="104" customFormat="1"/>
    <row r="17851" s="104" customFormat="1"/>
    <row r="17852" s="104" customFormat="1"/>
    <row r="17853" s="104" customFormat="1"/>
    <row r="17854" s="104" customFormat="1"/>
    <row r="17855" s="104" customFormat="1"/>
    <row r="17856" s="104" customFormat="1"/>
    <row r="17857" s="104" customFormat="1"/>
    <row r="17858" s="104" customFormat="1"/>
    <row r="17859" s="104" customFormat="1"/>
    <row r="17860" s="104" customFormat="1"/>
    <row r="17861" s="104" customFormat="1"/>
    <row r="17862" s="104" customFormat="1"/>
    <row r="17863" s="104" customFormat="1"/>
    <row r="17864" s="104" customFormat="1"/>
    <row r="17865" s="104" customFormat="1"/>
    <row r="17866" s="104" customFormat="1"/>
    <row r="17867" s="104" customFormat="1"/>
    <row r="17868" s="104" customFormat="1"/>
    <row r="17869" s="104" customFormat="1"/>
    <row r="17870" s="104" customFormat="1"/>
    <row r="17871" s="104" customFormat="1"/>
    <row r="17872" s="104" customFormat="1"/>
    <row r="17873" s="104" customFormat="1"/>
    <row r="17874" s="104" customFormat="1"/>
    <row r="17875" s="104" customFormat="1"/>
    <row r="17876" s="104" customFormat="1"/>
    <row r="17877" s="104" customFormat="1"/>
    <row r="17878" s="104" customFormat="1"/>
    <row r="17879" s="104" customFormat="1"/>
    <row r="17880" s="104" customFormat="1"/>
    <row r="17881" s="104" customFormat="1"/>
    <row r="17882" s="104" customFormat="1"/>
    <row r="17883" s="104" customFormat="1"/>
    <row r="17884" s="104" customFormat="1"/>
    <row r="17885" s="104" customFormat="1"/>
    <row r="17886" s="104" customFormat="1"/>
    <row r="17887" s="104" customFormat="1"/>
    <row r="17888" s="104" customFormat="1"/>
    <row r="17889" s="104" customFormat="1"/>
    <row r="17890" s="104" customFormat="1"/>
    <row r="17891" s="104" customFormat="1"/>
    <row r="17892" s="104" customFormat="1"/>
    <row r="17893" s="104" customFormat="1"/>
    <row r="17894" s="104" customFormat="1"/>
    <row r="17895" s="104" customFormat="1"/>
    <row r="17896" s="104" customFormat="1"/>
    <row r="17897" s="104" customFormat="1"/>
    <row r="17898" s="104" customFormat="1"/>
    <row r="17899" s="104" customFormat="1"/>
    <row r="17900" s="104" customFormat="1"/>
    <row r="17901" s="104" customFormat="1"/>
    <row r="17902" s="104" customFormat="1"/>
    <row r="17903" s="104" customFormat="1"/>
    <row r="17904" s="104" customFormat="1"/>
    <row r="17905" s="104" customFormat="1"/>
    <row r="17906" s="104" customFormat="1"/>
    <row r="17907" s="104" customFormat="1"/>
    <row r="17908" s="104" customFormat="1"/>
    <row r="17909" s="104" customFormat="1"/>
    <row r="17910" s="104" customFormat="1"/>
    <row r="17911" s="104" customFormat="1"/>
    <row r="17912" s="104" customFormat="1"/>
    <row r="17913" s="104" customFormat="1"/>
    <row r="17914" s="104" customFormat="1"/>
    <row r="17915" s="104" customFormat="1"/>
    <row r="17916" s="104" customFormat="1"/>
    <row r="17917" s="104" customFormat="1"/>
    <row r="17918" s="104" customFormat="1"/>
    <row r="17919" s="104" customFormat="1"/>
    <row r="17920" s="104" customFormat="1"/>
    <row r="17921" s="104" customFormat="1"/>
    <row r="17922" s="104" customFormat="1"/>
    <row r="17923" s="104" customFormat="1"/>
    <row r="17924" s="104" customFormat="1"/>
    <row r="17925" s="104" customFormat="1"/>
    <row r="17926" s="104" customFormat="1"/>
    <row r="17927" s="104" customFormat="1"/>
    <row r="17928" s="104" customFormat="1"/>
    <row r="17929" s="104" customFormat="1"/>
    <row r="17930" s="104" customFormat="1"/>
    <row r="17931" s="104" customFormat="1"/>
    <row r="17932" s="104" customFormat="1"/>
    <row r="17933" s="104" customFormat="1"/>
    <row r="17934" s="104" customFormat="1"/>
    <row r="17935" s="104" customFormat="1"/>
    <row r="17936" s="104" customFormat="1"/>
    <row r="17937" s="104" customFormat="1"/>
    <row r="17938" s="104" customFormat="1"/>
    <row r="17939" s="104" customFormat="1"/>
    <row r="17940" s="104" customFormat="1"/>
    <row r="17941" s="104" customFormat="1"/>
    <row r="17942" s="104" customFormat="1"/>
    <row r="17943" s="104" customFormat="1"/>
    <row r="17944" s="104" customFormat="1"/>
    <row r="17945" s="104" customFormat="1"/>
    <row r="17946" s="104" customFormat="1"/>
    <row r="17947" s="104" customFormat="1"/>
    <row r="17948" s="104" customFormat="1"/>
    <row r="17949" s="104" customFormat="1"/>
    <row r="17950" s="104" customFormat="1"/>
    <row r="17951" s="104" customFormat="1"/>
    <row r="17952" s="104" customFormat="1"/>
    <row r="17953" s="104" customFormat="1"/>
    <row r="17954" s="104" customFormat="1"/>
    <row r="17955" s="104" customFormat="1"/>
    <row r="17956" s="104" customFormat="1"/>
    <row r="17957" s="104" customFormat="1"/>
    <row r="17958" s="104" customFormat="1"/>
    <row r="17959" s="104" customFormat="1"/>
    <row r="17960" s="104" customFormat="1"/>
    <row r="17961" s="104" customFormat="1"/>
    <row r="17962" s="104" customFormat="1"/>
    <row r="17963" s="104" customFormat="1"/>
    <row r="17964" s="104" customFormat="1"/>
    <row r="17965" s="104" customFormat="1"/>
    <row r="17966" s="104" customFormat="1"/>
    <row r="17967" s="104" customFormat="1"/>
    <row r="17968" s="104" customFormat="1"/>
    <row r="17969" s="104" customFormat="1"/>
    <row r="17970" s="104" customFormat="1"/>
    <row r="17971" s="104" customFormat="1"/>
    <row r="17972" s="104" customFormat="1"/>
    <row r="17973" s="104" customFormat="1"/>
    <row r="17974" s="104" customFormat="1"/>
    <row r="17975" s="104" customFormat="1"/>
    <row r="17976" s="104" customFormat="1"/>
    <row r="17977" s="104" customFormat="1"/>
    <row r="17978" s="104" customFormat="1"/>
    <row r="17979" s="104" customFormat="1"/>
    <row r="17980" s="104" customFormat="1"/>
    <row r="17981" s="104" customFormat="1"/>
    <row r="17982" s="104" customFormat="1"/>
    <row r="17983" s="104" customFormat="1"/>
    <row r="17984" s="104" customFormat="1"/>
    <row r="17985" s="104" customFormat="1"/>
    <row r="17986" s="104" customFormat="1"/>
    <row r="17987" s="104" customFormat="1"/>
    <row r="17988" s="104" customFormat="1"/>
    <row r="17989" s="104" customFormat="1"/>
    <row r="17990" s="104" customFormat="1"/>
    <row r="17991" s="104" customFormat="1"/>
    <row r="17992" s="104" customFormat="1"/>
    <row r="17993" s="104" customFormat="1"/>
    <row r="17994" s="104" customFormat="1"/>
    <row r="17995" s="104" customFormat="1"/>
    <row r="17996" s="104" customFormat="1"/>
    <row r="17997" s="104" customFormat="1"/>
    <row r="17998" s="104" customFormat="1"/>
    <row r="17999" s="104" customFormat="1"/>
    <row r="18000" s="104" customFormat="1"/>
    <row r="18001" s="104" customFormat="1"/>
    <row r="18002" s="104" customFormat="1"/>
    <row r="18003" s="104" customFormat="1"/>
    <row r="18004" s="104" customFormat="1"/>
    <row r="18005" s="104" customFormat="1"/>
    <row r="18006" s="104" customFormat="1"/>
    <row r="18007" s="104" customFormat="1"/>
    <row r="18008" s="104" customFormat="1"/>
    <row r="18009" s="104" customFormat="1"/>
    <row r="18010" s="104" customFormat="1"/>
    <row r="18011" s="104" customFormat="1"/>
    <row r="18012" s="104" customFormat="1"/>
    <row r="18013" s="104" customFormat="1"/>
    <row r="18014" s="104" customFormat="1"/>
    <row r="18015" s="104" customFormat="1"/>
    <row r="18016" s="104" customFormat="1"/>
    <row r="18017" s="104" customFormat="1"/>
    <row r="18018" s="104" customFormat="1"/>
    <row r="18019" s="104" customFormat="1"/>
    <row r="18020" s="104" customFormat="1"/>
    <row r="18021" s="104" customFormat="1"/>
    <row r="18022" s="104" customFormat="1"/>
    <row r="18023" s="104" customFormat="1"/>
    <row r="18024" s="104" customFormat="1"/>
    <row r="18025" s="104" customFormat="1"/>
    <row r="18026" s="104" customFormat="1"/>
    <row r="18027" s="104" customFormat="1"/>
    <row r="18028" s="104" customFormat="1"/>
    <row r="18029" s="104" customFormat="1"/>
    <row r="18030" s="104" customFormat="1"/>
    <row r="18031" s="104" customFormat="1"/>
    <row r="18032" s="104" customFormat="1"/>
    <row r="18033" s="104" customFormat="1"/>
    <row r="18034" s="104" customFormat="1"/>
    <row r="18035" s="104" customFormat="1"/>
    <row r="18036" s="104" customFormat="1"/>
    <row r="18037" s="104" customFormat="1"/>
    <row r="18038" s="104" customFormat="1"/>
    <row r="18039" s="104" customFormat="1"/>
    <row r="18040" s="104" customFormat="1"/>
    <row r="18041" s="104" customFormat="1"/>
    <row r="18042" s="104" customFormat="1"/>
    <row r="18043" s="104" customFormat="1"/>
    <row r="18044" s="104" customFormat="1"/>
    <row r="18045" s="104" customFormat="1"/>
    <row r="18046" s="104" customFormat="1"/>
    <row r="18047" s="104" customFormat="1"/>
    <row r="18048" s="104" customFormat="1"/>
    <row r="18049" s="104" customFormat="1"/>
    <row r="18050" s="104" customFormat="1"/>
    <row r="18051" s="104" customFormat="1"/>
    <row r="18052" s="104" customFormat="1"/>
    <row r="18053" s="104" customFormat="1"/>
    <row r="18054" s="104" customFormat="1"/>
    <row r="18055" s="104" customFormat="1"/>
    <row r="18056" s="104" customFormat="1"/>
    <row r="18057" s="104" customFormat="1"/>
    <row r="18058" s="104" customFormat="1"/>
    <row r="18059" s="104" customFormat="1"/>
    <row r="18060" s="104" customFormat="1"/>
    <row r="18061" s="104" customFormat="1"/>
    <row r="18062" s="104" customFormat="1"/>
    <row r="18063" s="104" customFormat="1"/>
    <row r="18064" s="104" customFormat="1"/>
    <row r="18065" s="104" customFormat="1"/>
    <row r="18066" s="104" customFormat="1"/>
    <row r="18067" s="104" customFormat="1"/>
    <row r="18068" s="104" customFormat="1"/>
    <row r="18069" s="104" customFormat="1"/>
    <row r="18070" s="104" customFormat="1"/>
    <row r="18071" s="104" customFormat="1"/>
    <row r="18072" s="104" customFormat="1"/>
    <row r="18073" s="104" customFormat="1"/>
    <row r="18074" s="104" customFormat="1"/>
    <row r="18075" s="104" customFormat="1"/>
    <row r="18076" s="104" customFormat="1"/>
    <row r="18077" s="104" customFormat="1"/>
    <row r="18078" s="104" customFormat="1"/>
    <row r="18079" s="104" customFormat="1"/>
    <row r="18080" s="104" customFormat="1"/>
    <row r="18081" s="104" customFormat="1"/>
    <row r="18082" s="104" customFormat="1"/>
    <row r="18083" s="104" customFormat="1"/>
    <row r="18084" s="104" customFormat="1"/>
    <row r="18085" s="104" customFormat="1"/>
    <row r="18086" s="104" customFormat="1"/>
    <row r="18087" s="104" customFormat="1"/>
    <row r="18088" s="104" customFormat="1"/>
    <row r="18089" s="104" customFormat="1"/>
    <row r="18090" s="104" customFormat="1"/>
    <row r="18091" s="104" customFormat="1"/>
    <row r="18092" s="104" customFormat="1"/>
    <row r="18093" s="104" customFormat="1"/>
    <row r="18094" s="104" customFormat="1"/>
    <row r="18095" s="104" customFormat="1"/>
    <row r="18096" s="104" customFormat="1"/>
    <row r="18097" s="104" customFormat="1"/>
    <row r="18098" s="104" customFormat="1"/>
    <row r="18099" s="104" customFormat="1"/>
    <row r="18100" s="104" customFormat="1"/>
    <row r="18101" s="104" customFormat="1"/>
    <row r="18102" s="104" customFormat="1"/>
    <row r="18103" s="104" customFormat="1"/>
    <row r="18104" s="104" customFormat="1"/>
    <row r="18105" s="104" customFormat="1"/>
    <row r="18106" s="104" customFormat="1"/>
    <row r="18107" s="104" customFormat="1"/>
    <row r="18108" s="104" customFormat="1"/>
    <row r="18109" s="104" customFormat="1"/>
    <row r="18110" s="104" customFormat="1"/>
    <row r="18111" s="104" customFormat="1"/>
    <row r="18112" s="104" customFormat="1"/>
    <row r="18113" s="104" customFormat="1"/>
    <row r="18114" s="104" customFormat="1"/>
    <row r="18115" s="104" customFormat="1"/>
    <row r="18116" s="104" customFormat="1"/>
    <row r="18117" s="104" customFormat="1"/>
    <row r="18118" s="104" customFormat="1"/>
    <row r="18119" s="104" customFormat="1"/>
    <row r="18120" s="104" customFormat="1"/>
    <row r="18121" s="104" customFormat="1"/>
    <row r="18122" s="104" customFormat="1"/>
    <row r="18123" s="104" customFormat="1"/>
    <row r="18124" s="104" customFormat="1"/>
    <row r="18125" s="104" customFormat="1"/>
    <row r="18126" s="104" customFormat="1"/>
    <row r="18127" s="104" customFormat="1"/>
    <row r="18128" s="104" customFormat="1"/>
    <row r="18129" s="104" customFormat="1"/>
    <row r="18130" s="104" customFormat="1"/>
    <row r="18131" s="104" customFormat="1"/>
    <row r="18132" s="104" customFormat="1"/>
    <row r="18133" s="104" customFormat="1"/>
    <row r="18134" s="104" customFormat="1"/>
    <row r="18135" s="104" customFormat="1"/>
    <row r="18136" s="104" customFormat="1"/>
    <row r="18137" s="104" customFormat="1"/>
    <row r="18138" s="104" customFormat="1"/>
    <row r="18139" s="104" customFormat="1"/>
    <row r="18140" s="104" customFormat="1"/>
    <row r="18141" s="104" customFormat="1"/>
    <row r="18142" s="104" customFormat="1"/>
    <row r="18143" s="104" customFormat="1"/>
    <row r="18144" s="104" customFormat="1"/>
    <row r="18145" s="104" customFormat="1"/>
    <row r="18146" s="104" customFormat="1"/>
    <row r="18147" s="104" customFormat="1"/>
    <row r="18148" s="104" customFormat="1"/>
    <row r="18149" s="104" customFormat="1"/>
    <row r="18150" s="104" customFormat="1"/>
    <row r="18151" s="104" customFormat="1"/>
    <row r="18152" s="104" customFormat="1"/>
    <row r="18153" s="104" customFormat="1"/>
    <row r="18154" s="104" customFormat="1"/>
    <row r="18155" s="104" customFormat="1"/>
    <row r="18156" s="104" customFormat="1"/>
    <row r="18157" s="104" customFormat="1"/>
    <row r="18158" s="104" customFormat="1"/>
    <row r="18159" s="104" customFormat="1"/>
    <row r="18160" s="104" customFormat="1"/>
    <row r="18161" s="104" customFormat="1"/>
    <row r="18162" s="104" customFormat="1"/>
    <row r="18163" s="104" customFormat="1"/>
    <row r="18164" s="104" customFormat="1"/>
    <row r="18165" s="104" customFormat="1"/>
    <row r="18166" s="104" customFormat="1"/>
    <row r="18167" s="104" customFormat="1"/>
    <row r="18168" s="104" customFormat="1"/>
    <row r="18169" s="104" customFormat="1"/>
    <row r="18170" s="104" customFormat="1"/>
    <row r="18171" s="104" customFormat="1"/>
    <row r="18172" s="104" customFormat="1"/>
    <row r="18173" s="104" customFormat="1"/>
    <row r="18174" s="104" customFormat="1"/>
    <row r="18175" s="104" customFormat="1"/>
    <row r="18176" s="104" customFormat="1"/>
    <row r="18177" s="104" customFormat="1"/>
    <row r="18178" s="104" customFormat="1"/>
    <row r="18179" s="104" customFormat="1"/>
    <row r="18180" s="104" customFormat="1"/>
    <row r="18181" s="104" customFormat="1"/>
    <row r="18182" s="104" customFormat="1"/>
    <row r="18183" s="104" customFormat="1"/>
    <row r="18184" s="104" customFormat="1"/>
    <row r="18185" s="104" customFormat="1"/>
    <row r="18186" s="104" customFormat="1"/>
    <row r="18187" s="104" customFormat="1"/>
    <row r="18188" s="104" customFormat="1"/>
    <row r="18189" s="104" customFormat="1"/>
    <row r="18190" s="104" customFormat="1"/>
    <row r="18191" s="104" customFormat="1"/>
    <row r="18192" s="104" customFormat="1"/>
    <row r="18193" s="104" customFormat="1"/>
    <row r="18194" s="104" customFormat="1"/>
    <row r="18195" s="104" customFormat="1"/>
    <row r="18196" s="104" customFormat="1"/>
    <row r="18197" s="104" customFormat="1"/>
    <row r="18198" s="104" customFormat="1"/>
    <row r="18199" s="104" customFormat="1"/>
    <row r="18200" s="104" customFormat="1"/>
    <row r="18201" s="104" customFormat="1"/>
    <row r="18202" s="104" customFormat="1"/>
    <row r="18203" s="104" customFormat="1"/>
    <row r="18204" s="104" customFormat="1"/>
    <row r="18205" s="104" customFormat="1"/>
    <row r="18206" s="104" customFormat="1"/>
    <row r="18207" s="104" customFormat="1"/>
    <row r="18208" s="104" customFormat="1"/>
    <row r="18209" s="104" customFormat="1"/>
    <row r="18210" s="104" customFormat="1"/>
    <row r="18211" s="104" customFormat="1"/>
    <row r="18212" s="104" customFormat="1"/>
    <row r="18213" s="104" customFormat="1"/>
    <row r="18214" s="104" customFormat="1"/>
    <row r="18215" s="104" customFormat="1"/>
    <row r="18216" s="104" customFormat="1"/>
    <row r="18217" s="104" customFormat="1"/>
    <row r="18218" s="104" customFormat="1"/>
    <row r="18219" s="104" customFormat="1"/>
    <row r="18220" s="104" customFormat="1"/>
    <row r="18221" s="104" customFormat="1"/>
    <row r="18222" s="104" customFormat="1"/>
    <row r="18223" s="104" customFormat="1"/>
    <row r="18224" s="104" customFormat="1"/>
    <row r="18225" s="104" customFormat="1"/>
    <row r="18226" s="104" customFormat="1"/>
    <row r="18227" s="104" customFormat="1"/>
    <row r="18228" s="104" customFormat="1"/>
    <row r="18229" s="104" customFormat="1"/>
    <row r="18230" s="104" customFormat="1"/>
    <row r="18231" s="104" customFormat="1"/>
    <row r="18232" s="104" customFormat="1"/>
    <row r="18233" s="104" customFormat="1"/>
    <row r="18234" s="104" customFormat="1"/>
    <row r="18235" s="104" customFormat="1"/>
    <row r="18236" s="104" customFormat="1"/>
    <row r="18237" s="104" customFormat="1"/>
    <row r="18238" s="104" customFormat="1"/>
    <row r="18239" s="104" customFormat="1"/>
    <row r="18240" s="104" customFormat="1"/>
    <row r="18241" s="104" customFormat="1"/>
    <row r="18242" s="104" customFormat="1"/>
    <row r="18243" s="104" customFormat="1"/>
    <row r="18244" s="104" customFormat="1"/>
    <row r="18245" s="104" customFormat="1"/>
    <row r="18246" s="104" customFormat="1"/>
    <row r="18247" s="104" customFormat="1"/>
    <row r="18248" s="104" customFormat="1"/>
    <row r="18249" s="104" customFormat="1"/>
    <row r="18250" s="104" customFormat="1"/>
    <row r="18251" s="104" customFormat="1"/>
    <row r="18252" s="104" customFormat="1"/>
    <row r="18253" s="104" customFormat="1"/>
    <row r="18254" s="104" customFormat="1"/>
    <row r="18255" s="104" customFormat="1"/>
    <row r="18256" s="104" customFormat="1"/>
    <row r="18257" s="104" customFormat="1"/>
    <row r="18258" s="104" customFormat="1"/>
    <row r="18259" s="104" customFormat="1"/>
    <row r="18260" s="104" customFormat="1"/>
    <row r="18261" s="104" customFormat="1"/>
    <row r="18262" s="104" customFormat="1"/>
    <row r="18263" s="104" customFormat="1"/>
    <row r="18264" s="104" customFormat="1"/>
    <row r="18265" s="104" customFormat="1"/>
    <row r="18266" s="104" customFormat="1"/>
    <row r="18267" s="104" customFormat="1"/>
    <row r="18268" s="104" customFormat="1"/>
    <row r="18269" s="104" customFormat="1"/>
    <row r="18270" s="104" customFormat="1"/>
    <row r="18271" s="104" customFormat="1"/>
    <row r="18272" s="104" customFormat="1"/>
    <row r="18273" s="104" customFormat="1"/>
    <row r="18274" s="104" customFormat="1"/>
    <row r="18275" s="104" customFormat="1"/>
    <row r="18276" s="104" customFormat="1"/>
    <row r="18277" s="104" customFormat="1"/>
    <row r="18278" s="104" customFormat="1"/>
    <row r="18279" s="104" customFormat="1"/>
    <row r="18280" s="104" customFormat="1"/>
    <row r="18281" s="104" customFormat="1"/>
    <row r="18282" s="104" customFormat="1"/>
    <row r="18283" s="104" customFormat="1"/>
    <row r="18284" s="104" customFormat="1"/>
    <row r="18285" s="104" customFormat="1"/>
    <row r="18286" s="104" customFormat="1"/>
    <row r="18287" s="104" customFormat="1"/>
    <row r="18288" s="104" customFormat="1"/>
    <row r="18289" s="104" customFormat="1"/>
    <row r="18290" s="104" customFormat="1"/>
    <row r="18291" s="104" customFormat="1"/>
    <row r="18292" s="104" customFormat="1"/>
    <row r="18293" s="104" customFormat="1"/>
    <row r="18294" s="104" customFormat="1"/>
    <row r="18295" s="104" customFormat="1"/>
    <row r="18296" s="104" customFormat="1"/>
    <row r="18297" s="104" customFormat="1"/>
    <row r="18298" s="104" customFormat="1"/>
    <row r="18299" s="104" customFormat="1"/>
    <row r="18300" s="104" customFormat="1"/>
    <row r="18301" s="104" customFormat="1"/>
    <row r="18302" s="104" customFormat="1"/>
    <row r="18303" s="104" customFormat="1"/>
    <row r="18304" s="104" customFormat="1"/>
    <row r="18305" s="104" customFormat="1"/>
    <row r="18306" s="104" customFormat="1"/>
    <row r="18307" s="104" customFormat="1"/>
    <row r="18308" s="104" customFormat="1"/>
    <row r="18309" s="104" customFormat="1"/>
    <row r="18310" s="104" customFormat="1"/>
    <row r="18311" s="104" customFormat="1"/>
    <row r="18312" s="104" customFormat="1"/>
    <row r="18313" s="104" customFormat="1"/>
    <row r="18314" s="104" customFormat="1"/>
    <row r="18315" s="104" customFormat="1"/>
    <row r="18316" s="104" customFormat="1"/>
    <row r="18317" s="104" customFormat="1"/>
    <row r="18318" s="104" customFormat="1"/>
    <row r="18319" s="104" customFormat="1"/>
    <row r="18320" s="104" customFormat="1"/>
    <row r="18321" s="104" customFormat="1"/>
    <row r="18322" s="104" customFormat="1"/>
    <row r="18323" s="104" customFormat="1"/>
    <row r="18324" s="104" customFormat="1"/>
    <row r="18325" s="104" customFormat="1"/>
    <row r="18326" s="104" customFormat="1"/>
    <row r="18327" s="104" customFormat="1"/>
    <row r="18328" s="104" customFormat="1"/>
    <row r="18329" s="104" customFormat="1"/>
    <row r="18330" s="104" customFormat="1"/>
    <row r="18331" s="104" customFormat="1"/>
    <row r="18332" s="104" customFormat="1"/>
    <row r="18333" s="104" customFormat="1"/>
    <row r="18334" s="104" customFormat="1"/>
    <row r="18335" s="104" customFormat="1"/>
    <row r="18336" s="104" customFormat="1"/>
    <row r="18337" s="104" customFormat="1"/>
    <row r="18338" s="104" customFormat="1"/>
    <row r="18339" s="104" customFormat="1"/>
    <row r="18340" s="104" customFormat="1"/>
    <row r="18341" s="104" customFormat="1"/>
    <row r="18342" s="104" customFormat="1"/>
    <row r="18343" s="104" customFormat="1"/>
    <row r="18344" s="104" customFormat="1"/>
    <row r="18345" s="104" customFormat="1"/>
    <row r="18346" s="104" customFormat="1"/>
    <row r="18347" s="104" customFormat="1"/>
    <row r="18348" s="104" customFormat="1"/>
    <row r="18349" s="104" customFormat="1"/>
    <row r="18350" s="104" customFormat="1"/>
    <row r="18351" s="104" customFormat="1"/>
    <row r="18352" s="104" customFormat="1"/>
    <row r="18353" s="104" customFormat="1"/>
    <row r="18354" s="104" customFormat="1"/>
    <row r="18355" s="104" customFormat="1"/>
    <row r="18356" s="104" customFormat="1"/>
    <row r="18357" s="104" customFormat="1"/>
    <row r="18358" s="104" customFormat="1"/>
    <row r="18359" s="104" customFormat="1"/>
    <row r="18360" s="104" customFormat="1"/>
    <row r="18361" s="104" customFormat="1"/>
    <row r="18362" s="104" customFormat="1"/>
    <row r="18363" s="104" customFormat="1"/>
    <row r="18364" s="104" customFormat="1"/>
    <row r="18365" s="104" customFormat="1"/>
    <row r="18366" s="104" customFormat="1"/>
    <row r="18367" s="104" customFormat="1"/>
    <row r="18368" s="104" customFormat="1"/>
    <row r="18369" s="104" customFormat="1"/>
    <row r="18370" s="104" customFormat="1"/>
    <row r="18371" s="104" customFormat="1"/>
    <row r="18372" s="104" customFormat="1"/>
    <row r="18373" s="104" customFormat="1"/>
    <row r="18374" s="104" customFormat="1"/>
    <row r="18375" s="104" customFormat="1"/>
    <row r="18376" s="104" customFormat="1"/>
    <row r="18377" s="104" customFormat="1"/>
    <row r="18378" s="104" customFormat="1"/>
    <row r="18379" s="104" customFormat="1"/>
    <row r="18380" s="104" customFormat="1"/>
    <row r="18381" s="104" customFormat="1"/>
    <row r="18382" s="104" customFormat="1"/>
    <row r="18383" s="104" customFormat="1"/>
    <row r="18384" s="104" customFormat="1"/>
    <row r="18385" s="104" customFormat="1"/>
    <row r="18386" s="104" customFormat="1"/>
    <row r="18387" s="104" customFormat="1"/>
    <row r="18388" s="104" customFormat="1"/>
    <row r="18389" s="104" customFormat="1"/>
    <row r="18390" s="104" customFormat="1"/>
    <row r="18391" s="104" customFormat="1"/>
    <row r="18392" s="104" customFormat="1"/>
    <row r="18393" s="104" customFormat="1"/>
    <row r="18394" s="104" customFormat="1"/>
    <row r="18395" s="104" customFormat="1"/>
    <row r="18396" s="104" customFormat="1"/>
    <row r="18397" s="104" customFormat="1"/>
    <row r="18398" s="104" customFormat="1"/>
    <row r="18399" s="104" customFormat="1"/>
    <row r="18400" s="104" customFormat="1"/>
    <row r="18401" s="104" customFormat="1"/>
    <row r="18402" s="104" customFormat="1"/>
    <row r="18403" s="104" customFormat="1"/>
    <row r="18404" s="104" customFormat="1"/>
    <row r="18405" s="104" customFormat="1"/>
    <row r="18406" s="104" customFormat="1"/>
    <row r="18407" s="104" customFormat="1"/>
    <row r="18408" s="104" customFormat="1"/>
    <row r="18409" s="104" customFormat="1"/>
    <row r="18410" s="104" customFormat="1"/>
    <row r="18411" s="104" customFormat="1"/>
    <row r="18412" s="104" customFormat="1"/>
    <row r="18413" s="104" customFormat="1"/>
    <row r="18414" s="104" customFormat="1"/>
    <row r="18415" s="104" customFormat="1"/>
    <row r="18416" s="104" customFormat="1"/>
    <row r="18417" s="104" customFormat="1"/>
    <row r="18418" s="104" customFormat="1"/>
    <row r="18419" s="104" customFormat="1"/>
    <row r="18420" s="104" customFormat="1"/>
    <row r="18421" s="104" customFormat="1"/>
    <row r="18422" s="104" customFormat="1"/>
    <row r="18423" s="104" customFormat="1"/>
    <row r="18424" s="104" customFormat="1"/>
    <row r="18425" s="104" customFormat="1"/>
    <row r="18426" s="104" customFormat="1"/>
    <row r="18427" s="104" customFormat="1"/>
    <row r="18428" s="104" customFormat="1"/>
    <row r="18429" s="104" customFormat="1"/>
    <row r="18430" s="104" customFormat="1"/>
    <row r="18431" s="104" customFormat="1"/>
    <row r="18432" s="104" customFormat="1"/>
    <row r="18433" s="104" customFormat="1"/>
    <row r="18434" s="104" customFormat="1"/>
    <row r="18435" s="104" customFormat="1"/>
    <row r="18436" s="104" customFormat="1"/>
    <row r="18437" s="104" customFormat="1"/>
    <row r="18438" s="104" customFormat="1"/>
    <row r="18439" s="104" customFormat="1"/>
    <row r="18440" s="104" customFormat="1"/>
    <row r="18441" s="104" customFormat="1"/>
    <row r="18442" s="104" customFormat="1"/>
    <row r="18443" s="104" customFormat="1"/>
    <row r="18444" s="104" customFormat="1"/>
    <row r="18445" s="104" customFormat="1"/>
    <row r="18446" s="104" customFormat="1"/>
    <row r="18447" s="104" customFormat="1"/>
    <row r="18448" s="104" customFormat="1"/>
    <row r="18449" s="104" customFormat="1"/>
    <row r="18450" s="104" customFormat="1"/>
    <row r="18451" s="104" customFormat="1"/>
    <row r="18452" s="104" customFormat="1"/>
    <row r="18453" s="104" customFormat="1"/>
    <row r="18454" s="104" customFormat="1"/>
    <row r="18455" s="104" customFormat="1"/>
    <row r="18456" s="104" customFormat="1"/>
    <row r="18457" s="104" customFormat="1"/>
    <row r="18458" s="104" customFormat="1"/>
    <row r="18459" s="104" customFormat="1"/>
    <row r="18460" s="104" customFormat="1"/>
    <row r="18461" s="104" customFormat="1"/>
    <row r="18462" s="104" customFormat="1"/>
    <row r="18463" s="104" customFormat="1"/>
    <row r="18464" s="104" customFormat="1"/>
    <row r="18465" s="104" customFormat="1"/>
    <row r="18466" s="104" customFormat="1"/>
    <row r="18467" s="104" customFormat="1"/>
    <row r="18468" s="104" customFormat="1"/>
    <row r="18469" s="104" customFormat="1"/>
    <row r="18470" s="104" customFormat="1"/>
    <row r="18471" s="104" customFormat="1"/>
    <row r="18472" s="104" customFormat="1"/>
    <row r="18473" s="104" customFormat="1"/>
    <row r="18474" s="104" customFormat="1"/>
    <row r="18475" s="104" customFormat="1"/>
    <row r="18476" s="104" customFormat="1"/>
    <row r="18477" s="104" customFormat="1"/>
    <row r="18478" s="104" customFormat="1"/>
    <row r="18479" s="104" customFormat="1"/>
    <row r="18480" s="104" customFormat="1"/>
    <row r="18481" s="104" customFormat="1"/>
    <row r="18482" s="104" customFormat="1"/>
    <row r="18483" s="104" customFormat="1"/>
    <row r="18484" s="104" customFormat="1"/>
    <row r="18485" s="104" customFormat="1"/>
    <row r="18486" s="104" customFormat="1"/>
    <row r="18487" s="104" customFormat="1"/>
    <row r="18488" s="104" customFormat="1"/>
    <row r="18489" s="104" customFormat="1"/>
    <row r="18490" s="104" customFormat="1"/>
    <row r="18491" s="104" customFormat="1"/>
    <row r="18492" s="104" customFormat="1"/>
    <row r="18493" s="104" customFormat="1"/>
    <row r="18494" s="104" customFormat="1"/>
    <row r="18495" s="104" customFormat="1"/>
    <row r="18496" s="104" customFormat="1"/>
    <row r="18497" s="104" customFormat="1"/>
    <row r="18498" s="104" customFormat="1"/>
    <row r="18499" s="104" customFormat="1"/>
    <row r="18500" s="104" customFormat="1"/>
    <row r="18501" s="104" customFormat="1"/>
    <row r="18502" s="104" customFormat="1"/>
    <row r="18503" s="104" customFormat="1"/>
    <row r="18504" s="104" customFormat="1"/>
    <row r="18505" s="104" customFormat="1"/>
    <row r="18506" s="104" customFormat="1"/>
    <row r="18507" s="104" customFormat="1"/>
    <row r="18508" s="104" customFormat="1"/>
    <row r="18509" s="104" customFormat="1"/>
    <row r="18510" s="104" customFormat="1"/>
    <row r="18511" s="104" customFormat="1"/>
    <row r="18512" s="104" customFormat="1"/>
    <row r="18513" s="104" customFormat="1"/>
    <row r="18514" s="104" customFormat="1"/>
    <row r="18515" s="104" customFormat="1"/>
    <row r="18516" s="104" customFormat="1"/>
    <row r="18517" s="104" customFormat="1"/>
    <row r="18518" s="104" customFormat="1"/>
    <row r="18519" s="104" customFormat="1"/>
    <row r="18520" s="104" customFormat="1"/>
    <row r="18521" s="104" customFormat="1"/>
    <row r="18522" s="104" customFormat="1"/>
    <row r="18523" s="104" customFormat="1"/>
    <row r="18524" s="104" customFormat="1"/>
    <row r="18525" s="104" customFormat="1"/>
    <row r="18526" s="104" customFormat="1"/>
    <row r="18527" s="104" customFormat="1"/>
    <row r="18528" s="104" customFormat="1"/>
    <row r="18529" s="104" customFormat="1"/>
    <row r="18530" s="104" customFormat="1"/>
    <row r="18531" s="104" customFormat="1"/>
    <row r="18532" s="104" customFormat="1"/>
    <row r="18533" s="104" customFormat="1"/>
    <row r="18534" s="104" customFormat="1"/>
    <row r="18535" s="104" customFormat="1"/>
    <row r="18536" s="104" customFormat="1"/>
    <row r="18537" s="104" customFormat="1"/>
    <row r="18538" s="104" customFormat="1"/>
    <row r="18539" s="104" customFormat="1"/>
    <row r="18540" s="104" customFormat="1"/>
    <row r="18541" s="104" customFormat="1"/>
    <row r="18542" s="104" customFormat="1"/>
    <row r="18543" s="104" customFormat="1"/>
    <row r="18544" s="104" customFormat="1"/>
    <row r="18545" s="104" customFormat="1"/>
    <row r="18546" s="104" customFormat="1"/>
    <row r="18547" s="104" customFormat="1"/>
    <row r="18548" s="104" customFormat="1"/>
    <row r="18549" s="104" customFormat="1"/>
    <row r="18550" s="104" customFormat="1"/>
    <row r="18551" s="104" customFormat="1"/>
    <row r="18552" s="104" customFormat="1"/>
    <row r="18553" s="104" customFormat="1"/>
    <row r="18554" s="104" customFormat="1"/>
    <row r="18555" s="104" customFormat="1"/>
    <row r="18556" s="104" customFormat="1"/>
    <row r="18557" s="104" customFormat="1"/>
    <row r="18558" s="104" customFormat="1"/>
    <row r="18559" s="104" customFormat="1"/>
    <row r="18560" s="104" customFormat="1"/>
    <row r="18561" s="104" customFormat="1"/>
    <row r="18562" s="104" customFormat="1"/>
    <row r="18563" s="104" customFormat="1"/>
    <row r="18564" s="104" customFormat="1"/>
    <row r="18565" s="104" customFormat="1"/>
    <row r="18566" s="104" customFormat="1"/>
    <row r="18567" s="104" customFormat="1"/>
    <row r="18568" s="104" customFormat="1"/>
    <row r="18569" s="104" customFormat="1"/>
    <row r="18570" s="104" customFormat="1"/>
    <row r="18571" s="104" customFormat="1"/>
    <row r="18572" s="104" customFormat="1"/>
    <row r="18573" s="104" customFormat="1"/>
    <row r="18574" s="104" customFormat="1"/>
    <row r="18575" s="104" customFormat="1"/>
    <row r="18576" s="104" customFormat="1"/>
    <row r="18577" s="104" customFormat="1"/>
    <row r="18578" s="104" customFormat="1"/>
    <row r="18579" s="104" customFormat="1"/>
    <row r="18580" s="104" customFormat="1"/>
    <row r="18581" s="104" customFormat="1"/>
    <row r="18582" s="104" customFormat="1"/>
    <row r="18583" s="104" customFormat="1"/>
    <row r="18584" s="104" customFormat="1"/>
    <row r="18585" s="104" customFormat="1"/>
    <row r="18586" s="104" customFormat="1"/>
    <row r="18587" s="104" customFormat="1"/>
    <row r="18588" s="104" customFormat="1"/>
    <row r="18589" s="104" customFormat="1"/>
    <row r="18590" s="104" customFormat="1"/>
    <row r="18591" s="104" customFormat="1"/>
    <row r="18592" s="104" customFormat="1"/>
    <row r="18593" s="104" customFormat="1"/>
    <row r="18594" s="104" customFormat="1"/>
    <row r="18595" s="104" customFormat="1"/>
    <row r="18596" s="104" customFormat="1"/>
    <row r="18597" s="104" customFormat="1"/>
    <row r="18598" s="104" customFormat="1"/>
    <row r="18599" s="104" customFormat="1"/>
    <row r="18600" s="104" customFormat="1"/>
    <row r="18601" s="104" customFormat="1"/>
    <row r="18602" s="104" customFormat="1"/>
    <row r="18603" s="104" customFormat="1"/>
    <row r="18604" s="104" customFormat="1"/>
    <row r="18605" s="104" customFormat="1"/>
    <row r="18606" s="104" customFormat="1"/>
    <row r="18607" s="104" customFormat="1"/>
    <row r="18608" s="104" customFormat="1"/>
    <row r="18609" s="104" customFormat="1"/>
    <row r="18610" s="104" customFormat="1"/>
    <row r="18611" s="104" customFormat="1"/>
    <row r="18612" s="104" customFormat="1"/>
    <row r="18613" s="104" customFormat="1"/>
    <row r="18614" s="104" customFormat="1"/>
    <row r="18615" s="104" customFormat="1"/>
    <row r="18616" s="104" customFormat="1"/>
    <row r="18617" s="104" customFormat="1"/>
    <row r="18618" s="104" customFormat="1"/>
    <row r="18619" s="104" customFormat="1"/>
    <row r="18620" s="104" customFormat="1"/>
    <row r="18621" s="104" customFormat="1"/>
    <row r="18622" s="104" customFormat="1"/>
    <row r="18623" s="104" customFormat="1"/>
    <row r="18624" s="104" customFormat="1"/>
    <row r="18625" s="104" customFormat="1"/>
    <row r="18626" s="104" customFormat="1"/>
    <row r="18627" s="104" customFormat="1"/>
    <row r="18628" s="104" customFormat="1"/>
    <row r="18629" s="104" customFormat="1"/>
    <row r="18630" s="104" customFormat="1"/>
    <row r="18631" s="104" customFormat="1"/>
    <row r="18632" s="104" customFormat="1"/>
    <row r="18633" s="104" customFormat="1"/>
    <row r="18634" s="104" customFormat="1"/>
    <row r="18635" s="104" customFormat="1"/>
    <row r="18636" s="104" customFormat="1"/>
    <row r="18637" s="104" customFormat="1"/>
    <row r="18638" s="104" customFormat="1"/>
    <row r="18639" s="104" customFormat="1"/>
    <row r="18640" s="104" customFormat="1"/>
    <row r="18641" s="104" customFormat="1"/>
    <row r="18642" s="104" customFormat="1"/>
    <row r="18643" s="104" customFormat="1"/>
    <row r="18644" s="104" customFormat="1"/>
    <row r="18645" s="104" customFormat="1"/>
    <row r="18646" s="104" customFormat="1"/>
    <row r="18647" s="104" customFormat="1"/>
    <row r="18648" s="104" customFormat="1"/>
    <row r="18649" s="104" customFormat="1"/>
    <row r="18650" s="104" customFormat="1"/>
    <row r="18651" s="104" customFormat="1"/>
    <row r="18652" s="104" customFormat="1"/>
    <row r="18653" s="104" customFormat="1"/>
    <row r="18654" s="104" customFormat="1"/>
    <row r="18655" s="104" customFormat="1"/>
    <row r="18656" s="104" customFormat="1"/>
    <row r="18657" s="104" customFormat="1"/>
    <row r="18658" s="104" customFormat="1"/>
    <row r="18659" s="104" customFormat="1"/>
    <row r="18660" s="104" customFormat="1"/>
    <row r="18661" s="104" customFormat="1"/>
    <row r="18662" s="104" customFormat="1"/>
    <row r="18663" s="104" customFormat="1"/>
    <row r="18664" s="104" customFormat="1"/>
    <row r="18665" s="104" customFormat="1"/>
    <row r="18666" s="104" customFormat="1"/>
    <row r="18667" s="104" customFormat="1"/>
    <row r="18668" s="104" customFormat="1"/>
    <row r="18669" s="104" customFormat="1"/>
    <row r="18670" s="104" customFormat="1"/>
    <row r="18671" s="104" customFormat="1"/>
    <row r="18672" s="104" customFormat="1"/>
    <row r="18673" s="104" customFormat="1"/>
    <row r="18674" s="104" customFormat="1"/>
    <row r="18675" s="104" customFormat="1"/>
    <row r="18676" s="104" customFormat="1"/>
    <row r="18677" s="104" customFormat="1"/>
    <row r="18678" s="104" customFormat="1"/>
    <row r="18679" s="104" customFormat="1"/>
    <row r="18680" s="104" customFormat="1"/>
    <row r="18681" s="104" customFormat="1"/>
    <row r="18682" s="104" customFormat="1"/>
    <row r="18683" s="104" customFormat="1"/>
    <row r="18684" s="104" customFormat="1"/>
    <row r="18685" s="104" customFormat="1"/>
    <row r="18686" s="104" customFormat="1"/>
    <row r="18687" s="104" customFormat="1"/>
    <row r="18688" s="104" customFormat="1"/>
    <row r="18689" s="104" customFormat="1"/>
    <row r="18690" s="104" customFormat="1"/>
    <row r="18691" s="104" customFormat="1"/>
    <row r="18692" s="104" customFormat="1"/>
    <row r="18693" s="104" customFormat="1"/>
    <row r="18694" s="104" customFormat="1"/>
    <row r="18695" s="104" customFormat="1"/>
    <row r="18696" s="104" customFormat="1"/>
    <row r="18697" s="104" customFormat="1"/>
    <row r="18698" s="104" customFormat="1"/>
    <row r="18699" s="104" customFormat="1"/>
    <row r="18700" s="104" customFormat="1"/>
    <row r="18701" s="104" customFormat="1"/>
    <row r="18702" s="104" customFormat="1"/>
    <row r="18703" s="104" customFormat="1"/>
    <row r="18704" s="104" customFormat="1"/>
    <row r="18705" s="104" customFormat="1"/>
    <row r="18706" s="104" customFormat="1"/>
    <row r="18707" s="104" customFormat="1"/>
    <row r="18708" s="104" customFormat="1"/>
    <row r="18709" s="104" customFormat="1"/>
    <row r="18710" s="104" customFormat="1"/>
    <row r="18711" s="104" customFormat="1"/>
    <row r="18712" s="104" customFormat="1"/>
    <row r="18713" s="104" customFormat="1"/>
    <row r="18714" s="104" customFormat="1"/>
    <row r="18715" s="104" customFormat="1"/>
    <row r="18716" s="104" customFormat="1"/>
    <row r="18717" s="104" customFormat="1"/>
    <row r="18718" s="104" customFormat="1"/>
    <row r="18719" s="104" customFormat="1"/>
    <row r="18720" s="104" customFormat="1"/>
    <row r="18721" s="104" customFormat="1"/>
    <row r="18722" s="104" customFormat="1"/>
    <row r="18723" s="104" customFormat="1"/>
    <row r="18724" s="104" customFormat="1"/>
    <row r="18725" s="104" customFormat="1"/>
    <row r="18726" s="104" customFormat="1"/>
    <row r="18727" s="104" customFormat="1"/>
    <row r="18728" s="104" customFormat="1"/>
    <row r="18729" s="104" customFormat="1"/>
    <row r="18730" s="104" customFormat="1"/>
    <row r="18731" s="104" customFormat="1"/>
    <row r="18732" s="104" customFormat="1"/>
    <row r="18733" s="104" customFormat="1"/>
    <row r="18734" s="104" customFormat="1"/>
    <row r="18735" s="104" customFormat="1"/>
    <row r="18736" s="104" customFormat="1"/>
    <row r="18737" s="104" customFormat="1"/>
    <row r="18738" s="104" customFormat="1"/>
    <row r="18739" s="104" customFormat="1"/>
    <row r="18740" s="104" customFormat="1"/>
    <row r="18741" s="104" customFormat="1"/>
    <row r="18742" s="104" customFormat="1"/>
    <row r="18743" s="104" customFormat="1"/>
    <row r="18744" s="104" customFormat="1"/>
    <row r="18745" s="104" customFormat="1"/>
    <row r="18746" s="104" customFormat="1"/>
    <row r="18747" s="104" customFormat="1"/>
    <row r="18748" s="104" customFormat="1"/>
    <row r="18749" s="104" customFormat="1"/>
    <row r="18750" s="104" customFormat="1"/>
    <row r="18751" s="104" customFormat="1"/>
    <row r="18752" s="104" customFormat="1"/>
    <row r="18753" s="104" customFormat="1"/>
    <row r="18754" s="104" customFormat="1"/>
    <row r="18755" s="104" customFormat="1"/>
    <row r="18756" s="104" customFormat="1"/>
    <row r="18757" s="104" customFormat="1"/>
    <row r="18758" s="104" customFormat="1"/>
    <row r="18759" s="104" customFormat="1"/>
    <row r="18760" s="104" customFormat="1"/>
    <row r="18761" s="104" customFormat="1"/>
    <row r="18762" s="104" customFormat="1"/>
    <row r="18763" s="104" customFormat="1"/>
    <row r="18764" s="104" customFormat="1"/>
    <row r="18765" s="104" customFormat="1"/>
    <row r="18766" s="104" customFormat="1"/>
    <row r="18767" s="104" customFormat="1"/>
    <row r="18768" s="104" customFormat="1"/>
    <row r="18769" s="104" customFormat="1"/>
    <row r="18770" s="104" customFormat="1"/>
    <row r="18771" s="104" customFormat="1"/>
    <row r="18772" s="104" customFormat="1"/>
    <row r="18773" s="104" customFormat="1"/>
    <row r="18774" s="104" customFormat="1"/>
    <row r="18775" s="104" customFormat="1"/>
    <row r="18776" s="104" customFormat="1"/>
    <row r="18777" s="104" customFormat="1"/>
    <row r="18778" s="104" customFormat="1"/>
    <row r="18779" s="104" customFormat="1"/>
    <row r="18780" s="104" customFormat="1"/>
    <row r="18781" s="104" customFormat="1"/>
    <row r="18782" s="104" customFormat="1"/>
    <row r="18783" s="104" customFormat="1"/>
    <row r="18784" s="104" customFormat="1"/>
    <row r="18785" s="104" customFormat="1"/>
    <row r="18786" s="104" customFormat="1"/>
    <row r="18787" s="104" customFormat="1"/>
    <row r="18788" s="104" customFormat="1"/>
    <row r="18789" s="104" customFormat="1"/>
    <row r="18790" s="104" customFormat="1"/>
    <row r="18791" s="104" customFormat="1"/>
    <row r="18792" s="104" customFormat="1"/>
    <row r="18793" s="104" customFormat="1"/>
    <row r="18794" s="104" customFormat="1"/>
    <row r="18795" s="104" customFormat="1"/>
    <row r="18796" s="104" customFormat="1"/>
    <row r="18797" s="104" customFormat="1"/>
    <row r="18798" s="104" customFormat="1"/>
    <row r="18799" s="104" customFormat="1"/>
    <row r="18800" s="104" customFormat="1"/>
    <row r="18801" s="104" customFormat="1"/>
    <row r="18802" s="104" customFormat="1"/>
    <row r="18803" s="104" customFormat="1"/>
    <row r="18804" s="104" customFormat="1"/>
    <row r="18805" s="104" customFormat="1"/>
    <row r="18806" s="104" customFormat="1"/>
    <row r="18807" s="104" customFormat="1"/>
    <row r="18808" s="104" customFormat="1"/>
    <row r="18809" s="104" customFormat="1"/>
    <row r="18810" s="104" customFormat="1"/>
    <row r="18811" s="104" customFormat="1"/>
    <row r="18812" s="104" customFormat="1"/>
    <row r="18813" s="104" customFormat="1"/>
    <row r="18814" s="104" customFormat="1"/>
    <row r="18815" s="104" customFormat="1"/>
    <row r="18816" s="104" customFormat="1"/>
    <row r="18817" s="104" customFormat="1"/>
    <row r="18818" s="104" customFormat="1"/>
    <row r="18819" s="104" customFormat="1"/>
    <row r="18820" s="104" customFormat="1"/>
    <row r="18821" s="104" customFormat="1"/>
    <row r="18822" s="104" customFormat="1"/>
    <row r="18823" s="104" customFormat="1"/>
    <row r="18824" s="104" customFormat="1"/>
    <row r="18825" s="104" customFormat="1"/>
    <row r="18826" s="104" customFormat="1"/>
    <row r="18827" s="104" customFormat="1"/>
    <row r="18828" s="104" customFormat="1"/>
    <row r="18829" s="104" customFormat="1"/>
    <row r="18830" s="104" customFormat="1"/>
    <row r="18831" s="104" customFormat="1"/>
    <row r="18832" s="104" customFormat="1"/>
    <row r="18833" s="104" customFormat="1"/>
    <row r="18834" s="104" customFormat="1"/>
    <row r="18835" s="104" customFormat="1"/>
    <row r="18836" s="104" customFormat="1"/>
    <row r="18837" s="104" customFormat="1"/>
    <row r="18838" s="104" customFormat="1"/>
    <row r="18839" s="104" customFormat="1"/>
    <row r="18840" s="104" customFormat="1"/>
    <row r="18841" s="104" customFormat="1"/>
    <row r="18842" s="104" customFormat="1"/>
    <row r="18843" s="104" customFormat="1"/>
    <row r="18844" s="104" customFormat="1"/>
    <row r="18845" s="104" customFormat="1"/>
    <row r="18846" s="104" customFormat="1"/>
    <row r="18847" s="104" customFormat="1"/>
    <row r="18848" s="104" customFormat="1"/>
    <row r="18849" s="104" customFormat="1"/>
    <row r="18850" s="104" customFormat="1"/>
    <row r="18851" s="104" customFormat="1"/>
    <row r="18852" s="104" customFormat="1"/>
    <row r="18853" s="104" customFormat="1"/>
    <row r="18854" s="104" customFormat="1"/>
    <row r="18855" s="104" customFormat="1"/>
    <row r="18856" s="104" customFormat="1"/>
    <row r="18857" s="104" customFormat="1"/>
    <row r="18858" s="104" customFormat="1"/>
    <row r="18859" s="104" customFormat="1"/>
    <row r="18860" s="104" customFormat="1"/>
    <row r="18861" s="104" customFormat="1"/>
    <row r="18862" s="104" customFormat="1"/>
    <row r="18863" s="104" customFormat="1"/>
    <row r="18864" s="104" customFormat="1"/>
    <row r="18865" s="104" customFormat="1"/>
    <row r="18866" s="104" customFormat="1"/>
    <row r="18867" s="104" customFormat="1"/>
    <row r="18868" s="104" customFormat="1"/>
    <row r="18869" s="104" customFormat="1"/>
    <row r="18870" s="104" customFormat="1"/>
    <row r="18871" s="104" customFormat="1"/>
    <row r="18872" s="104" customFormat="1"/>
    <row r="18873" s="104" customFormat="1"/>
    <row r="18874" s="104" customFormat="1"/>
    <row r="18875" s="104" customFormat="1"/>
    <row r="18876" s="104" customFormat="1"/>
    <row r="18877" s="104" customFormat="1"/>
    <row r="18878" s="104" customFormat="1"/>
    <row r="18879" s="104" customFormat="1"/>
    <row r="18880" s="104" customFormat="1"/>
    <row r="18881" s="104" customFormat="1"/>
    <row r="18882" s="104" customFormat="1"/>
    <row r="18883" s="104" customFormat="1"/>
    <row r="18884" s="104" customFormat="1"/>
    <row r="18885" s="104" customFormat="1"/>
    <row r="18886" s="104" customFormat="1"/>
    <row r="18887" s="104" customFormat="1"/>
    <row r="18888" s="104" customFormat="1"/>
    <row r="18889" s="104" customFormat="1"/>
    <row r="18890" s="104" customFormat="1"/>
    <row r="18891" s="104" customFormat="1"/>
    <row r="18892" s="104" customFormat="1"/>
    <row r="18893" s="104" customFormat="1"/>
    <row r="18894" s="104" customFormat="1"/>
    <row r="18895" s="104" customFormat="1"/>
    <row r="18896" s="104" customFormat="1"/>
    <row r="18897" s="104" customFormat="1"/>
    <row r="18898" s="104" customFormat="1"/>
    <row r="18899" s="104" customFormat="1"/>
    <row r="18900" s="104" customFormat="1"/>
    <row r="18901" s="104" customFormat="1"/>
    <row r="18902" s="104" customFormat="1"/>
    <row r="18903" s="104" customFormat="1"/>
    <row r="18904" s="104" customFormat="1"/>
    <row r="18905" s="104" customFormat="1"/>
    <row r="18906" s="104" customFormat="1"/>
    <row r="18907" s="104" customFormat="1"/>
    <row r="18908" s="104" customFormat="1"/>
    <row r="18909" s="104" customFormat="1"/>
    <row r="18910" s="104" customFormat="1"/>
    <row r="18911" s="104" customFormat="1"/>
    <row r="18912" s="104" customFormat="1"/>
    <row r="18913" s="104" customFormat="1"/>
    <row r="18914" s="104" customFormat="1"/>
    <row r="18915" s="104" customFormat="1"/>
    <row r="18916" s="104" customFormat="1"/>
    <row r="18917" s="104" customFormat="1"/>
    <row r="18918" s="104" customFormat="1"/>
    <row r="18919" s="104" customFormat="1"/>
    <row r="18920" s="104" customFormat="1"/>
    <row r="18921" s="104" customFormat="1"/>
    <row r="18922" s="104" customFormat="1"/>
    <row r="18923" s="104" customFormat="1"/>
    <row r="18924" s="104" customFormat="1"/>
    <row r="18925" s="104" customFormat="1"/>
    <row r="18926" s="104" customFormat="1"/>
    <row r="18927" s="104" customFormat="1"/>
    <row r="18928" s="104" customFormat="1"/>
    <row r="18929" s="104" customFormat="1"/>
    <row r="18930" s="104" customFormat="1"/>
    <row r="18931" s="104" customFormat="1"/>
    <row r="18932" s="104" customFormat="1"/>
    <row r="18933" s="104" customFormat="1"/>
    <row r="18934" s="104" customFormat="1"/>
    <row r="18935" s="104" customFormat="1"/>
    <row r="18936" s="104" customFormat="1"/>
    <row r="18937" s="104" customFormat="1"/>
    <row r="18938" s="104" customFormat="1"/>
    <row r="18939" s="104" customFormat="1"/>
    <row r="18940" s="104" customFormat="1"/>
    <row r="18941" s="104" customFormat="1"/>
    <row r="18942" s="104" customFormat="1"/>
    <row r="18943" s="104" customFormat="1"/>
    <row r="18944" s="104" customFormat="1"/>
    <row r="18945" s="104" customFormat="1"/>
    <row r="18946" s="104" customFormat="1"/>
    <row r="18947" s="104" customFormat="1"/>
    <row r="18948" s="104" customFormat="1"/>
    <row r="18949" s="104" customFormat="1"/>
    <row r="18950" s="104" customFormat="1"/>
    <row r="18951" s="104" customFormat="1"/>
    <row r="18952" s="104" customFormat="1"/>
    <row r="18953" s="104" customFormat="1"/>
    <row r="18954" s="104" customFormat="1"/>
    <row r="18955" s="104" customFormat="1"/>
    <row r="18956" s="104" customFormat="1"/>
    <row r="18957" s="104" customFormat="1"/>
    <row r="18958" s="104" customFormat="1"/>
    <row r="18959" s="104" customFormat="1"/>
    <row r="18960" s="104" customFormat="1"/>
    <row r="18961" s="104" customFormat="1"/>
    <row r="18962" s="104" customFormat="1"/>
    <row r="18963" s="104" customFormat="1"/>
    <row r="18964" s="104" customFormat="1"/>
    <row r="18965" s="104" customFormat="1"/>
    <row r="18966" s="104" customFormat="1"/>
    <row r="18967" s="104" customFormat="1"/>
    <row r="18968" s="104" customFormat="1"/>
    <row r="18969" s="104" customFormat="1"/>
    <row r="18970" s="104" customFormat="1"/>
    <row r="18971" s="104" customFormat="1"/>
    <row r="18972" s="104" customFormat="1"/>
    <row r="18973" s="104" customFormat="1"/>
    <row r="18974" s="104" customFormat="1"/>
    <row r="18975" s="104" customFormat="1"/>
    <row r="18976" s="104" customFormat="1"/>
    <row r="18977" s="104" customFormat="1"/>
    <row r="18978" s="104" customFormat="1"/>
    <row r="18979" s="104" customFormat="1"/>
    <row r="18980" s="104" customFormat="1"/>
    <row r="18981" s="104" customFormat="1"/>
    <row r="18982" s="104" customFormat="1"/>
    <row r="18983" s="104" customFormat="1"/>
    <row r="18984" s="104" customFormat="1"/>
    <row r="18985" s="104" customFormat="1"/>
    <row r="18986" s="104" customFormat="1"/>
    <row r="18987" s="104" customFormat="1"/>
    <row r="18988" s="104" customFormat="1"/>
    <row r="18989" s="104" customFormat="1"/>
    <row r="18990" s="104" customFormat="1"/>
    <row r="18991" s="104" customFormat="1"/>
    <row r="18992" s="104" customFormat="1"/>
    <row r="18993" s="104" customFormat="1"/>
    <row r="18994" s="104" customFormat="1"/>
    <row r="18995" s="104" customFormat="1"/>
    <row r="18996" s="104" customFormat="1"/>
    <row r="18997" s="104" customFormat="1"/>
    <row r="18998" s="104" customFormat="1"/>
    <row r="18999" s="104" customFormat="1"/>
    <row r="19000" s="104" customFormat="1"/>
    <row r="19001" s="104" customFormat="1"/>
    <row r="19002" s="104" customFormat="1"/>
    <row r="19003" s="104" customFormat="1"/>
    <row r="19004" s="104" customFormat="1"/>
    <row r="19005" s="104" customFormat="1"/>
    <row r="19006" s="104" customFormat="1"/>
    <row r="19007" s="104" customFormat="1"/>
    <row r="19008" s="104" customFormat="1"/>
    <row r="19009" s="104" customFormat="1"/>
    <row r="19010" s="104" customFormat="1"/>
    <row r="19011" s="104" customFormat="1"/>
    <row r="19012" s="104" customFormat="1"/>
    <row r="19013" s="104" customFormat="1"/>
    <row r="19014" s="104" customFormat="1"/>
    <row r="19015" s="104" customFormat="1"/>
    <row r="19016" s="104" customFormat="1"/>
    <row r="19017" s="104" customFormat="1"/>
    <row r="19018" s="104" customFormat="1"/>
    <row r="19019" s="104" customFormat="1"/>
    <row r="19020" s="104" customFormat="1"/>
    <row r="19021" s="104" customFormat="1"/>
    <row r="19022" s="104" customFormat="1"/>
    <row r="19023" s="104" customFormat="1"/>
    <row r="19024" s="104" customFormat="1"/>
    <row r="19025" s="104" customFormat="1"/>
    <row r="19026" s="104" customFormat="1"/>
    <row r="19027" s="104" customFormat="1"/>
    <row r="19028" s="104" customFormat="1"/>
    <row r="19029" s="104" customFormat="1"/>
    <row r="19030" s="104" customFormat="1"/>
    <row r="19031" s="104" customFormat="1"/>
    <row r="19032" s="104" customFormat="1"/>
    <row r="19033" s="104" customFormat="1"/>
    <row r="19034" s="104" customFormat="1"/>
    <row r="19035" s="104" customFormat="1"/>
    <row r="19036" s="104" customFormat="1"/>
    <row r="19037" s="104" customFormat="1"/>
    <row r="19038" s="104" customFormat="1"/>
    <row r="19039" s="104" customFormat="1"/>
    <row r="19040" s="104" customFormat="1"/>
    <row r="19041" s="104" customFormat="1"/>
    <row r="19042" s="104" customFormat="1"/>
    <row r="19043" s="104" customFormat="1"/>
    <row r="19044" s="104" customFormat="1"/>
    <row r="19045" s="104" customFormat="1"/>
    <row r="19046" s="104" customFormat="1"/>
    <row r="19047" s="104" customFormat="1"/>
    <row r="19048" s="104" customFormat="1"/>
    <row r="19049" s="104" customFormat="1"/>
    <row r="19050" s="104" customFormat="1"/>
    <row r="19051" s="104" customFormat="1"/>
    <row r="19052" s="104" customFormat="1"/>
    <row r="19053" s="104" customFormat="1"/>
    <row r="19054" s="104" customFormat="1"/>
    <row r="19055" s="104" customFormat="1"/>
    <row r="19056" s="104" customFormat="1"/>
    <row r="19057" s="104" customFormat="1"/>
    <row r="19058" s="104" customFormat="1"/>
    <row r="19059" s="104" customFormat="1"/>
    <row r="19060" s="104" customFormat="1"/>
    <row r="19061" s="104" customFormat="1"/>
    <row r="19062" s="104" customFormat="1"/>
    <row r="19063" s="104" customFormat="1"/>
    <row r="19064" s="104" customFormat="1"/>
    <row r="19065" s="104" customFormat="1"/>
    <row r="19066" s="104" customFormat="1"/>
    <row r="19067" s="104" customFormat="1"/>
    <row r="19068" s="104" customFormat="1"/>
    <row r="19069" s="104" customFormat="1"/>
    <row r="19070" s="104" customFormat="1"/>
    <row r="19071" s="104" customFormat="1"/>
    <row r="19072" s="104" customFormat="1"/>
    <row r="19073" s="104" customFormat="1"/>
    <row r="19074" s="104" customFormat="1"/>
    <row r="19075" s="104" customFormat="1"/>
    <row r="19076" s="104" customFormat="1"/>
    <row r="19077" s="104" customFormat="1"/>
    <row r="19078" s="104" customFormat="1"/>
    <row r="19079" s="104" customFormat="1"/>
    <row r="19080" s="104" customFormat="1"/>
    <row r="19081" s="104" customFormat="1"/>
    <row r="19082" s="104" customFormat="1"/>
    <row r="19083" s="104" customFormat="1"/>
    <row r="19084" s="104" customFormat="1"/>
    <row r="19085" s="104" customFormat="1"/>
    <row r="19086" s="104" customFormat="1"/>
    <row r="19087" s="104" customFormat="1"/>
    <row r="19088" s="104" customFormat="1"/>
    <row r="19089" s="104" customFormat="1"/>
    <row r="19090" s="104" customFormat="1"/>
    <row r="19091" s="104" customFormat="1"/>
    <row r="19092" s="104" customFormat="1"/>
    <row r="19093" s="104" customFormat="1"/>
    <row r="19094" s="104" customFormat="1"/>
    <row r="19095" s="104" customFormat="1"/>
    <row r="19096" s="104" customFormat="1"/>
    <row r="19097" s="104" customFormat="1"/>
    <row r="19098" s="104" customFormat="1"/>
    <row r="19099" s="104" customFormat="1"/>
    <row r="19100" s="104" customFormat="1"/>
    <row r="19101" s="104" customFormat="1"/>
    <row r="19102" s="104" customFormat="1"/>
    <row r="19103" s="104" customFormat="1"/>
    <row r="19104" s="104" customFormat="1"/>
    <row r="19105" s="104" customFormat="1"/>
    <row r="19106" s="104" customFormat="1"/>
    <row r="19107" s="104" customFormat="1"/>
    <row r="19108" s="104" customFormat="1"/>
    <row r="19109" s="104" customFormat="1"/>
    <row r="19110" s="104" customFormat="1"/>
    <row r="19111" s="104" customFormat="1"/>
    <row r="19112" s="104" customFormat="1"/>
    <row r="19113" s="104" customFormat="1"/>
    <row r="19114" s="104" customFormat="1"/>
    <row r="19115" s="104" customFormat="1"/>
    <row r="19116" s="104" customFormat="1"/>
    <row r="19117" s="104" customFormat="1"/>
    <row r="19118" s="104" customFormat="1"/>
    <row r="19119" s="104" customFormat="1"/>
    <row r="19120" s="104" customFormat="1"/>
    <row r="19121" s="104" customFormat="1"/>
    <row r="19122" s="104" customFormat="1"/>
    <row r="19123" s="104" customFormat="1"/>
    <row r="19124" s="104" customFormat="1"/>
    <row r="19125" s="104" customFormat="1"/>
    <row r="19126" s="104" customFormat="1"/>
    <row r="19127" s="104" customFormat="1"/>
    <row r="19128" s="104" customFormat="1"/>
    <row r="19129" s="104" customFormat="1"/>
    <row r="19130" s="104" customFormat="1"/>
    <row r="19131" s="104" customFormat="1"/>
    <row r="19132" s="104" customFormat="1"/>
    <row r="19133" s="104" customFormat="1"/>
    <row r="19134" s="104" customFormat="1"/>
    <row r="19135" s="104" customFormat="1"/>
    <row r="19136" s="104" customFormat="1"/>
    <row r="19137" s="104" customFormat="1"/>
    <row r="19138" s="104" customFormat="1"/>
    <row r="19139" s="104" customFormat="1"/>
    <row r="19140" s="104" customFormat="1"/>
    <row r="19141" s="104" customFormat="1"/>
    <row r="19142" s="104" customFormat="1"/>
    <row r="19143" s="104" customFormat="1"/>
    <row r="19144" s="104" customFormat="1"/>
    <row r="19145" s="104" customFormat="1"/>
    <row r="19146" s="104" customFormat="1"/>
    <row r="19147" s="104" customFormat="1"/>
    <row r="19148" s="104" customFormat="1"/>
    <row r="19149" s="104" customFormat="1"/>
    <row r="19150" s="104" customFormat="1"/>
    <row r="19151" s="104" customFormat="1"/>
    <row r="19152" s="104" customFormat="1"/>
    <row r="19153" s="104" customFormat="1"/>
    <row r="19154" s="104" customFormat="1"/>
    <row r="19155" s="104" customFormat="1"/>
    <row r="19156" s="104" customFormat="1"/>
    <row r="19157" s="104" customFormat="1"/>
    <row r="19158" s="104" customFormat="1"/>
    <row r="19159" s="104" customFormat="1"/>
    <row r="19160" s="104" customFormat="1"/>
    <row r="19161" s="104" customFormat="1"/>
    <row r="19162" s="104" customFormat="1"/>
    <row r="19163" s="104" customFormat="1"/>
    <row r="19164" s="104" customFormat="1"/>
    <row r="19165" s="104" customFormat="1"/>
    <row r="19166" s="104" customFormat="1"/>
    <row r="19167" s="104" customFormat="1"/>
    <row r="19168" s="104" customFormat="1"/>
    <row r="19169" s="104" customFormat="1"/>
    <row r="19170" s="104" customFormat="1"/>
    <row r="19171" s="104" customFormat="1"/>
    <row r="19172" s="104" customFormat="1"/>
    <row r="19173" s="104" customFormat="1"/>
    <row r="19174" s="104" customFormat="1"/>
    <row r="19175" s="104" customFormat="1"/>
    <row r="19176" s="104" customFormat="1"/>
    <row r="19177" s="104" customFormat="1"/>
    <row r="19178" s="104" customFormat="1"/>
    <row r="19179" s="104" customFormat="1"/>
    <row r="19180" s="104" customFormat="1"/>
    <row r="19181" s="104" customFormat="1"/>
    <row r="19182" s="104" customFormat="1"/>
    <row r="19183" s="104" customFormat="1"/>
    <row r="19184" s="104" customFormat="1"/>
    <row r="19185" s="104" customFormat="1"/>
    <row r="19186" s="104" customFormat="1"/>
    <row r="19187" s="104" customFormat="1"/>
    <row r="19188" s="104" customFormat="1"/>
    <row r="19189" s="104" customFormat="1"/>
    <row r="19190" s="104" customFormat="1"/>
    <row r="19191" s="104" customFormat="1"/>
    <row r="19192" s="104" customFormat="1"/>
    <row r="19193" s="104" customFormat="1"/>
    <row r="19194" s="104" customFormat="1"/>
    <row r="19195" s="104" customFormat="1"/>
    <row r="19196" s="104" customFormat="1"/>
    <row r="19197" s="104" customFormat="1"/>
    <row r="19198" s="104" customFormat="1"/>
    <row r="19199" s="104" customFormat="1"/>
    <row r="19200" s="104" customFormat="1"/>
    <row r="19201" s="104" customFormat="1"/>
    <row r="19202" s="104" customFormat="1"/>
    <row r="19203" s="104" customFormat="1"/>
    <row r="19204" s="104" customFormat="1"/>
    <row r="19205" s="104" customFormat="1"/>
    <row r="19206" s="104" customFormat="1"/>
    <row r="19207" s="104" customFormat="1"/>
    <row r="19208" s="104" customFormat="1"/>
    <row r="19209" s="104" customFormat="1"/>
    <row r="19210" s="104" customFormat="1"/>
    <row r="19211" s="104" customFormat="1"/>
    <row r="19212" s="104" customFormat="1"/>
    <row r="19213" s="104" customFormat="1"/>
    <row r="19214" s="104" customFormat="1"/>
    <row r="19215" s="104" customFormat="1"/>
    <row r="19216" s="104" customFormat="1"/>
    <row r="19217" s="104" customFormat="1"/>
    <row r="19218" s="104" customFormat="1"/>
    <row r="19219" s="104" customFormat="1"/>
    <row r="19220" s="104" customFormat="1"/>
    <row r="19221" s="104" customFormat="1"/>
    <row r="19222" s="104" customFormat="1"/>
    <row r="19223" s="104" customFormat="1"/>
    <row r="19224" s="104" customFormat="1"/>
    <row r="19225" s="104" customFormat="1"/>
    <row r="19226" s="104" customFormat="1"/>
    <row r="19227" s="104" customFormat="1"/>
    <row r="19228" s="104" customFormat="1"/>
    <row r="19229" s="104" customFormat="1"/>
    <row r="19230" s="104" customFormat="1"/>
    <row r="19231" s="104" customFormat="1"/>
    <row r="19232" s="104" customFormat="1"/>
    <row r="19233" s="104" customFormat="1"/>
    <row r="19234" s="104" customFormat="1"/>
    <row r="19235" s="104" customFormat="1"/>
    <row r="19236" s="104" customFormat="1"/>
    <row r="19237" s="104" customFormat="1"/>
    <row r="19238" s="104" customFormat="1"/>
    <row r="19239" s="104" customFormat="1"/>
    <row r="19240" s="104" customFormat="1"/>
    <row r="19241" s="104" customFormat="1"/>
    <row r="19242" s="104" customFormat="1"/>
    <row r="19243" s="104" customFormat="1"/>
    <row r="19244" s="104" customFormat="1"/>
    <row r="19245" s="104" customFormat="1"/>
    <row r="19246" s="104" customFormat="1"/>
    <row r="19247" s="104" customFormat="1"/>
    <row r="19248" s="104" customFormat="1"/>
    <row r="19249" s="104" customFormat="1"/>
    <row r="19250" s="104" customFormat="1"/>
    <row r="19251" s="104" customFormat="1"/>
    <row r="19252" s="104" customFormat="1"/>
    <row r="19253" s="104" customFormat="1"/>
    <row r="19254" s="104" customFormat="1"/>
    <row r="19255" s="104" customFormat="1"/>
    <row r="19256" s="104" customFormat="1"/>
    <row r="19257" s="104" customFormat="1"/>
    <row r="19258" s="104" customFormat="1"/>
    <row r="19259" s="104" customFormat="1"/>
    <row r="19260" s="104" customFormat="1"/>
    <row r="19261" s="104" customFormat="1"/>
    <row r="19262" s="104" customFormat="1"/>
    <row r="19263" s="104" customFormat="1"/>
    <row r="19264" s="104" customFormat="1"/>
    <row r="19265" s="104" customFormat="1"/>
    <row r="19266" s="104" customFormat="1"/>
    <row r="19267" s="104" customFormat="1"/>
    <row r="19268" s="104" customFormat="1"/>
    <row r="19269" s="104" customFormat="1"/>
    <row r="19270" s="104" customFormat="1"/>
    <row r="19271" s="104" customFormat="1"/>
    <row r="19272" s="104" customFormat="1"/>
    <row r="19273" s="104" customFormat="1"/>
    <row r="19274" s="104" customFormat="1"/>
    <row r="19275" s="104" customFormat="1"/>
    <row r="19276" s="104" customFormat="1"/>
    <row r="19277" s="104" customFormat="1"/>
    <row r="19278" s="104" customFormat="1"/>
    <row r="19279" s="104" customFormat="1"/>
    <row r="19280" s="104" customFormat="1"/>
    <row r="19281" s="104" customFormat="1"/>
    <row r="19282" s="104" customFormat="1"/>
    <row r="19283" s="104" customFormat="1"/>
    <row r="19284" s="104" customFormat="1"/>
    <row r="19285" s="104" customFormat="1"/>
    <row r="19286" s="104" customFormat="1"/>
    <row r="19287" s="104" customFormat="1"/>
    <row r="19288" s="104" customFormat="1"/>
    <row r="19289" s="104" customFormat="1"/>
    <row r="19290" s="104" customFormat="1"/>
    <row r="19291" s="104" customFormat="1"/>
    <row r="19292" s="104" customFormat="1"/>
    <row r="19293" s="104" customFormat="1"/>
    <row r="19294" s="104" customFormat="1"/>
    <row r="19295" s="104" customFormat="1"/>
    <row r="19296" s="104" customFormat="1"/>
    <row r="19297" s="104" customFormat="1"/>
    <row r="19298" s="104" customFormat="1"/>
    <row r="19299" s="104" customFormat="1"/>
    <row r="19300" s="104" customFormat="1"/>
    <row r="19301" s="104" customFormat="1"/>
    <row r="19302" s="104" customFormat="1"/>
    <row r="19303" s="104" customFormat="1"/>
    <row r="19304" s="104" customFormat="1"/>
    <row r="19305" s="104" customFormat="1"/>
    <row r="19306" s="104" customFormat="1"/>
    <row r="19307" s="104" customFormat="1"/>
    <row r="19308" s="104" customFormat="1"/>
    <row r="19309" s="104" customFormat="1"/>
    <row r="19310" s="104" customFormat="1"/>
    <row r="19311" s="104" customFormat="1"/>
    <row r="19312" s="104" customFormat="1"/>
    <row r="19313" s="104" customFormat="1"/>
    <row r="19314" s="104" customFormat="1"/>
    <row r="19315" s="104" customFormat="1"/>
    <row r="19316" s="104" customFormat="1"/>
    <row r="19317" s="104" customFormat="1"/>
    <row r="19318" s="104" customFormat="1"/>
    <row r="19319" s="104" customFormat="1"/>
    <row r="19320" s="104" customFormat="1"/>
    <row r="19321" s="104" customFormat="1"/>
    <row r="19322" s="104" customFormat="1"/>
    <row r="19323" s="104" customFormat="1"/>
    <row r="19324" s="104" customFormat="1"/>
    <row r="19325" s="104" customFormat="1"/>
    <row r="19326" s="104" customFormat="1"/>
    <row r="19327" s="104" customFormat="1"/>
    <row r="19328" s="104" customFormat="1"/>
    <row r="19329" s="104" customFormat="1"/>
    <row r="19330" s="104" customFormat="1"/>
    <row r="19331" s="104" customFormat="1"/>
    <row r="19332" s="104" customFormat="1"/>
    <row r="19333" s="104" customFormat="1"/>
    <row r="19334" s="104" customFormat="1"/>
    <row r="19335" s="104" customFormat="1"/>
    <row r="19336" s="104" customFormat="1"/>
    <row r="19337" s="104" customFormat="1"/>
    <row r="19338" s="104" customFormat="1"/>
    <row r="19339" s="104" customFormat="1"/>
    <row r="19340" s="104" customFormat="1"/>
    <row r="19341" s="104" customFormat="1"/>
    <row r="19342" s="104" customFormat="1"/>
    <row r="19343" s="104" customFormat="1"/>
    <row r="19344" s="104" customFormat="1"/>
    <row r="19345" s="104" customFormat="1"/>
    <row r="19346" s="104" customFormat="1"/>
    <row r="19347" s="104" customFormat="1"/>
    <row r="19348" s="104" customFormat="1"/>
    <row r="19349" s="104" customFormat="1"/>
    <row r="19350" s="104" customFormat="1"/>
    <row r="19351" s="104" customFormat="1"/>
    <row r="19352" s="104" customFormat="1"/>
    <row r="19353" s="104" customFormat="1"/>
    <row r="19354" s="104" customFormat="1"/>
    <row r="19355" s="104" customFormat="1"/>
    <row r="19356" s="104" customFormat="1"/>
    <row r="19357" s="104" customFormat="1"/>
    <row r="19358" s="104" customFormat="1"/>
    <row r="19359" s="104" customFormat="1"/>
    <row r="19360" s="104" customFormat="1"/>
    <row r="19361" s="104" customFormat="1"/>
    <row r="19362" s="104" customFormat="1"/>
    <row r="19363" s="104" customFormat="1"/>
    <row r="19364" s="104" customFormat="1"/>
    <row r="19365" s="104" customFormat="1"/>
    <row r="19366" s="104" customFormat="1"/>
    <row r="19367" s="104" customFormat="1"/>
    <row r="19368" s="104" customFormat="1"/>
    <row r="19369" s="104" customFormat="1"/>
    <row r="19370" s="104" customFormat="1"/>
    <row r="19371" s="104" customFormat="1"/>
    <row r="19372" s="104" customFormat="1"/>
    <row r="19373" s="104" customFormat="1"/>
    <row r="19374" s="104" customFormat="1"/>
    <row r="19375" s="104" customFormat="1"/>
    <row r="19376" s="104" customFormat="1"/>
    <row r="19377" s="104" customFormat="1"/>
    <row r="19378" s="104" customFormat="1"/>
    <row r="19379" s="104" customFormat="1"/>
    <row r="19380" s="104" customFormat="1"/>
    <row r="19381" s="104" customFormat="1"/>
    <row r="19382" s="104" customFormat="1"/>
    <row r="19383" s="104" customFormat="1"/>
    <row r="19384" s="104" customFormat="1"/>
    <row r="19385" s="104" customFormat="1"/>
    <row r="19386" s="104" customFormat="1"/>
    <row r="19387" s="104" customFormat="1"/>
    <row r="19388" s="104" customFormat="1"/>
    <row r="19389" s="104" customFormat="1"/>
    <row r="19390" s="104" customFormat="1"/>
    <row r="19391" s="104" customFormat="1"/>
    <row r="19392" s="104" customFormat="1"/>
    <row r="19393" s="104" customFormat="1"/>
    <row r="19394" s="104" customFormat="1"/>
    <row r="19395" s="104" customFormat="1"/>
    <row r="19396" s="104" customFormat="1"/>
    <row r="19397" s="104" customFormat="1"/>
    <row r="19398" s="104" customFormat="1"/>
    <row r="19399" s="104" customFormat="1"/>
    <row r="19400" s="104" customFormat="1"/>
    <row r="19401" s="104" customFormat="1"/>
    <row r="19402" s="104" customFormat="1"/>
    <row r="19403" s="104" customFormat="1"/>
    <row r="19404" s="104" customFormat="1"/>
    <row r="19405" s="104" customFormat="1"/>
    <row r="19406" s="104" customFormat="1"/>
    <row r="19407" s="104" customFormat="1"/>
    <row r="19408" s="104" customFormat="1"/>
    <row r="19409" s="104" customFormat="1"/>
    <row r="19410" s="104" customFormat="1"/>
    <row r="19411" s="104" customFormat="1"/>
    <row r="19412" s="104" customFormat="1"/>
    <row r="19413" s="104" customFormat="1"/>
    <row r="19414" s="104" customFormat="1"/>
    <row r="19415" s="104" customFormat="1"/>
    <row r="19416" s="104" customFormat="1"/>
    <row r="19417" s="104" customFormat="1"/>
    <row r="19418" s="104" customFormat="1"/>
    <row r="19419" s="104" customFormat="1"/>
    <row r="19420" s="104" customFormat="1"/>
    <row r="19421" s="104" customFormat="1"/>
    <row r="19422" s="104" customFormat="1"/>
    <row r="19423" s="104" customFormat="1"/>
    <row r="19424" s="104" customFormat="1"/>
    <row r="19425" s="104" customFormat="1"/>
    <row r="19426" s="104" customFormat="1"/>
    <row r="19427" s="104" customFormat="1"/>
    <row r="19428" s="104" customFormat="1"/>
    <row r="19429" s="104" customFormat="1"/>
    <row r="19430" s="104" customFormat="1"/>
    <row r="19431" s="104" customFormat="1"/>
    <row r="19432" s="104" customFormat="1"/>
    <row r="19433" s="104" customFormat="1"/>
    <row r="19434" s="104" customFormat="1"/>
    <row r="19435" s="104" customFormat="1"/>
    <row r="19436" s="104" customFormat="1"/>
    <row r="19437" s="104" customFormat="1"/>
    <row r="19438" s="104" customFormat="1"/>
    <row r="19439" s="104" customFormat="1"/>
    <row r="19440" s="104" customFormat="1"/>
    <row r="19441" s="104" customFormat="1"/>
    <row r="19442" s="104" customFormat="1"/>
    <row r="19443" s="104" customFormat="1"/>
    <row r="19444" s="104" customFormat="1"/>
    <row r="19445" s="104" customFormat="1"/>
    <row r="19446" s="104" customFormat="1"/>
    <row r="19447" s="104" customFormat="1"/>
    <row r="19448" s="104" customFormat="1"/>
    <row r="19449" s="104" customFormat="1"/>
    <row r="19450" s="104" customFormat="1"/>
    <row r="19451" s="104" customFormat="1"/>
    <row r="19452" s="104" customFormat="1"/>
    <row r="19453" s="104" customFormat="1"/>
    <row r="19454" s="104" customFormat="1"/>
    <row r="19455" s="104" customFormat="1"/>
    <row r="19456" s="104" customFormat="1"/>
    <row r="19457" s="104" customFormat="1"/>
    <row r="19458" s="104" customFormat="1"/>
    <row r="19459" s="104" customFormat="1"/>
    <row r="19460" s="104" customFormat="1"/>
    <row r="19461" s="104" customFormat="1"/>
    <row r="19462" s="104" customFormat="1"/>
    <row r="19463" s="104" customFormat="1"/>
    <row r="19464" s="104" customFormat="1"/>
    <row r="19465" s="104" customFormat="1"/>
    <row r="19466" s="104" customFormat="1"/>
    <row r="19467" s="104" customFormat="1"/>
    <row r="19468" s="104" customFormat="1"/>
    <row r="19469" s="104" customFormat="1"/>
    <row r="19470" s="104" customFormat="1"/>
    <row r="19471" s="104" customFormat="1"/>
    <row r="19472" s="104" customFormat="1"/>
    <row r="19473" s="104" customFormat="1"/>
    <row r="19474" s="104" customFormat="1"/>
    <row r="19475" s="104" customFormat="1"/>
    <row r="19476" s="104" customFormat="1"/>
    <row r="19477" s="104" customFormat="1"/>
    <row r="19478" s="104" customFormat="1"/>
    <row r="19479" s="104" customFormat="1"/>
    <row r="19480" s="104" customFormat="1"/>
    <row r="19481" s="104" customFormat="1"/>
    <row r="19482" s="104" customFormat="1"/>
    <row r="19483" s="104" customFormat="1"/>
    <row r="19484" s="104" customFormat="1"/>
    <row r="19485" s="104" customFormat="1"/>
    <row r="19486" s="104" customFormat="1"/>
    <row r="19487" s="104" customFormat="1"/>
    <row r="19488" s="104" customFormat="1"/>
    <row r="19489" s="104" customFormat="1"/>
    <row r="19490" s="104" customFormat="1"/>
    <row r="19491" s="104" customFormat="1"/>
    <row r="19492" s="104" customFormat="1"/>
    <row r="19493" s="104" customFormat="1"/>
    <row r="19494" s="104" customFormat="1"/>
    <row r="19495" s="104" customFormat="1"/>
    <row r="19496" s="104" customFormat="1"/>
    <row r="19497" s="104" customFormat="1"/>
    <row r="19498" s="104" customFormat="1"/>
    <row r="19499" s="104" customFormat="1"/>
    <row r="19500" s="104" customFormat="1"/>
    <row r="19501" s="104" customFormat="1"/>
    <row r="19502" s="104" customFormat="1"/>
    <row r="19503" s="104" customFormat="1"/>
    <row r="19504" s="104" customFormat="1"/>
    <row r="19505" s="104" customFormat="1"/>
    <row r="19506" s="104" customFormat="1"/>
    <row r="19507" s="104" customFormat="1"/>
    <row r="19508" s="104" customFormat="1"/>
    <row r="19509" s="104" customFormat="1"/>
    <row r="19510" s="104" customFormat="1"/>
    <row r="19511" s="104" customFormat="1"/>
    <row r="19512" s="104" customFormat="1"/>
    <row r="19513" s="104" customFormat="1"/>
    <row r="19514" s="104" customFormat="1"/>
    <row r="19515" s="104" customFormat="1"/>
    <row r="19516" s="104" customFormat="1"/>
    <row r="19517" s="104" customFormat="1"/>
    <row r="19518" s="104" customFormat="1"/>
    <row r="19519" s="104" customFormat="1"/>
    <row r="19520" s="104" customFormat="1"/>
    <row r="19521" s="104" customFormat="1"/>
    <row r="19522" s="104" customFormat="1"/>
    <row r="19523" s="104" customFormat="1"/>
    <row r="19524" s="104" customFormat="1"/>
    <row r="19525" s="104" customFormat="1"/>
    <row r="19526" s="104" customFormat="1"/>
    <row r="19527" s="104" customFormat="1"/>
    <row r="19528" s="104" customFormat="1"/>
    <row r="19529" s="104" customFormat="1"/>
    <row r="19530" s="104" customFormat="1"/>
    <row r="19531" s="104" customFormat="1"/>
    <row r="19532" s="104" customFormat="1"/>
    <row r="19533" s="104" customFormat="1"/>
    <row r="19534" s="104" customFormat="1"/>
    <row r="19535" s="104" customFormat="1"/>
    <row r="19536" s="104" customFormat="1"/>
    <row r="19537" s="104" customFormat="1"/>
    <row r="19538" s="104" customFormat="1"/>
    <row r="19539" s="104" customFormat="1"/>
    <row r="19540" s="104" customFormat="1"/>
    <row r="19541" s="104" customFormat="1"/>
    <row r="19542" s="104" customFormat="1"/>
    <row r="19543" s="104" customFormat="1"/>
    <row r="19544" s="104" customFormat="1"/>
    <row r="19545" s="104" customFormat="1"/>
    <row r="19546" s="104" customFormat="1"/>
    <row r="19547" s="104" customFormat="1"/>
    <row r="19548" s="104" customFormat="1"/>
    <row r="19549" s="104" customFormat="1"/>
    <row r="19550" s="104" customFormat="1"/>
    <row r="19551" s="104" customFormat="1"/>
    <row r="19552" s="104" customFormat="1"/>
    <row r="19553" s="104" customFormat="1"/>
    <row r="19554" s="104" customFormat="1"/>
    <row r="19555" s="104" customFormat="1"/>
    <row r="19556" s="104" customFormat="1"/>
    <row r="19557" s="104" customFormat="1"/>
    <row r="19558" s="104" customFormat="1"/>
    <row r="19559" s="104" customFormat="1"/>
    <row r="19560" s="104" customFormat="1"/>
    <row r="19561" s="104" customFormat="1"/>
    <row r="19562" s="104" customFormat="1"/>
    <row r="19563" s="104" customFormat="1"/>
    <row r="19564" s="104" customFormat="1"/>
    <row r="19565" s="104" customFormat="1"/>
    <row r="19566" s="104" customFormat="1"/>
    <row r="19567" s="104" customFormat="1"/>
    <row r="19568" s="104" customFormat="1"/>
    <row r="19569" s="104" customFormat="1"/>
    <row r="19570" s="104" customFormat="1"/>
    <row r="19571" s="104" customFormat="1"/>
    <row r="19572" s="104" customFormat="1"/>
    <row r="19573" s="104" customFormat="1"/>
    <row r="19574" s="104" customFormat="1"/>
    <row r="19575" s="104" customFormat="1"/>
    <row r="19576" s="104" customFormat="1"/>
    <row r="19577" s="104" customFormat="1"/>
    <row r="19578" s="104" customFormat="1"/>
    <row r="19579" s="104" customFormat="1"/>
    <row r="19580" s="104" customFormat="1"/>
    <row r="19581" s="104" customFormat="1"/>
    <row r="19582" s="104" customFormat="1"/>
    <row r="19583" s="104" customFormat="1"/>
    <row r="19584" s="104" customFormat="1"/>
    <row r="19585" s="104" customFormat="1"/>
    <row r="19586" s="104" customFormat="1"/>
    <row r="19587" s="104" customFormat="1"/>
    <row r="19588" s="104" customFormat="1"/>
    <row r="19589" s="104" customFormat="1"/>
    <row r="19590" s="104" customFormat="1"/>
    <row r="19591" s="104" customFormat="1"/>
    <row r="19592" s="104" customFormat="1"/>
    <row r="19593" s="104" customFormat="1"/>
    <row r="19594" s="104" customFormat="1"/>
    <row r="19595" s="104" customFormat="1"/>
    <row r="19596" s="104" customFormat="1"/>
    <row r="19597" s="104" customFormat="1"/>
    <row r="19598" s="104" customFormat="1"/>
    <row r="19599" s="104" customFormat="1"/>
    <row r="19600" s="104" customFormat="1"/>
    <row r="19601" s="104" customFormat="1"/>
    <row r="19602" s="104" customFormat="1"/>
    <row r="19603" s="104" customFormat="1"/>
    <row r="19604" s="104" customFormat="1"/>
    <row r="19605" s="104" customFormat="1"/>
    <row r="19606" s="104" customFormat="1"/>
    <row r="19607" s="104" customFormat="1"/>
    <row r="19608" s="104" customFormat="1"/>
    <row r="19609" s="104" customFormat="1"/>
    <row r="19610" s="104" customFormat="1"/>
    <row r="19611" s="104" customFormat="1"/>
    <row r="19612" s="104" customFormat="1"/>
    <row r="19613" s="104" customFormat="1"/>
    <row r="19614" s="104" customFormat="1"/>
    <row r="19615" s="104" customFormat="1"/>
    <row r="19616" s="104" customFormat="1"/>
    <row r="19617" s="104" customFormat="1"/>
    <row r="19618" s="104" customFormat="1"/>
    <row r="19619" s="104" customFormat="1"/>
    <row r="19620" s="104" customFormat="1"/>
    <row r="19621" s="104" customFormat="1"/>
    <row r="19622" s="104" customFormat="1"/>
    <row r="19623" s="104" customFormat="1"/>
    <row r="19624" s="104" customFormat="1"/>
    <row r="19625" s="104" customFormat="1"/>
    <row r="19626" s="104" customFormat="1"/>
    <row r="19627" s="104" customFormat="1"/>
    <row r="19628" s="104" customFormat="1"/>
    <row r="19629" s="104" customFormat="1"/>
    <row r="19630" s="104" customFormat="1"/>
    <row r="19631" s="104" customFormat="1"/>
    <row r="19632" s="104" customFormat="1"/>
    <row r="19633" s="104" customFormat="1"/>
    <row r="19634" s="104" customFormat="1"/>
    <row r="19635" s="104" customFormat="1"/>
    <row r="19636" s="104" customFormat="1"/>
    <row r="19637" s="104" customFormat="1"/>
    <row r="19638" s="104" customFormat="1"/>
    <row r="19639" s="104" customFormat="1"/>
    <row r="19640" s="104" customFormat="1"/>
    <row r="19641" s="104" customFormat="1"/>
    <row r="19642" s="104" customFormat="1"/>
    <row r="19643" s="104" customFormat="1"/>
    <row r="19644" s="104" customFormat="1"/>
    <row r="19645" s="104" customFormat="1"/>
    <row r="19646" s="104" customFormat="1"/>
    <row r="19647" s="104" customFormat="1"/>
    <row r="19648" s="104" customFormat="1"/>
    <row r="19649" s="104" customFormat="1"/>
    <row r="19650" s="104" customFormat="1"/>
    <row r="19651" s="104" customFormat="1"/>
    <row r="19652" s="104" customFormat="1"/>
    <row r="19653" s="104" customFormat="1"/>
    <row r="19654" s="104" customFormat="1"/>
    <row r="19655" s="104" customFormat="1"/>
    <row r="19656" s="104" customFormat="1"/>
    <row r="19657" s="104" customFormat="1"/>
    <row r="19658" s="104" customFormat="1"/>
    <row r="19659" s="104" customFormat="1"/>
    <row r="19660" s="104" customFormat="1"/>
    <row r="19661" s="104" customFormat="1"/>
    <row r="19662" s="104" customFormat="1"/>
    <row r="19663" s="104" customFormat="1"/>
    <row r="19664" s="104" customFormat="1"/>
    <row r="19665" s="104" customFormat="1"/>
    <row r="19666" s="104" customFormat="1"/>
    <row r="19667" s="104" customFormat="1"/>
    <row r="19668" s="104" customFormat="1"/>
    <row r="19669" s="104" customFormat="1"/>
    <row r="19670" s="104" customFormat="1"/>
    <row r="19671" s="104" customFormat="1"/>
    <row r="19672" s="104" customFormat="1"/>
    <row r="19673" s="104" customFormat="1"/>
    <row r="19674" s="104" customFormat="1"/>
    <row r="19675" s="104" customFormat="1"/>
    <row r="19676" s="104" customFormat="1"/>
    <row r="19677" s="104" customFormat="1"/>
    <row r="19678" s="104" customFormat="1"/>
    <row r="19679" s="104" customFormat="1"/>
    <row r="19680" s="104" customFormat="1"/>
    <row r="19681" s="104" customFormat="1"/>
    <row r="19682" s="104" customFormat="1"/>
    <row r="19683" s="104" customFormat="1"/>
    <row r="19684" s="104" customFormat="1"/>
    <row r="19685" s="104" customFormat="1"/>
    <row r="19686" s="104" customFormat="1"/>
    <row r="19687" s="104" customFormat="1"/>
    <row r="19688" s="104" customFormat="1"/>
    <row r="19689" s="104" customFormat="1"/>
    <row r="19690" s="104" customFormat="1"/>
    <row r="19691" s="104" customFormat="1"/>
    <row r="19692" s="104" customFormat="1"/>
    <row r="19693" s="104" customFormat="1"/>
    <row r="19694" s="104" customFormat="1"/>
    <row r="19695" s="104" customFormat="1"/>
    <row r="19696" s="104" customFormat="1"/>
    <row r="19697" s="104" customFormat="1"/>
    <row r="19698" s="104" customFormat="1"/>
    <row r="19699" s="104" customFormat="1"/>
    <row r="19700" s="104" customFormat="1"/>
    <row r="19701" s="104" customFormat="1"/>
    <row r="19702" s="104" customFormat="1"/>
    <row r="19703" s="104" customFormat="1"/>
    <row r="19704" s="104" customFormat="1"/>
    <row r="19705" s="104" customFormat="1"/>
    <row r="19706" s="104" customFormat="1"/>
    <row r="19707" s="104" customFormat="1"/>
    <row r="19708" s="104" customFormat="1"/>
    <row r="19709" s="104" customFormat="1"/>
    <row r="19710" s="104" customFormat="1"/>
    <row r="19711" s="104" customFormat="1"/>
    <row r="19712" s="104" customFormat="1"/>
    <row r="19713" s="104" customFormat="1"/>
    <row r="19714" s="104" customFormat="1"/>
    <row r="19715" s="104" customFormat="1"/>
    <row r="19716" s="104" customFormat="1"/>
    <row r="19717" s="104" customFormat="1"/>
    <row r="19718" s="104" customFormat="1"/>
    <row r="19719" s="104" customFormat="1"/>
    <row r="19720" s="104" customFormat="1"/>
    <row r="19721" s="104" customFormat="1"/>
    <row r="19722" s="104" customFormat="1"/>
    <row r="19723" s="104" customFormat="1"/>
    <row r="19724" s="104" customFormat="1"/>
    <row r="19725" s="104" customFormat="1"/>
    <row r="19726" s="104" customFormat="1"/>
    <row r="19727" s="104" customFormat="1"/>
    <row r="19728" s="104" customFormat="1"/>
    <row r="19729" s="104" customFormat="1"/>
    <row r="19730" s="104" customFormat="1"/>
    <row r="19731" s="104" customFormat="1"/>
    <row r="19732" s="104" customFormat="1"/>
    <row r="19733" s="104" customFormat="1"/>
    <row r="19734" s="104" customFormat="1"/>
    <row r="19735" s="104" customFormat="1"/>
    <row r="19736" s="104" customFormat="1"/>
    <row r="19737" s="104" customFormat="1"/>
    <row r="19738" s="104" customFormat="1"/>
    <row r="19739" s="104" customFormat="1"/>
    <row r="19740" s="104" customFormat="1"/>
    <row r="19741" s="104" customFormat="1"/>
    <row r="19742" s="104" customFormat="1"/>
    <row r="19743" s="104" customFormat="1"/>
    <row r="19744" s="104" customFormat="1"/>
    <row r="19745" s="104" customFormat="1"/>
    <row r="19746" s="104" customFormat="1"/>
    <row r="19747" s="104" customFormat="1"/>
    <row r="19748" s="104" customFormat="1"/>
    <row r="19749" s="104" customFormat="1"/>
    <row r="19750" s="104" customFormat="1"/>
    <row r="19751" s="104" customFormat="1"/>
    <row r="19752" s="104" customFormat="1"/>
    <row r="19753" s="104" customFormat="1"/>
    <row r="19754" s="104" customFormat="1"/>
    <row r="19755" s="104" customFormat="1"/>
    <row r="19756" s="104" customFormat="1"/>
    <row r="19757" s="104" customFormat="1"/>
    <row r="19758" s="104" customFormat="1"/>
    <row r="19759" s="104" customFormat="1"/>
    <row r="19760" s="104" customFormat="1"/>
    <row r="19761" s="104" customFormat="1"/>
    <row r="19762" s="104" customFormat="1"/>
    <row r="19763" s="104" customFormat="1"/>
    <row r="19764" s="104" customFormat="1"/>
    <row r="19765" s="104" customFormat="1"/>
    <row r="19766" s="104" customFormat="1"/>
    <row r="19767" s="104" customFormat="1"/>
    <row r="19768" s="104" customFormat="1"/>
    <row r="19769" s="104" customFormat="1"/>
    <row r="19770" s="104" customFormat="1"/>
    <row r="19771" s="104" customFormat="1"/>
    <row r="19772" s="104" customFormat="1"/>
    <row r="19773" s="104" customFormat="1"/>
    <row r="19774" s="104" customFormat="1"/>
    <row r="19775" s="104" customFormat="1"/>
    <row r="19776" s="104" customFormat="1"/>
    <row r="19777" s="104" customFormat="1"/>
    <row r="19778" s="104" customFormat="1"/>
    <row r="19779" s="104" customFormat="1"/>
    <row r="19780" s="104" customFormat="1"/>
    <row r="19781" s="104" customFormat="1"/>
    <row r="19782" s="104" customFormat="1"/>
    <row r="19783" s="104" customFormat="1"/>
    <row r="19784" s="104" customFormat="1"/>
    <row r="19785" s="104" customFormat="1"/>
    <row r="19786" s="104" customFormat="1"/>
    <row r="19787" s="104" customFormat="1"/>
    <row r="19788" s="104" customFormat="1"/>
    <row r="19789" s="104" customFormat="1"/>
    <row r="19790" s="104" customFormat="1"/>
    <row r="19791" s="104" customFormat="1"/>
    <row r="19792" s="104" customFormat="1"/>
    <row r="19793" s="104" customFormat="1"/>
    <row r="19794" s="104" customFormat="1"/>
    <row r="19795" s="104" customFormat="1"/>
    <row r="19796" s="104" customFormat="1"/>
    <row r="19797" s="104" customFormat="1"/>
    <row r="19798" s="104" customFormat="1"/>
    <row r="19799" s="104" customFormat="1"/>
    <row r="19800" s="104" customFormat="1"/>
    <row r="19801" s="104" customFormat="1"/>
    <row r="19802" s="104" customFormat="1"/>
    <row r="19803" s="104" customFormat="1"/>
    <row r="19804" s="104" customFormat="1"/>
    <row r="19805" s="104" customFormat="1"/>
    <row r="19806" s="104" customFormat="1"/>
    <row r="19807" s="104" customFormat="1"/>
    <row r="19808" s="104" customFormat="1"/>
    <row r="19809" s="104" customFormat="1"/>
    <row r="19810" s="104" customFormat="1"/>
    <row r="19811" s="104" customFormat="1"/>
    <row r="19812" s="104" customFormat="1"/>
    <row r="19813" s="104" customFormat="1"/>
    <row r="19814" s="104" customFormat="1"/>
    <row r="19815" s="104" customFormat="1"/>
    <row r="19816" s="104" customFormat="1"/>
    <row r="19817" s="104" customFormat="1"/>
    <row r="19818" s="104" customFormat="1"/>
    <row r="19819" s="104" customFormat="1"/>
    <row r="19820" s="104" customFormat="1"/>
    <row r="19821" s="104" customFormat="1"/>
    <row r="19822" s="104" customFormat="1"/>
    <row r="19823" s="104" customFormat="1"/>
    <row r="19824" s="104" customFormat="1"/>
    <row r="19825" s="104" customFormat="1"/>
    <row r="19826" s="104" customFormat="1"/>
    <row r="19827" s="104" customFormat="1"/>
    <row r="19828" s="104" customFormat="1"/>
    <row r="19829" s="104" customFormat="1"/>
    <row r="19830" s="104" customFormat="1"/>
    <row r="19831" s="104" customFormat="1"/>
    <row r="19832" s="104" customFormat="1"/>
    <row r="19833" s="104" customFormat="1"/>
    <row r="19834" s="104" customFormat="1"/>
    <row r="19835" s="104" customFormat="1"/>
    <row r="19836" s="104" customFormat="1"/>
    <row r="19837" s="104" customFormat="1"/>
    <row r="19838" s="104" customFormat="1"/>
    <row r="19839" s="104" customFormat="1"/>
    <row r="19840" s="104" customFormat="1"/>
    <row r="19841" s="104" customFormat="1"/>
    <row r="19842" s="104" customFormat="1"/>
    <row r="19843" s="104" customFormat="1"/>
    <row r="19844" s="104" customFormat="1"/>
    <row r="19845" s="104" customFormat="1"/>
    <row r="19846" s="104" customFormat="1"/>
    <row r="19847" s="104" customFormat="1"/>
    <row r="19848" s="104" customFormat="1"/>
    <row r="19849" s="104" customFormat="1"/>
    <row r="19850" s="104" customFormat="1"/>
    <row r="19851" s="104" customFormat="1"/>
    <row r="19852" s="104" customFormat="1"/>
    <row r="19853" s="104" customFormat="1"/>
    <row r="19854" s="104" customFormat="1"/>
    <row r="19855" s="104" customFormat="1"/>
    <row r="19856" s="104" customFormat="1"/>
    <row r="19857" s="104" customFormat="1"/>
    <row r="19858" s="104" customFormat="1"/>
    <row r="19859" s="104" customFormat="1"/>
    <row r="19860" s="104" customFormat="1"/>
    <row r="19861" s="104" customFormat="1"/>
    <row r="19862" s="104" customFormat="1"/>
    <row r="19863" s="104" customFormat="1"/>
    <row r="19864" s="104" customFormat="1"/>
    <row r="19865" s="104" customFormat="1"/>
    <row r="19866" s="104" customFormat="1"/>
    <row r="19867" s="104" customFormat="1"/>
    <row r="19868" s="104" customFormat="1"/>
    <row r="19869" s="104" customFormat="1"/>
    <row r="19870" s="104" customFormat="1"/>
    <row r="19871" s="104" customFormat="1"/>
    <row r="19872" s="104" customFormat="1"/>
    <row r="19873" s="104" customFormat="1"/>
    <row r="19874" s="104" customFormat="1"/>
    <row r="19875" s="104" customFormat="1"/>
    <row r="19876" s="104" customFormat="1"/>
    <row r="19877" s="104" customFormat="1"/>
    <row r="19878" s="104" customFormat="1"/>
    <row r="19879" s="104" customFormat="1"/>
    <row r="19880" s="104" customFormat="1"/>
    <row r="19881" s="104" customFormat="1"/>
    <row r="19882" s="104" customFormat="1"/>
    <row r="19883" s="104" customFormat="1"/>
    <row r="19884" s="104" customFormat="1"/>
    <row r="19885" s="104" customFormat="1"/>
    <row r="19886" s="104" customFormat="1"/>
    <row r="19887" s="104" customFormat="1"/>
    <row r="19888" s="104" customFormat="1"/>
    <row r="19889" s="104" customFormat="1"/>
    <row r="19890" s="104" customFormat="1"/>
    <row r="19891" s="104" customFormat="1"/>
    <row r="19892" s="104" customFormat="1"/>
    <row r="19893" s="104" customFormat="1"/>
    <row r="19894" s="104" customFormat="1"/>
    <row r="19895" s="104" customFormat="1"/>
    <row r="19896" s="104" customFormat="1"/>
    <row r="19897" s="104" customFormat="1"/>
    <row r="19898" s="104" customFormat="1"/>
    <row r="19899" s="104" customFormat="1"/>
    <row r="19900" s="104" customFormat="1"/>
    <row r="19901" s="104" customFormat="1"/>
    <row r="19902" s="104" customFormat="1"/>
    <row r="19903" s="104" customFormat="1"/>
    <row r="19904" s="104" customFormat="1"/>
    <row r="19905" s="104" customFormat="1"/>
    <row r="19906" s="104" customFormat="1"/>
    <row r="19907" s="104" customFormat="1"/>
    <row r="19908" s="104" customFormat="1"/>
    <row r="19909" s="104" customFormat="1"/>
    <row r="19910" s="104" customFormat="1"/>
    <row r="19911" s="104" customFormat="1"/>
    <row r="19912" s="104" customFormat="1"/>
    <row r="19913" s="104" customFormat="1"/>
    <row r="19914" s="104" customFormat="1"/>
    <row r="19915" s="104" customFormat="1"/>
    <row r="19916" s="104" customFormat="1"/>
    <row r="19917" s="104" customFormat="1"/>
    <row r="19918" s="104" customFormat="1"/>
    <row r="19919" s="104" customFormat="1"/>
    <row r="19920" s="104" customFormat="1"/>
    <row r="19921" s="104" customFormat="1"/>
    <row r="19922" s="104" customFormat="1"/>
    <row r="19923" s="104" customFormat="1"/>
    <row r="19924" s="104" customFormat="1"/>
    <row r="19925" s="104" customFormat="1"/>
    <row r="19926" s="104" customFormat="1"/>
    <row r="19927" s="104" customFormat="1"/>
    <row r="19928" s="104" customFormat="1"/>
    <row r="19929" s="104" customFormat="1"/>
    <row r="19930" s="104" customFormat="1"/>
    <row r="19931" s="104" customFormat="1"/>
    <row r="19932" s="104" customFormat="1"/>
    <row r="19933" s="104" customFormat="1"/>
    <row r="19934" s="104" customFormat="1"/>
    <row r="19935" s="104" customFormat="1"/>
    <row r="19936" s="104" customFormat="1"/>
    <row r="19937" s="104" customFormat="1"/>
    <row r="19938" s="104" customFormat="1"/>
    <row r="19939" s="104" customFormat="1"/>
    <row r="19940" s="104" customFormat="1"/>
    <row r="19941" s="104" customFormat="1"/>
    <row r="19942" s="104" customFormat="1"/>
    <row r="19943" s="104" customFormat="1"/>
    <row r="19944" s="104" customFormat="1"/>
    <row r="19945" s="104" customFormat="1"/>
    <row r="19946" s="104" customFormat="1"/>
    <row r="19947" s="104" customFormat="1"/>
    <row r="19948" s="104" customFormat="1"/>
    <row r="19949" s="104" customFormat="1"/>
    <row r="19950" s="104" customFormat="1"/>
    <row r="19951" s="104" customFormat="1"/>
    <row r="19952" s="104" customFormat="1"/>
    <row r="19953" s="104" customFormat="1"/>
    <row r="19954" s="104" customFormat="1"/>
    <row r="19955" s="104" customFormat="1"/>
    <row r="19956" s="104" customFormat="1"/>
    <row r="19957" s="104" customFormat="1"/>
    <row r="19958" s="104" customFormat="1"/>
    <row r="19959" s="104" customFormat="1"/>
    <row r="19960" s="104" customFormat="1"/>
    <row r="19961" s="104" customFormat="1"/>
    <row r="19962" s="104" customFormat="1"/>
    <row r="19963" s="104" customFormat="1"/>
    <row r="19964" s="104" customFormat="1"/>
    <row r="19965" s="104" customFormat="1"/>
    <row r="19966" s="104" customFormat="1"/>
    <row r="19967" s="104" customFormat="1"/>
    <row r="19968" s="104" customFormat="1"/>
    <row r="19969" s="104" customFormat="1"/>
    <row r="19970" s="104" customFormat="1"/>
    <row r="19971" s="104" customFormat="1"/>
    <row r="19972" s="104" customFormat="1"/>
    <row r="19973" s="104" customFormat="1"/>
    <row r="19974" s="104" customFormat="1"/>
    <row r="19975" s="104" customFormat="1"/>
    <row r="19976" s="104" customFormat="1"/>
    <row r="19977" s="104" customFormat="1"/>
    <row r="19978" s="104" customFormat="1"/>
    <row r="19979" s="104" customFormat="1"/>
    <row r="19980" s="104" customFormat="1"/>
    <row r="19981" s="104" customFormat="1"/>
    <row r="19982" s="104" customFormat="1"/>
    <row r="19983" s="104" customFormat="1"/>
    <row r="19984" s="104" customFormat="1"/>
    <row r="19985" s="104" customFormat="1"/>
    <row r="19986" s="104" customFormat="1"/>
    <row r="19987" s="104" customFormat="1"/>
    <row r="19988" s="104" customFormat="1"/>
    <row r="19989" s="104" customFormat="1"/>
    <row r="19990" s="104" customFormat="1"/>
    <row r="19991" s="104" customFormat="1"/>
    <row r="19992" s="104" customFormat="1"/>
    <row r="19993" s="104" customFormat="1"/>
    <row r="19994" s="104" customFormat="1"/>
    <row r="19995" s="104" customFormat="1"/>
    <row r="19996" s="104" customFormat="1"/>
    <row r="19997" s="104" customFormat="1"/>
    <row r="19998" s="104" customFormat="1"/>
    <row r="19999" s="104" customFormat="1"/>
    <row r="20000" s="104" customFormat="1"/>
    <row r="20001" s="104" customFormat="1"/>
    <row r="20002" s="104" customFormat="1"/>
    <row r="20003" s="104" customFormat="1"/>
    <row r="20004" s="104" customFormat="1"/>
    <row r="20005" s="104" customFormat="1"/>
    <row r="20006" s="104" customFormat="1"/>
    <row r="20007" s="104" customFormat="1"/>
    <row r="20008" s="104" customFormat="1"/>
    <row r="20009" s="104" customFormat="1"/>
    <row r="20010" s="104" customFormat="1"/>
    <row r="20011" s="104" customFormat="1"/>
    <row r="20012" s="104" customFormat="1"/>
    <row r="20013" s="104" customFormat="1"/>
    <row r="20014" s="104" customFormat="1"/>
    <row r="20015" s="104" customFormat="1"/>
    <row r="20016" s="104" customFormat="1"/>
    <row r="20017" s="104" customFormat="1"/>
    <row r="20018" s="104" customFormat="1"/>
    <row r="20019" s="104" customFormat="1"/>
    <row r="20020" s="104" customFormat="1"/>
    <row r="20021" s="104" customFormat="1"/>
    <row r="20022" s="104" customFormat="1"/>
    <row r="20023" s="104" customFormat="1"/>
    <row r="20024" s="104" customFormat="1"/>
    <row r="20025" s="104" customFormat="1"/>
    <row r="20026" s="104" customFormat="1"/>
    <row r="20027" s="104" customFormat="1"/>
    <row r="20028" s="104" customFormat="1"/>
    <row r="20029" s="104" customFormat="1"/>
    <row r="20030" s="104" customFormat="1"/>
    <row r="20031" s="104" customFormat="1"/>
    <row r="20032" s="104" customFormat="1"/>
    <row r="20033" s="104" customFormat="1"/>
    <row r="20034" s="104" customFormat="1"/>
    <row r="20035" s="104" customFormat="1"/>
    <row r="20036" s="104" customFormat="1"/>
    <row r="20037" s="104" customFormat="1"/>
    <row r="20038" s="104" customFormat="1"/>
    <row r="20039" s="104" customFormat="1"/>
    <row r="20040" s="104" customFormat="1"/>
    <row r="20041" s="104" customFormat="1"/>
    <row r="20042" s="104" customFormat="1"/>
    <row r="20043" s="104" customFormat="1"/>
    <row r="20044" s="104" customFormat="1"/>
    <row r="20045" s="104" customFormat="1"/>
    <row r="20046" s="104" customFormat="1"/>
    <row r="20047" s="104" customFormat="1"/>
    <row r="20048" s="104" customFormat="1"/>
    <row r="20049" s="104" customFormat="1"/>
    <row r="20050" s="104" customFormat="1"/>
    <row r="20051" s="104" customFormat="1"/>
    <row r="20052" s="104" customFormat="1"/>
    <row r="20053" s="104" customFormat="1"/>
    <row r="20054" s="104" customFormat="1"/>
    <row r="20055" s="104" customFormat="1"/>
    <row r="20056" s="104" customFormat="1"/>
    <row r="20057" s="104" customFormat="1"/>
    <row r="20058" s="104" customFormat="1"/>
    <row r="20059" s="104" customFormat="1"/>
    <row r="20060" s="104" customFormat="1"/>
    <row r="20061" s="104" customFormat="1"/>
    <row r="20062" s="104" customFormat="1"/>
    <row r="20063" s="104" customFormat="1"/>
    <row r="20064" s="104" customFormat="1"/>
    <row r="20065" s="104" customFormat="1"/>
    <row r="20066" s="104" customFormat="1"/>
    <row r="20067" s="104" customFormat="1"/>
    <row r="20068" s="104" customFormat="1"/>
    <row r="20069" s="104" customFormat="1"/>
    <row r="20070" s="104" customFormat="1"/>
    <row r="20071" s="104" customFormat="1"/>
    <row r="20072" s="104" customFormat="1"/>
    <row r="20073" s="104" customFormat="1"/>
    <row r="20074" s="104" customFormat="1"/>
    <row r="20075" s="104" customFormat="1"/>
    <row r="20076" s="104" customFormat="1"/>
    <row r="20077" s="104" customFormat="1"/>
    <row r="20078" s="104" customFormat="1"/>
    <row r="20079" s="104" customFormat="1"/>
    <row r="20080" s="104" customFormat="1"/>
    <row r="20081" s="104" customFormat="1"/>
    <row r="20082" s="104" customFormat="1"/>
    <row r="20083" s="104" customFormat="1"/>
    <row r="20084" s="104" customFormat="1"/>
    <row r="20085" s="104" customFormat="1"/>
    <row r="20086" s="104" customFormat="1"/>
  </sheetData>
  <sheetProtection algorithmName="SHA-512" hashValue="fmEdaV4/2+dToEZGaLcwwFXAz72jT+t42abQWNSt5d+pFGFCBQSfVOePrsbFM7CeWgFF3+ahrnFLnMzyVfQB1A==" saltValue="QCLOX3iSJEx0AWTdrEiJYg==" spinCount="100000" sheet="1" scenarios="1" insertHyperlinks="0"/>
  <protectedRanges>
    <protectedRange sqref="C12:C20 E10:V24 B25:V140" name="Range1"/>
  </protectedRanges>
  <mergeCells count="4">
    <mergeCell ref="C10:D10"/>
    <mergeCell ref="B23:D24"/>
    <mergeCell ref="B10:B11"/>
    <mergeCell ref="B1:C1"/>
  </mergeCells>
  <phoneticPr fontId="0" type="noConversion"/>
  <conditionalFormatting sqref="D17 D21 D12">
    <cfRule type="expression" dxfId="71" priority="3" stopIfTrue="1">
      <formula>D12="PASS"</formula>
    </cfRule>
    <cfRule type="expression" dxfId="70" priority="4" stopIfTrue="1">
      <formula>D12="FAIL"</formula>
    </cfRule>
  </conditionalFormatting>
  <conditionalFormatting sqref="C10:D10">
    <cfRule type="expression" dxfId="69" priority="5" stopIfTrue="1">
      <formula>C10="PASS"</formula>
    </cfRule>
    <cfRule type="expression" dxfId="68" priority="6" stopIfTrue="1">
      <formula>C10="FAIL"</formula>
    </cfRule>
    <cfRule type="expression" dxfId="67" priority="7" stopIfTrue="1">
      <formula>C10="N/A"</formula>
    </cfRule>
  </conditionalFormatting>
  <conditionalFormatting sqref="D22">
    <cfRule type="expression" dxfId="66" priority="1" stopIfTrue="1">
      <formula>D22="PASS"</formula>
    </cfRule>
    <cfRule type="expression" dxfId="65" priority="2" stopIfTrue="1">
      <formula>D22="FAIL"</formula>
    </cfRule>
  </conditionalFormatting>
  <hyperlinks>
    <hyperlink ref="S8" location="'Cover Sheet'!A1" display="BACK to COVER SHEET" xr:uid="{00000000-0004-0000-1F00-000000000000}"/>
    <hyperlink ref="B8" location="Link_to_guidance_notes_TSAC_attachment" display="Link to guidance note" xr:uid="{00000000-0004-0000-1F00-000001000000}"/>
  </hyperlinks>
  <pageMargins left="0.75" right="0.75" top="1" bottom="1" header="0.5" footer="0.5"/>
  <pageSetup paperSize="9" orientation="portrait" r:id="rId1"/>
  <headerFooter alignWithMargins="0"/>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6">
    <tabColor rgb="FF9999FF"/>
  </sheetPr>
  <dimension ref="A1:CQ383"/>
  <sheetViews>
    <sheetView showGridLines="0" zoomScaleNormal="100" zoomScaleSheetLayoutView="100" workbookViewId="0">
      <selection sqref="A1:S1"/>
    </sheetView>
  </sheetViews>
  <sheetFormatPr baseColWidth="10" defaultColWidth="11.42578125" defaultRowHeight="12.75"/>
  <cols>
    <col min="1" max="95" width="5" customWidth="1"/>
  </cols>
  <sheetData>
    <row r="1" spans="1:95">
      <c r="A1" s="1210" t="s">
        <v>668</v>
      </c>
      <c r="B1" s="1211"/>
      <c r="C1" s="1211"/>
      <c r="D1" s="1211"/>
      <c r="E1" s="1211"/>
      <c r="F1" s="1211"/>
      <c r="G1" s="1211"/>
      <c r="H1" s="1211"/>
      <c r="I1" s="1211"/>
      <c r="J1" s="1211"/>
      <c r="K1" s="1211"/>
      <c r="L1" s="1211"/>
      <c r="M1" s="1211"/>
      <c r="N1" s="1211"/>
      <c r="O1" s="1211"/>
      <c r="P1" s="1211"/>
      <c r="Q1" s="1211"/>
      <c r="R1" s="1211"/>
      <c r="S1" s="1212"/>
      <c r="T1" s="1210" t="s">
        <v>669</v>
      </c>
      <c r="U1" s="1211"/>
      <c r="V1" s="1211"/>
      <c r="W1" s="1211"/>
      <c r="X1" s="1211"/>
      <c r="Y1" s="1211"/>
      <c r="Z1" s="1211"/>
      <c r="AA1" s="1211"/>
      <c r="AB1" s="1211"/>
      <c r="AC1" s="1211"/>
      <c r="AD1" s="1211"/>
      <c r="AE1" s="1211"/>
      <c r="AF1" s="1211"/>
      <c r="AG1" s="1211"/>
      <c r="AH1" s="1211"/>
      <c r="AI1" s="1211"/>
      <c r="AJ1" s="1211"/>
      <c r="AK1" s="1211"/>
      <c r="AL1" s="1212"/>
      <c r="AM1" s="1210" t="s">
        <v>670</v>
      </c>
      <c r="AN1" s="1211"/>
      <c r="AO1" s="1211"/>
      <c r="AP1" s="1211"/>
      <c r="AQ1" s="1211"/>
      <c r="AR1" s="1211"/>
      <c r="AS1" s="1211"/>
      <c r="AT1" s="1211"/>
      <c r="AU1" s="1211"/>
      <c r="AV1" s="1211"/>
      <c r="AW1" s="1211"/>
      <c r="AX1" s="1211"/>
      <c r="AY1" s="1211"/>
      <c r="AZ1" s="1211"/>
      <c r="BA1" s="1211"/>
      <c r="BB1" s="1211"/>
      <c r="BC1" s="1211"/>
      <c r="BD1" s="1211"/>
      <c r="BE1" s="1212"/>
      <c r="BF1" s="1210" t="s">
        <v>671</v>
      </c>
      <c r="BG1" s="1211"/>
      <c r="BH1" s="1211"/>
      <c r="BI1" s="1211"/>
      <c r="BJ1" s="1211"/>
      <c r="BK1" s="1211"/>
      <c r="BL1" s="1211"/>
      <c r="BM1" s="1211"/>
      <c r="BN1" s="1211"/>
      <c r="BO1" s="1211"/>
      <c r="BP1" s="1211"/>
      <c r="BQ1" s="1211"/>
      <c r="BR1" s="1211"/>
      <c r="BS1" s="1211"/>
      <c r="BT1" s="1211"/>
      <c r="BU1" s="1211"/>
      <c r="BV1" s="1211"/>
      <c r="BW1" s="1211"/>
      <c r="BX1" s="1212"/>
      <c r="BY1" s="1210" t="s">
        <v>672</v>
      </c>
      <c r="BZ1" s="1211"/>
      <c r="CA1" s="1211"/>
      <c r="CB1" s="1211"/>
      <c r="CC1" s="1211"/>
      <c r="CD1" s="1211"/>
      <c r="CE1" s="1211"/>
      <c r="CF1" s="1211"/>
      <c r="CG1" s="1211"/>
      <c r="CH1" s="1211"/>
      <c r="CI1" s="1211"/>
      <c r="CJ1" s="1211"/>
      <c r="CK1" s="1211"/>
      <c r="CL1" s="1211"/>
      <c r="CM1" s="1211"/>
      <c r="CN1" s="1211"/>
      <c r="CO1" s="1211"/>
      <c r="CP1" s="1211"/>
      <c r="CQ1" s="1212"/>
    </row>
    <row r="2" spans="1:95">
      <c r="A2" s="4"/>
      <c r="S2" s="15"/>
      <c r="T2" s="4"/>
      <c r="AL2" s="15"/>
      <c r="AM2" s="4"/>
      <c r="BE2" s="15"/>
      <c r="BF2" s="4"/>
      <c r="BX2" s="15"/>
      <c r="BY2" s="4"/>
      <c r="CQ2" s="15"/>
    </row>
    <row r="3" spans="1:95">
      <c r="A3" t="s">
        <v>39</v>
      </c>
      <c r="D3" s="1173" t="str">
        <f>IF('Cover Sheet'!$D$14&gt;0,'Cover Sheet'!$D$14,"")</f>
        <v/>
      </c>
      <c r="E3" s="1173"/>
      <c r="F3" s="1173"/>
      <c r="G3" s="1173"/>
      <c r="H3" s="1173"/>
      <c r="I3" s="1173"/>
      <c r="J3" s="1173"/>
      <c r="K3" t="s">
        <v>40</v>
      </c>
      <c r="O3" s="1173" t="str">
        <f>IF('Cover Sheet'!$O$14&gt;0,'Cover Sheet'!$O$14,"")</f>
        <v/>
      </c>
      <c r="P3" s="1173"/>
      <c r="Q3" s="1173"/>
      <c r="R3" s="1173"/>
      <c r="S3" s="1173"/>
      <c r="T3" t="s">
        <v>39</v>
      </c>
      <c r="W3" s="1173" t="str">
        <f>IF('Cover Sheet'!$D$14&gt;0,'Cover Sheet'!$D$14,"")</f>
        <v/>
      </c>
      <c r="X3" s="1173"/>
      <c r="Y3" s="1173"/>
      <c r="Z3" s="1173"/>
      <c r="AA3" s="1173"/>
      <c r="AB3" s="1173"/>
      <c r="AC3" s="1173"/>
      <c r="AD3" t="s">
        <v>40</v>
      </c>
      <c r="AH3" s="1173" t="str">
        <f>IF('Cover Sheet'!$O$14&gt;0,'Cover Sheet'!$O$14,"")</f>
        <v/>
      </c>
      <c r="AI3" s="1173"/>
      <c r="AJ3" s="1173"/>
      <c r="AK3" s="1173"/>
      <c r="AL3" s="1419"/>
      <c r="AM3" t="s">
        <v>39</v>
      </c>
      <c r="AP3" s="1173" t="str">
        <f>IF('Cover Sheet'!$D$14&gt;0,'Cover Sheet'!$D$14,"")</f>
        <v/>
      </c>
      <c r="AQ3" s="1173"/>
      <c r="AR3" s="1173"/>
      <c r="AS3" s="1173"/>
      <c r="AT3" s="1173"/>
      <c r="AU3" s="1173"/>
      <c r="AV3" s="1173"/>
      <c r="AW3" t="s">
        <v>40</v>
      </c>
      <c r="BA3" s="1173" t="str">
        <f>IF('Cover Sheet'!$O$14&gt;0,'Cover Sheet'!$O$14,"")</f>
        <v/>
      </c>
      <c r="BB3" s="1173"/>
      <c r="BC3" s="1173"/>
      <c r="BD3" s="1173"/>
      <c r="BE3" s="1419"/>
      <c r="BF3" t="s">
        <v>39</v>
      </c>
      <c r="BI3" s="1173" t="str">
        <f>IF('Cover Sheet'!$D$14&gt;0,'Cover Sheet'!$D$14,"")</f>
        <v/>
      </c>
      <c r="BJ3" s="1173"/>
      <c r="BK3" s="1173"/>
      <c r="BL3" s="1173"/>
      <c r="BM3" s="1173"/>
      <c r="BN3" s="1173"/>
      <c r="BO3" s="1173"/>
      <c r="BP3" t="s">
        <v>40</v>
      </c>
      <c r="BT3" s="1173" t="str">
        <f>IF('Cover Sheet'!$O$14&gt;0,'Cover Sheet'!$O$14,"")</f>
        <v/>
      </c>
      <c r="BU3" s="1173"/>
      <c r="BV3" s="1173"/>
      <c r="BW3" s="1173"/>
      <c r="BX3" s="1419"/>
      <c r="BY3" t="s">
        <v>39</v>
      </c>
      <c r="CB3" s="1173" t="str">
        <f>IF('Cover Sheet'!$D$14&gt;0,'Cover Sheet'!$D$14,"")</f>
        <v/>
      </c>
      <c r="CC3" s="1173"/>
      <c r="CD3" s="1173"/>
      <c r="CE3" s="1173"/>
      <c r="CF3" s="1173"/>
      <c r="CG3" s="1173"/>
      <c r="CH3" s="1173"/>
      <c r="CI3" t="s">
        <v>40</v>
      </c>
      <c r="CM3" s="1173" t="str">
        <f>IF('Cover Sheet'!$O$14&gt;0,'Cover Sheet'!$O$14,"")</f>
        <v/>
      </c>
      <c r="CN3" s="1173"/>
      <c r="CO3" s="1173"/>
      <c r="CP3" s="1173"/>
      <c r="CQ3" s="1419"/>
    </row>
    <row r="4" spans="1:95">
      <c r="A4" s="4"/>
      <c r="S4" s="15"/>
      <c r="T4" s="4"/>
      <c r="AL4" s="15"/>
      <c r="AM4" s="4"/>
      <c r="BE4" s="15"/>
      <c r="BF4" s="4"/>
      <c r="BX4" s="15"/>
      <c r="BY4" s="4"/>
      <c r="CQ4" s="15"/>
    </row>
    <row r="5" spans="1:95" ht="12.75" customHeight="1">
      <c r="A5" s="1227"/>
      <c r="B5" s="1228"/>
      <c r="C5" s="1228"/>
      <c r="D5" s="1228"/>
      <c r="E5" s="1228"/>
      <c r="F5" s="1228"/>
      <c r="G5" s="1228"/>
      <c r="H5" s="1228"/>
      <c r="I5" s="1228"/>
      <c r="J5" s="1228"/>
      <c r="K5" s="1228"/>
      <c r="L5" s="1228"/>
      <c r="M5" s="1228"/>
      <c r="N5" s="1228"/>
      <c r="O5" s="1228"/>
      <c r="P5" s="1228"/>
      <c r="Q5" s="1228"/>
      <c r="R5" s="1228"/>
      <c r="S5" s="1229"/>
      <c r="T5" s="1227"/>
      <c r="U5" s="1228"/>
      <c r="V5" s="1228"/>
      <c r="W5" s="1228"/>
      <c r="X5" s="1228"/>
      <c r="Y5" s="1228"/>
      <c r="Z5" s="1228"/>
      <c r="AA5" s="1228"/>
      <c r="AB5" s="1228"/>
      <c r="AC5" s="1228"/>
      <c r="AD5" s="1228"/>
      <c r="AE5" s="1228"/>
      <c r="AF5" s="1228"/>
      <c r="AG5" s="1228"/>
      <c r="AH5" s="1228"/>
      <c r="AI5" s="1228"/>
      <c r="AJ5" s="1228"/>
      <c r="AK5" s="1228"/>
      <c r="AL5" s="1229"/>
      <c r="AM5" s="1227"/>
      <c r="AN5" s="1228"/>
      <c r="AO5" s="1228"/>
      <c r="AP5" s="1228"/>
      <c r="AQ5" s="1228"/>
      <c r="AR5" s="1228"/>
      <c r="AS5" s="1228"/>
      <c r="AT5" s="1228"/>
      <c r="AU5" s="1228"/>
      <c r="AV5" s="1228"/>
      <c r="AW5" s="1228"/>
      <c r="AX5" s="1228"/>
      <c r="AY5" s="1228"/>
      <c r="AZ5" s="1228"/>
      <c r="BA5" s="1228"/>
      <c r="BB5" s="1228"/>
      <c r="BC5" s="1228"/>
      <c r="BD5" s="1228"/>
      <c r="BE5" s="1229"/>
      <c r="BF5" s="1227"/>
      <c r="BG5" s="1228"/>
      <c r="BH5" s="1228"/>
      <c r="BI5" s="1228"/>
      <c r="BJ5" s="1228"/>
      <c r="BK5" s="1228"/>
      <c r="BL5" s="1228"/>
      <c r="BM5" s="1228"/>
      <c r="BN5" s="1228"/>
      <c r="BO5" s="1228"/>
      <c r="BP5" s="1228"/>
      <c r="BQ5" s="1228"/>
      <c r="BR5" s="1228"/>
      <c r="BS5" s="1228"/>
      <c r="BT5" s="1228"/>
      <c r="BU5" s="1228"/>
      <c r="BV5" s="1228"/>
      <c r="BW5" s="1228"/>
      <c r="BX5" s="1229"/>
      <c r="BY5" s="19"/>
      <c r="BZ5" s="20"/>
      <c r="CA5" s="20"/>
      <c r="CB5" s="20"/>
      <c r="CC5" s="20"/>
      <c r="CD5" s="20"/>
      <c r="CE5" s="20"/>
      <c r="CF5" s="20"/>
      <c r="CG5" s="20"/>
      <c r="CH5" s="20"/>
      <c r="CI5" s="20"/>
      <c r="CJ5" s="20"/>
      <c r="CK5" s="20"/>
      <c r="CL5" s="20"/>
      <c r="CM5" s="20"/>
      <c r="CN5" s="20"/>
      <c r="CO5" s="20"/>
      <c r="CP5" s="20"/>
      <c r="CQ5" s="21"/>
    </row>
    <row r="6" spans="1:95">
      <c r="A6" s="28"/>
      <c r="B6" s="28"/>
      <c r="C6" s="26"/>
      <c r="D6" s="28"/>
      <c r="E6" s="26"/>
      <c r="F6" s="26"/>
      <c r="G6" s="26"/>
      <c r="H6" s="26"/>
      <c r="I6" s="26"/>
      <c r="J6" s="26"/>
      <c r="K6" s="26"/>
      <c r="L6" s="26"/>
      <c r="M6" s="26"/>
      <c r="N6" s="26"/>
      <c r="O6" s="26"/>
      <c r="P6" s="26"/>
      <c r="Q6" s="26"/>
      <c r="R6" s="26"/>
      <c r="S6" s="27"/>
      <c r="T6" s="28"/>
      <c r="U6" s="28"/>
      <c r="V6" s="26"/>
      <c r="W6" s="28"/>
      <c r="X6" s="26"/>
      <c r="Y6" s="26"/>
      <c r="Z6" s="26"/>
      <c r="AA6" s="26"/>
      <c r="AB6" s="26"/>
      <c r="AC6" s="26"/>
      <c r="AD6" s="26"/>
      <c r="AE6" s="26"/>
      <c r="AF6" s="26"/>
      <c r="AG6" s="26"/>
      <c r="AH6" s="26"/>
      <c r="AI6" s="26"/>
      <c r="AJ6" s="26"/>
      <c r="AK6" s="26"/>
      <c r="AL6" s="27"/>
      <c r="AM6" s="28"/>
      <c r="AN6" s="28"/>
      <c r="AO6" s="26"/>
      <c r="AP6" s="28"/>
      <c r="AQ6" s="26"/>
      <c r="AR6" s="26"/>
      <c r="AS6" s="26"/>
      <c r="AT6" s="26"/>
      <c r="AU6" s="26"/>
      <c r="AV6" s="26"/>
      <c r="AW6" s="26"/>
      <c r="AX6" s="26"/>
      <c r="AY6" s="26"/>
      <c r="AZ6" s="26"/>
      <c r="BA6" s="26"/>
      <c r="BB6" s="26"/>
      <c r="BC6" s="26"/>
      <c r="BD6" s="26"/>
      <c r="BE6" s="27"/>
      <c r="BF6" s="28"/>
      <c r="BG6" s="28"/>
      <c r="BH6" s="26"/>
      <c r="BI6" s="28"/>
      <c r="BJ6" s="26"/>
      <c r="BK6" s="26"/>
      <c r="BL6" s="26"/>
      <c r="BM6" s="26"/>
      <c r="BN6" s="26"/>
      <c r="BO6" s="26"/>
      <c r="BP6" s="26"/>
      <c r="BQ6" s="26"/>
      <c r="BR6" s="26"/>
      <c r="BS6" s="26"/>
      <c r="BT6" s="26"/>
      <c r="BU6" s="26"/>
      <c r="BV6" s="26"/>
      <c r="BW6" s="26"/>
      <c r="BX6" s="27"/>
      <c r="BY6" s="25"/>
      <c r="BZ6" s="26"/>
      <c r="CA6" s="26"/>
      <c r="CB6" s="26"/>
      <c r="CC6" s="26"/>
      <c r="CD6" s="26"/>
      <c r="CE6" s="26"/>
      <c r="CF6" s="26"/>
      <c r="CG6" s="26"/>
      <c r="CH6" s="26"/>
      <c r="CI6" s="26"/>
      <c r="CJ6" s="26"/>
      <c r="CK6" s="26"/>
      <c r="CL6" s="26"/>
      <c r="CM6" s="26"/>
      <c r="CN6" s="26"/>
      <c r="CO6" s="26"/>
      <c r="CP6" s="26"/>
      <c r="CQ6" s="27"/>
    </row>
    <row r="7" spans="1:95">
      <c r="A7" s="28"/>
      <c r="B7" s="388" t="s">
        <v>227</v>
      </c>
      <c r="C7" s="26"/>
      <c r="D7" s="28"/>
      <c r="E7" s="26"/>
      <c r="F7" s="26"/>
      <c r="G7" s="26"/>
      <c r="H7" s="26"/>
      <c r="I7" s="26"/>
      <c r="J7" s="26"/>
      <c r="K7" s="26"/>
      <c r="L7" s="26"/>
      <c r="M7" s="26"/>
      <c r="N7" s="26"/>
      <c r="O7" s="26"/>
      <c r="P7" s="26"/>
      <c r="Q7" s="26"/>
      <c r="R7" s="26"/>
      <c r="S7" s="27"/>
      <c r="T7" s="28"/>
      <c r="U7" s="388" t="s">
        <v>227</v>
      </c>
      <c r="V7" s="26"/>
      <c r="W7" s="28"/>
      <c r="X7" s="26"/>
      <c r="Y7" s="26"/>
      <c r="Z7" s="26"/>
      <c r="AA7" s="26"/>
      <c r="AB7" s="26"/>
      <c r="AC7" s="26"/>
      <c r="AD7" s="26"/>
      <c r="AE7" s="26"/>
      <c r="AF7" s="26"/>
      <c r="AG7" s="26"/>
      <c r="AH7" s="26"/>
      <c r="AI7" s="26"/>
      <c r="AJ7" s="26"/>
      <c r="AK7" s="26"/>
      <c r="AL7" s="27"/>
      <c r="AM7" s="28"/>
      <c r="AN7" s="388" t="s">
        <v>227</v>
      </c>
      <c r="AO7" s="26"/>
      <c r="AP7" s="28"/>
      <c r="AQ7" s="26"/>
      <c r="AR7" s="26"/>
      <c r="AS7" s="26"/>
      <c r="AT7" s="26"/>
      <c r="AU7" s="26"/>
      <c r="AV7" s="26"/>
      <c r="AW7" s="26"/>
      <c r="AX7" s="26"/>
      <c r="AY7" s="26"/>
      <c r="AZ7" s="26"/>
      <c r="BA7" s="26"/>
      <c r="BB7" s="26"/>
      <c r="BC7" s="26"/>
      <c r="BD7" s="26"/>
      <c r="BE7" s="27"/>
      <c r="BF7" s="28"/>
      <c r="BG7" s="388" t="s">
        <v>227</v>
      </c>
      <c r="BH7" s="26"/>
      <c r="BI7" s="28"/>
      <c r="BJ7" s="26"/>
      <c r="BK7" s="26"/>
      <c r="BL7" s="26"/>
      <c r="BM7" s="26"/>
      <c r="BN7" s="26"/>
      <c r="BO7" s="26"/>
      <c r="BP7" s="26"/>
      <c r="BQ7" s="26"/>
      <c r="BR7" s="26"/>
      <c r="BS7" s="26"/>
      <c r="BT7" s="26"/>
      <c r="BU7" s="26"/>
      <c r="BV7" s="26"/>
      <c r="BW7" s="26"/>
      <c r="BX7" s="27"/>
      <c r="BY7" s="25"/>
      <c r="BZ7" s="388" t="s">
        <v>227</v>
      </c>
      <c r="CA7" s="26"/>
      <c r="CB7" s="26"/>
      <c r="CC7" s="26"/>
      <c r="CD7" s="26"/>
      <c r="CE7" s="26"/>
      <c r="CF7" s="26"/>
      <c r="CG7" s="26"/>
      <c r="CH7" s="26"/>
      <c r="CI7" s="26"/>
      <c r="CJ7" s="26"/>
      <c r="CK7" s="26"/>
      <c r="CL7" s="26"/>
      <c r="CM7" s="26"/>
      <c r="CN7" s="26"/>
      <c r="CO7" s="26"/>
      <c r="CP7" s="26"/>
      <c r="CQ7" s="27"/>
    </row>
    <row r="8" spans="1:95">
      <c r="A8" s="28"/>
      <c r="B8" s="252"/>
      <c r="C8" s="26"/>
      <c r="D8" s="28"/>
      <c r="E8" s="26"/>
      <c r="F8" s="26"/>
      <c r="G8" s="26"/>
      <c r="H8" s="26"/>
      <c r="I8" s="26"/>
      <c r="J8" s="26"/>
      <c r="K8" s="26"/>
      <c r="L8" s="26"/>
      <c r="M8" s="26"/>
      <c r="N8" s="26"/>
      <c r="O8" s="26"/>
      <c r="P8" s="26"/>
      <c r="Q8" s="26"/>
      <c r="R8" s="26"/>
      <c r="S8" s="27"/>
      <c r="T8" s="28"/>
      <c r="U8" s="252"/>
      <c r="V8" s="26"/>
      <c r="W8" s="28"/>
      <c r="X8" s="26"/>
      <c r="Y8" s="26"/>
      <c r="Z8" s="26"/>
      <c r="AA8" s="26"/>
      <c r="AB8" s="26"/>
      <c r="AC8" s="26"/>
      <c r="AD8" s="26"/>
      <c r="AE8" s="26"/>
      <c r="AF8" s="26"/>
      <c r="AG8" s="26"/>
      <c r="AH8" s="26"/>
      <c r="AI8" s="26"/>
      <c r="AJ8" s="26"/>
      <c r="AK8" s="26"/>
      <c r="AL8" s="27"/>
      <c r="AM8" s="28"/>
      <c r="AN8" s="252"/>
      <c r="AO8" s="26"/>
      <c r="AP8" s="28"/>
      <c r="AQ8" s="26"/>
      <c r="AR8" s="26"/>
      <c r="AS8" s="26"/>
      <c r="AT8" s="26"/>
      <c r="AU8" s="26"/>
      <c r="AV8" s="26"/>
      <c r="AW8" s="26"/>
      <c r="AX8" s="26"/>
      <c r="AY8" s="26"/>
      <c r="AZ8" s="26"/>
      <c r="BA8" s="26"/>
      <c r="BB8" s="26"/>
      <c r="BC8" s="26"/>
      <c r="BD8" s="26"/>
      <c r="BE8" s="27"/>
      <c r="BF8" s="28"/>
      <c r="BG8" s="252"/>
      <c r="BH8" s="26"/>
      <c r="BI8" s="28"/>
      <c r="BJ8" s="26"/>
      <c r="BK8" s="26"/>
      <c r="BL8" s="26"/>
      <c r="BM8" s="26"/>
      <c r="BN8" s="26"/>
      <c r="BO8" s="26"/>
      <c r="BP8" s="26"/>
      <c r="BQ8" s="26"/>
      <c r="BR8" s="26"/>
      <c r="BS8" s="26"/>
      <c r="BT8" s="26"/>
      <c r="BU8" s="26"/>
      <c r="BV8" s="26"/>
      <c r="BW8" s="26"/>
      <c r="BX8" s="27"/>
      <c r="BY8" s="25"/>
      <c r="BZ8" s="252"/>
      <c r="CA8" s="26"/>
      <c r="CB8" s="26"/>
      <c r="CC8" s="26"/>
      <c r="CD8" s="26"/>
      <c r="CE8" s="26"/>
      <c r="CF8" s="26"/>
      <c r="CG8" s="26"/>
      <c r="CH8" s="26"/>
      <c r="CI8" s="26"/>
      <c r="CJ8" s="26"/>
      <c r="CK8" s="26"/>
      <c r="CL8" s="26"/>
      <c r="CM8" s="26"/>
      <c r="CN8" s="26"/>
      <c r="CO8" s="26"/>
      <c r="CP8" s="26"/>
      <c r="CQ8" s="27"/>
    </row>
    <row r="9" spans="1:95">
      <c r="A9" s="28"/>
      <c r="B9" s="388" t="s">
        <v>228</v>
      </c>
      <c r="C9" s="26"/>
      <c r="D9" s="28"/>
      <c r="E9" s="26"/>
      <c r="F9" s="26"/>
      <c r="G9" s="26"/>
      <c r="H9" s="26"/>
      <c r="I9" s="26"/>
      <c r="J9" s="26"/>
      <c r="K9" s="26"/>
      <c r="L9" s="26"/>
      <c r="M9" s="26"/>
      <c r="N9" s="26"/>
      <c r="O9" s="26"/>
      <c r="P9" s="26"/>
      <c r="Q9" s="26"/>
      <c r="R9" s="26"/>
      <c r="S9" s="27"/>
      <c r="T9" s="28"/>
      <c r="U9" s="388" t="s">
        <v>228</v>
      </c>
      <c r="V9" s="26"/>
      <c r="W9" s="28"/>
      <c r="X9" s="26"/>
      <c r="Y9" s="26"/>
      <c r="Z9" s="26"/>
      <c r="AA9" s="26"/>
      <c r="AB9" s="26"/>
      <c r="AC9" s="26"/>
      <c r="AD9" s="26"/>
      <c r="AE9" s="26"/>
      <c r="AF9" s="26"/>
      <c r="AG9" s="26"/>
      <c r="AH9" s="26"/>
      <c r="AI9" s="26"/>
      <c r="AJ9" s="26"/>
      <c r="AK9" s="26"/>
      <c r="AL9" s="27"/>
      <c r="AM9" s="28"/>
      <c r="AN9" s="388" t="s">
        <v>228</v>
      </c>
      <c r="AO9" s="26"/>
      <c r="AP9" s="28"/>
      <c r="AQ9" s="26"/>
      <c r="AR9" s="26"/>
      <c r="AS9" s="26"/>
      <c r="AT9" s="26"/>
      <c r="AU9" s="26"/>
      <c r="AV9" s="26"/>
      <c r="AW9" s="26"/>
      <c r="AX9" s="26"/>
      <c r="AY9" s="26"/>
      <c r="AZ9" s="26"/>
      <c r="BA9" s="26"/>
      <c r="BB9" s="26"/>
      <c r="BC9" s="26"/>
      <c r="BD9" s="26"/>
      <c r="BE9" s="27"/>
      <c r="BF9" s="28"/>
      <c r="BG9" s="388" t="s">
        <v>228</v>
      </c>
      <c r="BH9" s="26"/>
      <c r="BI9" s="28"/>
      <c r="BJ9" s="26"/>
      <c r="BK9" s="26"/>
      <c r="BL9" s="26"/>
      <c r="BM9" s="26"/>
      <c r="BN9" s="26"/>
      <c r="BO9" s="26"/>
      <c r="BP9" s="26"/>
      <c r="BQ9" s="26"/>
      <c r="BR9" s="26"/>
      <c r="BS9" s="26"/>
      <c r="BT9" s="26"/>
      <c r="BU9" s="26"/>
      <c r="BV9" s="26"/>
      <c r="BW9" s="26"/>
      <c r="BX9" s="27"/>
      <c r="BY9" s="25"/>
      <c r="BZ9" s="388" t="s">
        <v>228</v>
      </c>
      <c r="CA9" s="26"/>
      <c r="CB9" s="26"/>
      <c r="CC9" s="26"/>
      <c r="CD9" s="26"/>
      <c r="CE9" s="26"/>
      <c r="CF9" s="26"/>
      <c r="CG9" s="26"/>
      <c r="CH9" s="26"/>
      <c r="CI9" s="26"/>
      <c r="CJ9" s="26"/>
      <c r="CK9" s="26"/>
      <c r="CL9" s="26"/>
      <c r="CM9" s="26"/>
      <c r="CN9" s="26"/>
      <c r="CO9" s="26"/>
      <c r="CP9" s="26"/>
      <c r="CQ9" s="27"/>
    </row>
    <row r="10" spans="1:95">
      <c r="A10" s="28"/>
      <c r="B10" s="252"/>
      <c r="C10" s="26"/>
      <c r="D10" s="26"/>
      <c r="E10" s="26"/>
      <c r="F10" s="26"/>
      <c r="G10" s="26"/>
      <c r="H10" s="26"/>
      <c r="I10" s="26"/>
      <c r="J10" s="26"/>
      <c r="K10" s="26"/>
      <c r="L10" s="26"/>
      <c r="M10" s="26"/>
      <c r="N10" s="26"/>
      <c r="O10" s="26"/>
      <c r="P10" s="26"/>
      <c r="Q10" s="26"/>
      <c r="R10" s="26"/>
      <c r="S10" s="27"/>
      <c r="T10" s="28"/>
      <c r="U10" s="252"/>
      <c r="V10" s="26"/>
      <c r="W10" s="26"/>
      <c r="X10" s="26"/>
      <c r="Y10" s="26"/>
      <c r="Z10" s="26"/>
      <c r="AA10" s="26"/>
      <c r="AB10" s="26"/>
      <c r="AC10" s="26"/>
      <c r="AD10" s="26"/>
      <c r="AE10" s="26"/>
      <c r="AF10" s="26"/>
      <c r="AG10" s="26"/>
      <c r="AH10" s="26"/>
      <c r="AI10" s="26"/>
      <c r="AJ10" s="26"/>
      <c r="AK10" s="26"/>
      <c r="AL10" s="27"/>
      <c r="AM10" s="28"/>
      <c r="AN10" s="252"/>
      <c r="AO10" s="26"/>
      <c r="AP10" s="26"/>
      <c r="AQ10" s="26"/>
      <c r="AR10" s="26"/>
      <c r="AS10" s="26"/>
      <c r="AT10" s="26"/>
      <c r="AU10" s="26"/>
      <c r="AV10" s="26"/>
      <c r="AW10" s="26"/>
      <c r="AX10" s="26"/>
      <c r="AY10" s="26"/>
      <c r="AZ10" s="26"/>
      <c r="BA10" s="26"/>
      <c r="BB10" s="26"/>
      <c r="BC10" s="26"/>
      <c r="BD10" s="26"/>
      <c r="BE10" s="27"/>
      <c r="BF10" s="28"/>
      <c r="BG10" s="252"/>
      <c r="BH10" s="26"/>
      <c r="BI10" s="26"/>
      <c r="BJ10" s="26"/>
      <c r="BK10" s="26"/>
      <c r="BL10" s="26"/>
      <c r="BM10" s="26"/>
      <c r="BN10" s="26"/>
      <c r="BO10" s="26"/>
      <c r="BP10" s="26"/>
      <c r="BQ10" s="26"/>
      <c r="BR10" s="26"/>
      <c r="BS10" s="26"/>
      <c r="BT10" s="26"/>
      <c r="BU10" s="26"/>
      <c r="BV10" s="26"/>
      <c r="BW10" s="26"/>
      <c r="BX10" s="27"/>
      <c r="BY10" s="25"/>
      <c r="BZ10" s="252"/>
      <c r="CA10" s="26"/>
      <c r="CB10" s="26"/>
      <c r="CC10" s="26"/>
      <c r="CD10" s="26"/>
      <c r="CE10" s="26"/>
      <c r="CF10" s="26"/>
      <c r="CG10" s="26"/>
      <c r="CH10" s="26"/>
      <c r="CI10" s="26"/>
      <c r="CJ10" s="26"/>
      <c r="CK10" s="26"/>
      <c r="CL10" s="26"/>
      <c r="CM10" s="26"/>
      <c r="CN10" s="26"/>
      <c r="CO10" s="26"/>
      <c r="CP10" s="26"/>
      <c r="CQ10" s="27"/>
    </row>
    <row r="11" spans="1:95">
      <c r="A11" s="25"/>
      <c r="B11" s="388" t="s">
        <v>229</v>
      </c>
      <c r="C11" s="26"/>
      <c r="D11" s="26"/>
      <c r="E11" s="26"/>
      <c r="F11" s="26"/>
      <c r="G11" s="26"/>
      <c r="H11" s="26"/>
      <c r="I11" s="26"/>
      <c r="J11" s="26"/>
      <c r="K11" s="26"/>
      <c r="L11" s="26"/>
      <c r="M11" s="26"/>
      <c r="N11" s="26"/>
      <c r="O11" s="26"/>
      <c r="P11" s="26"/>
      <c r="Q11" s="26"/>
      <c r="R11" s="26"/>
      <c r="S11" s="27"/>
      <c r="T11" s="25"/>
      <c r="U11" s="388" t="s">
        <v>229</v>
      </c>
      <c r="V11" s="26"/>
      <c r="W11" s="26"/>
      <c r="X11" s="26"/>
      <c r="Y11" s="26"/>
      <c r="Z11" s="26"/>
      <c r="AA11" s="26"/>
      <c r="AB11" s="26"/>
      <c r="AC11" s="26"/>
      <c r="AD11" s="26"/>
      <c r="AE11" s="26"/>
      <c r="AF11" s="26"/>
      <c r="AG11" s="26"/>
      <c r="AH11" s="26"/>
      <c r="AI11" s="26"/>
      <c r="AJ11" s="26"/>
      <c r="AK11" s="26"/>
      <c r="AL11" s="27"/>
      <c r="AM11" s="25"/>
      <c r="AN11" s="388" t="s">
        <v>229</v>
      </c>
      <c r="AO11" s="26"/>
      <c r="AP11" s="26"/>
      <c r="AQ11" s="26"/>
      <c r="AR11" s="26"/>
      <c r="AS11" s="26"/>
      <c r="AT11" s="26"/>
      <c r="AU11" s="26"/>
      <c r="AV11" s="26"/>
      <c r="AW11" s="26"/>
      <c r="AX11" s="26"/>
      <c r="AY11" s="26"/>
      <c r="AZ11" s="26"/>
      <c r="BA11" s="26"/>
      <c r="BB11" s="26"/>
      <c r="BC11" s="26"/>
      <c r="BD11" s="26"/>
      <c r="BE11" s="27"/>
      <c r="BF11" s="25"/>
      <c r="BG11" s="388" t="s">
        <v>229</v>
      </c>
      <c r="BH11" s="26"/>
      <c r="BI11" s="26"/>
      <c r="BJ11" s="26"/>
      <c r="BK11" s="26"/>
      <c r="BL11" s="26"/>
      <c r="BM11" s="26"/>
      <c r="BN11" s="26"/>
      <c r="BO11" s="26"/>
      <c r="BP11" s="26"/>
      <c r="BQ11" s="26"/>
      <c r="BR11" s="26"/>
      <c r="BS11" s="26"/>
      <c r="BT11" s="26"/>
      <c r="BU11" s="26"/>
      <c r="BV11" s="26"/>
      <c r="BW11" s="26"/>
      <c r="BX11" s="27"/>
      <c r="BY11" s="25"/>
      <c r="BZ11" s="388" t="s">
        <v>229</v>
      </c>
      <c r="CA11" s="26"/>
      <c r="CB11" s="26"/>
      <c r="CC11" s="28"/>
      <c r="CD11" s="26"/>
      <c r="CE11" s="28"/>
      <c r="CF11" s="26"/>
      <c r="CG11" s="26"/>
      <c r="CH11" s="26"/>
      <c r="CI11" s="26"/>
      <c r="CJ11" s="26"/>
      <c r="CK11" s="26"/>
      <c r="CL11" s="26"/>
      <c r="CM11" s="26"/>
      <c r="CN11" s="26"/>
      <c r="CO11" s="26"/>
      <c r="CP11" s="26"/>
      <c r="CQ11" s="27"/>
    </row>
    <row r="12" spans="1:95">
      <c r="A12" s="25"/>
      <c r="B12" s="26"/>
      <c r="C12" s="26"/>
      <c r="D12" s="26"/>
      <c r="E12" s="26"/>
      <c r="F12" s="26"/>
      <c r="G12" s="28"/>
      <c r="H12" s="26"/>
      <c r="I12" s="26"/>
      <c r="J12" s="26"/>
      <c r="K12" s="26"/>
      <c r="L12" s="26"/>
      <c r="M12" s="26"/>
      <c r="N12" s="26"/>
      <c r="O12" s="26"/>
      <c r="P12" s="26"/>
      <c r="Q12" s="26"/>
      <c r="R12" s="26"/>
      <c r="S12" s="27"/>
      <c r="T12" s="25"/>
      <c r="U12" s="26"/>
      <c r="V12" s="26"/>
      <c r="W12" s="26"/>
      <c r="X12" s="26"/>
      <c r="Y12" s="26"/>
      <c r="Z12" s="28"/>
      <c r="AA12" s="26"/>
      <c r="AB12" s="26"/>
      <c r="AC12" s="26"/>
      <c r="AD12" s="26"/>
      <c r="AE12" s="26"/>
      <c r="AF12" s="26"/>
      <c r="AG12" s="26"/>
      <c r="AH12" s="26"/>
      <c r="AI12" s="26"/>
      <c r="AJ12" s="26"/>
      <c r="AK12" s="26"/>
      <c r="AL12" s="27"/>
      <c r="AM12" s="25"/>
      <c r="AN12" s="26"/>
      <c r="AO12" s="26"/>
      <c r="AP12" s="26"/>
      <c r="AQ12" s="26"/>
      <c r="AR12" s="26"/>
      <c r="AS12" s="28"/>
      <c r="AT12" s="26"/>
      <c r="AU12" s="26"/>
      <c r="AV12" s="26"/>
      <c r="AW12" s="26"/>
      <c r="AX12" s="26"/>
      <c r="AY12" s="26"/>
      <c r="AZ12" s="26"/>
      <c r="BA12" s="26"/>
      <c r="BB12" s="26"/>
      <c r="BC12" s="26"/>
      <c r="BD12" s="26"/>
      <c r="BE12" s="27"/>
      <c r="BF12" s="25"/>
      <c r="BG12" s="26"/>
      <c r="BH12" s="26"/>
      <c r="BI12" s="26"/>
      <c r="BJ12" s="26"/>
      <c r="BK12" s="26"/>
      <c r="BL12" s="26"/>
      <c r="BM12" s="26"/>
      <c r="BN12" s="26"/>
      <c r="BO12" s="26"/>
      <c r="BP12" s="26"/>
      <c r="BQ12" s="26"/>
      <c r="BR12" s="26"/>
      <c r="BS12" s="26"/>
      <c r="BT12" s="26"/>
      <c r="BU12" s="26"/>
      <c r="BV12" s="26"/>
      <c r="BW12" s="26"/>
      <c r="BX12" s="27"/>
      <c r="BY12" s="25"/>
      <c r="BZ12" s="26"/>
      <c r="CA12" s="26"/>
      <c r="CB12" s="26"/>
      <c r="CC12" s="26"/>
      <c r="CD12" s="26"/>
      <c r="CE12" s="26"/>
      <c r="CF12" s="26"/>
      <c r="CG12" s="26"/>
      <c r="CH12" s="26"/>
      <c r="CI12" s="26"/>
      <c r="CJ12" s="26"/>
      <c r="CK12" s="26"/>
      <c r="CL12" s="26"/>
      <c r="CM12" s="26"/>
      <c r="CN12" s="26"/>
      <c r="CO12" s="26"/>
      <c r="CP12" s="26"/>
      <c r="CQ12" s="27"/>
    </row>
    <row r="13" spans="1:95">
      <c r="A13" s="25"/>
      <c r="B13" s="26"/>
      <c r="C13" s="26"/>
      <c r="D13" s="26"/>
      <c r="E13" s="26"/>
      <c r="F13" s="26"/>
      <c r="G13" s="28"/>
      <c r="H13" s="26"/>
      <c r="I13" s="26"/>
      <c r="J13" s="26"/>
      <c r="K13" s="26"/>
      <c r="L13" s="26"/>
      <c r="M13" s="26"/>
      <c r="N13" s="26"/>
      <c r="O13" s="26"/>
      <c r="P13" s="26"/>
      <c r="Q13" s="26"/>
      <c r="R13" s="26"/>
      <c r="S13" s="27"/>
      <c r="T13" s="25"/>
      <c r="U13" s="26"/>
      <c r="V13" s="26"/>
      <c r="W13" s="26"/>
      <c r="X13" s="26"/>
      <c r="Y13" s="26"/>
      <c r="Z13" s="28"/>
      <c r="AA13" s="26"/>
      <c r="AB13" s="26"/>
      <c r="AC13" s="26"/>
      <c r="AD13" s="26"/>
      <c r="AE13" s="26"/>
      <c r="AF13" s="26"/>
      <c r="AG13" s="26"/>
      <c r="AH13" s="26"/>
      <c r="AI13" s="26"/>
      <c r="AJ13" s="26"/>
      <c r="AK13" s="26"/>
      <c r="AL13" s="27"/>
      <c r="AM13" s="25"/>
      <c r="AN13" s="26"/>
      <c r="AO13" s="26"/>
      <c r="AP13" s="26"/>
      <c r="AQ13" s="26"/>
      <c r="AR13" s="26"/>
      <c r="AS13" s="28"/>
      <c r="AT13" s="26"/>
      <c r="AU13" s="26"/>
      <c r="AV13" s="26"/>
      <c r="AW13" s="26"/>
      <c r="AX13" s="26"/>
      <c r="AY13" s="26"/>
      <c r="AZ13" s="26"/>
      <c r="BA13" s="26"/>
      <c r="BB13" s="26"/>
      <c r="BC13" s="26"/>
      <c r="BD13" s="26"/>
      <c r="BE13" s="27"/>
      <c r="BF13" s="25"/>
      <c r="BG13" s="26"/>
      <c r="BH13" s="26"/>
      <c r="BI13" s="26"/>
      <c r="BJ13" s="26"/>
      <c r="BK13" s="26"/>
      <c r="BL13" s="28"/>
      <c r="BM13" s="26"/>
      <c r="BN13" s="26"/>
      <c r="BO13" s="26"/>
      <c r="BP13" s="26"/>
      <c r="BQ13" s="26"/>
      <c r="BR13" s="26"/>
      <c r="BS13" s="26"/>
      <c r="BT13" s="26"/>
      <c r="BU13" s="26"/>
      <c r="BV13" s="26"/>
      <c r="BW13" s="26"/>
      <c r="BX13" s="27"/>
      <c r="BY13" s="25"/>
      <c r="BZ13" s="26"/>
      <c r="CA13" s="26"/>
      <c r="CB13" s="26"/>
      <c r="CC13" s="26"/>
      <c r="CD13" s="26"/>
      <c r="CE13" s="28"/>
      <c r="CF13" s="26"/>
      <c r="CG13" s="26"/>
      <c r="CH13" s="26"/>
      <c r="CI13" s="26"/>
      <c r="CJ13" s="26"/>
      <c r="CK13" s="26"/>
      <c r="CL13" s="26"/>
      <c r="CM13" s="26"/>
      <c r="CN13" s="26"/>
      <c r="CO13" s="26"/>
      <c r="CP13" s="26"/>
      <c r="CQ13" s="27"/>
    </row>
    <row r="14" spans="1:95">
      <c r="A14" s="25"/>
      <c r="B14" s="26"/>
      <c r="C14" s="26"/>
      <c r="D14" s="26"/>
      <c r="E14" s="26"/>
      <c r="F14" s="26"/>
      <c r="G14" s="28"/>
      <c r="H14" s="26"/>
      <c r="I14" s="26"/>
      <c r="J14" s="26"/>
      <c r="K14" s="26"/>
      <c r="L14" s="26"/>
      <c r="M14" s="26"/>
      <c r="N14" s="26"/>
      <c r="O14" s="26"/>
      <c r="P14" s="26"/>
      <c r="Q14" s="26"/>
      <c r="R14" s="26"/>
      <c r="S14" s="27"/>
      <c r="T14" s="25"/>
      <c r="U14" s="26"/>
      <c r="V14" s="26"/>
      <c r="W14" s="26"/>
      <c r="X14" s="26"/>
      <c r="Y14" s="26"/>
      <c r="Z14" s="28"/>
      <c r="AA14" s="26"/>
      <c r="AB14" s="26"/>
      <c r="AC14" s="26"/>
      <c r="AD14" s="26"/>
      <c r="AE14" s="26"/>
      <c r="AF14" s="26"/>
      <c r="AG14" s="26"/>
      <c r="AH14" s="26"/>
      <c r="AI14" s="26"/>
      <c r="AJ14" s="26"/>
      <c r="AK14" s="26"/>
      <c r="AL14" s="27"/>
      <c r="AM14" s="25"/>
      <c r="AN14" s="26"/>
      <c r="AO14" s="26"/>
      <c r="AP14" s="26"/>
      <c r="AQ14" s="26"/>
      <c r="AR14" s="26"/>
      <c r="AS14" s="28"/>
      <c r="AT14" s="26"/>
      <c r="AU14" s="26"/>
      <c r="AV14" s="26"/>
      <c r="AW14" s="26"/>
      <c r="AX14" s="26"/>
      <c r="AY14" s="26"/>
      <c r="AZ14" s="26"/>
      <c r="BA14" s="26"/>
      <c r="BB14" s="26"/>
      <c r="BC14" s="26"/>
      <c r="BD14" s="26"/>
      <c r="BE14" s="27"/>
      <c r="BF14" s="25"/>
      <c r="BG14" s="26"/>
      <c r="BH14" s="26"/>
      <c r="BI14" s="26"/>
      <c r="BJ14" s="26"/>
      <c r="BK14" s="26"/>
      <c r="BL14" s="28"/>
      <c r="BM14" s="26"/>
      <c r="BN14" s="26"/>
      <c r="BO14" s="26"/>
      <c r="BP14" s="26"/>
      <c r="BQ14" s="26"/>
      <c r="BR14" s="26"/>
      <c r="BS14" s="26"/>
      <c r="BT14" s="26"/>
      <c r="BU14" s="26"/>
      <c r="BV14" s="26"/>
      <c r="BW14" s="26"/>
      <c r="BX14" s="27"/>
      <c r="BY14" s="25"/>
      <c r="BZ14" s="26"/>
      <c r="CA14" s="26"/>
      <c r="CB14" s="26"/>
      <c r="CC14" s="26"/>
      <c r="CD14" s="26"/>
      <c r="CE14" s="26"/>
      <c r="CF14" s="26"/>
      <c r="CG14" s="26"/>
      <c r="CH14" s="26"/>
      <c r="CI14" s="26"/>
      <c r="CJ14" s="26"/>
      <c r="CK14" s="26"/>
      <c r="CL14" s="26"/>
      <c r="CM14" s="26"/>
      <c r="CN14" s="26"/>
      <c r="CO14" s="26"/>
      <c r="CP14" s="26"/>
      <c r="CQ14" s="27"/>
    </row>
    <row r="15" spans="1:95">
      <c r="A15" s="25"/>
      <c r="B15" s="26"/>
      <c r="C15" s="26"/>
      <c r="D15" s="26"/>
      <c r="E15" s="26"/>
      <c r="F15" s="26"/>
      <c r="G15" s="26"/>
      <c r="H15" s="26"/>
      <c r="I15" s="26"/>
      <c r="J15" s="26"/>
      <c r="K15" s="26"/>
      <c r="L15" s="26"/>
      <c r="M15" s="26"/>
      <c r="N15" s="26"/>
      <c r="O15" s="26"/>
      <c r="P15" s="26"/>
      <c r="Q15" s="26"/>
      <c r="R15" s="26"/>
      <c r="S15" s="27"/>
      <c r="T15" s="25"/>
      <c r="U15" s="26"/>
      <c r="V15" s="26"/>
      <c r="W15" s="26"/>
      <c r="X15" s="26"/>
      <c r="Y15" s="26"/>
      <c r="Z15" s="26"/>
      <c r="AA15" s="26"/>
      <c r="AB15" s="26"/>
      <c r="AC15" s="26"/>
      <c r="AD15" s="26"/>
      <c r="AE15" s="26"/>
      <c r="AF15" s="26"/>
      <c r="AG15" s="26"/>
      <c r="AH15" s="26"/>
      <c r="AI15" s="26"/>
      <c r="AJ15" s="26"/>
      <c r="AK15" s="26"/>
      <c r="AL15" s="27"/>
      <c r="AM15" s="25"/>
      <c r="AN15" s="26"/>
      <c r="AO15" s="26"/>
      <c r="AP15" s="26"/>
      <c r="AQ15" s="26"/>
      <c r="AR15" s="26"/>
      <c r="AS15" s="26"/>
      <c r="AT15" s="26"/>
      <c r="AU15" s="26"/>
      <c r="AV15" s="26"/>
      <c r="AW15" s="26"/>
      <c r="AX15" s="26"/>
      <c r="AY15" s="26"/>
      <c r="AZ15" s="26"/>
      <c r="BA15" s="26"/>
      <c r="BB15" s="26"/>
      <c r="BC15" s="26"/>
      <c r="BD15" s="26"/>
      <c r="BE15" s="27"/>
      <c r="BF15" s="25"/>
      <c r="BG15" s="26"/>
      <c r="BH15" s="26"/>
      <c r="BI15" s="26"/>
      <c r="BJ15" s="26"/>
      <c r="BK15" s="26"/>
      <c r="BL15" s="26"/>
      <c r="BM15" s="26"/>
      <c r="BN15" s="26"/>
      <c r="BO15" s="26"/>
      <c r="BP15" s="26"/>
      <c r="BQ15" s="26"/>
      <c r="BR15" s="26"/>
      <c r="BS15" s="26"/>
      <c r="BT15" s="26"/>
      <c r="BU15" s="26"/>
      <c r="BV15" s="26"/>
      <c r="BW15" s="26"/>
      <c r="BX15" s="27"/>
      <c r="BY15" s="25"/>
      <c r="BZ15" s="26"/>
      <c r="CA15" s="26"/>
      <c r="CB15" s="26"/>
      <c r="CC15" s="26"/>
      <c r="CD15" s="26"/>
      <c r="CE15" s="26"/>
      <c r="CF15" s="26"/>
      <c r="CG15" s="26"/>
      <c r="CH15" s="26"/>
      <c r="CI15" s="26"/>
      <c r="CJ15" s="26"/>
      <c r="CK15" s="26"/>
      <c r="CL15" s="26"/>
      <c r="CM15" s="26"/>
      <c r="CN15" s="26"/>
      <c r="CO15" s="26"/>
      <c r="CP15" s="26"/>
      <c r="CQ15" s="27"/>
    </row>
    <row r="16" spans="1:95">
      <c r="A16" s="25"/>
      <c r="B16" s="26"/>
      <c r="C16" s="26"/>
      <c r="D16" s="26"/>
      <c r="E16" s="26"/>
      <c r="F16" s="26"/>
      <c r="G16" s="26"/>
      <c r="H16" s="26"/>
      <c r="I16" s="26"/>
      <c r="J16" s="26"/>
      <c r="K16" s="26"/>
      <c r="L16" s="26"/>
      <c r="M16" s="26"/>
      <c r="N16" s="26"/>
      <c r="O16" s="26"/>
      <c r="P16" s="26"/>
      <c r="Q16" s="26"/>
      <c r="R16" s="26"/>
      <c r="S16" s="27"/>
      <c r="T16" s="25"/>
      <c r="U16" s="26"/>
      <c r="V16" s="26"/>
      <c r="W16" s="26"/>
      <c r="X16" s="26"/>
      <c r="Y16" s="26"/>
      <c r="Z16" s="26"/>
      <c r="AA16" s="26"/>
      <c r="AB16" s="26"/>
      <c r="AC16" s="26"/>
      <c r="AD16" s="26"/>
      <c r="AE16" s="26"/>
      <c r="AF16" s="26"/>
      <c r="AG16" s="26"/>
      <c r="AH16" s="26"/>
      <c r="AI16" s="26"/>
      <c r="AJ16" s="26"/>
      <c r="AK16" s="26"/>
      <c r="AL16" s="27"/>
      <c r="AM16" s="25"/>
      <c r="AN16" s="26"/>
      <c r="AO16" s="26"/>
      <c r="AP16" s="26"/>
      <c r="AQ16" s="26"/>
      <c r="AR16" s="26"/>
      <c r="AS16" s="26"/>
      <c r="AT16" s="26"/>
      <c r="AU16" s="26"/>
      <c r="AV16" s="26"/>
      <c r="AW16" s="26"/>
      <c r="AX16" s="26"/>
      <c r="AY16" s="26"/>
      <c r="AZ16" s="26"/>
      <c r="BA16" s="26"/>
      <c r="BB16" s="26"/>
      <c r="BC16" s="26"/>
      <c r="BD16" s="26"/>
      <c r="BE16" s="27"/>
      <c r="BF16" s="25"/>
      <c r="BG16" s="26"/>
      <c r="BH16" s="26"/>
      <c r="BI16" s="26"/>
      <c r="BJ16" s="26"/>
      <c r="BK16" s="26"/>
      <c r="BL16" s="26"/>
      <c r="BM16" s="26"/>
      <c r="BN16" s="26"/>
      <c r="BO16" s="26"/>
      <c r="BP16" s="26"/>
      <c r="BQ16" s="26"/>
      <c r="BR16" s="26"/>
      <c r="BS16" s="26"/>
      <c r="BT16" s="26"/>
      <c r="BU16" s="26"/>
      <c r="BV16" s="26"/>
      <c r="BW16" s="26"/>
      <c r="BX16" s="27"/>
      <c r="BY16" s="25"/>
      <c r="BZ16" s="26"/>
      <c r="CA16" s="26"/>
      <c r="CB16" s="26"/>
      <c r="CC16" s="26"/>
      <c r="CD16" s="26"/>
      <c r="CE16" s="26"/>
      <c r="CF16" s="26"/>
      <c r="CG16" s="26"/>
      <c r="CH16" s="26"/>
      <c r="CI16" s="26"/>
      <c r="CJ16" s="26"/>
      <c r="CK16" s="26"/>
      <c r="CL16" s="26"/>
      <c r="CM16" s="26"/>
      <c r="CN16" s="26"/>
      <c r="CO16" s="26"/>
      <c r="CP16" s="26"/>
      <c r="CQ16" s="27"/>
    </row>
    <row r="17" spans="1:95">
      <c r="A17" s="25"/>
      <c r="B17" s="26"/>
      <c r="C17" s="26"/>
      <c r="D17" s="26"/>
      <c r="E17" s="26"/>
      <c r="F17" s="26"/>
      <c r="G17" s="26"/>
      <c r="H17" s="26"/>
      <c r="I17" s="26"/>
      <c r="J17" s="26"/>
      <c r="K17" s="26"/>
      <c r="L17" s="26"/>
      <c r="M17" s="26"/>
      <c r="N17" s="26"/>
      <c r="O17" s="26"/>
      <c r="P17" s="26"/>
      <c r="Q17" s="26"/>
      <c r="R17" s="26"/>
      <c r="S17" s="27"/>
      <c r="T17" s="25"/>
      <c r="U17" s="26"/>
      <c r="V17" s="26"/>
      <c r="W17" s="26"/>
      <c r="X17" s="26"/>
      <c r="Y17" s="26"/>
      <c r="Z17" s="26"/>
      <c r="AA17" s="26"/>
      <c r="AB17" s="26"/>
      <c r="AC17" s="26"/>
      <c r="AD17" s="26"/>
      <c r="AE17" s="26"/>
      <c r="AF17" s="26"/>
      <c r="AG17" s="26"/>
      <c r="AH17" s="26"/>
      <c r="AI17" s="26"/>
      <c r="AJ17" s="26"/>
      <c r="AK17" s="26"/>
      <c r="AL17" s="27"/>
      <c r="AM17" s="25"/>
      <c r="AN17" s="26"/>
      <c r="AO17" s="26"/>
      <c r="AP17" s="26"/>
      <c r="AQ17" s="26"/>
      <c r="AR17" s="26"/>
      <c r="AS17" s="26"/>
      <c r="AT17" s="26"/>
      <c r="AU17" s="26"/>
      <c r="AV17" s="26"/>
      <c r="AW17" s="26"/>
      <c r="AX17" s="26"/>
      <c r="AY17" s="26"/>
      <c r="AZ17" s="26"/>
      <c r="BA17" s="26"/>
      <c r="BB17" s="26"/>
      <c r="BC17" s="26"/>
      <c r="BD17" s="26"/>
      <c r="BE17" s="27"/>
      <c r="BF17" s="25"/>
      <c r="BG17" s="26"/>
      <c r="BH17" s="26"/>
      <c r="BI17" s="26"/>
      <c r="BJ17" s="26"/>
      <c r="BK17" s="26"/>
      <c r="BL17" s="26"/>
      <c r="BM17" s="26"/>
      <c r="BN17" s="26"/>
      <c r="BO17" s="26"/>
      <c r="BP17" s="26"/>
      <c r="BQ17" s="26"/>
      <c r="BR17" s="26"/>
      <c r="BS17" s="26"/>
      <c r="BT17" s="26"/>
      <c r="BU17" s="26"/>
      <c r="BV17" s="26"/>
      <c r="BW17" s="26"/>
      <c r="BX17" s="27"/>
      <c r="BY17" s="25"/>
      <c r="BZ17" s="26"/>
      <c r="CA17" s="26"/>
      <c r="CB17" s="26"/>
      <c r="CC17" s="26"/>
      <c r="CD17" s="26"/>
      <c r="CE17" s="26"/>
      <c r="CF17" s="26"/>
      <c r="CG17" s="26"/>
      <c r="CH17" s="26"/>
      <c r="CI17" s="26"/>
      <c r="CJ17" s="26"/>
      <c r="CK17" s="26"/>
      <c r="CL17" s="26"/>
      <c r="CM17" s="26"/>
      <c r="CN17" s="26"/>
      <c r="CO17" s="26"/>
      <c r="CP17" s="26"/>
      <c r="CQ17" s="27"/>
    </row>
    <row r="18" spans="1:95">
      <c r="A18" s="33"/>
      <c r="B18" s="31"/>
      <c r="C18" s="31"/>
      <c r="D18" s="31"/>
      <c r="E18" s="31"/>
      <c r="F18" s="31"/>
      <c r="G18" s="31"/>
      <c r="H18" s="31"/>
      <c r="I18" s="31"/>
      <c r="J18" s="31"/>
      <c r="K18" s="31"/>
      <c r="L18" s="31"/>
      <c r="M18" s="31"/>
      <c r="N18" s="31"/>
      <c r="O18" s="31"/>
      <c r="P18" s="31"/>
      <c r="Q18" s="31"/>
      <c r="R18" s="31"/>
      <c r="S18" s="34"/>
      <c r="T18" s="33"/>
      <c r="U18" s="31"/>
      <c r="V18" s="31"/>
      <c r="W18" s="31"/>
      <c r="X18" s="31"/>
      <c r="Y18" s="31"/>
      <c r="Z18" s="31"/>
      <c r="AA18" s="31"/>
      <c r="AB18" s="31"/>
      <c r="AC18" s="31"/>
      <c r="AD18" s="31"/>
      <c r="AE18" s="31"/>
      <c r="AF18" s="31"/>
      <c r="AG18" s="31"/>
      <c r="AH18" s="31"/>
      <c r="AI18" s="31"/>
      <c r="AJ18" s="31"/>
      <c r="AK18" s="31"/>
      <c r="AL18" s="34"/>
      <c r="AM18" s="33"/>
      <c r="AN18" s="31"/>
      <c r="AO18" s="31"/>
      <c r="AP18" s="31"/>
      <c r="AQ18" s="31"/>
      <c r="AR18" s="31"/>
      <c r="AS18" s="31"/>
      <c r="AT18" s="31"/>
      <c r="AU18" s="31"/>
      <c r="AV18" s="31"/>
      <c r="AW18" s="31"/>
      <c r="AX18" s="31"/>
      <c r="AY18" s="31"/>
      <c r="AZ18" s="31"/>
      <c r="BA18" s="31"/>
      <c r="BB18" s="31"/>
      <c r="BC18" s="31"/>
      <c r="BD18" s="31"/>
      <c r="BE18" s="34"/>
      <c r="BF18" s="33"/>
      <c r="BG18" s="31"/>
      <c r="BH18" s="31"/>
      <c r="BI18" s="31"/>
      <c r="BJ18" s="31"/>
      <c r="BK18" s="31"/>
      <c r="BL18" s="31"/>
      <c r="BM18" s="31"/>
      <c r="BN18" s="31"/>
      <c r="BO18" s="31"/>
      <c r="BP18" s="31"/>
      <c r="BQ18" s="31"/>
      <c r="BR18" s="31"/>
      <c r="BS18" s="31"/>
      <c r="BT18" s="31"/>
      <c r="BU18" s="31"/>
      <c r="BV18" s="31"/>
      <c r="BW18" s="31"/>
      <c r="BX18" s="34"/>
      <c r="BY18" s="33"/>
      <c r="BZ18" s="31"/>
      <c r="CA18" s="31"/>
      <c r="CB18" s="31"/>
      <c r="CC18" s="31"/>
      <c r="CD18" s="31"/>
      <c r="CE18" s="31"/>
      <c r="CF18" s="31"/>
      <c r="CG18" s="31"/>
      <c r="CH18" s="31"/>
      <c r="CI18" s="31"/>
      <c r="CJ18" s="31"/>
      <c r="CK18" s="31"/>
      <c r="CL18" s="31"/>
      <c r="CM18" s="31"/>
      <c r="CN18" s="31"/>
      <c r="CO18" s="31"/>
      <c r="CP18" s="31"/>
      <c r="CQ18" s="34"/>
    </row>
    <row r="19" spans="1:95">
      <c r="A19" s="289" t="s">
        <v>301</v>
      </c>
      <c r="B19" s="6"/>
      <c r="C19" s="6"/>
      <c r="D19" s="6"/>
      <c r="E19" s="6"/>
      <c r="F19" s="6"/>
      <c r="G19" s="6"/>
      <c r="H19" s="6"/>
      <c r="I19" s="6"/>
      <c r="J19" s="6"/>
      <c r="K19" s="6"/>
      <c r="L19" s="6"/>
      <c r="M19" s="6"/>
      <c r="N19" s="6"/>
      <c r="O19" s="6"/>
      <c r="P19" s="6"/>
      <c r="Q19" s="6"/>
      <c r="R19" s="6"/>
      <c r="S19" s="7"/>
      <c r="T19" s="289" t="s">
        <v>301</v>
      </c>
      <c r="U19" s="6"/>
      <c r="V19" s="6"/>
      <c r="W19" s="6"/>
      <c r="X19" s="6"/>
      <c r="Y19" s="6"/>
      <c r="Z19" s="6"/>
      <c r="AA19" s="6"/>
      <c r="AB19" s="6"/>
      <c r="AC19" s="6"/>
      <c r="AD19" s="6"/>
      <c r="AE19" s="6"/>
      <c r="AF19" s="6"/>
      <c r="AG19" s="6"/>
      <c r="AH19" s="6"/>
      <c r="AI19" s="6"/>
      <c r="AJ19" s="6"/>
      <c r="AK19" s="6"/>
      <c r="AL19" s="7"/>
      <c r="AM19" s="289" t="s">
        <v>301</v>
      </c>
      <c r="AN19" s="6"/>
      <c r="AO19" s="6"/>
      <c r="AP19" s="6"/>
      <c r="AQ19" s="6"/>
      <c r="AR19" s="6"/>
      <c r="AS19" s="6"/>
      <c r="AT19" s="6"/>
      <c r="AU19" s="6"/>
      <c r="AV19" s="6"/>
      <c r="AW19" s="6"/>
      <c r="AX19" s="6"/>
      <c r="AY19" s="6"/>
      <c r="AZ19" s="6"/>
      <c r="BA19" s="6"/>
      <c r="BB19" s="6"/>
      <c r="BC19" s="6"/>
      <c r="BD19" s="6"/>
      <c r="BE19" s="7"/>
      <c r="BF19" s="289" t="s">
        <v>301</v>
      </c>
      <c r="BG19" s="6"/>
      <c r="BH19" s="6"/>
      <c r="BI19" s="6"/>
      <c r="BJ19" s="6"/>
      <c r="BK19" s="6"/>
      <c r="BL19" s="6"/>
      <c r="BM19" s="6"/>
      <c r="BN19" s="6"/>
      <c r="BO19" s="6"/>
      <c r="BP19" s="6"/>
      <c r="BQ19" s="6"/>
      <c r="BR19" s="6"/>
      <c r="BS19" s="6"/>
      <c r="BT19" s="6"/>
      <c r="BU19" s="6"/>
      <c r="BV19" s="6"/>
      <c r="BW19" s="6"/>
      <c r="BX19" s="7"/>
      <c r="BY19" s="9" t="s">
        <v>302</v>
      </c>
      <c r="CQ19" s="15"/>
    </row>
    <row r="20" spans="1:95">
      <c r="A20" s="5"/>
      <c r="B20" s="6"/>
      <c r="C20" s="6"/>
      <c r="D20" s="6"/>
      <c r="E20" s="6"/>
      <c r="F20" s="6"/>
      <c r="G20" s="6"/>
      <c r="H20" s="6"/>
      <c r="I20" s="6"/>
      <c r="J20" s="6"/>
      <c r="K20" s="6"/>
      <c r="L20" s="6"/>
      <c r="M20" s="6"/>
      <c r="N20" s="6"/>
      <c r="O20" s="6"/>
      <c r="P20" s="6"/>
      <c r="Q20" s="6"/>
      <c r="R20" s="6"/>
      <c r="S20" s="7"/>
      <c r="T20" s="5"/>
      <c r="U20" s="6"/>
      <c r="V20" s="6"/>
      <c r="W20" s="6"/>
      <c r="X20" s="6"/>
      <c r="Y20" s="6"/>
      <c r="Z20" s="6"/>
      <c r="AA20" s="6"/>
      <c r="AB20" s="6"/>
      <c r="AC20" s="6"/>
      <c r="AD20" s="6"/>
      <c r="AE20" s="6"/>
      <c r="AF20" s="6"/>
      <c r="AG20" s="6"/>
      <c r="AH20" s="6"/>
      <c r="AI20" s="6"/>
      <c r="AJ20" s="6"/>
      <c r="AK20" s="6"/>
      <c r="AL20" s="7"/>
      <c r="AM20" s="5"/>
      <c r="AN20" s="6"/>
      <c r="AO20" s="6"/>
      <c r="AP20" s="6"/>
      <c r="AQ20" s="6"/>
      <c r="AR20" s="6"/>
      <c r="AS20" s="6"/>
      <c r="AT20" s="6"/>
      <c r="AU20" s="6"/>
      <c r="AV20" s="6"/>
      <c r="AW20" s="6"/>
      <c r="AX20" s="6"/>
      <c r="AY20" s="6"/>
      <c r="AZ20" s="6"/>
      <c r="BA20" s="6"/>
      <c r="BB20" s="6"/>
      <c r="BC20" s="6"/>
      <c r="BD20" s="6"/>
      <c r="BE20" s="7"/>
      <c r="BF20" s="5"/>
      <c r="BG20" s="6"/>
      <c r="BH20" s="6"/>
      <c r="BI20" s="6"/>
      <c r="BJ20" s="6"/>
      <c r="BK20" s="6"/>
      <c r="BL20" s="6"/>
      <c r="BM20" s="6"/>
      <c r="BN20" s="6"/>
      <c r="BO20" s="6"/>
      <c r="BP20" s="6"/>
      <c r="BQ20" s="6"/>
      <c r="BR20" s="6"/>
      <c r="BS20" s="6"/>
      <c r="BT20" s="6"/>
      <c r="BU20" s="6"/>
      <c r="BV20" s="6"/>
      <c r="BW20" s="6"/>
      <c r="BX20" s="7"/>
      <c r="BY20" s="4"/>
      <c r="CQ20" s="15"/>
    </row>
    <row r="21" spans="1:95">
      <c r="A21" s="19"/>
      <c r="B21" s="20"/>
      <c r="C21" s="20"/>
      <c r="D21" s="20"/>
      <c r="E21" s="20"/>
      <c r="F21" s="20"/>
      <c r="G21" s="20"/>
      <c r="H21" s="20"/>
      <c r="I21" s="20"/>
      <c r="J21" s="20"/>
      <c r="K21" s="20"/>
      <c r="L21" s="20"/>
      <c r="M21" s="20"/>
      <c r="N21" s="20"/>
      <c r="O21" s="20"/>
      <c r="P21" s="20"/>
      <c r="Q21" s="20"/>
      <c r="R21" s="20"/>
      <c r="S21" s="21"/>
      <c r="T21" s="19"/>
      <c r="U21" s="20"/>
      <c r="V21" s="20"/>
      <c r="W21" s="20"/>
      <c r="X21" s="20"/>
      <c r="Y21" s="20"/>
      <c r="Z21" s="20"/>
      <c r="AA21" s="20"/>
      <c r="AB21" s="20"/>
      <c r="AC21" s="20"/>
      <c r="AD21" s="20"/>
      <c r="AE21" s="20"/>
      <c r="AF21" s="20"/>
      <c r="AG21" s="20"/>
      <c r="AH21" s="20"/>
      <c r="AI21" s="20"/>
      <c r="AJ21" s="20"/>
      <c r="AK21" s="20"/>
      <c r="AL21" s="21"/>
      <c r="AM21" s="19"/>
      <c r="AN21" s="20"/>
      <c r="AO21" s="20"/>
      <c r="AP21" s="20"/>
      <c r="AQ21" s="20"/>
      <c r="AR21" s="20"/>
      <c r="AS21" s="20"/>
      <c r="AT21" s="20"/>
      <c r="AU21" s="20"/>
      <c r="AV21" s="20"/>
      <c r="AW21" s="20"/>
      <c r="AX21" s="20"/>
      <c r="AY21" s="20"/>
      <c r="AZ21" s="20"/>
      <c r="BA21" s="20"/>
      <c r="BB21" s="20"/>
      <c r="BC21" s="20"/>
      <c r="BD21" s="20"/>
      <c r="BE21" s="21"/>
      <c r="BF21" s="19"/>
      <c r="BG21" s="20"/>
      <c r="BH21" s="20"/>
      <c r="BI21" s="20"/>
      <c r="BJ21" s="20"/>
      <c r="BK21" s="20"/>
      <c r="BL21" s="20"/>
      <c r="BM21" s="20"/>
      <c r="BN21" s="20"/>
      <c r="BO21" s="20"/>
      <c r="BP21" s="20"/>
      <c r="BQ21" s="20"/>
      <c r="BR21" s="20"/>
      <c r="BS21" s="20"/>
      <c r="BT21" s="20"/>
      <c r="BU21" s="20"/>
      <c r="BV21" s="20"/>
      <c r="BW21" s="20"/>
      <c r="BX21" s="21"/>
      <c r="BY21" s="19"/>
      <c r="BZ21" s="20"/>
      <c r="CA21" s="20"/>
      <c r="CB21" s="20"/>
      <c r="CC21" s="20"/>
      <c r="CD21" s="20"/>
      <c r="CE21" s="20"/>
      <c r="CF21" s="20"/>
      <c r="CG21" s="20"/>
      <c r="CH21" s="20"/>
      <c r="CI21" s="20"/>
      <c r="CJ21" s="20"/>
      <c r="CK21" s="20"/>
      <c r="CL21" s="20"/>
      <c r="CM21" s="20"/>
      <c r="CN21" s="20"/>
      <c r="CO21" s="20"/>
      <c r="CP21" s="20"/>
      <c r="CQ21" s="21"/>
    </row>
    <row r="22" spans="1:95">
      <c r="A22" s="25"/>
      <c r="B22" s="26"/>
      <c r="C22" s="26"/>
      <c r="D22" s="26"/>
      <c r="E22" s="26"/>
      <c r="F22" s="26"/>
      <c r="G22" s="26"/>
      <c r="H22" s="26"/>
      <c r="I22" s="26"/>
      <c r="J22" s="26"/>
      <c r="K22" s="26"/>
      <c r="L22" s="26"/>
      <c r="M22" s="26"/>
      <c r="N22" s="26"/>
      <c r="O22" s="26"/>
      <c r="P22" s="26"/>
      <c r="Q22" s="26"/>
      <c r="R22" s="26"/>
      <c r="S22" s="27"/>
      <c r="T22" s="25"/>
      <c r="U22" s="26"/>
      <c r="V22" s="26"/>
      <c r="W22" s="26"/>
      <c r="X22" s="26"/>
      <c r="Y22" s="26"/>
      <c r="Z22" s="26"/>
      <c r="AA22" s="26"/>
      <c r="AB22" s="26"/>
      <c r="AC22" s="26"/>
      <c r="AD22" s="26"/>
      <c r="AE22" s="26"/>
      <c r="AF22" s="26"/>
      <c r="AG22" s="26"/>
      <c r="AH22" s="26"/>
      <c r="AI22" s="26"/>
      <c r="AJ22" s="26"/>
      <c r="AK22" s="26"/>
      <c r="AL22" s="27"/>
      <c r="AM22" s="25"/>
      <c r="AN22" s="26"/>
      <c r="AO22" s="26"/>
      <c r="AP22" s="26"/>
      <c r="AQ22" s="26"/>
      <c r="AR22" s="26"/>
      <c r="AS22" s="26"/>
      <c r="AT22" s="26"/>
      <c r="AU22" s="26"/>
      <c r="AV22" s="26"/>
      <c r="AW22" s="26"/>
      <c r="AX22" s="26"/>
      <c r="AY22" s="26"/>
      <c r="AZ22" s="26"/>
      <c r="BA22" s="26"/>
      <c r="BB22" s="26"/>
      <c r="BC22" s="26"/>
      <c r="BD22" s="26"/>
      <c r="BE22" s="27"/>
      <c r="BF22" s="25"/>
      <c r="BG22" s="26"/>
      <c r="BH22" s="26"/>
      <c r="BI22" s="26"/>
      <c r="BJ22" s="26"/>
      <c r="BK22" s="26"/>
      <c r="BL22" s="26"/>
      <c r="BM22" s="26"/>
      <c r="BN22" s="26"/>
      <c r="BO22" s="26"/>
      <c r="BP22" s="26"/>
      <c r="BQ22" s="26"/>
      <c r="BR22" s="26"/>
      <c r="BS22" s="26"/>
      <c r="BT22" s="26"/>
      <c r="BU22" s="26"/>
      <c r="BV22" s="26"/>
      <c r="BW22" s="26"/>
      <c r="BX22" s="27"/>
      <c r="BY22" s="25"/>
      <c r="BZ22" s="26"/>
      <c r="CA22" s="26"/>
      <c r="CB22" s="26"/>
      <c r="CC22" s="26"/>
      <c r="CD22" s="26"/>
      <c r="CE22" s="26"/>
      <c r="CF22" s="26"/>
      <c r="CG22" s="26"/>
      <c r="CH22" s="26"/>
      <c r="CI22" s="26"/>
      <c r="CJ22" s="26"/>
      <c r="CK22" s="26"/>
      <c r="CL22" s="26"/>
      <c r="CM22" s="26"/>
      <c r="CN22" s="26"/>
      <c r="CO22" s="26"/>
      <c r="CP22" s="26"/>
      <c r="CQ22" s="27"/>
    </row>
    <row r="23" spans="1:95">
      <c r="A23" s="25"/>
      <c r="B23" s="388" t="s">
        <v>232</v>
      </c>
      <c r="C23" s="26"/>
      <c r="D23" s="26"/>
      <c r="E23" s="26"/>
      <c r="F23" s="26"/>
      <c r="G23" s="26"/>
      <c r="H23" s="26"/>
      <c r="I23" s="26"/>
      <c r="J23" s="26"/>
      <c r="K23" s="26"/>
      <c r="L23" s="26"/>
      <c r="M23" s="26"/>
      <c r="N23" s="26"/>
      <c r="O23" s="26"/>
      <c r="P23" s="26"/>
      <c r="Q23" s="26"/>
      <c r="R23" s="26"/>
      <c r="S23" s="27"/>
      <c r="T23" s="25"/>
      <c r="U23" s="388" t="s">
        <v>232</v>
      </c>
      <c r="V23" s="26"/>
      <c r="W23" s="26"/>
      <c r="X23" s="26"/>
      <c r="Y23" s="26"/>
      <c r="Z23" s="26"/>
      <c r="AA23" s="26"/>
      <c r="AB23" s="26"/>
      <c r="AC23" s="26"/>
      <c r="AD23" s="26"/>
      <c r="AE23" s="26"/>
      <c r="AF23" s="26"/>
      <c r="AG23" s="26"/>
      <c r="AH23" s="26"/>
      <c r="AI23" s="26"/>
      <c r="AJ23" s="26"/>
      <c r="AK23" s="26"/>
      <c r="AL23" s="27"/>
      <c r="AM23" s="25"/>
      <c r="AN23" s="388" t="s">
        <v>232</v>
      </c>
      <c r="AO23" s="26"/>
      <c r="AP23" s="26"/>
      <c r="AQ23" s="26"/>
      <c r="AR23" s="26"/>
      <c r="AS23" s="26"/>
      <c r="AT23" s="26"/>
      <c r="AU23" s="26"/>
      <c r="AV23" s="26"/>
      <c r="AW23" s="26"/>
      <c r="AX23" s="26"/>
      <c r="AY23" s="26"/>
      <c r="AZ23" s="26"/>
      <c r="BA23" s="26"/>
      <c r="BB23" s="26"/>
      <c r="BC23" s="26"/>
      <c r="BD23" s="26"/>
      <c r="BE23" s="27"/>
      <c r="BF23" s="25"/>
      <c r="BG23" s="388" t="s">
        <v>232</v>
      </c>
      <c r="BH23" s="26"/>
      <c r="BI23" s="26"/>
      <c r="BJ23" s="26"/>
      <c r="BK23" s="26"/>
      <c r="BL23" s="26"/>
      <c r="BM23" s="26"/>
      <c r="BN23" s="26"/>
      <c r="BO23" s="26"/>
      <c r="BP23" s="26"/>
      <c r="BQ23" s="26"/>
      <c r="BR23" s="26"/>
      <c r="BS23" s="26"/>
      <c r="BT23" s="26"/>
      <c r="BU23" s="26"/>
      <c r="BV23" s="26"/>
      <c r="BW23" s="26"/>
      <c r="BX23" s="27"/>
      <c r="BY23" s="25"/>
      <c r="BZ23" s="388" t="s">
        <v>232</v>
      </c>
      <c r="CA23" s="26"/>
      <c r="CB23" s="26"/>
      <c r="CC23" s="26"/>
      <c r="CD23" s="26"/>
      <c r="CE23" s="26"/>
      <c r="CF23" s="26"/>
      <c r="CG23" s="26"/>
      <c r="CH23" s="26"/>
      <c r="CI23" s="26"/>
      <c r="CJ23" s="26"/>
      <c r="CK23" s="26"/>
      <c r="CL23" s="26"/>
      <c r="CM23" s="26"/>
      <c r="CN23" s="26"/>
      <c r="CO23" s="26"/>
      <c r="CP23" s="26"/>
      <c r="CQ23" s="27"/>
    </row>
    <row r="24" spans="1:95">
      <c r="A24" s="25"/>
      <c r="B24" s="249"/>
      <c r="C24" s="26"/>
      <c r="D24" s="26"/>
      <c r="E24" s="26"/>
      <c r="F24" s="26"/>
      <c r="G24" s="26"/>
      <c r="H24" s="26"/>
      <c r="I24" s="26"/>
      <c r="J24" s="26"/>
      <c r="K24" s="26"/>
      <c r="L24" s="26"/>
      <c r="M24" s="26"/>
      <c r="N24" s="26"/>
      <c r="O24" s="26"/>
      <c r="P24" s="26"/>
      <c r="Q24" s="26"/>
      <c r="R24" s="26"/>
      <c r="S24" s="27"/>
      <c r="T24" s="25"/>
      <c r="U24" s="249"/>
      <c r="V24" s="26"/>
      <c r="W24" s="26"/>
      <c r="X24" s="26"/>
      <c r="Y24" s="26"/>
      <c r="Z24" s="26"/>
      <c r="AA24" s="26"/>
      <c r="AB24" s="26"/>
      <c r="AC24" s="26"/>
      <c r="AD24" s="26"/>
      <c r="AE24" s="26"/>
      <c r="AF24" s="26"/>
      <c r="AG24" s="26"/>
      <c r="AH24" s="26"/>
      <c r="AI24" s="26"/>
      <c r="AJ24" s="26"/>
      <c r="AK24" s="26"/>
      <c r="AL24" s="27"/>
      <c r="AM24" s="25"/>
      <c r="AN24" s="249"/>
      <c r="AO24" s="26"/>
      <c r="AP24" s="26"/>
      <c r="AQ24" s="26"/>
      <c r="AR24" s="26"/>
      <c r="AS24" s="26"/>
      <c r="AT24" s="26"/>
      <c r="AU24" s="26"/>
      <c r="AV24" s="26"/>
      <c r="AW24" s="26"/>
      <c r="AX24" s="26"/>
      <c r="AY24" s="26"/>
      <c r="AZ24" s="26"/>
      <c r="BA24" s="26"/>
      <c r="BB24" s="26"/>
      <c r="BC24" s="26"/>
      <c r="BD24" s="26"/>
      <c r="BE24" s="27"/>
      <c r="BF24" s="25"/>
      <c r="BG24" s="249"/>
      <c r="BH24" s="26"/>
      <c r="BI24" s="26"/>
      <c r="BJ24" s="26"/>
      <c r="BK24" s="26"/>
      <c r="BL24" s="26"/>
      <c r="BM24" s="26"/>
      <c r="BN24" s="26"/>
      <c r="BO24" s="26"/>
      <c r="BP24" s="26"/>
      <c r="BQ24" s="26"/>
      <c r="BR24" s="26"/>
      <c r="BS24" s="26"/>
      <c r="BT24" s="26"/>
      <c r="BU24" s="26"/>
      <c r="BV24" s="26"/>
      <c r="BW24" s="26"/>
      <c r="BX24" s="27"/>
      <c r="BY24" s="25"/>
      <c r="BZ24" s="249"/>
      <c r="CA24" s="26"/>
      <c r="CB24" s="26"/>
      <c r="CC24" s="26"/>
      <c r="CD24" s="26"/>
      <c r="CE24" s="26"/>
      <c r="CF24" s="26"/>
      <c r="CG24" s="26"/>
      <c r="CH24" s="26"/>
      <c r="CI24" s="26"/>
      <c r="CJ24" s="26"/>
      <c r="CK24" s="26"/>
      <c r="CL24" s="26"/>
      <c r="CM24" s="26"/>
      <c r="CN24" s="26"/>
      <c r="CO24" s="26"/>
      <c r="CP24" s="26"/>
      <c r="CQ24" s="27"/>
    </row>
    <row r="25" spans="1:95">
      <c r="A25" s="25"/>
      <c r="B25" s="388" t="s">
        <v>233</v>
      </c>
      <c r="C25" s="26"/>
      <c r="D25" s="26"/>
      <c r="E25" s="26"/>
      <c r="F25" s="26"/>
      <c r="G25" s="26"/>
      <c r="H25" s="26"/>
      <c r="I25" s="26"/>
      <c r="J25" s="26"/>
      <c r="K25" s="26"/>
      <c r="L25" s="26"/>
      <c r="M25" s="26"/>
      <c r="N25" s="26"/>
      <c r="O25" s="26"/>
      <c r="P25" s="26"/>
      <c r="Q25" s="26"/>
      <c r="R25" s="26"/>
      <c r="S25" s="27"/>
      <c r="T25" s="25"/>
      <c r="U25" s="388" t="s">
        <v>233</v>
      </c>
      <c r="V25" s="26"/>
      <c r="W25" s="26"/>
      <c r="X25" s="26"/>
      <c r="Y25" s="26"/>
      <c r="Z25" s="26"/>
      <c r="AA25" s="26"/>
      <c r="AB25" s="26"/>
      <c r="AC25" s="26"/>
      <c r="AD25" s="26"/>
      <c r="AE25" s="26"/>
      <c r="AF25" s="26"/>
      <c r="AG25" s="26"/>
      <c r="AH25" s="26"/>
      <c r="AI25" s="26"/>
      <c r="AJ25" s="26"/>
      <c r="AK25" s="26"/>
      <c r="AL25" s="27"/>
      <c r="AM25" s="25"/>
      <c r="AN25" s="388" t="s">
        <v>233</v>
      </c>
      <c r="AO25" s="26"/>
      <c r="AP25" s="26"/>
      <c r="AQ25" s="26"/>
      <c r="AR25" s="26"/>
      <c r="AS25" s="26"/>
      <c r="AT25" s="26"/>
      <c r="AU25" s="26"/>
      <c r="AV25" s="26"/>
      <c r="AW25" s="26"/>
      <c r="AX25" s="26"/>
      <c r="AY25" s="26"/>
      <c r="AZ25" s="26"/>
      <c r="BA25" s="26"/>
      <c r="BB25" s="26"/>
      <c r="BC25" s="26"/>
      <c r="BD25" s="26"/>
      <c r="BE25" s="27"/>
      <c r="BF25" s="25"/>
      <c r="BG25" s="388" t="s">
        <v>233</v>
      </c>
      <c r="BH25" s="26"/>
      <c r="BI25" s="26"/>
      <c r="BJ25" s="26"/>
      <c r="BK25" s="26"/>
      <c r="BL25" s="26"/>
      <c r="BM25" s="26"/>
      <c r="BN25" s="26"/>
      <c r="BO25" s="26"/>
      <c r="BP25" s="26"/>
      <c r="BQ25" s="26"/>
      <c r="BR25" s="26"/>
      <c r="BS25" s="26"/>
      <c r="BT25" s="26"/>
      <c r="BU25" s="26"/>
      <c r="BV25" s="26"/>
      <c r="BW25" s="26"/>
      <c r="BX25" s="27"/>
      <c r="BY25" s="25"/>
      <c r="BZ25" s="388" t="s">
        <v>233</v>
      </c>
      <c r="CA25" s="26"/>
      <c r="CB25" s="26"/>
      <c r="CC25" s="26"/>
      <c r="CD25" s="26"/>
      <c r="CE25" s="26"/>
      <c r="CF25" s="26"/>
      <c r="CG25" s="26"/>
      <c r="CH25" s="26"/>
      <c r="CI25" s="26"/>
      <c r="CJ25" s="26"/>
      <c r="CK25" s="26"/>
      <c r="CL25" s="26"/>
      <c r="CM25" s="26"/>
      <c r="CN25" s="26"/>
      <c r="CO25" s="26"/>
      <c r="CP25" s="26"/>
      <c r="CQ25" s="27"/>
    </row>
    <row r="26" spans="1:95">
      <c r="A26" s="25"/>
      <c r="B26" s="249"/>
      <c r="C26" s="26"/>
      <c r="D26" s="26"/>
      <c r="E26" s="26"/>
      <c r="F26" s="26"/>
      <c r="G26" s="26"/>
      <c r="H26" s="26"/>
      <c r="I26" s="26"/>
      <c r="J26" s="26"/>
      <c r="K26" s="26"/>
      <c r="L26" s="26"/>
      <c r="M26" s="26"/>
      <c r="N26" s="26"/>
      <c r="O26" s="26"/>
      <c r="P26" s="26"/>
      <c r="Q26" s="26"/>
      <c r="R26" s="26"/>
      <c r="S26" s="27"/>
      <c r="T26" s="25"/>
      <c r="U26" s="249"/>
      <c r="V26" s="26"/>
      <c r="W26" s="26"/>
      <c r="X26" s="26"/>
      <c r="Y26" s="26"/>
      <c r="Z26" s="26"/>
      <c r="AA26" s="26"/>
      <c r="AB26" s="26"/>
      <c r="AC26" s="26"/>
      <c r="AD26" s="26"/>
      <c r="AE26" s="26"/>
      <c r="AF26" s="26"/>
      <c r="AG26" s="26"/>
      <c r="AH26" s="26"/>
      <c r="AI26" s="26"/>
      <c r="AJ26" s="26"/>
      <c r="AK26" s="26"/>
      <c r="AL26" s="27"/>
      <c r="AM26" s="25"/>
      <c r="AN26" s="249"/>
      <c r="AO26" s="26"/>
      <c r="AP26" s="26"/>
      <c r="AQ26" s="26"/>
      <c r="AR26" s="26"/>
      <c r="AS26" s="26"/>
      <c r="AT26" s="26"/>
      <c r="AU26" s="26"/>
      <c r="AV26" s="26"/>
      <c r="AW26" s="26"/>
      <c r="AX26" s="26"/>
      <c r="AY26" s="26"/>
      <c r="AZ26" s="26"/>
      <c r="BA26" s="26"/>
      <c r="BB26" s="26"/>
      <c r="BC26" s="26"/>
      <c r="BD26" s="26"/>
      <c r="BE26" s="27"/>
      <c r="BF26" s="25"/>
      <c r="BG26" s="249"/>
      <c r="BH26" s="26"/>
      <c r="BI26" s="26"/>
      <c r="BJ26" s="26"/>
      <c r="BK26" s="26"/>
      <c r="BL26" s="26"/>
      <c r="BM26" s="26"/>
      <c r="BN26" s="26"/>
      <c r="BO26" s="26"/>
      <c r="BP26" s="26"/>
      <c r="BQ26" s="26"/>
      <c r="BR26" s="26"/>
      <c r="BS26" s="26"/>
      <c r="BT26" s="26"/>
      <c r="BU26" s="26"/>
      <c r="BV26" s="26"/>
      <c r="BW26" s="26"/>
      <c r="BX26" s="27"/>
      <c r="BY26" s="25"/>
      <c r="BZ26" s="249"/>
      <c r="CA26" s="26"/>
      <c r="CB26" s="26"/>
      <c r="CC26" s="26"/>
      <c r="CD26" s="26"/>
      <c r="CE26" s="26"/>
      <c r="CF26" s="26"/>
      <c r="CG26" s="26"/>
      <c r="CH26" s="26"/>
      <c r="CI26" s="26"/>
      <c r="CJ26" s="26"/>
      <c r="CK26" s="26"/>
      <c r="CL26" s="26"/>
      <c r="CM26" s="26"/>
      <c r="CN26" s="26"/>
      <c r="CO26" s="26"/>
      <c r="CP26" s="26"/>
      <c r="CQ26" s="27"/>
    </row>
    <row r="27" spans="1:95">
      <c r="A27" s="25"/>
      <c r="B27" s="388" t="s">
        <v>234</v>
      </c>
      <c r="C27" s="26"/>
      <c r="D27" s="26"/>
      <c r="E27" s="26"/>
      <c r="F27" s="26"/>
      <c r="G27" s="26"/>
      <c r="H27" s="26"/>
      <c r="I27" s="26"/>
      <c r="J27" s="26"/>
      <c r="K27" s="26"/>
      <c r="L27" s="26"/>
      <c r="M27" s="26"/>
      <c r="N27" s="26"/>
      <c r="O27" s="26"/>
      <c r="P27" s="26"/>
      <c r="Q27" s="26"/>
      <c r="R27" s="26"/>
      <c r="S27" s="27"/>
      <c r="T27" s="25"/>
      <c r="U27" s="388" t="s">
        <v>234</v>
      </c>
      <c r="V27" s="26"/>
      <c r="W27" s="26"/>
      <c r="X27" s="26"/>
      <c r="Y27" s="26"/>
      <c r="Z27" s="26"/>
      <c r="AA27" s="26"/>
      <c r="AB27" s="26"/>
      <c r="AC27" s="26"/>
      <c r="AD27" s="26"/>
      <c r="AE27" s="26"/>
      <c r="AF27" s="26"/>
      <c r="AG27" s="26"/>
      <c r="AH27" s="26"/>
      <c r="AI27" s="26"/>
      <c r="AJ27" s="26"/>
      <c r="AK27" s="26"/>
      <c r="AL27" s="27"/>
      <c r="AM27" s="25"/>
      <c r="AN27" s="388" t="s">
        <v>234</v>
      </c>
      <c r="AO27" s="26"/>
      <c r="AP27" s="26"/>
      <c r="AQ27" s="26"/>
      <c r="AR27" s="26"/>
      <c r="AS27" s="26"/>
      <c r="AT27" s="26"/>
      <c r="AU27" s="26"/>
      <c r="AV27" s="26"/>
      <c r="AW27" s="26"/>
      <c r="AX27" s="26"/>
      <c r="AY27" s="26"/>
      <c r="AZ27" s="26"/>
      <c r="BA27" s="26"/>
      <c r="BB27" s="26"/>
      <c r="BC27" s="26"/>
      <c r="BD27" s="26"/>
      <c r="BE27" s="27"/>
      <c r="BF27" s="25"/>
      <c r="BG27" s="388" t="s">
        <v>234</v>
      </c>
      <c r="BH27" s="26"/>
      <c r="BI27" s="26"/>
      <c r="BJ27" s="26"/>
      <c r="BK27" s="26"/>
      <c r="BL27" s="26"/>
      <c r="BM27" s="26"/>
      <c r="BN27" s="26"/>
      <c r="BO27" s="26"/>
      <c r="BP27" s="26"/>
      <c r="BQ27" s="26"/>
      <c r="BR27" s="26"/>
      <c r="BS27" s="26"/>
      <c r="BT27" s="26"/>
      <c r="BU27" s="26"/>
      <c r="BV27" s="26"/>
      <c r="BW27" s="26"/>
      <c r="BX27" s="27"/>
      <c r="BY27" s="25"/>
      <c r="BZ27" s="388" t="s">
        <v>234</v>
      </c>
      <c r="CA27" s="26"/>
      <c r="CB27" s="26"/>
      <c r="CC27" s="26"/>
      <c r="CD27" s="26"/>
      <c r="CE27" s="26"/>
      <c r="CF27" s="26"/>
      <c r="CG27" s="26"/>
      <c r="CH27" s="26"/>
      <c r="CI27" s="26"/>
      <c r="CJ27" s="26"/>
      <c r="CK27" s="26"/>
      <c r="CL27" s="26"/>
      <c r="CM27" s="26"/>
      <c r="CN27" s="26"/>
      <c r="CO27" s="26"/>
      <c r="CP27" s="26"/>
      <c r="CQ27" s="27"/>
    </row>
    <row r="28" spans="1:95">
      <c r="A28" s="25"/>
      <c r="B28" s="249"/>
      <c r="C28" s="26"/>
      <c r="D28" s="26"/>
      <c r="E28" s="26"/>
      <c r="F28" s="26"/>
      <c r="G28" s="26"/>
      <c r="H28" s="26"/>
      <c r="I28" s="26"/>
      <c r="J28" s="26"/>
      <c r="K28" s="26"/>
      <c r="L28" s="26"/>
      <c r="M28" s="26"/>
      <c r="N28" s="26"/>
      <c r="O28" s="26"/>
      <c r="P28" s="26"/>
      <c r="Q28" s="26"/>
      <c r="R28" s="26"/>
      <c r="S28" s="27"/>
      <c r="T28" s="25"/>
      <c r="U28" s="249"/>
      <c r="V28" s="26"/>
      <c r="W28" s="26"/>
      <c r="X28" s="26"/>
      <c r="Y28" s="26"/>
      <c r="Z28" s="26"/>
      <c r="AA28" s="26"/>
      <c r="AB28" s="26"/>
      <c r="AC28" s="26"/>
      <c r="AD28" s="26"/>
      <c r="AE28" s="26"/>
      <c r="AF28" s="26"/>
      <c r="AG28" s="26"/>
      <c r="AH28" s="26"/>
      <c r="AI28" s="26"/>
      <c r="AJ28" s="26"/>
      <c r="AK28" s="26"/>
      <c r="AL28" s="27"/>
      <c r="AM28" s="25"/>
      <c r="AN28" s="249"/>
      <c r="AO28" s="26"/>
      <c r="AP28" s="26"/>
      <c r="AQ28" s="26"/>
      <c r="AR28" s="26"/>
      <c r="AS28" s="26"/>
      <c r="AT28" s="26"/>
      <c r="AU28" s="26"/>
      <c r="AV28" s="26"/>
      <c r="AW28" s="26"/>
      <c r="AX28" s="26"/>
      <c r="AY28" s="26"/>
      <c r="AZ28" s="26"/>
      <c r="BA28" s="26"/>
      <c r="BB28" s="26"/>
      <c r="BC28" s="26"/>
      <c r="BD28" s="26"/>
      <c r="BE28" s="27"/>
      <c r="BF28" s="25"/>
      <c r="BG28" s="249"/>
      <c r="BH28" s="26"/>
      <c r="BI28" s="26"/>
      <c r="BJ28" s="26"/>
      <c r="BK28" s="26"/>
      <c r="BL28" s="26"/>
      <c r="BM28" s="26"/>
      <c r="BN28" s="26"/>
      <c r="BO28" s="26"/>
      <c r="BP28" s="26"/>
      <c r="BQ28" s="26"/>
      <c r="BR28" s="26"/>
      <c r="BS28" s="26"/>
      <c r="BT28" s="26"/>
      <c r="BU28" s="26"/>
      <c r="BV28" s="26"/>
      <c r="BW28" s="26"/>
      <c r="BX28" s="27"/>
      <c r="BY28" s="25"/>
      <c r="BZ28" s="249"/>
      <c r="CA28" s="26"/>
      <c r="CB28" s="26"/>
      <c r="CC28" s="26"/>
      <c r="CD28" s="26"/>
      <c r="CE28" s="26"/>
      <c r="CF28" s="26"/>
      <c r="CG28" s="26"/>
      <c r="CH28" s="26"/>
      <c r="CI28" s="26"/>
      <c r="CJ28" s="26"/>
      <c r="CK28" s="26"/>
      <c r="CL28" s="26"/>
      <c r="CM28" s="26"/>
      <c r="CN28" s="26"/>
      <c r="CO28" s="26"/>
      <c r="CP28" s="26"/>
      <c r="CQ28" s="27"/>
    </row>
    <row r="29" spans="1:95">
      <c r="A29" s="25"/>
      <c r="B29" s="388" t="s">
        <v>235</v>
      </c>
      <c r="C29" s="26"/>
      <c r="D29" s="26"/>
      <c r="E29" s="26"/>
      <c r="F29" s="26"/>
      <c r="G29" s="26"/>
      <c r="H29" s="26"/>
      <c r="I29" s="26"/>
      <c r="J29" s="26"/>
      <c r="K29" s="26"/>
      <c r="L29" s="26"/>
      <c r="M29" s="26"/>
      <c r="N29" s="26"/>
      <c r="O29" s="26"/>
      <c r="P29" s="26"/>
      <c r="Q29" s="26"/>
      <c r="R29" s="26"/>
      <c r="S29" s="27"/>
      <c r="T29" s="25"/>
      <c r="U29" s="388" t="s">
        <v>235</v>
      </c>
      <c r="V29" s="26"/>
      <c r="W29" s="26"/>
      <c r="X29" s="26"/>
      <c r="Y29" s="26"/>
      <c r="Z29" s="26"/>
      <c r="AA29" s="26"/>
      <c r="AB29" s="26"/>
      <c r="AC29" s="26"/>
      <c r="AD29" s="26"/>
      <c r="AE29" s="26"/>
      <c r="AF29" s="26"/>
      <c r="AG29" s="26"/>
      <c r="AH29" s="26"/>
      <c r="AI29" s="26"/>
      <c r="AJ29" s="26"/>
      <c r="AK29" s="26"/>
      <c r="AL29" s="27"/>
      <c r="AM29" s="25"/>
      <c r="AN29" s="388" t="s">
        <v>235</v>
      </c>
      <c r="AO29" s="26"/>
      <c r="AP29" s="26"/>
      <c r="AQ29" s="26"/>
      <c r="AR29" s="26"/>
      <c r="AS29" s="26"/>
      <c r="AT29" s="26"/>
      <c r="AU29" s="26"/>
      <c r="AV29" s="26"/>
      <c r="AW29" s="26"/>
      <c r="AX29" s="26"/>
      <c r="AY29" s="26"/>
      <c r="AZ29" s="26"/>
      <c r="BA29" s="26"/>
      <c r="BB29" s="26"/>
      <c r="BC29" s="26"/>
      <c r="BD29" s="26"/>
      <c r="BE29" s="27"/>
      <c r="BF29" s="25"/>
      <c r="BG29" s="388" t="s">
        <v>235</v>
      </c>
      <c r="BH29" s="26"/>
      <c r="BI29" s="26"/>
      <c r="BJ29" s="26"/>
      <c r="BK29" s="26"/>
      <c r="BL29" s="26"/>
      <c r="BM29" s="26"/>
      <c r="BN29" s="26"/>
      <c r="BO29" s="26"/>
      <c r="BP29" s="26"/>
      <c r="BQ29" s="26"/>
      <c r="BR29" s="26"/>
      <c r="BS29" s="26"/>
      <c r="BT29" s="26"/>
      <c r="BU29" s="26"/>
      <c r="BV29" s="26"/>
      <c r="BW29" s="26"/>
      <c r="BX29" s="27"/>
      <c r="BY29" s="25"/>
      <c r="BZ29" s="388" t="s">
        <v>235</v>
      </c>
      <c r="CA29" s="26"/>
      <c r="CB29" s="26"/>
      <c r="CC29" s="26"/>
      <c r="CD29" s="26"/>
      <c r="CE29" s="26"/>
      <c r="CF29" s="26"/>
      <c r="CG29" s="26"/>
      <c r="CH29" s="26"/>
      <c r="CI29" s="26"/>
      <c r="CJ29" s="26"/>
      <c r="CK29" s="26"/>
      <c r="CL29" s="26"/>
      <c r="CM29" s="26"/>
      <c r="CN29" s="26"/>
      <c r="CO29" s="26"/>
      <c r="CP29" s="26"/>
      <c r="CQ29" s="27"/>
    </row>
    <row r="30" spans="1:95">
      <c r="A30" s="25"/>
      <c r="B30" s="388" t="s">
        <v>236</v>
      </c>
      <c r="C30" s="26"/>
      <c r="D30" s="26"/>
      <c r="E30" s="26"/>
      <c r="F30" s="26"/>
      <c r="G30" s="26"/>
      <c r="H30" s="26"/>
      <c r="I30" s="26"/>
      <c r="J30" s="26"/>
      <c r="K30" s="26"/>
      <c r="L30" s="26"/>
      <c r="M30" s="26"/>
      <c r="N30" s="26"/>
      <c r="O30" s="26"/>
      <c r="P30" s="26"/>
      <c r="Q30" s="26"/>
      <c r="R30" s="26"/>
      <c r="S30" s="27"/>
      <c r="T30" s="25"/>
      <c r="U30" s="388" t="s">
        <v>236</v>
      </c>
      <c r="V30" s="26"/>
      <c r="W30" s="26"/>
      <c r="X30" s="26"/>
      <c r="Y30" s="26"/>
      <c r="Z30" s="26"/>
      <c r="AA30" s="26"/>
      <c r="AB30" s="26"/>
      <c r="AC30" s="26"/>
      <c r="AD30" s="26"/>
      <c r="AE30" s="26"/>
      <c r="AF30" s="26"/>
      <c r="AG30" s="26"/>
      <c r="AH30" s="26"/>
      <c r="AI30" s="26"/>
      <c r="AJ30" s="26"/>
      <c r="AK30" s="26"/>
      <c r="AL30" s="27"/>
      <c r="AM30" s="25"/>
      <c r="AN30" s="388" t="s">
        <v>236</v>
      </c>
      <c r="AO30" s="26"/>
      <c r="AP30" s="26"/>
      <c r="AQ30" s="26"/>
      <c r="AR30" s="26"/>
      <c r="AS30" s="26"/>
      <c r="AT30" s="26"/>
      <c r="AU30" s="26"/>
      <c r="AV30" s="26"/>
      <c r="AW30" s="26"/>
      <c r="AX30" s="26"/>
      <c r="AY30" s="26"/>
      <c r="AZ30" s="26"/>
      <c r="BA30" s="26"/>
      <c r="BB30" s="26"/>
      <c r="BC30" s="26"/>
      <c r="BD30" s="26"/>
      <c r="BE30" s="27"/>
      <c r="BF30" s="25"/>
      <c r="BG30" s="388" t="s">
        <v>236</v>
      </c>
      <c r="BH30" s="26"/>
      <c r="BI30" s="26"/>
      <c r="BJ30" s="26"/>
      <c r="BK30" s="26"/>
      <c r="BL30" s="26"/>
      <c r="BM30" s="26"/>
      <c r="BN30" s="26"/>
      <c r="BO30" s="26"/>
      <c r="BP30" s="26"/>
      <c r="BQ30" s="26"/>
      <c r="BR30" s="26"/>
      <c r="BS30" s="26"/>
      <c r="BT30" s="26"/>
      <c r="BU30" s="26"/>
      <c r="BV30" s="26"/>
      <c r="BW30" s="26"/>
      <c r="BX30" s="27"/>
      <c r="BY30" s="25"/>
      <c r="BZ30" s="388" t="s">
        <v>236</v>
      </c>
      <c r="CA30" s="26"/>
      <c r="CB30" s="26"/>
      <c r="CC30" s="26"/>
      <c r="CD30" s="26"/>
      <c r="CE30" s="26"/>
      <c r="CF30" s="26"/>
      <c r="CG30" s="26"/>
      <c r="CH30" s="26"/>
      <c r="CI30" s="26"/>
      <c r="CJ30" s="26"/>
      <c r="CK30" s="26"/>
      <c r="CL30" s="26"/>
      <c r="CM30" s="26"/>
      <c r="CN30" s="26"/>
      <c r="CO30" s="26"/>
      <c r="CP30" s="26"/>
      <c r="CQ30" s="27"/>
    </row>
    <row r="31" spans="1:95">
      <c r="A31" s="25"/>
      <c r="B31" s="26"/>
      <c r="C31" s="26"/>
      <c r="D31" s="26"/>
      <c r="E31" s="26"/>
      <c r="F31" s="26"/>
      <c r="G31" s="26"/>
      <c r="H31" s="26"/>
      <c r="I31" s="26"/>
      <c r="J31" s="26"/>
      <c r="K31" s="26"/>
      <c r="L31" s="26"/>
      <c r="M31" s="26"/>
      <c r="N31" s="26"/>
      <c r="O31" s="26"/>
      <c r="P31" s="26"/>
      <c r="Q31" s="26"/>
      <c r="R31" s="26"/>
      <c r="S31" s="27"/>
      <c r="T31" s="25"/>
      <c r="U31" s="26"/>
      <c r="V31" s="26"/>
      <c r="W31" s="26"/>
      <c r="X31" s="26"/>
      <c r="Y31" s="26"/>
      <c r="Z31" s="26"/>
      <c r="AA31" s="26"/>
      <c r="AB31" s="26"/>
      <c r="AC31" s="26"/>
      <c r="AD31" s="26"/>
      <c r="AE31" s="26"/>
      <c r="AF31" s="26"/>
      <c r="AG31" s="26"/>
      <c r="AH31" s="26"/>
      <c r="AI31" s="26"/>
      <c r="AJ31" s="26"/>
      <c r="AK31" s="26"/>
      <c r="AL31" s="27"/>
      <c r="AM31" s="25"/>
      <c r="AN31" s="26"/>
      <c r="AO31" s="26"/>
      <c r="AP31" s="26"/>
      <c r="AQ31" s="26"/>
      <c r="AR31" s="26"/>
      <c r="AS31" s="26"/>
      <c r="AT31" s="26"/>
      <c r="AU31" s="26"/>
      <c r="AV31" s="26"/>
      <c r="AW31" s="26"/>
      <c r="AX31" s="26"/>
      <c r="AY31" s="26"/>
      <c r="AZ31" s="26"/>
      <c r="BA31" s="26"/>
      <c r="BB31" s="26"/>
      <c r="BC31" s="26"/>
      <c r="BD31" s="26"/>
      <c r="BE31" s="27"/>
      <c r="BF31" s="25"/>
      <c r="BG31" s="26"/>
      <c r="BH31" s="26"/>
      <c r="BI31" s="26"/>
      <c r="BJ31" s="26"/>
      <c r="BK31" s="26"/>
      <c r="BL31" s="26"/>
      <c r="BM31" s="26"/>
      <c r="BN31" s="26"/>
      <c r="BO31" s="26"/>
      <c r="BP31" s="26"/>
      <c r="BQ31" s="26"/>
      <c r="BR31" s="26"/>
      <c r="BS31" s="26"/>
      <c r="BT31" s="26"/>
      <c r="BU31" s="26"/>
      <c r="BV31" s="26"/>
      <c r="BW31" s="26"/>
      <c r="BX31" s="27"/>
      <c r="BY31" s="25"/>
      <c r="BZ31" s="26"/>
      <c r="CA31" s="26"/>
      <c r="CB31" s="26"/>
      <c r="CC31" s="26"/>
      <c r="CD31" s="26"/>
      <c r="CE31" s="26"/>
      <c r="CF31" s="26"/>
      <c r="CG31" s="26"/>
      <c r="CH31" s="26"/>
      <c r="CI31" s="26"/>
      <c r="CJ31" s="26"/>
      <c r="CK31" s="26"/>
      <c r="CL31" s="26"/>
      <c r="CM31" s="26"/>
      <c r="CN31" s="26"/>
      <c r="CO31" s="26"/>
      <c r="CP31" s="26"/>
      <c r="CQ31" s="27"/>
    </row>
    <row r="32" spans="1:95">
      <c r="A32" s="25"/>
      <c r="B32" s="26"/>
      <c r="C32" s="26"/>
      <c r="D32" s="26"/>
      <c r="E32" s="26"/>
      <c r="F32" s="26"/>
      <c r="G32" s="28"/>
      <c r="H32" s="26"/>
      <c r="I32" s="26"/>
      <c r="J32" s="26"/>
      <c r="K32" s="26"/>
      <c r="L32" s="26"/>
      <c r="M32" s="26"/>
      <c r="N32" s="26"/>
      <c r="O32" s="26"/>
      <c r="P32" s="26"/>
      <c r="Q32" s="26"/>
      <c r="R32" s="26"/>
      <c r="S32" s="27"/>
      <c r="T32" s="25"/>
      <c r="U32" s="26"/>
      <c r="V32" s="26"/>
      <c r="W32" s="26"/>
      <c r="X32" s="26"/>
      <c r="Y32" s="26"/>
      <c r="Z32" s="28"/>
      <c r="AA32" s="26"/>
      <c r="AB32" s="26"/>
      <c r="AC32" s="26"/>
      <c r="AD32" s="26"/>
      <c r="AE32" s="26"/>
      <c r="AF32" s="26"/>
      <c r="AG32" s="26"/>
      <c r="AH32" s="26"/>
      <c r="AI32" s="26"/>
      <c r="AJ32" s="26"/>
      <c r="AK32" s="26"/>
      <c r="AL32" s="27"/>
      <c r="AM32" s="25"/>
      <c r="AN32" s="26"/>
      <c r="AO32" s="26"/>
      <c r="AP32" s="26"/>
      <c r="AQ32" s="26"/>
      <c r="AR32" s="26"/>
      <c r="AS32" s="28"/>
      <c r="AT32" s="26"/>
      <c r="AU32" s="26"/>
      <c r="AV32" s="26"/>
      <c r="AW32" s="26"/>
      <c r="AX32" s="26"/>
      <c r="AY32" s="26"/>
      <c r="AZ32" s="26"/>
      <c r="BA32" s="26"/>
      <c r="BB32" s="26"/>
      <c r="BC32" s="26"/>
      <c r="BD32" s="26"/>
      <c r="BE32" s="27"/>
      <c r="BF32" s="25"/>
      <c r="BG32" s="26"/>
      <c r="BH32" s="26"/>
      <c r="BI32" s="26"/>
      <c r="BJ32" s="26"/>
      <c r="BK32" s="26"/>
      <c r="BL32" s="28"/>
      <c r="BM32" s="26"/>
      <c r="BN32" s="26"/>
      <c r="BO32" s="26"/>
      <c r="BP32" s="26"/>
      <c r="BQ32" s="26"/>
      <c r="BR32" s="26"/>
      <c r="BS32" s="26"/>
      <c r="BT32" s="26"/>
      <c r="BU32" s="26"/>
      <c r="BV32" s="26"/>
      <c r="BW32" s="26"/>
      <c r="BX32" s="27"/>
      <c r="BY32" s="25"/>
      <c r="BZ32" s="26"/>
      <c r="CA32" s="26"/>
      <c r="CB32" s="26"/>
      <c r="CC32" s="26"/>
      <c r="CD32" s="26"/>
      <c r="CE32" s="28"/>
      <c r="CF32" s="26"/>
      <c r="CG32" s="26"/>
      <c r="CH32" s="26"/>
      <c r="CI32" s="26"/>
      <c r="CJ32" s="26"/>
      <c r="CK32" s="26"/>
      <c r="CL32" s="26"/>
      <c r="CM32" s="26"/>
      <c r="CN32" s="26"/>
      <c r="CO32" s="26"/>
      <c r="CP32" s="26"/>
      <c r="CQ32" s="27"/>
    </row>
    <row r="33" spans="1:95">
      <c r="A33" s="25"/>
      <c r="B33" s="26"/>
      <c r="C33" s="26"/>
      <c r="D33" s="28"/>
      <c r="E33" s="26"/>
      <c r="F33" s="26"/>
      <c r="G33" s="26"/>
      <c r="H33" s="26"/>
      <c r="I33" s="26"/>
      <c r="J33" s="26"/>
      <c r="K33" s="26"/>
      <c r="L33" s="26"/>
      <c r="M33" s="26"/>
      <c r="N33" s="26"/>
      <c r="O33" s="26"/>
      <c r="P33" s="26"/>
      <c r="Q33" s="26"/>
      <c r="R33" s="26"/>
      <c r="S33" s="27"/>
      <c r="T33" s="25"/>
      <c r="U33" s="26"/>
      <c r="V33" s="26"/>
      <c r="W33" s="28"/>
      <c r="X33" s="26"/>
      <c r="Y33" s="26"/>
      <c r="Z33" s="26"/>
      <c r="AA33" s="26"/>
      <c r="AB33" s="26"/>
      <c r="AC33" s="26"/>
      <c r="AD33" s="26"/>
      <c r="AE33" s="26"/>
      <c r="AF33" s="26"/>
      <c r="AG33" s="26"/>
      <c r="AH33" s="26"/>
      <c r="AI33" s="26"/>
      <c r="AJ33" s="26"/>
      <c r="AK33" s="26"/>
      <c r="AL33" s="27"/>
      <c r="AM33" s="25"/>
      <c r="AN33" s="26"/>
      <c r="AO33" s="26"/>
      <c r="AP33" s="28"/>
      <c r="AQ33" s="26"/>
      <c r="AR33" s="26"/>
      <c r="AS33" s="26"/>
      <c r="AT33" s="26"/>
      <c r="AU33" s="26"/>
      <c r="AV33" s="26"/>
      <c r="AW33" s="26"/>
      <c r="AX33" s="26"/>
      <c r="AY33" s="26"/>
      <c r="AZ33" s="26"/>
      <c r="BA33" s="26"/>
      <c r="BB33" s="26"/>
      <c r="BC33" s="26"/>
      <c r="BD33" s="26"/>
      <c r="BE33" s="27"/>
      <c r="BF33" s="25"/>
      <c r="BG33" s="26"/>
      <c r="BH33" s="26"/>
      <c r="BI33" s="28"/>
      <c r="BJ33" s="26"/>
      <c r="BK33" s="26"/>
      <c r="BL33" s="26"/>
      <c r="BM33" s="26"/>
      <c r="BN33" s="26"/>
      <c r="BO33" s="26"/>
      <c r="BP33" s="26"/>
      <c r="BQ33" s="26"/>
      <c r="BR33" s="26"/>
      <c r="BS33" s="26"/>
      <c r="BT33" s="26"/>
      <c r="BU33" s="26"/>
      <c r="BV33" s="26"/>
      <c r="BW33" s="26"/>
      <c r="BX33" s="27"/>
      <c r="BY33" s="25"/>
      <c r="BZ33" s="26"/>
      <c r="CA33" s="26"/>
      <c r="CB33" s="26"/>
      <c r="CC33" s="26"/>
      <c r="CD33" s="26"/>
      <c r="CE33" s="26"/>
      <c r="CF33" s="26"/>
      <c r="CG33" s="26"/>
      <c r="CH33" s="26"/>
      <c r="CI33" s="26"/>
      <c r="CJ33" s="26"/>
      <c r="CK33" s="26"/>
      <c r="CL33" s="26"/>
      <c r="CM33" s="26"/>
      <c r="CN33" s="26"/>
      <c r="CO33" s="26"/>
      <c r="CP33" s="26"/>
      <c r="CQ33" s="27"/>
    </row>
    <row r="34" spans="1:95">
      <c r="A34" s="25"/>
      <c r="B34" s="26"/>
      <c r="C34" s="26"/>
      <c r="D34" s="26"/>
      <c r="E34" s="26"/>
      <c r="F34" s="26"/>
      <c r="G34" s="28"/>
      <c r="H34" s="28"/>
      <c r="I34" s="26"/>
      <c r="J34" s="26"/>
      <c r="K34" s="26"/>
      <c r="L34" s="26"/>
      <c r="M34" s="26"/>
      <c r="N34" s="26"/>
      <c r="O34" s="26"/>
      <c r="P34" s="26"/>
      <c r="Q34" s="26"/>
      <c r="R34" s="26"/>
      <c r="S34" s="27"/>
      <c r="T34" s="25"/>
      <c r="U34" s="26"/>
      <c r="V34" s="26"/>
      <c r="W34" s="26"/>
      <c r="X34" s="26"/>
      <c r="Y34" s="26"/>
      <c r="Z34" s="28"/>
      <c r="AA34" s="28"/>
      <c r="AB34" s="26"/>
      <c r="AC34" s="26"/>
      <c r="AD34" s="26"/>
      <c r="AE34" s="26"/>
      <c r="AF34" s="26"/>
      <c r="AG34" s="26"/>
      <c r="AH34" s="26"/>
      <c r="AI34" s="26"/>
      <c r="AJ34" s="26"/>
      <c r="AK34" s="26"/>
      <c r="AL34" s="27"/>
      <c r="AM34" s="25"/>
      <c r="AN34" s="26"/>
      <c r="AO34" s="26"/>
      <c r="AP34" s="26"/>
      <c r="AQ34" s="26"/>
      <c r="AR34" s="26"/>
      <c r="AS34" s="28"/>
      <c r="AT34" s="28"/>
      <c r="AU34" s="26"/>
      <c r="AV34" s="26"/>
      <c r="AW34" s="26"/>
      <c r="AX34" s="26"/>
      <c r="AY34" s="26"/>
      <c r="AZ34" s="26"/>
      <c r="BA34" s="26"/>
      <c r="BB34" s="26"/>
      <c r="BC34" s="26"/>
      <c r="BD34" s="26"/>
      <c r="BE34" s="27"/>
      <c r="BF34" s="25"/>
      <c r="BG34" s="26"/>
      <c r="BH34" s="26"/>
      <c r="BI34" s="26"/>
      <c r="BJ34" s="26"/>
      <c r="BK34" s="26"/>
      <c r="BL34" s="28"/>
      <c r="BM34" s="28"/>
      <c r="BN34" s="26"/>
      <c r="BO34" s="26"/>
      <c r="BP34" s="26"/>
      <c r="BQ34" s="26"/>
      <c r="BR34" s="26"/>
      <c r="BS34" s="26"/>
      <c r="BT34" s="26"/>
      <c r="BU34" s="26"/>
      <c r="BV34" s="26"/>
      <c r="BW34" s="26"/>
      <c r="BX34" s="27"/>
      <c r="BY34" s="25"/>
      <c r="BZ34" s="26"/>
      <c r="CA34" s="26"/>
      <c r="CB34" s="26"/>
      <c r="CC34" s="26"/>
      <c r="CD34" s="26"/>
      <c r="CE34" s="28"/>
      <c r="CF34" s="26"/>
      <c r="CG34" s="26"/>
      <c r="CH34" s="26"/>
      <c r="CI34" s="26"/>
      <c r="CJ34" s="26"/>
      <c r="CK34" s="26"/>
      <c r="CL34" s="26"/>
      <c r="CM34" s="26"/>
      <c r="CN34" s="26"/>
      <c r="CO34" s="26"/>
      <c r="CP34" s="26"/>
      <c r="CQ34" s="27"/>
    </row>
    <row r="35" spans="1:95">
      <c r="A35" s="25"/>
      <c r="B35" s="26"/>
      <c r="C35" s="26"/>
      <c r="D35" s="26"/>
      <c r="E35" s="26"/>
      <c r="F35" s="26"/>
      <c r="G35" s="26"/>
      <c r="H35" s="26"/>
      <c r="I35" s="26"/>
      <c r="J35" s="26"/>
      <c r="K35" s="26"/>
      <c r="L35" s="26"/>
      <c r="M35" s="26"/>
      <c r="N35" s="26"/>
      <c r="O35" s="26"/>
      <c r="P35" s="26"/>
      <c r="Q35" s="26"/>
      <c r="R35" s="26"/>
      <c r="S35" s="27"/>
      <c r="T35" s="25"/>
      <c r="U35" s="26"/>
      <c r="V35" s="26"/>
      <c r="W35" s="26"/>
      <c r="X35" s="26"/>
      <c r="Y35" s="26"/>
      <c r="Z35" s="26"/>
      <c r="AA35" s="26"/>
      <c r="AB35" s="26"/>
      <c r="AC35" s="26"/>
      <c r="AD35" s="26"/>
      <c r="AE35" s="26"/>
      <c r="AF35" s="26"/>
      <c r="AG35" s="26"/>
      <c r="AH35" s="26"/>
      <c r="AI35" s="26"/>
      <c r="AJ35" s="26"/>
      <c r="AK35" s="26"/>
      <c r="AL35" s="27"/>
      <c r="AM35" s="25"/>
      <c r="AN35" s="26"/>
      <c r="AO35" s="26"/>
      <c r="AP35" s="26"/>
      <c r="AQ35" s="26"/>
      <c r="AR35" s="26"/>
      <c r="AS35" s="26"/>
      <c r="AT35" s="26"/>
      <c r="AU35" s="26"/>
      <c r="AV35" s="26"/>
      <c r="AW35" s="26"/>
      <c r="AX35" s="26"/>
      <c r="AY35" s="26"/>
      <c r="AZ35" s="26"/>
      <c r="BA35" s="26"/>
      <c r="BB35" s="26"/>
      <c r="BC35" s="26"/>
      <c r="BD35" s="26"/>
      <c r="BE35" s="27"/>
      <c r="BF35" s="25"/>
      <c r="BG35" s="26"/>
      <c r="BH35" s="26"/>
      <c r="BI35" s="26"/>
      <c r="BJ35" s="26"/>
      <c r="BK35" s="26"/>
      <c r="BL35" s="26"/>
      <c r="BM35" s="26"/>
      <c r="BN35" s="26"/>
      <c r="BO35" s="26"/>
      <c r="BP35" s="26"/>
      <c r="BQ35" s="26"/>
      <c r="BR35" s="26"/>
      <c r="BS35" s="26"/>
      <c r="BT35" s="26"/>
      <c r="BU35" s="26"/>
      <c r="BV35" s="26"/>
      <c r="BW35" s="26"/>
      <c r="BX35" s="27"/>
      <c r="BY35" s="25"/>
      <c r="BZ35" s="26"/>
      <c r="CA35" s="26"/>
      <c r="CB35" s="26"/>
      <c r="CC35" s="26"/>
      <c r="CD35" s="26"/>
      <c r="CE35" s="26"/>
      <c r="CF35" s="26"/>
      <c r="CG35" s="26"/>
      <c r="CH35" s="26"/>
      <c r="CI35" s="26"/>
      <c r="CJ35" s="26"/>
      <c r="CK35" s="26"/>
      <c r="CL35" s="26"/>
      <c r="CM35" s="26"/>
      <c r="CN35" s="26"/>
      <c r="CO35" s="26"/>
      <c r="CP35" s="26"/>
      <c r="CQ35" s="27"/>
    </row>
    <row r="36" spans="1:95">
      <c r="A36" s="25"/>
      <c r="B36" s="26"/>
      <c r="C36" s="26"/>
      <c r="D36" s="26"/>
      <c r="E36" s="26"/>
      <c r="F36" s="26"/>
      <c r="G36" s="26"/>
      <c r="H36" s="26"/>
      <c r="I36" s="26"/>
      <c r="J36" s="26"/>
      <c r="K36" s="26"/>
      <c r="L36" s="26"/>
      <c r="M36" s="26"/>
      <c r="N36" s="26"/>
      <c r="O36" s="26"/>
      <c r="P36" s="26"/>
      <c r="Q36" s="26"/>
      <c r="R36" s="26"/>
      <c r="S36" s="27"/>
      <c r="T36" s="25"/>
      <c r="U36" s="26"/>
      <c r="V36" s="26"/>
      <c r="W36" s="26"/>
      <c r="X36" s="26"/>
      <c r="Y36" s="26"/>
      <c r="Z36" s="26"/>
      <c r="AA36" s="26"/>
      <c r="AB36" s="26"/>
      <c r="AC36" s="26"/>
      <c r="AD36" s="26"/>
      <c r="AE36" s="26"/>
      <c r="AF36" s="26"/>
      <c r="AG36" s="26"/>
      <c r="AH36" s="26"/>
      <c r="AI36" s="26"/>
      <c r="AJ36" s="26"/>
      <c r="AK36" s="26"/>
      <c r="AL36" s="27"/>
      <c r="AM36" s="25"/>
      <c r="AN36" s="26"/>
      <c r="AO36" s="26"/>
      <c r="AP36" s="26"/>
      <c r="AQ36" s="26"/>
      <c r="AR36" s="26"/>
      <c r="AS36" s="26"/>
      <c r="AT36" s="26"/>
      <c r="AU36" s="26"/>
      <c r="AV36" s="26"/>
      <c r="AW36" s="26"/>
      <c r="AX36" s="26"/>
      <c r="AY36" s="26"/>
      <c r="AZ36" s="26"/>
      <c r="BA36" s="26"/>
      <c r="BB36" s="26"/>
      <c r="BC36" s="26"/>
      <c r="BD36" s="26"/>
      <c r="BE36" s="27"/>
      <c r="BF36" s="25"/>
      <c r="BG36" s="26"/>
      <c r="BH36" s="26"/>
      <c r="BI36" s="26"/>
      <c r="BJ36" s="26"/>
      <c r="BK36" s="26"/>
      <c r="BL36" s="26"/>
      <c r="BM36" s="26"/>
      <c r="BN36" s="26"/>
      <c r="BO36" s="26"/>
      <c r="BP36" s="26"/>
      <c r="BQ36" s="26"/>
      <c r="BR36" s="26"/>
      <c r="BS36" s="26"/>
      <c r="BT36" s="26"/>
      <c r="BU36" s="26"/>
      <c r="BV36" s="26"/>
      <c r="BW36" s="26"/>
      <c r="BX36" s="27"/>
      <c r="BY36" s="25"/>
      <c r="BZ36" s="26"/>
      <c r="CA36" s="26"/>
      <c r="CB36" s="26"/>
      <c r="CC36" s="26"/>
      <c r="CD36" s="26"/>
      <c r="CE36" s="26"/>
      <c r="CF36" s="26"/>
      <c r="CG36" s="26"/>
      <c r="CH36" s="26"/>
      <c r="CI36" s="26"/>
      <c r="CJ36" s="26"/>
      <c r="CK36" s="26"/>
      <c r="CL36" s="26"/>
      <c r="CM36" s="26"/>
      <c r="CN36" s="26"/>
      <c r="CO36" s="26"/>
      <c r="CP36" s="26"/>
      <c r="CQ36" s="27"/>
    </row>
    <row r="37" spans="1:95">
      <c r="A37" s="25"/>
      <c r="B37" s="26"/>
      <c r="C37" s="26"/>
      <c r="D37" s="26"/>
      <c r="E37" s="26"/>
      <c r="F37" s="26"/>
      <c r="G37" s="26"/>
      <c r="H37" s="26"/>
      <c r="I37" s="26"/>
      <c r="J37" s="26"/>
      <c r="K37" s="26"/>
      <c r="L37" s="26"/>
      <c r="M37" s="26"/>
      <c r="N37" s="26"/>
      <c r="O37" s="26"/>
      <c r="P37" s="26"/>
      <c r="Q37" s="26"/>
      <c r="R37" s="26"/>
      <c r="S37" s="27"/>
      <c r="T37" s="25"/>
      <c r="U37" s="26"/>
      <c r="V37" s="26"/>
      <c r="W37" s="26"/>
      <c r="X37" s="26"/>
      <c r="Y37" s="26"/>
      <c r="Z37" s="26"/>
      <c r="AA37" s="26"/>
      <c r="AB37" s="26"/>
      <c r="AC37" s="26"/>
      <c r="AD37" s="26"/>
      <c r="AE37" s="26"/>
      <c r="AF37" s="26"/>
      <c r="AG37" s="26"/>
      <c r="AH37" s="26"/>
      <c r="AI37" s="26"/>
      <c r="AJ37" s="26"/>
      <c r="AK37" s="26"/>
      <c r="AL37" s="27"/>
      <c r="AM37" s="25"/>
      <c r="AN37" s="26"/>
      <c r="AO37" s="26"/>
      <c r="AP37" s="26"/>
      <c r="AQ37" s="26"/>
      <c r="AR37" s="26"/>
      <c r="AS37" s="26"/>
      <c r="AT37" s="26"/>
      <c r="AU37" s="26"/>
      <c r="AV37" s="26"/>
      <c r="AW37" s="26"/>
      <c r="AX37" s="26"/>
      <c r="AY37" s="26"/>
      <c r="AZ37" s="26"/>
      <c r="BA37" s="26"/>
      <c r="BB37" s="26"/>
      <c r="BC37" s="26"/>
      <c r="BD37" s="26"/>
      <c r="BE37" s="27"/>
      <c r="BF37" s="25"/>
      <c r="BG37" s="26"/>
      <c r="BH37" s="26"/>
      <c r="BI37" s="26"/>
      <c r="BJ37" s="26"/>
      <c r="BK37" s="26"/>
      <c r="BL37" s="26"/>
      <c r="BM37" s="26"/>
      <c r="BN37" s="26"/>
      <c r="BO37" s="26"/>
      <c r="BP37" s="26"/>
      <c r="BQ37" s="26"/>
      <c r="BR37" s="26"/>
      <c r="BS37" s="26"/>
      <c r="BT37" s="26"/>
      <c r="BU37" s="26"/>
      <c r="BV37" s="26"/>
      <c r="BW37" s="26"/>
      <c r="BX37" s="27"/>
      <c r="BY37" s="25"/>
      <c r="BZ37" s="26"/>
      <c r="CA37" s="26"/>
      <c r="CB37" s="26"/>
      <c r="CC37" s="26"/>
      <c r="CD37" s="26"/>
      <c r="CE37" s="26"/>
      <c r="CF37" s="26"/>
      <c r="CG37" s="26"/>
      <c r="CH37" s="26"/>
      <c r="CI37" s="26"/>
      <c r="CJ37" s="26"/>
      <c r="CK37" s="26"/>
      <c r="CL37" s="26"/>
      <c r="CM37" s="26"/>
      <c r="CN37" s="26"/>
      <c r="CO37" s="26"/>
      <c r="CP37" s="26"/>
      <c r="CQ37" s="27"/>
    </row>
    <row r="38" spans="1:95">
      <c r="A38" s="25"/>
      <c r="B38" s="26"/>
      <c r="C38" s="26"/>
      <c r="D38" s="26"/>
      <c r="E38" s="26"/>
      <c r="F38" s="26"/>
      <c r="G38" s="26"/>
      <c r="H38" s="26"/>
      <c r="I38" s="26"/>
      <c r="J38" s="26"/>
      <c r="K38" s="26"/>
      <c r="L38" s="26"/>
      <c r="M38" s="26"/>
      <c r="N38" s="26"/>
      <c r="O38" s="26"/>
      <c r="P38" s="26"/>
      <c r="Q38" s="26"/>
      <c r="R38" s="26"/>
      <c r="S38" s="27"/>
      <c r="T38" s="25"/>
      <c r="U38" s="26"/>
      <c r="V38" s="26"/>
      <c r="W38" s="26"/>
      <c r="X38" s="26"/>
      <c r="Y38" s="26"/>
      <c r="Z38" s="26"/>
      <c r="AA38" s="26"/>
      <c r="AB38" s="26"/>
      <c r="AC38" s="26"/>
      <c r="AD38" s="26"/>
      <c r="AE38" s="26"/>
      <c r="AF38" s="26"/>
      <c r="AG38" s="26"/>
      <c r="AH38" s="26"/>
      <c r="AI38" s="26"/>
      <c r="AJ38" s="26"/>
      <c r="AK38" s="26"/>
      <c r="AL38" s="27"/>
      <c r="AM38" s="25"/>
      <c r="AN38" s="26"/>
      <c r="AO38" s="26"/>
      <c r="AP38" s="26"/>
      <c r="AQ38" s="26"/>
      <c r="AR38" s="26"/>
      <c r="AS38" s="26"/>
      <c r="AT38" s="26"/>
      <c r="AU38" s="26"/>
      <c r="AV38" s="26"/>
      <c r="AW38" s="26"/>
      <c r="AX38" s="26"/>
      <c r="AY38" s="26"/>
      <c r="AZ38" s="26"/>
      <c r="BA38" s="26"/>
      <c r="BB38" s="26"/>
      <c r="BC38" s="26"/>
      <c r="BD38" s="26"/>
      <c r="BE38" s="27"/>
      <c r="BF38" s="25"/>
      <c r="BG38" s="26"/>
      <c r="BH38" s="26"/>
      <c r="BI38" s="26"/>
      <c r="BJ38" s="26"/>
      <c r="BK38" s="26"/>
      <c r="BL38" s="26"/>
      <c r="BM38" s="26"/>
      <c r="BN38" s="26"/>
      <c r="BO38" s="26"/>
      <c r="BP38" s="26"/>
      <c r="BQ38" s="26"/>
      <c r="BR38" s="26"/>
      <c r="BS38" s="26"/>
      <c r="BT38" s="26"/>
      <c r="BU38" s="26"/>
      <c r="BV38" s="26"/>
      <c r="BW38" s="26"/>
      <c r="BX38" s="27"/>
      <c r="BY38" s="25"/>
      <c r="BZ38" s="26"/>
      <c r="CA38" s="26"/>
      <c r="CB38" s="26"/>
      <c r="CC38" s="26"/>
      <c r="CD38" s="26"/>
      <c r="CE38" s="26"/>
      <c r="CF38" s="26"/>
      <c r="CG38" s="26"/>
      <c r="CH38" s="26"/>
      <c r="CI38" s="26"/>
      <c r="CJ38" s="26"/>
      <c r="CK38" s="26"/>
      <c r="CL38" s="26"/>
      <c r="CM38" s="26"/>
      <c r="CN38" s="26"/>
      <c r="CO38" s="26"/>
      <c r="CP38" s="26"/>
      <c r="CQ38" s="27"/>
    </row>
    <row r="39" spans="1:95">
      <c r="A39" s="25"/>
      <c r="B39" s="26"/>
      <c r="C39" s="26"/>
      <c r="D39" s="26"/>
      <c r="E39" s="26"/>
      <c r="F39" s="26"/>
      <c r="G39" s="26"/>
      <c r="H39" s="26"/>
      <c r="I39" s="26"/>
      <c r="J39" s="26"/>
      <c r="K39" s="26"/>
      <c r="L39" s="26"/>
      <c r="M39" s="26"/>
      <c r="N39" s="26"/>
      <c r="O39" s="26"/>
      <c r="P39" s="26"/>
      <c r="Q39" s="26"/>
      <c r="R39" s="26"/>
      <c r="S39" s="27"/>
      <c r="T39" s="25"/>
      <c r="U39" s="26"/>
      <c r="V39" s="26"/>
      <c r="W39" s="26"/>
      <c r="X39" s="26"/>
      <c r="Y39" s="26"/>
      <c r="Z39" s="26"/>
      <c r="AA39" s="26"/>
      <c r="AB39" s="26"/>
      <c r="AC39" s="26"/>
      <c r="AD39" s="26"/>
      <c r="AE39" s="26"/>
      <c r="AF39" s="26"/>
      <c r="AG39" s="26"/>
      <c r="AH39" s="26"/>
      <c r="AI39" s="26"/>
      <c r="AJ39" s="26"/>
      <c r="AK39" s="26"/>
      <c r="AL39" s="27"/>
      <c r="AM39" s="25"/>
      <c r="AN39" s="26"/>
      <c r="AO39" s="26"/>
      <c r="AP39" s="26"/>
      <c r="AQ39" s="26"/>
      <c r="AR39" s="26"/>
      <c r="AS39" s="26"/>
      <c r="AT39" s="26"/>
      <c r="AU39" s="26"/>
      <c r="AV39" s="26"/>
      <c r="AW39" s="26"/>
      <c r="AX39" s="26"/>
      <c r="AY39" s="26"/>
      <c r="AZ39" s="26"/>
      <c r="BA39" s="26"/>
      <c r="BB39" s="26"/>
      <c r="BC39" s="26"/>
      <c r="BD39" s="26"/>
      <c r="BE39" s="27"/>
      <c r="BF39" s="25"/>
      <c r="BG39" s="26"/>
      <c r="BH39" s="26"/>
      <c r="BI39" s="26"/>
      <c r="BJ39" s="26"/>
      <c r="BK39" s="26"/>
      <c r="BL39" s="26"/>
      <c r="BM39" s="26"/>
      <c r="BN39" s="26"/>
      <c r="BO39" s="26"/>
      <c r="BP39" s="26"/>
      <c r="BQ39" s="26"/>
      <c r="BR39" s="26"/>
      <c r="BS39" s="26"/>
      <c r="BT39" s="26"/>
      <c r="BU39" s="26"/>
      <c r="BV39" s="26"/>
      <c r="BW39" s="26"/>
      <c r="BX39" s="27"/>
      <c r="BY39" s="25"/>
      <c r="BZ39" s="26"/>
      <c r="CA39" s="26"/>
      <c r="CB39" s="26"/>
      <c r="CC39" s="26"/>
      <c r="CD39" s="26"/>
      <c r="CE39" s="26"/>
      <c r="CF39" s="26"/>
      <c r="CG39" s="26"/>
      <c r="CH39" s="26"/>
      <c r="CI39" s="26"/>
      <c r="CJ39" s="26"/>
      <c r="CK39" s="26"/>
      <c r="CL39" s="26"/>
      <c r="CM39" s="26"/>
      <c r="CN39" s="26"/>
      <c r="CO39" s="26"/>
      <c r="CP39" s="26"/>
      <c r="CQ39" s="27"/>
    </row>
    <row r="40" spans="1:95">
      <c r="A40" s="25"/>
      <c r="B40" s="26"/>
      <c r="C40" s="26"/>
      <c r="D40" s="26"/>
      <c r="E40" s="26"/>
      <c r="F40" s="26"/>
      <c r="G40" s="26"/>
      <c r="H40" s="26"/>
      <c r="I40" s="26"/>
      <c r="J40" s="26"/>
      <c r="K40" s="26"/>
      <c r="L40" s="26"/>
      <c r="M40" s="26"/>
      <c r="N40" s="26"/>
      <c r="O40" s="26"/>
      <c r="P40" s="26"/>
      <c r="Q40" s="26"/>
      <c r="R40" s="26"/>
      <c r="S40" s="27"/>
      <c r="T40" s="25"/>
      <c r="U40" s="26"/>
      <c r="V40" s="26"/>
      <c r="W40" s="26"/>
      <c r="X40" s="26"/>
      <c r="Y40" s="26"/>
      <c r="Z40" s="26"/>
      <c r="AA40" s="26"/>
      <c r="AB40" s="26"/>
      <c r="AC40" s="26"/>
      <c r="AD40" s="26"/>
      <c r="AE40" s="26"/>
      <c r="AF40" s="26"/>
      <c r="AG40" s="26"/>
      <c r="AH40" s="26"/>
      <c r="AI40" s="26"/>
      <c r="AJ40" s="26"/>
      <c r="AK40" s="26"/>
      <c r="AL40" s="27"/>
      <c r="AM40" s="25"/>
      <c r="AN40" s="26"/>
      <c r="AO40" s="26"/>
      <c r="AP40" s="26"/>
      <c r="AQ40" s="26"/>
      <c r="AR40" s="26"/>
      <c r="AS40" s="26"/>
      <c r="AT40" s="26"/>
      <c r="AU40" s="26"/>
      <c r="AV40" s="26"/>
      <c r="AW40" s="26"/>
      <c r="AX40" s="26"/>
      <c r="AY40" s="26"/>
      <c r="AZ40" s="26"/>
      <c r="BA40" s="26"/>
      <c r="BB40" s="26"/>
      <c r="BC40" s="26"/>
      <c r="BD40" s="26"/>
      <c r="BE40" s="27"/>
      <c r="BF40" s="25"/>
      <c r="BG40" s="26"/>
      <c r="BH40" s="26"/>
      <c r="BI40" s="26"/>
      <c r="BJ40" s="26"/>
      <c r="BK40" s="26"/>
      <c r="BL40" s="26"/>
      <c r="BM40" s="26"/>
      <c r="BN40" s="26"/>
      <c r="BO40" s="26"/>
      <c r="BP40" s="26"/>
      <c r="BQ40" s="26"/>
      <c r="BR40" s="26"/>
      <c r="BS40" s="26"/>
      <c r="BT40" s="26"/>
      <c r="BU40" s="26"/>
      <c r="BV40" s="26"/>
      <c r="BW40" s="26"/>
      <c r="BX40" s="27"/>
      <c r="BY40" s="25"/>
      <c r="BZ40" s="26"/>
      <c r="CA40" s="26"/>
      <c r="CB40" s="26"/>
      <c r="CC40" s="26"/>
      <c r="CD40" s="26"/>
      <c r="CE40" s="26"/>
      <c r="CF40" s="26"/>
      <c r="CG40" s="26"/>
      <c r="CH40" s="26"/>
      <c r="CI40" s="26"/>
      <c r="CJ40" s="26"/>
      <c r="CK40" s="26"/>
      <c r="CL40" s="26"/>
      <c r="CM40" s="26"/>
      <c r="CN40" s="26"/>
      <c r="CO40" s="26"/>
      <c r="CP40" s="26"/>
      <c r="CQ40" s="27"/>
    </row>
    <row r="41" spans="1:95">
      <c r="A41" s="25"/>
      <c r="B41" s="26"/>
      <c r="C41" s="26"/>
      <c r="D41" s="26"/>
      <c r="E41" s="26"/>
      <c r="F41" s="26"/>
      <c r="G41" s="26"/>
      <c r="H41" s="26"/>
      <c r="I41" s="26"/>
      <c r="J41" s="26"/>
      <c r="K41" s="26"/>
      <c r="L41" s="26"/>
      <c r="M41" s="26"/>
      <c r="N41" s="26"/>
      <c r="O41" s="26"/>
      <c r="P41" s="26"/>
      <c r="Q41" s="26"/>
      <c r="R41" s="26"/>
      <c r="S41" s="27"/>
      <c r="T41" s="25"/>
      <c r="U41" s="26"/>
      <c r="V41" s="26"/>
      <c r="W41" s="26"/>
      <c r="X41" s="26"/>
      <c r="Y41" s="26"/>
      <c r="Z41" s="26"/>
      <c r="AA41" s="26"/>
      <c r="AB41" s="26"/>
      <c r="AC41" s="26"/>
      <c r="AD41" s="26"/>
      <c r="AE41" s="26"/>
      <c r="AF41" s="26"/>
      <c r="AG41" s="26"/>
      <c r="AH41" s="26"/>
      <c r="AI41" s="26"/>
      <c r="AJ41" s="26"/>
      <c r="AK41" s="26"/>
      <c r="AL41" s="27"/>
      <c r="AM41" s="25"/>
      <c r="AN41" s="26"/>
      <c r="AO41" s="26"/>
      <c r="AP41" s="26"/>
      <c r="AQ41" s="26"/>
      <c r="AR41" s="26"/>
      <c r="AS41" s="26"/>
      <c r="AT41" s="26"/>
      <c r="AU41" s="26"/>
      <c r="AV41" s="26"/>
      <c r="AW41" s="26"/>
      <c r="AX41" s="26"/>
      <c r="AY41" s="26"/>
      <c r="AZ41" s="26"/>
      <c r="BA41" s="26"/>
      <c r="BB41" s="26"/>
      <c r="BC41" s="26"/>
      <c r="BD41" s="26"/>
      <c r="BE41" s="27"/>
      <c r="BF41" s="25"/>
      <c r="BG41" s="26"/>
      <c r="BH41" s="26"/>
      <c r="BI41" s="26"/>
      <c r="BJ41" s="26"/>
      <c r="BK41" s="26"/>
      <c r="BL41" s="26"/>
      <c r="BM41" s="26"/>
      <c r="BN41" s="26"/>
      <c r="BO41" s="26"/>
      <c r="BP41" s="26"/>
      <c r="BQ41" s="26"/>
      <c r="BR41" s="26"/>
      <c r="BS41" s="26"/>
      <c r="BT41" s="26"/>
      <c r="BU41" s="26"/>
      <c r="BV41" s="26"/>
      <c r="BW41" s="26"/>
      <c r="BX41" s="27"/>
      <c r="BY41" s="25"/>
      <c r="BZ41" s="26"/>
      <c r="CA41" s="26"/>
      <c r="CB41" s="26"/>
      <c r="CC41" s="26"/>
      <c r="CD41" s="26"/>
      <c r="CE41" s="26"/>
      <c r="CF41" s="26"/>
      <c r="CG41" s="26"/>
      <c r="CH41" s="26"/>
      <c r="CI41" s="26"/>
      <c r="CJ41" s="26"/>
      <c r="CK41" s="26"/>
      <c r="CL41" s="26"/>
      <c r="CM41" s="26"/>
      <c r="CN41" s="26"/>
      <c r="CO41" s="26"/>
      <c r="CP41" s="26"/>
      <c r="CQ41" s="27"/>
    </row>
    <row r="42" spans="1:95">
      <c r="A42" s="33"/>
      <c r="B42" s="31"/>
      <c r="C42" s="31"/>
      <c r="D42" s="31"/>
      <c r="E42" s="31"/>
      <c r="F42" s="31"/>
      <c r="G42" s="31"/>
      <c r="H42" s="31"/>
      <c r="I42" s="31"/>
      <c r="J42" s="31"/>
      <c r="K42" s="31"/>
      <c r="L42" s="31"/>
      <c r="M42" s="31"/>
      <c r="N42" s="31"/>
      <c r="O42" s="31"/>
      <c r="P42" s="31"/>
      <c r="Q42" s="31"/>
      <c r="R42" s="31"/>
      <c r="S42" s="34"/>
      <c r="T42" s="33"/>
      <c r="U42" s="31"/>
      <c r="V42" s="31"/>
      <c r="W42" s="31"/>
      <c r="X42" s="31"/>
      <c r="Y42" s="31"/>
      <c r="Z42" s="31"/>
      <c r="AA42" s="31"/>
      <c r="AB42" s="31"/>
      <c r="AC42" s="31"/>
      <c r="AD42" s="31"/>
      <c r="AE42" s="31"/>
      <c r="AF42" s="31"/>
      <c r="AG42" s="31"/>
      <c r="AH42" s="31"/>
      <c r="AI42" s="31"/>
      <c r="AJ42" s="31"/>
      <c r="AK42" s="31"/>
      <c r="AL42" s="34"/>
      <c r="AM42" s="33"/>
      <c r="AN42" s="31"/>
      <c r="AO42" s="31"/>
      <c r="AP42" s="31"/>
      <c r="AQ42" s="31"/>
      <c r="AR42" s="31"/>
      <c r="AS42" s="31"/>
      <c r="AT42" s="31"/>
      <c r="AU42" s="31"/>
      <c r="AV42" s="31"/>
      <c r="AW42" s="31"/>
      <c r="AX42" s="31"/>
      <c r="AY42" s="31"/>
      <c r="AZ42" s="31"/>
      <c r="BA42" s="31"/>
      <c r="BB42" s="31"/>
      <c r="BC42" s="31"/>
      <c r="BD42" s="31"/>
      <c r="BE42" s="34"/>
      <c r="BF42" s="33"/>
      <c r="BG42" s="31"/>
      <c r="BH42" s="31"/>
      <c r="BI42" s="31"/>
      <c r="BJ42" s="31"/>
      <c r="BK42" s="31"/>
      <c r="BL42" s="31"/>
      <c r="BM42" s="31"/>
      <c r="BN42" s="31"/>
      <c r="BO42" s="31"/>
      <c r="BP42" s="31"/>
      <c r="BQ42" s="31"/>
      <c r="BR42" s="31"/>
      <c r="BS42" s="31"/>
      <c r="BT42" s="31"/>
      <c r="BU42" s="31"/>
      <c r="BV42" s="31"/>
      <c r="BW42" s="31"/>
      <c r="BX42" s="34"/>
      <c r="BY42" s="33"/>
      <c r="BZ42" s="31"/>
      <c r="CA42" s="31"/>
      <c r="CB42" s="31"/>
      <c r="CC42" s="31"/>
      <c r="CD42" s="31"/>
      <c r="CE42" s="31"/>
      <c r="CF42" s="31"/>
      <c r="CG42" s="31"/>
      <c r="CH42" s="31"/>
      <c r="CI42" s="31"/>
      <c r="CJ42" s="31"/>
      <c r="CK42" s="31"/>
      <c r="CL42" s="31"/>
      <c r="CM42" s="31"/>
      <c r="CN42" s="31"/>
      <c r="CO42" s="31"/>
      <c r="CP42" s="31"/>
      <c r="CQ42" s="34"/>
    </row>
    <row r="43" spans="1:95">
      <c r="A43" s="9" t="s">
        <v>673</v>
      </c>
      <c r="B43" s="6"/>
      <c r="C43" s="6"/>
      <c r="D43" s="6"/>
      <c r="E43" s="6"/>
      <c r="F43" s="6"/>
      <c r="G43" s="6"/>
      <c r="H43" s="6"/>
      <c r="I43" s="6"/>
      <c r="J43" s="6"/>
      <c r="K43" s="6"/>
      <c r="L43" s="6"/>
      <c r="M43" s="6"/>
      <c r="N43" s="6"/>
      <c r="O43" s="6"/>
      <c r="P43" s="6"/>
      <c r="Q43" s="6"/>
      <c r="R43" s="6"/>
      <c r="S43" s="7"/>
      <c r="T43" s="9" t="s">
        <v>673</v>
      </c>
      <c r="U43" s="6"/>
      <c r="V43" s="6"/>
      <c r="W43" s="6"/>
      <c r="X43" s="6"/>
      <c r="Y43" s="6"/>
      <c r="Z43" s="6"/>
      <c r="AA43" s="6"/>
      <c r="AB43" s="6"/>
      <c r="AC43" s="6"/>
      <c r="AD43" s="6"/>
      <c r="AE43" s="6"/>
      <c r="AF43" s="6"/>
      <c r="AG43" s="6"/>
      <c r="AH43" s="6"/>
      <c r="AI43" s="6"/>
      <c r="AJ43" s="6"/>
      <c r="AK43" s="6"/>
      <c r="AL43" s="7"/>
      <c r="AM43" s="9" t="s">
        <v>673</v>
      </c>
      <c r="AN43" s="6"/>
      <c r="AO43" s="6"/>
      <c r="AP43" s="6"/>
      <c r="AQ43" s="6"/>
      <c r="AR43" s="6"/>
      <c r="AS43" s="6"/>
      <c r="AT43" s="6"/>
      <c r="AU43" s="6"/>
      <c r="AV43" s="6"/>
      <c r="AW43" s="6"/>
      <c r="AX43" s="6"/>
      <c r="AY43" s="6"/>
      <c r="AZ43" s="6"/>
      <c r="BA43" s="6"/>
      <c r="BB43" s="6"/>
      <c r="BC43" s="6"/>
      <c r="BD43" s="6"/>
      <c r="BE43" s="7"/>
      <c r="BF43" s="9" t="s">
        <v>673</v>
      </c>
      <c r="BG43" s="6"/>
      <c r="BH43" s="6"/>
      <c r="BI43" s="6"/>
      <c r="BJ43" s="6"/>
      <c r="BK43" s="6"/>
      <c r="BL43" s="6"/>
      <c r="BM43" s="6"/>
      <c r="BN43" s="6"/>
      <c r="BO43" s="6"/>
      <c r="BP43" s="6"/>
      <c r="BQ43" s="6"/>
      <c r="BR43" s="6"/>
      <c r="BS43" s="6"/>
      <c r="BT43" s="6"/>
      <c r="BU43" s="6"/>
      <c r="BV43" s="6"/>
      <c r="BW43" s="6"/>
      <c r="BX43" s="7"/>
      <c r="BY43" s="9" t="s">
        <v>304</v>
      </c>
      <c r="BZ43" s="8"/>
      <c r="CA43" s="8"/>
      <c r="CB43" s="8"/>
      <c r="CC43" s="8"/>
      <c r="CD43" s="8"/>
      <c r="CE43" s="8"/>
      <c r="CF43" s="8"/>
      <c r="CG43" s="8"/>
      <c r="CH43" s="8"/>
      <c r="CI43" s="8"/>
      <c r="CJ43" s="8"/>
      <c r="CK43" s="8"/>
      <c r="CL43" s="8"/>
      <c r="CM43" s="8"/>
      <c r="CN43" s="8"/>
      <c r="CO43" s="8"/>
      <c r="CP43" s="8"/>
      <c r="CQ43" s="85"/>
    </row>
    <row r="44" spans="1:95">
      <c r="A44" s="9"/>
      <c r="B44" s="6"/>
      <c r="C44" s="6"/>
      <c r="D44" s="6"/>
      <c r="E44" s="6"/>
      <c r="F44" s="6"/>
      <c r="G44" s="6"/>
      <c r="H44" s="6"/>
      <c r="I44" s="6"/>
      <c r="J44" s="6"/>
      <c r="K44" s="6"/>
      <c r="L44" s="6"/>
      <c r="M44" s="6"/>
      <c r="N44" s="6"/>
      <c r="O44" s="6"/>
      <c r="P44" s="6"/>
      <c r="Q44" s="6"/>
      <c r="R44" s="6"/>
      <c r="S44" s="7"/>
      <c r="T44" s="9"/>
      <c r="U44" s="6"/>
      <c r="V44" s="6"/>
      <c r="W44" s="6"/>
      <c r="X44" s="6"/>
      <c r="Y44" s="6"/>
      <c r="Z44" s="6"/>
      <c r="AA44" s="6"/>
      <c r="AB44" s="6"/>
      <c r="AC44" s="6"/>
      <c r="AD44" s="6"/>
      <c r="AE44" s="6"/>
      <c r="AF44" s="6"/>
      <c r="AG44" s="6"/>
      <c r="AH44" s="6"/>
      <c r="AI44" s="6"/>
      <c r="AJ44" s="6"/>
      <c r="AK44" s="6"/>
      <c r="AL44" s="7"/>
      <c r="AM44" s="9"/>
      <c r="AN44" s="6"/>
      <c r="AO44" s="6"/>
      <c r="AP44" s="6"/>
      <c r="AQ44" s="6"/>
      <c r="AR44" s="6"/>
      <c r="AS44" s="6"/>
      <c r="AT44" s="6"/>
      <c r="AU44" s="6"/>
      <c r="AV44" s="6"/>
      <c r="AW44" s="6"/>
      <c r="AX44" s="6"/>
      <c r="AY44" s="6"/>
      <c r="AZ44" s="6"/>
      <c r="BA44" s="6"/>
      <c r="BB44" s="6"/>
      <c r="BC44" s="6"/>
      <c r="BD44" s="6"/>
      <c r="BE44" s="7"/>
      <c r="BF44" s="9"/>
      <c r="BG44" s="6"/>
      <c r="BH44" s="6"/>
      <c r="BI44" s="6"/>
      <c r="BJ44" s="6"/>
      <c r="BK44" s="6"/>
      <c r="BL44" s="6"/>
      <c r="BM44" s="6"/>
      <c r="BN44" s="6"/>
      <c r="BO44" s="6"/>
      <c r="BP44" s="6"/>
      <c r="BQ44" s="6"/>
      <c r="BR44" s="6"/>
      <c r="BS44" s="6"/>
      <c r="BT44" s="6"/>
      <c r="BU44" s="6"/>
      <c r="BV44" s="6"/>
      <c r="BW44" s="6"/>
      <c r="BX44" s="7"/>
      <c r="BY44" s="9"/>
      <c r="BZ44" s="8"/>
      <c r="CA44" s="8"/>
      <c r="CB44" s="8"/>
      <c r="CC44" s="8"/>
      <c r="CD44" s="8"/>
      <c r="CE44" s="8"/>
      <c r="CF44" s="8"/>
      <c r="CG44" s="8"/>
      <c r="CH44" s="8"/>
      <c r="CI44" s="8"/>
      <c r="CJ44" s="8"/>
      <c r="CK44" s="8"/>
      <c r="CL44" s="8"/>
      <c r="CM44" s="8"/>
      <c r="CN44" s="8"/>
      <c r="CO44" s="8"/>
      <c r="CP44" s="8"/>
      <c r="CQ44" s="85"/>
    </row>
    <row r="45" spans="1:95">
      <c r="A45" s="86" t="s">
        <v>240</v>
      </c>
      <c r="B45" s="10"/>
      <c r="C45" s="10"/>
      <c r="D45" s="10"/>
      <c r="E45" s="10"/>
      <c r="F45" s="10"/>
      <c r="G45" s="10"/>
      <c r="H45" s="10"/>
      <c r="I45" s="10"/>
      <c r="J45" s="10"/>
      <c r="K45" s="10"/>
      <c r="L45" s="10"/>
      <c r="M45" s="10"/>
      <c r="N45" s="10"/>
      <c r="O45" s="10"/>
      <c r="P45" s="10"/>
      <c r="Q45" s="10"/>
      <c r="R45" s="10"/>
      <c r="S45" s="11"/>
      <c r="T45" s="86" t="s">
        <v>240</v>
      </c>
      <c r="U45" s="10"/>
      <c r="V45" s="10"/>
      <c r="W45" s="10"/>
      <c r="X45" s="10"/>
      <c r="Y45" s="10"/>
      <c r="Z45" s="10"/>
      <c r="AA45" s="10"/>
      <c r="AB45" s="10"/>
      <c r="AC45" s="10"/>
      <c r="AD45" s="10"/>
      <c r="AE45" s="10"/>
      <c r="AF45" s="10"/>
      <c r="AG45" s="10"/>
      <c r="AH45" s="10"/>
      <c r="AI45" s="10"/>
      <c r="AJ45" s="10"/>
      <c r="AK45" s="10"/>
      <c r="AL45" s="11"/>
      <c r="AM45" s="86" t="s">
        <v>240</v>
      </c>
      <c r="AN45" s="10"/>
      <c r="AO45" s="10"/>
      <c r="AP45" s="10"/>
      <c r="AQ45" s="10"/>
      <c r="AR45" s="10"/>
      <c r="AS45" s="10"/>
      <c r="AT45" s="10"/>
      <c r="AU45" s="10"/>
      <c r="AV45" s="10"/>
      <c r="AW45" s="10"/>
      <c r="AX45" s="10"/>
      <c r="AY45" s="10"/>
      <c r="AZ45" s="10"/>
      <c r="BA45" s="10"/>
      <c r="BB45" s="10"/>
      <c r="BC45" s="10"/>
      <c r="BD45" s="10"/>
      <c r="BE45" s="11"/>
      <c r="BF45" s="86" t="s">
        <v>240</v>
      </c>
      <c r="BG45" s="10"/>
      <c r="BH45" s="10"/>
      <c r="BI45" s="10"/>
      <c r="BJ45" s="10"/>
      <c r="BK45" s="10"/>
      <c r="BL45" s="10"/>
      <c r="BM45" s="10"/>
      <c r="BN45" s="10"/>
      <c r="BO45" s="10"/>
      <c r="BP45" s="10"/>
      <c r="BQ45" s="10"/>
      <c r="BR45" s="10"/>
      <c r="BS45" s="10"/>
      <c r="BT45" s="10"/>
      <c r="BU45" s="10"/>
      <c r="BV45" s="10"/>
      <c r="BW45" s="10"/>
      <c r="BX45" s="11"/>
      <c r="BY45" s="86" t="s">
        <v>240</v>
      </c>
      <c r="BZ45" s="10"/>
      <c r="CA45" s="10"/>
      <c r="CB45" s="10"/>
      <c r="CC45" s="10"/>
      <c r="CD45" s="10"/>
      <c r="CE45" s="10"/>
      <c r="CF45" s="10"/>
      <c r="CG45" s="10"/>
      <c r="CH45" s="10"/>
      <c r="CI45" s="10"/>
      <c r="CJ45" s="10"/>
      <c r="CK45" s="10"/>
      <c r="CL45" s="10"/>
      <c r="CM45" s="10"/>
      <c r="CN45" s="10"/>
      <c r="CO45" s="10"/>
      <c r="CP45" s="10"/>
      <c r="CQ45" s="11"/>
    </row>
    <row r="46" spans="1:95" ht="14.25" customHeight="1">
      <c r="A46" s="1203" t="s">
        <v>242</v>
      </c>
      <c r="B46" s="1202"/>
      <c r="C46" s="1198">
        <v>0</v>
      </c>
      <c r="D46" s="1199"/>
      <c r="E46" s="1202" t="s">
        <v>243</v>
      </c>
      <c r="F46" s="1202"/>
      <c r="G46" s="1198">
        <v>0</v>
      </c>
      <c r="H46" s="1199"/>
      <c r="I46" s="8"/>
      <c r="J46" s="10"/>
      <c r="K46" s="10"/>
      <c r="L46" s="10"/>
      <c r="M46" s="87" t="s">
        <v>244</v>
      </c>
      <c r="N46" s="1230">
        <f>IF(C47&gt;0,(((G47-G46)/(C47-C46))^-1-IF(CL52&gt;0,CL52^-1,0))^-1,0)</f>
        <v>0</v>
      </c>
      <c r="O46" s="1231"/>
      <c r="P46" s="1213"/>
      <c r="Q46" s="1214"/>
      <c r="R46" s="1214"/>
      <c r="S46" s="11"/>
      <c r="T46" s="1203" t="s">
        <v>242</v>
      </c>
      <c r="U46" s="1202"/>
      <c r="V46" s="1198">
        <v>0</v>
      </c>
      <c r="W46" s="1199"/>
      <c r="X46" s="1202" t="s">
        <v>243</v>
      </c>
      <c r="Y46" s="1202"/>
      <c r="Z46" s="1198">
        <v>0</v>
      </c>
      <c r="AA46" s="1199"/>
      <c r="AB46" s="8"/>
      <c r="AC46" s="10"/>
      <c r="AD46" s="10"/>
      <c r="AE46" s="10"/>
      <c r="AF46" s="87" t="s">
        <v>244</v>
      </c>
      <c r="AG46" s="1230">
        <f>IF(V47&gt;0,(((Z47-Z46)/(V47-V46))^-1-IF(CL52&gt;0,CL52^-1,0))^-1,0)</f>
        <v>0</v>
      </c>
      <c r="AH46" s="1231"/>
      <c r="AI46" s="1213"/>
      <c r="AJ46" s="1214"/>
      <c r="AK46" s="1214"/>
      <c r="AL46" s="11"/>
      <c r="AM46" s="1203" t="s">
        <v>242</v>
      </c>
      <c r="AN46" s="1202"/>
      <c r="AO46" s="1198">
        <v>0</v>
      </c>
      <c r="AP46" s="1199"/>
      <c r="AQ46" s="1202" t="s">
        <v>243</v>
      </c>
      <c r="AR46" s="1202"/>
      <c r="AS46" s="1198">
        <v>0</v>
      </c>
      <c r="AT46" s="1199"/>
      <c r="AU46" s="8"/>
      <c r="AV46" s="10"/>
      <c r="AW46" s="10"/>
      <c r="AX46" s="10"/>
      <c r="AY46" s="87" t="s">
        <v>244</v>
      </c>
      <c r="AZ46" s="1230">
        <f>IF(AO47&gt;0,(((AS47-AS46)/(AO47-AO46))^-1-IF(CL52&gt;0,CL52^-1,0))^-1,0)</f>
        <v>0</v>
      </c>
      <c r="BA46" s="1231"/>
      <c r="BB46" s="1213"/>
      <c r="BC46" s="1214"/>
      <c r="BD46" s="1214"/>
      <c r="BE46" s="11"/>
      <c r="BF46" s="1203" t="s">
        <v>242</v>
      </c>
      <c r="BG46" s="1202"/>
      <c r="BH46" s="1198">
        <v>0</v>
      </c>
      <c r="BI46" s="1199"/>
      <c r="BJ46" s="1202" t="s">
        <v>243</v>
      </c>
      <c r="BK46" s="1202"/>
      <c r="BL46" s="1198">
        <v>0</v>
      </c>
      <c r="BM46" s="1199"/>
      <c r="BN46" s="8"/>
      <c r="BO46" s="10"/>
      <c r="BP46" s="10"/>
      <c r="BQ46" s="10"/>
      <c r="BR46" s="87" t="s">
        <v>244</v>
      </c>
      <c r="BS46" s="1230">
        <f>IF(BH47&gt;0,(((BL47-BL46)/(BH47-BH46))^-1-IF(CL52&gt;0,CL52^-1,0))^-1,0)</f>
        <v>0</v>
      </c>
      <c r="BT46" s="1231"/>
      <c r="BU46" s="1213"/>
      <c r="BV46" s="1214"/>
      <c r="BW46" s="1214"/>
      <c r="BX46" s="11"/>
      <c r="BY46" s="1203" t="s">
        <v>242</v>
      </c>
      <c r="BZ46" s="1202"/>
      <c r="CA46" s="1198">
        <v>0</v>
      </c>
      <c r="CB46" s="1199"/>
      <c r="CC46" s="1202" t="s">
        <v>243</v>
      </c>
      <c r="CD46" s="1202"/>
      <c r="CE46" s="1198">
        <v>0</v>
      </c>
      <c r="CF46" s="1199"/>
      <c r="CG46" s="8"/>
      <c r="CH46" s="10"/>
      <c r="CI46" s="10"/>
      <c r="CJ46" s="10"/>
      <c r="CK46" s="87" t="s">
        <v>244</v>
      </c>
      <c r="CL46" s="1206">
        <f>IF((CA47-CA46)&gt;0,(CE47-CE46)/(CA47-CA46),0)</f>
        <v>0</v>
      </c>
      <c r="CM46" s="1207"/>
      <c r="CN46" s="10"/>
      <c r="CO46" s="10"/>
      <c r="CP46" s="10"/>
      <c r="CQ46" s="11"/>
    </row>
    <row r="47" spans="1:95" ht="14.25" customHeight="1">
      <c r="A47" s="1203" t="s">
        <v>245</v>
      </c>
      <c r="B47" s="1202"/>
      <c r="C47" s="1198">
        <v>0</v>
      </c>
      <c r="D47" s="1199"/>
      <c r="E47" s="1202" t="s">
        <v>246</v>
      </c>
      <c r="F47" s="1202"/>
      <c r="G47" s="1198">
        <v>0</v>
      </c>
      <c r="H47" s="1199"/>
      <c r="I47" s="8"/>
      <c r="P47" s="10"/>
      <c r="Q47" s="10"/>
      <c r="R47" s="10"/>
      <c r="S47" s="11"/>
      <c r="T47" s="1203" t="s">
        <v>245</v>
      </c>
      <c r="U47" s="1202"/>
      <c r="V47" s="1198">
        <v>0</v>
      </c>
      <c r="W47" s="1199"/>
      <c r="X47" s="1202" t="s">
        <v>246</v>
      </c>
      <c r="Y47" s="1202"/>
      <c r="Z47" s="1198">
        <v>0</v>
      </c>
      <c r="AA47" s="1199"/>
      <c r="AB47" s="8"/>
      <c r="AI47" s="10"/>
      <c r="AJ47" s="10"/>
      <c r="AK47" s="10"/>
      <c r="AL47" s="11"/>
      <c r="AM47" s="1203" t="s">
        <v>245</v>
      </c>
      <c r="AN47" s="1202"/>
      <c r="AO47" s="1198">
        <v>0</v>
      </c>
      <c r="AP47" s="1199"/>
      <c r="AQ47" s="1202" t="s">
        <v>246</v>
      </c>
      <c r="AR47" s="1202"/>
      <c r="AS47" s="1198">
        <v>0</v>
      </c>
      <c r="AT47" s="1199"/>
      <c r="AU47" s="8"/>
      <c r="BB47" s="10"/>
      <c r="BC47" s="10"/>
      <c r="BD47" s="10"/>
      <c r="BE47" s="11"/>
      <c r="BF47" s="1203" t="s">
        <v>245</v>
      </c>
      <c r="BG47" s="1202"/>
      <c r="BH47" s="1198">
        <v>0</v>
      </c>
      <c r="BI47" s="1199"/>
      <c r="BJ47" s="1202" t="s">
        <v>246</v>
      </c>
      <c r="BK47" s="1202"/>
      <c r="BL47" s="1198">
        <v>0</v>
      </c>
      <c r="BM47" s="1199"/>
      <c r="BN47" s="8"/>
      <c r="BU47" s="10"/>
      <c r="BV47" s="10"/>
      <c r="BW47" s="10"/>
      <c r="BX47" s="11"/>
      <c r="BY47" s="1203" t="s">
        <v>245</v>
      </c>
      <c r="BZ47" s="1202"/>
      <c r="CA47" s="1198">
        <v>0</v>
      </c>
      <c r="CB47" s="1199"/>
      <c r="CC47" s="1202" t="s">
        <v>246</v>
      </c>
      <c r="CD47" s="1202"/>
      <c r="CE47" s="1198">
        <v>0</v>
      </c>
      <c r="CF47" s="1199"/>
      <c r="CG47" s="8"/>
      <c r="CH47" s="8"/>
      <c r="CI47" s="8"/>
      <c r="CJ47" s="8"/>
      <c r="CK47" s="8"/>
      <c r="CL47" s="8"/>
      <c r="CM47" s="8"/>
      <c r="CN47" s="10"/>
      <c r="CO47" s="10"/>
      <c r="CP47" s="10"/>
      <c r="CQ47" s="11"/>
    </row>
    <row r="48" spans="1:95">
      <c r="A48" s="12"/>
      <c r="B48" s="10"/>
      <c r="C48" s="567" t="str">
        <f>IF(ABS(C47-C46)&lt;1,"Supporting points shall be at least 1 mm apart!","")</f>
        <v>Supporting points shall be at least 1 mm apart!</v>
      </c>
      <c r="D48" s="10"/>
      <c r="E48" s="10"/>
      <c r="F48" s="10"/>
      <c r="G48" s="10"/>
      <c r="H48" s="10"/>
      <c r="I48" s="10"/>
      <c r="J48" s="10"/>
      <c r="K48" s="10"/>
      <c r="L48" s="10"/>
      <c r="M48" s="10"/>
      <c r="N48" s="10"/>
      <c r="O48" s="10"/>
      <c r="P48" s="10"/>
      <c r="Q48" s="10"/>
      <c r="R48" s="10"/>
      <c r="S48" s="11"/>
      <c r="T48" s="12"/>
      <c r="U48" s="10"/>
      <c r="V48" s="567" t="str">
        <f>IF(ABS(V47-V46)&lt;1,"Supporting points shall be at least 1 mm apart!","")</f>
        <v>Supporting points shall be at least 1 mm apart!</v>
      </c>
      <c r="W48" s="10"/>
      <c r="X48" s="10"/>
      <c r="Y48" s="10"/>
      <c r="Z48" s="10"/>
      <c r="AA48" s="10"/>
      <c r="AB48" s="10"/>
      <c r="AC48" s="10"/>
      <c r="AD48" s="10"/>
      <c r="AE48" s="10"/>
      <c r="AF48" s="10"/>
      <c r="AG48" s="10"/>
      <c r="AH48" s="10"/>
      <c r="AI48" s="10"/>
      <c r="AJ48" s="10"/>
      <c r="AK48" s="10"/>
      <c r="AL48" s="11"/>
      <c r="AM48" s="12"/>
      <c r="AN48" s="10"/>
      <c r="AO48" s="567" t="str">
        <f>IF(ABS(AO47-AO46)&lt;1,"Supporting points shall be at least 1 mm apart!","")</f>
        <v>Supporting points shall be at least 1 mm apart!</v>
      </c>
      <c r="AP48" s="10"/>
      <c r="AQ48" s="10"/>
      <c r="AR48" s="10"/>
      <c r="AS48" s="10"/>
      <c r="AT48" s="10"/>
      <c r="AU48" s="10"/>
      <c r="AV48" s="10"/>
      <c r="AW48" s="10"/>
      <c r="AX48" s="10"/>
      <c r="AY48" s="10"/>
      <c r="AZ48" s="10"/>
      <c r="BA48" s="10"/>
      <c r="BB48" s="10"/>
      <c r="BC48" s="10"/>
      <c r="BD48" s="10"/>
      <c r="BE48" s="11"/>
      <c r="BF48" s="12"/>
      <c r="BG48" s="10"/>
      <c r="BH48" s="567" t="str">
        <f>IF(ABS(BH47-BH46)&lt;1,"Supporting points shall be at least 1 mm apart!","")</f>
        <v>Supporting points shall be at least 1 mm apart!</v>
      </c>
      <c r="BI48" s="10"/>
      <c r="BJ48" s="10"/>
      <c r="BK48" s="10"/>
      <c r="BL48" s="10"/>
      <c r="BM48" s="10"/>
      <c r="BN48" s="10"/>
      <c r="BO48" s="10"/>
      <c r="BP48" s="10"/>
      <c r="BQ48" s="10"/>
      <c r="BR48" s="10"/>
      <c r="BS48" s="10"/>
      <c r="BT48" s="10"/>
      <c r="BU48" s="10"/>
      <c r="BV48" s="10"/>
      <c r="BW48" s="10"/>
      <c r="BX48" s="11"/>
      <c r="BY48" s="9"/>
      <c r="BZ48" s="8"/>
      <c r="CA48" s="567" t="str">
        <f>IF(ABS(CA47-CA46)&lt;1,"Supporting points shall be at least 1 mm apart!","")</f>
        <v>Supporting points shall be at least 1 mm apart!</v>
      </c>
      <c r="CB48" s="8"/>
      <c r="CC48" s="8"/>
      <c r="CD48" s="8"/>
      <c r="CE48" s="8"/>
      <c r="CF48" s="8"/>
      <c r="CG48" s="8"/>
      <c r="CH48" s="8"/>
      <c r="CI48" s="8"/>
      <c r="CJ48" s="8"/>
      <c r="CK48" s="8"/>
      <c r="CL48" s="8"/>
      <c r="CM48" s="8"/>
      <c r="CN48" s="8"/>
      <c r="CO48" s="8"/>
      <c r="CP48" s="8"/>
      <c r="CQ48" s="85"/>
    </row>
    <row r="49" spans="1:95">
      <c r="A49" s="9" t="s">
        <v>674</v>
      </c>
      <c r="B49" s="10"/>
      <c r="C49" s="10"/>
      <c r="D49" s="10"/>
      <c r="E49" s="10"/>
      <c r="F49" s="10"/>
      <c r="G49" s="10"/>
      <c r="H49" s="10"/>
      <c r="I49" s="10"/>
      <c r="J49" s="10"/>
      <c r="K49" s="10"/>
      <c r="L49" s="10"/>
      <c r="M49" s="10"/>
      <c r="N49" s="10"/>
      <c r="O49" s="10"/>
      <c r="P49" s="10"/>
      <c r="Q49" s="10"/>
      <c r="R49" s="10"/>
      <c r="S49" s="11"/>
      <c r="T49" s="9" t="s">
        <v>674</v>
      </c>
      <c r="U49" s="10"/>
      <c r="V49" s="10"/>
      <c r="W49" s="10"/>
      <c r="X49" s="10"/>
      <c r="Y49" s="10"/>
      <c r="Z49" s="10"/>
      <c r="AA49" s="10"/>
      <c r="AB49" s="10"/>
      <c r="AC49" s="10"/>
      <c r="AD49" s="10"/>
      <c r="AE49" s="10"/>
      <c r="AF49" s="10"/>
      <c r="AG49" s="10"/>
      <c r="AH49" s="10"/>
      <c r="AI49" s="10"/>
      <c r="AJ49" s="10"/>
      <c r="AK49" s="10"/>
      <c r="AL49" s="11"/>
      <c r="AM49" s="9" t="s">
        <v>674</v>
      </c>
      <c r="AN49" s="10"/>
      <c r="AO49" s="10"/>
      <c r="AP49" s="10"/>
      <c r="AQ49" s="10"/>
      <c r="AR49" s="10"/>
      <c r="AS49" s="10"/>
      <c r="AT49" s="10"/>
      <c r="AU49" s="10"/>
      <c r="AV49" s="10"/>
      <c r="AW49" s="10"/>
      <c r="AX49" s="10"/>
      <c r="AY49" s="10"/>
      <c r="AZ49" s="10"/>
      <c r="BA49" s="10"/>
      <c r="BB49" s="10"/>
      <c r="BC49" s="10"/>
      <c r="BD49" s="10"/>
      <c r="BE49" s="11"/>
      <c r="BF49" s="9" t="s">
        <v>674</v>
      </c>
      <c r="BG49" s="10"/>
      <c r="BH49" s="10"/>
      <c r="BI49" s="10"/>
      <c r="BJ49" s="10"/>
      <c r="BK49" s="10"/>
      <c r="BL49" s="10"/>
      <c r="BM49" s="10"/>
      <c r="BN49" s="10"/>
      <c r="BO49" s="10"/>
      <c r="BP49" s="10"/>
      <c r="BQ49" s="10"/>
      <c r="BR49" s="10"/>
      <c r="BS49" s="10"/>
      <c r="BT49" s="10"/>
      <c r="BU49" s="10"/>
      <c r="BV49" s="10"/>
      <c r="BW49" s="10"/>
      <c r="BX49" s="11"/>
      <c r="BY49" s="9" t="s">
        <v>253</v>
      </c>
      <c r="BZ49" s="8"/>
      <c r="CA49" s="8"/>
      <c r="CB49" s="8"/>
      <c r="CC49" s="8"/>
      <c r="CD49" s="8"/>
      <c r="CE49" s="8"/>
      <c r="CF49" s="8"/>
      <c r="CG49" s="8"/>
      <c r="CH49" s="8"/>
      <c r="CI49" s="8"/>
      <c r="CJ49" s="8"/>
      <c r="CK49" s="8"/>
      <c r="CL49" s="8"/>
      <c r="CM49" s="8"/>
      <c r="CN49" s="8"/>
      <c r="CO49" s="8"/>
      <c r="CP49" s="8"/>
      <c r="CQ49" s="85"/>
    </row>
    <row r="50" spans="1:95" ht="15" customHeight="1">
      <c r="A50" s="1203" t="s">
        <v>249</v>
      </c>
      <c r="B50" s="1202"/>
      <c r="C50" s="1232">
        <v>0</v>
      </c>
      <c r="D50" s="1233"/>
      <c r="E50" s="8"/>
      <c r="F50" s="10"/>
      <c r="G50" s="10"/>
      <c r="H50" s="10"/>
      <c r="I50" s="10"/>
      <c r="J50" s="10"/>
      <c r="K50" s="10"/>
      <c r="L50" s="10"/>
      <c r="M50" s="10"/>
      <c r="N50" s="10"/>
      <c r="O50" s="10"/>
      <c r="P50" s="10"/>
      <c r="Q50" s="10"/>
      <c r="R50" s="10"/>
      <c r="S50" s="11"/>
      <c r="T50" s="1203" t="s">
        <v>249</v>
      </c>
      <c r="U50" s="1202"/>
      <c r="V50" s="1232">
        <v>0</v>
      </c>
      <c r="W50" s="1233"/>
      <c r="X50" s="8"/>
      <c r="Y50" s="10"/>
      <c r="Z50" s="10"/>
      <c r="AA50" s="10"/>
      <c r="AB50" s="10"/>
      <c r="AC50" s="10"/>
      <c r="AD50" s="10"/>
      <c r="AE50" s="10"/>
      <c r="AF50" s="10"/>
      <c r="AG50" s="10"/>
      <c r="AH50" s="10"/>
      <c r="AI50" s="10"/>
      <c r="AJ50" s="10"/>
      <c r="AK50" s="10"/>
      <c r="AL50" s="11"/>
      <c r="AM50" s="1203" t="s">
        <v>249</v>
      </c>
      <c r="AN50" s="1202"/>
      <c r="AO50" s="1232">
        <v>0</v>
      </c>
      <c r="AP50" s="1233"/>
      <c r="AQ50" s="8"/>
      <c r="AR50" s="10"/>
      <c r="AS50" s="10"/>
      <c r="AT50" s="10"/>
      <c r="AU50" s="10"/>
      <c r="AV50" s="10"/>
      <c r="AW50" s="10"/>
      <c r="AX50" s="10"/>
      <c r="AY50" s="10"/>
      <c r="AZ50" s="10"/>
      <c r="BA50" s="10"/>
      <c r="BB50" s="10"/>
      <c r="BC50" s="10"/>
      <c r="BD50" s="10"/>
      <c r="BE50" s="11"/>
      <c r="BF50" s="1203" t="s">
        <v>249</v>
      </c>
      <c r="BG50" s="1202"/>
      <c r="BH50" s="1232">
        <v>0</v>
      </c>
      <c r="BI50" s="1233"/>
      <c r="BJ50" s="8"/>
      <c r="BK50" s="10"/>
      <c r="BL50" s="10"/>
      <c r="BM50" s="10"/>
      <c r="BN50" s="10"/>
      <c r="BO50" s="10"/>
      <c r="BP50" s="10"/>
      <c r="BQ50" s="10"/>
      <c r="BR50" s="10"/>
      <c r="BS50" s="10"/>
      <c r="BT50" s="10"/>
      <c r="BU50" s="10"/>
      <c r="BV50" s="10"/>
      <c r="BW50" s="10"/>
      <c r="BX50" s="11"/>
      <c r="BY50" s="9"/>
      <c r="BZ50" s="87" t="s">
        <v>256</v>
      </c>
      <c r="CA50" s="1192">
        <f>C53</f>
        <v>200</v>
      </c>
      <c r="CB50" s="1193"/>
      <c r="CC50" s="8" t="s">
        <v>257</v>
      </c>
      <c r="CD50" s="8"/>
      <c r="CE50" s="8"/>
      <c r="CF50" s="8"/>
      <c r="CG50" s="8"/>
      <c r="CH50" s="8"/>
      <c r="CI50" s="8"/>
      <c r="CJ50" s="8"/>
      <c r="CK50" s="87" t="s">
        <v>258</v>
      </c>
      <c r="CL50" s="1190">
        <f>CA51*(1/64)*PI()*(CA52^4-CA53^4)*200000</f>
        <v>1744439000.4490404</v>
      </c>
      <c r="CM50" s="1191"/>
      <c r="CN50" s="612">
        <f>CL50*48/CA50^3</f>
        <v>10466.634002694242</v>
      </c>
      <c r="CO50" s="8"/>
      <c r="CP50" s="8"/>
      <c r="CQ50" s="85"/>
    </row>
    <row r="51" spans="1:95" ht="15">
      <c r="A51" s="12"/>
      <c r="B51" s="10"/>
      <c r="C51" s="1528"/>
      <c r="D51" s="1528"/>
      <c r="E51" s="10"/>
      <c r="F51" s="10"/>
      <c r="G51" s="10"/>
      <c r="H51" s="10"/>
      <c r="I51" s="10"/>
      <c r="J51" s="10"/>
      <c r="K51" s="10"/>
      <c r="L51" s="10"/>
      <c r="M51" s="10"/>
      <c r="N51" s="10"/>
      <c r="O51" s="10"/>
      <c r="P51" s="10"/>
      <c r="Q51" s="10"/>
      <c r="R51" s="10"/>
      <c r="S51" s="11"/>
      <c r="T51" s="12"/>
      <c r="U51" s="10"/>
      <c r="V51" s="1528"/>
      <c r="W51" s="1528"/>
      <c r="X51" s="10"/>
      <c r="Y51" s="10"/>
      <c r="Z51" s="10"/>
      <c r="AA51" s="10"/>
      <c r="AB51" s="10"/>
      <c r="AC51" s="10"/>
      <c r="AD51" s="10"/>
      <c r="AE51" s="10"/>
      <c r="AF51" s="10"/>
      <c r="AG51" s="10"/>
      <c r="AH51" s="10"/>
      <c r="AI51" s="10"/>
      <c r="AJ51" s="10"/>
      <c r="AK51" s="10"/>
      <c r="AL51" s="11"/>
      <c r="AM51" s="12"/>
      <c r="AN51" s="10"/>
      <c r="AO51" s="1528"/>
      <c r="AP51" s="1528"/>
      <c r="AQ51" s="10"/>
      <c r="AR51" s="10"/>
      <c r="AS51" s="10"/>
      <c r="AT51" s="10"/>
      <c r="AU51" s="10"/>
      <c r="AV51" s="10"/>
      <c r="AW51" s="10"/>
      <c r="AX51" s="10"/>
      <c r="AY51" s="10"/>
      <c r="AZ51" s="10"/>
      <c r="BA51" s="10"/>
      <c r="BB51" s="10"/>
      <c r="BC51" s="10"/>
      <c r="BD51" s="10"/>
      <c r="BE51" s="11"/>
      <c r="BF51" s="12"/>
      <c r="BG51" s="10"/>
      <c r="BH51" s="1528"/>
      <c r="BI51" s="1528"/>
      <c r="BJ51" s="10"/>
      <c r="BK51" s="10"/>
      <c r="BL51" s="10"/>
      <c r="BM51" s="10"/>
      <c r="BN51" s="10"/>
      <c r="BO51" s="10"/>
      <c r="BP51" s="10"/>
      <c r="BQ51" s="10"/>
      <c r="BR51" s="10"/>
      <c r="BS51" s="10"/>
      <c r="BT51" s="10"/>
      <c r="BU51" s="10"/>
      <c r="BV51" s="10"/>
      <c r="BW51" s="10"/>
      <c r="BX51" s="11"/>
      <c r="BY51" s="9"/>
      <c r="BZ51" s="87" t="s">
        <v>259</v>
      </c>
      <c r="CA51" s="1188">
        <v>1</v>
      </c>
      <c r="CB51" s="1189"/>
      <c r="CC51" s="8" t="s">
        <v>260</v>
      </c>
      <c r="CD51" s="8"/>
      <c r="CE51" s="8"/>
      <c r="CF51" s="8"/>
      <c r="CG51" s="8"/>
      <c r="CH51" s="8"/>
      <c r="CI51" s="8"/>
      <c r="CJ51" s="8"/>
      <c r="CK51" s="87" t="s">
        <v>261</v>
      </c>
      <c r="CL51" s="1190">
        <f>IF(CL46&gt;0,(CL46*CA50^3)/48,CL50)</f>
        <v>1744439000.4490404</v>
      </c>
      <c r="CM51" s="1191"/>
      <c r="CN51" s="612">
        <f>CL51*48/CA50^3</f>
        <v>10466.634002694242</v>
      </c>
      <c r="CO51" s="8"/>
      <c r="CP51" s="8"/>
      <c r="CQ51" s="85"/>
    </row>
    <row r="52" spans="1:95" ht="14.25">
      <c r="A52" s="86" t="s">
        <v>263</v>
      </c>
      <c r="B52" s="10"/>
      <c r="C52" s="10"/>
      <c r="D52" s="10"/>
      <c r="E52" s="10"/>
      <c r="F52" s="10"/>
      <c r="G52" s="10"/>
      <c r="H52" s="10"/>
      <c r="I52" s="10"/>
      <c r="J52" s="10"/>
      <c r="K52" s="10"/>
      <c r="L52" s="10"/>
      <c r="M52" s="10"/>
      <c r="N52" s="10"/>
      <c r="O52" s="10"/>
      <c r="P52" s="10"/>
      <c r="Q52" s="10"/>
      <c r="R52" s="10"/>
      <c r="S52" s="11"/>
      <c r="T52" s="86" t="s">
        <v>263</v>
      </c>
      <c r="U52" s="10"/>
      <c r="V52" s="10"/>
      <c r="W52" s="10"/>
      <c r="X52" s="10"/>
      <c r="Y52" s="10"/>
      <c r="Z52" s="10"/>
      <c r="AA52" s="10"/>
      <c r="AB52" s="10"/>
      <c r="AC52" s="10"/>
      <c r="AD52" s="10"/>
      <c r="AE52" s="10"/>
      <c r="AF52" s="10"/>
      <c r="AG52" s="10"/>
      <c r="AH52" s="10"/>
      <c r="AI52" s="10"/>
      <c r="AJ52" s="10"/>
      <c r="AK52" s="10"/>
      <c r="AL52" s="11"/>
      <c r="AM52" s="86" t="s">
        <v>263</v>
      </c>
      <c r="AN52" s="10"/>
      <c r="AO52" s="10"/>
      <c r="AP52" s="10"/>
      <c r="AQ52" s="10"/>
      <c r="AR52" s="10"/>
      <c r="AS52" s="10"/>
      <c r="AT52" s="10"/>
      <c r="AU52" s="10"/>
      <c r="AV52" s="10"/>
      <c r="AW52" s="10"/>
      <c r="AX52" s="10"/>
      <c r="AY52" s="10"/>
      <c r="AZ52" s="10"/>
      <c r="BA52" s="10"/>
      <c r="BB52" s="10"/>
      <c r="BC52" s="10"/>
      <c r="BD52" s="10"/>
      <c r="BE52" s="11"/>
      <c r="BF52" s="86" t="s">
        <v>263</v>
      </c>
      <c r="BG52" s="10"/>
      <c r="BH52" s="10"/>
      <c r="BI52" s="10"/>
      <c r="BJ52" s="10"/>
      <c r="BK52" s="10"/>
      <c r="BL52" s="10"/>
      <c r="BM52" s="10"/>
      <c r="BN52" s="10"/>
      <c r="BO52" s="10"/>
      <c r="BP52" s="10"/>
      <c r="BQ52" s="10"/>
      <c r="BR52" s="10"/>
      <c r="BS52" s="10"/>
      <c r="BT52" s="10"/>
      <c r="BU52" s="10"/>
      <c r="BV52" s="10"/>
      <c r="BW52" s="10"/>
      <c r="BX52" s="11"/>
      <c r="BY52" s="9"/>
      <c r="BZ52" s="87" t="s">
        <v>264</v>
      </c>
      <c r="CA52" s="1188">
        <v>25.4</v>
      </c>
      <c r="CB52" s="1189"/>
      <c r="CC52" s="8" t="s">
        <v>265</v>
      </c>
      <c r="CD52" s="8"/>
      <c r="CE52" s="8"/>
      <c r="CF52" s="8"/>
      <c r="CG52" s="8"/>
      <c r="CH52" s="8"/>
      <c r="CI52" s="8"/>
      <c r="CJ52" s="8"/>
      <c r="CK52" s="87" t="s">
        <v>266</v>
      </c>
      <c r="CL52" s="1194">
        <f>IF(CL51&gt;=CL50,0,(CN51^-1-CN50^-1)^-1)</f>
        <v>0</v>
      </c>
      <c r="CM52" s="1195"/>
      <c r="CN52" s="8"/>
      <c r="CO52" s="8"/>
      <c r="CP52" s="8"/>
      <c r="CQ52" s="85"/>
    </row>
    <row r="53" spans="1:95" ht="12.75" customHeight="1">
      <c r="A53" s="9"/>
      <c r="B53" s="88" t="s">
        <v>256</v>
      </c>
      <c r="C53" s="1529">
        <v>200</v>
      </c>
      <c r="D53" s="1530"/>
      <c r="E53" s="8" t="s">
        <v>267</v>
      </c>
      <c r="F53" s="10"/>
      <c r="G53" s="10"/>
      <c r="H53" s="10"/>
      <c r="I53" s="10"/>
      <c r="J53" s="10"/>
      <c r="K53" s="10"/>
      <c r="L53" s="10"/>
      <c r="M53" s="10"/>
      <c r="N53" s="10"/>
      <c r="O53" s="10"/>
      <c r="P53" s="10"/>
      <c r="Q53" s="10"/>
      <c r="R53" s="10"/>
      <c r="S53" s="11"/>
      <c r="T53" s="9"/>
      <c r="U53" s="88" t="s">
        <v>256</v>
      </c>
      <c r="V53" s="1529">
        <v>200</v>
      </c>
      <c r="W53" s="1530"/>
      <c r="X53" s="8" t="s">
        <v>267</v>
      </c>
      <c r="Y53" s="10"/>
      <c r="Z53" s="10"/>
      <c r="AA53" s="10"/>
      <c r="AB53" s="10"/>
      <c r="AC53" s="10"/>
      <c r="AD53" s="10"/>
      <c r="AE53" s="10"/>
      <c r="AF53" s="10"/>
      <c r="AG53" s="10"/>
      <c r="AH53" s="10"/>
      <c r="AI53" s="10"/>
      <c r="AJ53" s="10"/>
      <c r="AK53" s="10"/>
      <c r="AL53" s="11"/>
      <c r="AM53" s="9"/>
      <c r="AN53" s="88" t="s">
        <v>256</v>
      </c>
      <c r="AO53" s="1529">
        <v>200</v>
      </c>
      <c r="AP53" s="1530"/>
      <c r="AQ53" s="8" t="s">
        <v>267</v>
      </c>
      <c r="AR53" s="10"/>
      <c r="AS53" s="10"/>
      <c r="AT53" s="10"/>
      <c r="AU53" s="10"/>
      <c r="AV53" s="10"/>
      <c r="AW53" s="10"/>
      <c r="AX53" s="10"/>
      <c r="AY53" s="10"/>
      <c r="AZ53" s="10"/>
      <c r="BA53" s="10"/>
      <c r="BB53" s="10"/>
      <c r="BC53" s="10"/>
      <c r="BD53" s="10"/>
      <c r="BE53" s="11"/>
      <c r="BF53" s="9"/>
      <c r="BG53" s="88" t="s">
        <v>256</v>
      </c>
      <c r="BH53" s="1529">
        <v>200</v>
      </c>
      <c r="BI53" s="1530"/>
      <c r="BJ53" s="8" t="s">
        <v>267</v>
      </c>
      <c r="BK53" s="10"/>
      <c r="BL53" s="10"/>
      <c r="BM53" s="10"/>
      <c r="BN53" s="10"/>
      <c r="BO53" s="10"/>
      <c r="BP53" s="10"/>
      <c r="BQ53" s="10"/>
      <c r="BR53" s="10"/>
      <c r="BS53" s="10"/>
      <c r="BT53" s="10"/>
      <c r="BU53" s="10"/>
      <c r="BV53" s="10"/>
      <c r="BW53" s="10"/>
      <c r="BX53" s="11"/>
      <c r="BY53" s="9"/>
      <c r="BZ53" s="87" t="s">
        <v>268</v>
      </c>
      <c r="CA53" s="1188">
        <v>22.1</v>
      </c>
      <c r="CB53" s="1189"/>
      <c r="CC53" s="8" t="s">
        <v>269</v>
      </c>
      <c r="CD53" s="8"/>
      <c r="CE53" s="8"/>
      <c r="CF53" s="8"/>
      <c r="CG53" s="8"/>
      <c r="CH53" s="8"/>
      <c r="CI53" s="8"/>
      <c r="CJ53" s="8"/>
      <c r="CK53" s="8"/>
      <c r="CL53" s="8"/>
      <c r="CM53" s="8"/>
      <c r="CN53" s="8"/>
      <c r="CO53" s="8"/>
      <c r="CP53" s="8"/>
      <c r="CQ53" s="85"/>
    </row>
    <row r="54" spans="1:95">
      <c r="A54" s="1219" t="s">
        <v>270</v>
      </c>
      <c r="B54" s="1220"/>
      <c r="C54" s="1241">
        <v>150</v>
      </c>
      <c r="D54" s="1242"/>
      <c r="E54" s="8" t="s">
        <v>69</v>
      </c>
      <c r="F54" s="10"/>
      <c r="G54" s="10"/>
      <c r="H54" s="10"/>
      <c r="I54" s="10"/>
      <c r="J54" s="10"/>
      <c r="K54" s="10"/>
      <c r="L54" s="10"/>
      <c r="M54" s="10"/>
      <c r="N54" s="10"/>
      <c r="O54" s="10"/>
      <c r="P54" s="10"/>
      <c r="Q54" s="10"/>
      <c r="R54" s="10"/>
      <c r="S54" s="11"/>
      <c r="T54" s="1219" t="s">
        <v>270</v>
      </c>
      <c r="U54" s="1220"/>
      <c r="V54" s="1241">
        <v>150</v>
      </c>
      <c r="W54" s="1242"/>
      <c r="X54" s="8" t="s">
        <v>69</v>
      </c>
      <c r="Y54" s="10"/>
      <c r="Z54" s="10"/>
      <c r="AA54" s="10"/>
      <c r="AB54" s="10"/>
      <c r="AC54" s="10"/>
      <c r="AD54" s="10"/>
      <c r="AE54" s="10"/>
      <c r="AF54" s="10"/>
      <c r="AG54" s="10"/>
      <c r="AH54" s="10"/>
      <c r="AI54" s="10"/>
      <c r="AJ54" s="10"/>
      <c r="AK54" s="10"/>
      <c r="AL54" s="11"/>
      <c r="AM54" s="1219" t="s">
        <v>270</v>
      </c>
      <c r="AN54" s="1220"/>
      <c r="AO54" s="1241">
        <v>150</v>
      </c>
      <c r="AP54" s="1242"/>
      <c r="AQ54" s="8" t="s">
        <v>69</v>
      </c>
      <c r="AR54" s="10"/>
      <c r="AS54" s="10"/>
      <c r="AT54" s="10"/>
      <c r="AU54" s="10"/>
      <c r="AV54" s="10"/>
      <c r="AW54" s="10"/>
      <c r="AX54" s="10"/>
      <c r="AY54" s="10"/>
      <c r="AZ54" s="10"/>
      <c r="BA54" s="10"/>
      <c r="BB54" s="10"/>
      <c r="BC54" s="10"/>
      <c r="BD54" s="10"/>
      <c r="BE54" s="11"/>
      <c r="BF54" s="1219" t="s">
        <v>270</v>
      </c>
      <c r="BG54" s="1220"/>
      <c r="BH54" s="1241">
        <v>150</v>
      </c>
      <c r="BI54" s="1242"/>
      <c r="BJ54" s="8" t="s">
        <v>69</v>
      </c>
      <c r="BK54" s="10"/>
      <c r="BL54" s="10"/>
      <c r="BM54" s="10"/>
      <c r="BN54" s="10"/>
      <c r="BO54" s="10"/>
      <c r="BP54" s="10"/>
      <c r="BQ54" s="10"/>
      <c r="BR54" s="10"/>
      <c r="BS54" s="10"/>
      <c r="BT54" s="10"/>
      <c r="BU54" s="10"/>
      <c r="BV54" s="10"/>
      <c r="BW54" s="10"/>
      <c r="BX54" s="11"/>
      <c r="BY54" s="9"/>
      <c r="BZ54" s="8"/>
      <c r="CA54" s="8"/>
      <c r="CB54" s="8"/>
      <c r="CC54" s="8"/>
      <c r="CD54" s="8"/>
      <c r="CE54" s="8"/>
      <c r="CF54" s="8"/>
      <c r="CG54" s="8"/>
      <c r="CH54" s="8"/>
      <c r="CI54" s="8"/>
      <c r="CJ54" s="8"/>
      <c r="CK54" s="8"/>
      <c r="CL54" s="8"/>
      <c r="CM54" s="8"/>
      <c r="CN54" s="8"/>
      <c r="CO54" s="8"/>
      <c r="CP54" s="8"/>
      <c r="CQ54" s="85"/>
    </row>
    <row r="55" spans="1:95">
      <c r="A55" s="1219" t="s">
        <v>272</v>
      </c>
      <c r="B55" s="1220"/>
      <c r="C55" s="1188">
        <v>0</v>
      </c>
      <c r="D55" s="1189"/>
      <c r="E55" s="8" t="s">
        <v>273</v>
      </c>
      <c r="F55" s="8"/>
      <c r="G55" s="8"/>
      <c r="H55" s="8"/>
      <c r="I55" s="8"/>
      <c r="J55" s="8"/>
      <c r="K55" s="8"/>
      <c r="L55" s="8"/>
      <c r="M55" s="8"/>
      <c r="N55" s="8"/>
      <c r="O55" s="10"/>
      <c r="P55" s="10"/>
      <c r="Q55" s="10"/>
      <c r="R55" s="10"/>
      <c r="S55" s="11"/>
      <c r="T55" s="1219" t="s">
        <v>272</v>
      </c>
      <c r="U55" s="1220"/>
      <c r="V55" s="1188">
        <v>0</v>
      </c>
      <c r="W55" s="1189"/>
      <c r="X55" s="8" t="s">
        <v>273</v>
      </c>
      <c r="Y55" s="8"/>
      <c r="Z55" s="8"/>
      <c r="AA55" s="8"/>
      <c r="AB55" s="8"/>
      <c r="AC55" s="8"/>
      <c r="AD55" s="8"/>
      <c r="AE55" s="8"/>
      <c r="AF55" s="8"/>
      <c r="AG55" s="8"/>
      <c r="AH55" s="10"/>
      <c r="AI55" s="10"/>
      <c r="AJ55" s="10"/>
      <c r="AK55" s="10"/>
      <c r="AL55" s="11"/>
      <c r="AM55" s="1219" t="s">
        <v>272</v>
      </c>
      <c r="AN55" s="1220"/>
      <c r="AO55" s="1188">
        <v>0</v>
      </c>
      <c r="AP55" s="1189"/>
      <c r="AQ55" s="8" t="s">
        <v>273</v>
      </c>
      <c r="AR55" s="8"/>
      <c r="AS55" s="8"/>
      <c r="AT55" s="8"/>
      <c r="AU55" s="8"/>
      <c r="AV55" s="8"/>
      <c r="AW55" s="8"/>
      <c r="AX55" s="8"/>
      <c r="AY55" s="8"/>
      <c r="AZ55" s="8"/>
      <c r="BA55" s="10"/>
      <c r="BB55" s="10"/>
      <c r="BC55" s="10"/>
      <c r="BD55" s="10"/>
      <c r="BE55" s="11"/>
      <c r="BF55" s="1219" t="s">
        <v>272</v>
      </c>
      <c r="BG55" s="1220"/>
      <c r="BH55" s="1188">
        <v>0</v>
      </c>
      <c r="BI55" s="1189"/>
      <c r="BJ55" s="8" t="s">
        <v>273</v>
      </c>
      <c r="BK55" s="8"/>
      <c r="BL55" s="8"/>
      <c r="BM55" s="8"/>
      <c r="BN55" s="8"/>
      <c r="BO55" s="8"/>
      <c r="BP55" s="8"/>
      <c r="BQ55" s="8"/>
      <c r="BR55" s="8"/>
      <c r="BS55" s="8"/>
      <c r="BT55" s="10"/>
      <c r="BU55" s="10"/>
      <c r="BV55" s="10"/>
      <c r="BW55" s="10"/>
      <c r="BX55" s="11"/>
      <c r="BY55" s="9"/>
      <c r="BZ55" s="8"/>
      <c r="CA55" s="8"/>
      <c r="CB55" s="8"/>
      <c r="CC55" s="8"/>
      <c r="CD55" s="8"/>
      <c r="CE55" s="8"/>
      <c r="CF55" s="8"/>
      <c r="CG55" s="8"/>
      <c r="CH55" s="8"/>
      <c r="CI55" s="8"/>
      <c r="CJ55" s="8"/>
      <c r="CK55" s="8"/>
      <c r="CL55" s="8"/>
      <c r="CM55" s="8"/>
      <c r="CN55" s="8"/>
      <c r="CO55" s="8"/>
      <c r="CP55" s="8"/>
      <c r="CQ55" s="85"/>
    </row>
    <row r="56" spans="1:95" ht="15.75" customHeight="1">
      <c r="A56" s="1219" t="s">
        <v>274</v>
      </c>
      <c r="B56" s="1220"/>
      <c r="C56" s="1188">
        <v>1</v>
      </c>
      <c r="D56" s="1189"/>
      <c r="E56" s="8" t="s">
        <v>67</v>
      </c>
      <c r="F56" s="8"/>
      <c r="G56" s="8"/>
      <c r="H56" s="8"/>
      <c r="I56" s="8"/>
      <c r="J56" s="361" t="str">
        <f>IF(C56&lt;0.4*C57,"Asymmetrical lay-up: skin too thin in comparison, see T3.4.4.","")</f>
        <v/>
      </c>
      <c r="K56" s="8"/>
      <c r="L56" s="8"/>
      <c r="M56" s="8"/>
      <c r="N56" s="8"/>
      <c r="O56" s="10"/>
      <c r="P56" s="10"/>
      <c r="Q56" s="10"/>
      <c r="R56" s="10"/>
      <c r="S56" s="11"/>
      <c r="T56" s="1219" t="s">
        <v>274</v>
      </c>
      <c r="U56" s="1220"/>
      <c r="V56" s="1188">
        <v>1</v>
      </c>
      <c r="W56" s="1189"/>
      <c r="X56" s="8" t="s">
        <v>67</v>
      </c>
      <c r="Y56" s="8"/>
      <c r="Z56" s="8"/>
      <c r="AA56" s="8"/>
      <c r="AB56" s="8"/>
      <c r="AC56" s="361" t="str">
        <f>IF(V56&lt;0.4*V57,"Asymmetrical lay-up: skin too thin in comparison, see T3.4.4.","")</f>
        <v/>
      </c>
      <c r="AD56" s="8"/>
      <c r="AE56" s="8"/>
      <c r="AF56" s="8"/>
      <c r="AG56" s="8"/>
      <c r="AH56" s="10"/>
      <c r="AI56" s="10"/>
      <c r="AJ56" s="10"/>
      <c r="AK56" s="10"/>
      <c r="AL56" s="11"/>
      <c r="AM56" s="1219" t="s">
        <v>274</v>
      </c>
      <c r="AN56" s="1220"/>
      <c r="AO56" s="1188">
        <v>1</v>
      </c>
      <c r="AP56" s="1189"/>
      <c r="AQ56" s="8" t="s">
        <v>67</v>
      </c>
      <c r="AR56" s="8"/>
      <c r="AS56" s="8"/>
      <c r="AT56" s="8"/>
      <c r="AU56" s="8"/>
      <c r="AV56" s="361" t="str">
        <f>IF(AO56&lt;0.4*AO57,"Asymmetrical lay-up: skin too thin in comparison, see T3.4.4.","")</f>
        <v/>
      </c>
      <c r="AW56" s="8"/>
      <c r="AX56" s="8"/>
      <c r="AY56" s="8"/>
      <c r="AZ56" s="8"/>
      <c r="BA56" s="10"/>
      <c r="BB56" s="10"/>
      <c r="BC56" s="10"/>
      <c r="BD56" s="10"/>
      <c r="BE56" s="11"/>
      <c r="BF56" s="1219" t="s">
        <v>274</v>
      </c>
      <c r="BG56" s="1220"/>
      <c r="BH56" s="1188">
        <v>1</v>
      </c>
      <c r="BI56" s="1189"/>
      <c r="BJ56" s="8" t="s">
        <v>67</v>
      </c>
      <c r="BK56" s="8"/>
      <c r="BL56" s="8"/>
      <c r="BM56" s="8"/>
      <c r="BN56" s="8"/>
      <c r="BO56" s="361" t="str">
        <f>IF(BH56&lt;0.4*BH57,"Asymmetrical lay-up: skin too thin in comparison, see T3.4.4.","")</f>
        <v/>
      </c>
      <c r="BP56" s="8"/>
      <c r="BQ56" s="8"/>
      <c r="BR56" s="8"/>
      <c r="BS56" s="8"/>
      <c r="BT56" s="10"/>
      <c r="BU56" s="10"/>
      <c r="BV56" s="10"/>
      <c r="BW56" s="10"/>
      <c r="BX56" s="11"/>
      <c r="BY56" s="9"/>
      <c r="BZ56" s="8"/>
      <c r="CA56" s="8"/>
      <c r="CB56" s="8"/>
      <c r="CC56" s="8"/>
      <c r="CD56" s="8"/>
      <c r="CE56" s="8"/>
      <c r="CF56" s="8"/>
      <c r="CG56" s="8"/>
      <c r="CH56" s="8"/>
      <c r="CI56" s="8"/>
      <c r="CJ56" s="89"/>
      <c r="CK56" s="8"/>
      <c r="CL56" s="8"/>
      <c r="CM56" s="8"/>
      <c r="CN56" s="8"/>
      <c r="CO56" s="8"/>
      <c r="CP56" s="8"/>
      <c r="CQ56" s="85"/>
    </row>
    <row r="57" spans="1:95" ht="15.75" customHeight="1">
      <c r="A57" s="1219" t="s">
        <v>275</v>
      </c>
      <c r="B57" s="1220"/>
      <c r="C57" s="1188">
        <v>1</v>
      </c>
      <c r="D57" s="1189"/>
      <c r="E57" s="8" t="s">
        <v>68</v>
      </c>
      <c r="F57" s="8"/>
      <c r="G57" s="8"/>
      <c r="H57" s="8"/>
      <c r="I57" s="8"/>
      <c r="J57" s="361" t="str">
        <f>IF(C57&lt;0.4*C56,"Asymmetrical lay-up: skin too thin in comparison, see T3.4.4.","")</f>
        <v/>
      </c>
      <c r="K57" s="8"/>
      <c r="L57" s="8"/>
      <c r="M57" s="8"/>
      <c r="N57" s="8"/>
      <c r="O57" s="10"/>
      <c r="P57" s="10"/>
      <c r="Q57" s="10"/>
      <c r="R57" s="10"/>
      <c r="S57" s="11"/>
      <c r="T57" s="1219" t="s">
        <v>275</v>
      </c>
      <c r="U57" s="1220"/>
      <c r="V57" s="1188">
        <v>1</v>
      </c>
      <c r="W57" s="1189"/>
      <c r="X57" s="8" t="s">
        <v>68</v>
      </c>
      <c r="Y57" s="8"/>
      <c r="Z57" s="8"/>
      <c r="AA57" s="8"/>
      <c r="AB57" s="8"/>
      <c r="AC57" s="361" t="str">
        <f>IF(V57&lt;0.4*V56,"Asymmetrical lay-up: skin too thin in comparison, see T3.4.4.","")</f>
        <v/>
      </c>
      <c r="AD57" s="8"/>
      <c r="AE57" s="8"/>
      <c r="AF57" s="8"/>
      <c r="AG57" s="8"/>
      <c r="AH57" s="10"/>
      <c r="AI57" s="10"/>
      <c r="AJ57" s="10"/>
      <c r="AK57" s="10"/>
      <c r="AL57" s="11"/>
      <c r="AM57" s="1219" t="s">
        <v>275</v>
      </c>
      <c r="AN57" s="1220"/>
      <c r="AO57" s="1188">
        <v>1</v>
      </c>
      <c r="AP57" s="1189"/>
      <c r="AQ57" s="8" t="s">
        <v>68</v>
      </c>
      <c r="AR57" s="8"/>
      <c r="AS57" s="8"/>
      <c r="AT57" s="8"/>
      <c r="AU57" s="8"/>
      <c r="AV57" s="361" t="str">
        <f>IF(AO57&lt;0.4*AO56,"Asymmetrical lay-up: skin too thin in comparison, see T3.4.4.","")</f>
        <v/>
      </c>
      <c r="AW57" s="8"/>
      <c r="AX57" s="8"/>
      <c r="AY57" s="8"/>
      <c r="AZ57" s="8"/>
      <c r="BA57" s="10"/>
      <c r="BB57" s="10"/>
      <c r="BC57" s="10"/>
      <c r="BD57" s="10"/>
      <c r="BE57" s="11"/>
      <c r="BF57" s="1219" t="s">
        <v>275</v>
      </c>
      <c r="BG57" s="1220"/>
      <c r="BH57" s="1188">
        <v>1</v>
      </c>
      <c r="BI57" s="1189"/>
      <c r="BJ57" s="8" t="s">
        <v>68</v>
      </c>
      <c r="BK57" s="8"/>
      <c r="BL57" s="8"/>
      <c r="BM57" s="8"/>
      <c r="BN57" s="8"/>
      <c r="BO57" s="361" t="str">
        <f>IF(BH57&lt;0.4*BH56,"Asymmetrical lay-up: skin too thin in comparison, see T3.4.4.","")</f>
        <v/>
      </c>
      <c r="BP57" s="8"/>
      <c r="BQ57" s="8"/>
      <c r="BR57" s="8"/>
      <c r="BS57" s="8"/>
      <c r="BT57" s="10"/>
      <c r="BU57" s="10"/>
      <c r="BV57" s="10"/>
      <c r="BW57" s="10"/>
      <c r="BX57" s="11"/>
      <c r="BY57" s="9"/>
      <c r="BZ57" s="8"/>
      <c r="CA57" s="8"/>
      <c r="CB57" s="8"/>
      <c r="CC57" s="8"/>
      <c r="CD57" s="8"/>
      <c r="CE57" s="8"/>
      <c r="CF57" s="8"/>
      <c r="CG57" s="8"/>
      <c r="CH57" s="8"/>
      <c r="CI57" s="8"/>
      <c r="CJ57" s="89"/>
      <c r="CK57" s="8"/>
      <c r="CL57" s="8"/>
      <c r="CM57" s="8"/>
      <c r="CN57" s="8"/>
      <c r="CO57" s="8"/>
      <c r="CP57" s="8"/>
      <c r="CQ57" s="85"/>
    </row>
    <row r="58" spans="1:95" ht="15">
      <c r="A58" s="90"/>
      <c r="B58" s="87" t="s">
        <v>276</v>
      </c>
      <c r="C58" s="1208">
        <f>(C54*(((C55+C56+C57)^3)-(C55^3)))/12</f>
        <v>100</v>
      </c>
      <c r="D58" s="1209"/>
      <c r="E58" s="8" t="s">
        <v>277</v>
      </c>
      <c r="F58" s="8"/>
      <c r="G58" s="8"/>
      <c r="H58" s="8"/>
      <c r="I58" s="8"/>
      <c r="J58" s="8"/>
      <c r="K58" s="8"/>
      <c r="L58" s="8"/>
      <c r="M58" s="8"/>
      <c r="N58" s="8"/>
      <c r="O58" s="10"/>
      <c r="P58" s="10"/>
      <c r="Q58" s="10"/>
      <c r="R58" s="10"/>
      <c r="S58" s="11"/>
      <c r="T58" s="90"/>
      <c r="U58" s="87" t="s">
        <v>276</v>
      </c>
      <c r="V58" s="1208">
        <f>(V54*(((V55+V56+V57)^3)-(V55^3)))/12</f>
        <v>100</v>
      </c>
      <c r="W58" s="1209"/>
      <c r="X58" s="8" t="s">
        <v>277</v>
      </c>
      <c r="Y58" s="8"/>
      <c r="Z58" s="8"/>
      <c r="AA58" s="8"/>
      <c r="AB58" s="8"/>
      <c r="AC58" s="8"/>
      <c r="AD58" s="8"/>
      <c r="AE58" s="8"/>
      <c r="AF58" s="8"/>
      <c r="AG58" s="8"/>
      <c r="AH58" s="10"/>
      <c r="AI58" s="10"/>
      <c r="AJ58" s="10"/>
      <c r="AK58" s="10"/>
      <c r="AL58" s="11"/>
      <c r="AM58" s="90"/>
      <c r="AN58" s="87" t="s">
        <v>276</v>
      </c>
      <c r="AO58" s="1208">
        <f>(AO54*(((AO55+AO56+AO57)^3)-(AO55^3)))/12</f>
        <v>100</v>
      </c>
      <c r="AP58" s="1209"/>
      <c r="AQ58" s="8" t="s">
        <v>277</v>
      </c>
      <c r="AR58" s="8"/>
      <c r="AS58" s="8"/>
      <c r="AT58" s="8"/>
      <c r="AU58" s="8"/>
      <c r="AV58" s="8"/>
      <c r="AW58" s="8"/>
      <c r="AX58" s="8"/>
      <c r="AY58" s="8"/>
      <c r="AZ58" s="8"/>
      <c r="BA58" s="10"/>
      <c r="BB58" s="10"/>
      <c r="BC58" s="10"/>
      <c r="BD58" s="10"/>
      <c r="BE58" s="11"/>
      <c r="BF58" s="90"/>
      <c r="BG58" s="87" t="s">
        <v>276</v>
      </c>
      <c r="BH58" s="1208">
        <f>(BH54*(((BH55+BH56+BH57)^3)-(BH55^3)))/12</f>
        <v>100</v>
      </c>
      <c r="BI58" s="1209"/>
      <c r="BJ58" s="8" t="s">
        <v>277</v>
      </c>
      <c r="BK58" s="8"/>
      <c r="BL58" s="8"/>
      <c r="BM58" s="8"/>
      <c r="BN58" s="8"/>
      <c r="BO58" s="8"/>
      <c r="BP58" s="8"/>
      <c r="BQ58" s="8"/>
      <c r="BR58" s="8"/>
      <c r="BS58" s="8"/>
      <c r="BT58" s="10"/>
      <c r="BU58" s="10"/>
      <c r="BV58" s="10"/>
      <c r="BW58" s="10"/>
      <c r="BX58" s="11"/>
      <c r="BY58" s="9"/>
      <c r="BZ58" s="8"/>
      <c r="CA58" s="8"/>
      <c r="CB58" s="8"/>
      <c r="CC58" s="8"/>
      <c r="CD58" s="8"/>
      <c r="CE58" s="8"/>
      <c r="CF58" s="8"/>
      <c r="CG58" s="8"/>
      <c r="CH58" s="8"/>
      <c r="CI58" s="8"/>
      <c r="CJ58" s="89"/>
      <c r="CK58" s="8"/>
      <c r="CL58" s="8"/>
      <c r="CM58" s="8"/>
      <c r="CN58" s="8"/>
      <c r="CO58" s="8"/>
      <c r="CP58" s="8"/>
      <c r="CQ58" s="85"/>
    </row>
    <row r="59" spans="1:95">
      <c r="A59" s="12"/>
      <c r="B59" s="87" t="s">
        <v>278</v>
      </c>
      <c r="C59" s="1204">
        <f>IF(C47&gt;0,0.001*((N46*(C47-C46)*C53^3)/(48*C58*(C47-C46))),0)</f>
        <v>0</v>
      </c>
      <c r="D59" s="1205"/>
      <c r="E59" s="8" t="s">
        <v>279</v>
      </c>
      <c r="F59" s="10"/>
      <c r="G59" s="10"/>
      <c r="H59" s="10"/>
      <c r="I59" s="10"/>
      <c r="J59" s="10"/>
      <c r="K59" s="10"/>
      <c r="L59" s="10"/>
      <c r="M59" s="10"/>
      <c r="N59" s="10"/>
      <c r="O59" s="10"/>
      <c r="P59" s="10"/>
      <c r="Q59" s="10"/>
      <c r="R59" s="10"/>
      <c r="S59" s="11"/>
      <c r="T59" s="12"/>
      <c r="U59" s="87" t="s">
        <v>278</v>
      </c>
      <c r="V59" s="1204">
        <f>IF(V47&gt;0,0.001*((AG46*(V47-V46)*V53^3)/(48*V58*(V47-V46))),0)</f>
        <v>0</v>
      </c>
      <c r="W59" s="1205"/>
      <c r="X59" s="8" t="s">
        <v>279</v>
      </c>
      <c r="Y59" s="10"/>
      <c r="Z59" s="10"/>
      <c r="AA59" s="10"/>
      <c r="AB59" s="10"/>
      <c r="AC59" s="10"/>
      <c r="AD59" s="10"/>
      <c r="AE59" s="10"/>
      <c r="AF59" s="10"/>
      <c r="AG59" s="10"/>
      <c r="AH59" s="10"/>
      <c r="AI59" s="10"/>
      <c r="AJ59" s="10"/>
      <c r="AK59" s="10"/>
      <c r="AL59" s="11"/>
      <c r="AM59" s="12"/>
      <c r="AN59" s="87" t="s">
        <v>278</v>
      </c>
      <c r="AO59" s="1204">
        <f>IF(AO47&gt;0,0.001*((AZ46*(AO47-AO46)*AO53^3)/(48*AO58*(AO47-AO46))),0)</f>
        <v>0</v>
      </c>
      <c r="AP59" s="1205"/>
      <c r="AQ59" s="8" t="s">
        <v>279</v>
      </c>
      <c r="AR59" s="10"/>
      <c r="AS59" s="10"/>
      <c r="AT59" s="10"/>
      <c r="AU59" s="10"/>
      <c r="AV59" s="10"/>
      <c r="AW59" s="10"/>
      <c r="AX59" s="10"/>
      <c r="AY59" s="10"/>
      <c r="AZ59" s="10"/>
      <c r="BA59" s="10"/>
      <c r="BB59" s="10"/>
      <c r="BC59" s="10"/>
      <c r="BD59" s="10"/>
      <c r="BE59" s="11"/>
      <c r="BF59" s="12"/>
      <c r="BG59" s="87" t="s">
        <v>278</v>
      </c>
      <c r="BH59" s="1204">
        <f>IF(BH47&gt;0,0.001*((BS46*(BH47-BH46)*BH53^3)/(48*BH58*(BH47-BH46))),0)</f>
        <v>0</v>
      </c>
      <c r="BI59" s="1205"/>
      <c r="BJ59" s="8" t="s">
        <v>279</v>
      </c>
      <c r="BK59" s="10"/>
      <c r="BL59" s="10"/>
      <c r="BM59" s="10"/>
      <c r="BN59" s="10"/>
      <c r="BO59" s="10"/>
      <c r="BP59" s="10"/>
      <c r="BQ59" s="10"/>
      <c r="BR59" s="10"/>
      <c r="BS59" s="10"/>
      <c r="BT59" s="10"/>
      <c r="BU59" s="10"/>
      <c r="BV59" s="10"/>
      <c r="BW59" s="10"/>
      <c r="BX59" s="11"/>
      <c r="BY59" s="9"/>
      <c r="BZ59" s="8"/>
      <c r="CA59" s="8"/>
      <c r="CB59" s="8"/>
      <c r="CC59" s="8"/>
      <c r="CD59" s="8"/>
      <c r="CE59" s="8"/>
      <c r="CF59" s="8"/>
      <c r="CG59" s="8"/>
      <c r="CH59" s="8"/>
      <c r="CI59" s="8"/>
      <c r="CJ59" s="8"/>
      <c r="CK59" s="8"/>
      <c r="CL59" s="8"/>
      <c r="CM59" s="8"/>
      <c r="CN59" s="8"/>
      <c r="CO59" s="8"/>
      <c r="CP59" s="8"/>
      <c r="CQ59" s="85"/>
    </row>
    <row r="60" spans="1:95">
      <c r="A60" s="91"/>
      <c r="B60" s="92" t="s">
        <v>280</v>
      </c>
      <c r="C60" s="1206">
        <f>C50*C53*0.5*SUM(C55:D57)/(4*C58)</f>
        <v>0</v>
      </c>
      <c r="D60" s="1207"/>
      <c r="E60" s="93" t="s">
        <v>281</v>
      </c>
      <c r="F60" s="94"/>
      <c r="G60" s="94"/>
      <c r="H60" s="94"/>
      <c r="I60" s="94"/>
      <c r="J60" s="94"/>
      <c r="K60" s="94"/>
      <c r="L60" s="94"/>
      <c r="M60" s="94"/>
      <c r="N60" s="94"/>
      <c r="O60" s="94"/>
      <c r="P60" s="94"/>
      <c r="Q60" s="94"/>
      <c r="R60" s="94"/>
      <c r="S60" s="95"/>
      <c r="T60" s="91"/>
      <c r="U60" s="92" t="s">
        <v>280</v>
      </c>
      <c r="V60" s="1206">
        <f>V50*V53*0.5*SUM(V55:W57)/(4*V58)</f>
        <v>0</v>
      </c>
      <c r="W60" s="1207"/>
      <c r="X60" s="93" t="s">
        <v>281</v>
      </c>
      <c r="Y60" s="94"/>
      <c r="Z60" s="94"/>
      <c r="AA60" s="94"/>
      <c r="AB60" s="94"/>
      <c r="AC60" s="94"/>
      <c r="AD60" s="94"/>
      <c r="AE60" s="94"/>
      <c r="AF60" s="94"/>
      <c r="AG60" s="94"/>
      <c r="AH60" s="94"/>
      <c r="AI60" s="94"/>
      <c r="AJ60" s="94"/>
      <c r="AK60" s="94"/>
      <c r="AL60" s="95"/>
      <c r="AM60" s="91"/>
      <c r="AN60" s="92" t="s">
        <v>280</v>
      </c>
      <c r="AO60" s="1206">
        <f>AO50*AO53*0.5*SUM(AO55:AP57)/(4*AO58)</f>
        <v>0</v>
      </c>
      <c r="AP60" s="1207"/>
      <c r="AQ60" s="93" t="s">
        <v>281</v>
      </c>
      <c r="AR60" s="94"/>
      <c r="AS60" s="94"/>
      <c r="AT60" s="94"/>
      <c r="AU60" s="94"/>
      <c r="AV60" s="94"/>
      <c r="AW60" s="94"/>
      <c r="AX60" s="94"/>
      <c r="AY60" s="94"/>
      <c r="AZ60" s="94"/>
      <c r="BA60" s="94"/>
      <c r="BB60" s="94"/>
      <c r="BC60" s="94"/>
      <c r="BD60" s="94"/>
      <c r="BE60" s="95"/>
      <c r="BF60" s="91"/>
      <c r="BG60" s="92" t="s">
        <v>280</v>
      </c>
      <c r="BH60" s="1206">
        <f>BH50*BH53*0.5*SUM(BH55:BI57)/(4*BH58)</f>
        <v>0</v>
      </c>
      <c r="BI60" s="1207"/>
      <c r="BJ60" s="93" t="s">
        <v>281</v>
      </c>
      <c r="BK60" s="94"/>
      <c r="BL60" s="94"/>
      <c r="BM60" s="94"/>
      <c r="BN60" s="94"/>
      <c r="BO60" s="94"/>
      <c r="BP60" s="94"/>
      <c r="BQ60" s="94"/>
      <c r="BR60" s="94"/>
      <c r="BS60" s="94"/>
      <c r="BT60" s="94"/>
      <c r="BU60" s="94"/>
      <c r="BV60" s="94"/>
      <c r="BW60" s="94"/>
      <c r="BX60" s="95"/>
      <c r="BY60" s="96"/>
      <c r="BZ60" s="93"/>
      <c r="CA60" s="93"/>
      <c r="CB60" s="93"/>
      <c r="CC60" s="93"/>
      <c r="CD60" s="93"/>
      <c r="CE60" s="93"/>
      <c r="CF60" s="93"/>
      <c r="CG60" s="93"/>
      <c r="CH60" s="93"/>
      <c r="CI60" s="93"/>
      <c r="CJ60" s="93"/>
      <c r="CK60" s="93"/>
      <c r="CL60" s="93"/>
      <c r="CM60" s="93"/>
      <c r="CN60" s="93"/>
      <c r="CO60" s="93"/>
      <c r="CP60" s="93"/>
      <c r="CQ60" s="97"/>
    </row>
    <row r="61" spans="1:95">
      <c r="A61" s="1219" t="s">
        <v>675</v>
      </c>
      <c r="B61" s="1220"/>
      <c r="C61" s="1526"/>
      <c r="D61" s="1527"/>
      <c r="E61" s="514" t="s">
        <v>676</v>
      </c>
      <c r="F61" s="10"/>
      <c r="G61" s="10"/>
      <c r="H61" s="10"/>
      <c r="I61" s="10"/>
      <c r="J61" s="10"/>
      <c r="K61" s="10"/>
      <c r="L61" s="10"/>
      <c r="M61" s="10"/>
      <c r="N61" s="10"/>
      <c r="O61" s="10"/>
      <c r="P61" s="10"/>
      <c r="Q61" s="10"/>
      <c r="R61" s="10"/>
      <c r="S61" s="11"/>
      <c r="T61" s="1219" t="s">
        <v>675</v>
      </c>
      <c r="U61" s="1220"/>
      <c r="V61" s="1526"/>
      <c r="W61" s="1527"/>
      <c r="X61" s="1533" t="s">
        <v>676</v>
      </c>
      <c r="Y61" s="1534"/>
      <c r="Z61" s="1534"/>
      <c r="AA61" s="1534"/>
      <c r="AB61" s="1534"/>
      <c r="AC61" s="1534"/>
      <c r="AD61" s="1534"/>
      <c r="AE61" s="1534"/>
      <c r="AF61" s="1534"/>
      <c r="AG61" s="1534"/>
      <c r="AH61" s="1534"/>
      <c r="AI61" s="1534"/>
      <c r="AJ61" s="1534"/>
      <c r="AK61" s="1534"/>
      <c r="AL61" s="1535"/>
      <c r="AM61" s="1219" t="s">
        <v>675</v>
      </c>
      <c r="AN61" s="1220"/>
      <c r="AO61" s="1526"/>
      <c r="AP61" s="1527"/>
      <c r="AQ61" t="s">
        <v>676</v>
      </c>
      <c r="AR61" s="10"/>
      <c r="AS61" s="10"/>
      <c r="AT61" s="10"/>
      <c r="AU61" s="10"/>
      <c r="AV61" s="10"/>
      <c r="AW61" s="10"/>
      <c r="AX61" s="10"/>
      <c r="AY61" s="10"/>
      <c r="AZ61" s="10"/>
      <c r="BA61" s="10"/>
      <c r="BB61" s="10"/>
      <c r="BC61" s="10"/>
      <c r="BD61" s="10"/>
      <c r="BE61" s="11"/>
      <c r="BF61" s="1219" t="s">
        <v>675</v>
      </c>
      <c r="BG61" s="1220"/>
      <c r="BH61" s="1531"/>
      <c r="BI61" s="1532"/>
      <c r="BJ61" t="s">
        <v>676</v>
      </c>
      <c r="BK61" s="10"/>
      <c r="BL61" s="10"/>
      <c r="BM61" s="10"/>
      <c r="BN61" s="10"/>
      <c r="BO61" s="10"/>
      <c r="BP61" s="10"/>
      <c r="BQ61" s="10"/>
      <c r="BR61" s="10"/>
      <c r="BS61" s="10"/>
      <c r="BT61" s="10"/>
      <c r="BU61" s="10"/>
      <c r="BV61" s="10"/>
      <c r="BW61" s="10"/>
      <c r="BX61" s="11"/>
      <c r="BY61" s="8"/>
      <c r="BZ61" s="8"/>
      <c r="CA61" s="8"/>
      <c r="CB61" s="8"/>
      <c r="CC61" s="8"/>
      <c r="CD61" s="8"/>
      <c r="CE61" s="8"/>
      <c r="CF61" s="8"/>
      <c r="CG61" s="8"/>
      <c r="CH61" s="8"/>
      <c r="CI61" s="8"/>
      <c r="CJ61" s="8"/>
      <c r="CK61" s="8"/>
      <c r="CL61" s="8"/>
      <c r="CM61" s="8"/>
      <c r="CN61" s="8"/>
      <c r="CO61" s="8"/>
      <c r="CP61" s="8"/>
      <c r="CQ61" s="85"/>
    </row>
    <row r="62" spans="1:95">
      <c r="A62" s="12"/>
      <c r="B62" s="287"/>
      <c r="C62" s="1336" t="str" cm="1">
        <f t="array" ref="C62">_xlfn.IFS(AND(NOT(C55=0),C56&gt;=C61,C57&gt;=C61,NOT(ISBLANK(C61)),NOT(C61=0)),"PASS",AND(C55=0,(C56+C57)&gt;=C61,NOT(ISBLANK(C61)),NOT(C61=0)),"PASS", AND(NOT(C55=0),OR(C56&lt;C61,C57&lt;C61,ISBLANK(C61),C61=0)),"FAIL",AND(C55=0,OR((C56+C57)&lt;C61,ISBLANK(C61),C61=0)),"FAIL")</f>
        <v>FAIL</v>
      </c>
      <c r="D62" s="1337"/>
      <c r="E62" s="8"/>
      <c r="F62" s="10"/>
      <c r="G62" s="10"/>
      <c r="H62" s="10"/>
      <c r="I62" s="10"/>
      <c r="J62" s="10"/>
      <c r="K62" s="10"/>
      <c r="L62" s="10"/>
      <c r="M62" s="10"/>
      <c r="N62" s="10"/>
      <c r="O62" s="10"/>
      <c r="P62" s="10"/>
      <c r="Q62" s="10"/>
      <c r="R62" s="10"/>
      <c r="S62" s="11"/>
      <c r="T62" s="12"/>
      <c r="U62" s="287"/>
      <c r="V62" s="1336" t="str" cm="1">
        <f t="array" ref="V62">_xlfn.IFS(AND(NOT(V55=0),V56&gt;=V61,V57&gt;=V61,NOT(ISBLANK(V61)),NOT(V61=0)),"PASS",AND(V55=0,(V56+V57)&gt;=V61,NOT(ISBLANK(V61)),NOT(V61=0)),"PASS", AND(NOT(V55=0),OR(V56&lt;V61,V57&lt;V61,ISBLANK(V61),V61=0)),"FAIL",AND(V55=0,OR((V56+V57)&lt;V61,ISBLANK(V61),V61=0)),"FAIL")</f>
        <v>FAIL</v>
      </c>
      <c r="W62" s="1337"/>
      <c r="X62" s="8"/>
      <c r="Y62" s="10"/>
      <c r="Z62" s="10"/>
      <c r="AA62" s="10"/>
      <c r="AB62" s="10"/>
      <c r="AC62" s="10"/>
      <c r="AD62" s="10"/>
      <c r="AE62" s="10"/>
      <c r="AF62" s="10"/>
      <c r="AG62" s="10"/>
      <c r="AH62" s="10"/>
      <c r="AI62" s="10"/>
      <c r="AJ62" s="10"/>
      <c r="AK62" s="10"/>
      <c r="AL62" s="11"/>
      <c r="AM62" s="12"/>
      <c r="AN62" s="287"/>
      <c r="AO62" s="1336" t="str">
        <f t="array" ref="AO62">_xlfn.IFS(AND(NOT(AO55=0),AO56&gt;=AO61,AO57&gt;=AO61,NOT(ISBLANK(AO61)),NOT(AO61=0)),"PASS",AND(AO55=0,(AO56+AO57)&gt;=AO61,NOT(ISBLANK(AO61)),NOT(AO61=0)),"PASS", AND(NOT(AO55=0),OR(AO56&lt;AO61,AO57&lt;AO61,ISBLANK(AO61),AO61=0)),"FAIL",AND(AO55=0,OR((AO56+AO57)&lt;AO61,ISBLANK(AO61),AO61=0)),"FAIL")</f>
        <v>FAIL</v>
      </c>
      <c r="AP62" s="1337"/>
      <c r="AQ62" s="8"/>
      <c r="AR62" s="10"/>
      <c r="AS62" s="10"/>
      <c r="AT62" s="10"/>
      <c r="AU62" s="10"/>
      <c r="AV62" s="10"/>
      <c r="AW62" s="10"/>
      <c r="AX62" s="10"/>
      <c r="AY62" s="10"/>
      <c r="AZ62" s="10"/>
      <c r="BA62" s="10"/>
      <c r="BB62" s="10"/>
      <c r="BC62" s="10"/>
      <c r="BD62" s="10"/>
      <c r="BE62" s="11"/>
      <c r="BF62" s="12"/>
      <c r="BG62" s="287"/>
      <c r="BH62" s="1336" t="str">
        <f t="array" ref="BH62">_xlfn.IFS(AND(NOT(BH55=0),BH56&gt;=BH61,BH57&gt;=BH61,NOT(ISBLANK(BH61)),NOT(BH61=0)),"PASS",AND(BH55=0,(BH56+BH57)&gt;=BH61,NOT(ISBLANK(BH61)),NOT(BH61=0)),"PASS", AND(NOT(BH55=0),OR(BH56&lt;BH61,BH57&lt;BH61,ISBLANK(BH61),BH61=0)),"FAIL",AND(BH55=0,OR((BH56+BH57)&lt;BH61,ISBLANK(BH61),BH61=0)),"FAIL")</f>
        <v>FAIL</v>
      </c>
      <c r="BI62" s="1337"/>
      <c r="BJ62" s="8"/>
      <c r="BK62" s="10"/>
      <c r="BL62" s="10"/>
      <c r="BM62" s="10"/>
      <c r="BN62" s="10"/>
      <c r="BO62" s="10"/>
      <c r="BP62" s="10"/>
      <c r="BQ62" s="10"/>
      <c r="BR62" s="10"/>
      <c r="BS62" s="10"/>
      <c r="BT62" s="10"/>
      <c r="BU62" s="10"/>
      <c r="BV62" s="10"/>
      <c r="BW62" s="10"/>
      <c r="BX62" s="11"/>
      <c r="BY62" s="8"/>
      <c r="BZ62" s="8"/>
      <c r="CA62" s="8"/>
      <c r="CB62" s="8"/>
      <c r="CC62" s="8"/>
      <c r="CD62" s="8"/>
      <c r="CE62" s="8"/>
      <c r="CF62" s="8"/>
      <c r="CG62" s="8"/>
      <c r="CH62" s="8"/>
      <c r="CI62" s="8"/>
      <c r="CJ62" s="8"/>
      <c r="CK62" s="8"/>
      <c r="CL62" s="8"/>
      <c r="CM62" s="8"/>
      <c r="CN62" s="8"/>
      <c r="CO62" s="8"/>
      <c r="CP62" s="8"/>
      <c r="CQ62" s="85"/>
    </row>
    <row r="63" spans="1:95">
      <c r="A63" s="245" t="s">
        <v>677</v>
      </c>
      <c r="B63" s="246"/>
      <c r="C63" s="246"/>
      <c r="D63" s="246"/>
      <c r="E63" s="246"/>
      <c r="F63" s="246"/>
      <c r="G63" s="246"/>
      <c r="H63" s="246"/>
      <c r="I63" s="246"/>
      <c r="J63" s="246"/>
      <c r="K63" s="246"/>
      <c r="L63" s="246"/>
      <c r="M63" s="246"/>
      <c r="N63" s="246"/>
      <c r="O63" s="246"/>
      <c r="P63" s="246"/>
      <c r="Q63" s="246"/>
      <c r="R63" s="246"/>
      <c r="S63" s="247"/>
      <c r="T63" s="245" t="s">
        <v>677</v>
      </c>
      <c r="U63" s="246"/>
      <c r="V63" s="246"/>
      <c r="W63" s="246"/>
      <c r="X63" s="246"/>
      <c r="Y63" s="246"/>
      <c r="Z63" s="246"/>
      <c r="AA63" s="246"/>
      <c r="AB63" s="246"/>
      <c r="AC63" s="246"/>
      <c r="AD63" s="246"/>
      <c r="AE63" s="246"/>
      <c r="AF63" s="246"/>
      <c r="AG63" s="246"/>
      <c r="AH63" s="246"/>
      <c r="AI63" s="246"/>
      <c r="AJ63" s="246"/>
      <c r="AK63" s="246"/>
      <c r="AL63" s="247"/>
      <c r="AM63" s="245" t="s">
        <v>677</v>
      </c>
      <c r="AN63" s="246"/>
      <c r="AO63" s="246"/>
      <c r="AP63" s="246"/>
      <c r="AQ63" s="246"/>
      <c r="AR63" s="246"/>
      <c r="AS63" s="246"/>
      <c r="AT63" s="246"/>
      <c r="AU63" s="246"/>
      <c r="AV63" s="246"/>
      <c r="AW63" s="246"/>
      <c r="AX63" s="246"/>
      <c r="AY63" s="246"/>
      <c r="AZ63" s="246"/>
      <c r="BA63" s="246"/>
      <c r="BB63" s="246"/>
      <c r="BC63" s="246"/>
      <c r="BD63" s="246"/>
      <c r="BE63" s="247"/>
      <c r="BF63" s="1536" t="s">
        <v>677</v>
      </c>
      <c r="BG63" s="1537"/>
      <c r="BH63" s="1537"/>
      <c r="BI63" s="1537"/>
      <c r="BJ63" s="1537"/>
      <c r="BK63" s="1537"/>
      <c r="BL63" s="1537"/>
      <c r="BM63" s="1537"/>
      <c r="BN63" s="1537"/>
      <c r="BO63" s="1537"/>
      <c r="BP63" s="1537"/>
      <c r="BQ63" s="1537"/>
      <c r="BR63" s="1537"/>
      <c r="BS63" s="246"/>
      <c r="BT63" s="246"/>
      <c r="BU63" s="246"/>
      <c r="BV63" s="246"/>
      <c r="BW63" s="246"/>
      <c r="BX63" s="247"/>
      <c r="BY63" s="246"/>
      <c r="BZ63" s="246"/>
      <c r="CA63" s="246"/>
      <c r="CB63" s="246"/>
      <c r="CC63" s="246"/>
      <c r="CD63" s="246"/>
      <c r="CE63" s="246"/>
      <c r="CF63" s="246"/>
      <c r="CG63" s="246"/>
      <c r="CH63" s="246"/>
      <c r="CI63" s="246"/>
      <c r="CJ63" s="246"/>
      <c r="CK63" s="246"/>
      <c r="CL63" s="246"/>
      <c r="CM63" s="246"/>
      <c r="CN63" s="246"/>
      <c r="CO63" s="246"/>
      <c r="CP63" s="246"/>
      <c r="CQ63" s="247"/>
    </row>
    <row r="64" spans="1:95">
      <c r="A64" s="25"/>
      <c r="B64" s="26"/>
      <c r="C64" s="26"/>
      <c r="D64" s="26"/>
      <c r="E64" s="26"/>
      <c r="F64" s="26"/>
      <c r="G64" s="26"/>
      <c r="H64" s="26"/>
      <c r="I64" s="26"/>
      <c r="J64" s="26"/>
      <c r="K64" s="26"/>
      <c r="L64" s="26"/>
      <c r="M64" s="26"/>
      <c r="N64" s="26"/>
      <c r="O64" s="26"/>
      <c r="P64" s="26"/>
      <c r="Q64" s="26"/>
      <c r="R64" s="26"/>
      <c r="S64" s="27"/>
      <c r="T64" s="25"/>
      <c r="U64" s="26"/>
      <c r="V64" s="26"/>
      <c r="W64" s="26"/>
      <c r="X64" s="26"/>
      <c r="Y64" s="26"/>
      <c r="Z64" s="26"/>
      <c r="AA64" s="26"/>
      <c r="AB64" s="26"/>
      <c r="AC64" s="26"/>
      <c r="AD64" s="26"/>
      <c r="AE64" s="26"/>
      <c r="AF64" s="26"/>
      <c r="AG64" s="26"/>
      <c r="AH64" s="26"/>
      <c r="AI64" s="26"/>
      <c r="AJ64" s="26"/>
      <c r="AK64" s="26"/>
      <c r="AL64" s="27"/>
      <c r="AM64" s="25"/>
      <c r="AN64" s="26"/>
      <c r="AO64" s="26"/>
      <c r="AP64" s="26"/>
      <c r="AQ64" s="26"/>
      <c r="AR64" s="26"/>
      <c r="AS64" s="26"/>
      <c r="AT64" s="26"/>
      <c r="AU64" s="26"/>
      <c r="AV64" s="26"/>
      <c r="AW64" s="26"/>
      <c r="AX64" s="26"/>
      <c r="AY64" s="26"/>
      <c r="AZ64" s="26"/>
      <c r="BA64" s="26"/>
      <c r="BB64" s="26"/>
      <c r="BC64" s="26"/>
      <c r="BD64" s="26"/>
      <c r="BE64" s="27"/>
      <c r="BF64" s="25"/>
      <c r="BG64" s="26"/>
      <c r="BH64" s="26"/>
      <c r="BI64" s="26"/>
      <c r="BJ64" s="26"/>
      <c r="BK64" s="26"/>
      <c r="BL64" s="26"/>
      <c r="BM64" s="26"/>
      <c r="BN64" s="26"/>
      <c r="BO64" s="26"/>
      <c r="BP64" s="26"/>
      <c r="BQ64" s="26"/>
      <c r="BR64" s="26"/>
      <c r="BS64" s="26"/>
      <c r="BT64" s="26"/>
      <c r="BU64" s="26"/>
      <c r="BV64" s="26"/>
      <c r="BW64" s="26"/>
      <c r="BX64" s="27"/>
      <c r="BY64" s="26"/>
      <c r="BZ64" s="26"/>
      <c r="CA64" s="26"/>
      <c r="CB64" s="26"/>
      <c r="CC64" s="26"/>
      <c r="CD64" s="26"/>
      <c r="CE64" s="26"/>
      <c r="CF64" s="26"/>
      <c r="CG64" s="26"/>
      <c r="CH64" s="26"/>
      <c r="CI64" s="26"/>
      <c r="CJ64" s="26"/>
      <c r="CK64" s="26"/>
      <c r="CL64" s="26"/>
      <c r="CM64" s="26"/>
      <c r="CN64" s="26"/>
      <c r="CO64" s="26"/>
      <c r="CP64" s="26"/>
      <c r="CQ64" s="27"/>
    </row>
    <row r="65" spans="1:95">
      <c r="A65" s="25"/>
      <c r="B65" s="26"/>
      <c r="C65" s="26"/>
      <c r="D65" s="26"/>
      <c r="E65" s="26"/>
      <c r="F65" s="26"/>
      <c r="G65" s="26"/>
      <c r="H65" s="26"/>
      <c r="I65" s="26"/>
      <c r="J65" s="26"/>
      <c r="K65" s="26"/>
      <c r="L65" s="26"/>
      <c r="M65" s="26"/>
      <c r="N65" s="26"/>
      <c r="O65" s="26"/>
      <c r="P65" s="26"/>
      <c r="Q65" s="26"/>
      <c r="R65" s="26"/>
      <c r="S65" s="27"/>
      <c r="T65" s="25"/>
      <c r="U65" s="26"/>
      <c r="V65" s="26"/>
      <c r="W65" s="26"/>
      <c r="X65" s="26"/>
      <c r="Y65" s="26"/>
      <c r="Z65" s="26"/>
      <c r="AA65" s="26"/>
      <c r="AB65" s="26"/>
      <c r="AC65" s="26"/>
      <c r="AD65" s="26"/>
      <c r="AE65" s="26"/>
      <c r="AF65" s="26"/>
      <c r="AG65" s="26"/>
      <c r="AH65" s="26"/>
      <c r="AI65" s="26"/>
      <c r="AJ65" s="26"/>
      <c r="AK65" s="26"/>
      <c r="AL65" s="27"/>
      <c r="AM65" s="25"/>
      <c r="AN65" s="26"/>
      <c r="AO65" s="26"/>
      <c r="AP65" s="26"/>
      <c r="AQ65" s="26"/>
      <c r="AR65" s="26"/>
      <c r="AS65" s="26"/>
      <c r="AT65" s="26"/>
      <c r="AU65" s="26"/>
      <c r="AV65" s="26"/>
      <c r="AW65" s="26"/>
      <c r="AX65" s="26"/>
      <c r="AY65" s="26"/>
      <c r="AZ65" s="26"/>
      <c r="BA65" s="26"/>
      <c r="BB65" s="26"/>
      <c r="BC65" s="26"/>
      <c r="BD65" s="26"/>
      <c r="BE65" s="27"/>
      <c r="BF65" s="25"/>
      <c r="BG65" s="26"/>
      <c r="BH65" s="26"/>
      <c r="BI65" s="26"/>
      <c r="BJ65" s="26"/>
      <c r="BK65" s="26"/>
      <c r="BL65" s="26"/>
      <c r="BM65" s="26"/>
      <c r="BN65" s="26"/>
      <c r="BO65" s="26"/>
      <c r="BP65" s="26"/>
      <c r="BQ65" s="26"/>
      <c r="BR65" s="26"/>
      <c r="BS65" s="26"/>
      <c r="BT65" s="26"/>
      <c r="BU65" s="26"/>
      <c r="BV65" s="26"/>
      <c r="BW65" s="26"/>
      <c r="BX65" s="27"/>
      <c r="BY65" s="26"/>
      <c r="BZ65" s="26"/>
      <c r="CA65" s="26"/>
      <c r="CB65" s="26"/>
      <c r="CC65" s="26"/>
      <c r="CD65" s="26"/>
      <c r="CE65" s="26"/>
      <c r="CF65" s="26"/>
      <c r="CG65" s="26"/>
      <c r="CH65" s="26"/>
      <c r="CI65" s="26"/>
      <c r="CJ65" s="26"/>
      <c r="CK65" s="26"/>
      <c r="CL65" s="26"/>
      <c r="CM65" s="26"/>
      <c r="CN65" s="26"/>
      <c r="CO65" s="26"/>
      <c r="CP65" s="26"/>
      <c r="CQ65" s="27"/>
    </row>
    <row r="66" spans="1:95">
      <c r="A66" s="25"/>
      <c r="B66" s="26"/>
      <c r="C66" s="26"/>
      <c r="D66" s="26"/>
      <c r="E66" s="26"/>
      <c r="F66" s="26"/>
      <c r="G66" s="26"/>
      <c r="H66" s="26"/>
      <c r="I66" s="26"/>
      <c r="J66" s="26"/>
      <c r="K66" s="26"/>
      <c r="L66" s="26"/>
      <c r="M66" s="26"/>
      <c r="N66" s="26"/>
      <c r="O66" s="26"/>
      <c r="P66" s="26"/>
      <c r="Q66" s="26"/>
      <c r="R66" s="26"/>
      <c r="S66" s="27"/>
      <c r="T66" s="25"/>
      <c r="U66" s="26"/>
      <c r="V66" s="26"/>
      <c r="W66" s="26"/>
      <c r="X66" s="26"/>
      <c r="Y66" s="26"/>
      <c r="Z66" s="26"/>
      <c r="AA66" s="26"/>
      <c r="AB66" s="26"/>
      <c r="AC66" s="26"/>
      <c r="AD66" s="26"/>
      <c r="AE66" s="26"/>
      <c r="AF66" s="26"/>
      <c r="AG66" s="26"/>
      <c r="AH66" s="26"/>
      <c r="AI66" s="26"/>
      <c r="AJ66" s="26"/>
      <c r="AK66" s="26"/>
      <c r="AL66" s="27"/>
      <c r="AM66" s="25"/>
      <c r="AN66" s="26"/>
      <c r="AO66" s="26"/>
      <c r="AP66" s="26"/>
      <c r="AQ66" s="26"/>
      <c r="AR66" s="26"/>
      <c r="AS66" s="26"/>
      <c r="AT66" s="26"/>
      <c r="AU66" s="26"/>
      <c r="AV66" s="26"/>
      <c r="AW66" s="26"/>
      <c r="AX66" s="26"/>
      <c r="AY66" s="26"/>
      <c r="AZ66" s="26"/>
      <c r="BA66" s="26"/>
      <c r="BB66" s="26"/>
      <c r="BC66" s="26"/>
      <c r="BD66" s="26"/>
      <c r="BE66" s="27"/>
      <c r="BF66" s="25"/>
      <c r="BG66" s="26"/>
      <c r="BH66" s="26"/>
      <c r="BI66" s="26"/>
      <c r="BJ66" s="26"/>
      <c r="BK66" s="26"/>
      <c r="BL66" s="26"/>
      <c r="BM66" s="26"/>
      <c r="BN66" s="26"/>
      <c r="BO66" s="26"/>
      <c r="BP66" s="26"/>
      <c r="BQ66" s="26"/>
      <c r="BR66" s="26"/>
      <c r="BS66" s="26"/>
      <c r="BT66" s="26"/>
      <c r="BU66" s="26"/>
      <c r="BV66" s="26"/>
      <c r="BW66" s="26"/>
      <c r="BX66" s="27"/>
      <c r="BY66" s="26"/>
      <c r="BZ66" s="26"/>
      <c r="CA66" s="26"/>
      <c r="CB66" s="26"/>
      <c r="CC66" s="26"/>
      <c r="CD66" s="26"/>
      <c r="CE66" s="26"/>
      <c r="CF66" s="26"/>
      <c r="CG66" s="26"/>
      <c r="CH66" s="26"/>
      <c r="CI66" s="26"/>
      <c r="CJ66" s="26"/>
      <c r="CK66" s="26"/>
      <c r="CL66" s="26"/>
      <c r="CM66" s="26"/>
      <c r="CN66" s="26"/>
      <c r="CO66" s="26"/>
      <c r="CP66" s="26"/>
      <c r="CQ66" s="27"/>
    </row>
    <row r="67" spans="1:95">
      <c r="A67" s="25"/>
      <c r="B67" s="26"/>
      <c r="C67" s="26"/>
      <c r="D67" s="26"/>
      <c r="E67" s="26"/>
      <c r="F67" s="26"/>
      <c r="G67" s="26"/>
      <c r="H67" s="26"/>
      <c r="I67" s="26"/>
      <c r="J67" s="26"/>
      <c r="K67" s="26"/>
      <c r="L67" s="26"/>
      <c r="M67" s="26"/>
      <c r="N67" s="26"/>
      <c r="O67" s="26"/>
      <c r="P67" s="26"/>
      <c r="Q67" s="26"/>
      <c r="R67" s="26"/>
      <c r="S67" s="27"/>
      <c r="T67" s="25"/>
      <c r="U67" s="26"/>
      <c r="V67" s="26"/>
      <c r="W67" s="26"/>
      <c r="X67" s="26"/>
      <c r="Y67" s="26"/>
      <c r="Z67" s="26"/>
      <c r="AA67" s="26"/>
      <c r="AB67" s="26"/>
      <c r="AC67" s="26"/>
      <c r="AD67" s="26"/>
      <c r="AE67" s="26"/>
      <c r="AF67" s="26"/>
      <c r="AG67" s="26"/>
      <c r="AH67" s="26"/>
      <c r="AI67" s="26"/>
      <c r="AJ67" s="26"/>
      <c r="AK67" s="26"/>
      <c r="AL67" s="27"/>
      <c r="AM67" s="25"/>
      <c r="AN67" s="26"/>
      <c r="AO67" s="26"/>
      <c r="AP67" s="26"/>
      <c r="AQ67" s="26"/>
      <c r="AR67" s="26"/>
      <c r="AS67" s="26"/>
      <c r="AT67" s="26"/>
      <c r="AU67" s="26"/>
      <c r="AV67" s="26"/>
      <c r="AW67" s="26"/>
      <c r="AX67" s="26"/>
      <c r="AY67" s="26"/>
      <c r="AZ67" s="26"/>
      <c r="BA67" s="26"/>
      <c r="BB67" s="26"/>
      <c r="BC67" s="26"/>
      <c r="BD67" s="26"/>
      <c r="BE67" s="27"/>
      <c r="BF67" s="25"/>
      <c r="BG67" s="26"/>
      <c r="BH67" s="26"/>
      <c r="BI67" s="26"/>
      <c r="BJ67" s="26"/>
      <c r="BK67" s="26"/>
      <c r="BL67" s="26"/>
      <c r="BM67" s="26"/>
      <c r="BN67" s="26"/>
      <c r="BO67" s="26"/>
      <c r="BP67" s="26"/>
      <c r="BQ67" s="26"/>
      <c r="BR67" s="26"/>
      <c r="BS67" s="26"/>
      <c r="BT67" s="26"/>
      <c r="BU67" s="26"/>
      <c r="BV67" s="26"/>
      <c r="BW67" s="26"/>
      <c r="BX67" s="27"/>
      <c r="BY67" s="26"/>
      <c r="BZ67" s="26"/>
      <c r="CA67" s="26"/>
      <c r="CB67" s="26"/>
      <c r="CC67" s="26"/>
      <c r="CD67" s="26"/>
      <c r="CE67" s="26"/>
      <c r="CF67" s="26"/>
      <c r="CG67" s="26"/>
      <c r="CH67" s="26"/>
      <c r="CI67" s="26"/>
      <c r="CJ67" s="26"/>
      <c r="CK67" s="26"/>
      <c r="CL67" s="26"/>
      <c r="CM67" s="26"/>
      <c r="CN67" s="26"/>
      <c r="CO67" s="26"/>
      <c r="CP67" s="26"/>
      <c r="CQ67" s="27"/>
    </row>
    <row r="68" spans="1:95">
      <c r="A68" s="25"/>
      <c r="B68" s="26"/>
      <c r="C68" s="26"/>
      <c r="D68" s="26"/>
      <c r="E68" s="26"/>
      <c r="F68" s="26"/>
      <c r="G68" s="26"/>
      <c r="H68" s="26"/>
      <c r="I68" s="26"/>
      <c r="J68" s="26"/>
      <c r="K68" s="26"/>
      <c r="L68" s="26"/>
      <c r="M68" s="26"/>
      <c r="N68" s="26"/>
      <c r="O68" s="26"/>
      <c r="P68" s="26"/>
      <c r="Q68" s="26"/>
      <c r="R68" s="26"/>
      <c r="S68" s="27"/>
      <c r="T68" s="25"/>
      <c r="U68" s="26"/>
      <c r="V68" s="26"/>
      <c r="W68" s="26"/>
      <c r="X68" s="26"/>
      <c r="Y68" s="26"/>
      <c r="Z68" s="26"/>
      <c r="AA68" s="26"/>
      <c r="AB68" s="26"/>
      <c r="AC68" s="26"/>
      <c r="AD68" s="26"/>
      <c r="AE68" s="26"/>
      <c r="AF68" s="26"/>
      <c r="AG68" s="26"/>
      <c r="AH68" s="26"/>
      <c r="AI68" s="26"/>
      <c r="AJ68" s="26"/>
      <c r="AK68" s="26"/>
      <c r="AL68" s="27"/>
      <c r="AM68" s="25"/>
      <c r="AN68" s="26"/>
      <c r="AO68" s="26"/>
      <c r="AP68" s="26"/>
      <c r="AQ68" s="26"/>
      <c r="AR68" s="26"/>
      <c r="AS68" s="26"/>
      <c r="AT68" s="26"/>
      <c r="AU68" s="26"/>
      <c r="AV68" s="26"/>
      <c r="AW68" s="26"/>
      <c r="AX68" s="26"/>
      <c r="AY68" s="26"/>
      <c r="AZ68" s="26"/>
      <c r="BA68" s="26"/>
      <c r="BB68" s="26"/>
      <c r="BC68" s="26"/>
      <c r="BD68" s="26"/>
      <c r="BE68" s="27"/>
      <c r="BF68" s="25"/>
      <c r="BG68" s="26"/>
      <c r="BH68" s="26"/>
      <c r="BI68" s="26"/>
      <c r="BJ68" s="26"/>
      <c r="BK68" s="26"/>
      <c r="BL68" s="26"/>
      <c r="BM68" s="26"/>
      <c r="BN68" s="26"/>
      <c r="BO68" s="26"/>
      <c r="BP68" s="26"/>
      <c r="BQ68" s="26"/>
      <c r="BR68" s="26"/>
      <c r="BS68" s="26"/>
      <c r="BT68" s="26"/>
      <c r="BU68" s="26"/>
      <c r="BV68" s="26"/>
      <c r="BW68" s="26"/>
      <c r="BX68" s="27"/>
      <c r="BY68" s="26"/>
      <c r="BZ68" s="26"/>
      <c r="CA68" s="26"/>
      <c r="CB68" s="26"/>
      <c r="CC68" s="26"/>
      <c r="CD68" s="26"/>
      <c r="CE68" s="26"/>
      <c r="CF68" s="26"/>
      <c r="CG68" s="26"/>
      <c r="CH68" s="26"/>
      <c r="CI68" s="26"/>
      <c r="CJ68" s="26"/>
      <c r="CK68" s="26"/>
      <c r="CL68" s="26"/>
      <c r="CM68" s="26"/>
      <c r="CN68" s="26"/>
      <c r="CO68" s="26"/>
      <c r="CP68" s="26"/>
      <c r="CQ68" s="27"/>
    </row>
    <row r="69" spans="1:95">
      <c r="A69" s="25"/>
      <c r="B69" s="26"/>
      <c r="C69" s="26"/>
      <c r="D69" s="26"/>
      <c r="E69" s="26"/>
      <c r="F69" s="26"/>
      <c r="G69" s="26"/>
      <c r="H69" s="26"/>
      <c r="I69" s="26"/>
      <c r="J69" s="26"/>
      <c r="K69" s="26"/>
      <c r="L69" s="26"/>
      <c r="M69" s="26"/>
      <c r="N69" s="26"/>
      <c r="O69" s="26"/>
      <c r="P69" s="26"/>
      <c r="Q69" s="26"/>
      <c r="R69" s="26"/>
      <c r="S69" s="27"/>
      <c r="T69" s="25"/>
      <c r="U69" s="26"/>
      <c r="V69" s="26"/>
      <c r="W69" s="26"/>
      <c r="X69" s="26"/>
      <c r="Y69" s="26"/>
      <c r="Z69" s="26"/>
      <c r="AA69" s="26"/>
      <c r="AB69" s="26"/>
      <c r="AC69" s="26"/>
      <c r="AD69" s="26"/>
      <c r="AE69" s="26"/>
      <c r="AF69" s="26"/>
      <c r="AG69" s="26"/>
      <c r="AH69" s="26"/>
      <c r="AI69" s="26"/>
      <c r="AJ69" s="26"/>
      <c r="AK69" s="26"/>
      <c r="AL69" s="27"/>
      <c r="AM69" s="25"/>
      <c r="AN69" s="26"/>
      <c r="AO69" s="26"/>
      <c r="AP69" s="26"/>
      <c r="AQ69" s="26"/>
      <c r="AR69" s="26"/>
      <c r="AS69" s="26"/>
      <c r="AT69" s="26"/>
      <c r="AU69" s="26"/>
      <c r="AV69" s="26"/>
      <c r="AW69" s="26"/>
      <c r="AX69" s="26"/>
      <c r="AY69" s="26"/>
      <c r="AZ69" s="26"/>
      <c r="BA69" s="26"/>
      <c r="BB69" s="26"/>
      <c r="BC69" s="26"/>
      <c r="BD69" s="26"/>
      <c r="BE69" s="27"/>
      <c r="BF69" s="25"/>
      <c r="BG69" s="26"/>
      <c r="BH69" s="26"/>
      <c r="BI69" s="26"/>
      <c r="BJ69" s="26"/>
      <c r="BK69" s="26"/>
      <c r="BL69" s="26"/>
      <c r="BM69" s="26"/>
      <c r="BN69" s="26"/>
      <c r="BO69" s="26"/>
      <c r="BP69" s="26"/>
      <c r="BQ69" s="26"/>
      <c r="BR69" s="26"/>
      <c r="BS69" s="26"/>
      <c r="BT69" s="26"/>
      <c r="BU69" s="26"/>
      <c r="BV69" s="26"/>
      <c r="BW69" s="26"/>
      <c r="BX69" s="27"/>
      <c r="BY69" s="26"/>
      <c r="BZ69" s="26"/>
      <c r="CA69" s="26"/>
      <c r="CB69" s="26"/>
      <c r="CC69" s="26"/>
      <c r="CD69" s="26"/>
      <c r="CE69" s="26"/>
      <c r="CF69" s="26"/>
      <c r="CG69" s="26"/>
      <c r="CH69" s="26"/>
      <c r="CI69" s="26"/>
      <c r="CJ69" s="26"/>
      <c r="CK69" s="26"/>
      <c r="CL69" s="26"/>
      <c r="CM69" s="26"/>
      <c r="CN69" s="26"/>
      <c r="CO69" s="26"/>
      <c r="CP69" s="26"/>
      <c r="CQ69" s="27"/>
    </row>
    <row r="70" spans="1:95">
      <c r="A70" s="25"/>
      <c r="B70" s="26"/>
      <c r="C70" s="26"/>
      <c r="D70" s="26"/>
      <c r="E70" s="26"/>
      <c r="F70" s="26"/>
      <c r="G70" s="26"/>
      <c r="H70" s="26"/>
      <c r="I70" s="26"/>
      <c r="J70" s="26"/>
      <c r="K70" s="26"/>
      <c r="L70" s="26"/>
      <c r="M70" s="26"/>
      <c r="N70" s="26"/>
      <c r="O70" s="26"/>
      <c r="P70" s="26"/>
      <c r="Q70" s="26"/>
      <c r="R70" s="26"/>
      <c r="S70" s="27"/>
      <c r="T70" s="25"/>
      <c r="U70" s="26"/>
      <c r="V70" s="26"/>
      <c r="W70" s="26"/>
      <c r="X70" s="26"/>
      <c r="Y70" s="26"/>
      <c r="Z70" s="26"/>
      <c r="AA70" s="26"/>
      <c r="AB70" s="26"/>
      <c r="AC70" s="26"/>
      <c r="AD70" s="26"/>
      <c r="AE70" s="26"/>
      <c r="AF70" s="26"/>
      <c r="AG70" s="26"/>
      <c r="AH70" s="26"/>
      <c r="AI70" s="26"/>
      <c r="AJ70" s="26"/>
      <c r="AK70" s="26"/>
      <c r="AL70" s="27"/>
      <c r="AM70" s="25"/>
      <c r="AN70" s="26"/>
      <c r="AO70" s="26"/>
      <c r="AP70" s="26"/>
      <c r="AQ70" s="26"/>
      <c r="AR70" s="26"/>
      <c r="AS70" s="26"/>
      <c r="AT70" s="26"/>
      <c r="AU70" s="26"/>
      <c r="AV70" s="26"/>
      <c r="AW70" s="26"/>
      <c r="AX70" s="26"/>
      <c r="AY70" s="26"/>
      <c r="AZ70" s="26"/>
      <c r="BA70" s="26"/>
      <c r="BB70" s="26"/>
      <c r="BC70" s="26"/>
      <c r="BD70" s="26"/>
      <c r="BE70" s="27"/>
      <c r="BF70" s="25"/>
      <c r="BG70" s="26"/>
      <c r="BH70" s="26"/>
      <c r="BI70" s="26"/>
      <c r="BJ70" s="26"/>
      <c r="BK70" s="26"/>
      <c r="BL70" s="26"/>
      <c r="BM70" s="26"/>
      <c r="BN70" s="26"/>
      <c r="BO70" s="26"/>
      <c r="BP70" s="26"/>
      <c r="BQ70" s="26"/>
      <c r="BR70" s="26"/>
      <c r="BS70" s="26"/>
      <c r="BT70" s="26"/>
      <c r="BU70" s="26"/>
      <c r="BV70" s="26"/>
      <c r="BW70" s="26"/>
      <c r="BX70" s="27"/>
      <c r="BY70" s="26"/>
      <c r="BZ70" s="26"/>
      <c r="CA70" s="26"/>
      <c r="CB70" s="26"/>
      <c r="CC70" s="26"/>
      <c r="CD70" s="26"/>
      <c r="CE70" s="26"/>
      <c r="CF70" s="26"/>
      <c r="CG70" s="26"/>
      <c r="CH70" s="26"/>
      <c r="CI70" s="26"/>
      <c r="CJ70" s="26"/>
      <c r="CK70" s="26"/>
      <c r="CL70" s="26"/>
      <c r="CM70" s="26"/>
      <c r="CN70" s="26"/>
      <c r="CO70" s="26"/>
      <c r="CP70" s="26"/>
      <c r="CQ70" s="27"/>
    </row>
    <row r="71" spans="1:95">
      <c r="A71" s="25"/>
      <c r="B71" s="26"/>
      <c r="C71" s="26"/>
      <c r="D71" s="26"/>
      <c r="E71" s="26"/>
      <c r="F71" s="26"/>
      <c r="G71" s="26"/>
      <c r="H71" s="26"/>
      <c r="I71" s="26"/>
      <c r="J71" s="26"/>
      <c r="K71" s="26"/>
      <c r="L71" s="26"/>
      <c r="M71" s="26"/>
      <c r="N71" s="26"/>
      <c r="O71" s="26"/>
      <c r="P71" s="26"/>
      <c r="Q71" s="26"/>
      <c r="R71" s="26"/>
      <c r="S71" s="27"/>
      <c r="T71" s="25"/>
      <c r="U71" s="26"/>
      <c r="V71" s="26"/>
      <c r="W71" s="26"/>
      <c r="X71" s="26"/>
      <c r="Y71" s="26"/>
      <c r="Z71" s="26"/>
      <c r="AA71" s="26"/>
      <c r="AB71" s="26"/>
      <c r="AC71" s="26"/>
      <c r="AD71" s="26"/>
      <c r="AE71" s="26"/>
      <c r="AF71" s="26"/>
      <c r="AG71" s="26"/>
      <c r="AH71" s="26"/>
      <c r="AI71" s="26"/>
      <c r="AJ71" s="26"/>
      <c r="AK71" s="26"/>
      <c r="AL71" s="27"/>
      <c r="AM71" s="25"/>
      <c r="AN71" s="26"/>
      <c r="AO71" s="26"/>
      <c r="AP71" s="26"/>
      <c r="AQ71" s="26"/>
      <c r="AR71" s="26"/>
      <c r="AS71" s="26"/>
      <c r="AT71" s="26"/>
      <c r="AU71" s="26"/>
      <c r="AV71" s="26"/>
      <c r="AW71" s="26"/>
      <c r="AX71" s="26"/>
      <c r="AY71" s="26"/>
      <c r="AZ71" s="26"/>
      <c r="BA71" s="26"/>
      <c r="BB71" s="26"/>
      <c r="BC71" s="26"/>
      <c r="BD71" s="26"/>
      <c r="BE71" s="27"/>
      <c r="BF71" s="25"/>
      <c r="BG71" s="26"/>
      <c r="BH71" s="26"/>
      <c r="BI71" s="26"/>
      <c r="BJ71" s="26"/>
      <c r="BK71" s="26"/>
      <c r="BL71" s="26"/>
      <c r="BM71" s="26"/>
      <c r="BN71" s="26"/>
      <c r="BO71" s="26"/>
      <c r="BP71" s="26"/>
      <c r="BQ71" s="26"/>
      <c r="BR71" s="26"/>
      <c r="BS71" s="26"/>
      <c r="BT71" s="26"/>
      <c r="BU71" s="26"/>
      <c r="BV71" s="26"/>
      <c r="BW71" s="26"/>
      <c r="BX71" s="27"/>
      <c r="BY71" s="26"/>
      <c r="BZ71" s="26"/>
      <c r="CA71" s="26"/>
      <c r="CB71" s="26"/>
      <c r="CC71" s="26"/>
      <c r="CD71" s="26"/>
      <c r="CE71" s="26"/>
      <c r="CF71" s="26"/>
      <c r="CG71" s="26"/>
      <c r="CH71" s="26"/>
      <c r="CI71" s="26"/>
      <c r="CJ71" s="26"/>
      <c r="CK71" s="26"/>
      <c r="CL71" s="26"/>
      <c r="CM71" s="26"/>
      <c r="CN71" s="26"/>
      <c r="CO71" s="26"/>
      <c r="CP71" s="26"/>
      <c r="CQ71" s="27"/>
    </row>
    <row r="72" spans="1:95">
      <c r="A72" s="25"/>
      <c r="B72" s="26"/>
      <c r="C72" s="26"/>
      <c r="D72" s="26"/>
      <c r="E72" s="26"/>
      <c r="F72" s="26"/>
      <c r="G72" s="26"/>
      <c r="H72" s="26"/>
      <c r="I72" s="26"/>
      <c r="J72" s="26"/>
      <c r="K72" s="26"/>
      <c r="L72" s="26"/>
      <c r="M72" s="26"/>
      <c r="N72" s="26"/>
      <c r="O72" s="26"/>
      <c r="P72" s="26"/>
      <c r="Q72" s="26"/>
      <c r="R72" s="26"/>
      <c r="S72" s="27"/>
      <c r="T72" s="25"/>
      <c r="U72" s="26"/>
      <c r="V72" s="26"/>
      <c r="W72" s="26"/>
      <c r="X72" s="26"/>
      <c r="Y72" s="26"/>
      <c r="Z72" s="26"/>
      <c r="AA72" s="26"/>
      <c r="AB72" s="26"/>
      <c r="AC72" s="26"/>
      <c r="AD72" s="26"/>
      <c r="AE72" s="26"/>
      <c r="AF72" s="26"/>
      <c r="AG72" s="26"/>
      <c r="AH72" s="26"/>
      <c r="AI72" s="26"/>
      <c r="AJ72" s="26"/>
      <c r="AK72" s="26"/>
      <c r="AL72" s="27"/>
      <c r="AM72" s="25"/>
      <c r="AN72" s="26"/>
      <c r="AO72" s="26"/>
      <c r="AP72" s="26"/>
      <c r="AQ72" s="26"/>
      <c r="AR72" s="26"/>
      <c r="AS72" s="26"/>
      <c r="AT72" s="26"/>
      <c r="AU72" s="26"/>
      <c r="AV72" s="26"/>
      <c r="AW72" s="26"/>
      <c r="AX72" s="26"/>
      <c r="AY72" s="26"/>
      <c r="AZ72" s="26"/>
      <c r="BA72" s="26"/>
      <c r="BB72" s="26"/>
      <c r="BC72" s="26"/>
      <c r="BD72" s="26"/>
      <c r="BE72" s="27"/>
      <c r="BF72" s="25"/>
      <c r="BG72" s="26"/>
      <c r="BH72" s="26"/>
      <c r="BI72" s="26"/>
      <c r="BJ72" s="26"/>
      <c r="BK72" s="26"/>
      <c r="BL72" s="26"/>
      <c r="BM72" s="26"/>
      <c r="BN72" s="26"/>
      <c r="BO72" s="26"/>
      <c r="BP72" s="26"/>
      <c r="BQ72" s="26"/>
      <c r="BR72" s="26"/>
      <c r="BS72" s="26"/>
      <c r="BT72" s="26"/>
      <c r="BU72" s="26"/>
      <c r="BV72" s="26"/>
      <c r="BW72" s="26"/>
      <c r="BX72" s="27"/>
      <c r="BY72" s="26"/>
      <c r="BZ72" s="26"/>
      <c r="CA72" s="26"/>
      <c r="CB72" s="26"/>
      <c r="CC72" s="26"/>
      <c r="CD72" s="26"/>
      <c r="CE72" s="26"/>
      <c r="CF72" s="26"/>
      <c r="CG72" s="26"/>
      <c r="CH72" s="26"/>
      <c r="CI72" s="26"/>
      <c r="CJ72" s="26"/>
      <c r="CK72" s="26"/>
      <c r="CL72" s="26"/>
      <c r="CM72" s="26"/>
      <c r="CN72" s="26"/>
      <c r="CO72" s="26"/>
      <c r="CP72" s="26"/>
      <c r="CQ72" s="27"/>
    </row>
    <row r="73" spans="1:95">
      <c r="A73" s="25"/>
      <c r="B73" s="26"/>
      <c r="C73" s="26"/>
      <c r="D73" s="26"/>
      <c r="E73" s="26"/>
      <c r="F73" s="26"/>
      <c r="G73" s="26"/>
      <c r="H73" s="26"/>
      <c r="I73" s="26"/>
      <c r="J73" s="26"/>
      <c r="K73" s="26"/>
      <c r="L73" s="26"/>
      <c r="M73" s="26"/>
      <c r="N73" s="26"/>
      <c r="O73" s="26"/>
      <c r="P73" s="26"/>
      <c r="Q73" s="26"/>
      <c r="R73" s="26"/>
      <c r="S73" s="27"/>
      <c r="T73" s="25"/>
      <c r="U73" s="26"/>
      <c r="V73" s="26"/>
      <c r="W73" s="26"/>
      <c r="X73" s="26"/>
      <c r="Y73" s="26"/>
      <c r="Z73" s="26"/>
      <c r="AA73" s="26"/>
      <c r="AB73" s="26"/>
      <c r="AC73" s="26"/>
      <c r="AD73" s="26"/>
      <c r="AE73" s="26"/>
      <c r="AF73" s="26"/>
      <c r="AG73" s="26"/>
      <c r="AH73" s="26"/>
      <c r="AI73" s="26"/>
      <c r="AJ73" s="26"/>
      <c r="AK73" s="26"/>
      <c r="AL73" s="27"/>
      <c r="AM73" s="25"/>
      <c r="AN73" s="26"/>
      <c r="AO73" s="26"/>
      <c r="AP73" s="26"/>
      <c r="AQ73" s="26"/>
      <c r="AR73" s="26"/>
      <c r="AS73" s="26"/>
      <c r="AT73" s="26"/>
      <c r="AU73" s="26"/>
      <c r="AV73" s="26"/>
      <c r="AW73" s="26"/>
      <c r="AX73" s="26"/>
      <c r="AY73" s="26"/>
      <c r="AZ73" s="26"/>
      <c r="BA73" s="26"/>
      <c r="BB73" s="26"/>
      <c r="BC73" s="26"/>
      <c r="BD73" s="26"/>
      <c r="BE73" s="27"/>
      <c r="BF73" s="25"/>
      <c r="BG73" s="26"/>
      <c r="BH73" s="26"/>
      <c r="BI73" s="26"/>
      <c r="BJ73" s="26"/>
      <c r="BK73" s="26"/>
      <c r="BL73" s="26"/>
      <c r="BM73" s="26"/>
      <c r="BN73" s="26"/>
      <c r="BO73" s="26"/>
      <c r="BP73" s="26"/>
      <c r="BQ73" s="26"/>
      <c r="BR73" s="26"/>
      <c r="BS73" s="26"/>
      <c r="BT73" s="26"/>
      <c r="BU73" s="26"/>
      <c r="BV73" s="26"/>
      <c r="BW73" s="26"/>
      <c r="BX73" s="27"/>
      <c r="BY73" s="26"/>
      <c r="BZ73" s="26"/>
      <c r="CA73" s="26"/>
      <c r="CB73" s="26"/>
      <c r="CC73" s="26"/>
      <c r="CD73" s="26"/>
      <c r="CE73" s="26"/>
      <c r="CF73" s="26"/>
      <c r="CG73" s="26"/>
      <c r="CH73" s="26"/>
      <c r="CI73" s="26"/>
      <c r="CJ73" s="26"/>
      <c r="CK73" s="26"/>
      <c r="CL73" s="26"/>
      <c r="CM73" s="26"/>
      <c r="CN73" s="26"/>
      <c r="CO73" s="26"/>
      <c r="CP73" s="26"/>
      <c r="CQ73" s="27"/>
    </row>
    <row r="74" spans="1:95">
      <c r="A74" s="25"/>
      <c r="B74" s="26"/>
      <c r="C74" s="26"/>
      <c r="D74" s="26"/>
      <c r="E74" s="26"/>
      <c r="F74" s="26"/>
      <c r="G74" s="26"/>
      <c r="H74" s="26"/>
      <c r="I74" s="26"/>
      <c r="J74" s="26"/>
      <c r="K74" s="26"/>
      <c r="L74" s="26"/>
      <c r="M74" s="26"/>
      <c r="N74" s="26"/>
      <c r="O74" s="26"/>
      <c r="P74" s="26"/>
      <c r="Q74" s="26"/>
      <c r="R74" s="26"/>
      <c r="S74" s="27"/>
      <c r="T74" s="25"/>
      <c r="U74" s="26"/>
      <c r="V74" s="26"/>
      <c r="W74" s="26"/>
      <c r="X74" s="26"/>
      <c r="Y74" s="26"/>
      <c r="Z74" s="26"/>
      <c r="AA74" s="26"/>
      <c r="AB74" s="26"/>
      <c r="AC74" s="26"/>
      <c r="AD74" s="26"/>
      <c r="AE74" s="26"/>
      <c r="AF74" s="26"/>
      <c r="AG74" s="26"/>
      <c r="AH74" s="26"/>
      <c r="AI74" s="26"/>
      <c r="AJ74" s="26"/>
      <c r="AK74" s="26"/>
      <c r="AL74" s="27"/>
      <c r="AM74" s="25"/>
      <c r="AN74" s="26"/>
      <c r="AO74" s="26"/>
      <c r="AP74" s="26"/>
      <c r="AQ74" s="26"/>
      <c r="AR74" s="26"/>
      <c r="AS74" s="26"/>
      <c r="AT74" s="26"/>
      <c r="AU74" s="26"/>
      <c r="AV74" s="26"/>
      <c r="AW74" s="26"/>
      <c r="AX74" s="26"/>
      <c r="AY74" s="26"/>
      <c r="AZ74" s="26"/>
      <c r="BA74" s="26"/>
      <c r="BB74" s="26"/>
      <c r="BC74" s="26"/>
      <c r="BD74" s="26"/>
      <c r="BE74" s="27"/>
      <c r="BF74" s="25"/>
      <c r="BG74" s="26"/>
      <c r="BH74" s="26"/>
      <c r="BI74" s="26"/>
      <c r="BJ74" s="26"/>
      <c r="BK74" s="26"/>
      <c r="BL74" s="26"/>
      <c r="BM74" s="26"/>
      <c r="BN74" s="26"/>
      <c r="BO74" s="26"/>
      <c r="BP74" s="26"/>
      <c r="BQ74" s="26"/>
      <c r="BR74" s="26"/>
      <c r="BS74" s="26"/>
      <c r="BT74" s="26"/>
      <c r="BU74" s="26"/>
      <c r="BV74" s="26"/>
      <c r="BW74" s="26"/>
      <c r="BX74" s="27"/>
      <c r="BY74" s="26"/>
      <c r="BZ74" s="26"/>
      <c r="CA74" s="26"/>
      <c r="CB74" s="26"/>
      <c r="CC74" s="26"/>
      <c r="CD74" s="26"/>
      <c r="CE74" s="26"/>
      <c r="CF74" s="26"/>
      <c r="CG74" s="26"/>
      <c r="CH74" s="26"/>
      <c r="CI74" s="26"/>
      <c r="CJ74" s="26"/>
      <c r="CK74" s="26"/>
      <c r="CL74" s="26"/>
      <c r="CM74" s="26"/>
      <c r="CN74" s="26"/>
      <c r="CO74" s="26"/>
      <c r="CP74" s="26"/>
      <c r="CQ74" s="27"/>
    </row>
    <row r="75" spans="1:95">
      <c r="A75" s="25"/>
      <c r="B75" s="26"/>
      <c r="C75" s="26"/>
      <c r="D75" s="26"/>
      <c r="E75" s="26"/>
      <c r="F75" s="26"/>
      <c r="G75" s="26"/>
      <c r="H75" s="26"/>
      <c r="I75" s="26"/>
      <c r="J75" s="26"/>
      <c r="K75" s="26"/>
      <c r="L75" s="26"/>
      <c r="M75" s="26"/>
      <c r="N75" s="26"/>
      <c r="O75" s="26"/>
      <c r="P75" s="26"/>
      <c r="Q75" s="26"/>
      <c r="R75" s="26"/>
      <c r="S75" s="27"/>
      <c r="T75" s="25"/>
      <c r="U75" s="26"/>
      <c r="V75" s="26"/>
      <c r="W75" s="26"/>
      <c r="X75" s="26"/>
      <c r="Y75" s="26"/>
      <c r="Z75" s="26"/>
      <c r="AA75" s="26"/>
      <c r="AB75" s="26"/>
      <c r="AC75" s="26"/>
      <c r="AD75" s="26"/>
      <c r="AE75" s="26"/>
      <c r="AF75" s="26"/>
      <c r="AG75" s="26"/>
      <c r="AH75" s="26"/>
      <c r="AI75" s="26"/>
      <c r="AJ75" s="26"/>
      <c r="AK75" s="26"/>
      <c r="AL75" s="27"/>
      <c r="AM75" s="25"/>
      <c r="AN75" s="26"/>
      <c r="AO75" s="26"/>
      <c r="AP75" s="26"/>
      <c r="AQ75" s="26"/>
      <c r="AR75" s="26"/>
      <c r="AS75" s="26"/>
      <c r="AT75" s="26"/>
      <c r="AU75" s="26"/>
      <c r="AV75" s="26"/>
      <c r="AW75" s="26"/>
      <c r="AX75" s="26"/>
      <c r="AY75" s="26"/>
      <c r="AZ75" s="26"/>
      <c r="BA75" s="26"/>
      <c r="BB75" s="26"/>
      <c r="BC75" s="26"/>
      <c r="BD75" s="26"/>
      <c r="BE75" s="27"/>
      <c r="BF75" s="25"/>
      <c r="BG75" s="26"/>
      <c r="BH75" s="26"/>
      <c r="BI75" s="26"/>
      <c r="BJ75" s="26"/>
      <c r="BK75" s="26"/>
      <c r="BL75" s="26"/>
      <c r="BM75" s="26"/>
      <c r="BN75" s="26"/>
      <c r="BO75" s="26"/>
      <c r="BP75" s="26"/>
      <c r="BQ75" s="26"/>
      <c r="BR75" s="26"/>
      <c r="BS75" s="26"/>
      <c r="BT75" s="26"/>
      <c r="BU75" s="26"/>
      <c r="BV75" s="26"/>
      <c r="BW75" s="26"/>
      <c r="BX75" s="27"/>
      <c r="BY75" s="26"/>
      <c r="BZ75" s="26"/>
      <c r="CA75" s="26"/>
      <c r="CB75" s="26"/>
      <c r="CC75" s="26"/>
      <c r="CD75" s="26"/>
      <c r="CE75" s="26"/>
      <c r="CF75" s="26"/>
      <c r="CG75" s="26"/>
      <c r="CH75" s="26"/>
      <c r="CI75" s="26"/>
      <c r="CJ75" s="26"/>
      <c r="CK75" s="26"/>
      <c r="CL75" s="26"/>
      <c r="CM75" s="26"/>
      <c r="CN75" s="26"/>
      <c r="CO75" s="26"/>
      <c r="CP75" s="26"/>
      <c r="CQ75" s="27"/>
    </row>
    <row r="76" spans="1:95">
      <c r="A76" s="25"/>
      <c r="B76" s="26"/>
      <c r="C76" s="26"/>
      <c r="D76" s="26"/>
      <c r="E76" s="26"/>
      <c r="F76" s="26"/>
      <c r="G76" s="26"/>
      <c r="H76" s="26"/>
      <c r="I76" s="26"/>
      <c r="J76" s="26"/>
      <c r="K76" s="26"/>
      <c r="L76" s="26"/>
      <c r="M76" s="26"/>
      <c r="N76" s="26"/>
      <c r="O76" s="26"/>
      <c r="P76" s="26"/>
      <c r="Q76" s="26"/>
      <c r="R76" s="26"/>
      <c r="S76" s="27"/>
      <c r="T76" s="25"/>
      <c r="U76" s="26"/>
      <c r="V76" s="26"/>
      <c r="W76" s="26"/>
      <c r="X76" s="26"/>
      <c r="Y76" s="26"/>
      <c r="Z76" s="26"/>
      <c r="AA76" s="26"/>
      <c r="AB76" s="26"/>
      <c r="AC76" s="26"/>
      <c r="AD76" s="26"/>
      <c r="AE76" s="26"/>
      <c r="AF76" s="26"/>
      <c r="AG76" s="26"/>
      <c r="AH76" s="26"/>
      <c r="AI76" s="26"/>
      <c r="AJ76" s="26"/>
      <c r="AK76" s="26"/>
      <c r="AL76" s="27"/>
      <c r="AM76" s="25"/>
      <c r="AN76" s="26"/>
      <c r="AO76" s="26"/>
      <c r="AP76" s="26"/>
      <c r="AQ76" s="26"/>
      <c r="AR76" s="26"/>
      <c r="AS76" s="26"/>
      <c r="AT76" s="26"/>
      <c r="AU76" s="26"/>
      <c r="AV76" s="26"/>
      <c r="AW76" s="26"/>
      <c r="AX76" s="26"/>
      <c r="AY76" s="26"/>
      <c r="AZ76" s="26"/>
      <c r="BA76" s="26"/>
      <c r="BB76" s="26"/>
      <c r="BC76" s="26"/>
      <c r="BD76" s="26"/>
      <c r="BE76" s="27"/>
      <c r="BF76" s="25"/>
      <c r="BG76" s="26"/>
      <c r="BH76" s="26"/>
      <c r="BI76" s="26"/>
      <c r="BJ76" s="26"/>
      <c r="BK76" s="26"/>
      <c r="BL76" s="26"/>
      <c r="BM76" s="26"/>
      <c r="BN76" s="26"/>
      <c r="BO76" s="26"/>
      <c r="BP76" s="26"/>
      <c r="BQ76" s="26"/>
      <c r="BR76" s="26"/>
      <c r="BS76" s="26"/>
      <c r="BT76" s="26"/>
      <c r="BU76" s="26"/>
      <c r="BV76" s="26"/>
      <c r="BW76" s="26"/>
      <c r="BX76" s="27"/>
      <c r="BY76" s="26"/>
      <c r="BZ76" s="26"/>
      <c r="CA76" s="26"/>
      <c r="CB76" s="26"/>
      <c r="CC76" s="26"/>
      <c r="CD76" s="26"/>
      <c r="CE76" s="26"/>
      <c r="CF76" s="26"/>
      <c r="CG76" s="26"/>
      <c r="CH76" s="26"/>
      <c r="CI76" s="26"/>
      <c r="CJ76" s="26"/>
      <c r="CK76" s="26"/>
      <c r="CL76" s="26"/>
      <c r="CM76" s="26"/>
      <c r="CN76" s="26"/>
      <c r="CO76" s="26"/>
      <c r="CP76" s="26"/>
      <c r="CQ76" s="27"/>
    </row>
    <row r="77" spans="1:95">
      <c r="A77" s="33"/>
      <c r="B77" s="31"/>
      <c r="C77" s="31"/>
      <c r="D77" s="31"/>
      <c r="E77" s="31"/>
      <c r="F77" s="31"/>
      <c r="G77" s="31"/>
      <c r="H77" s="31"/>
      <c r="I77" s="31"/>
      <c r="J77" s="31"/>
      <c r="K77" s="31"/>
      <c r="L77" s="31"/>
      <c r="M77" s="31"/>
      <c r="N77" s="31"/>
      <c r="O77" s="31"/>
      <c r="P77" s="31"/>
      <c r="Q77" s="31"/>
      <c r="R77" s="31"/>
      <c r="S77" s="34"/>
      <c r="T77" s="33"/>
      <c r="U77" s="31"/>
      <c r="V77" s="31"/>
      <c r="W77" s="31"/>
      <c r="X77" s="31"/>
      <c r="Y77" s="31"/>
      <c r="Z77" s="31"/>
      <c r="AA77" s="31"/>
      <c r="AB77" s="31"/>
      <c r="AC77" s="31"/>
      <c r="AD77" s="31"/>
      <c r="AE77" s="31"/>
      <c r="AF77" s="31"/>
      <c r="AG77" s="31"/>
      <c r="AH77" s="31"/>
      <c r="AI77" s="31"/>
      <c r="AJ77" s="31"/>
      <c r="AK77" s="31"/>
      <c r="AL77" s="34"/>
      <c r="AM77" s="33"/>
      <c r="AN77" s="31"/>
      <c r="AO77" s="31"/>
      <c r="AP77" s="31"/>
      <c r="AQ77" s="31"/>
      <c r="AR77" s="31"/>
      <c r="AS77" s="31"/>
      <c r="AT77" s="31"/>
      <c r="AU77" s="31"/>
      <c r="AV77" s="31"/>
      <c r="AW77" s="31"/>
      <c r="AX77" s="31"/>
      <c r="AY77" s="31"/>
      <c r="AZ77" s="31"/>
      <c r="BA77" s="31"/>
      <c r="BB77" s="31"/>
      <c r="BC77" s="31"/>
      <c r="BD77" s="31"/>
      <c r="BE77" s="34"/>
      <c r="BF77" s="33"/>
      <c r="BG77" s="31"/>
      <c r="BH77" s="31"/>
      <c r="BI77" s="31"/>
      <c r="BJ77" s="31"/>
      <c r="BK77" s="31"/>
      <c r="BL77" s="31"/>
      <c r="BM77" s="31"/>
      <c r="BN77" s="31"/>
      <c r="BO77" s="31"/>
      <c r="BP77" s="31"/>
      <c r="BQ77" s="31"/>
      <c r="BR77" s="31"/>
      <c r="BS77" s="31"/>
      <c r="BT77" s="31"/>
      <c r="BU77" s="31"/>
      <c r="BV77" s="31"/>
      <c r="BW77" s="31"/>
      <c r="BX77" s="34"/>
      <c r="BY77" s="31"/>
      <c r="BZ77" s="31"/>
      <c r="CA77" s="31"/>
      <c r="CB77" s="31"/>
      <c r="CC77" s="31"/>
      <c r="CD77" s="31"/>
      <c r="CE77" s="31"/>
      <c r="CF77" s="31"/>
      <c r="CG77" s="31"/>
      <c r="CH77" s="31"/>
      <c r="CI77" s="31"/>
      <c r="CJ77" s="31"/>
      <c r="CK77" s="31"/>
      <c r="CL77" s="31"/>
      <c r="CM77" s="31"/>
      <c r="CN77" s="31"/>
      <c r="CO77" s="31"/>
      <c r="CP77" s="31"/>
      <c r="CQ77" s="34"/>
    </row>
    <row r="78" spans="1:95">
      <c r="A78" s="539" t="s">
        <v>282</v>
      </c>
      <c r="S78" s="15"/>
      <c r="T78" s="539" t="s">
        <v>282</v>
      </c>
      <c r="AL78" s="15"/>
      <c r="AM78" s="539" t="s">
        <v>282</v>
      </c>
      <c r="BE78" s="15"/>
      <c r="BF78" s="539" t="s">
        <v>282</v>
      </c>
      <c r="BX78" s="15"/>
      <c r="BY78" s="539" t="s">
        <v>282</v>
      </c>
      <c r="CQ78" s="15"/>
    </row>
    <row r="79" spans="1:95">
      <c r="A79" s="8" t="s">
        <v>283</v>
      </c>
      <c r="S79" s="15"/>
      <c r="T79" s="8" t="s">
        <v>283</v>
      </c>
      <c r="AL79" s="15"/>
      <c r="AM79" s="8" t="s">
        <v>283</v>
      </c>
      <c r="BE79" s="15"/>
      <c r="BF79" s="8" t="s">
        <v>283</v>
      </c>
      <c r="BX79" s="15"/>
      <c r="BY79" s="8" t="s">
        <v>283</v>
      </c>
      <c r="CQ79" s="15"/>
    </row>
    <row r="80" spans="1:95">
      <c r="A80" s="8" t="s">
        <v>284</v>
      </c>
      <c r="B80" s="104"/>
      <c r="C80" s="104"/>
      <c r="D80" s="104"/>
      <c r="E80" s="104"/>
      <c r="F80" s="104"/>
      <c r="G80" s="104"/>
      <c r="H80" s="104"/>
      <c r="I80" s="104"/>
      <c r="J80" s="104"/>
      <c r="K80" s="104"/>
      <c r="L80" s="104"/>
      <c r="M80" s="104"/>
      <c r="N80" s="104"/>
      <c r="O80" s="104"/>
      <c r="P80" s="104"/>
      <c r="Q80" s="104"/>
      <c r="R80" s="104"/>
      <c r="S80" s="147"/>
      <c r="T80" s="8" t="s">
        <v>284</v>
      </c>
      <c r="U80" s="104"/>
      <c r="V80" s="104"/>
      <c r="W80" s="104"/>
      <c r="X80" s="104"/>
      <c r="Y80" s="104"/>
      <c r="Z80" s="104"/>
      <c r="AA80" s="104"/>
      <c r="AB80" s="104"/>
      <c r="AC80" s="104"/>
      <c r="AD80" s="104"/>
      <c r="AE80" s="104"/>
      <c r="AF80" s="104"/>
      <c r="AG80" s="104"/>
      <c r="AH80" s="104"/>
      <c r="AI80" s="104"/>
      <c r="AJ80" s="104"/>
      <c r="AK80" s="104"/>
      <c r="AL80" s="147"/>
      <c r="AM80" s="8" t="s">
        <v>284</v>
      </c>
      <c r="AN80" s="104"/>
      <c r="AO80" s="104"/>
      <c r="AP80" s="104"/>
      <c r="AQ80" s="104"/>
      <c r="AR80" s="104"/>
      <c r="AS80" s="104"/>
      <c r="AT80" s="104"/>
      <c r="AU80" s="104"/>
      <c r="AV80" s="104"/>
      <c r="AW80" s="104"/>
      <c r="AX80" s="104"/>
      <c r="AY80" s="104"/>
      <c r="AZ80" s="104"/>
      <c r="BA80" s="104"/>
      <c r="BB80" s="104"/>
      <c r="BC80" s="104"/>
      <c r="BD80" s="104"/>
      <c r="BE80" s="147"/>
      <c r="BF80" s="8" t="s">
        <v>284</v>
      </c>
      <c r="BG80" s="104"/>
      <c r="BH80" s="104"/>
      <c r="BI80" s="104"/>
      <c r="BJ80" s="104"/>
      <c r="BK80" s="104"/>
      <c r="BL80" s="104"/>
      <c r="BM80" s="104"/>
      <c r="BN80" s="104"/>
      <c r="BO80" s="104"/>
      <c r="BP80" s="104"/>
      <c r="BQ80" s="104"/>
      <c r="BR80" s="104"/>
      <c r="BS80" s="104"/>
      <c r="BT80" s="104"/>
      <c r="BU80" s="104"/>
      <c r="BV80" s="104"/>
      <c r="BW80" s="104"/>
      <c r="BX80" s="147"/>
      <c r="BY80" s="8" t="s">
        <v>284</v>
      </c>
      <c r="BZ80" s="104"/>
      <c r="CA80" s="104"/>
      <c r="CB80" s="104"/>
      <c r="CC80" s="104"/>
      <c r="CD80" s="104"/>
      <c r="CE80" s="104"/>
      <c r="CF80" s="104"/>
      <c r="CG80" s="104"/>
      <c r="CH80" s="104"/>
      <c r="CI80" s="104"/>
      <c r="CJ80" s="104"/>
      <c r="CK80" s="104"/>
      <c r="CL80" s="104"/>
      <c r="CM80" s="104"/>
      <c r="CN80" s="104"/>
      <c r="CO80" s="104"/>
      <c r="CP80" s="104"/>
      <c r="CQ80" s="147"/>
    </row>
    <row r="81" spans="1:95">
      <c r="A81" s="146"/>
      <c r="B81" s="104"/>
      <c r="C81" s="104"/>
      <c r="D81" s="104"/>
      <c r="E81" s="104"/>
      <c r="F81" s="104"/>
      <c r="G81" s="104"/>
      <c r="H81" s="104"/>
      <c r="I81" s="104"/>
      <c r="J81" s="104"/>
      <c r="K81" s="104"/>
      <c r="L81" s="104"/>
      <c r="M81" s="104"/>
      <c r="N81" s="104"/>
      <c r="O81" s="104"/>
      <c r="P81" s="104"/>
      <c r="Q81" s="104"/>
      <c r="R81" s="104"/>
      <c r="S81" s="147"/>
      <c r="T81" s="146"/>
      <c r="U81" s="104"/>
      <c r="V81" s="104"/>
      <c r="W81" s="104"/>
      <c r="X81" s="104"/>
      <c r="Y81" s="104"/>
      <c r="Z81" s="104"/>
      <c r="AA81" s="104"/>
      <c r="AB81" s="104"/>
      <c r="AC81" s="104"/>
      <c r="AD81" s="104"/>
      <c r="AE81" s="104"/>
      <c r="AF81" s="104"/>
      <c r="AG81" s="104"/>
      <c r="AH81" s="104"/>
      <c r="AI81" s="104"/>
      <c r="AJ81" s="104"/>
      <c r="AK81" s="104"/>
      <c r="AL81" s="147"/>
      <c r="AM81" s="146"/>
      <c r="AN81" s="104"/>
      <c r="AO81" s="104"/>
      <c r="AP81" s="104"/>
      <c r="AQ81" s="104"/>
      <c r="AR81" s="104"/>
      <c r="AS81" s="104"/>
      <c r="AT81" s="104"/>
      <c r="AU81" s="104"/>
      <c r="AV81" s="104"/>
      <c r="AW81" s="104"/>
      <c r="AX81" s="104"/>
      <c r="AY81" s="104"/>
      <c r="AZ81" s="104"/>
      <c r="BA81" s="104"/>
      <c r="BB81" s="104"/>
      <c r="BC81" s="104"/>
      <c r="BD81" s="104"/>
      <c r="BE81" s="147"/>
      <c r="BF81" s="146"/>
      <c r="BG81" s="104"/>
      <c r="BH81" s="104"/>
      <c r="BI81" s="104"/>
      <c r="BJ81" s="104"/>
      <c r="BK81" s="104"/>
      <c r="BL81" s="104"/>
      <c r="BM81" s="104"/>
      <c r="BN81" s="104"/>
      <c r="BO81" s="104"/>
      <c r="BP81" s="104"/>
      <c r="BQ81" s="104"/>
      <c r="BR81" s="104"/>
      <c r="BS81" s="104"/>
      <c r="BT81" s="104"/>
      <c r="BU81" s="104"/>
      <c r="BV81" s="104"/>
      <c r="BW81" s="104"/>
      <c r="BX81" s="147"/>
      <c r="BY81" s="146"/>
      <c r="BZ81" s="104"/>
      <c r="CA81" s="104"/>
      <c r="CB81" s="104"/>
      <c r="CC81" s="104"/>
      <c r="CD81" s="104"/>
      <c r="CE81" s="104"/>
      <c r="CF81" s="104"/>
      <c r="CG81" s="104"/>
      <c r="CH81" s="104"/>
      <c r="CI81" s="104"/>
      <c r="CJ81" s="104"/>
      <c r="CK81" s="104"/>
      <c r="CL81" s="104"/>
      <c r="CM81" s="104"/>
      <c r="CN81" s="104"/>
      <c r="CO81" s="104"/>
      <c r="CP81" s="104"/>
      <c r="CQ81" s="147"/>
    </row>
    <row r="82" spans="1:95" ht="30" customHeight="1">
      <c r="A82" s="146"/>
      <c r="B82" s="541"/>
      <c r="C82" s="813" t="s">
        <v>678</v>
      </c>
      <c r="D82" s="746" t="s">
        <v>286</v>
      </c>
      <c r="F82" s="104"/>
      <c r="G82" s="104"/>
      <c r="H82" s="1308"/>
      <c r="I82" s="1308"/>
      <c r="J82" s="104"/>
      <c r="K82" s="104"/>
      <c r="L82" s="104"/>
      <c r="M82" s="104"/>
      <c r="N82" s="104"/>
      <c r="O82" s="104"/>
      <c r="P82" s="104"/>
      <c r="Q82" s="104"/>
      <c r="R82" s="104"/>
      <c r="S82" s="147"/>
      <c r="T82" s="146"/>
      <c r="U82" s="541"/>
      <c r="V82" s="813" t="s">
        <v>678</v>
      </c>
      <c r="W82" s="746" t="s">
        <v>286</v>
      </c>
      <c r="Y82" s="104"/>
      <c r="Z82" s="104"/>
      <c r="AA82" s="1308"/>
      <c r="AB82" s="1308"/>
      <c r="AC82" s="104"/>
      <c r="AD82" s="104"/>
      <c r="AE82" s="104"/>
      <c r="AF82" s="104"/>
      <c r="AG82" s="104"/>
      <c r="AH82" s="104"/>
      <c r="AI82" s="104"/>
      <c r="AJ82" s="104"/>
      <c r="AK82" s="104"/>
      <c r="AL82" s="147"/>
      <c r="AM82" s="146"/>
      <c r="AN82" s="541"/>
      <c r="AO82" s="813" t="s">
        <v>678</v>
      </c>
      <c r="AP82" s="746" t="s">
        <v>286</v>
      </c>
      <c r="AR82" s="104"/>
      <c r="AS82" s="104"/>
      <c r="AT82" s="1308"/>
      <c r="AU82" s="1308"/>
      <c r="AV82" s="104"/>
      <c r="AW82" s="104"/>
      <c r="AX82" s="104"/>
      <c r="AY82" s="104"/>
      <c r="AZ82" s="104"/>
      <c r="BA82" s="104"/>
      <c r="BB82" s="104"/>
      <c r="BC82" s="104"/>
      <c r="BD82" s="104"/>
      <c r="BE82" s="147"/>
      <c r="BF82" s="146"/>
      <c r="BG82" s="541"/>
      <c r="BH82" s="813" t="s">
        <v>678</v>
      </c>
      <c r="BI82" s="746" t="s">
        <v>286</v>
      </c>
      <c r="BK82" s="104"/>
      <c r="BL82" s="104"/>
      <c r="BM82" s="1308"/>
      <c r="BN82" s="1308"/>
      <c r="BO82" s="104"/>
      <c r="BP82" s="104"/>
      <c r="BQ82" s="104"/>
      <c r="BR82" s="104"/>
      <c r="BS82" s="104"/>
      <c r="BT82" s="104"/>
      <c r="BU82" s="104"/>
      <c r="BV82" s="104"/>
      <c r="BW82" s="104"/>
      <c r="BX82" s="147"/>
      <c r="BY82" s="146"/>
      <c r="BZ82" s="541"/>
      <c r="CA82" s="813" t="s">
        <v>678</v>
      </c>
      <c r="CB82" s="746" t="s">
        <v>286</v>
      </c>
      <c r="CD82" s="104"/>
      <c r="CE82" s="104"/>
      <c r="CF82" s="1308"/>
      <c r="CG82" s="1308"/>
      <c r="CH82" s="104"/>
      <c r="CI82" s="104"/>
      <c r="CJ82" s="104"/>
      <c r="CK82" s="104"/>
      <c r="CL82" s="104"/>
      <c r="CM82" s="104"/>
      <c r="CN82" s="104"/>
      <c r="CO82" s="104"/>
      <c r="CP82" s="104"/>
      <c r="CQ82" s="147"/>
    </row>
    <row r="83" spans="1:95" ht="15">
      <c r="A83" s="146"/>
      <c r="B83" s="542">
        <v>1</v>
      </c>
      <c r="C83" s="824" t="s">
        <v>679</v>
      </c>
      <c r="D83" s="825" t="s">
        <v>679</v>
      </c>
      <c r="F83" s="104"/>
      <c r="G83" s="599"/>
      <c r="H83" s="540"/>
      <c r="I83" s="540"/>
      <c r="J83" s="104"/>
      <c r="K83" s="104"/>
      <c r="L83" s="104"/>
      <c r="M83" s="104"/>
      <c r="N83" s="104"/>
      <c r="O83" s="104"/>
      <c r="P83" s="104"/>
      <c r="Q83" s="104"/>
      <c r="R83" s="104"/>
      <c r="S83" s="147"/>
      <c r="T83" s="146"/>
      <c r="U83" s="542">
        <v>1</v>
      </c>
      <c r="V83" s="824"/>
      <c r="W83" s="825"/>
      <c r="Y83" s="104"/>
      <c r="Z83" s="599"/>
      <c r="AA83" s="540"/>
      <c r="AB83" s="540"/>
      <c r="AC83" s="104"/>
      <c r="AD83" s="104"/>
      <c r="AE83" s="104"/>
      <c r="AF83" s="104"/>
      <c r="AG83" s="104"/>
      <c r="AH83" s="104"/>
      <c r="AI83" s="104"/>
      <c r="AJ83" s="104"/>
      <c r="AK83" s="104"/>
      <c r="AL83" s="147"/>
      <c r="AM83" s="146"/>
      <c r="AN83" s="542">
        <v>1</v>
      </c>
      <c r="AO83" s="824"/>
      <c r="AP83" s="825"/>
      <c r="AR83" s="104"/>
      <c r="AS83" s="599"/>
      <c r="AT83" s="540"/>
      <c r="AU83" s="540"/>
      <c r="AV83" s="104"/>
      <c r="AW83" s="104"/>
      <c r="AX83" s="104"/>
      <c r="AY83" s="104"/>
      <c r="AZ83" s="104"/>
      <c r="BA83" s="104"/>
      <c r="BB83" s="104"/>
      <c r="BC83" s="104"/>
      <c r="BD83" s="104"/>
      <c r="BE83" s="147"/>
      <c r="BF83" s="146"/>
      <c r="BG83" s="542">
        <v>1</v>
      </c>
      <c r="BH83" s="824"/>
      <c r="BI83" s="825"/>
      <c r="BK83" s="104"/>
      <c r="BL83" s="599"/>
      <c r="BM83" s="540"/>
      <c r="BN83" s="540"/>
      <c r="BO83" s="104"/>
      <c r="BP83" s="104"/>
      <c r="BQ83" s="104"/>
      <c r="BR83" s="104"/>
      <c r="BS83" s="104"/>
      <c r="BT83" s="104"/>
      <c r="BU83" s="104"/>
      <c r="BV83" s="104"/>
      <c r="BW83" s="104"/>
      <c r="BX83" s="147"/>
      <c r="BY83" s="146"/>
      <c r="BZ83" s="542">
        <v>1</v>
      </c>
      <c r="CA83" s="824"/>
      <c r="CB83" s="825"/>
      <c r="CD83" s="104"/>
      <c r="CE83" s="599"/>
      <c r="CF83" s="540"/>
      <c r="CG83" s="540"/>
      <c r="CH83" s="104"/>
      <c r="CI83" s="104"/>
      <c r="CJ83" s="104"/>
      <c r="CK83" s="104"/>
      <c r="CL83" s="104"/>
      <c r="CM83" s="104"/>
      <c r="CN83" s="104"/>
      <c r="CO83" s="104"/>
      <c r="CP83" s="104"/>
      <c r="CQ83" s="147"/>
    </row>
    <row r="84" spans="1:95">
      <c r="A84" s="146"/>
      <c r="B84" s="542">
        <v>2</v>
      </c>
      <c r="C84" s="826"/>
      <c r="D84" s="827"/>
      <c r="F84" s="104"/>
      <c r="G84" s="613"/>
      <c r="J84" s="104"/>
      <c r="K84" s="104"/>
      <c r="L84" s="104"/>
      <c r="M84" s="104"/>
      <c r="N84" s="104"/>
      <c r="O84" s="104"/>
      <c r="P84" s="104"/>
      <c r="Q84" s="104"/>
      <c r="R84" s="104"/>
      <c r="S84" s="147"/>
      <c r="T84" s="146"/>
      <c r="U84" s="542">
        <v>2</v>
      </c>
      <c r="V84" s="826"/>
      <c r="W84" s="827"/>
      <c r="Y84" s="104"/>
      <c r="Z84" s="613"/>
      <c r="AC84" s="104"/>
      <c r="AD84" s="104"/>
      <c r="AE84" s="104"/>
      <c r="AF84" s="104"/>
      <c r="AG84" s="104"/>
      <c r="AH84" s="104"/>
      <c r="AI84" s="104"/>
      <c r="AJ84" s="104"/>
      <c r="AK84" s="104"/>
      <c r="AL84" s="147"/>
      <c r="AM84" s="146"/>
      <c r="AN84" s="542">
        <v>2</v>
      </c>
      <c r="AO84" s="826"/>
      <c r="AP84" s="827"/>
      <c r="AR84" s="104"/>
      <c r="AS84" s="613"/>
      <c r="AV84" s="104"/>
      <c r="AW84" s="104"/>
      <c r="AX84" s="104"/>
      <c r="AY84" s="104"/>
      <c r="AZ84" s="104"/>
      <c r="BA84" s="104"/>
      <c r="BB84" s="104"/>
      <c r="BC84" s="104"/>
      <c r="BD84" s="104"/>
      <c r="BE84" s="147"/>
      <c r="BF84" s="146"/>
      <c r="BG84" s="542">
        <v>2</v>
      </c>
      <c r="BH84" s="826"/>
      <c r="BI84" s="827"/>
      <c r="BK84" s="104"/>
      <c r="BL84" s="613"/>
      <c r="BO84" s="104"/>
      <c r="BP84" s="104"/>
      <c r="BQ84" s="104"/>
      <c r="BR84" s="104"/>
      <c r="BS84" s="104"/>
      <c r="BT84" s="104"/>
      <c r="BU84" s="104"/>
      <c r="BV84" s="104"/>
      <c r="BW84" s="104"/>
      <c r="BX84" s="147"/>
      <c r="BY84" s="146"/>
      <c r="BZ84" s="542">
        <v>2</v>
      </c>
      <c r="CA84" s="826"/>
      <c r="CB84" s="827"/>
      <c r="CD84" s="104"/>
      <c r="CE84" s="613"/>
      <c r="CH84" s="104"/>
      <c r="CI84" s="104"/>
      <c r="CJ84" s="104"/>
      <c r="CK84" s="104"/>
      <c r="CL84" s="104"/>
      <c r="CM84" s="104"/>
      <c r="CN84" s="104"/>
      <c r="CO84" s="104"/>
      <c r="CP84" s="104"/>
      <c r="CQ84" s="147"/>
    </row>
    <row r="85" spans="1:95">
      <c r="A85" s="146"/>
      <c r="B85" s="542">
        <v>3</v>
      </c>
      <c r="C85" s="826"/>
      <c r="D85" s="827"/>
      <c r="F85" s="104"/>
      <c r="G85" s="613"/>
      <c r="J85" s="104"/>
      <c r="K85" s="104"/>
      <c r="L85" s="104"/>
      <c r="M85" s="104"/>
      <c r="N85" s="104"/>
      <c r="O85" s="104"/>
      <c r="P85" s="104"/>
      <c r="Q85" s="104"/>
      <c r="R85" s="104"/>
      <c r="S85" s="147"/>
      <c r="T85" s="146"/>
      <c r="U85" s="542">
        <v>3</v>
      </c>
      <c r="V85" s="826"/>
      <c r="W85" s="827"/>
      <c r="Y85" s="104"/>
      <c r="Z85" s="613"/>
      <c r="AC85" s="104"/>
      <c r="AD85" s="104"/>
      <c r="AE85" s="104"/>
      <c r="AF85" s="104"/>
      <c r="AG85" s="104"/>
      <c r="AH85" s="104"/>
      <c r="AI85" s="104"/>
      <c r="AJ85" s="104"/>
      <c r="AK85" s="104"/>
      <c r="AL85" s="147"/>
      <c r="AM85" s="146"/>
      <c r="AN85" s="542">
        <v>3</v>
      </c>
      <c r="AO85" s="826"/>
      <c r="AP85" s="827"/>
      <c r="AR85" s="104"/>
      <c r="AS85" s="613"/>
      <c r="AV85" s="104"/>
      <c r="AW85" s="104"/>
      <c r="AX85" s="104"/>
      <c r="AY85" s="104"/>
      <c r="AZ85" s="104"/>
      <c r="BA85" s="104"/>
      <c r="BB85" s="104"/>
      <c r="BC85" s="104"/>
      <c r="BD85" s="104"/>
      <c r="BE85" s="147"/>
      <c r="BF85" s="146"/>
      <c r="BG85" s="542">
        <v>3</v>
      </c>
      <c r="BH85" s="826"/>
      <c r="BI85" s="827"/>
      <c r="BK85" s="104"/>
      <c r="BL85" s="613"/>
      <c r="BO85" s="104"/>
      <c r="BP85" s="104"/>
      <c r="BQ85" s="104"/>
      <c r="BR85" s="104"/>
      <c r="BS85" s="104"/>
      <c r="BT85" s="104"/>
      <c r="BU85" s="104"/>
      <c r="BV85" s="104"/>
      <c r="BW85" s="104"/>
      <c r="BX85" s="147"/>
      <c r="BY85" s="146"/>
      <c r="BZ85" s="542">
        <v>3</v>
      </c>
      <c r="CA85" s="826"/>
      <c r="CB85" s="827"/>
      <c r="CD85" s="104"/>
      <c r="CE85" s="613"/>
      <c r="CH85" s="104"/>
      <c r="CI85" s="104"/>
      <c r="CJ85" s="104"/>
      <c r="CK85" s="104"/>
      <c r="CL85" s="104"/>
      <c r="CM85" s="104"/>
      <c r="CN85" s="104"/>
      <c r="CO85" s="104"/>
      <c r="CP85" s="104"/>
      <c r="CQ85" s="147"/>
    </row>
    <row r="86" spans="1:95">
      <c r="A86" s="146"/>
      <c r="B86" s="542">
        <v>4</v>
      </c>
      <c r="C86" s="826"/>
      <c r="D86" s="827"/>
      <c r="F86" s="104"/>
      <c r="G86" s="104"/>
      <c r="H86" s="104"/>
      <c r="I86" s="104"/>
      <c r="J86" s="104"/>
      <c r="K86" s="104"/>
      <c r="L86" s="104"/>
      <c r="M86" s="104"/>
      <c r="N86" s="104"/>
      <c r="O86" s="104"/>
      <c r="P86" s="104"/>
      <c r="Q86" s="104"/>
      <c r="R86" s="104"/>
      <c r="S86" s="147"/>
      <c r="T86" s="146"/>
      <c r="U86" s="542">
        <v>4</v>
      </c>
      <c r="V86" s="826"/>
      <c r="W86" s="827"/>
      <c r="Y86" s="104"/>
      <c r="Z86" s="104"/>
      <c r="AA86" s="104"/>
      <c r="AB86" s="104"/>
      <c r="AC86" s="104"/>
      <c r="AD86" s="104"/>
      <c r="AE86" s="104"/>
      <c r="AF86" s="104"/>
      <c r="AG86" s="104"/>
      <c r="AH86" s="104"/>
      <c r="AI86" s="104"/>
      <c r="AJ86" s="104"/>
      <c r="AK86" s="104"/>
      <c r="AL86" s="147"/>
      <c r="AM86" s="146"/>
      <c r="AN86" s="542">
        <v>4</v>
      </c>
      <c r="AO86" s="826"/>
      <c r="AP86" s="827"/>
      <c r="AR86" s="104"/>
      <c r="AS86" s="104"/>
      <c r="AT86" s="104"/>
      <c r="AU86" s="104"/>
      <c r="AV86" s="104"/>
      <c r="AW86" s="104"/>
      <c r="AX86" s="104"/>
      <c r="AY86" s="104"/>
      <c r="AZ86" s="104"/>
      <c r="BA86" s="104"/>
      <c r="BB86" s="104"/>
      <c r="BC86" s="104"/>
      <c r="BD86" s="104"/>
      <c r="BE86" s="147"/>
      <c r="BF86" s="146"/>
      <c r="BG86" s="542">
        <v>4</v>
      </c>
      <c r="BH86" s="826"/>
      <c r="BI86" s="827"/>
      <c r="BK86" s="104"/>
      <c r="BL86" s="104"/>
      <c r="BM86" s="104"/>
      <c r="BN86" s="104"/>
      <c r="BO86" s="104"/>
      <c r="BP86" s="104"/>
      <c r="BQ86" s="104"/>
      <c r="BR86" s="104"/>
      <c r="BS86" s="104"/>
      <c r="BT86" s="104"/>
      <c r="BU86" s="104"/>
      <c r="BV86" s="104"/>
      <c r="BW86" s="104"/>
      <c r="BX86" s="147"/>
      <c r="BY86" s="146"/>
      <c r="BZ86" s="542">
        <v>4</v>
      </c>
      <c r="CA86" s="826"/>
      <c r="CB86" s="827"/>
      <c r="CD86" s="104"/>
      <c r="CE86" s="104"/>
      <c r="CF86" s="104"/>
      <c r="CG86" s="104"/>
      <c r="CH86" s="104"/>
      <c r="CI86" s="104"/>
      <c r="CJ86" s="104"/>
      <c r="CK86" s="104"/>
      <c r="CL86" s="104"/>
      <c r="CM86" s="104"/>
      <c r="CN86" s="104"/>
      <c r="CO86" s="104"/>
      <c r="CP86" s="104"/>
      <c r="CQ86" s="147"/>
    </row>
    <row r="87" spans="1:95">
      <c r="A87" s="146"/>
      <c r="B87" s="542">
        <v>5</v>
      </c>
      <c r="C87" s="826"/>
      <c r="D87" s="827"/>
      <c r="F87" s="104"/>
      <c r="G87" s="104"/>
      <c r="H87" s="104"/>
      <c r="I87" s="104"/>
      <c r="J87" s="104"/>
      <c r="K87" s="104"/>
      <c r="L87" s="104"/>
      <c r="M87" s="104"/>
      <c r="N87" s="104"/>
      <c r="O87" s="104"/>
      <c r="P87" s="104"/>
      <c r="Q87" s="104"/>
      <c r="R87" s="104"/>
      <c r="S87" s="147"/>
      <c r="T87" s="146"/>
      <c r="U87" s="542">
        <v>5</v>
      </c>
      <c r="V87" s="826"/>
      <c r="W87" s="827"/>
      <c r="Y87" s="104"/>
      <c r="Z87" s="104"/>
      <c r="AA87" s="104"/>
      <c r="AB87" s="104"/>
      <c r="AC87" s="104"/>
      <c r="AD87" s="104"/>
      <c r="AE87" s="104"/>
      <c r="AF87" s="104"/>
      <c r="AG87" s="104"/>
      <c r="AH87" s="104"/>
      <c r="AI87" s="104"/>
      <c r="AJ87" s="104"/>
      <c r="AK87" s="104"/>
      <c r="AL87" s="147"/>
      <c r="AM87" s="146"/>
      <c r="AN87" s="542">
        <v>5</v>
      </c>
      <c r="AO87" s="826"/>
      <c r="AP87" s="827"/>
      <c r="AR87" s="104"/>
      <c r="AS87" s="104"/>
      <c r="AT87" s="104"/>
      <c r="AU87" s="104"/>
      <c r="AV87" s="104"/>
      <c r="AW87" s="104"/>
      <c r="AX87" s="104"/>
      <c r="AY87" s="104"/>
      <c r="AZ87" s="104"/>
      <c r="BA87" s="104"/>
      <c r="BB87" s="104"/>
      <c r="BC87" s="104"/>
      <c r="BD87" s="104"/>
      <c r="BE87" s="147"/>
      <c r="BF87" s="146"/>
      <c r="BG87" s="542">
        <v>5</v>
      </c>
      <c r="BH87" s="826"/>
      <c r="BI87" s="827"/>
      <c r="BK87" s="104"/>
      <c r="BL87" s="104"/>
      <c r="BM87" s="104"/>
      <c r="BN87" s="104"/>
      <c r="BO87" s="104"/>
      <c r="BP87" s="104"/>
      <c r="BQ87" s="104"/>
      <c r="BR87" s="104"/>
      <c r="BS87" s="104"/>
      <c r="BT87" s="104"/>
      <c r="BU87" s="104"/>
      <c r="BV87" s="104"/>
      <c r="BW87" s="104"/>
      <c r="BX87" s="147"/>
      <c r="BY87" s="146"/>
      <c r="BZ87" s="542">
        <v>5</v>
      </c>
      <c r="CA87" s="826"/>
      <c r="CB87" s="827"/>
      <c r="CD87" s="104"/>
      <c r="CE87" s="104"/>
      <c r="CF87" s="104"/>
      <c r="CG87" s="104"/>
      <c r="CH87" s="104"/>
      <c r="CI87" s="104"/>
      <c r="CJ87" s="104"/>
      <c r="CK87" s="104"/>
      <c r="CL87" s="104"/>
      <c r="CM87" s="104"/>
      <c r="CN87" s="104"/>
      <c r="CO87" s="104"/>
      <c r="CP87" s="104"/>
      <c r="CQ87" s="147"/>
    </row>
    <row r="88" spans="1:95">
      <c r="A88" s="146"/>
      <c r="B88" s="542">
        <v>6</v>
      </c>
      <c r="C88" s="826"/>
      <c r="D88" s="827"/>
      <c r="F88" s="104"/>
      <c r="G88" s="104"/>
      <c r="H88" s="104"/>
      <c r="I88" s="104"/>
      <c r="J88" s="104"/>
      <c r="K88" s="104"/>
      <c r="L88" s="104"/>
      <c r="M88" s="104"/>
      <c r="N88" s="104"/>
      <c r="O88" s="104"/>
      <c r="P88" s="104"/>
      <c r="Q88" s="104"/>
      <c r="R88" s="104"/>
      <c r="S88" s="147"/>
      <c r="T88" s="146"/>
      <c r="U88" s="542">
        <v>6</v>
      </c>
      <c r="V88" s="826"/>
      <c r="W88" s="827"/>
      <c r="Y88" s="104"/>
      <c r="Z88" s="104"/>
      <c r="AA88" s="104"/>
      <c r="AB88" s="104"/>
      <c r="AC88" s="104"/>
      <c r="AD88" s="104"/>
      <c r="AE88" s="104"/>
      <c r="AF88" s="104"/>
      <c r="AG88" s="104"/>
      <c r="AH88" s="104"/>
      <c r="AI88" s="104"/>
      <c r="AJ88" s="104"/>
      <c r="AK88" s="104"/>
      <c r="AL88" s="147"/>
      <c r="AM88" s="146"/>
      <c r="AN88" s="542">
        <v>6</v>
      </c>
      <c r="AO88" s="826"/>
      <c r="AP88" s="827"/>
      <c r="AR88" s="104"/>
      <c r="AS88" s="104"/>
      <c r="AT88" s="104"/>
      <c r="AU88" s="104"/>
      <c r="AV88" s="104"/>
      <c r="AW88" s="104"/>
      <c r="AX88" s="104"/>
      <c r="AY88" s="104"/>
      <c r="AZ88" s="104"/>
      <c r="BA88" s="104"/>
      <c r="BB88" s="104"/>
      <c r="BC88" s="104"/>
      <c r="BD88" s="104"/>
      <c r="BE88" s="147"/>
      <c r="BF88" s="146"/>
      <c r="BG88" s="542">
        <v>6</v>
      </c>
      <c r="BH88" s="826"/>
      <c r="BI88" s="827"/>
      <c r="BK88" s="104"/>
      <c r="BL88" s="104"/>
      <c r="BM88" s="104"/>
      <c r="BN88" s="104"/>
      <c r="BO88" s="104"/>
      <c r="BP88" s="104"/>
      <c r="BQ88" s="104"/>
      <c r="BR88" s="104"/>
      <c r="BS88" s="104"/>
      <c r="BT88" s="104"/>
      <c r="BU88" s="104"/>
      <c r="BV88" s="104"/>
      <c r="BW88" s="104"/>
      <c r="BX88" s="147"/>
      <c r="BY88" s="146"/>
      <c r="BZ88" s="542">
        <v>6</v>
      </c>
      <c r="CA88" s="826"/>
      <c r="CB88" s="827"/>
      <c r="CD88" s="104"/>
      <c r="CE88" s="104"/>
      <c r="CF88" s="104"/>
      <c r="CG88" s="104"/>
      <c r="CH88" s="104"/>
      <c r="CI88" s="104"/>
      <c r="CJ88" s="104"/>
      <c r="CK88" s="104"/>
      <c r="CL88" s="104"/>
      <c r="CM88" s="104"/>
      <c r="CN88" s="104"/>
      <c r="CO88" s="104"/>
      <c r="CP88" s="104"/>
      <c r="CQ88" s="147"/>
    </row>
    <row r="89" spans="1:95">
      <c r="A89" s="146"/>
      <c r="B89" s="542">
        <v>7</v>
      </c>
      <c r="C89" s="826"/>
      <c r="D89" s="827"/>
      <c r="F89" s="104"/>
      <c r="G89" s="104"/>
      <c r="H89" s="104"/>
      <c r="I89" s="104"/>
      <c r="J89" s="104"/>
      <c r="K89" s="104"/>
      <c r="L89" s="104"/>
      <c r="M89" s="104"/>
      <c r="N89" s="104"/>
      <c r="O89" s="104"/>
      <c r="P89" s="104"/>
      <c r="Q89" s="104"/>
      <c r="R89" s="104"/>
      <c r="S89" s="147"/>
      <c r="T89" s="146"/>
      <c r="U89" s="542">
        <v>7</v>
      </c>
      <c r="V89" s="826"/>
      <c r="W89" s="827"/>
      <c r="Y89" s="104"/>
      <c r="Z89" s="104"/>
      <c r="AA89" s="104"/>
      <c r="AB89" s="104"/>
      <c r="AC89" s="104"/>
      <c r="AD89" s="104"/>
      <c r="AE89" s="104"/>
      <c r="AF89" s="104"/>
      <c r="AG89" s="104"/>
      <c r="AH89" s="104"/>
      <c r="AI89" s="104"/>
      <c r="AJ89" s="104"/>
      <c r="AK89" s="104"/>
      <c r="AL89" s="147"/>
      <c r="AM89" s="146"/>
      <c r="AN89" s="542">
        <v>7</v>
      </c>
      <c r="AO89" s="826"/>
      <c r="AP89" s="827"/>
      <c r="AR89" s="104"/>
      <c r="AS89" s="104"/>
      <c r="AT89" s="104"/>
      <c r="AU89" s="104"/>
      <c r="AV89" s="104"/>
      <c r="AW89" s="104"/>
      <c r="AX89" s="104"/>
      <c r="AY89" s="104"/>
      <c r="AZ89" s="104"/>
      <c r="BA89" s="104"/>
      <c r="BB89" s="104"/>
      <c r="BC89" s="104"/>
      <c r="BD89" s="104"/>
      <c r="BE89" s="147"/>
      <c r="BF89" s="146"/>
      <c r="BG89" s="542">
        <v>7</v>
      </c>
      <c r="BH89" s="826"/>
      <c r="BI89" s="827"/>
      <c r="BK89" s="104"/>
      <c r="BL89" s="104"/>
      <c r="BM89" s="104"/>
      <c r="BN89" s="104"/>
      <c r="BO89" s="104"/>
      <c r="BP89" s="104"/>
      <c r="BQ89" s="104"/>
      <c r="BR89" s="104"/>
      <c r="BS89" s="104"/>
      <c r="BT89" s="104"/>
      <c r="BU89" s="104"/>
      <c r="BV89" s="104"/>
      <c r="BW89" s="104"/>
      <c r="BX89" s="147"/>
      <c r="BY89" s="146"/>
      <c r="BZ89" s="542">
        <v>7</v>
      </c>
      <c r="CA89" s="826"/>
      <c r="CB89" s="827"/>
      <c r="CD89" s="104"/>
      <c r="CE89" s="104"/>
      <c r="CF89" s="104"/>
      <c r="CG89" s="104"/>
      <c r="CH89" s="104"/>
      <c r="CI89" s="104"/>
      <c r="CJ89" s="104"/>
      <c r="CK89" s="104"/>
      <c r="CL89" s="104"/>
      <c r="CM89" s="104"/>
      <c r="CN89" s="104"/>
      <c r="CO89" s="104"/>
      <c r="CP89" s="104"/>
      <c r="CQ89" s="147"/>
    </row>
    <row r="90" spans="1:95">
      <c r="A90" s="146"/>
      <c r="B90" s="542">
        <v>8</v>
      </c>
      <c r="C90" s="826"/>
      <c r="D90" s="827"/>
      <c r="F90" s="104"/>
      <c r="G90" s="104"/>
      <c r="H90" s="104"/>
      <c r="I90" s="104"/>
      <c r="J90" s="104"/>
      <c r="K90" s="104"/>
      <c r="L90" s="104"/>
      <c r="M90" s="104"/>
      <c r="N90" s="104"/>
      <c r="O90" s="104"/>
      <c r="P90" s="104"/>
      <c r="Q90" s="104"/>
      <c r="R90" s="104"/>
      <c r="S90" s="147"/>
      <c r="T90" s="146"/>
      <c r="U90" s="542">
        <v>8</v>
      </c>
      <c r="V90" s="826"/>
      <c r="W90" s="827"/>
      <c r="Y90" s="104"/>
      <c r="Z90" s="104"/>
      <c r="AA90" s="104"/>
      <c r="AB90" s="104"/>
      <c r="AC90" s="104"/>
      <c r="AD90" s="104"/>
      <c r="AE90" s="104"/>
      <c r="AF90" s="104"/>
      <c r="AG90" s="104"/>
      <c r="AH90" s="104"/>
      <c r="AI90" s="104"/>
      <c r="AJ90" s="104"/>
      <c r="AK90" s="104"/>
      <c r="AL90" s="147"/>
      <c r="AM90" s="146"/>
      <c r="AN90" s="542">
        <v>8</v>
      </c>
      <c r="AO90" s="826"/>
      <c r="AP90" s="827"/>
      <c r="AR90" s="104"/>
      <c r="AS90" s="104"/>
      <c r="AT90" s="104"/>
      <c r="AU90" s="104"/>
      <c r="AV90" s="104"/>
      <c r="AW90" s="104"/>
      <c r="AX90" s="104"/>
      <c r="AY90" s="104"/>
      <c r="AZ90" s="104"/>
      <c r="BA90" s="104"/>
      <c r="BB90" s="104"/>
      <c r="BC90" s="104"/>
      <c r="BD90" s="104"/>
      <c r="BE90" s="147"/>
      <c r="BF90" s="146"/>
      <c r="BG90" s="542">
        <v>8</v>
      </c>
      <c r="BH90" s="826"/>
      <c r="BI90" s="827"/>
      <c r="BK90" s="104"/>
      <c r="BL90" s="104"/>
      <c r="BM90" s="104"/>
      <c r="BN90" s="104"/>
      <c r="BO90" s="104"/>
      <c r="BP90" s="104"/>
      <c r="BQ90" s="104"/>
      <c r="BR90" s="104"/>
      <c r="BS90" s="104"/>
      <c r="BT90" s="104"/>
      <c r="BU90" s="104"/>
      <c r="BV90" s="104"/>
      <c r="BW90" s="104"/>
      <c r="BX90" s="147"/>
      <c r="BY90" s="146"/>
      <c r="BZ90" s="542">
        <v>8</v>
      </c>
      <c r="CA90" s="826"/>
      <c r="CB90" s="827"/>
      <c r="CD90" s="104"/>
      <c r="CE90" s="104"/>
      <c r="CF90" s="104"/>
      <c r="CG90" s="104"/>
      <c r="CH90" s="104"/>
      <c r="CI90" s="104"/>
      <c r="CJ90" s="104"/>
      <c r="CK90" s="104"/>
      <c r="CL90" s="104"/>
      <c r="CM90" s="104"/>
      <c r="CN90" s="104"/>
      <c r="CO90" s="104"/>
      <c r="CP90" s="104"/>
      <c r="CQ90" s="147"/>
    </row>
    <row r="91" spans="1:95">
      <c r="A91" s="146"/>
      <c r="B91" s="542">
        <v>9</v>
      </c>
      <c r="C91" s="826"/>
      <c r="D91" s="827"/>
      <c r="F91" s="104"/>
      <c r="G91" s="104"/>
      <c r="H91" s="104"/>
      <c r="I91" s="104"/>
      <c r="J91" s="104"/>
      <c r="K91" s="104"/>
      <c r="L91" s="104"/>
      <c r="M91" s="104"/>
      <c r="N91" s="104"/>
      <c r="O91" s="104"/>
      <c r="P91" s="104"/>
      <c r="Q91" s="104"/>
      <c r="R91" s="104"/>
      <c r="S91" s="147"/>
      <c r="T91" s="146"/>
      <c r="U91" s="542">
        <v>9</v>
      </c>
      <c r="V91" s="826"/>
      <c r="W91" s="827"/>
      <c r="Y91" s="104"/>
      <c r="Z91" s="104"/>
      <c r="AA91" s="104"/>
      <c r="AB91" s="104"/>
      <c r="AC91" s="104"/>
      <c r="AD91" s="104"/>
      <c r="AE91" s="104"/>
      <c r="AF91" s="104"/>
      <c r="AG91" s="104"/>
      <c r="AH91" s="104"/>
      <c r="AI91" s="104"/>
      <c r="AJ91" s="104"/>
      <c r="AK91" s="104"/>
      <c r="AL91" s="147"/>
      <c r="AM91" s="146"/>
      <c r="AN91" s="542">
        <v>9</v>
      </c>
      <c r="AO91" s="826"/>
      <c r="AP91" s="827"/>
      <c r="AR91" s="104"/>
      <c r="AS91" s="104"/>
      <c r="AT91" s="104"/>
      <c r="AU91" s="104"/>
      <c r="AV91" s="104"/>
      <c r="AW91" s="104"/>
      <c r="AX91" s="104"/>
      <c r="AY91" s="104"/>
      <c r="AZ91" s="104"/>
      <c r="BA91" s="104"/>
      <c r="BB91" s="104"/>
      <c r="BC91" s="104"/>
      <c r="BD91" s="104"/>
      <c r="BE91" s="147"/>
      <c r="BF91" s="146"/>
      <c r="BG91" s="542">
        <v>9</v>
      </c>
      <c r="BH91" s="826"/>
      <c r="BI91" s="827"/>
      <c r="BK91" s="104"/>
      <c r="BL91" s="104"/>
      <c r="BM91" s="104"/>
      <c r="BN91" s="104"/>
      <c r="BO91" s="104"/>
      <c r="BP91" s="104"/>
      <c r="BQ91" s="104"/>
      <c r="BR91" s="104"/>
      <c r="BS91" s="104"/>
      <c r="BT91" s="104"/>
      <c r="BU91" s="104"/>
      <c r="BV91" s="104"/>
      <c r="BW91" s="104"/>
      <c r="BX91" s="147"/>
      <c r="BY91" s="146"/>
      <c r="BZ91" s="542">
        <v>9</v>
      </c>
      <c r="CA91" s="826"/>
      <c r="CB91" s="827"/>
      <c r="CD91" s="104"/>
      <c r="CE91" s="104"/>
      <c r="CF91" s="104"/>
      <c r="CG91" s="104"/>
      <c r="CH91" s="104"/>
      <c r="CI91" s="104"/>
      <c r="CJ91" s="104"/>
      <c r="CK91" s="104"/>
      <c r="CL91" s="104"/>
      <c r="CM91" s="104"/>
      <c r="CN91" s="104"/>
      <c r="CO91" s="104"/>
      <c r="CP91" s="104"/>
      <c r="CQ91" s="147"/>
    </row>
    <row r="92" spans="1:95">
      <c r="A92" s="146"/>
      <c r="B92" s="542">
        <v>10</v>
      </c>
      <c r="C92" s="826"/>
      <c r="D92" s="827"/>
      <c r="F92" s="104"/>
      <c r="G92" s="104"/>
      <c r="H92" s="104"/>
      <c r="I92" s="104"/>
      <c r="J92" s="104"/>
      <c r="K92" s="104"/>
      <c r="L92" s="104"/>
      <c r="M92" s="104"/>
      <c r="N92" s="104"/>
      <c r="O92" s="104"/>
      <c r="P92" s="104"/>
      <c r="Q92" s="104"/>
      <c r="R92" s="104"/>
      <c r="S92" s="147"/>
      <c r="T92" s="146"/>
      <c r="U92" s="542">
        <v>10</v>
      </c>
      <c r="V92" s="826"/>
      <c r="W92" s="827"/>
      <c r="Y92" s="104"/>
      <c r="Z92" s="104"/>
      <c r="AA92" s="104"/>
      <c r="AB92" s="104"/>
      <c r="AC92" s="104"/>
      <c r="AD92" s="104"/>
      <c r="AE92" s="104"/>
      <c r="AF92" s="104"/>
      <c r="AG92" s="104"/>
      <c r="AH92" s="104"/>
      <c r="AI92" s="104"/>
      <c r="AJ92" s="104"/>
      <c r="AK92" s="104"/>
      <c r="AL92" s="147"/>
      <c r="AM92" s="146"/>
      <c r="AN92" s="542">
        <v>10</v>
      </c>
      <c r="AO92" s="826"/>
      <c r="AP92" s="827"/>
      <c r="AR92" s="104"/>
      <c r="AS92" s="104"/>
      <c r="AT92" s="104"/>
      <c r="AU92" s="104"/>
      <c r="AV92" s="104"/>
      <c r="AW92" s="104"/>
      <c r="AX92" s="104"/>
      <c r="AY92" s="104"/>
      <c r="AZ92" s="104"/>
      <c r="BA92" s="104"/>
      <c r="BB92" s="104"/>
      <c r="BC92" s="104"/>
      <c r="BD92" s="104"/>
      <c r="BE92" s="147"/>
      <c r="BF92" s="146"/>
      <c r="BG92" s="542">
        <v>10</v>
      </c>
      <c r="BH92" s="826"/>
      <c r="BI92" s="827"/>
      <c r="BK92" s="104"/>
      <c r="BL92" s="104"/>
      <c r="BM92" s="104"/>
      <c r="BN92" s="104"/>
      <c r="BO92" s="104"/>
      <c r="BP92" s="104"/>
      <c r="BQ92" s="104"/>
      <c r="BR92" s="104"/>
      <c r="BS92" s="104"/>
      <c r="BT92" s="104"/>
      <c r="BU92" s="104"/>
      <c r="BV92" s="104"/>
      <c r="BW92" s="104"/>
      <c r="BX92" s="147"/>
      <c r="BY92" s="146"/>
      <c r="BZ92" s="542">
        <v>10</v>
      </c>
      <c r="CA92" s="826"/>
      <c r="CB92" s="827"/>
      <c r="CD92" s="104"/>
      <c r="CE92" s="104"/>
      <c r="CF92" s="104"/>
      <c r="CG92" s="104"/>
      <c r="CH92" s="104"/>
      <c r="CI92" s="104"/>
      <c r="CJ92" s="104"/>
      <c r="CK92" s="104"/>
      <c r="CL92" s="104"/>
      <c r="CM92" s="104"/>
      <c r="CN92" s="104"/>
      <c r="CO92" s="104"/>
      <c r="CP92" s="104"/>
      <c r="CQ92" s="147"/>
    </row>
    <row r="93" spans="1:95">
      <c r="A93" s="146"/>
      <c r="B93" s="542">
        <v>11</v>
      </c>
      <c r="C93" s="826"/>
      <c r="D93" s="827"/>
      <c r="F93" s="104"/>
      <c r="G93" s="104"/>
      <c r="H93" s="104"/>
      <c r="I93" s="104"/>
      <c r="J93" s="104"/>
      <c r="K93" s="104"/>
      <c r="L93" s="104"/>
      <c r="M93" s="104"/>
      <c r="N93" s="104"/>
      <c r="O93" s="104"/>
      <c r="P93" s="104"/>
      <c r="Q93" s="104"/>
      <c r="R93" s="104"/>
      <c r="S93" s="147"/>
      <c r="T93" s="146"/>
      <c r="U93" s="542">
        <v>11</v>
      </c>
      <c r="V93" s="826"/>
      <c r="W93" s="827"/>
      <c r="Y93" s="104"/>
      <c r="Z93" s="104"/>
      <c r="AA93" s="104"/>
      <c r="AB93" s="104"/>
      <c r="AC93" s="104"/>
      <c r="AD93" s="104"/>
      <c r="AE93" s="104"/>
      <c r="AF93" s="104"/>
      <c r="AG93" s="104"/>
      <c r="AH93" s="104"/>
      <c r="AI93" s="104"/>
      <c r="AJ93" s="104"/>
      <c r="AK93" s="104"/>
      <c r="AL93" s="147"/>
      <c r="AM93" s="146"/>
      <c r="AN93" s="542">
        <v>11</v>
      </c>
      <c r="AO93" s="826"/>
      <c r="AP93" s="827"/>
      <c r="AR93" s="104"/>
      <c r="AS93" s="104"/>
      <c r="AT93" s="104"/>
      <c r="AU93" s="104"/>
      <c r="AV93" s="104"/>
      <c r="AW93" s="104"/>
      <c r="AX93" s="104"/>
      <c r="AY93" s="104"/>
      <c r="AZ93" s="104"/>
      <c r="BA93" s="104"/>
      <c r="BB93" s="104"/>
      <c r="BC93" s="104"/>
      <c r="BD93" s="104"/>
      <c r="BE93" s="147"/>
      <c r="BF93" s="146"/>
      <c r="BG93" s="542">
        <v>11</v>
      </c>
      <c r="BH93" s="826"/>
      <c r="BI93" s="827"/>
      <c r="BK93" s="104"/>
      <c r="BL93" s="104"/>
      <c r="BM93" s="104"/>
      <c r="BN93" s="104"/>
      <c r="BO93" s="104"/>
      <c r="BP93" s="104"/>
      <c r="BQ93" s="104"/>
      <c r="BR93" s="104"/>
      <c r="BS93" s="104"/>
      <c r="BT93" s="104"/>
      <c r="BU93" s="104"/>
      <c r="BV93" s="104"/>
      <c r="BW93" s="104"/>
      <c r="BX93" s="147"/>
      <c r="BY93" s="146"/>
      <c r="BZ93" s="542">
        <v>11</v>
      </c>
      <c r="CA93" s="826"/>
      <c r="CB93" s="827"/>
      <c r="CD93" s="104"/>
      <c r="CE93" s="104"/>
      <c r="CF93" s="104"/>
      <c r="CG93" s="104"/>
      <c r="CH93" s="104"/>
      <c r="CI93" s="104"/>
      <c r="CJ93" s="104"/>
      <c r="CK93" s="104"/>
      <c r="CL93" s="104"/>
      <c r="CM93" s="104"/>
      <c r="CN93" s="104"/>
      <c r="CO93" s="104"/>
      <c r="CP93" s="104"/>
      <c r="CQ93" s="147"/>
    </row>
    <row r="94" spans="1:95">
      <c r="A94" s="146"/>
      <c r="B94" s="542">
        <v>12</v>
      </c>
      <c r="C94" s="826"/>
      <c r="D94" s="827"/>
      <c r="F94" s="104"/>
      <c r="G94" s="104"/>
      <c r="H94" s="104"/>
      <c r="I94" s="104"/>
      <c r="J94" s="104"/>
      <c r="K94" s="104"/>
      <c r="L94" s="104"/>
      <c r="M94" s="104"/>
      <c r="N94" s="104"/>
      <c r="O94" s="104"/>
      <c r="P94" s="104"/>
      <c r="Q94" s="104"/>
      <c r="R94" s="104"/>
      <c r="S94" s="147"/>
      <c r="T94" s="146"/>
      <c r="U94" s="542">
        <v>12</v>
      </c>
      <c r="V94" s="826"/>
      <c r="W94" s="827"/>
      <c r="Y94" s="104"/>
      <c r="Z94" s="104"/>
      <c r="AA94" s="104"/>
      <c r="AB94" s="104"/>
      <c r="AC94" s="104"/>
      <c r="AD94" s="104"/>
      <c r="AE94" s="104"/>
      <c r="AF94" s="104"/>
      <c r="AG94" s="104"/>
      <c r="AH94" s="104"/>
      <c r="AI94" s="104"/>
      <c r="AJ94" s="104"/>
      <c r="AK94" s="104"/>
      <c r="AL94" s="147"/>
      <c r="AM94" s="146"/>
      <c r="AN94" s="542">
        <v>12</v>
      </c>
      <c r="AO94" s="826"/>
      <c r="AP94" s="827"/>
      <c r="AR94" s="104"/>
      <c r="AS94" s="104"/>
      <c r="AT94" s="104"/>
      <c r="AU94" s="104"/>
      <c r="AV94" s="104"/>
      <c r="AW94" s="104"/>
      <c r="AX94" s="104"/>
      <c r="AY94" s="104"/>
      <c r="AZ94" s="104"/>
      <c r="BA94" s="104"/>
      <c r="BB94" s="104"/>
      <c r="BC94" s="104"/>
      <c r="BD94" s="104"/>
      <c r="BE94" s="147"/>
      <c r="BF94" s="146"/>
      <c r="BG94" s="542">
        <v>12</v>
      </c>
      <c r="BH94" s="826"/>
      <c r="BI94" s="827"/>
      <c r="BK94" s="104"/>
      <c r="BL94" s="104"/>
      <c r="BM94" s="104"/>
      <c r="BN94" s="104"/>
      <c r="BO94" s="104"/>
      <c r="BP94" s="104"/>
      <c r="BQ94" s="104"/>
      <c r="BR94" s="104"/>
      <c r="BS94" s="104"/>
      <c r="BT94" s="104"/>
      <c r="BU94" s="104"/>
      <c r="BV94" s="104"/>
      <c r="BW94" s="104"/>
      <c r="BX94" s="147"/>
      <c r="BY94" s="146"/>
      <c r="BZ94" s="542">
        <v>12</v>
      </c>
      <c r="CA94" s="826"/>
      <c r="CB94" s="827"/>
      <c r="CD94" s="104"/>
      <c r="CE94" s="104"/>
      <c r="CF94" s="104"/>
      <c r="CG94" s="104"/>
      <c r="CH94" s="104"/>
      <c r="CI94" s="104"/>
      <c r="CJ94" s="104"/>
      <c r="CK94" s="104"/>
      <c r="CL94" s="104"/>
      <c r="CM94" s="104"/>
      <c r="CN94" s="104"/>
      <c r="CO94" s="104"/>
      <c r="CP94" s="104"/>
      <c r="CQ94" s="147"/>
    </row>
    <row r="95" spans="1:95">
      <c r="A95" s="146"/>
      <c r="B95" s="542">
        <v>13</v>
      </c>
      <c r="C95" s="826"/>
      <c r="D95" s="827"/>
      <c r="F95" s="104"/>
      <c r="G95" s="104"/>
      <c r="H95" s="104"/>
      <c r="I95" s="104"/>
      <c r="J95" s="104"/>
      <c r="K95" s="104"/>
      <c r="L95" s="104"/>
      <c r="M95" s="104"/>
      <c r="N95" s="104"/>
      <c r="O95" s="104"/>
      <c r="P95" s="104"/>
      <c r="Q95" s="104"/>
      <c r="R95" s="104"/>
      <c r="S95" s="147"/>
      <c r="T95" s="146"/>
      <c r="U95" s="542">
        <v>13</v>
      </c>
      <c r="V95" s="826"/>
      <c r="W95" s="827"/>
      <c r="Y95" s="104"/>
      <c r="Z95" s="104"/>
      <c r="AA95" s="104"/>
      <c r="AB95" s="104"/>
      <c r="AC95" s="104"/>
      <c r="AD95" s="104"/>
      <c r="AE95" s="104"/>
      <c r="AF95" s="104"/>
      <c r="AG95" s="104"/>
      <c r="AH95" s="104"/>
      <c r="AI95" s="104"/>
      <c r="AJ95" s="104"/>
      <c r="AK95" s="104"/>
      <c r="AL95" s="147"/>
      <c r="AM95" s="146"/>
      <c r="AN95" s="542">
        <v>13</v>
      </c>
      <c r="AO95" s="826"/>
      <c r="AP95" s="827"/>
      <c r="AR95" s="104"/>
      <c r="AS95" s="104"/>
      <c r="AT95" s="104"/>
      <c r="AU95" s="104"/>
      <c r="AV95" s="104"/>
      <c r="AW95" s="104"/>
      <c r="AX95" s="104"/>
      <c r="AY95" s="104"/>
      <c r="AZ95" s="104"/>
      <c r="BA95" s="104"/>
      <c r="BB95" s="104"/>
      <c r="BC95" s="104"/>
      <c r="BD95" s="104"/>
      <c r="BE95" s="147"/>
      <c r="BF95" s="146"/>
      <c r="BG95" s="542">
        <v>13</v>
      </c>
      <c r="BH95" s="826"/>
      <c r="BI95" s="827"/>
      <c r="BK95" s="104"/>
      <c r="BL95" s="104"/>
      <c r="BM95" s="104"/>
      <c r="BN95" s="104"/>
      <c r="BO95" s="104"/>
      <c r="BP95" s="104"/>
      <c r="BQ95" s="104"/>
      <c r="BR95" s="104"/>
      <c r="BS95" s="104"/>
      <c r="BT95" s="104"/>
      <c r="BU95" s="104"/>
      <c r="BV95" s="104"/>
      <c r="BW95" s="104"/>
      <c r="BX95" s="147"/>
      <c r="BY95" s="146"/>
      <c r="BZ95" s="542">
        <v>13</v>
      </c>
      <c r="CA95" s="826"/>
      <c r="CB95" s="827"/>
      <c r="CD95" s="104"/>
      <c r="CE95" s="104"/>
      <c r="CF95" s="104"/>
      <c r="CG95" s="104"/>
      <c r="CH95" s="104"/>
      <c r="CI95" s="104"/>
      <c r="CJ95" s="104"/>
      <c r="CK95" s="104"/>
      <c r="CL95" s="104"/>
      <c r="CM95" s="104"/>
      <c r="CN95" s="104"/>
      <c r="CO95" s="104"/>
      <c r="CP95" s="104"/>
      <c r="CQ95" s="147"/>
    </row>
    <row r="96" spans="1:95">
      <c r="A96" s="146"/>
      <c r="B96" s="542">
        <v>14</v>
      </c>
      <c r="C96" s="826"/>
      <c r="D96" s="827"/>
      <c r="F96" s="104"/>
      <c r="G96" s="104"/>
      <c r="H96" s="104"/>
      <c r="I96" s="104"/>
      <c r="J96" s="104"/>
      <c r="K96" s="104"/>
      <c r="L96" s="104"/>
      <c r="M96" s="104"/>
      <c r="N96" s="104"/>
      <c r="O96" s="104"/>
      <c r="P96" s="104"/>
      <c r="Q96" s="104"/>
      <c r="R96" s="104"/>
      <c r="S96" s="147"/>
      <c r="T96" s="146"/>
      <c r="U96" s="542">
        <v>14</v>
      </c>
      <c r="V96" s="826"/>
      <c r="W96" s="827"/>
      <c r="Y96" s="104"/>
      <c r="Z96" s="104"/>
      <c r="AA96" s="104"/>
      <c r="AB96" s="104"/>
      <c r="AC96" s="104"/>
      <c r="AD96" s="104"/>
      <c r="AE96" s="104"/>
      <c r="AF96" s="104"/>
      <c r="AG96" s="104"/>
      <c r="AH96" s="104"/>
      <c r="AI96" s="104"/>
      <c r="AJ96" s="104"/>
      <c r="AK96" s="104"/>
      <c r="AL96" s="147"/>
      <c r="AM96" s="146"/>
      <c r="AN96" s="542">
        <v>14</v>
      </c>
      <c r="AO96" s="826"/>
      <c r="AP96" s="827"/>
      <c r="AR96" s="104"/>
      <c r="AS96" s="104"/>
      <c r="AT96" s="104"/>
      <c r="AU96" s="104"/>
      <c r="AV96" s="104"/>
      <c r="AW96" s="104"/>
      <c r="AX96" s="104"/>
      <c r="AY96" s="104"/>
      <c r="AZ96" s="104"/>
      <c r="BA96" s="104"/>
      <c r="BB96" s="104"/>
      <c r="BC96" s="104"/>
      <c r="BD96" s="104"/>
      <c r="BE96" s="147"/>
      <c r="BF96" s="146"/>
      <c r="BG96" s="542">
        <v>14</v>
      </c>
      <c r="BH96" s="826"/>
      <c r="BI96" s="827"/>
      <c r="BK96" s="104"/>
      <c r="BL96" s="104"/>
      <c r="BM96" s="104"/>
      <c r="BN96" s="104"/>
      <c r="BO96" s="104"/>
      <c r="BP96" s="104"/>
      <c r="BQ96" s="104"/>
      <c r="BR96" s="104"/>
      <c r="BS96" s="104"/>
      <c r="BT96" s="104"/>
      <c r="BU96" s="104"/>
      <c r="BV96" s="104"/>
      <c r="BW96" s="104"/>
      <c r="BX96" s="147"/>
      <c r="BY96" s="146"/>
      <c r="BZ96" s="542">
        <v>14</v>
      </c>
      <c r="CA96" s="826"/>
      <c r="CB96" s="827"/>
      <c r="CD96" s="104"/>
      <c r="CE96" s="104"/>
      <c r="CF96" s="104"/>
      <c r="CG96" s="104"/>
      <c r="CH96" s="104"/>
      <c r="CI96" s="104"/>
      <c r="CJ96" s="104"/>
      <c r="CK96" s="104"/>
      <c r="CL96" s="104"/>
      <c r="CM96" s="104"/>
      <c r="CN96" s="104"/>
      <c r="CO96" s="104"/>
      <c r="CP96" s="104"/>
      <c r="CQ96" s="147"/>
    </row>
    <row r="97" spans="1:95">
      <c r="A97" s="146"/>
      <c r="B97" s="542">
        <v>15</v>
      </c>
      <c r="C97" s="826"/>
      <c r="D97" s="827"/>
      <c r="F97" s="104"/>
      <c r="G97" s="104"/>
      <c r="H97" s="104"/>
      <c r="I97" s="104"/>
      <c r="J97" s="104"/>
      <c r="K97" s="104"/>
      <c r="L97" s="104"/>
      <c r="M97" s="104"/>
      <c r="N97" s="104"/>
      <c r="O97" s="104"/>
      <c r="P97" s="104"/>
      <c r="Q97" s="104"/>
      <c r="R97" s="104"/>
      <c r="S97" s="147"/>
      <c r="T97" s="146"/>
      <c r="U97" s="542">
        <v>15</v>
      </c>
      <c r="V97" s="826"/>
      <c r="W97" s="827"/>
      <c r="Y97" s="104"/>
      <c r="Z97" s="104"/>
      <c r="AA97" s="104"/>
      <c r="AB97" s="104"/>
      <c r="AC97" s="104"/>
      <c r="AD97" s="104"/>
      <c r="AE97" s="104"/>
      <c r="AF97" s="104"/>
      <c r="AG97" s="104"/>
      <c r="AH97" s="104"/>
      <c r="AI97" s="104"/>
      <c r="AJ97" s="104"/>
      <c r="AK97" s="104"/>
      <c r="AL97" s="147"/>
      <c r="AM97" s="146"/>
      <c r="AN97" s="542">
        <v>15</v>
      </c>
      <c r="AO97" s="826"/>
      <c r="AP97" s="827"/>
      <c r="AR97" s="104"/>
      <c r="AS97" s="104"/>
      <c r="AT97" s="104"/>
      <c r="AU97" s="104"/>
      <c r="AV97" s="104"/>
      <c r="AW97" s="104"/>
      <c r="AX97" s="104"/>
      <c r="AY97" s="104"/>
      <c r="AZ97" s="104"/>
      <c r="BA97" s="104"/>
      <c r="BB97" s="104"/>
      <c r="BC97" s="104"/>
      <c r="BD97" s="104"/>
      <c r="BE97" s="147"/>
      <c r="BF97" s="146"/>
      <c r="BG97" s="542">
        <v>15</v>
      </c>
      <c r="BH97" s="826"/>
      <c r="BI97" s="827"/>
      <c r="BK97" s="104"/>
      <c r="BL97" s="104"/>
      <c r="BM97" s="104"/>
      <c r="BN97" s="104"/>
      <c r="BO97" s="104"/>
      <c r="BP97" s="104"/>
      <c r="BQ97" s="104"/>
      <c r="BR97" s="104"/>
      <c r="BS97" s="104"/>
      <c r="BT97" s="104"/>
      <c r="BU97" s="104"/>
      <c r="BV97" s="104"/>
      <c r="BW97" s="104"/>
      <c r="BX97" s="147"/>
      <c r="BY97" s="146"/>
      <c r="BZ97" s="542">
        <v>15</v>
      </c>
      <c r="CA97" s="826"/>
      <c r="CB97" s="827"/>
      <c r="CD97" s="104"/>
      <c r="CE97" s="104"/>
      <c r="CF97" s="104"/>
      <c r="CG97" s="104"/>
      <c r="CH97" s="104"/>
      <c r="CI97" s="104"/>
      <c r="CJ97" s="104"/>
      <c r="CK97" s="104"/>
      <c r="CL97" s="104"/>
      <c r="CM97" s="104"/>
      <c r="CN97" s="104"/>
      <c r="CO97" s="104"/>
      <c r="CP97" s="104"/>
      <c r="CQ97" s="147"/>
    </row>
    <row r="98" spans="1:95">
      <c r="A98" s="146"/>
      <c r="B98" s="542">
        <v>16</v>
      </c>
      <c r="C98" s="826"/>
      <c r="D98" s="827"/>
      <c r="F98" s="104"/>
      <c r="G98" s="104"/>
      <c r="H98" s="104"/>
      <c r="I98" s="104"/>
      <c r="J98" s="104"/>
      <c r="K98" s="104"/>
      <c r="L98" s="104"/>
      <c r="M98" s="104"/>
      <c r="N98" s="104"/>
      <c r="O98" s="104"/>
      <c r="P98" s="104"/>
      <c r="Q98" s="104"/>
      <c r="R98" s="104"/>
      <c r="S98" s="147"/>
      <c r="T98" s="146"/>
      <c r="U98" s="542">
        <v>16</v>
      </c>
      <c r="V98" s="826"/>
      <c r="W98" s="827"/>
      <c r="Y98" s="104"/>
      <c r="Z98" s="104"/>
      <c r="AA98" s="104"/>
      <c r="AB98" s="104"/>
      <c r="AC98" s="104"/>
      <c r="AD98" s="104"/>
      <c r="AE98" s="104"/>
      <c r="AF98" s="104"/>
      <c r="AG98" s="104"/>
      <c r="AH98" s="104"/>
      <c r="AI98" s="104"/>
      <c r="AJ98" s="104"/>
      <c r="AK98" s="104"/>
      <c r="AL98" s="147"/>
      <c r="AM98" s="146"/>
      <c r="AN98" s="542">
        <v>16</v>
      </c>
      <c r="AO98" s="826"/>
      <c r="AP98" s="827"/>
      <c r="AR98" s="104"/>
      <c r="AS98" s="104"/>
      <c r="AT98" s="104"/>
      <c r="AU98" s="104"/>
      <c r="AV98" s="104"/>
      <c r="AW98" s="104"/>
      <c r="AX98" s="104"/>
      <c r="AY98" s="104"/>
      <c r="AZ98" s="104"/>
      <c r="BA98" s="104"/>
      <c r="BB98" s="104"/>
      <c r="BC98" s="104"/>
      <c r="BD98" s="104"/>
      <c r="BE98" s="147"/>
      <c r="BF98" s="146"/>
      <c r="BG98" s="542">
        <v>16</v>
      </c>
      <c r="BH98" s="826"/>
      <c r="BI98" s="827"/>
      <c r="BK98" s="104"/>
      <c r="BL98" s="104"/>
      <c r="BM98" s="104"/>
      <c r="BN98" s="104"/>
      <c r="BO98" s="104"/>
      <c r="BP98" s="104"/>
      <c r="BQ98" s="104"/>
      <c r="BR98" s="104"/>
      <c r="BS98" s="104"/>
      <c r="BT98" s="104"/>
      <c r="BU98" s="104"/>
      <c r="BV98" s="104"/>
      <c r="BW98" s="104"/>
      <c r="BX98" s="147"/>
      <c r="BY98" s="146"/>
      <c r="BZ98" s="542">
        <v>16</v>
      </c>
      <c r="CA98" s="826"/>
      <c r="CB98" s="827"/>
      <c r="CD98" s="104"/>
      <c r="CE98" s="104"/>
      <c r="CF98" s="104"/>
      <c r="CG98" s="104"/>
      <c r="CH98" s="104"/>
      <c r="CI98" s="104"/>
      <c r="CJ98" s="104"/>
      <c r="CK98" s="104"/>
      <c r="CL98" s="104"/>
      <c r="CM98" s="104"/>
      <c r="CN98" s="104"/>
      <c r="CO98" s="104"/>
      <c r="CP98" s="104"/>
      <c r="CQ98" s="147"/>
    </row>
    <row r="99" spans="1:95">
      <c r="A99" s="146"/>
      <c r="B99" s="542">
        <v>17</v>
      </c>
      <c r="C99" s="826"/>
      <c r="D99" s="827"/>
      <c r="F99" s="104"/>
      <c r="G99" s="104"/>
      <c r="H99" s="104"/>
      <c r="I99" s="104"/>
      <c r="J99" s="104"/>
      <c r="K99" s="104"/>
      <c r="L99" s="104"/>
      <c r="M99" s="104"/>
      <c r="N99" s="104"/>
      <c r="O99" s="104"/>
      <c r="P99" s="104"/>
      <c r="Q99" s="104"/>
      <c r="R99" s="104"/>
      <c r="S99" s="147"/>
      <c r="T99" s="146"/>
      <c r="U99" s="542">
        <v>17</v>
      </c>
      <c r="V99" s="826"/>
      <c r="W99" s="827"/>
      <c r="Y99" s="104"/>
      <c r="Z99" s="104"/>
      <c r="AA99" s="104"/>
      <c r="AB99" s="104"/>
      <c r="AC99" s="104"/>
      <c r="AD99" s="104"/>
      <c r="AE99" s="104"/>
      <c r="AF99" s="104"/>
      <c r="AG99" s="104"/>
      <c r="AH99" s="104"/>
      <c r="AI99" s="104"/>
      <c r="AJ99" s="104"/>
      <c r="AK99" s="104"/>
      <c r="AL99" s="147"/>
      <c r="AM99" s="146"/>
      <c r="AN99" s="542">
        <v>17</v>
      </c>
      <c r="AO99" s="826"/>
      <c r="AP99" s="827"/>
      <c r="AR99" s="104"/>
      <c r="AS99" s="104"/>
      <c r="AT99" s="104"/>
      <c r="AU99" s="104"/>
      <c r="AV99" s="104"/>
      <c r="AW99" s="104"/>
      <c r="AX99" s="104"/>
      <c r="AY99" s="104"/>
      <c r="AZ99" s="104"/>
      <c r="BA99" s="104"/>
      <c r="BB99" s="104"/>
      <c r="BC99" s="104"/>
      <c r="BD99" s="104"/>
      <c r="BE99" s="147"/>
      <c r="BF99" s="146"/>
      <c r="BG99" s="542">
        <v>17</v>
      </c>
      <c r="BH99" s="826"/>
      <c r="BI99" s="827"/>
      <c r="BK99" s="104"/>
      <c r="BL99" s="104"/>
      <c r="BM99" s="104"/>
      <c r="BN99" s="104"/>
      <c r="BO99" s="104"/>
      <c r="BP99" s="104"/>
      <c r="BQ99" s="104"/>
      <c r="BR99" s="104"/>
      <c r="BS99" s="104"/>
      <c r="BT99" s="104"/>
      <c r="BU99" s="104"/>
      <c r="BV99" s="104"/>
      <c r="BW99" s="104"/>
      <c r="BX99" s="147"/>
      <c r="BY99" s="146"/>
      <c r="BZ99" s="542">
        <v>17</v>
      </c>
      <c r="CA99" s="826"/>
      <c r="CB99" s="827"/>
      <c r="CD99" s="104"/>
      <c r="CE99" s="104"/>
      <c r="CF99" s="104"/>
      <c r="CG99" s="104"/>
      <c r="CH99" s="104"/>
      <c r="CI99" s="104"/>
      <c r="CJ99" s="104"/>
      <c r="CK99" s="104"/>
      <c r="CL99" s="104"/>
      <c r="CM99" s="104"/>
      <c r="CN99" s="104"/>
      <c r="CO99" s="104"/>
      <c r="CP99" s="104"/>
      <c r="CQ99" s="147"/>
    </row>
    <row r="100" spans="1:95">
      <c r="A100" s="146"/>
      <c r="B100" s="542">
        <v>18</v>
      </c>
      <c r="C100" s="826"/>
      <c r="D100" s="827"/>
      <c r="F100" s="104"/>
      <c r="G100" s="104"/>
      <c r="H100" s="104"/>
      <c r="I100" s="104"/>
      <c r="J100" s="104"/>
      <c r="K100" s="104"/>
      <c r="L100" s="104"/>
      <c r="M100" s="104"/>
      <c r="N100" s="104"/>
      <c r="O100" s="104"/>
      <c r="P100" s="104"/>
      <c r="Q100" s="104"/>
      <c r="R100" s="104"/>
      <c r="S100" s="147"/>
      <c r="T100" s="146"/>
      <c r="U100" s="542">
        <v>18</v>
      </c>
      <c r="V100" s="826"/>
      <c r="W100" s="827"/>
      <c r="Y100" s="104"/>
      <c r="Z100" s="104"/>
      <c r="AA100" s="104"/>
      <c r="AB100" s="104"/>
      <c r="AC100" s="104"/>
      <c r="AD100" s="104"/>
      <c r="AE100" s="104"/>
      <c r="AF100" s="104"/>
      <c r="AG100" s="104"/>
      <c r="AH100" s="104"/>
      <c r="AI100" s="104"/>
      <c r="AJ100" s="104"/>
      <c r="AK100" s="104"/>
      <c r="AL100" s="147"/>
      <c r="AM100" s="146"/>
      <c r="AN100" s="542">
        <v>18</v>
      </c>
      <c r="AO100" s="826"/>
      <c r="AP100" s="827"/>
      <c r="AR100" s="104"/>
      <c r="AS100" s="104"/>
      <c r="AT100" s="104"/>
      <c r="AU100" s="104"/>
      <c r="AV100" s="104"/>
      <c r="AW100" s="104"/>
      <c r="AX100" s="104"/>
      <c r="AY100" s="104"/>
      <c r="AZ100" s="104"/>
      <c r="BA100" s="104"/>
      <c r="BB100" s="104"/>
      <c r="BC100" s="104"/>
      <c r="BD100" s="104"/>
      <c r="BE100" s="147"/>
      <c r="BF100" s="146"/>
      <c r="BG100" s="542">
        <v>18</v>
      </c>
      <c r="BH100" s="826"/>
      <c r="BI100" s="827"/>
      <c r="BK100" s="104"/>
      <c r="BL100" s="104"/>
      <c r="BM100" s="104"/>
      <c r="BN100" s="104"/>
      <c r="BO100" s="104"/>
      <c r="BP100" s="104"/>
      <c r="BQ100" s="104"/>
      <c r="BR100" s="104"/>
      <c r="BS100" s="104"/>
      <c r="BT100" s="104"/>
      <c r="BU100" s="104"/>
      <c r="BV100" s="104"/>
      <c r="BW100" s="104"/>
      <c r="BX100" s="147"/>
      <c r="BY100" s="146"/>
      <c r="BZ100" s="542">
        <v>18</v>
      </c>
      <c r="CA100" s="826"/>
      <c r="CB100" s="827"/>
      <c r="CD100" s="104"/>
      <c r="CE100" s="104"/>
      <c r="CF100" s="104"/>
      <c r="CG100" s="104"/>
      <c r="CH100" s="104"/>
      <c r="CI100" s="104"/>
      <c r="CJ100" s="104"/>
      <c r="CK100" s="104"/>
      <c r="CL100" s="104"/>
      <c r="CM100" s="104"/>
      <c r="CN100" s="104"/>
      <c r="CO100" s="104"/>
      <c r="CP100" s="104"/>
      <c r="CQ100" s="147"/>
    </row>
    <row r="101" spans="1:95">
      <c r="A101" s="146"/>
      <c r="B101" s="542">
        <v>19</v>
      </c>
      <c r="C101" s="826"/>
      <c r="D101" s="827"/>
      <c r="F101" s="104"/>
      <c r="G101" s="104"/>
      <c r="H101" s="104"/>
      <c r="I101" s="104"/>
      <c r="J101" s="104"/>
      <c r="K101" s="104"/>
      <c r="L101" s="104"/>
      <c r="M101" s="104"/>
      <c r="N101" s="104"/>
      <c r="O101" s="104"/>
      <c r="P101" s="104"/>
      <c r="Q101" s="104"/>
      <c r="R101" s="104"/>
      <c r="S101" s="147"/>
      <c r="T101" s="146"/>
      <c r="U101" s="542">
        <v>19</v>
      </c>
      <c r="V101" s="826"/>
      <c r="W101" s="827"/>
      <c r="Y101" s="104"/>
      <c r="Z101" s="104"/>
      <c r="AA101" s="104"/>
      <c r="AB101" s="104"/>
      <c r="AC101" s="104"/>
      <c r="AD101" s="104"/>
      <c r="AE101" s="104"/>
      <c r="AF101" s="104"/>
      <c r="AG101" s="104"/>
      <c r="AH101" s="104"/>
      <c r="AI101" s="104"/>
      <c r="AJ101" s="104"/>
      <c r="AK101" s="104"/>
      <c r="AL101" s="147"/>
      <c r="AM101" s="146"/>
      <c r="AN101" s="542">
        <v>19</v>
      </c>
      <c r="AO101" s="826"/>
      <c r="AP101" s="827"/>
      <c r="AR101" s="104"/>
      <c r="AS101" s="104"/>
      <c r="AT101" s="104"/>
      <c r="AU101" s="104"/>
      <c r="AV101" s="104"/>
      <c r="AW101" s="104"/>
      <c r="AX101" s="104"/>
      <c r="AY101" s="104"/>
      <c r="AZ101" s="104"/>
      <c r="BA101" s="104"/>
      <c r="BB101" s="104"/>
      <c r="BC101" s="104"/>
      <c r="BD101" s="104"/>
      <c r="BE101" s="147"/>
      <c r="BF101" s="146"/>
      <c r="BG101" s="542">
        <v>19</v>
      </c>
      <c r="BH101" s="826"/>
      <c r="BI101" s="827"/>
      <c r="BK101" s="104"/>
      <c r="BL101" s="104"/>
      <c r="BM101" s="104"/>
      <c r="BN101" s="104"/>
      <c r="BO101" s="104"/>
      <c r="BP101" s="104"/>
      <c r="BQ101" s="104"/>
      <c r="BR101" s="104"/>
      <c r="BS101" s="104"/>
      <c r="BT101" s="104"/>
      <c r="BU101" s="104"/>
      <c r="BV101" s="104"/>
      <c r="BW101" s="104"/>
      <c r="BX101" s="147"/>
      <c r="BY101" s="146"/>
      <c r="BZ101" s="542">
        <v>19</v>
      </c>
      <c r="CA101" s="826"/>
      <c r="CB101" s="827"/>
      <c r="CD101" s="104"/>
      <c r="CE101" s="104"/>
      <c r="CF101" s="104"/>
      <c r="CG101" s="104"/>
      <c r="CH101" s="104"/>
      <c r="CI101" s="104"/>
      <c r="CJ101" s="104"/>
      <c r="CK101" s="104"/>
      <c r="CL101" s="104"/>
      <c r="CM101" s="104"/>
      <c r="CN101" s="104"/>
      <c r="CO101" s="104"/>
      <c r="CP101" s="104"/>
      <c r="CQ101" s="147"/>
    </row>
    <row r="102" spans="1:95">
      <c r="A102" s="146"/>
      <c r="B102" s="542">
        <v>20</v>
      </c>
      <c r="C102" s="826"/>
      <c r="D102" s="827"/>
      <c r="F102" s="104"/>
      <c r="G102" s="104"/>
      <c r="H102" s="104"/>
      <c r="I102" s="104"/>
      <c r="J102" s="104"/>
      <c r="K102" s="104"/>
      <c r="L102" s="104"/>
      <c r="M102" s="104"/>
      <c r="N102" s="104"/>
      <c r="O102" s="104"/>
      <c r="P102" s="104"/>
      <c r="Q102" s="104"/>
      <c r="R102" s="104"/>
      <c r="S102" s="147"/>
      <c r="T102" s="146"/>
      <c r="U102" s="542">
        <v>20</v>
      </c>
      <c r="V102" s="826"/>
      <c r="W102" s="827"/>
      <c r="Y102" s="104"/>
      <c r="Z102" s="104"/>
      <c r="AA102" s="104"/>
      <c r="AB102" s="104"/>
      <c r="AC102" s="104"/>
      <c r="AD102" s="104"/>
      <c r="AE102" s="104"/>
      <c r="AF102" s="104"/>
      <c r="AG102" s="104"/>
      <c r="AH102" s="104"/>
      <c r="AI102" s="104"/>
      <c r="AJ102" s="104"/>
      <c r="AK102" s="104"/>
      <c r="AL102" s="147"/>
      <c r="AM102" s="146"/>
      <c r="AN102" s="542">
        <v>20</v>
      </c>
      <c r="AO102" s="826"/>
      <c r="AP102" s="827"/>
      <c r="AR102" s="104"/>
      <c r="AS102" s="104"/>
      <c r="AT102" s="104"/>
      <c r="AU102" s="104"/>
      <c r="AV102" s="104"/>
      <c r="AW102" s="104"/>
      <c r="AX102" s="104"/>
      <c r="AY102" s="104"/>
      <c r="AZ102" s="104"/>
      <c r="BA102" s="104"/>
      <c r="BB102" s="104"/>
      <c r="BC102" s="104"/>
      <c r="BD102" s="104"/>
      <c r="BE102" s="147"/>
      <c r="BF102" s="146"/>
      <c r="BG102" s="542">
        <v>20</v>
      </c>
      <c r="BH102" s="826"/>
      <c r="BI102" s="827"/>
      <c r="BK102" s="104"/>
      <c r="BL102" s="104"/>
      <c r="BM102" s="104"/>
      <c r="BN102" s="104"/>
      <c r="BO102" s="104"/>
      <c r="BP102" s="104"/>
      <c r="BQ102" s="104"/>
      <c r="BR102" s="104"/>
      <c r="BS102" s="104"/>
      <c r="BT102" s="104"/>
      <c r="BU102" s="104"/>
      <c r="BV102" s="104"/>
      <c r="BW102" s="104"/>
      <c r="BX102" s="147"/>
      <c r="BY102" s="146"/>
      <c r="BZ102" s="542">
        <v>20</v>
      </c>
      <c r="CA102" s="826"/>
      <c r="CB102" s="827"/>
      <c r="CD102" s="104"/>
      <c r="CE102" s="104"/>
      <c r="CF102" s="104"/>
      <c r="CG102" s="104"/>
      <c r="CH102" s="104"/>
      <c r="CI102" s="104"/>
      <c r="CJ102" s="104"/>
      <c r="CK102" s="104"/>
      <c r="CL102" s="104"/>
      <c r="CM102" s="104"/>
      <c r="CN102" s="104"/>
      <c r="CO102" s="104"/>
      <c r="CP102" s="104"/>
      <c r="CQ102" s="147"/>
    </row>
    <row r="103" spans="1:95">
      <c r="A103" s="146"/>
      <c r="B103" s="542">
        <v>21</v>
      </c>
      <c r="C103" s="826"/>
      <c r="D103" s="827"/>
      <c r="F103" s="104"/>
      <c r="G103" s="104"/>
      <c r="H103" s="104"/>
      <c r="I103" s="104"/>
      <c r="J103" s="104"/>
      <c r="K103" s="104"/>
      <c r="L103" s="104"/>
      <c r="M103" s="104"/>
      <c r="N103" s="104"/>
      <c r="O103" s="104"/>
      <c r="P103" s="104"/>
      <c r="Q103" s="104"/>
      <c r="R103" s="104"/>
      <c r="S103" s="147"/>
      <c r="T103" s="146"/>
      <c r="U103" s="542">
        <v>21</v>
      </c>
      <c r="V103" s="826"/>
      <c r="W103" s="827"/>
      <c r="Y103" s="104"/>
      <c r="Z103" s="104"/>
      <c r="AA103" s="104"/>
      <c r="AB103" s="104"/>
      <c r="AC103" s="104"/>
      <c r="AD103" s="104"/>
      <c r="AE103" s="104"/>
      <c r="AF103" s="104"/>
      <c r="AG103" s="104"/>
      <c r="AH103" s="104"/>
      <c r="AI103" s="104"/>
      <c r="AJ103" s="104"/>
      <c r="AK103" s="104"/>
      <c r="AL103" s="147"/>
      <c r="AM103" s="146"/>
      <c r="AN103" s="542">
        <v>21</v>
      </c>
      <c r="AO103" s="826"/>
      <c r="AP103" s="827"/>
      <c r="AR103" s="104"/>
      <c r="AS103" s="104"/>
      <c r="AT103" s="104"/>
      <c r="AU103" s="104"/>
      <c r="AV103" s="104"/>
      <c r="AW103" s="104"/>
      <c r="AX103" s="104"/>
      <c r="AY103" s="104"/>
      <c r="AZ103" s="104"/>
      <c r="BA103" s="104"/>
      <c r="BB103" s="104"/>
      <c r="BC103" s="104"/>
      <c r="BD103" s="104"/>
      <c r="BE103" s="147"/>
      <c r="BF103" s="146"/>
      <c r="BG103" s="542">
        <v>21</v>
      </c>
      <c r="BH103" s="826"/>
      <c r="BI103" s="827"/>
      <c r="BK103" s="104"/>
      <c r="BL103" s="104"/>
      <c r="BM103" s="104"/>
      <c r="BN103" s="104"/>
      <c r="BO103" s="104"/>
      <c r="BP103" s="104"/>
      <c r="BQ103" s="104"/>
      <c r="BR103" s="104"/>
      <c r="BS103" s="104"/>
      <c r="BT103" s="104"/>
      <c r="BU103" s="104"/>
      <c r="BV103" s="104"/>
      <c r="BW103" s="104"/>
      <c r="BX103" s="147"/>
      <c r="BY103" s="146"/>
      <c r="BZ103" s="542">
        <v>21</v>
      </c>
      <c r="CA103" s="826"/>
      <c r="CB103" s="827"/>
      <c r="CD103" s="104"/>
      <c r="CE103" s="104"/>
      <c r="CF103" s="104"/>
      <c r="CG103" s="104"/>
      <c r="CH103" s="104"/>
      <c r="CI103" s="104"/>
      <c r="CJ103" s="104"/>
      <c r="CK103" s="104"/>
      <c r="CL103" s="104"/>
      <c r="CM103" s="104"/>
      <c r="CN103" s="104"/>
      <c r="CO103" s="104"/>
      <c r="CP103" s="104"/>
      <c r="CQ103" s="147"/>
    </row>
    <row r="104" spans="1:95">
      <c r="A104" s="146"/>
      <c r="B104" s="542">
        <v>22</v>
      </c>
      <c r="C104" s="826"/>
      <c r="D104" s="827"/>
      <c r="F104" s="104"/>
      <c r="G104" s="104"/>
      <c r="H104" s="104"/>
      <c r="I104" s="104"/>
      <c r="J104" s="104"/>
      <c r="K104" s="104"/>
      <c r="L104" s="104"/>
      <c r="M104" s="104"/>
      <c r="N104" s="104"/>
      <c r="O104" s="104"/>
      <c r="P104" s="104"/>
      <c r="Q104" s="104"/>
      <c r="R104" s="104"/>
      <c r="S104" s="147"/>
      <c r="T104" s="146"/>
      <c r="U104" s="542">
        <v>22</v>
      </c>
      <c r="V104" s="826"/>
      <c r="W104" s="827"/>
      <c r="Y104" s="104"/>
      <c r="Z104" s="104"/>
      <c r="AA104" s="104"/>
      <c r="AB104" s="104"/>
      <c r="AC104" s="104"/>
      <c r="AD104" s="104"/>
      <c r="AE104" s="104"/>
      <c r="AF104" s="104"/>
      <c r="AG104" s="104"/>
      <c r="AH104" s="104"/>
      <c r="AI104" s="104"/>
      <c r="AJ104" s="104"/>
      <c r="AK104" s="104"/>
      <c r="AL104" s="147"/>
      <c r="AM104" s="146"/>
      <c r="AN104" s="542">
        <v>22</v>
      </c>
      <c r="AO104" s="826"/>
      <c r="AP104" s="827"/>
      <c r="AR104" s="104"/>
      <c r="AS104" s="104"/>
      <c r="AT104" s="104"/>
      <c r="AU104" s="104"/>
      <c r="AV104" s="104"/>
      <c r="AW104" s="104"/>
      <c r="AX104" s="104"/>
      <c r="AY104" s="104"/>
      <c r="AZ104" s="104"/>
      <c r="BA104" s="104"/>
      <c r="BB104" s="104"/>
      <c r="BC104" s="104"/>
      <c r="BD104" s="104"/>
      <c r="BE104" s="147"/>
      <c r="BF104" s="146"/>
      <c r="BG104" s="542">
        <v>22</v>
      </c>
      <c r="BH104" s="826"/>
      <c r="BI104" s="827"/>
      <c r="BK104" s="104"/>
      <c r="BL104" s="104"/>
      <c r="BM104" s="104"/>
      <c r="BN104" s="104"/>
      <c r="BO104" s="104"/>
      <c r="BP104" s="104"/>
      <c r="BQ104" s="104"/>
      <c r="BR104" s="104"/>
      <c r="BS104" s="104"/>
      <c r="BT104" s="104"/>
      <c r="BU104" s="104"/>
      <c r="BV104" s="104"/>
      <c r="BW104" s="104"/>
      <c r="BX104" s="147"/>
      <c r="BY104" s="146"/>
      <c r="BZ104" s="542">
        <v>22</v>
      </c>
      <c r="CA104" s="826"/>
      <c r="CB104" s="827"/>
      <c r="CD104" s="104"/>
      <c r="CE104" s="104"/>
      <c r="CF104" s="104"/>
      <c r="CG104" s="104"/>
      <c r="CH104" s="104"/>
      <c r="CI104" s="104"/>
      <c r="CJ104" s="104"/>
      <c r="CK104" s="104"/>
      <c r="CL104" s="104"/>
      <c r="CM104" s="104"/>
      <c r="CN104" s="104"/>
      <c r="CO104" s="104"/>
      <c r="CP104" s="104"/>
      <c r="CQ104" s="147"/>
    </row>
    <row r="105" spans="1:95">
      <c r="A105" s="146"/>
      <c r="B105" s="542">
        <v>23</v>
      </c>
      <c r="C105" s="826"/>
      <c r="D105" s="827"/>
      <c r="F105" s="104"/>
      <c r="G105" s="104"/>
      <c r="H105" s="104"/>
      <c r="I105" s="104"/>
      <c r="J105" s="104"/>
      <c r="K105" s="104"/>
      <c r="L105" s="104"/>
      <c r="M105" s="104"/>
      <c r="N105" s="104"/>
      <c r="O105" s="104"/>
      <c r="P105" s="104"/>
      <c r="Q105" s="104"/>
      <c r="R105" s="104"/>
      <c r="S105" s="147"/>
      <c r="T105" s="146"/>
      <c r="U105" s="542">
        <v>23</v>
      </c>
      <c r="V105" s="826"/>
      <c r="W105" s="827"/>
      <c r="Y105" s="104"/>
      <c r="Z105" s="104"/>
      <c r="AA105" s="104"/>
      <c r="AB105" s="104"/>
      <c r="AC105" s="104"/>
      <c r="AD105" s="104"/>
      <c r="AE105" s="104"/>
      <c r="AF105" s="104"/>
      <c r="AG105" s="104"/>
      <c r="AH105" s="104"/>
      <c r="AI105" s="104"/>
      <c r="AJ105" s="104"/>
      <c r="AK105" s="104"/>
      <c r="AL105" s="147"/>
      <c r="AM105" s="146"/>
      <c r="AN105" s="542">
        <v>23</v>
      </c>
      <c r="AO105" s="826"/>
      <c r="AP105" s="827"/>
      <c r="AR105" s="104"/>
      <c r="AS105" s="104"/>
      <c r="AT105" s="104"/>
      <c r="AU105" s="104"/>
      <c r="AV105" s="104"/>
      <c r="AW105" s="104"/>
      <c r="AX105" s="104"/>
      <c r="AY105" s="104"/>
      <c r="AZ105" s="104"/>
      <c r="BA105" s="104"/>
      <c r="BB105" s="104"/>
      <c r="BC105" s="104"/>
      <c r="BD105" s="104"/>
      <c r="BE105" s="147"/>
      <c r="BF105" s="146"/>
      <c r="BG105" s="542">
        <v>23</v>
      </c>
      <c r="BH105" s="826"/>
      <c r="BI105" s="827"/>
      <c r="BK105" s="104"/>
      <c r="BL105" s="104"/>
      <c r="BM105" s="104"/>
      <c r="BN105" s="104"/>
      <c r="BO105" s="104"/>
      <c r="BP105" s="104"/>
      <c r="BQ105" s="104"/>
      <c r="BR105" s="104"/>
      <c r="BS105" s="104"/>
      <c r="BT105" s="104"/>
      <c r="BU105" s="104"/>
      <c r="BV105" s="104"/>
      <c r="BW105" s="104"/>
      <c r="BX105" s="147"/>
      <c r="BY105" s="146"/>
      <c r="BZ105" s="542">
        <v>23</v>
      </c>
      <c r="CA105" s="826"/>
      <c r="CB105" s="827"/>
      <c r="CD105" s="104"/>
      <c r="CE105" s="104"/>
      <c r="CF105" s="104"/>
      <c r="CG105" s="104"/>
      <c r="CH105" s="104"/>
      <c r="CI105" s="104"/>
      <c r="CJ105" s="104"/>
      <c r="CK105" s="104"/>
      <c r="CL105" s="104"/>
      <c r="CM105" s="104"/>
      <c r="CN105" s="104"/>
      <c r="CO105" s="104"/>
      <c r="CP105" s="104"/>
      <c r="CQ105" s="147"/>
    </row>
    <row r="106" spans="1:95">
      <c r="A106" s="146"/>
      <c r="B106" s="542">
        <v>24</v>
      </c>
      <c r="C106" s="826"/>
      <c r="D106" s="827"/>
      <c r="F106" s="104"/>
      <c r="G106" s="104"/>
      <c r="H106" s="104"/>
      <c r="I106" s="104"/>
      <c r="J106" s="104"/>
      <c r="K106" s="104"/>
      <c r="L106" s="104"/>
      <c r="M106" s="104"/>
      <c r="N106" s="104"/>
      <c r="O106" s="104"/>
      <c r="P106" s="104"/>
      <c r="Q106" s="104"/>
      <c r="R106" s="104"/>
      <c r="S106" s="147"/>
      <c r="T106" s="146"/>
      <c r="U106" s="542">
        <v>24</v>
      </c>
      <c r="V106" s="826"/>
      <c r="W106" s="827"/>
      <c r="Y106" s="104"/>
      <c r="Z106" s="104"/>
      <c r="AA106" s="104"/>
      <c r="AB106" s="104"/>
      <c r="AC106" s="104"/>
      <c r="AD106" s="104"/>
      <c r="AE106" s="104"/>
      <c r="AF106" s="104"/>
      <c r="AG106" s="104"/>
      <c r="AH106" s="104"/>
      <c r="AI106" s="104"/>
      <c r="AJ106" s="104"/>
      <c r="AK106" s="104"/>
      <c r="AL106" s="147"/>
      <c r="AM106" s="146"/>
      <c r="AN106" s="542">
        <v>24</v>
      </c>
      <c r="AO106" s="826"/>
      <c r="AP106" s="827"/>
      <c r="AR106" s="104"/>
      <c r="AS106" s="104"/>
      <c r="AT106" s="104"/>
      <c r="AU106" s="104"/>
      <c r="AV106" s="104"/>
      <c r="AW106" s="104"/>
      <c r="AX106" s="104"/>
      <c r="AY106" s="104"/>
      <c r="AZ106" s="104"/>
      <c r="BA106" s="104"/>
      <c r="BB106" s="104"/>
      <c r="BC106" s="104"/>
      <c r="BD106" s="104"/>
      <c r="BE106" s="147"/>
      <c r="BF106" s="146"/>
      <c r="BG106" s="542">
        <v>24</v>
      </c>
      <c r="BH106" s="826"/>
      <c r="BI106" s="827"/>
      <c r="BK106" s="104"/>
      <c r="BL106" s="104"/>
      <c r="BM106" s="104"/>
      <c r="BN106" s="104"/>
      <c r="BO106" s="104"/>
      <c r="BP106" s="104"/>
      <c r="BQ106" s="104"/>
      <c r="BR106" s="104"/>
      <c r="BS106" s="104"/>
      <c r="BT106" s="104"/>
      <c r="BU106" s="104"/>
      <c r="BV106" s="104"/>
      <c r="BW106" s="104"/>
      <c r="BX106" s="147"/>
      <c r="BY106" s="146"/>
      <c r="BZ106" s="542">
        <v>24</v>
      </c>
      <c r="CA106" s="826"/>
      <c r="CB106" s="827"/>
      <c r="CD106" s="104"/>
      <c r="CE106" s="104"/>
      <c r="CF106" s="104"/>
      <c r="CG106" s="104"/>
      <c r="CH106" s="104"/>
      <c r="CI106" s="104"/>
      <c r="CJ106" s="104"/>
      <c r="CK106" s="104"/>
      <c r="CL106" s="104"/>
      <c r="CM106" s="104"/>
      <c r="CN106" s="104"/>
      <c r="CO106" s="104"/>
      <c r="CP106" s="104"/>
      <c r="CQ106" s="147"/>
    </row>
    <row r="107" spans="1:95">
      <c r="A107" s="146"/>
      <c r="B107" s="542">
        <v>25</v>
      </c>
      <c r="C107" s="826"/>
      <c r="D107" s="827"/>
      <c r="F107" s="104"/>
      <c r="G107" s="104"/>
      <c r="H107" s="104"/>
      <c r="I107" s="104"/>
      <c r="J107" s="104"/>
      <c r="K107" s="104"/>
      <c r="L107" s="104"/>
      <c r="M107" s="104"/>
      <c r="N107" s="104"/>
      <c r="O107" s="104"/>
      <c r="P107" s="104"/>
      <c r="Q107" s="104"/>
      <c r="R107" s="104"/>
      <c r="S107" s="147"/>
      <c r="T107" s="146"/>
      <c r="U107" s="542">
        <v>25</v>
      </c>
      <c r="V107" s="826"/>
      <c r="W107" s="827"/>
      <c r="Y107" s="104"/>
      <c r="Z107" s="104"/>
      <c r="AA107" s="104"/>
      <c r="AB107" s="104"/>
      <c r="AC107" s="104"/>
      <c r="AD107" s="104"/>
      <c r="AE107" s="104"/>
      <c r="AF107" s="104"/>
      <c r="AG107" s="104"/>
      <c r="AH107" s="104"/>
      <c r="AI107" s="104"/>
      <c r="AJ107" s="104"/>
      <c r="AK107" s="104"/>
      <c r="AL107" s="147"/>
      <c r="AM107" s="146"/>
      <c r="AN107" s="542">
        <v>25</v>
      </c>
      <c r="AO107" s="826"/>
      <c r="AP107" s="827"/>
      <c r="AR107" s="104"/>
      <c r="AS107" s="104"/>
      <c r="AT107" s="104"/>
      <c r="AU107" s="104"/>
      <c r="AV107" s="104"/>
      <c r="AW107" s="104"/>
      <c r="AX107" s="104"/>
      <c r="AY107" s="104"/>
      <c r="AZ107" s="104"/>
      <c r="BA107" s="104"/>
      <c r="BB107" s="104"/>
      <c r="BC107" s="104"/>
      <c r="BD107" s="104"/>
      <c r="BE107" s="147"/>
      <c r="BF107" s="146"/>
      <c r="BG107" s="542">
        <v>25</v>
      </c>
      <c r="BH107" s="826"/>
      <c r="BI107" s="827"/>
      <c r="BK107" s="104"/>
      <c r="BL107" s="104"/>
      <c r="BM107" s="104"/>
      <c r="BN107" s="104"/>
      <c r="BO107" s="104"/>
      <c r="BP107" s="104"/>
      <c r="BQ107" s="104"/>
      <c r="BR107" s="104"/>
      <c r="BS107" s="104"/>
      <c r="BT107" s="104"/>
      <c r="BU107" s="104"/>
      <c r="BV107" s="104"/>
      <c r="BW107" s="104"/>
      <c r="BX107" s="147"/>
      <c r="BY107" s="146"/>
      <c r="BZ107" s="542">
        <v>25</v>
      </c>
      <c r="CA107" s="826"/>
      <c r="CB107" s="827"/>
      <c r="CD107" s="104"/>
      <c r="CE107" s="104"/>
      <c r="CF107" s="104"/>
      <c r="CG107" s="104"/>
      <c r="CH107" s="104"/>
      <c r="CI107" s="104"/>
      <c r="CJ107" s="104"/>
      <c r="CK107" s="104"/>
      <c r="CL107" s="104"/>
      <c r="CM107" s="104"/>
      <c r="CN107" s="104"/>
      <c r="CO107" s="104"/>
      <c r="CP107" s="104"/>
      <c r="CQ107" s="147"/>
    </row>
    <row r="108" spans="1:95">
      <c r="A108" s="146"/>
      <c r="B108" s="542">
        <v>26</v>
      </c>
      <c r="C108" s="826"/>
      <c r="D108" s="827"/>
      <c r="F108" s="104"/>
      <c r="G108" s="104"/>
      <c r="H108" s="104"/>
      <c r="I108" s="104"/>
      <c r="J108" s="104"/>
      <c r="K108" s="104"/>
      <c r="L108" s="104"/>
      <c r="M108" s="104"/>
      <c r="N108" s="104"/>
      <c r="O108" s="104"/>
      <c r="P108" s="104"/>
      <c r="Q108" s="104"/>
      <c r="R108" s="104"/>
      <c r="S108" s="147"/>
      <c r="T108" s="146"/>
      <c r="U108" s="542">
        <v>26</v>
      </c>
      <c r="V108" s="826"/>
      <c r="W108" s="827"/>
      <c r="Y108" s="104"/>
      <c r="Z108" s="104"/>
      <c r="AA108" s="104"/>
      <c r="AB108" s="104"/>
      <c r="AC108" s="104"/>
      <c r="AD108" s="104"/>
      <c r="AE108" s="104"/>
      <c r="AF108" s="104"/>
      <c r="AG108" s="104"/>
      <c r="AH108" s="104"/>
      <c r="AI108" s="104"/>
      <c r="AJ108" s="104"/>
      <c r="AK108" s="104"/>
      <c r="AL108" s="147"/>
      <c r="AM108" s="146"/>
      <c r="AN108" s="542">
        <v>26</v>
      </c>
      <c r="AO108" s="826"/>
      <c r="AP108" s="827"/>
      <c r="AR108" s="104"/>
      <c r="AS108" s="104"/>
      <c r="AT108" s="104"/>
      <c r="AU108" s="104"/>
      <c r="AV108" s="104"/>
      <c r="AW108" s="104"/>
      <c r="AX108" s="104"/>
      <c r="AY108" s="104"/>
      <c r="AZ108" s="104"/>
      <c r="BA108" s="104"/>
      <c r="BB108" s="104"/>
      <c r="BC108" s="104"/>
      <c r="BD108" s="104"/>
      <c r="BE108" s="147"/>
      <c r="BF108" s="146"/>
      <c r="BG108" s="542">
        <v>26</v>
      </c>
      <c r="BH108" s="826"/>
      <c r="BI108" s="827"/>
      <c r="BK108" s="104"/>
      <c r="BL108" s="104"/>
      <c r="BM108" s="104"/>
      <c r="BN108" s="104"/>
      <c r="BO108" s="104"/>
      <c r="BP108" s="104"/>
      <c r="BQ108" s="104"/>
      <c r="BR108" s="104"/>
      <c r="BS108" s="104"/>
      <c r="BT108" s="104"/>
      <c r="BU108" s="104"/>
      <c r="BV108" s="104"/>
      <c r="BW108" s="104"/>
      <c r="BX108" s="147"/>
      <c r="BY108" s="146"/>
      <c r="BZ108" s="542">
        <v>26</v>
      </c>
      <c r="CA108" s="826"/>
      <c r="CB108" s="827"/>
      <c r="CD108" s="104"/>
      <c r="CE108" s="104"/>
      <c r="CF108" s="104"/>
      <c r="CG108" s="104"/>
      <c r="CH108" s="104"/>
      <c r="CI108" s="104"/>
      <c r="CJ108" s="104"/>
      <c r="CK108" s="104"/>
      <c r="CL108" s="104"/>
      <c r="CM108" s="104"/>
      <c r="CN108" s="104"/>
      <c r="CO108" s="104"/>
      <c r="CP108" s="104"/>
      <c r="CQ108" s="147"/>
    </row>
    <row r="109" spans="1:95">
      <c r="A109" s="146"/>
      <c r="B109" s="542">
        <v>27</v>
      </c>
      <c r="C109" s="826"/>
      <c r="D109" s="827"/>
      <c r="F109" s="104"/>
      <c r="G109" s="104"/>
      <c r="H109" s="104"/>
      <c r="I109" s="104"/>
      <c r="J109" s="104"/>
      <c r="K109" s="104"/>
      <c r="L109" s="104"/>
      <c r="M109" s="104"/>
      <c r="N109" s="104"/>
      <c r="O109" s="104"/>
      <c r="P109" s="104"/>
      <c r="Q109" s="104"/>
      <c r="R109" s="104"/>
      <c r="S109" s="147"/>
      <c r="T109" s="146"/>
      <c r="U109" s="542">
        <v>27</v>
      </c>
      <c r="V109" s="826"/>
      <c r="W109" s="827"/>
      <c r="Y109" s="104"/>
      <c r="Z109" s="104"/>
      <c r="AA109" s="104"/>
      <c r="AB109" s="104"/>
      <c r="AC109" s="104"/>
      <c r="AD109" s="104"/>
      <c r="AE109" s="104"/>
      <c r="AF109" s="104"/>
      <c r="AG109" s="104"/>
      <c r="AH109" s="104"/>
      <c r="AI109" s="104"/>
      <c r="AJ109" s="104"/>
      <c r="AK109" s="104"/>
      <c r="AL109" s="147"/>
      <c r="AM109" s="146"/>
      <c r="AN109" s="542">
        <v>27</v>
      </c>
      <c r="AO109" s="826"/>
      <c r="AP109" s="827"/>
      <c r="AR109" s="104"/>
      <c r="AS109" s="104"/>
      <c r="AT109" s="104"/>
      <c r="AU109" s="104"/>
      <c r="AV109" s="104"/>
      <c r="AW109" s="104"/>
      <c r="AX109" s="104"/>
      <c r="AY109" s="104"/>
      <c r="AZ109" s="104"/>
      <c r="BA109" s="104"/>
      <c r="BB109" s="104"/>
      <c r="BC109" s="104"/>
      <c r="BD109" s="104"/>
      <c r="BE109" s="147"/>
      <c r="BF109" s="146"/>
      <c r="BG109" s="542">
        <v>27</v>
      </c>
      <c r="BH109" s="826"/>
      <c r="BI109" s="827"/>
      <c r="BK109" s="104"/>
      <c r="BL109" s="104"/>
      <c r="BM109" s="104"/>
      <c r="BN109" s="104"/>
      <c r="BO109" s="104"/>
      <c r="BP109" s="104"/>
      <c r="BQ109" s="104"/>
      <c r="BR109" s="104"/>
      <c r="BS109" s="104"/>
      <c r="BT109" s="104"/>
      <c r="BU109" s="104"/>
      <c r="BV109" s="104"/>
      <c r="BW109" s="104"/>
      <c r="BX109" s="147"/>
      <c r="BY109" s="146"/>
      <c r="BZ109" s="542">
        <v>27</v>
      </c>
      <c r="CA109" s="826"/>
      <c r="CB109" s="827"/>
      <c r="CD109" s="104"/>
      <c r="CE109" s="104"/>
      <c r="CF109" s="104"/>
      <c r="CG109" s="104"/>
      <c r="CH109" s="104"/>
      <c r="CI109" s="104"/>
      <c r="CJ109" s="104"/>
      <c r="CK109" s="104"/>
      <c r="CL109" s="104"/>
      <c r="CM109" s="104"/>
      <c r="CN109" s="104"/>
      <c r="CO109" s="104"/>
      <c r="CP109" s="104"/>
      <c r="CQ109" s="147"/>
    </row>
    <row r="110" spans="1:95">
      <c r="A110" s="146"/>
      <c r="B110" s="542">
        <v>28</v>
      </c>
      <c r="C110" s="826"/>
      <c r="D110" s="827"/>
      <c r="F110" s="104"/>
      <c r="G110" s="104"/>
      <c r="H110" s="104"/>
      <c r="I110" s="104"/>
      <c r="J110" s="104"/>
      <c r="K110" s="104"/>
      <c r="L110" s="104"/>
      <c r="M110" s="104"/>
      <c r="N110" s="104"/>
      <c r="O110" s="104"/>
      <c r="P110" s="104"/>
      <c r="Q110" s="104"/>
      <c r="R110" s="104"/>
      <c r="S110" s="147"/>
      <c r="T110" s="146"/>
      <c r="U110" s="542">
        <v>28</v>
      </c>
      <c r="V110" s="826"/>
      <c r="W110" s="827"/>
      <c r="Y110" s="104"/>
      <c r="Z110" s="104"/>
      <c r="AA110" s="104"/>
      <c r="AB110" s="104"/>
      <c r="AC110" s="104"/>
      <c r="AD110" s="104"/>
      <c r="AE110" s="104"/>
      <c r="AF110" s="104"/>
      <c r="AG110" s="104"/>
      <c r="AH110" s="104"/>
      <c r="AI110" s="104"/>
      <c r="AJ110" s="104"/>
      <c r="AK110" s="104"/>
      <c r="AL110" s="147"/>
      <c r="AM110" s="146"/>
      <c r="AN110" s="542">
        <v>28</v>
      </c>
      <c r="AO110" s="826"/>
      <c r="AP110" s="827"/>
      <c r="AR110" s="104"/>
      <c r="AS110" s="104"/>
      <c r="AT110" s="104"/>
      <c r="AU110" s="104"/>
      <c r="AV110" s="104"/>
      <c r="AW110" s="104"/>
      <c r="AX110" s="104"/>
      <c r="AY110" s="104"/>
      <c r="AZ110" s="104"/>
      <c r="BA110" s="104"/>
      <c r="BB110" s="104"/>
      <c r="BC110" s="104"/>
      <c r="BD110" s="104"/>
      <c r="BE110" s="147"/>
      <c r="BF110" s="146"/>
      <c r="BG110" s="542">
        <v>28</v>
      </c>
      <c r="BH110" s="826"/>
      <c r="BI110" s="827"/>
      <c r="BK110" s="104"/>
      <c r="BL110" s="104"/>
      <c r="BM110" s="104"/>
      <c r="BN110" s="104"/>
      <c r="BO110" s="104"/>
      <c r="BP110" s="104"/>
      <c r="BQ110" s="104"/>
      <c r="BR110" s="104"/>
      <c r="BS110" s="104"/>
      <c r="BT110" s="104"/>
      <c r="BU110" s="104"/>
      <c r="BV110" s="104"/>
      <c r="BW110" s="104"/>
      <c r="BX110" s="147"/>
      <c r="BY110" s="146"/>
      <c r="BZ110" s="542">
        <v>28</v>
      </c>
      <c r="CA110" s="826"/>
      <c r="CB110" s="827"/>
      <c r="CD110" s="104"/>
      <c r="CE110" s="104"/>
      <c r="CF110" s="104"/>
      <c r="CG110" s="104"/>
      <c r="CH110" s="104"/>
      <c r="CI110" s="104"/>
      <c r="CJ110" s="104"/>
      <c r="CK110" s="104"/>
      <c r="CL110" s="104"/>
      <c r="CM110" s="104"/>
      <c r="CN110" s="104"/>
      <c r="CO110" s="104"/>
      <c r="CP110" s="104"/>
      <c r="CQ110" s="147"/>
    </row>
    <row r="111" spans="1:95">
      <c r="A111" s="146"/>
      <c r="B111" s="542">
        <v>29</v>
      </c>
      <c r="C111" s="826"/>
      <c r="D111" s="827"/>
      <c r="F111" s="104"/>
      <c r="G111" s="104"/>
      <c r="H111" s="104"/>
      <c r="I111" s="104"/>
      <c r="J111" s="104"/>
      <c r="K111" s="104"/>
      <c r="L111" s="104"/>
      <c r="M111" s="104"/>
      <c r="N111" s="104"/>
      <c r="O111" s="104"/>
      <c r="P111" s="104"/>
      <c r="Q111" s="104"/>
      <c r="R111" s="104"/>
      <c r="S111" s="147"/>
      <c r="T111" s="146"/>
      <c r="U111" s="542">
        <v>29</v>
      </c>
      <c r="V111" s="826"/>
      <c r="W111" s="827"/>
      <c r="Y111" s="104"/>
      <c r="Z111" s="104"/>
      <c r="AA111" s="104"/>
      <c r="AB111" s="104"/>
      <c r="AC111" s="104"/>
      <c r="AD111" s="104"/>
      <c r="AE111" s="104"/>
      <c r="AF111" s="104"/>
      <c r="AG111" s="104"/>
      <c r="AH111" s="104"/>
      <c r="AI111" s="104"/>
      <c r="AJ111" s="104"/>
      <c r="AK111" s="104"/>
      <c r="AL111" s="147"/>
      <c r="AM111" s="146"/>
      <c r="AN111" s="542">
        <v>29</v>
      </c>
      <c r="AO111" s="826"/>
      <c r="AP111" s="827"/>
      <c r="AR111" s="104"/>
      <c r="AS111" s="104"/>
      <c r="AT111" s="104"/>
      <c r="AU111" s="104"/>
      <c r="AV111" s="104"/>
      <c r="AW111" s="104"/>
      <c r="AX111" s="104"/>
      <c r="AY111" s="104"/>
      <c r="AZ111" s="104"/>
      <c r="BA111" s="104"/>
      <c r="BB111" s="104"/>
      <c r="BC111" s="104"/>
      <c r="BD111" s="104"/>
      <c r="BE111" s="147"/>
      <c r="BF111" s="146"/>
      <c r="BG111" s="542">
        <v>29</v>
      </c>
      <c r="BH111" s="826"/>
      <c r="BI111" s="827"/>
      <c r="BK111" s="104"/>
      <c r="BL111" s="104"/>
      <c r="BM111" s="104"/>
      <c r="BN111" s="104"/>
      <c r="BO111" s="104"/>
      <c r="BP111" s="104"/>
      <c r="BQ111" s="104"/>
      <c r="BR111" s="104"/>
      <c r="BS111" s="104"/>
      <c r="BT111" s="104"/>
      <c r="BU111" s="104"/>
      <c r="BV111" s="104"/>
      <c r="BW111" s="104"/>
      <c r="BX111" s="147"/>
      <c r="BY111" s="146"/>
      <c r="BZ111" s="542">
        <v>29</v>
      </c>
      <c r="CA111" s="826"/>
      <c r="CB111" s="827"/>
      <c r="CD111" s="104"/>
      <c r="CE111" s="104"/>
      <c r="CF111" s="104"/>
      <c r="CG111" s="104"/>
      <c r="CH111" s="104"/>
      <c r="CI111" s="104"/>
      <c r="CJ111" s="104"/>
      <c r="CK111" s="104"/>
      <c r="CL111" s="104"/>
      <c r="CM111" s="104"/>
      <c r="CN111" s="104"/>
      <c r="CO111" s="104"/>
      <c r="CP111" s="104"/>
      <c r="CQ111" s="147"/>
    </row>
    <row r="112" spans="1:95">
      <c r="A112" s="146"/>
      <c r="B112" s="542">
        <v>30</v>
      </c>
      <c r="C112" s="826"/>
      <c r="D112" s="827"/>
      <c r="F112" s="104"/>
      <c r="G112" s="104"/>
      <c r="H112" s="104"/>
      <c r="I112" s="104"/>
      <c r="J112" s="104"/>
      <c r="K112" s="104"/>
      <c r="L112" s="104"/>
      <c r="M112" s="104"/>
      <c r="N112" s="104"/>
      <c r="O112" s="104"/>
      <c r="P112" s="104"/>
      <c r="Q112" s="104"/>
      <c r="R112" s="104"/>
      <c r="S112" s="147"/>
      <c r="T112" s="146"/>
      <c r="U112" s="542">
        <v>30</v>
      </c>
      <c r="V112" s="826"/>
      <c r="W112" s="827"/>
      <c r="Y112" s="104"/>
      <c r="Z112" s="104"/>
      <c r="AA112" s="104"/>
      <c r="AB112" s="104"/>
      <c r="AC112" s="104"/>
      <c r="AD112" s="104"/>
      <c r="AE112" s="104"/>
      <c r="AF112" s="104"/>
      <c r="AG112" s="104"/>
      <c r="AH112" s="104"/>
      <c r="AI112" s="104"/>
      <c r="AJ112" s="104"/>
      <c r="AK112" s="104"/>
      <c r="AL112" s="147"/>
      <c r="AM112" s="146"/>
      <c r="AN112" s="542">
        <v>30</v>
      </c>
      <c r="AO112" s="826"/>
      <c r="AP112" s="827"/>
      <c r="AR112" s="104"/>
      <c r="AS112" s="104"/>
      <c r="AT112" s="104"/>
      <c r="AU112" s="104"/>
      <c r="AV112" s="104"/>
      <c r="AW112" s="104"/>
      <c r="AX112" s="104"/>
      <c r="AY112" s="104"/>
      <c r="AZ112" s="104"/>
      <c r="BA112" s="104"/>
      <c r="BB112" s="104"/>
      <c r="BC112" s="104"/>
      <c r="BD112" s="104"/>
      <c r="BE112" s="147"/>
      <c r="BF112" s="146"/>
      <c r="BG112" s="542">
        <v>30</v>
      </c>
      <c r="BH112" s="826"/>
      <c r="BI112" s="827"/>
      <c r="BK112" s="104"/>
      <c r="BL112" s="104"/>
      <c r="BM112" s="104"/>
      <c r="BN112" s="104"/>
      <c r="BO112" s="104"/>
      <c r="BP112" s="104"/>
      <c r="BQ112" s="104"/>
      <c r="BR112" s="104"/>
      <c r="BS112" s="104"/>
      <c r="BT112" s="104"/>
      <c r="BU112" s="104"/>
      <c r="BV112" s="104"/>
      <c r="BW112" s="104"/>
      <c r="BX112" s="147"/>
      <c r="BY112" s="146"/>
      <c r="BZ112" s="542">
        <v>30</v>
      </c>
      <c r="CA112" s="826"/>
      <c r="CB112" s="827"/>
      <c r="CD112" s="104"/>
      <c r="CE112" s="104"/>
      <c r="CF112" s="104"/>
      <c r="CG112" s="104"/>
      <c r="CH112" s="104"/>
      <c r="CI112" s="104"/>
      <c r="CJ112" s="104"/>
      <c r="CK112" s="104"/>
      <c r="CL112" s="104"/>
      <c r="CM112" s="104"/>
      <c r="CN112" s="104"/>
      <c r="CO112" s="104"/>
      <c r="CP112" s="104"/>
      <c r="CQ112" s="147"/>
    </row>
    <row r="113" spans="1:95">
      <c r="A113" s="146"/>
      <c r="B113" s="542">
        <v>31</v>
      </c>
      <c r="C113" s="826"/>
      <c r="D113" s="827"/>
      <c r="F113" s="104"/>
      <c r="G113" s="104"/>
      <c r="H113" s="104"/>
      <c r="I113" s="104"/>
      <c r="J113" s="104"/>
      <c r="K113" s="104"/>
      <c r="L113" s="104"/>
      <c r="M113" s="104"/>
      <c r="N113" s="104"/>
      <c r="O113" s="104"/>
      <c r="P113" s="104"/>
      <c r="Q113" s="104"/>
      <c r="R113" s="104"/>
      <c r="S113" s="147"/>
      <c r="T113" s="146"/>
      <c r="U113" s="542">
        <v>31</v>
      </c>
      <c r="V113" s="826"/>
      <c r="W113" s="827"/>
      <c r="Y113" s="104"/>
      <c r="Z113" s="104"/>
      <c r="AA113" s="104"/>
      <c r="AB113" s="104"/>
      <c r="AC113" s="104"/>
      <c r="AD113" s="104"/>
      <c r="AE113" s="104"/>
      <c r="AF113" s="104"/>
      <c r="AG113" s="104"/>
      <c r="AH113" s="104"/>
      <c r="AI113" s="104"/>
      <c r="AJ113" s="104"/>
      <c r="AK113" s="104"/>
      <c r="AL113" s="147"/>
      <c r="AM113" s="146"/>
      <c r="AN113" s="542">
        <v>31</v>
      </c>
      <c r="AO113" s="826"/>
      <c r="AP113" s="827"/>
      <c r="AR113" s="104"/>
      <c r="AS113" s="104"/>
      <c r="AT113" s="104"/>
      <c r="AU113" s="104"/>
      <c r="AV113" s="104"/>
      <c r="AW113" s="104"/>
      <c r="AX113" s="104"/>
      <c r="AY113" s="104"/>
      <c r="AZ113" s="104"/>
      <c r="BA113" s="104"/>
      <c r="BB113" s="104"/>
      <c r="BC113" s="104"/>
      <c r="BD113" s="104"/>
      <c r="BE113" s="147"/>
      <c r="BF113" s="146"/>
      <c r="BG113" s="542">
        <v>31</v>
      </c>
      <c r="BH113" s="826"/>
      <c r="BI113" s="827"/>
      <c r="BK113" s="104"/>
      <c r="BL113" s="104"/>
      <c r="BM113" s="104"/>
      <c r="BN113" s="104"/>
      <c r="BO113" s="104"/>
      <c r="BP113" s="104"/>
      <c r="BQ113" s="104"/>
      <c r="BR113" s="104"/>
      <c r="BS113" s="104"/>
      <c r="BT113" s="104"/>
      <c r="BU113" s="104"/>
      <c r="BV113" s="104"/>
      <c r="BW113" s="104"/>
      <c r="BX113" s="147"/>
      <c r="BY113" s="146"/>
      <c r="BZ113" s="542">
        <v>31</v>
      </c>
      <c r="CA113" s="826"/>
      <c r="CB113" s="827"/>
      <c r="CD113" s="104"/>
      <c r="CE113" s="104"/>
      <c r="CF113" s="104"/>
      <c r="CG113" s="104"/>
      <c r="CH113" s="104"/>
      <c r="CI113" s="104"/>
      <c r="CJ113" s="104"/>
      <c r="CK113" s="104"/>
      <c r="CL113" s="104"/>
      <c r="CM113" s="104"/>
      <c r="CN113" s="104"/>
      <c r="CO113" s="104"/>
      <c r="CP113" s="104"/>
      <c r="CQ113" s="147"/>
    </row>
    <row r="114" spans="1:95">
      <c r="A114" s="146"/>
      <c r="B114" s="542">
        <v>32</v>
      </c>
      <c r="C114" s="826"/>
      <c r="D114" s="827"/>
      <c r="F114" s="104"/>
      <c r="G114" s="104"/>
      <c r="H114" s="104"/>
      <c r="I114" s="104"/>
      <c r="J114" s="104"/>
      <c r="K114" s="104"/>
      <c r="L114" s="104"/>
      <c r="M114" s="104"/>
      <c r="N114" s="104"/>
      <c r="O114" s="104"/>
      <c r="P114" s="104"/>
      <c r="Q114" s="104"/>
      <c r="R114" s="104"/>
      <c r="S114" s="147"/>
      <c r="T114" s="146"/>
      <c r="U114" s="542">
        <v>32</v>
      </c>
      <c r="V114" s="826"/>
      <c r="W114" s="827"/>
      <c r="Y114" s="104"/>
      <c r="Z114" s="104"/>
      <c r="AA114" s="104"/>
      <c r="AB114" s="104"/>
      <c r="AC114" s="104"/>
      <c r="AD114" s="104"/>
      <c r="AE114" s="104"/>
      <c r="AF114" s="104"/>
      <c r="AG114" s="104"/>
      <c r="AH114" s="104"/>
      <c r="AI114" s="104"/>
      <c r="AJ114" s="104"/>
      <c r="AK114" s="104"/>
      <c r="AL114" s="147"/>
      <c r="AM114" s="146"/>
      <c r="AN114" s="542">
        <v>32</v>
      </c>
      <c r="AO114" s="826"/>
      <c r="AP114" s="827"/>
      <c r="AR114" s="104"/>
      <c r="AS114" s="104"/>
      <c r="AT114" s="104"/>
      <c r="AU114" s="104"/>
      <c r="AV114" s="104"/>
      <c r="AW114" s="104"/>
      <c r="AX114" s="104"/>
      <c r="AY114" s="104"/>
      <c r="AZ114" s="104"/>
      <c r="BA114" s="104"/>
      <c r="BB114" s="104"/>
      <c r="BC114" s="104"/>
      <c r="BD114" s="104"/>
      <c r="BE114" s="147"/>
      <c r="BF114" s="146"/>
      <c r="BG114" s="542">
        <v>32</v>
      </c>
      <c r="BH114" s="826"/>
      <c r="BI114" s="827"/>
      <c r="BK114" s="104"/>
      <c r="BL114" s="104"/>
      <c r="BM114" s="104"/>
      <c r="BN114" s="104"/>
      <c r="BO114" s="104"/>
      <c r="BP114" s="104"/>
      <c r="BQ114" s="104"/>
      <c r="BR114" s="104"/>
      <c r="BS114" s="104"/>
      <c r="BT114" s="104"/>
      <c r="BU114" s="104"/>
      <c r="BV114" s="104"/>
      <c r="BW114" s="104"/>
      <c r="BX114" s="147"/>
      <c r="BY114" s="146"/>
      <c r="BZ114" s="542">
        <v>32</v>
      </c>
      <c r="CA114" s="826"/>
      <c r="CB114" s="827"/>
      <c r="CD114" s="104"/>
      <c r="CE114" s="104"/>
      <c r="CF114" s="104"/>
      <c r="CG114" s="104"/>
      <c r="CH114" s="104"/>
      <c r="CI114" s="104"/>
      <c r="CJ114" s="104"/>
      <c r="CK114" s="104"/>
      <c r="CL114" s="104"/>
      <c r="CM114" s="104"/>
      <c r="CN114" s="104"/>
      <c r="CO114" s="104"/>
      <c r="CP114" s="104"/>
      <c r="CQ114" s="147"/>
    </row>
    <row r="115" spans="1:95">
      <c r="A115" s="146"/>
      <c r="B115" s="542">
        <v>33</v>
      </c>
      <c r="C115" s="826"/>
      <c r="D115" s="827"/>
      <c r="F115" s="104"/>
      <c r="G115" s="104"/>
      <c r="H115" s="104"/>
      <c r="I115" s="104"/>
      <c r="J115" s="104"/>
      <c r="K115" s="104"/>
      <c r="L115" s="104"/>
      <c r="M115" s="104"/>
      <c r="N115" s="104"/>
      <c r="O115" s="104"/>
      <c r="P115" s="104"/>
      <c r="Q115" s="104"/>
      <c r="R115" s="104"/>
      <c r="S115" s="147"/>
      <c r="T115" s="146"/>
      <c r="U115" s="542">
        <v>33</v>
      </c>
      <c r="V115" s="826"/>
      <c r="W115" s="827"/>
      <c r="Y115" s="104"/>
      <c r="Z115" s="104"/>
      <c r="AA115" s="104"/>
      <c r="AB115" s="104"/>
      <c r="AC115" s="104"/>
      <c r="AD115" s="104"/>
      <c r="AE115" s="104"/>
      <c r="AF115" s="104"/>
      <c r="AG115" s="104"/>
      <c r="AH115" s="104"/>
      <c r="AI115" s="104"/>
      <c r="AJ115" s="104"/>
      <c r="AK115" s="104"/>
      <c r="AL115" s="147"/>
      <c r="AM115" s="146"/>
      <c r="AN115" s="542">
        <v>33</v>
      </c>
      <c r="AO115" s="826"/>
      <c r="AP115" s="827"/>
      <c r="AR115" s="104"/>
      <c r="AS115" s="104"/>
      <c r="AT115" s="104"/>
      <c r="AU115" s="104"/>
      <c r="AV115" s="104"/>
      <c r="AW115" s="104"/>
      <c r="AX115" s="104"/>
      <c r="AY115" s="104"/>
      <c r="AZ115" s="104"/>
      <c r="BA115" s="104"/>
      <c r="BB115" s="104"/>
      <c r="BC115" s="104"/>
      <c r="BD115" s="104"/>
      <c r="BE115" s="147"/>
      <c r="BF115" s="146"/>
      <c r="BG115" s="542">
        <v>33</v>
      </c>
      <c r="BH115" s="826"/>
      <c r="BI115" s="827"/>
      <c r="BK115" s="104"/>
      <c r="BL115" s="104"/>
      <c r="BM115" s="104"/>
      <c r="BN115" s="104"/>
      <c r="BO115" s="104"/>
      <c r="BP115" s="104"/>
      <c r="BQ115" s="104"/>
      <c r="BR115" s="104"/>
      <c r="BS115" s="104"/>
      <c r="BT115" s="104"/>
      <c r="BU115" s="104"/>
      <c r="BV115" s="104"/>
      <c r="BW115" s="104"/>
      <c r="BX115" s="147"/>
      <c r="BY115" s="146"/>
      <c r="BZ115" s="542">
        <v>33</v>
      </c>
      <c r="CA115" s="826"/>
      <c r="CB115" s="827"/>
      <c r="CD115" s="104"/>
      <c r="CE115" s="104"/>
      <c r="CF115" s="104"/>
      <c r="CG115" s="104"/>
      <c r="CH115" s="104"/>
      <c r="CI115" s="104"/>
      <c r="CJ115" s="104"/>
      <c r="CK115" s="104"/>
      <c r="CL115" s="104"/>
      <c r="CM115" s="104"/>
      <c r="CN115" s="104"/>
      <c r="CO115" s="104"/>
      <c r="CP115" s="104"/>
      <c r="CQ115" s="147"/>
    </row>
    <row r="116" spans="1:95">
      <c r="A116" s="146"/>
      <c r="B116" s="542">
        <v>34</v>
      </c>
      <c r="C116" s="826"/>
      <c r="D116" s="827"/>
      <c r="F116" s="104"/>
      <c r="G116" s="104"/>
      <c r="H116" s="104"/>
      <c r="I116" s="104"/>
      <c r="J116" s="104"/>
      <c r="K116" s="104"/>
      <c r="L116" s="104"/>
      <c r="M116" s="104"/>
      <c r="N116" s="104"/>
      <c r="O116" s="104"/>
      <c r="P116" s="104"/>
      <c r="Q116" s="104"/>
      <c r="R116" s="104"/>
      <c r="S116" s="147"/>
      <c r="T116" s="146"/>
      <c r="U116" s="542">
        <v>34</v>
      </c>
      <c r="V116" s="826"/>
      <c r="W116" s="827"/>
      <c r="Y116" s="104"/>
      <c r="Z116" s="104"/>
      <c r="AA116" s="104"/>
      <c r="AB116" s="104"/>
      <c r="AC116" s="104"/>
      <c r="AD116" s="104"/>
      <c r="AE116" s="104"/>
      <c r="AF116" s="104"/>
      <c r="AG116" s="104"/>
      <c r="AH116" s="104"/>
      <c r="AI116" s="104"/>
      <c r="AJ116" s="104"/>
      <c r="AK116" s="104"/>
      <c r="AL116" s="147"/>
      <c r="AM116" s="146"/>
      <c r="AN116" s="542">
        <v>34</v>
      </c>
      <c r="AO116" s="826"/>
      <c r="AP116" s="827"/>
      <c r="AR116" s="104"/>
      <c r="AS116" s="104"/>
      <c r="AT116" s="104"/>
      <c r="AU116" s="104"/>
      <c r="AV116" s="104"/>
      <c r="AW116" s="104"/>
      <c r="AX116" s="104"/>
      <c r="AY116" s="104"/>
      <c r="AZ116" s="104"/>
      <c r="BA116" s="104"/>
      <c r="BB116" s="104"/>
      <c r="BC116" s="104"/>
      <c r="BD116" s="104"/>
      <c r="BE116" s="147"/>
      <c r="BF116" s="146"/>
      <c r="BG116" s="542">
        <v>34</v>
      </c>
      <c r="BH116" s="826"/>
      <c r="BI116" s="827"/>
      <c r="BK116" s="104"/>
      <c r="BL116" s="104"/>
      <c r="BM116" s="104"/>
      <c r="BN116" s="104"/>
      <c r="BO116" s="104"/>
      <c r="BP116" s="104"/>
      <c r="BQ116" s="104"/>
      <c r="BR116" s="104"/>
      <c r="BS116" s="104"/>
      <c r="BT116" s="104"/>
      <c r="BU116" s="104"/>
      <c r="BV116" s="104"/>
      <c r="BW116" s="104"/>
      <c r="BX116" s="147"/>
      <c r="BY116" s="146"/>
      <c r="BZ116" s="542">
        <v>34</v>
      </c>
      <c r="CA116" s="826"/>
      <c r="CB116" s="827"/>
      <c r="CD116" s="104"/>
      <c r="CE116" s="104"/>
      <c r="CF116" s="104"/>
      <c r="CG116" s="104"/>
      <c r="CH116" s="104"/>
      <c r="CI116" s="104"/>
      <c r="CJ116" s="104"/>
      <c r="CK116" s="104"/>
      <c r="CL116" s="104"/>
      <c r="CM116" s="104"/>
      <c r="CN116" s="104"/>
      <c r="CO116" s="104"/>
      <c r="CP116" s="104"/>
      <c r="CQ116" s="147"/>
    </row>
    <row r="117" spans="1:95">
      <c r="A117" s="146"/>
      <c r="B117" s="542">
        <v>35</v>
      </c>
      <c r="C117" s="826"/>
      <c r="D117" s="827"/>
      <c r="F117" s="104"/>
      <c r="G117" s="104"/>
      <c r="H117" s="104"/>
      <c r="I117" s="104"/>
      <c r="J117" s="104"/>
      <c r="K117" s="104"/>
      <c r="L117" s="104"/>
      <c r="M117" s="104"/>
      <c r="N117" s="104"/>
      <c r="O117" s="104"/>
      <c r="P117" s="104"/>
      <c r="Q117" s="104"/>
      <c r="R117" s="104"/>
      <c r="S117" s="147"/>
      <c r="T117" s="146"/>
      <c r="U117" s="542">
        <v>35</v>
      </c>
      <c r="V117" s="826"/>
      <c r="W117" s="827"/>
      <c r="Y117" s="104"/>
      <c r="Z117" s="104"/>
      <c r="AA117" s="104"/>
      <c r="AB117" s="104"/>
      <c r="AC117" s="104"/>
      <c r="AD117" s="104"/>
      <c r="AE117" s="104"/>
      <c r="AF117" s="104"/>
      <c r="AG117" s="104"/>
      <c r="AH117" s="104"/>
      <c r="AI117" s="104"/>
      <c r="AJ117" s="104"/>
      <c r="AK117" s="104"/>
      <c r="AL117" s="147"/>
      <c r="AM117" s="146"/>
      <c r="AN117" s="542">
        <v>35</v>
      </c>
      <c r="AO117" s="826"/>
      <c r="AP117" s="827"/>
      <c r="AR117" s="104"/>
      <c r="AS117" s="104"/>
      <c r="AT117" s="104"/>
      <c r="AU117" s="104"/>
      <c r="AV117" s="104"/>
      <c r="AW117" s="104"/>
      <c r="AX117" s="104"/>
      <c r="AY117" s="104"/>
      <c r="AZ117" s="104"/>
      <c r="BA117" s="104"/>
      <c r="BB117" s="104"/>
      <c r="BC117" s="104"/>
      <c r="BD117" s="104"/>
      <c r="BE117" s="147"/>
      <c r="BF117" s="146"/>
      <c r="BG117" s="542">
        <v>35</v>
      </c>
      <c r="BH117" s="826"/>
      <c r="BI117" s="827"/>
      <c r="BK117" s="104"/>
      <c r="BL117" s="104"/>
      <c r="BM117" s="104"/>
      <c r="BN117" s="104"/>
      <c r="BO117" s="104"/>
      <c r="BP117" s="104"/>
      <c r="BQ117" s="104"/>
      <c r="BR117" s="104"/>
      <c r="BS117" s="104"/>
      <c r="BT117" s="104"/>
      <c r="BU117" s="104"/>
      <c r="BV117" s="104"/>
      <c r="BW117" s="104"/>
      <c r="BX117" s="147"/>
      <c r="BY117" s="146"/>
      <c r="BZ117" s="542">
        <v>35</v>
      </c>
      <c r="CA117" s="826"/>
      <c r="CB117" s="827"/>
      <c r="CD117" s="104"/>
      <c r="CE117" s="104"/>
      <c r="CF117" s="104"/>
      <c r="CG117" s="104"/>
      <c r="CH117" s="104"/>
      <c r="CI117" s="104"/>
      <c r="CJ117" s="104"/>
      <c r="CK117" s="104"/>
      <c r="CL117" s="104"/>
      <c r="CM117" s="104"/>
      <c r="CN117" s="104"/>
      <c r="CO117" s="104"/>
      <c r="CP117" s="104"/>
      <c r="CQ117" s="147"/>
    </row>
    <row r="118" spans="1:95">
      <c r="A118" s="146"/>
      <c r="B118" s="542">
        <v>36</v>
      </c>
      <c r="C118" s="826"/>
      <c r="D118" s="827"/>
      <c r="F118" s="104"/>
      <c r="G118" s="104"/>
      <c r="H118" s="104"/>
      <c r="I118" s="104"/>
      <c r="J118" s="104"/>
      <c r="K118" s="104"/>
      <c r="L118" s="104"/>
      <c r="M118" s="104"/>
      <c r="N118" s="104"/>
      <c r="O118" s="104"/>
      <c r="P118" s="104"/>
      <c r="Q118" s="104"/>
      <c r="R118" s="104"/>
      <c r="S118" s="147"/>
      <c r="T118" s="146"/>
      <c r="U118" s="542">
        <v>36</v>
      </c>
      <c r="V118" s="826"/>
      <c r="W118" s="827"/>
      <c r="Y118" s="104"/>
      <c r="Z118" s="104"/>
      <c r="AA118" s="104"/>
      <c r="AB118" s="104"/>
      <c r="AC118" s="104"/>
      <c r="AD118" s="104"/>
      <c r="AE118" s="104"/>
      <c r="AF118" s="104"/>
      <c r="AG118" s="104"/>
      <c r="AH118" s="104"/>
      <c r="AI118" s="104"/>
      <c r="AJ118" s="104"/>
      <c r="AK118" s="104"/>
      <c r="AL118" s="147"/>
      <c r="AM118" s="146"/>
      <c r="AN118" s="542">
        <v>36</v>
      </c>
      <c r="AO118" s="826"/>
      <c r="AP118" s="827"/>
      <c r="AR118" s="104"/>
      <c r="AS118" s="104"/>
      <c r="AT118" s="104"/>
      <c r="AU118" s="104"/>
      <c r="AV118" s="104"/>
      <c r="AW118" s="104"/>
      <c r="AX118" s="104"/>
      <c r="AY118" s="104"/>
      <c r="AZ118" s="104"/>
      <c r="BA118" s="104"/>
      <c r="BB118" s="104"/>
      <c r="BC118" s="104"/>
      <c r="BD118" s="104"/>
      <c r="BE118" s="147"/>
      <c r="BF118" s="146"/>
      <c r="BG118" s="542">
        <v>36</v>
      </c>
      <c r="BH118" s="826"/>
      <c r="BI118" s="827"/>
      <c r="BK118" s="104"/>
      <c r="BL118" s="104"/>
      <c r="BM118" s="104"/>
      <c r="BN118" s="104"/>
      <c r="BO118" s="104"/>
      <c r="BP118" s="104"/>
      <c r="BQ118" s="104"/>
      <c r="BR118" s="104"/>
      <c r="BS118" s="104"/>
      <c r="BT118" s="104"/>
      <c r="BU118" s="104"/>
      <c r="BV118" s="104"/>
      <c r="BW118" s="104"/>
      <c r="BX118" s="147"/>
      <c r="BY118" s="146"/>
      <c r="BZ118" s="542">
        <v>36</v>
      </c>
      <c r="CA118" s="826"/>
      <c r="CB118" s="827"/>
      <c r="CD118" s="104"/>
      <c r="CE118" s="104"/>
      <c r="CF118" s="104"/>
      <c r="CG118" s="104"/>
      <c r="CH118" s="104"/>
      <c r="CI118" s="104"/>
      <c r="CJ118" s="104"/>
      <c r="CK118" s="104"/>
      <c r="CL118" s="104"/>
      <c r="CM118" s="104"/>
      <c r="CN118" s="104"/>
      <c r="CO118" s="104"/>
      <c r="CP118" s="104"/>
      <c r="CQ118" s="147"/>
    </row>
    <row r="119" spans="1:95">
      <c r="A119" s="146"/>
      <c r="B119" s="542">
        <v>37</v>
      </c>
      <c r="C119" s="826"/>
      <c r="D119" s="827"/>
      <c r="F119" s="104"/>
      <c r="G119" s="104"/>
      <c r="H119" s="104"/>
      <c r="I119" s="104"/>
      <c r="J119" s="104"/>
      <c r="K119" s="104"/>
      <c r="L119" s="104"/>
      <c r="M119" s="104"/>
      <c r="N119" s="104"/>
      <c r="O119" s="104"/>
      <c r="P119" s="104"/>
      <c r="Q119" s="104"/>
      <c r="R119" s="104"/>
      <c r="S119" s="147"/>
      <c r="T119" s="146"/>
      <c r="U119" s="542">
        <v>37</v>
      </c>
      <c r="V119" s="826"/>
      <c r="W119" s="827"/>
      <c r="Y119" s="104"/>
      <c r="Z119" s="104"/>
      <c r="AA119" s="104"/>
      <c r="AB119" s="104"/>
      <c r="AC119" s="104"/>
      <c r="AD119" s="104"/>
      <c r="AE119" s="104"/>
      <c r="AF119" s="104"/>
      <c r="AG119" s="104"/>
      <c r="AH119" s="104"/>
      <c r="AI119" s="104"/>
      <c r="AJ119" s="104"/>
      <c r="AK119" s="104"/>
      <c r="AL119" s="147"/>
      <c r="AM119" s="146"/>
      <c r="AN119" s="542">
        <v>37</v>
      </c>
      <c r="AO119" s="826"/>
      <c r="AP119" s="827"/>
      <c r="AR119" s="104"/>
      <c r="AS119" s="104"/>
      <c r="AT119" s="104"/>
      <c r="AU119" s="104"/>
      <c r="AV119" s="104"/>
      <c r="AW119" s="104"/>
      <c r="AX119" s="104"/>
      <c r="AY119" s="104"/>
      <c r="AZ119" s="104"/>
      <c r="BA119" s="104"/>
      <c r="BB119" s="104"/>
      <c r="BC119" s="104"/>
      <c r="BD119" s="104"/>
      <c r="BE119" s="147"/>
      <c r="BF119" s="146"/>
      <c r="BG119" s="542">
        <v>37</v>
      </c>
      <c r="BH119" s="826"/>
      <c r="BI119" s="827"/>
      <c r="BK119" s="104"/>
      <c r="BL119" s="104"/>
      <c r="BM119" s="104"/>
      <c r="BN119" s="104"/>
      <c r="BO119" s="104"/>
      <c r="BP119" s="104"/>
      <c r="BQ119" s="104"/>
      <c r="BR119" s="104"/>
      <c r="BS119" s="104"/>
      <c r="BT119" s="104"/>
      <c r="BU119" s="104"/>
      <c r="BV119" s="104"/>
      <c r="BW119" s="104"/>
      <c r="BX119" s="147"/>
      <c r="BY119" s="146"/>
      <c r="BZ119" s="542">
        <v>37</v>
      </c>
      <c r="CA119" s="826"/>
      <c r="CB119" s="827"/>
      <c r="CD119" s="104"/>
      <c r="CE119" s="104"/>
      <c r="CF119" s="104"/>
      <c r="CG119" s="104"/>
      <c r="CH119" s="104"/>
      <c r="CI119" s="104"/>
      <c r="CJ119" s="104"/>
      <c r="CK119" s="104"/>
      <c r="CL119" s="104"/>
      <c r="CM119" s="104"/>
      <c r="CN119" s="104"/>
      <c r="CO119" s="104"/>
      <c r="CP119" s="104"/>
      <c r="CQ119" s="147"/>
    </row>
    <row r="120" spans="1:95">
      <c r="A120" s="146"/>
      <c r="B120" s="542">
        <v>38</v>
      </c>
      <c r="C120" s="826"/>
      <c r="D120" s="827"/>
      <c r="F120" s="104"/>
      <c r="G120" s="104"/>
      <c r="H120" s="104"/>
      <c r="I120" s="104"/>
      <c r="J120" s="104"/>
      <c r="K120" s="104"/>
      <c r="L120" s="104"/>
      <c r="M120" s="104"/>
      <c r="N120" s="104"/>
      <c r="O120" s="104"/>
      <c r="P120" s="104"/>
      <c r="Q120" s="104"/>
      <c r="R120" s="104"/>
      <c r="S120" s="147"/>
      <c r="T120" s="146"/>
      <c r="U120" s="542">
        <v>38</v>
      </c>
      <c r="V120" s="826"/>
      <c r="W120" s="827"/>
      <c r="Y120" s="104"/>
      <c r="Z120" s="104"/>
      <c r="AA120" s="104"/>
      <c r="AB120" s="104"/>
      <c r="AC120" s="104"/>
      <c r="AD120" s="104"/>
      <c r="AE120" s="104"/>
      <c r="AF120" s="104"/>
      <c r="AG120" s="104"/>
      <c r="AH120" s="104"/>
      <c r="AI120" s="104"/>
      <c r="AJ120" s="104"/>
      <c r="AK120" s="104"/>
      <c r="AL120" s="147"/>
      <c r="AM120" s="146"/>
      <c r="AN120" s="542">
        <v>38</v>
      </c>
      <c r="AO120" s="826"/>
      <c r="AP120" s="827"/>
      <c r="AR120" s="104"/>
      <c r="AS120" s="104"/>
      <c r="AT120" s="104"/>
      <c r="AU120" s="104"/>
      <c r="AV120" s="104"/>
      <c r="AW120" s="104"/>
      <c r="AX120" s="104"/>
      <c r="AY120" s="104"/>
      <c r="AZ120" s="104"/>
      <c r="BA120" s="104"/>
      <c r="BB120" s="104"/>
      <c r="BC120" s="104"/>
      <c r="BD120" s="104"/>
      <c r="BE120" s="147"/>
      <c r="BF120" s="146"/>
      <c r="BG120" s="542">
        <v>38</v>
      </c>
      <c r="BH120" s="826"/>
      <c r="BI120" s="827"/>
      <c r="BK120" s="104"/>
      <c r="BL120" s="104"/>
      <c r="BM120" s="104"/>
      <c r="BN120" s="104"/>
      <c r="BO120" s="104"/>
      <c r="BP120" s="104"/>
      <c r="BQ120" s="104"/>
      <c r="BR120" s="104"/>
      <c r="BS120" s="104"/>
      <c r="BT120" s="104"/>
      <c r="BU120" s="104"/>
      <c r="BV120" s="104"/>
      <c r="BW120" s="104"/>
      <c r="BX120" s="147"/>
      <c r="BY120" s="146"/>
      <c r="BZ120" s="542">
        <v>38</v>
      </c>
      <c r="CA120" s="826"/>
      <c r="CB120" s="827"/>
      <c r="CD120" s="104"/>
      <c r="CE120" s="104"/>
      <c r="CF120" s="104"/>
      <c r="CG120" s="104"/>
      <c r="CH120" s="104"/>
      <c r="CI120" s="104"/>
      <c r="CJ120" s="104"/>
      <c r="CK120" s="104"/>
      <c r="CL120" s="104"/>
      <c r="CM120" s="104"/>
      <c r="CN120" s="104"/>
      <c r="CO120" s="104"/>
      <c r="CP120" s="104"/>
      <c r="CQ120" s="147"/>
    </row>
    <row r="121" spans="1:95">
      <c r="A121" s="146"/>
      <c r="B121" s="542">
        <v>39</v>
      </c>
      <c r="C121" s="826"/>
      <c r="D121" s="827"/>
      <c r="F121" s="104"/>
      <c r="G121" s="104"/>
      <c r="H121" s="104"/>
      <c r="I121" s="104"/>
      <c r="J121" s="104"/>
      <c r="K121" s="104"/>
      <c r="L121" s="104"/>
      <c r="M121" s="104"/>
      <c r="N121" s="104"/>
      <c r="O121" s="104"/>
      <c r="P121" s="104"/>
      <c r="Q121" s="104"/>
      <c r="R121" s="104"/>
      <c r="S121" s="147"/>
      <c r="T121" s="146"/>
      <c r="U121" s="542">
        <v>39</v>
      </c>
      <c r="V121" s="826"/>
      <c r="W121" s="827"/>
      <c r="Y121" s="104"/>
      <c r="Z121" s="104"/>
      <c r="AA121" s="104"/>
      <c r="AB121" s="104"/>
      <c r="AC121" s="104"/>
      <c r="AD121" s="104"/>
      <c r="AE121" s="104"/>
      <c r="AF121" s="104"/>
      <c r="AG121" s="104"/>
      <c r="AH121" s="104"/>
      <c r="AI121" s="104"/>
      <c r="AJ121" s="104"/>
      <c r="AK121" s="104"/>
      <c r="AL121" s="147"/>
      <c r="AM121" s="146"/>
      <c r="AN121" s="542">
        <v>39</v>
      </c>
      <c r="AO121" s="826"/>
      <c r="AP121" s="827"/>
      <c r="AR121" s="104"/>
      <c r="AS121" s="104"/>
      <c r="AT121" s="104"/>
      <c r="AU121" s="104"/>
      <c r="AV121" s="104"/>
      <c r="AW121" s="104"/>
      <c r="AX121" s="104"/>
      <c r="AY121" s="104"/>
      <c r="AZ121" s="104"/>
      <c r="BA121" s="104"/>
      <c r="BB121" s="104"/>
      <c r="BC121" s="104"/>
      <c r="BD121" s="104"/>
      <c r="BE121" s="147"/>
      <c r="BF121" s="146"/>
      <c r="BG121" s="542">
        <v>39</v>
      </c>
      <c r="BH121" s="826"/>
      <c r="BI121" s="827"/>
      <c r="BK121" s="104"/>
      <c r="BL121" s="104"/>
      <c r="BM121" s="104"/>
      <c r="BN121" s="104"/>
      <c r="BO121" s="104"/>
      <c r="BP121" s="104"/>
      <c r="BQ121" s="104"/>
      <c r="BR121" s="104"/>
      <c r="BS121" s="104"/>
      <c r="BT121" s="104"/>
      <c r="BU121" s="104"/>
      <c r="BV121" s="104"/>
      <c r="BW121" s="104"/>
      <c r="BX121" s="147"/>
      <c r="BY121" s="146"/>
      <c r="BZ121" s="542">
        <v>39</v>
      </c>
      <c r="CA121" s="826"/>
      <c r="CB121" s="827"/>
      <c r="CD121" s="104"/>
      <c r="CE121" s="104"/>
      <c r="CF121" s="104"/>
      <c r="CG121" s="104"/>
      <c r="CH121" s="104"/>
      <c r="CI121" s="104"/>
      <c r="CJ121" s="104"/>
      <c r="CK121" s="104"/>
      <c r="CL121" s="104"/>
      <c r="CM121" s="104"/>
      <c r="CN121" s="104"/>
      <c r="CO121" s="104"/>
      <c r="CP121" s="104"/>
      <c r="CQ121" s="147"/>
    </row>
    <row r="122" spans="1:95">
      <c r="A122" s="146"/>
      <c r="B122" s="542">
        <v>40</v>
      </c>
      <c r="C122" s="826"/>
      <c r="D122" s="827"/>
      <c r="F122" s="104"/>
      <c r="G122" s="104"/>
      <c r="H122" s="104"/>
      <c r="I122" s="104"/>
      <c r="J122" s="104"/>
      <c r="K122" s="104"/>
      <c r="L122" s="104"/>
      <c r="M122" s="104"/>
      <c r="N122" s="104"/>
      <c r="O122" s="104"/>
      <c r="P122" s="104"/>
      <c r="Q122" s="104"/>
      <c r="R122" s="104"/>
      <c r="S122" s="147"/>
      <c r="T122" s="146"/>
      <c r="U122" s="542">
        <v>40</v>
      </c>
      <c r="V122" s="826"/>
      <c r="W122" s="827"/>
      <c r="Y122" s="104"/>
      <c r="Z122" s="104"/>
      <c r="AA122" s="104"/>
      <c r="AB122" s="104"/>
      <c r="AC122" s="104"/>
      <c r="AD122" s="104"/>
      <c r="AE122" s="104"/>
      <c r="AF122" s="104"/>
      <c r="AG122" s="104"/>
      <c r="AH122" s="104"/>
      <c r="AI122" s="104"/>
      <c r="AJ122" s="104"/>
      <c r="AK122" s="104"/>
      <c r="AL122" s="147"/>
      <c r="AM122" s="146"/>
      <c r="AN122" s="542">
        <v>40</v>
      </c>
      <c r="AO122" s="826"/>
      <c r="AP122" s="827"/>
      <c r="AR122" s="104"/>
      <c r="AS122" s="104"/>
      <c r="AT122" s="104"/>
      <c r="AU122" s="104"/>
      <c r="AV122" s="104"/>
      <c r="AW122" s="104"/>
      <c r="AX122" s="104"/>
      <c r="AY122" s="104"/>
      <c r="AZ122" s="104"/>
      <c r="BA122" s="104"/>
      <c r="BB122" s="104"/>
      <c r="BC122" s="104"/>
      <c r="BD122" s="104"/>
      <c r="BE122" s="147"/>
      <c r="BF122" s="146"/>
      <c r="BG122" s="542">
        <v>40</v>
      </c>
      <c r="BH122" s="826"/>
      <c r="BI122" s="827"/>
      <c r="BK122" s="104"/>
      <c r="BL122" s="104"/>
      <c r="BM122" s="104"/>
      <c r="BN122" s="104"/>
      <c r="BO122" s="104"/>
      <c r="BP122" s="104"/>
      <c r="BQ122" s="104"/>
      <c r="BR122" s="104"/>
      <c r="BS122" s="104"/>
      <c r="BT122" s="104"/>
      <c r="BU122" s="104"/>
      <c r="BV122" s="104"/>
      <c r="BW122" s="104"/>
      <c r="BX122" s="147"/>
      <c r="BY122" s="146"/>
      <c r="BZ122" s="542">
        <v>40</v>
      </c>
      <c r="CA122" s="826"/>
      <c r="CB122" s="827"/>
      <c r="CD122" s="104"/>
      <c r="CE122" s="104"/>
      <c r="CF122" s="104"/>
      <c r="CG122" s="104"/>
      <c r="CH122" s="104"/>
      <c r="CI122" s="104"/>
      <c r="CJ122" s="104"/>
      <c r="CK122" s="104"/>
      <c r="CL122" s="104"/>
      <c r="CM122" s="104"/>
      <c r="CN122" s="104"/>
      <c r="CO122" s="104"/>
      <c r="CP122" s="104"/>
      <c r="CQ122" s="147"/>
    </row>
    <row r="123" spans="1:95">
      <c r="A123" s="146"/>
      <c r="B123" s="542">
        <v>41</v>
      </c>
      <c r="C123" s="826"/>
      <c r="D123" s="827"/>
      <c r="F123" s="104"/>
      <c r="G123" s="104"/>
      <c r="H123" s="104"/>
      <c r="I123" s="104"/>
      <c r="J123" s="104"/>
      <c r="K123" s="104"/>
      <c r="L123" s="104"/>
      <c r="M123" s="104"/>
      <c r="N123" s="104"/>
      <c r="O123" s="104"/>
      <c r="P123" s="104"/>
      <c r="Q123" s="104"/>
      <c r="R123" s="104"/>
      <c r="S123" s="147"/>
      <c r="T123" s="146"/>
      <c r="U123" s="542">
        <v>41</v>
      </c>
      <c r="V123" s="826"/>
      <c r="W123" s="827"/>
      <c r="Y123" s="104"/>
      <c r="Z123" s="104"/>
      <c r="AA123" s="104"/>
      <c r="AB123" s="104"/>
      <c r="AC123" s="104"/>
      <c r="AD123" s="104"/>
      <c r="AE123" s="104"/>
      <c r="AF123" s="104"/>
      <c r="AG123" s="104"/>
      <c r="AH123" s="104"/>
      <c r="AI123" s="104"/>
      <c r="AJ123" s="104"/>
      <c r="AK123" s="104"/>
      <c r="AL123" s="147"/>
      <c r="AM123" s="146"/>
      <c r="AN123" s="542">
        <v>41</v>
      </c>
      <c r="AO123" s="826"/>
      <c r="AP123" s="827"/>
      <c r="AR123" s="104"/>
      <c r="AS123" s="104"/>
      <c r="AT123" s="104"/>
      <c r="AU123" s="104"/>
      <c r="AV123" s="104"/>
      <c r="AW123" s="104"/>
      <c r="AX123" s="104"/>
      <c r="AY123" s="104"/>
      <c r="AZ123" s="104"/>
      <c r="BA123" s="104"/>
      <c r="BB123" s="104"/>
      <c r="BC123" s="104"/>
      <c r="BD123" s="104"/>
      <c r="BE123" s="147"/>
      <c r="BF123" s="146"/>
      <c r="BG123" s="542">
        <v>41</v>
      </c>
      <c r="BH123" s="826"/>
      <c r="BI123" s="827"/>
      <c r="BK123" s="104"/>
      <c r="BL123" s="104"/>
      <c r="BM123" s="104"/>
      <c r="BN123" s="104"/>
      <c r="BO123" s="104"/>
      <c r="BP123" s="104"/>
      <c r="BQ123" s="104"/>
      <c r="BR123" s="104"/>
      <c r="BS123" s="104"/>
      <c r="BT123" s="104"/>
      <c r="BU123" s="104"/>
      <c r="BV123" s="104"/>
      <c r="BW123" s="104"/>
      <c r="BX123" s="147"/>
      <c r="BY123" s="146"/>
      <c r="BZ123" s="542">
        <v>41</v>
      </c>
      <c r="CA123" s="826"/>
      <c r="CB123" s="827"/>
      <c r="CD123" s="104"/>
      <c r="CE123" s="104"/>
      <c r="CF123" s="104"/>
      <c r="CG123" s="104"/>
      <c r="CH123" s="104"/>
      <c r="CI123" s="104"/>
      <c r="CJ123" s="104"/>
      <c r="CK123" s="104"/>
      <c r="CL123" s="104"/>
      <c r="CM123" s="104"/>
      <c r="CN123" s="104"/>
      <c r="CO123" s="104"/>
      <c r="CP123" s="104"/>
      <c r="CQ123" s="147"/>
    </row>
    <row r="124" spans="1:95">
      <c r="A124" s="146"/>
      <c r="B124" s="542">
        <v>42</v>
      </c>
      <c r="C124" s="826"/>
      <c r="D124" s="827"/>
      <c r="F124" s="104"/>
      <c r="G124" s="104"/>
      <c r="H124" s="104"/>
      <c r="I124" s="104"/>
      <c r="J124" s="104"/>
      <c r="K124" s="104"/>
      <c r="L124" s="104"/>
      <c r="M124" s="104"/>
      <c r="N124" s="104"/>
      <c r="O124" s="104"/>
      <c r="P124" s="104"/>
      <c r="Q124" s="104"/>
      <c r="R124" s="104"/>
      <c r="S124" s="147"/>
      <c r="T124" s="146"/>
      <c r="U124" s="542">
        <v>42</v>
      </c>
      <c r="V124" s="826"/>
      <c r="W124" s="827"/>
      <c r="Y124" s="104"/>
      <c r="Z124" s="104"/>
      <c r="AA124" s="104"/>
      <c r="AB124" s="104"/>
      <c r="AC124" s="104"/>
      <c r="AD124" s="104"/>
      <c r="AE124" s="104"/>
      <c r="AF124" s="104"/>
      <c r="AG124" s="104"/>
      <c r="AH124" s="104"/>
      <c r="AI124" s="104"/>
      <c r="AJ124" s="104"/>
      <c r="AK124" s="104"/>
      <c r="AL124" s="147"/>
      <c r="AM124" s="146"/>
      <c r="AN124" s="542">
        <v>42</v>
      </c>
      <c r="AO124" s="826"/>
      <c r="AP124" s="827"/>
      <c r="AR124" s="104"/>
      <c r="AS124" s="104"/>
      <c r="AT124" s="104"/>
      <c r="AU124" s="104"/>
      <c r="AV124" s="104"/>
      <c r="AW124" s="104"/>
      <c r="AX124" s="104"/>
      <c r="AY124" s="104"/>
      <c r="AZ124" s="104"/>
      <c r="BA124" s="104"/>
      <c r="BB124" s="104"/>
      <c r="BC124" s="104"/>
      <c r="BD124" s="104"/>
      <c r="BE124" s="147"/>
      <c r="BF124" s="146"/>
      <c r="BG124" s="542">
        <v>42</v>
      </c>
      <c r="BH124" s="826"/>
      <c r="BI124" s="827"/>
      <c r="BK124" s="104"/>
      <c r="BL124" s="104"/>
      <c r="BM124" s="104"/>
      <c r="BN124" s="104"/>
      <c r="BO124" s="104"/>
      <c r="BP124" s="104"/>
      <c r="BQ124" s="104"/>
      <c r="BR124" s="104"/>
      <c r="BS124" s="104"/>
      <c r="BT124" s="104"/>
      <c r="BU124" s="104"/>
      <c r="BV124" s="104"/>
      <c r="BW124" s="104"/>
      <c r="BX124" s="147"/>
      <c r="BY124" s="146"/>
      <c r="BZ124" s="542">
        <v>42</v>
      </c>
      <c r="CA124" s="826"/>
      <c r="CB124" s="827"/>
      <c r="CD124" s="104"/>
      <c r="CE124" s="104"/>
      <c r="CF124" s="104"/>
      <c r="CG124" s="104"/>
      <c r="CH124" s="104"/>
      <c r="CI124" s="104"/>
      <c r="CJ124" s="104"/>
      <c r="CK124" s="104"/>
      <c r="CL124" s="104"/>
      <c r="CM124" s="104"/>
      <c r="CN124" s="104"/>
      <c r="CO124" s="104"/>
      <c r="CP124" s="104"/>
      <c r="CQ124" s="147"/>
    </row>
    <row r="125" spans="1:95">
      <c r="A125" s="146"/>
      <c r="B125" s="542">
        <v>43</v>
      </c>
      <c r="C125" s="826"/>
      <c r="D125" s="827"/>
      <c r="F125" s="104"/>
      <c r="G125" s="104"/>
      <c r="H125" s="104"/>
      <c r="I125" s="104"/>
      <c r="J125" s="104"/>
      <c r="K125" s="104"/>
      <c r="L125" s="104"/>
      <c r="M125" s="104"/>
      <c r="N125" s="104"/>
      <c r="O125" s="104"/>
      <c r="P125" s="104"/>
      <c r="Q125" s="104"/>
      <c r="R125" s="104"/>
      <c r="S125" s="147"/>
      <c r="T125" s="146"/>
      <c r="U125" s="542">
        <v>43</v>
      </c>
      <c r="V125" s="826"/>
      <c r="W125" s="827"/>
      <c r="Y125" s="104"/>
      <c r="Z125" s="104"/>
      <c r="AA125" s="104"/>
      <c r="AB125" s="104"/>
      <c r="AC125" s="104"/>
      <c r="AD125" s="104"/>
      <c r="AE125" s="104"/>
      <c r="AF125" s="104"/>
      <c r="AG125" s="104"/>
      <c r="AH125" s="104"/>
      <c r="AI125" s="104"/>
      <c r="AJ125" s="104"/>
      <c r="AK125" s="104"/>
      <c r="AL125" s="147"/>
      <c r="AM125" s="146"/>
      <c r="AN125" s="542">
        <v>43</v>
      </c>
      <c r="AO125" s="826"/>
      <c r="AP125" s="827"/>
      <c r="AR125" s="104"/>
      <c r="AS125" s="104"/>
      <c r="AT125" s="104"/>
      <c r="AU125" s="104"/>
      <c r="AV125" s="104"/>
      <c r="AW125" s="104"/>
      <c r="AX125" s="104"/>
      <c r="AY125" s="104"/>
      <c r="AZ125" s="104"/>
      <c r="BA125" s="104"/>
      <c r="BB125" s="104"/>
      <c r="BC125" s="104"/>
      <c r="BD125" s="104"/>
      <c r="BE125" s="147"/>
      <c r="BF125" s="146"/>
      <c r="BG125" s="542">
        <v>43</v>
      </c>
      <c r="BH125" s="826"/>
      <c r="BI125" s="827"/>
      <c r="BK125" s="104"/>
      <c r="BL125" s="104"/>
      <c r="BM125" s="104"/>
      <c r="BN125" s="104"/>
      <c r="BO125" s="104"/>
      <c r="BP125" s="104"/>
      <c r="BQ125" s="104"/>
      <c r="BR125" s="104"/>
      <c r="BS125" s="104"/>
      <c r="BT125" s="104"/>
      <c r="BU125" s="104"/>
      <c r="BV125" s="104"/>
      <c r="BW125" s="104"/>
      <c r="BX125" s="147"/>
      <c r="BY125" s="146"/>
      <c r="BZ125" s="542">
        <v>43</v>
      </c>
      <c r="CA125" s="826"/>
      <c r="CB125" s="827"/>
      <c r="CD125" s="104"/>
      <c r="CE125" s="104"/>
      <c r="CF125" s="104"/>
      <c r="CG125" s="104"/>
      <c r="CH125" s="104"/>
      <c r="CI125" s="104"/>
      <c r="CJ125" s="104"/>
      <c r="CK125" s="104"/>
      <c r="CL125" s="104"/>
      <c r="CM125" s="104"/>
      <c r="CN125" s="104"/>
      <c r="CO125" s="104"/>
      <c r="CP125" s="104"/>
      <c r="CQ125" s="147"/>
    </row>
    <row r="126" spans="1:95">
      <c r="A126" s="146"/>
      <c r="B126" s="542">
        <v>44</v>
      </c>
      <c r="C126" s="826"/>
      <c r="D126" s="827"/>
      <c r="F126" s="104"/>
      <c r="G126" s="104"/>
      <c r="H126" s="104"/>
      <c r="I126" s="104"/>
      <c r="J126" s="104"/>
      <c r="K126" s="104"/>
      <c r="L126" s="104"/>
      <c r="M126" s="104"/>
      <c r="N126" s="104"/>
      <c r="O126" s="104"/>
      <c r="P126" s="104"/>
      <c r="Q126" s="104"/>
      <c r="R126" s="104"/>
      <c r="S126" s="147"/>
      <c r="T126" s="146"/>
      <c r="U126" s="542">
        <v>44</v>
      </c>
      <c r="V126" s="826"/>
      <c r="W126" s="827"/>
      <c r="Y126" s="104"/>
      <c r="Z126" s="104"/>
      <c r="AA126" s="104"/>
      <c r="AB126" s="104"/>
      <c r="AC126" s="104"/>
      <c r="AD126" s="104"/>
      <c r="AE126" s="104"/>
      <c r="AF126" s="104"/>
      <c r="AG126" s="104"/>
      <c r="AH126" s="104"/>
      <c r="AI126" s="104"/>
      <c r="AJ126" s="104"/>
      <c r="AK126" s="104"/>
      <c r="AL126" s="147"/>
      <c r="AM126" s="146"/>
      <c r="AN126" s="542">
        <v>44</v>
      </c>
      <c r="AO126" s="826"/>
      <c r="AP126" s="827"/>
      <c r="AR126" s="104"/>
      <c r="AS126" s="104"/>
      <c r="AT126" s="104"/>
      <c r="AU126" s="104"/>
      <c r="AV126" s="104"/>
      <c r="AW126" s="104"/>
      <c r="AX126" s="104"/>
      <c r="AY126" s="104"/>
      <c r="AZ126" s="104"/>
      <c r="BA126" s="104"/>
      <c r="BB126" s="104"/>
      <c r="BC126" s="104"/>
      <c r="BD126" s="104"/>
      <c r="BE126" s="147"/>
      <c r="BF126" s="146"/>
      <c r="BG126" s="542">
        <v>44</v>
      </c>
      <c r="BH126" s="826"/>
      <c r="BI126" s="827"/>
      <c r="BK126" s="104"/>
      <c r="BL126" s="104"/>
      <c r="BM126" s="104"/>
      <c r="BN126" s="104"/>
      <c r="BO126" s="104"/>
      <c r="BP126" s="104"/>
      <c r="BQ126" s="104"/>
      <c r="BR126" s="104"/>
      <c r="BS126" s="104"/>
      <c r="BT126" s="104"/>
      <c r="BU126" s="104"/>
      <c r="BV126" s="104"/>
      <c r="BW126" s="104"/>
      <c r="BX126" s="147"/>
      <c r="BY126" s="146"/>
      <c r="BZ126" s="542">
        <v>44</v>
      </c>
      <c r="CA126" s="826"/>
      <c r="CB126" s="827"/>
      <c r="CD126" s="104"/>
      <c r="CE126" s="104"/>
      <c r="CF126" s="104"/>
      <c r="CG126" s="104"/>
      <c r="CH126" s="104"/>
      <c r="CI126" s="104"/>
      <c r="CJ126" s="104"/>
      <c r="CK126" s="104"/>
      <c r="CL126" s="104"/>
      <c r="CM126" s="104"/>
      <c r="CN126" s="104"/>
      <c r="CO126" s="104"/>
      <c r="CP126" s="104"/>
      <c r="CQ126" s="147"/>
    </row>
    <row r="127" spans="1:95">
      <c r="A127" s="146"/>
      <c r="B127" s="542">
        <v>45</v>
      </c>
      <c r="C127" s="826"/>
      <c r="D127" s="827"/>
      <c r="F127" s="104"/>
      <c r="G127" s="104"/>
      <c r="H127" s="104"/>
      <c r="I127" s="104"/>
      <c r="J127" s="104"/>
      <c r="K127" s="104"/>
      <c r="L127" s="104"/>
      <c r="M127" s="104"/>
      <c r="N127" s="104"/>
      <c r="O127" s="104"/>
      <c r="P127" s="104"/>
      <c r="Q127" s="104"/>
      <c r="R127" s="104"/>
      <c r="S127" s="147"/>
      <c r="T127" s="146"/>
      <c r="U127" s="542">
        <v>45</v>
      </c>
      <c r="V127" s="826"/>
      <c r="W127" s="827"/>
      <c r="Y127" s="104"/>
      <c r="Z127" s="104"/>
      <c r="AA127" s="104"/>
      <c r="AB127" s="104"/>
      <c r="AC127" s="104"/>
      <c r="AD127" s="104"/>
      <c r="AE127" s="104"/>
      <c r="AF127" s="104"/>
      <c r="AG127" s="104"/>
      <c r="AH127" s="104"/>
      <c r="AI127" s="104"/>
      <c r="AJ127" s="104"/>
      <c r="AK127" s="104"/>
      <c r="AL127" s="147"/>
      <c r="AM127" s="146"/>
      <c r="AN127" s="542">
        <v>45</v>
      </c>
      <c r="AO127" s="826"/>
      <c r="AP127" s="827"/>
      <c r="AR127" s="104"/>
      <c r="AS127" s="104"/>
      <c r="AT127" s="104"/>
      <c r="AU127" s="104"/>
      <c r="AV127" s="104"/>
      <c r="AW127" s="104"/>
      <c r="AX127" s="104"/>
      <c r="AY127" s="104"/>
      <c r="AZ127" s="104"/>
      <c r="BA127" s="104"/>
      <c r="BB127" s="104"/>
      <c r="BC127" s="104"/>
      <c r="BD127" s="104"/>
      <c r="BE127" s="147"/>
      <c r="BF127" s="146"/>
      <c r="BG127" s="542">
        <v>45</v>
      </c>
      <c r="BH127" s="826"/>
      <c r="BI127" s="827"/>
      <c r="BK127" s="104"/>
      <c r="BL127" s="104"/>
      <c r="BM127" s="104"/>
      <c r="BN127" s="104"/>
      <c r="BO127" s="104"/>
      <c r="BP127" s="104"/>
      <c r="BQ127" s="104"/>
      <c r="BR127" s="104"/>
      <c r="BS127" s="104"/>
      <c r="BT127" s="104"/>
      <c r="BU127" s="104"/>
      <c r="BV127" s="104"/>
      <c r="BW127" s="104"/>
      <c r="BX127" s="147"/>
      <c r="BY127" s="146"/>
      <c r="BZ127" s="542">
        <v>45</v>
      </c>
      <c r="CA127" s="826"/>
      <c r="CB127" s="827"/>
      <c r="CD127" s="104"/>
      <c r="CE127" s="104"/>
      <c r="CF127" s="104"/>
      <c r="CG127" s="104"/>
      <c r="CH127" s="104"/>
      <c r="CI127" s="104"/>
      <c r="CJ127" s="104"/>
      <c r="CK127" s="104"/>
      <c r="CL127" s="104"/>
      <c r="CM127" s="104"/>
      <c r="CN127" s="104"/>
      <c r="CO127" s="104"/>
      <c r="CP127" s="104"/>
      <c r="CQ127" s="147"/>
    </row>
    <row r="128" spans="1:95">
      <c r="A128" s="146"/>
      <c r="B128" s="542">
        <v>46</v>
      </c>
      <c r="C128" s="826"/>
      <c r="D128" s="827"/>
      <c r="F128" s="104"/>
      <c r="G128" s="104"/>
      <c r="H128" s="104"/>
      <c r="I128" s="104"/>
      <c r="J128" s="104"/>
      <c r="K128" s="104"/>
      <c r="L128" s="104"/>
      <c r="M128" s="104"/>
      <c r="N128" s="104"/>
      <c r="O128" s="104"/>
      <c r="P128" s="104"/>
      <c r="Q128" s="104"/>
      <c r="R128" s="104"/>
      <c r="S128" s="147"/>
      <c r="T128" s="146"/>
      <c r="U128" s="542">
        <v>46</v>
      </c>
      <c r="V128" s="826"/>
      <c r="W128" s="827"/>
      <c r="Y128" s="104"/>
      <c r="Z128" s="104"/>
      <c r="AA128" s="104"/>
      <c r="AB128" s="104"/>
      <c r="AC128" s="104"/>
      <c r="AD128" s="104"/>
      <c r="AE128" s="104"/>
      <c r="AF128" s="104"/>
      <c r="AG128" s="104"/>
      <c r="AH128" s="104"/>
      <c r="AI128" s="104"/>
      <c r="AJ128" s="104"/>
      <c r="AK128" s="104"/>
      <c r="AL128" s="147"/>
      <c r="AM128" s="146"/>
      <c r="AN128" s="542">
        <v>46</v>
      </c>
      <c r="AO128" s="826"/>
      <c r="AP128" s="827"/>
      <c r="AR128" s="104"/>
      <c r="AS128" s="104"/>
      <c r="AT128" s="104"/>
      <c r="AU128" s="104"/>
      <c r="AV128" s="104"/>
      <c r="AW128" s="104"/>
      <c r="AX128" s="104"/>
      <c r="AY128" s="104"/>
      <c r="AZ128" s="104"/>
      <c r="BA128" s="104"/>
      <c r="BB128" s="104"/>
      <c r="BC128" s="104"/>
      <c r="BD128" s="104"/>
      <c r="BE128" s="147"/>
      <c r="BF128" s="146"/>
      <c r="BG128" s="542">
        <v>46</v>
      </c>
      <c r="BH128" s="826"/>
      <c r="BI128" s="827"/>
      <c r="BK128" s="104"/>
      <c r="BL128" s="104"/>
      <c r="BM128" s="104"/>
      <c r="BN128" s="104"/>
      <c r="BO128" s="104"/>
      <c r="BP128" s="104"/>
      <c r="BQ128" s="104"/>
      <c r="BR128" s="104"/>
      <c r="BS128" s="104"/>
      <c r="BT128" s="104"/>
      <c r="BU128" s="104"/>
      <c r="BV128" s="104"/>
      <c r="BW128" s="104"/>
      <c r="BX128" s="147"/>
      <c r="BY128" s="146"/>
      <c r="BZ128" s="542">
        <v>46</v>
      </c>
      <c r="CA128" s="826"/>
      <c r="CB128" s="827"/>
      <c r="CD128" s="104"/>
      <c r="CE128" s="104"/>
      <c r="CF128" s="104"/>
      <c r="CG128" s="104"/>
      <c r="CH128" s="104"/>
      <c r="CI128" s="104"/>
      <c r="CJ128" s="104"/>
      <c r="CK128" s="104"/>
      <c r="CL128" s="104"/>
      <c r="CM128" s="104"/>
      <c r="CN128" s="104"/>
      <c r="CO128" s="104"/>
      <c r="CP128" s="104"/>
      <c r="CQ128" s="147"/>
    </row>
    <row r="129" spans="1:95">
      <c r="A129" s="146"/>
      <c r="B129" s="542">
        <v>47</v>
      </c>
      <c r="C129" s="826"/>
      <c r="D129" s="827"/>
      <c r="F129" s="104"/>
      <c r="G129" s="104"/>
      <c r="H129" s="104"/>
      <c r="I129" s="104"/>
      <c r="J129" s="104"/>
      <c r="K129" s="104"/>
      <c r="L129" s="104"/>
      <c r="M129" s="104"/>
      <c r="N129" s="104"/>
      <c r="O129" s="104"/>
      <c r="P129" s="104"/>
      <c r="Q129" s="104"/>
      <c r="R129" s="104"/>
      <c r="S129" s="147"/>
      <c r="T129" s="146"/>
      <c r="U129" s="542">
        <v>47</v>
      </c>
      <c r="V129" s="826"/>
      <c r="W129" s="827"/>
      <c r="Y129" s="104"/>
      <c r="Z129" s="104"/>
      <c r="AA129" s="104"/>
      <c r="AB129" s="104"/>
      <c r="AC129" s="104"/>
      <c r="AD129" s="104"/>
      <c r="AE129" s="104"/>
      <c r="AF129" s="104"/>
      <c r="AG129" s="104"/>
      <c r="AH129" s="104"/>
      <c r="AI129" s="104"/>
      <c r="AJ129" s="104"/>
      <c r="AK129" s="104"/>
      <c r="AL129" s="147"/>
      <c r="AM129" s="146"/>
      <c r="AN129" s="542">
        <v>47</v>
      </c>
      <c r="AO129" s="826"/>
      <c r="AP129" s="827"/>
      <c r="AR129" s="104"/>
      <c r="AS129" s="104"/>
      <c r="AT129" s="104"/>
      <c r="AU129" s="104"/>
      <c r="AV129" s="104"/>
      <c r="AW129" s="104"/>
      <c r="AX129" s="104"/>
      <c r="AY129" s="104"/>
      <c r="AZ129" s="104"/>
      <c r="BA129" s="104"/>
      <c r="BB129" s="104"/>
      <c r="BC129" s="104"/>
      <c r="BD129" s="104"/>
      <c r="BE129" s="147"/>
      <c r="BF129" s="146"/>
      <c r="BG129" s="542">
        <v>47</v>
      </c>
      <c r="BH129" s="826"/>
      <c r="BI129" s="827"/>
      <c r="BK129" s="104"/>
      <c r="BL129" s="104"/>
      <c r="BM129" s="104"/>
      <c r="BN129" s="104"/>
      <c r="BO129" s="104"/>
      <c r="BP129" s="104"/>
      <c r="BQ129" s="104"/>
      <c r="BR129" s="104"/>
      <c r="BS129" s="104"/>
      <c r="BT129" s="104"/>
      <c r="BU129" s="104"/>
      <c r="BV129" s="104"/>
      <c r="BW129" s="104"/>
      <c r="BX129" s="147"/>
      <c r="BY129" s="146"/>
      <c r="BZ129" s="542">
        <v>47</v>
      </c>
      <c r="CA129" s="826"/>
      <c r="CB129" s="827"/>
      <c r="CD129" s="104"/>
      <c r="CE129" s="104"/>
      <c r="CF129" s="104"/>
      <c r="CG129" s="104"/>
      <c r="CH129" s="104"/>
      <c r="CI129" s="104"/>
      <c r="CJ129" s="104"/>
      <c r="CK129" s="104"/>
      <c r="CL129" s="104"/>
      <c r="CM129" s="104"/>
      <c r="CN129" s="104"/>
      <c r="CO129" s="104"/>
      <c r="CP129" s="104"/>
      <c r="CQ129" s="147"/>
    </row>
    <row r="130" spans="1:95">
      <c r="A130" s="146"/>
      <c r="B130" s="542">
        <v>48</v>
      </c>
      <c r="C130" s="826"/>
      <c r="D130" s="827"/>
      <c r="F130" s="104"/>
      <c r="G130" s="104"/>
      <c r="H130" s="104"/>
      <c r="I130" s="104"/>
      <c r="J130" s="104"/>
      <c r="K130" s="104"/>
      <c r="L130" s="104"/>
      <c r="M130" s="104"/>
      <c r="N130" s="104"/>
      <c r="O130" s="104"/>
      <c r="P130" s="104"/>
      <c r="Q130" s="104"/>
      <c r="R130" s="104"/>
      <c r="S130" s="147"/>
      <c r="T130" s="146"/>
      <c r="U130" s="542">
        <v>48</v>
      </c>
      <c r="V130" s="826"/>
      <c r="W130" s="827"/>
      <c r="Y130" s="104"/>
      <c r="Z130" s="104"/>
      <c r="AA130" s="104"/>
      <c r="AB130" s="104"/>
      <c r="AC130" s="104"/>
      <c r="AD130" s="104"/>
      <c r="AE130" s="104"/>
      <c r="AF130" s="104"/>
      <c r="AG130" s="104"/>
      <c r="AH130" s="104"/>
      <c r="AI130" s="104"/>
      <c r="AJ130" s="104"/>
      <c r="AK130" s="104"/>
      <c r="AL130" s="147"/>
      <c r="AM130" s="146"/>
      <c r="AN130" s="542">
        <v>48</v>
      </c>
      <c r="AO130" s="826"/>
      <c r="AP130" s="827"/>
      <c r="AR130" s="104"/>
      <c r="AS130" s="104"/>
      <c r="AT130" s="104"/>
      <c r="AU130" s="104"/>
      <c r="AV130" s="104"/>
      <c r="AW130" s="104"/>
      <c r="AX130" s="104"/>
      <c r="AY130" s="104"/>
      <c r="AZ130" s="104"/>
      <c r="BA130" s="104"/>
      <c r="BB130" s="104"/>
      <c r="BC130" s="104"/>
      <c r="BD130" s="104"/>
      <c r="BE130" s="147"/>
      <c r="BF130" s="146"/>
      <c r="BG130" s="542">
        <v>48</v>
      </c>
      <c r="BH130" s="826"/>
      <c r="BI130" s="827"/>
      <c r="BK130" s="104"/>
      <c r="BL130" s="104"/>
      <c r="BM130" s="104"/>
      <c r="BN130" s="104"/>
      <c r="BO130" s="104"/>
      <c r="BP130" s="104"/>
      <c r="BQ130" s="104"/>
      <c r="BR130" s="104"/>
      <c r="BS130" s="104"/>
      <c r="BT130" s="104"/>
      <c r="BU130" s="104"/>
      <c r="BV130" s="104"/>
      <c r="BW130" s="104"/>
      <c r="BX130" s="147"/>
      <c r="BY130" s="146"/>
      <c r="BZ130" s="542">
        <v>48</v>
      </c>
      <c r="CA130" s="826"/>
      <c r="CB130" s="827"/>
      <c r="CD130" s="104"/>
      <c r="CE130" s="104"/>
      <c r="CF130" s="104"/>
      <c r="CG130" s="104"/>
      <c r="CH130" s="104"/>
      <c r="CI130" s="104"/>
      <c r="CJ130" s="104"/>
      <c r="CK130" s="104"/>
      <c r="CL130" s="104"/>
      <c r="CM130" s="104"/>
      <c r="CN130" s="104"/>
      <c r="CO130" s="104"/>
      <c r="CP130" s="104"/>
      <c r="CQ130" s="147"/>
    </row>
    <row r="131" spans="1:95">
      <c r="A131" s="146"/>
      <c r="B131" s="542">
        <v>49</v>
      </c>
      <c r="C131" s="826"/>
      <c r="D131" s="827"/>
      <c r="F131" s="104"/>
      <c r="G131" s="104"/>
      <c r="H131" s="104"/>
      <c r="I131" s="104"/>
      <c r="J131" s="104"/>
      <c r="K131" s="104"/>
      <c r="L131" s="104"/>
      <c r="M131" s="104"/>
      <c r="N131" s="104"/>
      <c r="O131" s="104"/>
      <c r="P131" s="104"/>
      <c r="Q131" s="104"/>
      <c r="R131" s="104"/>
      <c r="S131" s="147"/>
      <c r="T131" s="146"/>
      <c r="U131" s="542">
        <v>49</v>
      </c>
      <c r="V131" s="826"/>
      <c r="W131" s="827"/>
      <c r="Y131" s="104"/>
      <c r="Z131" s="104"/>
      <c r="AA131" s="104"/>
      <c r="AB131" s="104"/>
      <c r="AC131" s="104"/>
      <c r="AD131" s="104"/>
      <c r="AE131" s="104"/>
      <c r="AF131" s="104"/>
      <c r="AG131" s="104"/>
      <c r="AH131" s="104"/>
      <c r="AI131" s="104"/>
      <c r="AJ131" s="104"/>
      <c r="AK131" s="104"/>
      <c r="AL131" s="147"/>
      <c r="AM131" s="146"/>
      <c r="AN131" s="542">
        <v>49</v>
      </c>
      <c r="AO131" s="826"/>
      <c r="AP131" s="827"/>
      <c r="AR131" s="104"/>
      <c r="AS131" s="104"/>
      <c r="AT131" s="104"/>
      <c r="AU131" s="104"/>
      <c r="AV131" s="104"/>
      <c r="AW131" s="104"/>
      <c r="AX131" s="104"/>
      <c r="AY131" s="104"/>
      <c r="AZ131" s="104"/>
      <c r="BA131" s="104"/>
      <c r="BB131" s="104"/>
      <c r="BC131" s="104"/>
      <c r="BD131" s="104"/>
      <c r="BE131" s="147"/>
      <c r="BF131" s="146"/>
      <c r="BG131" s="542">
        <v>49</v>
      </c>
      <c r="BH131" s="826"/>
      <c r="BI131" s="827"/>
      <c r="BK131" s="104"/>
      <c r="BL131" s="104"/>
      <c r="BM131" s="104"/>
      <c r="BN131" s="104"/>
      <c r="BO131" s="104"/>
      <c r="BP131" s="104"/>
      <c r="BQ131" s="104"/>
      <c r="BR131" s="104"/>
      <c r="BS131" s="104"/>
      <c r="BT131" s="104"/>
      <c r="BU131" s="104"/>
      <c r="BV131" s="104"/>
      <c r="BW131" s="104"/>
      <c r="BX131" s="147"/>
      <c r="BY131" s="146"/>
      <c r="BZ131" s="542">
        <v>49</v>
      </c>
      <c r="CA131" s="826"/>
      <c r="CB131" s="827"/>
      <c r="CD131" s="104"/>
      <c r="CE131" s="104"/>
      <c r="CF131" s="104"/>
      <c r="CG131" s="104"/>
      <c r="CH131" s="104"/>
      <c r="CI131" s="104"/>
      <c r="CJ131" s="104"/>
      <c r="CK131" s="104"/>
      <c r="CL131" s="104"/>
      <c r="CM131" s="104"/>
      <c r="CN131" s="104"/>
      <c r="CO131" s="104"/>
      <c r="CP131" s="104"/>
      <c r="CQ131" s="147"/>
    </row>
    <row r="132" spans="1:95">
      <c r="A132" s="146"/>
      <c r="B132" s="542">
        <v>50</v>
      </c>
      <c r="C132" s="826"/>
      <c r="D132" s="827"/>
      <c r="F132" s="104"/>
      <c r="G132" s="104"/>
      <c r="H132" s="104"/>
      <c r="I132" s="104"/>
      <c r="J132" s="104"/>
      <c r="K132" s="104"/>
      <c r="L132" s="104"/>
      <c r="M132" s="104"/>
      <c r="N132" s="104"/>
      <c r="O132" s="104"/>
      <c r="P132" s="104"/>
      <c r="Q132" s="104"/>
      <c r="R132" s="104"/>
      <c r="S132" s="147"/>
      <c r="T132" s="146"/>
      <c r="U132" s="542">
        <v>50</v>
      </c>
      <c r="V132" s="826"/>
      <c r="W132" s="827"/>
      <c r="Y132" s="104"/>
      <c r="Z132" s="104"/>
      <c r="AA132" s="104"/>
      <c r="AB132" s="104"/>
      <c r="AC132" s="104"/>
      <c r="AD132" s="104"/>
      <c r="AE132" s="104"/>
      <c r="AF132" s="104"/>
      <c r="AG132" s="104"/>
      <c r="AH132" s="104"/>
      <c r="AI132" s="104"/>
      <c r="AJ132" s="104"/>
      <c r="AK132" s="104"/>
      <c r="AL132" s="147"/>
      <c r="AM132" s="146"/>
      <c r="AN132" s="542">
        <v>50</v>
      </c>
      <c r="AO132" s="826"/>
      <c r="AP132" s="827"/>
      <c r="AR132" s="104"/>
      <c r="AS132" s="104"/>
      <c r="AT132" s="104"/>
      <c r="AU132" s="104"/>
      <c r="AV132" s="104"/>
      <c r="AW132" s="104"/>
      <c r="AX132" s="104"/>
      <c r="AY132" s="104"/>
      <c r="AZ132" s="104"/>
      <c r="BA132" s="104"/>
      <c r="BB132" s="104"/>
      <c r="BC132" s="104"/>
      <c r="BD132" s="104"/>
      <c r="BE132" s="147"/>
      <c r="BF132" s="146"/>
      <c r="BG132" s="542">
        <v>50</v>
      </c>
      <c r="BH132" s="826"/>
      <c r="BI132" s="827"/>
      <c r="BK132" s="104"/>
      <c r="BL132" s="104"/>
      <c r="BM132" s="104"/>
      <c r="BN132" s="104"/>
      <c r="BO132" s="104"/>
      <c r="BP132" s="104"/>
      <c r="BQ132" s="104"/>
      <c r="BR132" s="104"/>
      <c r="BS132" s="104"/>
      <c r="BT132" s="104"/>
      <c r="BU132" s="104"/>
      <c r="BV132" s="104"/>
      <c r="BW132" s="104"/>
      <c r="BX132" s="147"/>
      <c r="BY132" s="146"/>
      <c r="BZ132" s="542">
        <v>50</v>
      </c>
      <c r="CA132" s="826"/>
      <c r="CB132" s="827"/>
      <c r="CD132" s="104"/>
      <c r="CE132" s="104"/>
      <c r="CF132" s="104"/>
      <c r="CG132" s="104"/>
      <c r="CH132" s="104"/>
      <c r="CI132" s="104"/>
      <c r="CJ132" s="104"/>
      <c r="CK132" s="104"/>
      <c r="CL132" s="104"/>
      <c r="CM132" s="104"/>
      <c r="CN132" s="104"/>
      <c r="CO132" s="104"/>
      <c r="CP132" s="104"/>
      <c r="CQ132" s="147"/>
    </row>
    <row r="133" spans="1:95">
      <c r="A133" s="146"/>
      <c r="B133" s="542">
        <v>51</v>
      </c>
      <c r="C133" s="826"/>
      <c r="D133" s="827"/>
      <c r="F133" s="104"/>
      <c r="G133" s="104"/>
      <c r="H133" s="104"/>
      <c r="I133" s="104"/>
      <c r="J133" s="104"/>
      <c r="K133" s="104"/>
      <c r="L133" s="104"/>
      <c r="M133" s="104"/>
      <c r="N133" s="104"/>
      <c r="O133" s="104"/>
      <c r="P133" s="104"/>
      <c r="Q133" s="104"/>
      <c r="R133" s="104"/>
      <c r="S133" s="147"/>
      <c r="T133" s="146"/>
      <c r="U133" s="542">
        <v>51</v>
      </c>
      <c r="V133" s="826"/>
      <c r="W133" s="827"/>
      <c r="Y133" s="104"/>
      <c r="Z133" s="104"/>
      <c r="AA133" s="104"/>
      <c r="AB133" s="104"/>
      <c r="AC133" s="104"/>
      <c r="AD133" s="104"/>
      <c r="AE133" s="104"/>
      <c r="AF133" s="104"/>
      <c r="AG133" s="104"/>
      <c r="AH133" s="104"/>
      <c r="AI133" s="104"/>
      <c r="AJ133" s="104"/>
      <c r="AK133" s="104"/>
      <c r="AL133" s="147"/>
      <c r="AM133" s="146"/>
      <c r="AN133" s="542">
        <v>51</v>
      </c>
      <c r="AO133" s="826"/>
      <c r="AP133" s="827"/>
      <c r="AR133" s="104"/>
      <c r="AS133" s="104"/>
      <c r="AT133" s="104"/>
      <c r="AU133" s="104"/>
      <c r="AV133" s="104"/>
      <c r="AW133" s="104"/>
      <c r="AX133" s="104"/>
      <c r="AY133" s="104"/>
      <c r="AZ133" s="104"/>
      <c r="BA133" s="104"/>
      <c r="BB133" s="104"/>
      <c r="BC133" s="104"/>
      <c r="BD133" s="104"/>
      <c r="BE133" s="147"/>
      <c r="BF133" s="146"/>
      <c r="BG133" s="542">
        <v>51</v>
      </c>
      <c r="BH133" s="826"/>
      <c r="BI133" s="827"/>
      <c r="BK133" s="104"/>
      <c r="BL133" s="104"/>
      <c r="BM133" s="104"/>
      <c r="BN133" s="104"/>
      <c r="BO133" s="104"/>
      <c r="BP133" s="104"/>
      <c r="BQ133" s="104"/>
      <c r="BR133" s="104"/>
      <c r="BS133" s="104"/>
      <c r="BT133" s="104"/>
      <c r="BU133" s="104"/>
      <c r="BV133" s="104"/>
      <c r="BW133" s="104"/>
      <c r="BX133" s="147"/>
      <c r="BY133" s="146"/>
      <c r="BZ133" s="542">
        <v>51</v>
      </c>
      <c r="CA133" s="826"/>
      <c r="CB133" s="827"/>
      <c r="CD133" s="104"/>
      <c r="CE133" s="104"/>
      <c r="CF133" s="104"/>
      <c r="CG133" s="104"/>
      <c r="CH133" s="104"/>
      <c r="CI133" s="104"/>
      <c r="CJ133" s="104"/>
      <c r="CK133" s="104"/>
      <c r="CL133" s="104"/>
      <c r="CM133" s="104"/>
      <c r="CN133" s="104"/>
      <c r="CO133" s="104"/>
      <c r="CP133" s="104"/>
      <c r="CQ133" s="147"/>
    </row>
    <row r="134" spans="1:95">
      <c r="A134" s="146"/>
      <c r="B134" s="542">
        <v>52</v>
      </c>
      <c r="C134" s="826"/>
      <c r="D134" s="827"/>
      <c r="F134" s="104"/>
      <c r="G134" s="104"/>
      <c r="H134" s="104"/>
      <c r="I134" s="104"/>
      <c r="J134" s="104"/>
      <c r="K134" s="104"/>
      <c r="L134" s="104"/>
      <c r="M134" s="104"/>
      <c r="N134" s="104"/>
      <c r="O134" s="104"/>
      <c r="P134" s="104"/>
      <c r="Q134" s="104"/>
      <c r="R134" s="104"/>
      <c r="S134" s="147"/>
      <c r="T134" s="146"/>
      <c r="U134" s="542">
        <v>52</v>
      </c>
      <c r="V134" s="826"/>
      <c r="W134" s="827"/>
      <c r="Y134" s="104"/>
      <c r="Z134" s="104"/>
      <c r="AA134" s="104"/>
      <c r="AB134" s="104"/>
      <c r="AC134" s="104"/>
      <c r="AD134" s="104"/>
      <c r="AE134" s="104"/>
      <c r="AF134" s="104"/>
      <c r="AG134" s="104"/>
      <c r="AH134" s="104"/>
      <c r="AI134" s="104"/>
      <c r="AJ134" s="104"/>
      <c r="AK134" s="104"/>
      <c r="AL134" s="147"/>
      <c r="AM134" s="146"/>
      <c r="AN134" s="542">
        <v>52</v>
      </c>
      <c r="AO134" s="826"/>
      <c r="AP134" s="827"/>
      <c r="AR134" s="104"/>
      <c r="AS134" s="104"/>
      <c r="AT134" s="104"/>
      <c r="AU134" s="104"/>
      <c r="AV134" s="104"/>
      <c r="AW134" s="104"/>
      <c r="AX134" s="104"/>
      <c r="AY134" s="104"/>
      <c r="AZ134" s="104"/>
      <c r="BA134" s="104"/>
      <c r="BB134" s="104"/>
      <c r="BC134" s="104"/>
      <c r="BD134" s="104"/>
      <c r="BE134" s="147"/>
      <c r="BF134" s="146"/>
      <c r="BG134" s="542">
        <v>52</v>
      </c>
      <c r="BH134" s="826"/>
      <c r="BI134" s="827"/>
      <c r="BK134" s="104"/>
      <c r="BL134" s="104"/>
      <c r="BM134" s="104"/>
      <c r="BN134" s="104"/>
      <c r="BO134" s="104"/>
      <c r="BP134" s="104"/>
      <c r="BQ134" s="104"/>
      <c r="BR134" s="104"/>
      <c r="BS134" s="104"/>
      <c r="BT134" s="104"/>
      <c r="BU134" s="104"/>
      <c r="BV134" s="104"/>
      <c r="BW134" s="104"/>
      <c r="BX134" s="147"/>
      <c r="BY134" s="146"/>
      <c r="BZ134" s="542">
        <v>52</v>
      </c>
      <c r="CA134" s="826"/>
      <c r="CB134" s="827"/>
      <c r="CD134" s="104"/>
      <c r="CE134" s="104"/>
      <c r="CF134" s="104"/>
      <c r="CG134" s="104"/>
      <c r="CH134" s="104"/>
      <c r="CI134" s="104"/>
      <c r="CJ134" s="104"/>
      <c r="CK134" s="104"/>
      <c r="CL134" s="104"/>
      <c r="CM134" s="104"/>
      <c r="CN134" s="104"/>
      <c r="CO134" s="104"/>
      <c r="CP134" s="104"/>
      <c r="CQ134" s="147"/>
    </row>
    <row r="135" spans="1:95">
      <c r="A135" s="146"/>
      <c r="B135" s="542">
        <v>53</v>
      </c>
      <c r="C135" s="826"/>
      <c r="D135" s="827"/>
      <c r="F135" s="104"/>
      <c r="G135" s="104"/>
      <c r="H135" s="104"/>
      <c r="I135" s="104"/>
      <c r="J135" s="104"/>
      <c r="K135" s="104"/>
      <c r="L135" s="104"/>
      <c r="M135" s="104"/>
      <c r="N135" s="104"/>
      <c r="O135" s="104"/>
      <c r="P135" s="104"/>
      <c r="Q135" s="104"/>
      <c r="R135" s="104"/>
      <c r="S135" s="147"/>
      <c r="T135" s="146"/>
      <c r="U135" s="542">
        <v>53</v>
      </c>
      <c r="V135" s="826"/>
      <c r="W135" s="827"/>
      <c r="Y135" s="104"/>
      <c r="Z135" s="104"/>
      <c r="AA135" s="104"/>
      <c r="AB135" s="104"/>
      <c r="AC135" s="104"/>
      <c r="AD135" s="104"/>
      <c r="AE135" s="104"/>
      <c r="AF135" s="104"/>
      <c r="AG135" s="104"/>
      <c r="AH135" s="104"/>
      <c r="AI135" s="104"/>
      <c r="AJ135" s="104"/>
      <c r="AK135" s="104"/>
      <c r="AL135" s="147"/>
      <c r="AM135" s="146"/>
      <c r="AN135" s="542">
        <v>53</v>
      </c>
      <c r="AO135" s="826"/>
      <c r="AP135" s="827"/>
      <c r="AR135" s="104"/>
      <c r="AS135" s="104"/>
      <c r="AT135" s="104"/>
      <c r="AU135" s="104"/>
      <c r="AV135" s="104"/>
      <c r="AW135" s="104"/>
      <c r="AX135" s="104"/>
      <c r="AY135" s="104"/>
      <c r="AZ135" s="104"/>
      <c r="BA135" s="104"/>
      <c r="BB135" s="104"/>
      <c r="BC135" s="104"/>
      <c r="BD135" s="104"/>
      <c r="BE135" s="147"/>
      <c r="BF135" s="146"/>
      <c r="BG135" s="542">
        <v>53</v>
      </c>
      <c r="BH135" s="826"/>
      <c r="BI135" s="827"/>
      <c r="BK135" s="104"/>
      <c r="BL135" s="104"/>
      <c r="BM135" s="104"/>
      <c r="BN135" s="104"/>
      <c r="BO135" s="104"/>
      <c r="BP135" s="104"/>
      <c r="BQ135" s="104"/>
      <c r="BR135" s="104"/>
      <c r="BS135" s="104"/>
      <c r="BT135" s="104"/>
      <c r="BU135" s="104"/>
      <c r="BV135" s="104"/>
      <c r="BW135" s="104"/>
      <c r="BX135" s="147"/>
      <c r="BY135" s="146"/>
      <c r="BZ135" s="542">
        <v>53</v>
      </c>
      <c r="CA135" s="826"/>
      <c r="CB135" s="827"/>
      <c r="CD135" s="104"/>
      <c r="CE135" s="104"/>
      <c r="CF135" s="104"/>
      <c r="CG135" s="104"/>
      <c r="CH135" s="104"/>
      <c r="CI135" s="104"/>
      <c r="CJ135" s="104"/>
      <c r="CK135" s="104"/>
      <c r="CL135" s="104"/>
      <c r="CM135" s="104"/>
      <c r="CN135" s="104"/>
      <c r="CO135" s="104"/>
      <c r="CP135" s="104"/>
      <c r="CQ135" s="147"/>
    </row>
    <row r="136" spans="1:95">
      <c r="A136" s="146"/>
      <c r="B136" s="542">
        <v>54</v>
      </c>
      <c r="C136" s="826"/>
      <c r="D136" s="827"/>
      <c r="F136" s="104"/>
      <c r="G136" s="104"/>
      <c r="H136" s="104"/>
      <c r="I136" s="104"/>
      <c r="J136" s="104"/>
      <c r="K136" s="104"/>
      <c r="L136" s="104"/>
      <c r="M136" s="104"/>
      <c r="N136" s="104"/>
      <c r="O136" s="104"/>
      <c r="P136" s="104"/>
      <c r="Q136" s="104"/>
      <c r="R136" s="104"/>
      <c r="S136" s="147"/>
      <c r="T136" s="146"/>
      <c r="U136" s="542">
        <v>54</v>
      </c>
      <c r="V136" s="826"/>
      <c r="W136" s="827"/>
      <c r="Y136" s="104"/>
      <c r="Z136" s="104"/>
      <c r="AA136" s="104"/>
      <c r="AB136" s="104"/>
      <c r="AC136" s="104"/>
      <c r="AD136" s="104"/>
      <c r="AE136" s="104"/>
      <c r="AF136" s="104"/>
      <c r="AG136" s="104"/>
      <c r="AH136" s="104"/>
      <c r="AI136" s="104"/>
      <c r="AJ136" s="104"/>
      <c r="AK136" s="104"/>
      <c r="AL136" s="147"/>
      <c r="AM136" s="146"/>
      <c r="AN136" s="542">
        <v>54</v>
      </c>
      <c r="AO136" s="826"/>
      <c r="AP136" s="827"/>
      <c r="AR136" s="104"/>
      <c r="AS136" s="104"/>
      <c r="AT136" s="104"/>
      <c r="AU136" s="104"/>
      <c r="AV136" s="104"/>
      <c r="AW136" s="104"/>
      <c r="AX136" s="104"/>
      <c r="AY136" s="104"/>
      <c r="AZ136" s="104"/>
      <c r="BA136" s="104"/>
      <c r="BB136" s="104"/>
      <c r="BC136" s="104"/>
      <c r="BD136" s="104"/>
      <c r="BE136" s="147"/>
      <c r="BF136" s="146"/>
      <c r="BG136" s="542">
        <v>54</v>
      </c>
      <c r="BH136" s="826"/>
      <c r="BI136" s="827"/>
      <c r="BK136" s="104"/>
      <c r="BL136" s="104"/>
      <c r="BM136" s="104"/>
      <c r="BN136" s="104"/>
      <c r="BO136" s="104"/>
      <c r="BP136" s="104"/>
      <c r="BQ136" s="104"/>
      <c r="BR136" s="104"/>
      <c r="BS136" s="104"/>
      <c r="BT136" s="104"/>
      <c r="BU136" s="104"/>
      <c r="BV136" s="104"/>
      <c r="BW136" s="104"/>
      <c r="BX136" s="147"/>
      <c r="BY136" s="146"/>
      <c r="BZ136" s="542">
        <v>54</v>
      </c>
      <c r="CA136" s="826"/>
      <c r="CB136" s="827"/>
      <c r="CD136" s="104"/>
      <c r="CE136" s="104"/>
      <c r="CF136" s="104"/>
      <c r="CG136" s="104"/>
      <c r="CH136" s="104"/>
      <c r="CI136" s="104"/>
      <c r="CJ136" s="104"/>
      <c r="CK136" s="104"/>
      <c r="CL136" s="104"/>
      <c r="CM136" s="104"/>
      <c r="CN136" s="104"/>
      <c r="CO136" s="104"/>
      <c r="CP136" s="104"/>
      <c r="CQ136" s="147"/>
    </row>
    <row r="137" spans="1:95">
      <c r="A137" s="146"/>
      <c r="B137" s="542">
        <v>55</v>
      </c>
      <c r="C137" s="826"/>
      <c r="D137" s="827"/>
      <c r="F137" s="104"/>
      <c r="G137" s="104"/>
      <c r="H137" s="104"/>
      <c r="I137" s="104"/>
      <c r="J137" s="104"/>
      <c r="K137" s="104"/>
      <c r="L137" s="104"/>
      <c r="M137" s="104"/>
      <c r="N137" s="104"/>
      <c r="O137" s="104"/>
      <c r="P137" s="104"/>
      <c r="Q137" s="104"/>
      <c r="R137" s="104"/>
      <c r="S137" s="147"/>
      <c r="T137" s="146"/>
      <c r="U137" s="542">
        <v>55</v>
      </c>
      <c r="V137" s="826"/>
      <c r="W137" s="827"/>
      <c r="Y137" s="104"/>
      <c r="Z137" s="104"/>
      <c r="AA137" s="104"/>
      <c r="AB137" s="104"/>
      <c r="AC137" s="104"/>
      <c r="AD137" s="104"/>
      <c r="AE137" s="104"/>
      <c r="AF137" s="104"/>
      <c r="AG137" s="104"/>
      <c r="AH137" s="104"/>
      <c r="AI137" s="104"/>
      <c r="AJ137" s="104"/>
      <c r="AK137" s="104"/>
      <c r="AL137" s="147"/>
      <c r="AM137" s="146"/>
      <c r="AN137" s="542">
        <v>55</v>
      </c>
      <c r="AO137" s="826"/>
      <c r="AP137" s="827"/>
      <c r="AR137" s="104"/>
      <c r="AS137" s="104"/>
      <c r="AT137" s="104"/>
      <c r="AU137" s="104"/>
      <c r="AV137" s="104"/>
      <c r="AW137" s="104"/>
      <c r="AX137" s="104"/>
      <c r="AY137" s="104"/>
      <c r="AZ137" s="104"/>
      <c r="BA137" s="104"/>
      <c r="BB137" s="104"/>
      <c r="BC137" s="104"/>
      <c r="BD137" s="104"/>
      <c r="BE137" s="147"/>
      <c r="BF137" s="146"/>
      <c r="BG137" s="542">
        <v>55</v>
      </c>
      <c r="BH137" s="826"/>
      <c r="BI137" s="827"/>
      <c r="BK137" s="104"/>
      <c r="BL137" s="104"/>
      <c r="BM137" s="104"/>
      <c r="BN137" s="104"/>
      <c r="BO137" s="104"/>
      <c r="BP137" s="104"/>
      <c r="BQ137" s="104"/>
      <c r="BR137" s="104"/>
      <c r="BS137" s="104"/>
      <c r="BT137" s="104"/>
      <c r="BU137" s="104"/>
      <c r="BV137" s="104"/>
      <c r="BW137" s="104"/>
      <c r="BX137" s="147"/>
      <c r="BY137" s="146"/>
      <c r="BZ137" s="542">
        <v>55</v>
      </c>
      <c r="CA137" s="826"/>
      <c r="CB137" s="827"/>
      <c r="CD137" s="104"/>
      <c r="CE137" s="104"/>
      <c r="CF137" s="104"/>
      <c r="CG137" s="104"/>
      <c r="CH137" s="104"/>
      <c r="CI137" s="104"/>
      <c r="CJ137" s="104"/>
      <c r="CK137" s="104"/>
      <c r="CL137" s="104"/>
      <c r="CM137" s="104"/>
      <c r="CN137" s="104"/>
      <c r="CO137" s="104"/>
      <c r="CP137" s="104"/>
      <c r="CQ137" s="147"/>
    </row>
    <row r="138" spans="1:95">
      <c r="A138" s="146"/>
      <c r="B138" s="542">
        <v>56</v>
      </c>
      <c r="C138" s="826"/>
      <c r="D138" s="827"/>
      <c r="F138" s="104"/>
      <c r="G138" s="104"/>
      <c r="H138" s="104"/>
      <c r="I138" s="104"/>
      <c r="J138" s="104"/>
      <c r="K138" s="104"/>
      <c r="L138" s="104"/>
      <c r="M138" s="104"/>
      <c r="N138" s="104"/>
      <c r="O138" s="104"/>
      <c r="P138" s="104"/>
      <c r="Q138" s="104"/>
      <c r="R138" s="104"/>
      <c r="S138" s="147"/>
      <c r="T138" s="146"/>
      <c r="U138" s="542">
        <v>56</v>
      </c>
      <c r="V138" s="826"/>
      <c r="W138" s="827"/>
      <c r="Y138" s="104"/>
      <c r="Z138" s="104"/>
      <c r="AA138" s="104"/>
      <c r="AB138" s="104"/>
      <c r="AC138" s="104"/>
      <c r="AD138" s="104"/>
      <c r="AE138" s="104"/>
      <c r="AF138" s="104"/>
      <c r="AG138" s="104"/>
      <c r="AH138" s="104"/>
      <c r="AI138" s="104"/>
      <c r="AJ138" s="104"/>
      <c r="AK138" s="104"/>
      <c r="AL138" s="147"/>
      <c r="AM138" s="146"/>
      <c r="AN138" s="542">
        <v>56</v>
      </c>
      <c r="AO138" s="826"/>
      <c r="AP138" s="827"/>
      <c r="AR138" s="104"/>
      <c r="AS138" s="104"/>
      <c r="AT138" s="104"/>
      <c r="AU138" s="104"/>
      <c r="AV138" s="104"/>
      <c r="AW138" s="104"/>
      <c r="AX138" s="104"/>
      <c r="AY138" s="104"/>
      <c r="AZ138" s="104"/>
      <c r="BA138" s="104"/>
      <c r="BB138" s="104"/>
      <c r="BC138" s="104"/>
      <c r="BD138" s="104"/>
      <c r="BE138" s="147"/>
      <c r="BF138" s="146"/>
      <c r="BG138" s="542">
        <v>56</v>
      </c>
      <c r="BH138" s="826"/>
      <c r="BI138" s="827"/>
      <c r="BK138" s="104"/>
      <c r="BL138" s="104"/>
      <c r="BM138" s="104"/>
      <c r="BN138" s="104"/>
      <c r="BO138" s="104"/>
      <c r="BP138" s="104"/>
      <c r="BQ138" s="104"/>
      <c r="BR138" s="104"/>
      <c r="BS138" s="104"/>
      <c r="BT138" s="104"/>
      <c r="BU138" s="104"/>
      <c r="BV138" s="104"/>
      <c r="BW138" s="104"/>
      <c r="BX138" s="147"/>
      <c r="BY138" s="146"/>
      <c r="BZ138" s="542">
        <v>56</v>
      </c>
      <c r="CA138" s="826"/>
      <c r="CB138" s="827"/>
      <c r="CD138" s="104"/>
      <c r="CE138" s="104"/>
      <c r="CF138" s="104"/>
      <c r="CG138" s="104"/>
      <c r="CH138" s="104"/>
      <c r="CI138" s="104"/>
      <c r="CJ138" s="104"/>
      <c r="CK138" s="104"/>
      <c r="CL138" s="104"/>
      <c r="CM138" s="104"/>
      <c r="CN138" s="104"/>
      <c r="CO138" s="104"/>
      <c r="CP138" s="104"/>
      <c r="CQ138" s="147"/>
    </row>
    <row r="139" spans="1:95">
      <c r="A139" s="146"/>
      <c r="B139" s="542">
        <v>57</v>
      </c>
      <c r="C139" s="826"/>
      <c r="D139" s="827"/>
      <c r="F139" s="104"/>
      <c r="G139" s="104"/>
      <c r="H139" s="104"/>
      <c r="I139" s="104"/>
      <c r="J139" s="104"/>
      <c r="K139" s="104"/>
      <c r="L139" s="104"/>
      <c r="M139" s="104"/>
      <c r="N139" s="104"/>
      <c r="O139" s="104"/>
      <c r="P139" s="104"/>
      <c r="Q139" s="104"/>
      <c r="R139" s="104"/>
      <c r="S139" s="147"/>
      <c r="T139" s="146"/>
      <c r="U139" s="542">
        <v>57</v>
      </c>
      <c r="V139" s="826"/>
      <c r="W139" s="827"/>
      <c r="Y139" s="104"/>
      <c r="Z139" s="104"/>
      <c r="AA139" s="104"/>
      <c r="AB139" s="104"/>
      <c r="AC139" s="104"/>
      <c r="AD139" s="104"/>
      <c r="AE139" s="104"/>
      <c r="AF139" s="104"/>
      <c r="AG139" s="104"/>
      <c r="AH139" s="104"/>
      <c r="AI139" s="104"/>
      <c r="AJ139" s="104"/>
      <c r="AK139" s="104"/>
      <c r="AL139" s="147"/>
      <c r="AM139" s="146"/>
      <c r="AN139" s="542">
        <v>57</v>
      </c>
      <c r="AO139" s="826"/>
      <c r="AP139" s="827"/>
      <c r="AR139" s="104"/>
      <c r="AS139" s="104"/>
      <c r="AT139" s="104"/>
      <c r="AU139" s="104"/>
      <c r="AV139" s="104"/>
      <c r="AW139" s="104"/>
      <c r="AX139" s="104"/>
      <c r="AY139" s="104"/>
      <c r="AZ139" s="104"/>
      <c r="BA139" s="104"/>
      <c r="BB139" s="104"/>
      <c r="BC139" s="104"/>
      <c r="BD139" s="104"/>
      <c r="BE139" s="147"/>
      <c r="BF139" s="146"/>
      <c r="BG139" s="542">
        <v>57</v>
      </c>
      <c r="BH139" s="826"/>
      <c r="BI139" s="827"/>
      <c r="BK139" s="104"/>
      <c r="BL139" s="104"/>
      <c r="BM139" s="104"/>
      <c r="BN139" s="104"/>
      <c r="BO139" s="104"/>
      <c r="BP139" s="104"/>
      <c r="BQ139" s="104"/>
      <c r="BR139" s="104"/>
      <c r="BS139" s="104"/>
      <c r="BT139" s="104"/>
      <c r="BU139" s="104"/>
      <c r="BV139" s="104"/>
      <c r="BW139" s="104"/>
      <c r="BX139" s="147"/>
      <c r="BY139" s="146"/>
      <c r="BZ139" s="542">
        <v>57</v>
      </c>
      <c r="CA139" s="826"/>
      <c r="CB139" s="827"/>
      <c r="CD139" s="104"/>
      <c r="CE139" s="104"/>
      <c r="CF139" s="104"/>
      <c r="CG139" s="104"/>
      <c r="CH139" s="104"/>
      <c r="CI139" s="104"/>
      <c r="CJ139" s="104"/>
      <c r="CK139" s="104"/>
      <c r="CL139" s="104"/>
      <c r="CM139" s="104"/>
      <c r="CN139" s="104"/>
      <c r="CO139" s="104"/>
      <c r="CP139" s="104"/>
      <c r="CQ139" s="147"/>
    </row>
    <row r="140" spans="1:95">
      <c r="A140" s="146"/>
      <c r="B140" s="542">
        <v>58</v>
      </c>
      <c r="C140" s="826"/>
      <c r="D140" s="827"/>
      <c r="F140" s="104"/>
      <c r="G140" s="104"/>
      <c r="H140" s="104"/>
      <c r="I140" s="104"/>
      <c r="J140" s="104"/>
      <c r="K140" s="104"/>
      <c r="L140" s="104"/>
      <c r="M140" s="104"/>
      <c r="N140" s="104"/>
      <c r="O140" s="104"/>
      <c r="P140" s="104"/>
      <c r="Q140" s="104"/>
      <c r="R140" s="104"/>
      <c r="S140" s="147"/>
      <c r="T140" s="146"/>
      <c r="U140" s="542">
        <v>58</v>
      </c>
      <c r="V140" s="826"/>
      <c r="W140" s="827"/>
      <c r="Y140" s="104"/>
      <c r="Z140" s="104"/>
      <c r="AA140" s="104"/>
      <c r="AB140" s="104"/>
      <c r="AC140" s="104"/>
      <c r="AD140" s="104"/>
      <c r="AE140" s="104"/>
      <c r="AF140" s="104"/>
      <c r="AG140" s="104"/>
      <c r="AH140" s="104"/>
      <c r="AI140" s="104"/>
      <c r="AJ140" s="104"/>
      <c r="AK140" s="104"/>
      <c r="AL140" s="147"/>
      <c r="AM140" s="146"/>
      <c r="AN140" s="542">
        <v>58</v>
      </c>
      <c r="AO140" s="826"/>
      <c r="AP140" s="827"/>
      <c r="AR140" s="104"/>
      <c r="AS140" s="104"/>
      <c r="AT140" s="104"/>
      <c r="AU140" s="104"/>
      <c r="AV140" s="104"/>
      <c r="AW140" s="104"/>
      <c r="AX140" s="104"/>
      <c r="AY140" s="104"/>
      <c r="AZ140" s="104"/>
      <c r="BA140" s="104"/>
      <c r="BB140" s="104"/>
      <c r="BC140" s="104"/>
      <c r="BD140" s="104"/>
      <c r="BE140" s="147"/>
      <c r="BF140" s="146"/>
      <c r="BG140" s="542">
        <v>58</v>
      </c>
      <c r="BH140" s="826"/>
      <c r="BI140" s="827"/>
      <c r="BK140" s="104"/>
      <c r="BL140" s="104"/>
      <c r="BM140" s="104"/>
      <c r="BN140" s="104"/>
      <c r="BO140" s="104"/>
      <c r="BP140" s="104"/>
      <c r="BQ140" s="104"/>
      <c r="BR140" s="104"/>
      <c r="BS140" s="104"/>
      <c r="BT140" s="104"/>
      <c r="BU140" s="104"/>
      <c r="BV140" s="104"/>
      <c r="BW140" s="104"/>
      <c r="BX140" s="147"/>
      <c r="BY140" s="146"/>
      <c r="BZ140" s="542">
        <v>58</v>
      </c>
      <c r="CA140" s="826"/>
      <c r="CB140" s="827"/>
      <c r="CD140" s="104"/>
      <c r="CE140" s="104"/>
      <c r="CF140" s="104"/>
      <c r="CG140" s="104"/>
      <c r="CH140" s="104"/>
      <c r="CI140" s="104"/>
      <c r="CJ140" s="104"/>
      <c r="CK140" s="104"/>
      <c r="CL140" s="104"/>
      <c r="CM140" s="104"/>
      <c r="CN140" s="104"/>
      <c r="CO140" s="104"/>
      <c r="CP140" s="104"/>
      <c r="CQ140" s="147"/>
    </row>
    <row r="141" spans="1:95">
      <c r="A141" s="146"/>
      <c r="B141" s="542">
        <v>59</v>
      </c>
      <c r="C141" s="826"/>
      <c r="D141" s="827"/>
      <c r="F141" s="104"/>
      <c r="G141" s="104"/>
      <c r="H141" s="104"/>
      <c r="I141" s="104"/>
      <c r="J141" s="104"/>
      <c r="K141" s="104"/>
      <c r="L141" s="104"/>
      <c r="M141" s="104"/>
      <c r="N141" s="104"/>
      <c r="O141" s="104"/>
      <c r="P141" s="104"/>
      <c r="Q141" s="104"/>
      <c r="R141" s="104"/>
      <c r="S141" s="147"/>
      <c r="T141" s="146"/>
      <c r="U141" s="542">
        <v>59</v>
      </c>
      <c r="V141" s="826"/>
      <c r="W141" s="827"/>
      <c r="Y141" s="104"/>
      <c r="Z141" s="104"/>
      <c r="AA141" s="104"/>
      <c r="AB141" s="104"/>
      <c r="AC141" s="104"/>
      <c r="AD141" s="104"/>
      <c r="AE141" s="104"/>
      <c r="AF141" s="104"/>
      <c r="AG141" s="104"/>
      <c r="AH141" s="104"/>
      <c r="AI141" s="104"/>
      <c r="AJ141" s="104"/>
      <c r="AK141" s="104"/>
      <c r="AL141" s="147"/>
      <c r="AM141" s="146"/>
      <c r="AN141" s="542">
        <v>59</v>
      </c>
      <c r="AO141" s="826"/>
      <c r="AP141" s="827"/>
      <c r="AR141" s="104"/>
      <c r="AS141" s="104"/>
      <c r="AT141" s="104"/>
      <c r="AU141" s="104"/>
      <c r="AV141" s="104"/>
      <c r="AW141" s="104"/>
      <c r="AX141" s="104"/>
      <c r="AY141" s="104"/>
      <c r="AZ141" s="104"/>
      <c r="BA141" s="104"/>
      <c r="BB141" s="104"/>
      <c r="BC141" s="104"/>
      <c r="BD141" s="104"/>
      <c r="BE141" s="147"/>
      <c r="BF141" s="146"/>
      <c r="BG141" s="542">
        <v>59</v>
      </c>
      <c r="BH141" s="826"/>
      <c r="BI141" s="827"/>
      <c r="BK141" s="104"/>
      <c r="BL141" s="104"/>
      <c r="BM141" s="104"/>
      <c r="BN141" s="104"/>
      <c r="BO141" s="104"/>
      <c r="BP141" s="104"/>
      <c r="BQ141" s="104"/>
      <c r="BR141" s="104"/>
      <c r="BS141" s="104"/>
      <c r="BT141" s="104"/>
      <c r="BU141" s="104"/>
      <c r="BV141" s="104"/>
      <c r="BW141" s="104"/>
      <c r="BX141" s="147"/>
      <c r="BY141" s="146"/>
      <c r="BZ141" s="542">
        <v>59</v>
      </c>
      <c r="CA141" s="826"/>
      <c r="CB141" s="827"/>
      <c r="CD141" s="104"/>
      <c r="CE141" s="104"/>
      <c r="CF141" s="104"/>
      <c r="CG141" s="104"/>
      <c r="CH141" s="104"/>
      <c r="CI141" s="104"/>
      <c r="CJ141" s="104"/>
      <c r="CK141" s="104"/>
      <c r="CL141" s="104"/>
      <c r="CM141" s="104"/>
      <c r="CN141" s="104"/>
      <c r="CO141" s="104"/>
      <c r="CP141" s="104"/>
      <c r="CQ141" s="147"/>
    </row>
    <row r="142" spans="1:95">
      <c r="A142" s="146"/>
      <c r="B142" s="542">
        <v>60</v>
      </c>
      <c r="C142" s="826"/>
      <c r="D142" s="827"/>
      <c r="F142" s="104"/>
      <c r="G142" s="104"/>
      <c r="H142" s="104"/>
      <c r="I142" s="104"/>
      <c r="J142" s="104"/>
      <c r="K142" s="104"/>
      <c r="L142" s="104"/>
      <c r="M142" s="104"/>
      <c r="N142" s="104"/>
      <c r="O142" s="104"/>
      <c r="P142" s="104"/>
      <c r="Q142" s="104"/>
      <c r="R142" s="104"/>
      <c r="S142" s="147"/>
      <c r="T142" s="146"/>
      <c r="U142" s="542">
        <v>60</v>
      </c>
      <c r="V142" s="826"/>
      <c r="W142" s="827"/>
      <c r="Y142" s="104"/>
      <c r="Z142" s="104"/>
      <c r="AA142" s="104"/>
      <c r="AB142" s="104"/>
      <c r="AC142" s="104"/>
      <c r="AD142" s="104"/>
      <c r="AE142" s="104"/>
      <c r="AF142" s="104"/>
      <c r="AG142" s="104"/>
      <c r="AH142" s="104"/>
      <c r="AI142" s="104"/>
      <c r="AJ142" s="104"/>
      <c r="AK142" s="104"/>
      <c r="AL142" s="147"/>
      <c r="AM142" s="146"/>
      <c r="AN142" s="542">
        <v>60</v>
      </c>
      <c r="AO142" s="826"/>
      <c r="AP142" s="827"/>
      <c r="AR142" s="104"/>
      <c r="AS142" s="104"/>
      <c r="AT142" s="104"/>
      <c r="AU142" s="104"/>
      <c r="AV142" s="104"/>
      <c r="AW142" s="104"/>
      <c r="AX142" s="104"/>
      <c r="AY142" s="104"/>
      <c r="AZ142" s="104"/>
      <c r="BA142" s="104"/>
      <c r="BB142" s="104"/>
      <c r="BC142" s="104"/>
      <c r="BD142" s="104"/>
      <c r="BE142" s="147"/>
      <c r="BF142" s="146"/>
      <c r="BG142" s="542">
        <v>60</v>
      </c>
      <c r="BH142" s="826"/>
      <c r="BI142" s="827"/>
      <c r="BK142" s="104"/>
      <c r="BL142" s="104"/>
      <c r="BM142" s="104"/>
      <c r="BN142" s="104"/>
      <c r="BO142" s="104"/>
      <c r="BP142" s="104"/>
      <c r="BQ142" s="104"/>
      <c r="BR142" s="104"/>
      <c r="BS142" s="104"/>
      <c r="BT142" s="104"/>
      <c r="BU142" s="104"/>
      <c r="BV142" s="104"/>
      <c r="BW142" s="104"/>
      <c r="BX142" s="147"/>
      <c r="BY142" s="146"/>
      <c r="BZ142" s="542">
        <v>60</v>
      </c>
      <c r="CA142" s="826"/>
      <c r="CB142" s="827"/>
      <c r="CD142" s="104"/>
      <c r="CE142" s="104"/>
      <c r="CF142" s="104"/>
      <c r="CG142" s="104"/>
      <c r="CH142" s="104"/>
      <c r="CI142" s="104"/>
      <c r="CJ142" s="104"/>
      <c r="CK142" s="104"/>
      <c r="CL142" s="104"/>
      <c r="CM142" s="104"/>
      <c r="CN142" s="104"/>
      <c r="CO142" s="104"/>
      <c r="CP142" s="104"/>
      <c r="CQ142" s="147"/>
    </row>
    <row r="143" spans="1:95">
      <c r="A143" s="146"/>
      <c r="B143" s="542">
        <v>61</v>
      </c>
      <c r="C143" s="826"/>
      <c r="D143" s="827"/>
      <c r="F143" s="104"/>
      <c r="G143" s="104"/>
      <c r="H143" s="104"/>
      <c r="I143" s="104"/>
      <c r="J143" s="104"/>
      <c r="K143" s="104"/>
      <c r="L143" s="104"/>
      <c r="M143" s="104"/>
      <c r="N143" s="104"/>
      <c r="O143" s="104"/>
      <c r="P143" s="104"/>
      <c r="Q143" s="104"/>
      <c r="R143" s="104"/>
      <c r="S143" s="147"/>
      <c r="T143" s="146"/>
      <c r="U143" s="542">
        <v>61</v>
      </c>
      <c r="V143" s="826"/>
      <c r="W143" s="827"/>
      <c r="Y143" s="104"/>
      <c r="Z143" s="104"/>
      <c r="AA143" s="104"/>
      <c r="AB143" s="104"/>
      <c r="AC143" s="104"/>
      <c r="AD143" s="104"/>
      <c r="AE143" s="104"/>
      <c r="AF143" s="104"/>
      <c r="AG143" s="104"/>
      <c r="AH143" s="104"/>
      <c r="AI143" s="104"/>
      <c r="AJ143" s="104"/>
      <c r="AK143" s="104"/>
      <c r="AL143" s="147"/>
      <c r="AM143" s="146"/>
      <c r="AN143" s="542">
        <v>61</v>
      </c>
      <c r="AO143" s="826"/>
      <c r="AP143" s="827"/>
      <c r="AR143" s="104"/>
      <c r="AS143" s="104"/>
      <c r="AT143" s="104"/>
      <c r="AU143" s="104"/>
      <c r="AV143" s="104"/>
      <c r="AW143" s="104"/>
      <c r="AX143" s="104"/>
      <c r="AY143" s="104"/>
      <c r="AZ143" s="104"/>
      <c r="BA143" s="104"/>
      <c r="BB143" s="104"/>
      <c r="BC143" s="104"/>
      <c r="BD143" s="104"/>
      <c r="BE143" s="147"/>
      <c r="BF143" s="146"/>
      <c r="BG143" s="542">
        <v>61</v>
      </c>
      <c r="BH143" s="826"/>
      <c r="BI143" s="827"/>
      <c r="BK143" s="104"/>
      <c r="BL143" s="104"/>
      <c r="BM143" s="104"/>
      <c r="BN143" s="104"/>
      <c r="BO143" s="104"/>
      <c r="BP143" s="104"/>
      <c r="BQ143" s="104"/>
      <c r="BR143" s="104"/>
      <c r="BS143" s="104"/>
      <c r="BT143" s="104"/>
      <c r="BU143" s="104"/>
      <c r="BV143" s="104"/>
      <c r="BW143" s="104"/>
      <c r="BX143" s="147"/>
      <c r="BY143" s="146"/>
      <c r="BZ143" s="542">
        <v>61</v>
      </c>
      <c r="CA143" s="826"/>
      <c r="CB143" s="827"/>
      <c r="CD143" s="104"/>
      <c r="CE143" s="104"/>
      <c r="CF143" s="104"/>
      <c r="CG143" s="104"/>
      <c r="CH143" s="104"/>
      <c r="CI143" s="104"/>
      <c r="CJ143" s="104"/>
      <c r="CK143" s="104"/>
      <c r="CL143" s="104"/>
      <c r="CM143" s="104"/>
      <c r="CN143" s="104"/>
      <c r="CO143" s="104"/>
      <c r="CP143" s="104"/>
      <c r="CQ143" s="147"/>
    </row>
    <row r="144" spans="1:95">
      <c r="A144" s="146"/>
      <c r="B144" s="542">
        <v>62</v>
      </c>
      <c r="C144" s="826"/>
      <c r="D144" s="827"/>
      <c r="F144" s="104"/>
      <c r="G144" s="104"/>
      <c r="H144" s="104"/>
      <c r="I144" s="104"/>
      <c r="J144" s="104"/>
      <c r="K144" s="104"/>
      <c r="L144" s="104"/>
      <c r="M144" s="104"/>
      <c r="N144" s="104"/>
      <c r="O144" s="104"/>
      <c r="P144" s="104"/>
      <c r="Q144" s="104"/>
      <c r="R144" s="104"/>
      <c r="S144" s="147"/>
      <c r="T144" s="146"/>
      <c r="U144" s="542">
        <v>62</v>
      </c>
      <c r="V144" s="826"/>
      <c r="W144" s="827"/>
      <c r="Y144" s="104"/>
      <c r="Z144" s="104"/>
      <c r="AA144" s="104"/>
      <c r="AB144" s="104"/>
      <c r="AC144" s="104"/>
      <c r="AD144" s="104"/>
      <c r="AE144" s="104"/>
      <c r="AF144" s="104"/>
      <c r="AG144" s="104"/>
      <c r="AH144" s="104"/>
      <c r="AI144" s="104"/>
      <c r="AJ144" s="104"/>
      <c r="AK144" s="104"/>
      <c r="AL144" s="147"/>
      <c r="AM144" s="146"/>
      <c r="AN144" s="542">
        <v>62</v>
      </c>
      <c r="AO144" s="826"/>
      <c r="AP144" s="827"/>
      <c r="AR144" s="104"/>
      <c r="AS144" s="104"/>
      <c r="AT144" s="104"/>
      <c r="AU144" s="104"/>
      <c r="AV144" s="104"/>
      <c r="AW144" s="104"/>
      <c r="AX144" s="104"/>
      <c r="AY144" s="104"/>
      <c r="AZ144" s="104"/>
      <c r="BA144" s="104"/>
      <c r="BB144" s="104"/>
      <c r="BC144" s="104"/>
      <c r="BD144" s="104"/>
      <c r="BE144" s="147"/>
      <c r="BF144" s="146"/>
      <c r="BG144" s="542">
        <v>62</v>
      </c>
      <c r="BH144" s="826"/>
      <c r="BI144" s="827"/>
      <c r="BK144" s="104"/>
      <c r="BL144" s="104"/>
      <c r="BM144" s="104"/>
      <c r="BN144" s="104"/>
      <c r="BO144" s="104"/>
      <c r="BP144" s="104"/>
      <c r="BQ144" s="104"/>
      <c r="BR144" s="104"/>
      <c r="BS144" s="104"/>
      <c r="BT144" s="104"/>
      <c r="BU144" s="104"/>
      <c r="BV144" s="104"/>
      <c r="BW144" s="104"/>
      <c r="BX144" s="147"/>
      <c r="BY144" s="146"/>
      <c r="BZ144" s="542">
        <v>62</v>
      </c>
      <c r="CA144" s="826"/>
      <c r="CB144" s="827"/>
      <c r="CD144" s="104"/>
      <c r="CE144" s="104"/>
      <c r="CF144" s="104"/>
      <c r="CG144" s="104"/>
      <c r="CH144" s="104"/>
      <c r="CI144" s="104"/>
      <c r="CJ144" s="104"/>
      <c r="CK144" s="104"/>
      <c r="CL144" s="104"/>
      <c r="CM144" s="104"/>
      <c r="CN144" s="104"/>
      <c r="CO144" s="104"/>
      <c r="CP144" s="104"/>
      <c r="CQ144" s="147"/>
    </row>
    <row r="145" spans="1:95">
      <c r="A145" s="146"/>
      <c r="B145" s="542">
        <v>63</v>
      </c>
      <c r="C145" s="826"/>
      <c r="D145" s="827"/>
      <c r="F145" s="104"/>
      <c r="G145" s="104"/>
      <c r="H145" s="104"/>
      <c r="I145" s="104"/>
      <c r="J145" s="104"/>
      <c r="K145" s="104"/>
      <c r="L145" s="104"/>
      <c r="M145" s="104"/>
      <c r="N145" s="104"/>
      <c r="O145" s="104"/>
      <c r="P145" s="104"/>
      <c r="Q145" s="104"/>
      <c r="R145" s="104"/>
      <c r="S145" s="147"/>
      <c r="T145" s="146"/>
      <c r="U145" s="542">
        <v>63</v>
      </c>
      <c r="V145" s="826"/>
      <c r="W145" s="827"/>
      <c r="Y145" s="104"/>
      <c r="Z145" s="104"/>
      <c r="AA145" s="104"/>
      <c r="AB145" s="104"/>
      <c r="AC145" s="104"/>
      <c r="AD145" s="104"/>
      <c r="AE145" s="104"/>
      <c r="AF145" s="104"/>
      <c r="AG145" s="104"/>
      <c r="AH145" s="104"/>
      <c r="AI145" s="104"/>
      <c r="AJ145" s="104"/>
      <c r="AK145" s="104"/>
      <c r="AL145" s="147"/>
      <c r="AM145" s="146"/>
      <c r="AN145" s="542">
        <v>63</v>
      </c>
      <c r="AO145" s="826"/>
      <c r="AP145" s="827"/>
      <c r="AR145" s="104"/>
      <c r="AS145" s="104"/>
      <c r="AT145" s="104"/>
      <c r="AU145" s="104"/>
      <c r="AV145" s="104"/>
      <c r="AW145" s="104"/>
      <c r="AX145" s="104"/>
      <c r="AY145" s="104"/>
      <c r="AZ145" s="104"/>
      <c r="BA145" s="104"/>
      <c r="BB145" s="104"/>
      <c r="BC145" s="104"/>
      <c r="BD145" s="104"/>
      <c r="BE145" s="147"/>
      <c r="BF145" s="146"/>
      <c r="BG145" s="542">
        <v>63</v>
      </c>
      <c r="BH145" s="826"/>
      <c r="BI145" s="827"/>
      <c r="BK145" s="104"/>
      <c r="BL145" s="104"/>
      <c r="BM145" s="104"/>
      <c r="BN145" s="104"/>
      <c r="BO145" s="104"/>
      <c r="BP145" s="104"/>
      <c r="BQ145" s="104"/>
      <c r="BR145" s="104"/>
      <c r="BS145" s="104"/>
      <c r="BT145" s="104"/>
      <c r="BU145" s="104"/>
      <c r="BV145" s="104"/>
      <c r="BW145" s="104"/>
      <c r="BX145" s="147"/>
      <c r="BY145" s="146"/>
      <c r="BZ145" s="542">
        <v>63</v>
      </c>
      <c r="CA145" s="826"/>
      <c r="CB145" s="827"/>
      <c r="CD145" s="104"/>
      <c r="CE145" s="104"/>
      <c r="CF145" s="104"/>
      <c r="CG145" s="104"/>
      <c r="CH145" s="104"/>
      <c r="CI145" s="104"/>
      <c r="CJ145" s="104"/>
      <c r="CK145" s="104"/>
      <c r="CL145" s="104"/>
      <c r="CM145" s="104"/>
      <c r="CN145" s="104"/>
      <c r="CO145" s="104"/>
      <c r="CP145" s="104"/>
      <c r="CQ145" s="147"/>
    </row>
    <row r="146" spans="1:95">
      <c r="A146" s="146"/>
      <c r="B146" s="542">
        <v>64</v>
      </c>
      <c r="C146" s="826"/>
      <c r="D146" s="827"/>
      <c r="F146" s="104"/>
      <c r="G146" s="104"/>
      <c r="H146" s="104"/>
      <c r="I146" s="104"/>
      <c r="J146" s="104"/>
      <c r="K146" s="104"/>
      <c r="L146" s="104"/>
      <c r="M146" s="104"/>
      <c r="N146" s="104"/>
      <c r="O146" s="104"/>
      <c r="P146" s="104"/>
      <c r="Q146" s="104"/>
      <c r="R146" s="104"/>
      <c r="S146" s="147"/>
      <c r="T146" s="146"/>
      <c r="U146" s="542">
        <v>64</v>
      </c>
      <c r="V146" s="826"/>
      <c r="W146" s="827"/>
      <c r="Y146" s="104"/>
      <c r="Z146" s="104"/>
      <c r="AA146" s="104"/>
      <c r="AB146" s="104"/>
      <c r="AC146" s="104"/>
      <c r="AD146" s="104"/>
      <c r="AE146" s="104"/>
      <c r="AF146" s="104"/>
      <c r="AG146" s="104"/>
      <c r="AH146" s="104"/>
      <c r="AI146" s="104"/>
      <c r="AJ146" s="104"/>
      <c r="AK146" s="104"/>
      <c r="AL146" s="147"/>
      <c r="AM146" s="146"/>
      <c r="AN146" s="542">
        <v>64</v>
      </c>
      <c r="AO146" s="826"/>
      <c r="AP146" s="827"/>
      <c r="AR146" s="104"/>
      <c r="AS146" s="104"/>
      <c r="AT146" s="104"/>
      <c r="AU146" s="104"/>
      <c r="AV146" s="104"/>
      <c r="AW146" s="104"/>
      <c r="AX146" s="104"/>
      <c r="AY146" s="104"/>
      <c r="AZ146" s="104"/>
      <c r="BA146" s="104"/>
      <c r="BB146" s="104"/>
      <c r="BC146" s="104"/>
      <c r="BD146" s="104"/>
      <c r="BE146" s="147"/>
      <c r="BF146" s="146"/>
      <c r="BG146" s="542">
        <v>64</v>
      </c>
      <c r="BH146" s="826"/>
      <c r="BI146" s="827"/>
      <c r="BK146" s="104"/>
      <c r="BL146" s="104"/>
      <c r="BM146" s="104"/>
      <c r="BN146" s="104"/>
      <c r="BO146" s="104"/>
      <c r="BP146" s="104"/>
      <c r="BQ146" s="104"/>
      <c r="BR146" s="104"/>
      <c r="BS146" s="104"/>
      <c r="BT146" s="104"/>
      <c r="BU146" s="104"/>
      <c r="BV146" s="104"/>
      <c r="BW146" s="104"/>
      <c r="BX146" s="147"/>
      <c r="BY146" s="146"/>
      <c r="BZ146" s="542">
        <v>64</v>
      </c>
      <c r="CA146" s="826"/>
      <c r="CB146" s="827"/>
      <c r="CD146" s="104"/>
      <c r="CE146" s="104"/>
      <c r="CF146" s="104"/>
      <c r="CG146" s="104"/>
      <c r="CH146" s="104"/>
      <c r="CI146" s="104"/>
      <c r="CJ146" s="104"/>
      <c r="CK146" s="104"/>
      <c r="CL146" s="104"/>
      <c r="CM146" s="104"/>
      <c r="CN146" s="104"/>
      <c r="CO146" s="104"/>
      <c r="CP146" s="104"/>
      <c r="CQ146" s="147"/>
    </row>
    <row r="147" spans="1:95">
      <c r="A147" s="146"/>
      <c r="B147" s="542">
        <v>65</v>
      </c>
      <c r="C147" s="826"/>
      <c r="D147" s="827"/>
      <c r="F147" s="104"/>
      <c r="G147" s="104"/>
      <c r="H147" s="104"/>
      <c r="I147" s="104"/>
      <c r="J147" s="104"/>
      <c r="K147" s="104"/>
      <c r="L147" s="104"/>
      <c r="M147" s="104"/>
      <c r="N147" s="104"/>
      <c r="O147" s="104"/>
      <c r="P147" s="104"/>
      <c r="Q147" s="104"/>
      <c r="R147" s="104"/>
      <c r="S147" s="147"/>
      <c r="T147" s="146"/>
      <c r="U147" s="542">
        <v>65</v>
      </c>
      <c r="V147" s="826"/>
      <c r="W147" s="827"/>
      <c r="Y147" s="104"/>
      <c r="Z147" s="104"/>
      <c r="AA147" s="104"/>
      <c r="AB147" s="104"/>
      <c r="AC147" s="104"/>
      <c r="AD147" s="104"/>
      <c r="AE147" s="104"/>
      <c r="AF147" s="104"/>
      <c r="AG147" s="104"/>
      <c r="AH147" s="104"/>
      <c r="AI147" s="104"/>
      <c r="AJ147" s="104"/>
      <c r="AK147" s="104"/>
      <c r="AL147" s="147"/>
      <c r="AM147" s="146"/>
      <c r="AN147" s="542">
        <v>65</v>
      </c>
      <c r="AO147" s="826"/>
      <c r="AP147" s="827"/>
      <c r="AR147" s="104"/>
      <c r="AS147" s="104"/>
      <c r="AT147" s="104"/>
      <c r="AU147" s="104"/>
      <c r="AV147" s="104"/>
      <c r="AW147" s="104"/>
      <c r="AX147" s="104"/>
      <c r="AY147" s="104"/>
      <c r="AZ147" s="104"/>
      <c r="BA147" s="104"/>
      <c r="BB147" s="104"/>
      <c r="BC147" s="104"/>
      <c r="BD147" s="104"/>
      <c r="BE147" s="147"/>
      <c r="BF147" s="146"/>
      <c r="BG147" s="542">
        <v>65</v>
      </c>
      <c r="BH147" s="826"/>
      <c r="BI147" s="827"/>
      <c r="BK147" s="104"/>
      <c r="BL147" s="104"/>
      <c r="BM147" s="104"/>
      <c r="BN147" s="104"/>
      <c r="BO147" s="104"/>
      <c r="BP147" s="104"/>
      <c r="BQ147" s="104"/>
      <c r="BR147" s="104"/>
      <c r="BS147" s="104"/>
      <c r="BT147" s="104"/>
      <c r="BU147" s="104"/>
      <c r="BV147" s="104"/>
      <c r="BW147" s="104"/>
      <c r="BX147" s="147"/>
      <c r="BY147" s="146"/>
      <c r="BZ147" s="542">
        <v>65</v>
      </c>
      <c r="CA147" s="826"/>
      <c r="CB147" s="827"/>
      <c r="CD147" s="104"/>
      <c r="CE147" s="104"/>
      <c r="CF147" s="104"/>
      <c r="CG147" s="104"/>
      <c r="CH147" s="104"/>
      <c r="CI147" s="104"/>
      <c r="CJ147" s="104"/>
      <c r="CK147" s="104"/>
      <c r="CL147" s="104"/>
      <c r="CM147" s="104"/>
      <c r="CN147" s="104"/>
      <c r="CO147" s="104"/>
      <c r="CP147" s="104"/>
      <c r="CQ147" s="147"/>
    </row>
    <row r="148" spans="1:95">
      <c r="A148" s="146"/>
      <c r="B148" s="542">
        <v>66</v>
      </c>
      <c r="C148" s="826"/>
      <c r="D148" s="827"/>
      <c r="F148" s="104"/>
      <c r="G148" s="104"/>
      <c r="H148" s="104"/>
      <c r="I148" s="104"/>
      <c r="J148" s="104"/>
      <c r="K148" s="104"/>
      <c r="L148" s="104"/>
      <c r="M148" s="104"/>
      <c r="N148" s="104"/>
      <c r="O148" s="104"/>
      <c r="P148" s="104"/>
      <c r="Q148" s="104"/>
      <c r="R148" s="104"/>
      <c r="S148" s="147"/>
      <c r="T148" s="146"/>
      <c r="U148" s="542">
        <v>66</v>
      </c>
      <c r="V148" s="826"/>
      <c r="W148" s="827"/>
      <c r="Y148" s="104"/>
      <c r="Z148" s="104"/>
      <c r="AA148" s="104"/>
      <c r="AB148" s="104"/>
      <c r="AC148" s="104"/>
      <c r="AD148" s="104"/>
      <c r="AE148" s="104"/>
      <c r="AF148" s="104"/>
      <c r="AG148" s="104"/>
      <c r="AH148" s="104"/>
      <c r="AI148" s="104"/>
      <c r="AJ148" s="104"/>
      <c r="AK148" s="104"/>
      <c r="AL148" s="147"/>
      <c r="AM148" s="146"/>
      <c r="AN148" s="542">
        <v>66</v>
      </c>
      <c r="AO148" s="826"/>
      <c r="AP148" s="827"/>
      <c r="AR148" s="104"/>
      <c r="AS148" s="104"/>
      <c r="AT148" s="104"/>
      <c r="AU148" s="104"/>
      <c r="AV148" s="104"/>
      <c r="AW148" s="104"/>
      <c r="AX148" s="104"/>
      <c r="AY148" s="104"/>
      <c r="AZ148" s="104"/>
      <c r="BA148" s="104"/>
      <c r="BB148" s="104"/>
      <c r="BC148" s="104"/>
      <c r="BD148" s="104"/>
      <c r="BE148" s="147"/>
      <c r="BF148" s="146"/>
      <c r="BG148" s="542">
        <v>66</v>
      </c>
      <c r="BH148" s="826"/>
      <c r="BI148" s="827"/>
      <c r="BK148" s="104"/>
      <c r="BL148" s="104"/>
      <c r="BM148" s="104"/>
      <c r="BN148" s="104"/>
      <c r="BO148" s="104"/>
      <c r="BP148" s="104"/>
      <c r="BQ148" s="104"/>
      <c r="BR148" s="104"/>
      <c r="BS148" s="104"/>
      <c r="BT148" s="104"/>
      <c r="BU148" s="104"/>
      <c r="BV148" s="104"/>
      <c r="BW148" s="104"/>
      <c r="BX148" s="147"/>
      <c r="BY148" s="146"/>
      <c r="BZ148" s="542">
        <v>66</v>
      </c>
      <c r="CA148" s="826"/>
      <c r="CB148" s="827"/>
      <c r="CD148" s="104"/>
      <c r="CE148" s="104"/>
      <c r="CF148" s="104"/>
      <c r="CG148" s="104"/>
      <c r="CH148" s="104"/>
      <c r="CI148" s="104"/>
      <c r="CJ148" s="104"/>
      <c r="CK148" s="104"/>
      <c r="CL148" s="104"/>
      <c r="CM148" s="104"/>
      <c r="CN148" s="104"/>
      <c r="CO148" s="104"/>
      <c r="CP148" s="104"/>
      <c r="CQ148" s="147"/>
    </row>
    <row r="149" spans="1:95">
      <c r="A149" s="146"/>
      <c r="B149" s="542">
        <v>67</v>
      </c>
      <c r="C149" s="826"/>
      <c r="D149" s="827"/>
      <c r="F149" s="104"/>
      <c r="G149" s="104"/>
      <c r="H149" s="104"/>
      <c r="I149" s="104"/>
      <c r="J149" s="104"/>
      <c r="K149" s="104"/>
      <c r="L149" s="104"/>
      <c r="M149" s="104"/>
      <c r="N149" s="104"/>
      <c r="O149" s="104"/>
      <c r="P149" s="104"/>
      <c r="Q149" s="104"/>
      <c r="R149" s="104"/>
      <c r="S149" s="147"/>
      <c r="T149" s="146"/>
      <c r="U149" s="542">
        <v>67</v>
      </c>
      <c r="V149" s="826"/>
      <c r="W149" s="827"/>
      <c r="Y149" s="104"/>
      <c r="Z149" s="104"/>
      <c r="AA149" s="104"/>
      <c r="AB149" s="104"/>
      <c r="AC149" s="104"/>
      <c r="AD149" s="104"/>
      <c r="AE149" s="104"/>
      <c r="AF149" s="104"/>
      <c r="AG149" s="104"/>
      <c r="AH149" s="104"/>
      <c r="AI149" s="104"/>
      <c r="AJ149" s="104"/>
      <c r="AK149" s="104"/>
      <c r="AL149" s="147"/>
      <c r="AM149" s="146"/>
      <c r="AN149" s="542">
        <v>67</v>
      </c>
      <c r="AO149" s="826"/>
      <c r="AP149" s="827"/>
      <c r="AR149" s="104"/>
      <c r="AS149" s="104"/>
      <c r="AT149" s="104"/>
      <c r="AU149" s="104"/>
      <c r="AV149" s="104"/>
      <c r="AW149" s="104"/>
      <c r="AX149" s="104"/>
      <c r="AY149" s="104"/>
      <c r="AZ149" s="104"/>
      <c r="BA149" s="104"/>
      <c r="BB149" s="104"/>
      <c r="BC149" s="104"/>
      <c r="BD149" s="104"/>
      <c r="BE149" s="147"/>
      <c r="BF149" s="146"/>
      <c r="BG149" s="542">
        <v>67</v>
      </c>
      <c r="BH149" s="826"/>
      <c r="BI149" s="827"/>
      <c r="BK149" s="104"/>
      <c r="BL149" s="104"/>
      <c r="BM149" s="104"/>
      <c r="BN149" s="104"/>
      <c r="BO149" s="104"/>
      <c r="BP149" s="104"/>
      <c r="BQ149" s="104"/>
      <c r="BR149" s="104"/>
      <c r="BS149" s="104"/>
      <c r="BT149" s="104"/>
      <c r="BU149" s="104"/>
      <c r="BV149" s="104"/>
      <c r="BW149" s="104"/>
      <c r="BX149" s="147"/>
      <c r="BY149" s="146"/>
      <c r="BZ149" s="542">
        <v>67</v>
      </c>
      <c r="CA149" s="826"/>
      <c r="CB149" s="827"/>
      <c r="CD149" s="104"/>
      <c r="CE149" s="104"/>
      <c r="CF149" s="104"/>
      <c r="CG149" s="104"/>
      <c r="CH149" s="104"/>
      <c r="CI149" s="104"/>
      <c r="CJ149" s="104"/>
      <c r="CK149" s="104"/>
      <c r="CL149" s="104"/>
      <c r="CM149" s="104"/>
      <c r="CN149" s="104"/>
      <c r="CO149" s="104"/>
      <c r="CP149" s="104"/>
      <c r="CQ149" s="147"/>
    </row>
    <row r="150" spans="1:95">
      <c r="A150" s="146"/>
      <c r="B150" s="542">
        <v>68</v>
      </c>
      <c r="C150" s="826"/>
      <c r="D150" s="827"/>
      <c r="F150" s="104"/>
      <c r="G150" s="104"/>
      <c r="H150" s="104"/>
      <c r="I150" s="104"/>
      <c r="J150" s="104"/>
      <c r="K150" s="104"/>
      <c r="L150" s="104"/>
      <c r="M150" s="104"/>
      <c r="N150" s="104"/>
      <c r="O150" s="104"/>
      <c r="P150" s="104"/>
      <c r="Q150" s="104"/>
      <c r="R150" s="104"/>
      <c r="S150" s="147"/>
      <c r="T150" s="146"/>
      <c r="U150" s="542">
        <v>68</v>
      </c>
      <c r="V150" s="826"/>
      <c r="W150" s="827"/>
      <c r="Y150" s="104"/>
      <c r="Z150" s="104"/>
      <c r="AA150" s="104"/>
      <c r="AB150" s="104"/>
      <c r="AC150" s="104"/>
      <c r="AD150" s="104"/>
      <c r="AE150" s="104"/>
      <c r="AF150" s="104"/>
      <c r="AG150" s="104"/>
      <c r="AH150" s="104"/>
      <c r="AI150" s="104"/>
      <c r="AJ150" s="104"/>
      <c r="AK150" s="104"/>
      <c r="AL150" s="147"/>
      <c r="AM150" s="146"/>
      <c r="AN150" s="542">
        <v>68</v>
      </c>
      <c r="AO150" s="826"/>
      <c r="AP150" s="827"/>
      <c r="AR150" s="104"/>
      <c r="AS150" s="104"/>
      <c r="AT150" s="104"/>
      <c r="AU150" s="104"/>
      <c r="AV150" s="104"/>
      <c r="AW150" s="104"/>
      <c r="AX150" s="104"/>
      <c r="AY150" s="104"/>
      <c r="AZ150" s="104"/>
      <c r="BA150" s="104"/>
      <c r="BB150" s="104"/>
      <c r="BC150" s="104"/>
      <c r="BD150" s="104"/>
      <c r="BE150" s="147"/>
      <c r="BF150" s="146"/>
      <c r="BG150" s="542">
        <v>68</v>
      </c>
      <c r="BH150" s="826"/>
      <c r="BI150" s="827"/>
      <c r="BK150" s="104"/>
      <c r="BL150" s="104"/>
      <c r="BM150" s="104"/>
      <c r="BN150" s="104"/>
      <c r="BO150" s="104"/>
      <c r="BP150" s="104"/>
      <c r="BQ150" s="104"/>
      <c r="BR150" s="104"/>
      <c r="BS150" s="104"/>
      <c r="BT150" s="104"/>
      <c r="BU150" s="104"/>
      <c r="BV150" s="104"/>
      <c r="BW150" s="104"/>
      <c r="BX150" s="147"/>
      <c r="BY150" s="146"/>
      <c r="BZ150" s="542">
        <v>68</v>
      </c>
      <c r="CA150" s="826"/>
      <c r="CB150" s="827"/>
      <c r="CD150" s="104"/>
      <c r="CE150" s="104"/>
      <c r="CF150" s="104"/>
      <c r="CG150" s="104"/>
      <c r="CH150" s="104"/>
      <c r="CI150" s="104"/>
      <c r="CJ150" s="104"/>
      <c r="CK150" s="104"/>
      <c r="CL150" s="104"/>
      <c r="CM150" s="104"/>
      <c r="CN150" s="104"/>
      <c r="CO150" s="104"/>
      <c r="CP150" s="104"/>
      <c r="CQ150" s="147"/>
    </row>
    <row r="151" spans="1:95">
      <c r="A151" s="146"/>
      <c r="B151" s="542">
        <v>69</v>
      </c>
      <c r="C151" s="826"/>
      <c r="D151" s="827"/>
      <c r="F151" s="104"/>
      <c r="G151" s="104"/>
      <c r="H151" s="104"/>
      <c r="I151" s="104"/>
      <c r="J151" s="104"/>
      <c r="K151" s="104"/>
      <c r="L151" s="104"/>
      <c r="M151" s="104"/>
      <c r="N151" s="104"/>
      <c r="O151" s="104"/>
      <c r="P151" s="104"/>
      <c r="Q151" s="104"/>
      <c r="R151" s="104"/>
      <c r="S151" s="147"/>
      <c r="T151" s="146"/>
      <c r="U151" s="542">
        <v>69</v>
      </c>
      <c r="V151" s="826"/>
      <c r="W151" s="827"/>
      <c r="Y151" s="104"/>
      <c r="Z151" s="104"/>
      <c r="AA151" s="104"/>
      <c r="AB151" s="104"/>
      <c r="AC151" s="104"/>
      <c r="AD151" s="104"/>
      <c r="AE151" s="104"/>
      <c r="AF151" s="104"/>
      <c r="AG151" s="104"/>
      <c r="AH151" s="104"/>
      <c r="AI151" s="104"/>
      <c r="AJ151" s="104"/>
      <c r="AK151" s="104"/>
      <c r="AL151" s="147"/>
      <c r="AM151" s="146"/>
      <c r="AN151" s="542">
        <v>69</v>
      </c>
      <c r="AO151" s="826"/>
      <c r="AP151" s="827"/>
      <c r="AR151" s="104"/>
      <c r="AS151" s="104"/>
      <c r="AT151" s="104"/>
      <c r="AU151" s="104"/>
      <c r="AV151" s="104"/>
      <c r="AW151" s="104"/>
      <c r="AX151" s="104"/>
      <c r="AY151" s="104"/>
      <c r="AZ151" s="104"/>
      <c r="BA151" s="104"/>
      <c r="BB151" s="104"/>
      <c r="BC151" s="104"/>
      <c r="BD151" s="104"/>
      <c r="BE151" s="147"/>
      <c r="BF151" s="146"/>
      <c r="BG151" s="542">
        <v>69</v>
      </c>
      <c r="BH151" s="826"/>
      <c r="BI151" s="827"/>
      <c r="BK151" s="104"/>
      <c r="BL151" s="104"/>
      <c r="BM151" s="104"/>
      <c r="BN151" s="104"/>
      <c r="BO151" s="104"/>
      <c r="BP151" s="104"/>
      <c r="BQ151" s="104"/>
      <c r="BR151" s="104"/>
      <c r="BS151" s="104"/>
      <c r="BT151" s="104"/>
      <c r="BU151" s="104"/>
      <c r="BV151" s="104"/>
      <c r="BW151" s="104"/>
      <c r="BX151" s="147"/>
      <c r="BY151" s="146"/>
      <c r="BZ151" s="542">
        <v>69</v>
      </c>
      <c r="CA151" s="826"/>
      <c r="CB151" s="827"/>
      <c r="CD151" s="104"/>
      <c r="CE151" s="104"/>
      <c r="CF151" s="104"/>
      <c r="CG151" s="104"/>
      <c r="CH151" s="104"/>
      <c r="CI151" s="104"/>
      <c r="CJ151" s="104"/>
      <c r="CK151" s="104"/>
      <c r="CL151" s="104"/>
      <c r="CM151" s="104"/>
      <c r="CN151" s="104"/>
      <c r="CO151" s="104"/>
      <c r="CP151" s="104"/>
      <c r="CQ151" s="147"/>
    </row>
    <row r="152" spans="1:95">
      <c r="A152" s="146"/>
      <c r="B152" s="542">
        <v>70</v>
      </c>
      <c r="C152" s="826"/>
      <c r="D152" s="827"/>
      <c r="F152" s="104"/>
      <c r="G152" s="104"/>
      <c r="H152" s="104"/>
      <c r="I152" s="104"/>
      <c r="J152" s="104"/>
      <c r="K152" s="104"/>
      <c r="L152" s="104"/>
      <c r="M152" s="104"/>
      <c r="N152" s="104"/>
      <c r="O152" s="104"/>
      <c r="P152" s="104"/>
      <c r="Q152" s="104"/>
      <c r="R152" s="104"/>
      <c r="S152" s="147"/>
      <c r="T152" s="146"/>
      <c r="U152" s="542">
        <v>70</v>
      </c>
      <c r="V152" s="826"/>
      <c r="W152" s="827"/>
      <c r="Y152" s="104"/>
      <c r="Z152" s="104"/>
      <c r="AA152" s="104"/>
      <c r="AB152" s="104"/>
      <c r="AC152" s="104"/>
      <c r="AD152" s="104"/>
      <c r="AE152" s="104"/>
      <c r="AF152" s="104"/>
      <c r="AG152" s="104"/>
      <c r="AH152" s="104"/>
      <c r="AI152" s="104"/>
      <c r="AJ152" s="104"/>
      <c r="AK152" s="104"/>
      <c r="AL152" s="147"/>
      <c r="AM152" s="146"/>
      <c r="AN152" s="542">
        <v>70</v>
      </c>
      <c r="AO152" s="826"/>
      <c r="AP152" s="827"/>
      <c r="AR152" s="104"/>
      <c r="AS152" s="104"/>
      <c r="AT152" s="104"/>
      <c r="AU152" s="104"/>
      <c r="AV152" s="104"/>
      <c r="AW152" s="104"/>
      <c r="AX152" s="104"/>
      <c r="AY152" s="104"/>
      <c r="AZ152" s="104"/>
      <c r="BA152" s="104"/>
      <c r="BB152" s="104"/>
      <c r="BC152" s="104"/>
      <c r="BD152" s="104"/>
      <c r="BE152" s="147"/>
      <c r="BF152" s="146"/>
      <c r="BG152" s="542">
        <v>70</v>
      </c>
      <c r="BH152" s="826"/>
      <c r="BI152" s="827"/>
      <c r="BK152" s="104"/>
      <c r="BL152" s="104"/>
      <c r="BM152" s="104"/>
      <c r="BN152" s="104"/>
      <c r="BO152" s="104"/>
      <c r="BP152" s="104"/>
      <c r="BQ152" s="104"/>
      <c r="BR152" s="104"/>
      <c r="BS152" s="104"/>
      <c r="BT152" s="104"/>
      <c r="BU152" s="104"/>
      <c r="BV152" s="104"/>
      <c r="BW152" s="104"/>
      <c r="BX152" s="147"/>
      <c r="BY152" s="146"/>
      <c r="BZ152" s="542">
        <v>70</v>
      </c>
      <c r="CA152" s="826"/>
      <c r="CB152" s="827"/>
      <c r="CD152" s="104"/>
      <c r="CE152" s="104"/>
      <c r="CF152" s="104"/>
      <c r="CG152" s="104"/>
      <c r="CH152" s="104"/>
      <c r="CI152" s="104"/>
      <c r="CJ152" s="104"/>
      <c r="CK152" s="104"/>
      <c r="CL152" s="104"/>
      <c r="CM152" s="104"/>
      <c r="CN152" s="104"/>
      <c r="CO152" s="104"/>
      <c r="CP152" s="104"/>
      <c r="CQ152" s="147"/>
    </row>
    <row r="153" spans="1:95">
      <c r="A153" s="146"/>
      <c r="B153" s="542">
        <v>71</v>
      </c>
      <c r="C153" s="826"/>
      <c r="D153" s="827"/>
      <c r="F153" s="104"/>
      <c r="G153" s="104"/>
      <c r="H153" s="104"/>
      <c r="I153" s="104"/>
      <c r="J153" s="104"/>
      <c r="K153" s="104"/>
      <c r="L153" s="104"/>
      <c r="M153" s="104"/>
      <c r="N153" s="104"/>
      <c r="O153" s="104"/>
      <c r="P153" s="104"/>
      <c r="Q153" s="104"/>
      <c r="R153" s="104"/>
      <c r="S153" s="147"/>
      <c r="T153" s="146"/>
      <c r="U153" s="542">
        <v>71</v>
      </c>
      <c r="V153" s="826"/>
      <c r="W153" s="827"/>
      <c r="Y153" s="104"/>
      <c r="Z153" s="104"/>
      <c r="AA153" s="104"/>
      <c r="AB153" s="104"/>
      <c r="AC153" s="104"/>
      <c r="AD153" s="104"/>
      <c r="AE153" s="104"/>
      <c r="AF153" s="104"/>
      <c r="AG153" s="104"/>
      <c r="AH153" s="104"/>
      <c r="AI153" s="104"/>
      <c r="AJ153" s="104"/>
      <c r="AK153" s="104"/>
      <c r="AL153" s="147"/>
      <c r="AM153" s="146"/>
      <c r="AN153" s="542">
        <v>71</v>
      </c>
      <c r="AO153" s="826"/>
      <c r="AP153" s="827"/>
      <c r="AR153" s="104"/>
      <c r="AS153" s="104"/>
      <c r="AT153" s="104"/>
      <c r="AU153" s="104"/>
      <c r="AV153" s="104"/>
      <c r="AW153" s="104"/>
      <c r="AX153" s="104"/>
      <c r="AY153" s="104"/>
      <c r="AZ153" s="104"/>
      <c r="BA153" s="104"/>
      <c r="BB153" s="104"/>
      <c r="BC153" s="104"/>
      <c r="BD153" s="104"/>
      <c r="BE153" s="147"/>
      <c r="BF153" s="146"/>
      <c r="BG153" s="542">
        <v>71</v>
      </c>
      <c r="BH153" s="826"/>
      <c r="BI153" s="827"/>
      <c r="BK153" s="104"/>
      <c r="BL153" s="104"/>
      <c r="BM153" s="104"/>
      <c r="BN153" s="104"/>
      <c r="BO153" s="104"/>
      <c r="BP153" s="104"/>
      <c r="BQ153" s="104"/>
      <c r="BR153" s="104"/>
      <c r="BS153" s="104"/>
      <c r="BT153" s="104"/>
      <c r="BU153" s="104"/>
      <c r="BV153" s="104"/>
      <c r="BW153" s="104"/>
      <c r="BX153" s="147"/>
      <c r="BY153" s="146"/>
      <c r="BZ153" s="542">
        <v>71</v>
      </c>
      <c r="CA153" s="826"/>
      <c r="CB153" s="827"/>
      <c r="CD153" s="104"/>
      <c r="CE153" s="104"/>
      <c r="CF153" s="104"/>
      <c r="CG153" s="104"/>
      <c r="CH153" s="104"/>
      <c r="CI153" s="104"/>
      <c r="CJ153" s="104"/>
      <c r="CK153" s="104"/>
      <c r="CL153" s="104"/>
      <c r="CM153" s="104"/>
      <c r="CN153" s="104"/>
      <c r="CO153" s="104"/>
      <c r="CP153" s="104"/>
      <c r="CQ153" s="147"/>
    </row>
    <row r="154" spans="1:95">
      <c r="A154" s="146"/>
      <c r="B154" s="542">
        <v>72</v>
      </c>
      <c r="C154" s="826"/>
      <c r="D154" s="827"/>
      <c r="F154" s="104"/>
      <c r="G154" s="104"/>
      <c r="H154" s="104"/>
      <c r="I154" s="104"/>
      <c r="J154" s="104"/>
      <c r="K154" s="104"/>
      <c r="L154" s="104"/>
      <c r="M154" s="104"/>
      <c r="N154" s="104"/>
      <c r="O154" s="104"/>
      <c r="P154" s="104"/>
      <c r="Q154" s="104"/>
      <c r="R154" s="104"/>
      <c r="S154" s="147"/>
      <c r="T154" s="146"/>
      <c r="U154" s="542">
        <v>72</v>
      </c>
      <c r="V154" s="826"/>
      <c r="W154" s="827"/>
      <c r="Y154" s="104"/>
      <c r="Z154" s="104"/>
      <c r="AA154" s="104"/>
      <c r="AB154" s="104"/>
      <c r="AC154" s="104"/>
      <c r="AD154" s="104"/>
      <c r="AE154" s="104"/>
      <c r="AF154" s="104"/>
      <c r="AG154" s="104"/>
      <c r="AH154" s="104"/>
      <c r="AI154" s="104"/>
      <c r="AJ154" s="104"/>
      <c r="AK154" s="104"/>
      <c r="AL154" s="147"/>
      <c r="AM154" s="146"/>
      <c r="AN154" s="542">
        <v>72</v>
      </c>
      <c r="AO154" s="826"/>
      <c r="AP154" s="827"/>
      <c r="AR154" s="104"/>
      <c r="AS154" s="104"/>
      <c r="AT154" s="104"/>
      <c r="AU154" s="104"/>
      <c r="AV154" s="104"/>
      <c r="AW154" s="104"/>
      <c r="AX154" s="104"/>
      <c r="AY154" s="104"/>
      <c r="AZ154" s="104"/>
      <c r="BA154" s="104"/>
      <c r="BB154" s="104"/>
      <c r="BC154" s="104"/>
      <c r="BD154" s="104"/>
      <c r="BE154" s="147"/>
      <c r="BF154" s="146"/>
      <c r="BG154" s="542">
        <v>72</v>
      </c>
      <c r="BH154" s="826"/>
      <c r="BI154" s="827"/>
      <c r="BK154" s="104"/>
      <c r="BL154" s="104"/>
      <c r="BM154" s="104"/>
      <c r="BN154" s="104"/>
      <c r="BO154" s="104"/>
      <c r="BP154" s="104"/>
      <c r="BQ154" s="104"/>
      <c r="BR154" s="104"/>
      <c r="BS154" s="104"/>
      <c r="BT154" s="104"/>
      <c r="BU154" s="104"/>
      <c r="BV154" s="104"/>
      <c r="BW154" s="104"/>
      <c r="BX154" s="147"/>
      <c r="BY154" s="146"/>
      <c r="BZ154" s="542">
        <v>72</v>
      </c>
      <c r="CA154" s="826"/>
      <c r="CB154" s="827"/>
      <c r="CD154" s="104"/>
      <c r="CE154" s="104"/>
      <c r="CF154" s="104"/>
      <c r="CG154" s="104"/>
      <c r="CH154" s="104"/>
      <c r="CI154" s="104"/>
      <c r="CJ154" s="104"/>
      <c r="CK154" s="104"/>
      <c r="CL154" s="104"/>
      <c r="CM154" s="104"/>
      <c r="CN154" s="104"/>
      <c r="CO154" s="104"/>
      <c r="CP154" s="104"/>
      <c r="CQ154" s="147"/>
    </row>
    <row r="155" spans="1:95">
      <c r="A155" s="146"/>
      <c r="B155" s="542">
        <v>73</v>
      </c>
      <c r="C155" s="826"/>
      <c r="D155" s="827"/>
      <c r="F155" s="104"/>
      <c r="G155" s="104"/>
      <c r="H155" s="104"/>
      <c r="I155" s="104"/>
      <c r="J155" s="104"/>
      <c r="K155" s="104"/>
      <c r="L155" s="104"/>
      <c r="M155" s="104"/>
      <c r="N155" s="104"/>
      <c r="O155" s="104"/>
      <c r="P155" s="104"/>
      <c r="Q155" s="104"/>
      <c r="R155" s="104"/>
      <c r="S155" s="147"/>
      <c r="T155" s="146"/>
      <c r="U155" s="542">
        <v>73</v>
      </c>
      <c r="V155" s="826"/>
      <c r="W155" s="827"/>
      <c r="Y155" s="104"/>
      <c r="Z155" s="104"/>
      <c r="AA155" s="104"/>
      <c r="AB155" s="104"/>
      <c r="AC155" s="104"/>
      <c r="AD155" s="104"/>
      <c r="AE155" s="104"/>
      <c r="AF155" s="104"/>
      <c r="AG155" s="104"/>
      <c r="AH155" s="104"/>
      <c r="AI155" s="104"/>
      <c r="AJ155" s="104"/>
      <c r="AK155" s="104"/>
      <c r="AL155" s="147"/>
      <c r="AM155" s="146"/>
      <c r="AN155" s="542">
        <v>73</v>
      </c>
      <c r="AO155" s="826"/>
      <c r="AP155" s="827"/>
      <c r="AR155" s="104"/>
      <c r="AS155" s="104"/>
      <c r="AT155" s="104"/>
      <c r="AU155" s="104"/>
      <c r="AV155" s="104"/>
      <c r="AW155" s="104"/>
      <c r="AX155" s="104"/>
      <c r="AY155" s="104"/>
      <c r="AZ155" s="104"/>
      <c r="BA155" s="104"/>
      <c r="BB155" s="104"/>
      <c r="BC155" s="104"/>
      <c r="BD155" s="104"/>
      <c r="BE155" s="147"/>
      <c r="BF155" s="146"/>
      <c r="BG155" s="542">
        <v>73</v>
      </c>
      <c r="BH155" s="826"/>
      <c r="BI155" s="827"/>
      <c r="BK155" s="104"/>
      <c r="BL155" s="104"/>
      <c r="BM155" s="104"/>
      <c r="BN155" s="104"/>
      <c r="BO155" s="104"/>
      <c r="BP155" s="104"/>
      <c r="BQ155" s="104"/>
      <c r="BR155" s="104"/>
      <c r="BS155" s="104"/>
      <c r="BT155" s="104"/>
      <c r="BU155" s="104"/>
      <c r="BV155" s="104"/>
      <c r="BW155" s="104"/>
      <c r="BX155" s="147"/>
      <c r="BY155" s="146"/>
      <c r="BZ155" s="542">
        <v>73</v>
      </c>
      <c r="CA155" s="826"/>
      <c r="CB155" s="827"/>
      <c r="CD155" s="104"/>
      <c r="CE155" s="104"/>
      <c r="CF155" s="104"/>
      <c r="CG155" s="104"/>
      <c r="CH155" s="104"/>
      <c r="CI155" s="104"/>
      <c r="CJ155" s="104"/>
      <c r="CK155" s="104"/>
      <c r="CL155" s="104"/>
      <c r="CM155" s="104"/>
      <c r="CN155" s="104"/>
      <c r="CO155" s="104"/>
      <c r="CP155" s="104"/>
      <c r="CQ155" s="147"/>
    </row>
    <row r="156" spans="1:95">
      <c r="A156" s="146"/>
      <c r="B156" s="542">
        <v>74</v>
      </c>
      <c r="C156" s="826"/>
      <c r="D156" s="827"/>
      <c r="F156" s="104"/>
      <c r="G156" s="104"/>
      <c r="H156" s="104"/>
      <c r="I156" s="104"/>
      <c r="J156" s="104"/>
      <c r="K156" s="104"/>
      <c r="L156" s="104"/>
      <c r="M156" s="104"/>
      <c r="N156" s="104"/>
      <c r="O156" s="104"/>
      <c r="P156" s="104"/>
      <c r="Q156" s="104"/>
      <c r="R156" s="104"/>
      <c r="S156" s="147"/>
      <c r="T156" s="146"/>
      <c r="U156" s="542">
        <v>74</v>
      </c>
      <c r="V156" s="826"/>
      <c r="W156" s="827"/>
      <c r="Y156" s="104"/>
      <c r="Z156" s="104"/>
      <c r="AA156" s="104"/>
      <c r="AB156" s="104"/>
      <c r="AC156" s="104"/>
      <c r="AD156" s="104"/>
      <c r="AE156" s="104"/>
      <c r="AF156" s="104"/>
      <c r="AG156" s="104"/>
      <c r="AH156" s="104"/>
      <c r="AI156" s="104"/>
      <c r="AJ156" s="104"/>
      <c r="AK156" s="104"/>
      <c r="AL156" s="147"/>
      <c r="AM156" s="146"/>
      <c r="AN156" s="542">
        <v>74</v>
      </c>
      <c r="AO156" s="826"/>
      <c r="AP156" s="827"/>
      <c r="AR156" s="104"/>
      <c r="AS156" s="104"/>
      <c r="AT156" s="104"/>
      <c r="AU156" s="104"/>
      <c r="AV156" s="104"/>
      <c r="AW156" s="104"/>
      <c r="AX156" s="104"/>
      <c r="AY156" s="104"/>
      <c r="AZ156" s="104"/>
      <c r="BA156" s="104"/>
      <c r="BB156" s="104"/>
      <c r="BC156" s="104"/>
      <c r="BD156" s="104"/>
      <c r="BE156" s="147"/>
      <c r="BF156" s="146"/>
      <c r="BG156" s="542">
        <v>74</v>
      </c>
      <c r="BH156" s="826"/>
      <c r="BI156" s="827"/>
      <c r="BK156" s="104"/>
      <c r="BL156" s="104"/>
      <c r="BM156" s="104"/>
      <c r="BN156" s="104"/>
      <c r="BO156" s="104"/>
      <c r="BP156" s="104"/>
      <c r="BQ156" s="104"/>
      <c r="BR156" s="104"/>
      <c r="BS156" s="104"/>
      <c r="BT156" s="104"/>
      <c r="BU156" s="104"/>
      <c r="BV156" s="104"/>
      <c r="BW156" s="104"/>
      <c r="BX156" s="147"/>
      <c r="BY156" s="146"/>
      <c r="BZ156" s="542">
        <v>74</v>
      </c>
      <c r="CA156" s="826"/>
      <c r="CB156" s="827"/>
      <c r="CD156" s="104"/>
      <c r="CE156" s="104"/>
      <c r="CF156" s="104"/>
      <c r="CG156" s="104"/>
      <c r="CH156" s="104"/>
      <c r="CI156" s="104"/>
      <c r="CJ156" s="104"/>
      <c r="CK156" s="104"/>
      <c r="CL156" s="104"/>
      <c r="CM156" s="104"/>
      <c r="CN156" s="104"/>
      <c r="CO156" s="104"/>
      <c r="CP156" s="104"/>
      <c r="CQ156" s="147"/>
    </row>
    <row r="157" spans="1:95">
      <c r="A157" s="146"/>
      <c r="B157" s="542">
        <v>75</v>
      </c>
      <c r="C157" s="826"/>
      <c r="D157" s="827"/>
      <c r="F157" s="104"/>
      <c r="G157" s="104"/>
      <c r="H157" s="104"/>
      <c r="I157" s="104"/>
      <c r="J157" s="104"/>
      <c r="K157" s="104"/>
      <c r="L157" s="104"/>
      <c r="M157" s="104"/>
      <c r="N157" s="104"/>
      <c r="O157" s="104"/>
      <c r="P157" s="104"/>
      <c r="Q157" s="104"/>
      <c r="R157" s="104"/>
      <c r="S157" s="147"/>
      <c r="T157" s="146"/>
      <c r="U157" s="542">
        <v>75</v>
      </c>
      <c r="V157" s="826"/>
      <c r="W157" s="827"/>
      <c r="Y157" s="104"/>
      <c r="Z157" s="104"/>
      <c r="AA157" s="104"/>
      <c r="AB157" s="104"/>
      <c r="AC157" s="104"/>
      <c r="AD157" s="104"/>
      <c r="AE157" s="104"/>
      <c r="AF157" s="104"/>
      <c r="AG157" s="104"/>
      <c r="AH157" s="104"/>
      <c r="AI157" s="104"/>
      <c r="AJ157" s="104"/>
      <c r="AK157" s="104"/>
      <c r="AL157" s="147"/>
      <c r="AM157" s="146"/>
      <c r="AN157" s="542">
        <v>75</v>
      </c>
      <c r="AO157" s="826"/>
      <c r="AP157" s="827"/>
      <c r="AR157" s="104"/>
      <c r="AS157" s="104"/>
      <c r="AT157" s="104"/>
      <c r="AU157" s="104"/>
      <c r="AV157" s="104"/>
      <c r="AW157" s="104"/>
      <c r="AX157" s="104"/>
      <c r="AY157" s="104"/>
      <c r="AZ157" s="104"/>
      <c r="BA157" s="104"/>
      <c r="BB157" s="104"/>
      <c r="BC157" s="104"/>
      <c r="BD157" s="104"/>
      <c r="BE157" s="147"/>
      <c r="BF157" s="146"/>
      <c r="BG157" s="542">
        <v>75</v>
      </c>
      <c r="BH157" s="826"/>
      <c r="BI157" s="827"/>
      <c r="BK157" s="104"/>
      <c r="BL157" s="104"/>
      <c r="BM157" s="104"/>
      <c r="BN157" s="104"/>
      <c r="BO157" s="104"/>
      <c r="BP157" s="104"/>
      <c r="BQ157" s="104"/>
      <c r="BR157" s="104"/>
      <c r="BS157" s="104"/>
      <c r="BT157" s="104"/>
      <c r="BU157" s="104"/>
      <c r="BV157" s="104"/>
      <c r="BW157" s="104"/>
      <c r="BX157" s="147"/>
      <c r="BY157" s="146"/>
      <c r="BZ157" s="542">
        <v>75</v>
      </c>
      <c r="CA157" s="826"/>
      <c r="CB157" s="827"/>
      <c r="CD157" s="104"/>
      <c r="CE157" s="104"/>
      <c r="CF157" s="104"/>
      <c r="CG157" s="104"/>
      <c r="CH157" s="104"/>
      <c r="CI157" s="104"/>
      <c r="CJ157" s="104"/>
      <c r="CK157" s="104"/>
      <c r="CL157" s="104"/>
      <c r="CM157" s="104"/>
      <c r="CN157" s="104"/>
      <c r="CO157" s="104"/>
      <c r="CP157" s="104"/>
      <c r="CQ157" s="147"/>
    </row>
    <row r="158" spans="1:95">
      <c r="A158" s="146"/>
      <c r="B158" s="542">
        <v>76</v>
      </c>
      <c r="C158" s="826"/>
      <c r="D158" s="827"/>
      <c r="F158" s="104"/>
      <c r="G158" s="104"/>
      <c r="H158" s="104"/>
      <c r="I158" s="104"/>
      <c r="J158" s="104"/>
      <c r="K158" s="104"/>
      <c r="L158" s="104"/>
      <c r="M158" s="104"/>
      <c r="N158" s="104"/>
      <c r="O158" s="104"/>
      <c r="P158" s="104"/>
      <c r="Q158" s="104"/>
      <c r="R158" s="104"/>
      <c r="S158" s="147"/>
      <c r="T158" s="146"/>
      <c r="U158" s="542">
        <v>76</v>
      </c>
      <c r="V158" s="826"/>
      <c r="W158" s="827"/>
      <c r="Y158" s="104"/>
      <c r="Z158" s="104"/>
      <c r="AA158" s="104"/>
      <c r="AB158" s="104"/>
      <c r="AC158" s="104"/>
      <c r="AD158" s="104"/>
      <c r="AE158" s="104"/>
      <c r="AF158" s="104"/>
      <c r="AG158" s="104"/>
      <c r="AH158" s="104"/>
      <c r="AI158" s="104"/>
      <c r="AJ158" s="104"/>
      <c r="AK158" s="104"/>
      <c r="AL158" s="147"/>
      <c r="AM158" s="146"/>
      <c r="AN158" s="542">
        <v>76</v>
      </c>
      <c r="AO158" s="826"/>
      <c r="AP158" s="827"/>
      <c r="AR158" s="104"/>
      <c r="AS158" s="104"/>
      <c r="AT158" s="104"/>
      <c r="AU158" s="104"/>
      <c r="AV158" s="104"/>
      <c r="AW158" s="104"/>
      <c r="AX158" s="104"/>
      <c r="AY158" s="104"/>
      <c r="AZ158" s="104"/>
      <c r="BA158" s="104"/>
      <c r="BB158" s="104"/>
      <c r="BC158" s="104"/>
      <c r="BD158" s="104"/>
      <c r="BE158" s="147"/>
      <c r="BF158" s="146"/>
      <c r="BG158" s="542">
        <v>76</v>
      </c>
      <c r="BH158" s="826"/>
      <c r="BI158" s="827"/>
      <c r="BK158" s="104"/>
      <c r="BL158" s="104"/>
      <c r="BM158" s="104"/>
      <c r="BN158" s="104"/>
      <c r="BO158" s="104"/>
      <c r="BP158" s="104"/>
      <c r="BQ158" s="104"/>
      <c r="BR158" s="104"/>
      <c r="BS158" s="104"/>
      <c r="BT158" s="104"/>
      <c r="BU158" s="104"/>
      <c r="BV158" s="104"/>
      <c r="BW158" s="104"/>
      <c r="BX158" s="147"/>
      <c r="BY158" s="146"/>
      <c r="BZ158" s="542">
        <v>76</v>
      </c>
      <c r="CA158" s="826"/>
      <c r="CB158" s="827"/>
      <c r="CD158" s="104"/>
      <c r="CE158" s="104"/>
      <c r="CF158" s="104"/>
      <c r="CG158" s="104"/>
      <c r="CH158" s="104"/>
      <c r="CI158" s="104"/>
      <c r="CJ158" s="104"/>
      <c r="CK158" s="104"/>
      <c r="CL158" s="104"/>
      <c r="CM158" s="104"/>
      <c r="CN158" s="104"/>
      <c r="CO158" s="104"/>
      <c r="CP158" s="104"/>
      <c r="CQ158" s="147"/>
    </row>
    <row r="159" spans="1:95">
      <c r="A159" s="146"/>
      <c r="B159" s="542">
        <v>77</v>
      </c>
      <c r="C159" s="826"/>
      <c r="D159" s="827"/>
      <c r="F159" s="104"/>
      <c r="G159" s="104"/>
      <c r="H159" s="104"/>
      <c r="I159" s="104"/>
      <c r="J159" s="104"/>
      <c r="K159" s="104"/>
      <c r="L159" s="104"/>
      <c r="M159" s="104"/>
      <c r="N159" s="104"/>
      <c r="O159" s="104"/>
      <c r="P159" s="104"/>
      <c r="Q159" s="104"/>
      <c r="R159" s="104"/>
      <c r="S159" s="147"/>
      <c r="T159" s="146"/>
      <c r="U159" s="542">
        <v>77</v>
      </c>
      <c r="V159" s="826"/>
      <c r="W159" s="827"/>
      <c r="Y159" s="104"/>
      <c r="Z159" s="104"/>
      <c r="AA159" s="104"/>
      <c r="AB159" s="104"/>
      <c r="AC159" s="104"/>
      <c r="AD159" s="104"/>
      <c r="AE159" s="104"/>
      <c r="AF159" s="104"/>
      <c r="AG159" s="104"/>
      <c r="AH159" s="104"/>
      <c r="AI159" s="104"/>
      <c r="AJ159" s="104"/>
      <c r="AK159" s="104"/>
      <c r="AL159" s="147"/>
      <c r="AM159" s="146"/>
      <c r="AN159" s="542">
        <v>77</v>
      </c>
      <c r="AO159" s="826"/>
      <c r="AP159" s="827"/>
      <c r="AR159" s="104"/>
      <c r="AS159" s="104"/>
      <c r="AT159" s="104"/>
      <c r="AU159" s="104"/>
      <c r="AV159" s="104"/>
      <c r="AW159" s="104"/>
      <c r="AX159" s="104"/>
      <c r="AY159" s="104"/>
      <c r="AZ159" s="104"/>
      <c r="BA159" s="104"/>
      <c r="BB159" s="104"/>
      <c r="BC159" s="104"/>
      <c r="BD159" s="104"/>
      <c r="BE159" s="147"/>
      <c r="BF159" s="146"/>
      <c r="BG159" s="542">
        <v>77</v>
      </c>
      <c r="BH159" s="826"/>
      <c r="BI159" s="827"/>
      <c r="BK159" s="104"/>
      <c r="BL159" s="104"/>
      <c r="BM159" s="104"/>
      <c r="BN159" s="104"/>
      <c r="BO159" s="104"/>
      <c r="BP159" s="104"/>
      <c r="BQ159" s="104"/>
      <c r="BR159" s="104"/>
      <c r="BS159" s="104"/>
      <c r="BT159" s="104"/>
      <c r="BU159" s="104"/>
      <c r="BV159" s="104"/>
      <c r="BW159" s="104"/>
      <c r="BX159" s="147"/>
      <c r="BY159" s="146"/>
      <c r="BZ159" s="542">
        <v>77</v>
      </c>
      <c r="CA159" s="826"/>
      <c r="CB159" s="827"/>
      <c r="CD159" s="104"/>
      <c r="CE159" s="104"/>
      <c r="CF159" s="104"/>
      <c r="CG159" s="104"/>
      <c r="CH159" s="104"/>
      <c r="CI159" s="104"/>
      <c r="CJ159" s="104"/>
      <c r="CK159" s="104"/>
      <c r="CL159" s="104"/>
      <c r="CM159" s="104"/>
      <c r="CN159" s="104"/>
      <c r="CO159" s="104"/>
      <c r="CP159" s="104"/>
      <c r="CQ159" s="147"/>
    </row>
    <row r="160" spans="1:95">
      <c r="A160" s="146"/>
      <c r="B160" s="542">
        <v>78</v>
      </c>
      <c r="C160" s="826"/>
      <c r="D160" s="827"/>
      <c r="F160" s="104"/>
      <c r="G160" s="104"/>
      <c r="H160" s="104"/>
      <c r="I160" s="104"/>
      <c r="J160" s="104"/>
      <c r="K160" s="104"/>
      <c r="L160" s="104"/>
      <c r="M160" s="104"/>
      <c r="N160" s="104"/>
      <c r="O160" s="104"/>
      <c r="P160" s="104"/>
      <c r="Q160" s="104"/>
      <c r="R160" s="104"/>
      <c r="S160" s="147"/>
      <c r="T160" s="146"/>
      <c r="U160" s="542">
        <v>78</v>
      </c>
      <c r="V160" s="826"/>
      <c r="W160" s="827"/>
      <c r="Y160" s="104"/>
      <c r="Z160" s="104"/>
      <c r="AA160" s="104"/>
      <c r="AB160" s="104"/>
      <c r="AC160" s="104"/>
      <c r="AD160" s="104"/>
      <c r="AE160" s="104"/>
      <c r="AF160" s="104"/>
      <c r="AG160" s="104"/>
      <c r="AH160" s="104"/>
      <c r="AI160" s="104"/>
      <c r="AJ160" s="104"/>
      <c r="AK160" s="104"/>
      <c r="AL160" s="147"/>
      <c r="AM160" s="146"/>
      <c r="AN160" s="542">
        <v>78</v>
      </c>
      <c r="AO160" s="826"/>
      <c r="AP160" s="827"/>
      <c r="AR160" s="104"/>
      <c r="AS160" s="104"/>
      <c r="AT160" s="104"/>
      <c r="AU160" s="104"/>
      <c r="AV160" s="104"/>
      <c r="AW160" s="104"/>
      <c r="AX160" s="104"/>
      <c r="AY160" s="104"/>
      <c r="AZ160" s="104"/>
      <c r="BA160" s="104"/>
      <c r="BB160" s="104"/>
      <c r="BC160" s="104"/>
      <c r="BD160" s="104"/>
      <c r="BE160" s="147"/>
      <c r="BF160" s="146"/>
      <c r="BG160" s="542">
        <v>78</v>
      </c>
      <c r="BH160" s="826"/>
      <c r="BI160" s="827"/>
      <c r="BK160" s="104"/>
      <c r="BL160" s="104"/>
      <c r="BM160" s="104"/>
      <c r="BN160" s="104"/>
      <c r="BO160" s="104"/>
      <c r="BP160" s="104"/>
      <c r="BQ160" s="104"/>
      <c r="BR160" s="104"/>
      <c r="BS160" s="104"/>
      <c r="BT160" s="104"/>
      <c r="BU160" s="104"/>
      <c r="BV160" s="104"/>
      <c r="BW160" s="104"/>
      <c r="BX160" s="147"/>
      <c r="BY160" s="146"/>
      <c r="BZ160" s="542">
        <v>78</v>
      </c>
      <c r="CA160" s="826"/>
      <c r="CB160" s="827"/>
      <c r="CD160" s="104"/>
      <c r="CE160" s="104"/>
      <c r="CF160" s="104"/>
      <c r="CG160" s="104"/>
      <c r="CH160" s="104"/>
      <c r="CI160" s="104"/>
      <c r="CJ160" s="104"/>
      <c r="CK160" s="104"/>
      <c r="CL160" s="104"/>
      <c r="CM160" s="104"/>
      <c r="CN160" s="104"/>
      <c r="CO160" s="104"/>
      <c r="CP160" s="104"/>
      <c r="CQ160" s="147"/>
    </row>
    <row r="161" spans="1:95">
      <c r="A161" s="146"/>
      <c r="B161" s="542">
        <v>79</v>
      </c>
      <c r="C161" s="826"/>
      <c r="D161" s="827"/>
      <c r="F161" s="104"/>
      <c r="G161" s="104"/>
      <c r="H161" s="104"/>
      <c r="I161" s="104"/>
      <c r="J161" s="104"/>
      <c r="K161" s="104"/>
      <c r="L161" s="104"/>
      <c r="M161" s="104"/>
      <c r="N161" s="104"/>
      <c r="O161" s="104"/>
      <c r="P161" s="104"/>
      <c r="Q161" s="104"/>
      <c r="R161" s="104"/>
      <c r="S161" s="147"/>
      <c r="T161" s="146"/>
      <c r="U161" s="542">
        <v>79</v>
      </c>
      <c r="V161" s="826"/>
      <c r="W161" s="827"/>
      <c r="Y161" s="104"/>
      <c r="Z161" s="104"/>
      <c r="AA161" s="104"/>
      <c r="AB161" s="104"/>
      <c r="AC161" s="104"/>
      <c r="AD161" s="104"/>
      <c r="AE161" s="104"/>
      <c r="AF161" s="104"/>
      <c r="AG161" s="104"/>
      <c r="AH161" s="104"/>
      <c r="AI161" s="104"/>
      <c r="AJ161" s="104"/>
      <c r="AK161" s="104"/>
      <c r="AL161" s="147"/>
      <c r="AM161" s="146"/>
      <c r="AN161" s="542">
        <v>79</v>
      </c>
      <c r="AO161" s="826"/>
      <c r="AP161" s="827"/>
      <c r="AR161" s="104"/>
      <c r="AS161" s="104"/>
      <c r="AT161" s="104"/>
      <c r="AU161" s="104"/>
      <c r="AV161" s="104"/>
      <c r="AW161" s="104"/>
      <c r="AX161" s="104"/>
      <c r="AY161" s="104"/>
      <c r="AZ161" s="104"/>
      <c r="BA161" s="104"/>
      <c r="BB161" s="104"/>
      <c r="BC161" s="104"/>
      <c r="BD161" s="104"/>
      <c r="BE161" s="147"/>
      <c r="BF161" s="146"/>
      <c r="BG161" s="542">
        <v>79</v>
      </c>
      <c r="BH161" s="826"/>
      <c r="BI161" s="827"/>
      <c r="BK161" s="104"/>
      <c r="BL161" s="104"/>
      <c r="BM161" s="104"/>
      <c r="BN161" s="104"/>
      <c r="BO161" s="104"/>
      <c r="BP161" s="104"/>
      <c r="BQ161" s="104"/>
      <c r="BR161" s="104"/>
      <c r="BS161" s="104"/>
      <c r="BT161" s="104"/>
      <c r="BU161" s="104"/>
      <c r="BV161" s="104"/>
      <c r="BW161" s="104"/>
      <c r="BX161" s="147"/>
      <c r="BY161" s="146"/>
      <c r="BZ161" s="542">
        <v>79</v>
      </c>
      <c r="CA161" s="826"/>
      <c r="CB161" s="827"/>
      <c r="CD161" s="104"/>
      <c r="CE161" s="104"/>
      <c r="CF161" s="104"/>
      <c r="CG161" s="104"/>
      <c r="CH161" s="104"/>
      <c r="CI161" s="104"/>
      <c r="CJ161" s="104"/>
      <c r="CK161" s="104"/>
      <c r="CL161" s="104"/>
      <c r="CM161" s="104"/>
      <c r="CN161" s="104"/>
      <c r="CO161" s="104"/>
      <c r="CP161" s="104"/>
      <c r="CQ161" s="147"/>
    </row>
    <row r="162" spans="1:95">
      <c r="A162" s="146"/>
      <c r="B162" s="542">
        <v>80</v>
      </c>
      <c r="C162" s="826"/>
      <c r="D162" s="827"/>
      <c r="F162" s="104"/>
      <c r="G162" s="104"/>
      <c r="H162" s="104"/>
      <c r="I162" s="104"/>
      <c r="J162" s="104"/>
      <c r="K162" s="104"/>
      <c r="L162" s="104"/>
      <c r="M162" s="104"/>
      <c r="N162" s="104"/>
      <c r="O162" s="104"/>
      <c r="P162" s="104"/>
      <c r="Q162" s="104"/>
      <c r="R162" s="104"/>
      <c r="S162" s="147"/>
      <c r="T162" s="146"/>
      <c r="U162" s="542">
        <v>80</v>
      </c>
      <c r="V162" s="826"/>
      <c r="W162" s="827"/>
      <c r="Y162" s="104"/>
      <c r="Z162" s="104"/>
      <c r="AA162" s="104"/>
      <c r="AB162" s="104"/>
      <c r="AC162" s="104"/>
      <c r="AD162" s="104"/>
      <c r="AE162" s="104"/>
      <c r="AF162" s="104"/>
      <c r="AG162" s="104"/>
      <c r="AH162" s="104"/>
      <c r="AI162" s="104"/>
      <c r="AJ162" s="104"/>
      <c r="AK162" s="104"/>
      <c r="AL162" s="147"/>
      <c r="AM162" s="146"/>
      <c r="AN162" s="542">
        <v>80</v>
      </c>
      <c r="AO162" s="826"/>
      <c r="AP162" s="827"/>
      <c r="AR162" s="104"/>
      <c r="AS162" s="104"/>
      <c r="AT162" s="104"/>
      <c r="AU162" s="104"/>
      <c r="AV162" s="104"/>
      <c r="AW162" s="104"/>
      <c r="AX162" s="104"/>
      <c r="AY162" s="104"/>
      <c r="AZ162" s="104"/>
      <c r="BA162" s="104"/>
      <c r="BB162" s="104"/>
      <c r="BC162" s="104"/>
      <c r="BD162" s="104"/>
      <c r="BE162" s="147"/>
      <c r="BF162" s="146"/>
      <c r="BG162" s="542">
        <v>80</v>
      </c>
      <c r="BH162" s="826"/>
      <c r="BI162" s="827"/>
      <c r="BK162" s="104"/>
      <c r="BL162" s="104"/>
      <c r="BM162" s="104"/>
      <c r="BN162" s="104"/>
      <c r="BO162" s="104"/>
      <c r="BP162" s="104"/>
      <c r="BQ162" s="104"/>
      <c r="BR162" s="104"/>
      <c r="BS162" s="104"/>
      <c r="BT162" s="104"/>
      <c r="BU162" s="104"/>
      <c r="BV162" s="104"/>
      <c r="BW162" s="104"/>
      <c r="BX162" s="147"/>
      <c r="BY162" s="146"/>
      <c r="BZ162" s="542">
        <v>80</v>
      </c>
      <c r="CA162" s="826"/>
      <c r="CB162" s="827"/>
      <c r="CD162" s="104"/>
      <c r="CE162" s="104"/>
      <c r="CF162" s="104"/>
      <c r="CG162" s="104"/>
      <c r="CH162" s="104"/>
      <c r="CI162" s="104"/>
      <c r="CJ162" s="104"/>
      <c r="CK162" s="104"/>
      <c r="CL162" s="104"/>
      <c r="CM162" s="104"/>
      <c r="CN162" s="104"/>
      <c r="CO162" s="104"/>
      <c r="CP162" s="104"/>
      <c r="CQ162" s="147"/>
    </row>
    <row r="163" spans="1:95">
      <c r="A163" s="146"/>
      <c r="B163" s="542">
        <v>81</v>
      </c>
      <c r="C163" s="826"/>
      <c r="D163" s="827"/>
      <c r="F163" s="104"/>
      <c r="G163" s="104"/>
      <c r="H163" s="104"/>
      <c r="I163" s="104"/>
      <c r="J163" s="104"/>
      <c r="K163" s="104"/>
      <c r="L163" s="104"/>
      <c r="M163" s="104"/>
      <c r="N163" s="104"/>
      <c r="O163" s="104"/>
      <c r="P163" s="104"/>
      <c r="Q163" s="104"/>
      <c r="R163" s="104"/>
      <c r="S163" s="147"/>
      <c r="T163" s="146"/>
      <c r="U163" s="542">
        <v>81</v>
      </c>
      <c r="V163" s="826"/>
      <c r="W163" s="827"/>
      <c r="Y163" s="104"/>
      <c r="Z163" s="104"/>
      <c r="AA163" s="104"/>
      <c r="AB163" s="104"/>
      <c r="AC163" s="104"/>
      <c r="AD163" s="104"/>
      <c r="AE163" s="104"/>
      <c r="AF163" s="104"/>
      <c r="AG163" s="104"/>
      <c r="AH163" s="104"/>
      <c r="AI163" s="104"/>
      <c r="AJ163" s="104"/>
      <c r="AK163" s="104"/>
      <c r="AL163" s="147"/>
      <c r="AM163" s="146"/>
      <c r="AN163" s="542">
        <v>81</v>
      </c>
      <c r="AO163" s="826"/>
      <c r="AP163" s="827"/>
      <c r="AR163" s="104"/>
      <c r="AS163" s="104"/>
      <c r="AT163" s="104"/>
      <c r="AU163" s="104"/>
      <c r="AV163" s="104"/>
      <c r="AW163" s="104"/>
      <c r="AX163" s="104"/>
      <c r="AY163" s="104"/>
      <c r="AZ163" s="104"/>
      <c r="BA163" s="104"/>
      <c r="BB163" s="104"/>
      <c r="BC163" s="104"/>
      <c r="BD163" s="104"/>
      <c r="BE163" s="147"/>
      <c r="BF163" s="146"/>
      <c r="BG163" s="542">
        <v>81</v>
      </c>
      <c r="BH163" s="826"/>
      <c r="BI163" s="827"/>
      <c r="BK163" s="104"/>
      <c r="BL163" s="104"/>
      <c r="BM163" s="104"/>
      <c r="BN163" s="104"/>
      <c r="BO163" s="104"/>
      <c r="BP163" s="104"/>
      <c r="BQ163" s="104"/>
      <c r="BR163" s="104"/>
      <c r="BS163" s="104"/>
      <c r="BT163" s="104"/>
      <c r="BU163" s="104"/>
      <c r="BV163" s="104"/>
      <c r="BW163" s="104"/>
      <c r="BX163" s="147"/>
      <c r="BY163" s="146"/>
      <c r="BZ163" s="542">
        <v>81</v>
      </c>
      <c r="CA163" s="826"/>
      <c r="CB163" s="827"/>
      <c r="CD163" s="104"/>
      <c r="CE163" s="104"/>
      <c r="CF163" s="104"/>
      <c r="CG163" s="104"/>
      <c r="CH163" s="104"/>
      <c r="CI163" s="104"/>
      <c r="CJ163" s="104"/>
      <c r="CK163" s="104"/>
      <c r="CL163" s="104"/>
      <c r="CM163" s="104"/>
      <c r="CN163" s="104"/>
      <c r="CO163" s="104"/>
      <c r="CP163" s="104"/>
      <c r="CQ163" s="147"/>
    </row>
    <row r="164" spans="1:95">
      <c r="A164" s="146"/>
      <c r="B164" s="542">
        <v>82</v>
      </c>
      <c r="C164" s="826"/>
      <c r="D164" s="827"/>
      <c r="F164" s="104"/>
      <c r="G164" s="104"/>
      <c r="H164" s="104"/>
      <c r="I164" s="104"/>
      <c r="J164" s="104"/>
      <c r="K164" s="104"/>
      <c r="L164" s="104"/>
      <c r="M164" s="104"/>
      <c r="N164" s="104"/>
      <c r="O164" s="104"/>
      <c r="P164" s="104"/>
      <c r="Q164" s="104"/>
      <c r="R164" s="104"/>
      <c r="S164" s="147"/>
      <c r="T164" s="146"/>
      <c r="U164" s="542">
        <v>82</v>
      </c>
      <c r="V164" s="826"/>
      <c r="W164" s="827"/>
      <c r="Y164" s="104"/>
      <c r="Z164" s="104"/>
      <c r="AA164" s="104"/>
      <c r="AB164" s="104"/>
      <c r="AC164" s="104"/>
      <c r="AD164" s="104"/>
      <c r="AE164" s="104"/>
      <c r="AF164" s="104"/>
      <c r="AG164" s="104"/>
      <c r="AH164" s="104"/>
      <c r="AI164" s="104"/>
      <c r="AJ164" s="104"/>
      <c r="AK164" s="104"/>
      <c r="AL164" s="147"/>
      <c r="AM164" s="146"/>
      <c r="AN164" s="542">
        <v>82</v>
      </c>
      <c r="AO164" s="826"/>
      <c r="AP164" s="827"/>
      <c r="AR164" s="104"/>
      <c r="AS164" s="104"/>
      <c r="AT164" s="104"/>
      <c r="AU164" s="104"/>
      <c r="AV164" s="104"/>
      <c r="AW164" s="104"/>
      <c r="AX164" s="104"/>
      <c r="AY164" s="104"/>
      <c r="AZ164" s="104"/>
      <c r="BA164" s="104"/>
      <c r="BB164" s="104"/>
      <c r="BC164" s="104"/>
      <c r="BD164" s="104"/>
      <c r="BE164" s="147"/>
      <c r="BF164" s="146"/>
      <c r="BG164" s="542">
        <v>82</v>
      </c>
      <c r="BH164" s="826"/>
      <c r="BI164" s="827"/>
      <c r="BK164" s="104"/>
      <c r="BL164" s="104"/>
      <c r="BM164" s="104"/>
      <c r="BN164" s="104"/>
      <c r="BO164" s="104"/>
      <c r="BP164" s="104"/>
      <c r="BQ164" s="104"/>
      <c r="BR164" s="104"/>
      <c r="BS164" s="104"/>
      <c r="BT164" s="104"/>
      <c r="BU164" s="104"/>
      <c r="BV164" s="104"/>
      <c r="BW164" s="104"/>
      <c r="BX164" s="147"/>
      <c r="BY164" s="146"/>
      <c r="BZ164" s="542">
        <v>82</v>
      </c>
      <c r="CA164" s="826"/>
      <c r="CB164" s="827"/>
      <c r="CD164" s="104"/>
      <c r="CE164" s="104"/>
      <c r="CF164" s="104"/>
      <c r="CG164" s="104"/>
      <c r="CH164" s="104"/>
      <c r="CI164" s="104"/>
      <c r="CJ164" s="104"/>
      <c r="CK164" s="104"/>
      <c r="CL164" s="104"/>
      <c r="CM164" s="104"/>
      <c r="CN164" s="104"/>
      <c r="CO164" s="104"/>
      <c r="CP164" s="104"/>
      <c r="CQ164" s="147"/>
    </row>
    <row r="165" spans="1:95">
      <c r="A165" s="146"/>
      <c r="B165" s="542">
        <v>83</v>
      </c>
      <c r="C165" s="826"/>
      <c r="D165" s="827"/>
      <c r="F165" s="104"/>
      <c r="G165" s="104"/>
      <c r="H165" s="104"/>
      <c r="I165" s="104"/>
      <c r="J165" s="104"/>
      <c r="K165" s="104"/>
      <c r="L165" s="104"/>
      <c r="M165" s="104"/>
      <c r="N165" s="104"/>
      <c r="O165" s="104"/>
      <c r="P165" s="104"/>
      <c r="Q165" s="104"/>
      <c r="R165" s="104"/>
      <c r="S165" s="147"/>
      <c r="T165" s="146"/>
      <c r="U165" s="542">
        <v>83</v>
      </c>
      <c r="V165" s="826"/>
      <c r="W165" s="827"/>
      <c r="Y165" s="104"/>
      <c r="Z165" s="104"/>
      <c r="AA165" s="104"/>
      <c r="AB165" s="104"/>
      <c r="AC165" s="104"/>
      <c r="AD165" s="104"/>
      <c r="AE165" s="104"/>
      <c r="AF165" s="104"/>
      <c r="AG165" s="104"/>
      <c r="AH165" s="104"/>
      <c r="AI165" s="104"/>
      <c r="AJ165" s="104"/>
      <c r="AK165" s="104"/>
      <c r="AL165" s="147"/>
      <c r="AM165" s="146"/>
      <c r="AN165" s="542">
        <v>83</v>
      </c>
      <c r="AO165" s="826"/>
      <c r="AP165" s="827"/>
      <c r="AR165" s="104"/>
      <c r="AS165" s="104"/>
      <c r="AT165" s="104"/>
      <c r="AU165" s="104"/>
      <c r="AV165" s="104"/>
      <c r="AW165" s="104"/>
      <c r="AX165" s="104"/>
      <c r="AY165" s="104"/>
      <c r="AZ165" s="104"/>
      <c r="BA165" s="104"/>
      <c r="BB165" s="104"/>
      <c r="BC165" s="104"/>
      <c r="BD165" s="104"/>
      <c r="BE165" s="147"/>
      <c r="BF165" s="146"/>
      <c r="BG165" s="542">
        <v>83</v>
      </c>
      <c r="BH165" s="826"/>
      <c r="BI165" s="827"/>
      <c r="BK165" s="104"/>
      <c r="BL165" s="104"/>
      <c r="BM165" s="104"/>
      <c r="BN165" s="104"/>
      <c r="BO165" s="104"/>
      <c r="BP165" s="104"/>
      <c r="BQ165" s="104"/>
      <c r="BR165" s="104"/>
      <c r="BS165" s="104"/>
      <c r="BT165" s="104"/>
      <c r="BU165" s="104"/>
      <c r="BV165" s="104"/>
      <c r="BW165" s="104"/>
      <c r="BX165" s="147"/>
      <c r="BY165" s="146"/>
      <c r="BZ165" s="542">
        <v>83</v>
      </c>
      <c r="CA165" s="826"/>
      <c r="CB165" s="827"/>
      <c r="CD165" s="104"/>
      <c r="CE165" s="104"/>
      <c r="CF165" s="104"/>
      <c r="CG165" s="104"/>
      <c r="CH165" s="104"/>
      <c r="CI165" s="104"/>
      <c r="CJ165" s="104"/>
      <c r="CK165" s="104"/>
      <c r="CL165" s="104"/>
      <c r="CM165" s="104"/>
      <c r="CN165" s="104"/>
      <c r="CO165" s="104"/>
      <c r="CP165" s="104"/>
      <c r="CQ165" s="147"/>
    </row>
    <row r="166" spans="1:95">
      <c r="A166" s="146"/>
      <c r="B166" s="542">
        <v>84</v>
      </c>
      <c r="C166" s="826"/>
      <c r="D166" s="827"/>
      <c r="F166" s="104"/>
      <c r="G166" s="104"/>
      <c r="H166" s="104"/>
      <c r="I166" s="104"/>
      <c r="J166" s="104"/>
      <c r="K166" s="104"/>
      <c r="L166" s="104"/>
      <c r="M166" s="104"/>
      <c r="N166" s="104"/>
      <c r="O166" s="104"/>
      <c r="P166" s="104"/>
      <c r="Q166" s="104"/>
      <c r="R166" s="104"/>
      <c r="S166" s="147"/>
      <c r="T166" s="146"/>
      <c r="U166" s="542">
        <v>84</v>
      </c>
      <c r="V166" s="826"/>
      <c r="W166" s="827"/>
      <c r="Y166" s="104"/>
      <c r="Z166" s="104"/>
      <c r="AA166" s="104"/>
      <c r="AB166" s="104"/>
      <c r="AC166" s="104"/>
      <c r="AD166" s="104"/>
      <c r="AE166" s="104"/>
      <c r="AF166" s="104"/>
      <c r="AG166" s="104"/>
      <c r="AH166" s="104"/>
      <c r="AI166" s="104"/>
      <c r="AJ166" s="104"/>
      <c r="AK166" s="104"/>
      <c r="AL166" s="147"/>
      <c r="AM166" s="146"/>
      <c r="AN166" s="542">
        <v>84</v>
      </c>
      <c r="AO166" s="826"/>
      <c r="AP166" s="827"/>
      <c r="AR166" s="104"/>
      <c r="AS166" s="104"/>
      <c r="AT166" s="104"/>
      <c r="AU166" s="104"/>
      <c r="AV166" s="104"/>
      <c r="AW166" s="104"/>
      <c r="AX166" s="104"/>
      <c r="AY166" s="104"/>
      <c r="AZ166" s="104"/>
      <c r="BA166" s="104"/>
      <c r="BB166" s="104"/>
      <c r="BC166" s="104"/>
      <c r="BD166" s="104"/>
      <c r="BE166" s="147"/>
      <c r="BF166" s="146"/>
      <c r="BG166" s="542">
        <v>84</v>
      </c>
      <c r="BH166" s="826"/>
      <c r="BI166" s="827"/>
      <c r="BK166" s="104"/>
      <c r="BL166" s="104"/>
      <c r="BM166" s="104"/>
      <c r="BN166" s="104"/>
      <c r="BO166" s="104"/>
      <c r="BP166" s="104"/>
      <c r="BQ166" s="104"/>
      <c r="BR166" s="104"/>
      <c r="BS166" s="104"/>
      <c r="BT166" s="104"/>
      <c r="BU166" s="104"/>
      <c r="BV166" s="104"/>
      <c r="BW166" s="104"/>
      <c r="BX166" s="147"/>
      <c r="BY166" s="146"/>
      <c r="BZ166" s="542">
        <v>84</v>
      </c>
      <c r="CA166" s="826"/>
      <c r="CB166" s="827"/>
      <c r="CD166" s="104"/>
      <c r="CE166" s="104"/>
      <c r="CF166" s="104"/>
      <c r="CG166" s="104"/>
      <c r="CH166" s="104"/>
      <c r="CI166" s="104"/>
      <c r="CJ166" s="104"/>
      <c r="CK166" s="104"/>
      <c r="CL166" s="104"/>
      <c r="CM166" s="104"/>
      <c r="CN166" s="104"/>
      <c r="CO166" s="104"/>
      <c r="CP166" s="104"/>
      <c r="CQ166" s="147"/>
    </row>
    <row r="167" spans="1:95">
      <c r="A167" s="146"/>
      <c r="B167" s="542">
        <v>85</v>
      </c>
      <c r="C167" s="826"/>
      <c r="D167" s="827"/>
      <c r="F167" s="104"/>
      <c r="G167" s="104"/>
      <c r="H167" s="104"/>
      <c r="I167" s="104"/>
      <c r="J167" s="104"/>
      <c r="K167" s="104"/>
      <c r="L167" s="104"/>
      <c r="M167" s="104"/>
      <c r="N167" s="104"/>
      <c r="O167" s="104"/>
      <c r="P167" s="104"/>
      <c r="Q167" s="104"/>
      <c r="R167" s="104"/>
      <c r="S167" s="147"/>
      <c r="T167" s="146"/>
      <c r="U167" s="542">
        <v>85</v>
      </c>
      <c r="V167" s="826"/>
      <c r="W167" s="827"/>
      <c r="Y167" s="104"/>
      <c r="Z167" s="104"/>
      <c r="AA167" s="104"/>
      <c r="AB167" s="104"/>
      <c r="AC167" s="104"/>
      <c r="AD167" s="104"/>
      <c r="AE167" s="104"/>
      <c r="AF167" s="104"/>
      <c r="AG167" s="104"/>
      <c r="AH167" s="104"/>
      <c r="AI167" s="104"/>
      <c r="AJ167" s="104"/>
      <c r="AK167" s="104"/>
      <c r="AL167" s="147"/>
      <c r="AM167" s="146"/>
      <c r="AN167" s="542">
        <v>85</v>
      </c>
      <c r="AO167" s="826"/>
      <c r="AP167" s="827"/>
      <c r="AR167" s="104"/>
      <c r="AS167" s="104"/>
      <c r="AT167" s="104"/>
      <c r="AU167" s="104"/>
      <c r="AV167" s="104"/>
      <c r="AW167" s="104"/>
      <c r="AX167" s="104"/>
      <c r="AY167" s="104"/>
      <c r="AZ167" s="104"/>
      <c r="BA167" s="104"/>
      <c r="BB167" s="104"/>
      <c r="BC167" s="104"/>
      <c r="BD167" s="104"/>
      <c r="BE167" s="147"/>
      <c r="BF167" s="146"/>
      <c r="BG167" s="542">
        <v>85</v>
      </c>
      <c r="BH167" s="826"/>
      <c r="BI167" s="827"/>
      <c r="BK167" s="104"/>
      <c r="BL167" s="104"/>
      <c r="BM167" s="104"/>
      <c r="BN167" s="104"/>
      <c r="BO167" s="104"/>
      <c r="BP167" s="104"/>
      <c r="BQ167" s="104"/>
      <c r="BR167" s="104"/>
      <c r="BS167" s="104"/>
      <c r="BT167" s="104"/>
      <c r="BU167" s="104"/>
      <c r="BV167" s="104"/>
      <c r="BW167" s="104"/>
      <c r="BX167" s="147"/>
      <c r="BY167" s="146"/>
      <c r="BZ167" s="542">
        <v>85</v>
      </c>
      <c r="CA167" s="826"/>
      <c r="CB167" s="827"/>
      <c r="CD167" s="104"/>
      <c r="CE167" s="104"/>
      <c r="CF167" s="104"/>
      <c r="CG167" s="104"/>
      <c r="CH167" s="104"/>
      <c r="CI167" s="104"/>
      <c r="CJ167" s="104"/>
      <c r="CK167" s="104"/>
      <c r="CL167" s="104"/>
      <c r="CM167" s="104"/>
      <c r="CN167" s="104"/>
      <c r="CO167" s="104"/>
      <c r="CP167" s="104"/>
      <c r="CQ167" s="147"/>
    </row>
    <row r="168" spans="1:95">
      <c r="A168" s="146"/>
      <c r="B168" s="542">
        <v>86</v>
      </c>
      <c r="C168" s="826"/>
      <c r="D168" s="827"/>
      <c r="F168" s="104"/>
      <c r="G168" s="104"/>
      <c r="H168" s="104"/>
      <c r="I168" s="104"/>
      <c r="J168" s="104"/>
      <c r="K168" s="104"/>
      <c r="L168" s="104"/>
      <c r="M168" s="104"/>
      <c r="N168" s="104"/>
      <c r="O168" s="104"/>
      <c r="P168" s="104"/>
      <c r="Q168" s="104"/>
      <c r="R168" s="104"/>
      <c r="S168" s="147"/>
      <c r="T168" s="146"/>
      <c r="U168" s="542">
        <v>86</v>
      </c>
      <c r="V168" s="826"/>
      <c r="W168" s="827"/>
      <c r="Y168" s="104"/>
      <c r="Z168" s="104"/>
      <c r="AA168" s="104"/>
      <c r="AB168" s="104"/>
      <c r="AC168" s="104"/>
      <c r="AD168" s="104"/>
      <c r="AE168" s="104"/>
      <c r="AF168" s="104"/>
      <c r="AG168" s="104"/>
      <c r="AH168" s="104"/>
      <c r="AI168" s="104"/>
      <c r="AJ168" s="104"/>
      <c r="AK168" s="104"/>
      <c r="AL168" s="147"/>
      <c r="AM168" s="146"/>
      <c r="AN168" s="542">
        <v>86</v>
      </c>
      <c r="AO168" s="826"/>
      <c r="AP168" s="827"/>
      <c r="AR168" s="104"/>
      <c r="AS168" s="104"/>
      <c r="AT168" s="104"/>
      <c r="AU168" s="104"/>
      <c r="AV168" s="104"/>
      <c r="AW168" s="104"/>
      <c r="AX168" s="104"/>
      <c r="AY168" s="104"/>
      <c r="AZ168" s="104"/>
      <c r="BA168" s="104"/>
      <c r="BB168" s="104"/>
      <c r="BC168" s="104"/>
      <c r="BD168" s="104"/>
      <c r="BE168" s="147"/>
      <c r="BF168" s="146"/>
      <c r="BG168" s="542">
        <v>86</v>
      </c>
      <c r="BH168" s="826"/>
      <c r="BI168" s="827"/>
      <c r="BK168" s="104"/>
      <c r="BL168" s="104"/>
      <c r="BM168" s="104"/>
      <c r="BN168" s="104"/>
      <c r="BO168" s="104"/>
      <c r="BP168" s="104"/>
      <c r="BQ168" s="104"/>
      <c r="BR168" s="104"/>
      <c r="BS168" s="104"/>
      <c r="BT168" s="104"/>
      <c r="BU168" s="104"/>
      <c r="BV168" s="104"/>
      <c r="BW168" s="104"/>
      <c r="BX168" s="147"/>
      <c r="BY168" s="146"/>
      <c r="BZ168" s="542">
        <v>86</v>
      </c>
      <c r="CA168" s="826"/>
      <c r="CB168" s="827"/>
      <c r="CD168" s="104"/>
      <c r="CE168" s="104"/>
      <c r="CF168" s="104"/>
      <c r="CG168" s="104"/>
      <c r="CH168" s="104"/>
      <c r="CI168" s="104"/>
      <c r="CJ168" s="104"/>
      <c r="CK168" s="104"/>
      <c r="CL168" s="104"/>
      <c r="CM168" s="104"/>
      <c r="CN168" s="104"/>
      <c r="CO168" s="104"/>
      <c r="CP168" s="104"/>
      <c r="CQ168" s="147"/>
    </row>
    <row r="169" spans="1:95">
      <c r="A169" s="146"/>
      <c r="B169" s="542">
        <v>87</v>
      </c>
      <c r="C169" s="826"/>
      <c r="D169" s="827"/>
      <c r="F169" s="104"/>
      <c r="G169" s="104"/>
      <c r="H169" s="104"/>
      <c r="I169" s="104"/>
      <c r="J169" s="104"/>
      <c r="K169" s="104"/>
      <c r="L169" s="104"/>
      <c r="M169" s="104"/>
      <c r="N169" s="104"/>
      <c r="O169" s="104"/>
      <c r="P169" s="104"/>
      <c r="Q169" s="104"/>
      <c r="R169" s="104"/>
      <c r="S169" s="147"/>
      <c r="T169" s="146"/>
      <c r="U169" s="542">
        <v>87</v>
      </c>
      <c r="V169" s="826"/>
      <c r="W169" s="827"/>
      <c r="Y169" s="104"/>
      <c r="Z169" s="104"/>
      <c r="AA169" s="104"/>
      <c r="AB169" s="104"/>
      <c r="AC169" s="104"/>
      <c r="AD169" s="104"/>
      <c r="AE169" s="104"/>
      <c r="AF169" s="104"/>
      <c r="AG169" s="104"/>
      <c r="AH169" s="104"/>
      <c r="AI169" s="104"/>
      <c r="AJ169" s="104"/>
      <c r="AK169" s="104"/>
      <c r="AL169" s="147"/>
      <c r="AM169" s="146"/>
      <c r="AN169" s="542">
        <v>87</v>
      </c>
      <c r="AO169" s="826"/>
      <c r="AP169" s="827"/>
      <c r="AR169" s="104"/>
      <c r="AS169" s="104"/>
      <c r="AT169" s="104"/>
      <c r="AU169" s="104"/>
      <c r="AV169" s="104"/>
      <c r="AW169" s="104"/>
      <c r="AX169" s="104"/>
      <c r="AY169" s="104"/>
      <c r="AZ169" s="104"/>
      <c r="BA169" s="104"/>
      <c r="BB169" s="104"/>
      <c r="BC169" s="104"/>
      <c r="BD169" s="104"/>
      <c r="BE169" s="147"/>
      <c r="BF169" s="146"/>
      <c r="BG169" s="542">
        <v>87</v>
      </c>
      <c r="BH169" s="826"/>
      <c r="BI169" s="827"/>
      <c r="BK169" s="104"/>
      <c r="BL169" s="104"/>
      <c r="BM169" s="104"/>
      <c r="BN169" s="104"/>
      <c r="BO169" s="104"/>
      <c r="BP169" s="104"/>
      <c r="BQ169" s="104"/>
      <c r="BR169" s="104"/>
      <c r="BS169" s="104"/>
      <c r="BT169" s="104"/>
      <c r="BU169" s="104"/>
      <c r="BV169" s="104"/>
      <c r="BW169" s="104"/>
      <c r="BX169" s="147"/>
      <c r="BY169" s="146"/>
      <c r="BZ169" s="542">
        <v>87</v>
      </c>
      <c r="CA169" s="826"/>
      <c r="CB169" s="827"/>
      <c r="CD169" s="104"/>
      <c r="CE169" s="104"/>
      <c r="CF169" s="104"/>
      <c r="CG169" s="104"/>
      <c r="CH169" s="104"/>
      <c r="CI169" s="104"/>
      <c r="CJ169" s="104"/>
      <c r="CK169" s="104"/>
      <c r="CL169" s="104"/>
      <c r="CM169" s="104"/>
      <c r="CN169" s="104"/>
      <c r="CO169" s="104"/>
      <c r="CP169" s="104"/>
      <c r="CQ169" s="147"/>
    </row>
    <row r="170" spans="1:95">
      <c r="A170" s="146"/>
      <c r="B170" s="542">
        <v>88</v>
      </c>
      <c r="C170" s="826"/>
      <c r="D170" s="827"/>
      <c r="F170" s="104"/>
      <c r="G170" s="104"/>
      <c r="H170" s="104"/>
      <c r="I170" s="104"/>
      <c r="J170" s="104"/>
      <c r="K170" s="104"/>
      <c r="L170" s="104"/>
      <c r="M170" s="104"/>
      <c r="N170" s="104"/>
      <c r="O170" s="104"/>
      <c r="P170" s="104"/>
      <c r="Q170" s="104"/>
      <c r="R170" s="104"/>
      <c r="S170" s="147"/>
      <c r="T170" s="146"/>
      <c r="U170" s="542">
        <v>88</v>
      </c>
      <c r="V170" s="826"/>
      <c r="W170" s="827"/>
      <c r="Y170" s="104"/>
      <c r="Z170" s="104"/>
      <c r="AA170" s="104"/>
      <c r="AB170" s="104"/>
      <c r="AC170" s="104"/>
      <c r="AD170" s="104"/>
      <c r="AE170" s="104"/>
      <c r="AF170" s="104"/>
      <c r="AG170" s="104"/>
      <c r="AH170" s="104"/>
      <c r="AI170" s="104"/>
      <c r="AJ170" s="104"/>
      <c r="AK170" s="104"/>
      <c r="AL170" s="147"/>
      <c r="AM170" s="146"/>
      <c r="AN170" s="542">
        <v>88</v>
      </c>
      <c r="AO170" s="826"/>
      <c r="AP170" s="827"/>
      <c r="AR170" s="104"/>
      <c r="AS170" s="104"/>
      <c r="AT170" s="104"/>
      <c r="AU170" s="104"/>
      <c r="AV170" s="104"/>
      <c r="AW170" s="104"/>
      <c r="AX170" s="104"/>
      <c r="AY170" s="104"/>
      <c r="AZ170" s="104"/>
      <c r="BA170" s="104"/>
      <c r="BB170" s="104"/>
      <c r="BC170" s="104"/>
      <c r="BD170" s="104"/>
      <c r="BE170" s="147"/>
      <c r="BF170" s="146"/>
      <c r="BG170" s="542">
        <v>88</v>
      </c>
      <c r="BH170" s="826"/>
      <c r="BI170" s="827"/>
      <c r="BK170" s="104"/>
      <c r="BL170" s="104"/>
      <c r="BM170" s="104"/>
      <c r="BN170" s="104"/>
      <c r="BO170" s="104"/>
      <c r="BP170" s="104"/>
      <c r="BQ170" s="104"/>
      <c r="BR170" s="104"/>
      <c r="BS170" s="104"/>
      <c r="BT170" s="104"/>
      <c r="BU170" s="104"/>
      <c r="BV170" s="104"/>
      <c r="BW170" s="104"/>
      <c r="BX170" s="147"/>
      <c r="BY170" s="146"/>
      <c r="BZ170" s="542">
        <v>88</v>
      </c>
      <c r="CA170" s="826"/>
      <c r="CB170" s="827"/>
      <c r="CD170" s="104"/>
      <c r="CE170" s="104"/>
      <c r="CF170" s="104"/>
      <c r="CG170" s="104"/>
      <c r="CH170" s="104"/>
      <c r="CI170" s="104"/>
      <c r="CJ170" s="104"/>
      <c r="CK170" s="104"/>
      <c r="CL170" s="104"/>
      <c r="CM170" s="104"/>
      <c r="CN170" s="104"/>
      <c r="CO170" s="104"/>
      <c r="CP170" s="104"/>
      <c r="CQ170" s="147"/>
    </row>
    <row r="171" spans="1:95">
      <c r="A171" s="146"/>
      <c r="B171" s="542">
        <v>89</v>
      </c>
      <c r="C171" s="826"/>
      <c r="D171" s="827"/>
      <c r="F171" s="104"/>
      <c r="G171" s="104"/>
      <c r="H171" s="104"/>
      <c r="I171" s="104"/>
      <c r="J171" s="104"/>
      <c r="K171" s="104"/>
      <c r="L171" s="104"/>
      <c r="M171" s="104"/>
      <c r="N171" s="104"/>
      <c r="O171" s="104"/>
      <c r="P171" s="104"/>
      <c r="Q171" s="104"/>
      <c r="R171" s="104"/>
      <c r="S171" s="147"/>
      <c r="T171" s="146"/>
      <c r="U171" s="542">
        <v>89</v>
      </c>
      <c r="V171" s="826"/>
      <c r="W171" s="827"/>
      <c r="Y171" s="104"/>
      <c r="Z171" s="104"/>
      <c r="AA171" s="104"/>
      <c r="AB171" s="104"/>
      <c r="AC171" s="104"/>
      <c r="AD171" s="104"/>
      <c r="AE171" s="104"/>
      <c r="AF171" s="104"/>
      <c r="AG171" s="104"/>
      <c r="AH171" s="104"/>
      <c r="AI171" s="104"/>
      <c r="AJ171" s="104"/>
      <c r="AK171" s="104"/>
      <c r="AL171" s="147"/>
      <c r="AM171" s="146"/>
      <c r="AN171" s="542">
        <v>89</v>
      </c>
      <c r="AO171" s="826"/>
      <c r="AP171" s="827"/>
      <c r="AR171" s="104"/>
      <c r="AS171" s="104"/>
      <c r="AT171" s="104"/>
      <c r="AU171" s="104"/>
      <c r="AV171" s="104"/>
      <c r="AW171" s="104"/>
      <c r="AX171" s="104"/>
      <c r="AY171" s="104"/>
      <c r="AZ171" s="104"/>
      <c r="BA171" s="104"/>
      <c r="BB171" s="104"/>
      <c r="BC171" s="104"/>
      <c r="BD171" s="104"/>
      <c r="BE171" s="147"/>
      <c r="BF171" s="146"/>
      <c r="BG171" s="542">
        <v>89</v>
      </c>
      <c r="BH171" s="826"/>
      <c r="BI171" s="827"/>
      <c r="BK171" s="104"/>
      <c r="BL171" s="104"/>
      <c r="BM171" s="104"/>
      <c r="BN171" s="104"/>
      <c r="BO171" s="104"/>
      <c r="BP171" s="104"/>
      <c r="BQ171" s="104"/>
      <c r="BR171" s="104"/>
      <c r="BS171" s="104"/>
      <c r="BT171" s="104"/>
      <c r="BU171" s="104"/>
      <c r="BV171" s="104"/>
      <c r="BW171" s="104"/>
      <c r="BX171" s="147"/>
      <c r="BY171" s="146"/>
      <c r="BZ171" s="542">
        <v>89</v>
      </c>
      <c r="CA171" s="826"/>
      <c r="CB171" s="827"/>
      <c r="CD171" s="104"/>
      <c r="CE171" s="104"/>
      <c r="CF171" s="104"/>
      <c r="CG171" s="104"/>
      <c r="CH171" s="104"/>
      <c r="CI171" s="104"/>
      <c r="CJ171" s="104"/>
      <c r="CK171" s="104"/>
      <c r="CL171" s="104"/>
      <c r="CM171" s="104"/>
      <c r="CN171" s="104"/>
      <c r="CO171" s="104"/>
      <c r="CP171" s="104"/>
      <c r="CQ171" s="147"/>
    </row>
    <row r="172" spans="1:95">
      <c r="A172" s="146"/>
      <c r="B172" s="542">
        <v>90</v>
      </c>
      <c r="C172" s="826"/>
      <c r="D172" s="827"/>
      <c r="F172" s="104"/>
      <c r="G172" s="104"/>
      <c r="H172" s="104"/>
      <c r="I172" s="104"/>
      <c r="J172" s="104"/>
      <c r="K172" s="104"/>
      <c r="L172" s="104"/>
      <c r="M172" s="104"/>
      <c r="N172" s="104"/>
      <c r="O172" s="104"/>
      <c r="P172" s="104"/>
      <c r="Q172" s="104"/>
      <c r="R172" s="104"/>
      <c r="S172" s="147"/>
      <c r="T172" s="146"/>
      <c r="U172" s="542">
        <v>90</v>
      </c>
      <c r="V172" s="826"/>
      <c r="W172" s="827"/>
      <c r="Y172" s="104"/>
      <c r="Z172" s="104"/>
      <c r="AA172" s="104"/>
      <c r="AB172" s="104"/>
      <c r="AC172" s="104"/>
      <c r="AD172" s="104"/>
      <c r="AE172" s="104"/>
      <c r="AF172" s="104"/>
      <c r="AG172" s="104"/>
      <c r="AH172" s="104"/>
      <c r="AI172" s="104"/>
      <c r="AJ172" s="104"/>
      <c r="AK172" s="104"/>
      <c r="AL172" s="147"/>
      <c r="AM172" s="146"/>
      <c r="AN172" s="542">
        <v>90</v>
      </c>
      <c r="AO172" s="826"/>
      <c r="AP172" s="827"/>
      <c r="AR172" s="104"/>
      <c r="AS172" s="104"/>
      <c r="AT172" s="104"/>
      <c r="AU172" s="104"/>
      <c r="AV172" s="104"/>
      <c r="AW172" s="104"/>
      <c r="AX172" s="104"/>
      <c r="AY172" s="104"/>
      <c r="AZ172" s="104"/>
      <c r="BA172" s="104"/>
      <c r="BB172" s="104"/>
      <c r="BC172" s="104"/>
      <c r="BD172" s="104"/>
      <c r="BE172" s="147"/>
      <c r="BF172" s="146"/>
      <c r="BG172" s="542">
        <v>90</v>
      </c>
      <c r="BH172" s="826"/>
      <c r="BI172" s="827"/>
      <c r="BK172" s="104"/>
      <c r="BL172" s="104"/>
      <c r="BM172" s="104"/>
      <c r="BN172" s="104"/>
      <c r="BO172" s="104"/>
      <c r="BP172" s="104"/>
      <c r="BQ172" s="104"/>
      <c r="BR172" s="104"/>
      <c r="BS172" s="104"/>
      <c r="BT172" s="104"/>
      <c r="BU172" s="104"/>
      <c r="BV172" s="104"/>
      <c r="BW172" s="104"/>
      <c r="BX172" s="147"/>
      <c r="BY172" s="146"/>
      <c r="BZ172" s="542">
        <v>90</v>
      </c>
      <c r="CA172" s="826"/>
      <c r="CB172" s="827"/>
      <c r="CD172" s="104"/>
      <c r="CE172" s="104"/>
      <c r="CF172" s="104"/>
      <c r="CG172" s="104"/>
      <c r="CH172" s="104"/>
      <c r="CI172" s="104"/>
      <c r="CJ172" s="104"/>
      <c r="CK172" s="104"/>
      <c r="CL172" s="104"/>
      <c r="CM172" s="104"/>
      <c r="CN172" s="104"/>
      <c r="CO172" s="104"/>
      <c r="CP172" s="104"/>
      <c r="CQ172" s="147"/>
    </row>
    <row r="173" spans="1:95">
      <c r="A173" s="146"/>
      <c r="B173" s="542">
        <v>91</v>
      </c>
      <c r="C173" s="826"/>
      <c r="D173" s="827"/>
      <c r="F173" s="104"/>
      <c r="G173" s="104"/>
      <c r="H173" s="104"/>
      <c r="I173" s="104"/>
      <c r="J173" s="104"/>
      <c r="K173" s="104"/>
      <c r="L173" s="104"/>
      <c r="M173" s="104"/>
      <c r="N173" s="104"/>
      <c r="O173" s="104"/>
      <c r="P173" s="104"/>
      <c r="Q173" s="104"/>
      <c r="R173" s="104"/>
      <c r="S173" s="147"/>
      <c r="T173" s="146"/>
      <c r="U173" s="542">
        <v>91</v>
      </c>
      <c r="V173" s="826"/>
      <c r="W173" s="827"/>
      <c r="Y173" s="104"/>
      <c r="Z173" s="104"/>
      <c r="AA173" s="104"/>
      <c r="AB173" s="104"/>
      <c r="AC173" s="104"/>
      <c r="AD173" s="104"/>
      <c r="AE173" s="104"/>
      <c r="AF173" s="104"/>
      <c r="AG173" s="104"/>
      <c r="AH173" s="104"/>
      <c r="AI173" s="104"/>
      <c r="AJ173" s="104"/>
      <c r="AK173" s="104"/>
      <c r="AL173" s="147"/>
      <c r="AM173" s="146"/>
      <c r="AN173" s="542">
        <v>91</v>
      </c>
      <c r="AO173" s="826"/>
      <c r="AP173" s="827"/>
      <c r="AR173" s="104"/>
      <c r="AS173" s="104"/>
      <c r="AT173" s="104"/>
      <c r="AU173" s="104"/>
      <c r="AV173" s="104"/>
      <c r="AW173" s="104"/>
      <c r="AX173" s="104"/>
      <c r="AY173" s="104"/>
      <c r="AZ173" s="104"/>
      <c r="BA173" s="104"/>
      <c r="BB173" s="104"/>
      <c r="BC173" s="104"/>
      <c r="BD173" s="104"/>
      <c r="BE173" s="147"/>
      <c r="BF173" s="146"/>
      <c r="BG173" s="542">
        <v>91</v>
      </c>
      <c r="BH173" s="826"/>
      <c r="BI173" s="827"/>
      <c r="BK173" s="104"/>
      <c r="BL173" s="104"/>
      <c r="BM173" s="104"/>
      <c r="BN173" s="104"/>
      <c r="BO173" s="104"/>
      <c r="BP173" s="104"/>
      <c r="BQ173" s="104"/>
      <c r="BR173" s="104"/>
      <c r="BS173" s="104"/>
      <c r="BT173" s="104"/>
      <c r="BU173" s="104"/>
      <c r="BV173" s="104"/>
      <c r="BW173" s="104"/>
      <c r="BX173" s="147"/>
      <c r="BY173" s="146"/>
      <c r="BZ173" s="542">
        <v>91</v>
      </c>
      <c r="CA173" s="826"/>
      <c r="CB173" s="827"/>
      <c r="CD173" s="104"/>
      <c r="CE173" s="104"/>
      <c r="CF173" s="104"/>
      <c r="CG173" s="104"/>
      <c r="CH173" s="104"/>
      <c r="CI173" s="104"/>
      <c r="CJ173" s="104"/>
      <c r="CK173" s="104"/>
      <c r="CL173" s="104"/>
      <c r="CM173" s="104"/>
      <c r="CN173" s="104"/>
      <c r="CO173" s="104"/>
      <c r="CP173" s="104"/>
      <c r="CQ173" s="147"/>
    </row>
    <row r="174" spans="1:95">
      <c r="A174" s="146"/>
      <c r="B174" s="542">
        <v>92</v>
      </c>
      <c r="C174" s="826"/>
      <c r="D174" s="827"/>
      <c r="F174" s="104"/>
      <c r="G174" s="104"/>
      <c r="H174" s="104"/>
      <c r="I174" s="104"/>
      <c r="J174" s="104"/>
      <c r="K174" s="104"/>
      <c r="L174" s="104"/>
      <c r="M174" s="104"/>
      <c r="N174" s="104"/>
      <c r="O174" s="104"/>
      <c r="P174" s="104"/>
      <c r="Q174" s="104"/>
      <c r="R174" s="104"/>
      <c r="S174" s="147"/>
      <c r="T174" s="146"/>
      <c r="U174" s="542">
        <v>92</v>
      </c>
      <c r="V174" s="826"/>
      <c r="W174" s="827"/>
      <c r="Y174" s="104"/>
      <c r="Z174" s="104"/>
      <c r="AA174" s="104"/>
      <c r="AB174" s="104"/>
      <c r="AC174" s="104"/>
      <c r="AD174" s="104"/>
      <c r="AE174" s="104"/>
      <c r="AF174" s="104"/>
      <c r="AG174" s="104"/>
      <c r="AH174" s="104"/>
      <c r="AI174" s="104"/>
      <c r="AJ174" s="104"/>
      <c r="AK174" s="104"/>
      <c r="AL174" s="147"/>
      <c r="AM174" s="146"/>
      <c r="AN174" s="542">
        <v>92</v>
      </c>
      <c r="AO174" s="826"/>
      <c r="AP174" s="827"/>
      <c r="AR174" s="104"/>
      <c r="AS174" s="104"/>
      <c r="AT174" s="104"/>
      <c r="AU174" s="104"/>
      <c r="AV174" s="104"/>
      <c r="AW174" s="104"/>
      <c r="AX174" s="104"/>
      <c r="AY174" s="104"/>
      <c r="AZ174" s="104"/>
      <c r="BA174" s="104"/>
      <c r="BB174" s="104"/>
      <c r="BC174" s="104"/>
      <c r="BD174" s="104"/>
      <c r="BE174" s="147"/>
      <c r="BF174" s="146"/>
      <c r="BG174" s="542">
        <v>92</v>
      </c>
      <c r="BH174" s="826"/>
      <c r="BI174" s="827"/>
      <c r="BK174" s="104"/>
      <c r="BL174" s="104"/>
      <c r="BM174" s="104"/>
      <c r="BN174" s="104"/>
      <c r="BO174" s="104"/>
      <c r="BP174" s="104"/>
      <c r="BQ174" s="104"/>
      <c r="BR174" s="104"/>
      <c r="BS174" s="104"/>
      <c r="BT174" s="104"/>
      <c r="BU174" s="104"/>
      <c r="BV174" s="104"/>
      <c r="BW174" s="104"/>
      <c r="BX174" s="147"/>
      <c r="BY174" s="146"/>
      <c r="BZ174" s="542">
        <v>92</v>
      </c>
      <c r="CA174" s="826"/>
      <c r="CB174" s="827"/>
      <c r="CD174" s="104"/>
      <c r="CE174" s="104"/>
      <c r="CF174" s="104"/>
      <c r="CG174" s="104"/>
      <c r="CH174" s="104"/>
      <c r="CI174" s="104"/>
      <c r="CJ174" s="104"/>
      <c r="CK174" s="104"/>
      <c r="CL174" s="104"/>
      <c r="CM174" s="104"/>
      <c r="CN174" s="104"/>
      <c r="CO174" s="104"/>
      <c r="CP174" s="104"/>
      <c r="CQ174" s="147"/>
    </row>
    <row r="175" spans="1:95">
      <c r="A175" s="146"/>
      <c r="B175" s="542">
        <v>93</v>
      </c>
      <c r="C175" s="826"/>
      <c r="D175" s="827"/>
      <c r="F175" s="104"/>
      <c r="G175" s="104"/>
      <c r="H175" s="104"/>
      <c r="I175" s="104"/>
      <c r="J175" s="104"/>
      <c r="K175" s="104"/>
      <c r="L175" s="104"/>
      <c r="M175" s="104"/>
      <c r="N175" s="104"/>
      <c r="O175" s="104"/>
      <c r="P175" s="104"/>
      <c r="Q175" s="104"/>
      <c r="R175" s="104"/>
      <c r="S175" s="147"/>
      <c r="T175" s="146"/>
      <c r="U175" s="542">
        <v>93</v>
      </c>
      <c r="V175" s="826"/>
      <c r="W175" s="827"/>
      <c r="Y175" s="104"/>
      <c r="Z175" s="104"/>
      <c r="AA175" s="104"/>
      <c r="AB175" s="104"/>
      <c r="AC175" s="104"/>
      <c r="AD175" s="104"/>
      <c r="AE175" s="104"/>
      <c r="AF175" s="104"/>
      <c r="AG175" s="104"/>
      <c r="AH175" s="104"/>
      <c r="AI175" s="104"/>
      <c r="AJ175" s="104"/>
      <c r="AK175" s="104"/>
      <c r="AL175" s="147"/>
      <c r="AM175" s="146"/>
      <c r="AN175" s="542">
        <v>93</v>
      </c>
      <c r="AO175" s="826"/>
      <c r="AP175" s="827"/>
      <c r="AR175" s="104"/>
      <c r="AS175" s="104"/>
      <c r="AT175" s="104"/>
      <c r="AU175" s="104"/>
      <c r="AV175" s="104"/>
      <c r="AW175" s="104"/>
      <c r="AX175" s="104"/>
      <c r="AY175" s="104"/>
      <c r="AZ175" s="104"/>
      <c r="BA175" s="104"/>
      <c r="BB175" s="104"/>
      <c r="BC175" s="104"/>
      <c r="BD175" s="104"/>
      <c r="BE175" s="147"/>
      <c r="BF175" s="146"/>
      <c r="BG175" s="542">
        <v>93</v>
      </c>
      <c r="BH175" s="826"/>
      <c r="BI175" s="827"/>
      <c r="BK175" s="104"/>
      <c r="BL175" s="104"/>
      <c r="BM175" s="104"/>
      <c r="BN175" s="104"/>
      <c r="BO175" s="104"/>
      <c r="BP175" s="104"/>
      <c r="BQ175" s="104"/>
      <c r="BR175" s="104"/>
      <c r="BS175" s="104"/>
      <c r="BT175" s="104"/>
      <c r="BU175" s="104"/>
      <c r="BV175" s="104"/>
      <c r="BW175" s="104"/>
      <c r="BX175" s="147"/>
      <c r="BY175" s="146"/>
      <c r="BZ175" s="542">
        <v>93</v>
      </c>
      <c r="CA175" s="826"/>
      <c r="CB175" s="827"/>
      <c r="CD175" s="104"/>
      <c r="CE175" s="104"/>
      <c r="CF175" s="104"/>
      <c r="CG175" s="104"/>
      <c r="CH175" s="104"/>
      <c r="CI175" s="104"/>
      <c r="CJ175" s="104"/>
      <c r="CK175" s="104"/>
      <c r="CL175" s="104"/>
      <c r="CM175" s="104"/>
      <c r="CN175" s="104"/>
      <c r="CO175" s="104"/>
      <c r="CP175" s="104"/>
      <c r="CQ175" s="147"/>
    </row>
    <row r="176" spans="1:95">
      <c r="A176" s="146"/>
      <c r="B176" s="542">
        <v>94</v>
      </c>
      <c r="C176" s="826"/>
      <c r="D176" s="827"/>
      <c r="F176" s="104"/>
      <c r="G176" s="104"/>
      <c r="H176" s="104"/>
      <c r="I176" s="104"/>
      <c r="J176" s="104"/>
      <c r="K176" s="104"/>
      <c r="L176" s="104"/>
      <c r="M176" s="104"/>
      <c r="N176" s="104"/>
      <c r="O176" s="104"/>
      <c r="P176" s="104"/>
      <c r="Q176" s="104"/>
      <c r="R176" s="104"/>
      <c r="S176" s="147"/>
      <c r="T176" s="146"/>
      <c r="U176" s="542">
        <v>94</v>
      </c>
      <c r="V176" s="826"/>
      <c r="W176" s="827"/>
      <c r="Y176" s="104"/>
      <c r="Z176" s="104"/>
      <c r="AA176" s="104"/>
      <c r="AB176" s="104"/>
      <c r="AC176" s="104"/>
      <c r="AD176" s="104"/>
      <c r="AE176" s="104"/>
      <c r="AF176" s="104"/>
      <c r="AG176" s="104"/>
      <c r="AH176" s="104"/>
      <c r="AI176" s="104"/>
      <c r="AJ176" s="104"/>
      <c r="AK176" s="104"/>
      <c r="AL176" s="147"/>
      <c r="AM176" s="146"/>
      <c r="AN176" s="542">
        <v>94</v>
      </c>
      <c r="AO176" s="826"/>
      <c r="AP176" s="827"/>
      <c r="AR176" s="104"/>
      <c r="AS176" s="104"/>
      <c r="AT176" s="104"/>
      <c r="AU176" s="104"/>
      <c r="AV176" s="104"/>
      <c r="AW176" s="104"/>
      <c r="AX176" s="104"/>
      <c r="AY176" s="104"/>
      <c r="AZ176" s="104"/>
      <c r="BA176" s="104"/>
      <c r="BB176" s="104"/>
      <c r="BC176" s="104"/>
      <c r="BD176" s="104"/>
      <c r="BE176" s="147"/>
      <c r="BF176" s="146"/>
      <c r="BG176" s="542">
        <v>94</v>
      </c>
      <c r="BH176" s="826"/>
      <c r="BI176" s="827"/>
      <c r="BK176" s="104"/>
      <c r="BL176" s="104"/>
      <c r="BM176" s="104"/>
      <c r="BN176" s="104"/>
      <c r="BO176" s="104"/>
      <c r="BP176" s="104"/>
      <c r="BQ176" s="104"/>
      <c r="BR176" s="104"/>
      <c r="BS176" s="104"/>
      <c r="BT176" s="104"/>
      <c r="BU176" s="104"/>
      <c r="BV176" s="104"/>
      <c r="BW176" s="104"/>
      <c r="BX176" s="147"/>
      <c r="BY176" s="146"/>
      <c r="BZ176" s="542">
        <v>94</v>
      </c>
      <c r="CA176" s="826"/>
      <c r="CB176" s="827"/>
      <c r="CD176" s="104"/>
      <c r="CE176" s="104"/>
      <c r="CF176" s="104"/>
      <c r="CG176" s="104"/>
      <c r="CH176" s="104"/>
      <c r="CI176" s="104"/>
      <c r="CJ176" s="104"/>
      <c r="CK176" s="104"/>
      <c r="CL176" s="104"/>
      <c r="CM176" s="104"/>
      <c r="CN176" s="104"/>
      <c r="CO176" s="104"/>
      <c r="CP176" s="104"/>
      <c r="CQ176" s="147"/>
    </row>
    <row r="177" spans="1:95">
      <c r="A177" s="146"/>
      <c r="B177" s="542">
        <v>95</v>
      </c>
      <c r="C177" s="826"/>
      <c r="D177" s="827"/>
      <c r="F177" s="104"/>
      <c r="G177" s="104"/>
      <c r="H177" s="104"/>
      <c r="I177" s="104"/>
      <c r="J177" s="104"/>
      <c r="K177" s="104"/>
      <c r="L177" s="104"/>
      <c r="M177" s="104"/>
      <c r="N177" s="104"/>
      <c r="O177" s="104"/>
      <c r="P177" s="104"/>
      <c r="Q177" s="104"/>
      <c r="R177" s="104"/>
      <c r="S177" s="147"/>
      <c r="T177" s="146"/>
      <c r="U177" s="542">
        <v>95</v>
      </c>
      <c r="V177" s="826"/>
      <c r="W177" s="827"/>
      <c r="Y177" s="104"/>
      <c r="Z177" s="104"/>
      <c r="AA177" s="104"/>
      <c r="AB177" s="104"/>
      <c r="AC177" s="104"/>
      <c r="AD177" s="104"/>
      <c r="AE177" s="104"/>
      <c r="AF177" s="104"/>
      <c r="AG177" s="104"/>
      <c r="AH177" s="104"/>
      <c r="AI177" s="104"/>
      <c r="AJ177" s="104"/>
      <c r="AK177" s="104"/>
      <c r="AL177" s="147"/>
      <c r="AM177" s="146"/>
      <c r="AN177" s="542">
        <v>95</v>
      </c>
      <c r="AO177" s="826"/>
      <c r="AP177" s="827"/>
      <c r="AR177" s="104"/>
      <c r="AS177" s="104"/>
      <c r="AT177" s="104"/>
      <c r="AU177" s="104"/>
      <c r="AV177" s="104"/>
      <c r="AW177" s="104"/>
      <c r="AX177" s="104"/>
      <c r="AY177" s="104"/>
      <c r="AZ177" s="104"/>
      <c r="BA177" s="104"/>
      <c r="BB177" s="104"/>
      <c r="BC177" s="104"/>
      <c r="BD177" s="104"/>
      <c r="BE177" s="147"/>
      <c r="BF177" s="146"/>
      <c r="BG177" s="542">
        <v>95</v>
      </c>
      <c r="BH177" s="826"/>
      <c r="BI177" s="827"/>
      <c r="BK177" s="104"/>
      <c r="BL177" s="104"/>
      <c r="BM177" s="104"/>
      <c r="BN177" s="104"/>
      <c r="BO177" s="104"/>
      <c r="BP177" s="104"/>
      <c r="BQ177" s="104"/>
      <c r="BR177" s="104"/>
      <c r="BS177" s="104"/>
      <c r="BT177" s="104"/>
      <c r="BU177" s="104"/>
      <c r="BV177" s="104"/>
      <c r="BW177" s="104"/>
      <c r="BX177" s="147"/>
      <c r="BY177" s="146"/>
      <c r="BZ177" s="542">
        <v>95</v>
      </c>
      <c r="CA177" s="826"/>
      <c r="CB177" s="827"/>
      <c r="CD177" s="104"/>
      <c r="CE177" s="104"/>
      <c r="CF177" s="104"/>
      <c r="CG177" s="104"/>
      <c r="CH177" s="104"/>
      <c r="CI177" s="104"/>
      <c r="CJ177" s="104"/>
      <c r="CK177" s="104"/>
      <c r="CL177" s="104"/>
      <c r="CM177" s="104"/>
      <c r="CN177" s="104"/>
      <c r="CO177" s="104"/>
      <c r="CP177" s="104"/>
      <c r="CQ177" s="147"/>
    </row>
    <row r="178" spans="1:95">
      <c r="A178" s="146"/>
      <c r="B178" s="542">
        <v>96</v>
      </c>
      <c r="C178" s="826"/>
      <c r="D178" s="827"/>
      <c r="F178" s="104"/>
      <c r="G178" s="104"/>
      <c r="H178" s="104"/>
      <c r="I178" s="104"/>
      <c r="J178" s="104"/>
      <c r="K178" s="104"/>
      <c r="L178" s="104"/>
      <c r="M178" s="104"/>
      <c r="N178" s="104"/>
      <c r="O178" s="104"/>
      <c r="P178" s="104"/>
      <c r="Q178" s="104"/>
      <c r="R178" s="104"/>
      <c r="S178" s="147"/>
      <c r="T178" s="146"/>
      <c r="U178" s="542">
        <v>96</v>
      </c>
      <c r="V178" s="826"/>
      <c r="W178" s="827"/>
      <c r="Y178" s="104"/>
      <c r="Z178" s="104"/>
      <c r="AA178" s="104"/>
      <c r="AB178" s="104"/>
      <c r="AC178" s="104"/>
      <c r="AD178" s="104"/>
      <c r="AE178" s="104"/>
      <c r="AF178" s="104"/>
      <c r="AG178" s="104"/>
      <c r="AH178" s="104"/>
      <c r="AI178" s="104"/>
      <c r="AJ178" s="104"/>
      <c r="AK178" s="104"/>
      <c r="AL178" s="147"/>
      <c r="AM178" s="146"/>
      <c r="AN178" s="542">
        <v>96</v>
      </c>
      <c r="AO178" s="826"/>
      <c r="AP178" s="827"/>
      <c r="AR178" s="104"/>
      <c r="AS178" s="104"/>
      <c r="AT178" s="104"/>
      <c r="AU178" s="104"/>
      <c r="AV178" s="104"/>
      <c r="AW178" s="104"/>
      <c r="AX178" s="104"/>
      <c r="AY178" s="104"/>
      <c r="AZ178" s="104"/>
      <c r="BA178" s="104"/>
      <c r="BB178" s="104"/>
      <c r="BC178" s="104"/>
      <c r="BD178" s="104"/>
      <c r="BE178" s="147"/>
      <c r="BF178" s="146"/>
      <c r="BG178" s="542">
        <v>96</v>
      </c>
      <c r="BH178" s="826"/>
      <c r="BI178" s="827"/>
      <c r="BK178" s="104"/>
      <c r="BL178" s="104"/>
      <c r="BM178" s="104"/>
      <c r="BN178" s="104"/>
      <c r="BO178" s="104"/>
      <c r="BP178" s="104"/>
      <c r="BQ178" s="104"/>
      <c r="BR178" s="104"/>
      <c r="BS178" s="104"/>
      <c r="BT178" s="104"/>
      <c r="BU178" s="104"/>
      <c r="BV178" s="104"/>
      <c r="BW178" s="104"/>
      <c r="BX178" s="147"/>
      <c r="BY178" s="146"/>
      <c r="BZ178" s="542">
        <v>96</v>
      </c>
      <c r="CA178" s="826"/>
      <c r="CB178" s="827"/>
      <c r="CD178" s="104"/>
      <c r="CE178" s="104"/>
      <c r="CF178" s="104"/>
      <c r="CG178" s="104"/>
      <c r="CH178" s="104"/>
      <c r="CI178" s="104"/>
      <c r="CJ178" s="104"/>
      <c r="CK178" s="104"/>
      <c r="CL178" s="104"/>
      <c r="CM178" s="104"/>
      <c r="CN178" s="104"/>
      <c r="CO178" s="104"/>
      <c r="CP178" s="104"/>
      <c r="CQ178" s="147"/>
    </row>
    <row r="179" spans="1:95">
      <c r="A179" s="146"/>
      <c r="B179" s="542">
        <v>97</v>
      </c>
      <c r="C179" s="826"/>
      <c r="D179" s="827"/>
      <c r="F179" s="104"/>
      <c r="G179" s="104"/>
      <c r="H179" s="104"/>
      <c r="I179" s="104"/>
      <c r="J179" s="104"/>
      <c r="K179" s="104"/>
      <c r="L179" s="104"/>
      <c r="M179" s="104"/>
      <c r="N179" s="104"/>
      <c r="O179" s="104"/>
      <c r="P179" s="104"/>
      <c r="Q179" s="104"/>
      <c r="R179" s="104"/>
      <c r="S179" s="147"/>
      <c r="T179" s="146"/>
      <c r="U179" s="542">
        <v>97</v>
      </c>
      <c r="V179" s="826"/>
      <c r="W179" s="827"/>
      <c r="Y179" s="104"/>
      <c r="Z179" s="104"/>
      <c r="AA179" s="104"/>
      <c r="AB179" s="104"/>
      <c r="AC179" s="104"/>
      <c r="AD179" s="104"/>
      <c r="AE179" s="104"/>
      <c r="AF179" s="104"/>
      <c r="AG179" s="104"/>
      <c r="AH179" s="104"/>
      <c r="AI179" s="104"/>
      <c r="AJ179" s="104"/>
      <c r="AK179" s="104"/>
      <c r="AL179" s="147"/>
      <c r="AM179" s="146"/>
      <c r="AN179" s="542">
        <v>97</v>
      </c>
      <c r="AO179" s="826"/>
      <c r="AP179" s="827"/>
      <c r="AR179" s="104"/>
      <c r="AS179" s="104"/>
      <c r="AT179" s="104"/>
      <c r="AU179" s="104"/>
      <c r="AV179" s="104"/>
      <c r="AW179" s="104"/>
      <c r="AX179" s="104"/>
      <c r="AY179" s="104"/>
      <c r="AZ179" s="104"/>
      <c r="BA179" s="104"/>
      <c r="BB179" s="104"/>
      <c r="BC179" s="104"/>
      <c r="BD179" s="104"/>
      <c r="BE179" s="147"/>
      <c r="BF179" s="146"/>
      <c r="BG179" s="542">
        <v>97</v>
      </c>
      <c r="BH179" s="826"/>
      <c r="BI179" s="827"/>
      <c r="BK179" s="104"/>
      <c r="BL179" s="104"/>
      <c r="BM179" s="104"/>
      <c r="BN179" s="104"/>
      <c r="BO179" s="104"/>
      <c r="BP179" s="104"/>
      <c r="BQ179" s="104"/>
      <c r="BR179" s="104"/>
      <c r="BS179" s="104"/>
      <c r="BT179" s="104"/>
      <c r="BU179" s="104"/>
      <c r="BV179" s="104"/>
      <c r="BW179" s="104"/>
      <c r="BX179" s="147"/>
      <c r="BY179" s="146"/>
      <c r="BZ179" s="542">
        <v>97</v>
      </c>
      <c r="CA179" s="826"/>
      <c r="CB179" s="827"/>
      <c r="CD179" s="104"/>
      <c r="CE179" s="104"/>
      <c r="CF179" s="104"/>
      <c r="CG179" s="104"/>
      <c r="CH179" s="104"/>
      <c r="CI179" s="104"/>
      <c r="CJ179" s="104"/>
      <c r="CK179" s="104"/>
      <c r="CL179" s="104"/>
      <c r="CM179" s="104"/>
      <c r="CN179" s="104"/>
      <c r="CO179" s="104"/>
      <c r="CP179" s="104"/>
      <c r="CQ179" s="147"/>
    </row>
    <row r="180" spans="1:95">
      <c r="A180" s="146"/>
      <c r="B180" s="542">
        <v>98</v>
      </c>
      <c r="C180" s="826"/>
      <c r="D180" s="827"/>
      <c r="F180" s="104"/>
      <c r="G180" s="104"/>
      <c r="H180" s="104"/>
      <c r="I180" s="104"/>
      <c r="J180" s="104"/>
      <c r="K180" s="104"/>
      <c r="L180" s="104"/>
      <c r="M180" s="104"/>
      <c r="N180" s="104"/>
      <c r="O180" s="104"/>
      <c r="P180" s="104"/>
      <c r="Q180" s="104"/>
      <c r="R180" s="104"/>
      <c r="S180" s="147"/>
      <c r="T180" s="146"/>
      <c r="U180" s="542">
        <v>98</v>
      </c>
      <c r="V180" s="826"/>
      <c r="W180" s="827"/>
      <c r="Y180" s="104"/>
      <c r="Z180" s="104"/>
      <c r="AA180" s="104"/>
      <c r="AB180" s="104"/>
      <c r="AC180" s="104"/>
      <c r="AD180" s="104"/>
      <c r="AE180" s="104"/>
      <c r="AF180" s="104"/>
      <c r="AG180" s="104"/>
      <c r="AH180" s="104"/>
      <c r="AI180" s="104"/>
      <c r="AJ180" s="104"/>
      <c r="AK180" s="104"/>
      <c r="AL180" s="147"/>
      <c r="AM180" s="146"/>
      <c r="AN180" s="542">
        <v>98</v>
      </c>
      <c r="AO180" s="826"/>
      <c r="AP180" s="827"/>
      <c r="AR180" s="104"/>
      <c r="AS180" s="104"/>
      <c r="AT180" s="104"/>
      <c r="AU180" s="104"/>
      <c r="AV180" s="104"/>
      <c r="AW180" s="104"/>
      <c r="AX180" s="104"/>
      <c r="AY180" s="104"/>
      <c r="AZ180" s="104"/>
      <c r="BA180" s="104"/>
      <c r="BB180" s="104"/>
      <c r="BC180" s="104"/>
      <c r="BD180" s="104"/>
      <c r="BE180" s="147"/>
      <c r="BF180" s="146"/>
      <c r="BG180" s="542">
        <v>98</v>
      </c>
      <c r="BH180" s="826"/>
      <c r="BI180" s="827"/>
      <c r="BK180" s="104"/>
      <c r="BL180" s="104"/>
      <c r="BM180" s="104"/>
      <c r="BN180" s="104"/>
      <c r="BO180" s="104"/>
      <c r="BP180" s="104"/>
      <c r="BQ180" s="104"/>
      <c r="BR180" s="104"/>
      <c r="BS180" s="104"/>
      <c r="BT180" s="104"/>
      <c r="BU180" s="104"/>
      <c r="BV180" s="104"/>
      <c r="BW180" s="104"/>
      <c r="BX180" s="147"/>
      <c r="BY180" s="146"/>
      <c r="BZ180" s="542">
        <v>98</v>
      </c>
      <c r="CA180" s="826"/>
      <c r="CB180" s="827"/>
      <c r="CD180" s="104"/>
      <c r="CE180" s="104"/>
      <c r="CF180" s="104"/>
      <c r="CG180" s="104"/>
      <c r="CH180" s="104"/>
      <c r="CI180" s="104"/>
      <c r="CJ180" s="104"/>
      <c r="CK180" s="104"/>
      <c r="CL180" s="104"/>
      <c r="CM180" s="104"/>
      <c r="CN180" s="104"/>
      <c r="CO180" s="104"/>
      <c r="CP180" s="104"/>
      <c r="CQ180" s="147"/>
    </row>
    <row r="181" spans="1:95">
      <c r="A181" s="146"/>
      <c r="B181" s="542">
        <v>99</v>
      </c>
      <c r="C181" s="826"/>
      <c r="D181" s="827"/>
      <c r="F181" s="104"/>
      <c r="G181" s="104"/>
      <c r="H181" s="104"/>
      <c r="I181" s="104"/>
      <c r="J181" s="104"/>
      <c r="K181" s="104"/>
      <c r="L181" s="104"/>
      <c r="M181" s="104"/>
      <c r="N181" s="104"/>
      <c r="O181" s="104"/>
      <c r="P181" s="104"/>
      <c r="Q181" s="104"/>
      <c r="R181" s="104"/>
      <c r="S181" s="147"/>
      <c r="T181" s="146"/>
      <c r="U181" s="542">
        <v>99</v>
      </c>
      <c r="V181" s="826"/>
      <c r="W181" s="827"/>
      <c r="Y181" s="104"/>
      <c r="Z181" s="104"/>
      <c r="AA181" s="104"/>
      <c r="AB181" s="104"/>
      <c r="AC181" s="104"/>
      <c r="AD181" s="104"/>
      <c r="AE181" s="104"/>
      <c r="AF181" s="104"/>
      <c r="AG181" s="104"/>
      <c r="AH181" s="104"/>
      <c r="AI181" s="104"/>
      <c r="AJ181" s="104"/>
      <c r="AK181" s="104"/>
      <c r="AL181" s="147"/>
      <c r="AM181" s="146"/>
      <c r="AN181" s="542">
        <v>99</v>
      </c>
      <c r="AO181" s="826"/>
      <c r="AP181" s="827"/>
      <c r="AR181" s="104"/>
      <c r="AS181" s="104"/>
      <c r="AT181" s="104"/>
      <c r="AU181" s="104"/>
      <c r="AV181" s="104"/>
      <c r="AW181" s="104"/>
      <c r="AX181" s="104"/>
      <c r="AY181" s="104"/>
      <c r="AZ181" s="104"/>
      <c r="BA181" s="104"/>
      <c r="BB181" s="104"/>
      <c r="BC181" s="104"/>
      <c r="BD181" s="104"/>
      <c r="BE181" s="147"/>
      <c r="BF181" s="146"/>
      <c r="BG181" s="542">
        <v>99</v>
      </c>
      <c r="BH181" s="826"/>
      <c r="BI181" s="827"/>
      <c r="BK181" s="104"/>
      <c r="BL181" s="104"/>
      <c r="BM181" s="104"/>
      <c r="BN181" s="104"/>
      <c r="BO181" s="104"/>
      <c r="BP181" s="104"/>
      <c r="BQ181" s="104"/>
      <c r="BR181" s="104"/>
      <c r="BS181" s="104"/>
      <c r="BT181" s="104"/>
      <c r="BU181" s="104"/>
      <c r="BV181" s="104"/>
      <c r="BW181" s="104"/>
      <c r="BX181" s="147"/>
      <c r="BY181" s="146"/>
      <c r="BZ181" s="542">
        <v>99</v>
      </c>
      <c r="CA181" s="826"/>
      <c r="CB181" s="827"/>
      <c r="CD181" s="104"/>
      <c r="CE181" s="104"/>
      <c r="CF181" s="104"/>
      <c r="CG181" s="104"/>
      <c r="CH181" s="104"/>
      <c r="CI181" s="104"/>
      <c r="CJ181" s="104"/>
      <c r="CK181" s="104"/>
      <c r="CL181" s="104"/>
      <c r="CM181" s="104"/>
      <c r="CN181" s="104"/>
      <c r="CO181" s="104"/>
      <c r="CP181" s="104"/>
      <c r="CQ181" s="147"/>
    </row>
    <row r="182" spans="1:95">
      <c r="A182" s="146"/>
      <c r="B182" s="542">
        <v>100</v>
      </c>
      <c r="C182" s="826"/>
      <c r="D182" s="827"/>
      <c r="F182" s="104"/>
      <c r="G182" s="104"/>
      <c r="H182" s="104"/>
      <c r="I182" s="104"/>
      <c r="J182" s="104"/>
      <c r="K182" s="104"/>
      <c r="L182" s="104"/>
      <c r="M182" s="104"/>
      <c r="N182" s="104"/>
      <c r="O182" s="104"/>
      <c r="P182" s="104"/>
      <c r="Q182" s="104"/>
      <c r="R182" s="104"/>
      <c r="S182" s="147"/>
      <c r="T182" s="146"/>
      <c r="U182" s="542">
        <v>100</v>
      </c>
      <c r="V182" s="826"/>
      <c r="W182" s="827"/>
      <c r="Y182" s="104"/>
      <c r="Z182" s="104"/>
      <c r="AA182" s="104"/>
      <c r="AB182" s="104"/>
      <c r="AC182" s="104"/>
      <c r="AD182" s="104"/>
      <c r="AE182" s="104"/>
      <c r="AF182" s="104"/>
      <c r="AG182" s="104"/>
      <c r="AH182" s="104"/>
      <c r="AI182" s="104"/>
      <c r="AJ182" s="104"/>
      <c r="AK182" s="104"/>
      <c r="AL182" s="147"/>
      <c r="AM182" s="146"/>
      <c r="AN182" s="542">
        <v>100</v>
      </c>
      <c r="AO182" s="826"/>
      <c r="AP182" s="827"/>
      <c r="AR182" s="104"/>
      <c r="AS182" s="104"/>
      <c r="AT182" s="104"/>
      <c r="AU182" s="104"/>
      <c r="AV182" s="104"/>
      <c r="AW182" s="104"/>
      <c r="AX182" s="104"/>
      <c r="AY182" s="104"/>
      <c r="AZ182" s="104"/>
      <c r="BA182" s="104"/>
      <c r="BB182" s="104"/>
      <c r="BC182" s="104"/>
      <c r="BD182" s="104"/>
      <c r="BE182" s="147"/>
      <c r="BF182" s="146"/>
      <c r="BG182" s="542">
        <v>100</v>
      </c>
      <c r="BH182" s="826"/>
      <c r="BI182" s="827"/>
      <c r="BK182" s="104"/>
      <c r="BL182" s="104"/>
      <c r="BM182" s="104"/>
      <c r="BN182" s="104"/>
      <c r="BO182" s="104"/>
      <c r="BP182" s="104"/>
      <c r="BQ182" s="104"/>
      <c r="BR182" s="104"/>
      <c r="BS182" s="104"/>
      <c r="BT182" s="104"/>
      <c r="BU182" s="104"/>
      <c r="BV182" s="104"/>
      <c r="BW182" s="104"/>
      <c r="BX182" s="147"/>
      <c r="BY182" s="146"/>
      <c r="BZ182" s="542">
        <v>100</v>
      </c>
      <c r="CA182" s="826"/>
      <c r="CB182" s="827"/>
      <c r="CD182" s="104"/>
      <c r="CE182" s="104"/>
      <c r="CF182" s="104"/>
      <c r="CG182" s="104"/>
      <c r="CH182" s="104"/>
      <c r="CI182" s="104"/>
      <c r="CJ182" s="104"/>
      <c r="CK182" s="104"/>
      <c r="CL182" s="104"/>
      <c r="CM182" s="104"/>
      <c r="CN182" s="104"/>
      <c r="CO182" s="104"/>
      <c r="CP182" s="104"/>
      <c r="CQ182" s="147"/>
    </row>
    <row r="183" spans="1:95">
      <c r="A183" s="146"/>
      <c r="B183" s="542">
        <v>101</v>
      </c>
      <c r="C183" s="826"/>
      <c r="D183" s="827"/>
      <c r="F183" s="104"/>
      <c r="G183" s="104"/>
      <c r="H183" s="104"/>
      <c r="I183" s="104"/>
      <c r="J183" s="104"/>
      <c r="K183" s="104"/>
      <c r="L183" s="104"/>
      <c r="M183" s="104"/>
      <c r="N183" s="104"/>
      <c r="O183" s="104"/>
      <c r="P183" s="104"/>
      <c r="Q183" s="104"/>
      <c r="R183" s="104"/>
      <c r="S183" s="147"/>
      <c r="T183" s="146"/>
      <c r="U183" s="542">
        <v>101</v>
      </c>
      <c r="V183" s="826"/>
      <c r="W183" s="827"/>
      <c r="Y183" s="104"/>
      <c r="Z183" s="104"/>
      <c r="AA183" s="104"/>
      <c r="AB183" s="104"/>
      <c r="AC183" s="104"/>
      <c r="AD183" s="104"/>
      <c r="AE183" s="104"/>
      <c r="AF183" s="104"/>
      <c r="AG183" s="104"/>
      <c r="AH183" s="104"/>
      <c r="AI183" s="104"/>
      <c r="AJ183" s="104"/>
      <c r="AK183" s="104"/>
      <c r="AL183" s="147"/>
      <c r="AM183" s="146"/>
      <c r="AN183" s="542">
        <v>101</v>
      </c>
      <c r="AO183" s="826"/>
      <c r="AP183" s="827"/>
      <c r="AR183" s="104"/>
      <c r="AS183" s="104"/>
      <c r="AT183" s="104"/>
      <c r="AU183" s="104"/>
      <c r="AV183" s="104"/>
      <c r="AW183" s="104"/>
      <c r="AX183" s="104"/>
      <c r="AY183" s="104"/>
      <c r="AZ183" s="104"/>
      <c r="BA183" s="104"/>
      <c r="BB183" s="104"/>
      <c r="BC183" s="104"/>
      <c r="BD183" s="104"/>
      <c r="BE183" s="147"/>
      <c r="BF183" s="146"/>
      <c r="BG183" s="542">
        <v>101</v>
      </c>
      <c r="BH183" s="826"/>
      <c r="BI183" s="827"/>
      <c r="BK183" s="104"/>
      <c r="BL183" s="104"/>
      <c r="BM183" s="104"/>
      <c r="BN183" s="104"/>
      <c r="BO183" s="104"/>
      <c r="BP183" s="104"/>
      <c r="BQ183" s="104"/>
      <c r="BR183" s="104"/>
      <c r="BS183" s="104"/>
      <c r="BT183" s="104"/>
      <c r="BU183" s="104"/>
      <c r="BV183" s="104"/>
      <c r="BW183" s="104"/>
      <c r="BX183" s="147"/>
      <c r="BY183" s="146"/>
      <c r="BZ183" s="542">
        <v>101</v>
      </c>
      <c r="CA183" s="826"/>
      <c r="CB183" s="827"/>
      <c r="CD183" s="104"/>
      <c r="CE183" s="104"/>
      <c r="CF183" s="104"/>
      <c r="CG183" s="104"/>
      <c r="CH183" s="104"/>
      <c r="CI183" s="104"/>
      <c r="CJ183" s="104"/>
      <c r="CK183" s="104"/>
      <c r="CL183" s="104"/>
      <c r="CM183" s="104"/>
      <c r="CN183" s="104"/>
      <c r="CO183" s="104"/>
      <c r="CP183" s="104"/>
      <c r="CQ183" s="147"/>
    </row>
    <row r="184" spans="1:95">
      <c r="A184" s="146"/>
      <c r="B184" s="542">
        <v>102</v>
      </c>
      <c r="C184" s="826"/>
      <c r="D184" s="827"/>
      <c r="F184" s="104"/>
      <c r="G184" s="104"/>
      <c r="H184" s="104"/>
      <c r="I184" s="104"/>
      <c r="J184" s="104"/>
      <c r="K184" s="104"/>
      <c r="L184" s="104"/>
      <c r="M184" s="104"/>
      <c r="N184" s="104"/>
      <c r="O184" s="104"/>
      <c r="P184" s="104"/>
      <c r="Q184" s="104"/>
      <c r="R184" s="104"/>
      <c r="S184" s="147"/>
      <c r="T184" s="146"/>
      <c r="U184" s="542">
        <v>102</v>
      </c>
      <c r="V184" s="826"/>
      <c r="W184" s="827"/>
      <c r="Y184" s="104"/>
      <c r="Z184" s="104"/>
      <c r="AA184" s="104"/>
      <c r="AB184" s="104"/>
      <c r="AC184" s="104"/>
      <c r="AD184" s="104"/>
      <c r="AE184" s="104"/>
      <c r="AF184" s="104"/>
      <c r="AG184" s="104"/>
      <c r="AH184" s="104"/>
      <c r="AI184" s="104"/>
      <c r="AJ184" s="104"/>
      <c r="AK184" s="104"/>
      <c r="AL184" s="147"/>
      <c r="AM184" s="146"/>
      <c r="AN184" s="542">
        <v>102</v>
      </c>
      <c r="AO184" s="826"/>
      <c r="AP184" s="827"/>
      <c r="AR184" s="104"/>
      <c r="AS184" s="104"/>
      <c r="AT184" s="104"/>
      <c r="AU184" s="104"/>
      <c r="AV184" s="104"/>
      <c r="AW184" s="104"/>
      <c r="AX184" s="104"/>
      <c r="AY184" s="104"/>
      <c r="AZ184" s="104"/>
      <c r="BA184" s="104"/>
      <c r="BB184" s="104"/>
      <c r="BC184" s="104"/>
      <c r="BD184" s="104"/>
      <c r="BE184" s="147"/>
      <c r="BF184" s="146"/>
      <c r="BG184" s="542">
        <v>102</v>
      </c>
      <c r="BH184" s="826"/>
      <c r="BI184" s="827"/>
      <c r="BK184" s="104"/>
      <c r="BL184" s="104"/>
      <c r="BM184" s="104"/>
      <c r="BN184" s="104"/>
      <c r="BO184" s="104"/>
      <c r="BP184" s="104"/>
      <c r="BQ184" s="104"/>
      <c r="BR184" s="104"/>
      <c r="BS184" s="104"/>
      <c r="BT184" s="104"/>
      <c r="BU184" s="104"/>
      <c r="BV184" s="104"/>
      <c r="BW184" s="104"/>
      <c r="BX184" s="147"/>
      <c r="BY184" s="146"/>
      <c r="BZ184" s="542">
        <v>102</v>
      </c>
      <c r="CA184" s="826"/>
      <c r="CB184" s="827"/>
      <c r="CD184" s="104"/>
      <c r="CE184" s="104"/>
      <c r="CF184" s="104"/>
      <c r="CG184" s="104"/>
      <c r="CH184" s="104"/>
      <c r="CI184" s="104"/>
      <c r="CJ184" s="104"/>
      <c r="CK184" s="104"/>
      <c r="CL184" s="104"/>
      <c r="CM184" s="104"/>
      <c r="CN184" s="104"/>
      <c r="CO184" s="104"/>
      <c r="CP184" s="104"/>
      <c r="CQ184" s="147"/>
    </row>
    <row r="185" spans="1:95">
      <c r="A185" s="146"/>
      <c r="B185" s="542">
        <v>103</v>
      </c>
      <c r="C185" s="828"/>
      <c r="D185" s="829"/>
      <c r="F185" s="104"/>
      <c r="G185" s="104"/>
      <c r="H185" s="104"/>
      <c r="I185" s="104"/>
      <c r="J185" s="104"/>
      <c r="K185" s="104"/>
      <c r="L185" s="104"/>
      <c r="M185" s="104"/>
      <c r="N185" s="104"/>
      <c r="O185" s="104"/>
      <c r="P185" s="104"/>
      <c r="Q185" s="104"/>
      <c r="R185" s="104"/>
      <c r="S185" s="147"/>
      <c r="T185" s="146"/>
      <c r="U185" s="542">
        <v>103</v>
      </c>
      <c r="V185" s="828"/>
      <c r="W185" s="829"/>
      <c r="Y185" s="104"/>
      <c r="Z185" s="104"/>
      <c r="AA185" s="104"/>
      <c r="AB185" s="104"/>
      <c r="AC185" s="104"/>
      <c r="AD185" s="104"/>
      <c r="AE185" s="104"/>
      <c r="AF185" s="104"/>
      <c r="AG185" s="104"/>
      <c r="AH185" s="104"/>
      <c r="AI185" s="104"/>
      <c r="AJ185" s="104"/>
      <c r="AK185" s="104"/>
      <c r="AL185" s="147"/>
      <c r="AM185" s="146"/>
      <c r="AN185" s="542">
        <v>103</v>
      </c>
      <c r="AO185" s="828"/>
      <c r="AP185" s="829"/>
      <c r="AR185" s="104"/>
      <c r="AS185" s="104"/>
      <c r="AT185" s="104"/>
      <c r="AU185" s="104"/>
      <c r="AV185" s="104"/>
      <c r="AW185" s="104"/>
      <c r="AX185" s="104"/>
      <c r="AY185" s="104"/>
      <c r="AZ185" s="104"/>
      <c r="BA185" s="104"/>
      <c r="BB185" s="104"/>
      <c r="BC185" s="104"/>
      <c r="BD185" s="104"/>
      <c r="BE185" s="147"/>
      <c r="BF185" s="146"/>
      <c r="BG185" s="542">
        <v>103</v>
      </c>
      <c r="BH185" s="828"/>
      <c r="BI185" s="829"/>
      <c r="BK185" s="104"/>
      <c r="BL185" s="104"/>
      <c r="BM185" s="104"/>
      <c r="BN185" s="104"/>
      <c r="BO185" s="104"/>
      <c r="BP185" s="104"/>
      <c r="BQ185" s="104"/>
      <c r="BR185" s="104"/>
      <c r="BS185" s="104"/>
      <c r="BT185" s="104"/>
      <c r="BU185" s="104"/>
      <c r="BV185" s="104"/>
      <c r="BW185" s="104"/>
      <c r="BX185" s="147"/>
      <c r="BY185" s="146"/>
      <c r="BZ185" s="542">
        <v>103</v>
      </c>
      <c r="CA185" s="828"/>
      <c r="CB185" s="829"/>
      <c r="CD185" s="104"/>
      <c r="CE185" s="104"/>
      <c r="CF185" s="104"/>
      <c r="CG185" s="104"/>
      <c r="CH185" s="104"/>
      <c r="CI185" s="104"/>
      <c r="CJ185" s="104"/>
      <c r="CK185" s="104"/>
      <c r="CL185" s="104"/>
      <c r="CM185" s="104"/>
      <c r="CN185" s="104"/>
      <c r="CO185" s="104"/>
      <c r="CP185" s="104"/>
      <c r="CQ185" s="147"/>
    </row>
    <row r="186" spans="1:95">
      <c r="A186" s="146"/>
      <c r="B186" s="542">
        <v>104</v>
      </c>
      <c r="C186" s="828"/>
      <c r="D186" s="829"/>
      <c r="F186" s="104"/>
      <c r="G186" s="104"/>
      <c r="H186" s="104"/>
      <c r="I186" s="104"/>
      <c r="J186" s="104"/>
      <c r="K186" s="104"/>
      <c r="L186" s="104"/>
      <c r="M186" s="104"/>
      <c r="N186" s="104"/>
      <c r="O186" s="104"/>
      <c r="P186" s="104"/>
      <c r="Q186" s="104"/>
      <c r="R186" s="104"/>
      <c r="S186" s="147"/>
      <c r="T186" s="146"/>
      <c r="U186" s="542">
        <v>104</v>
      </c>
      <c r="V186" s="828"/>
      <c r="W186" s="829"/>
      <c r="Y186" s="104"/>
      <c r="Z186" s="104"/>
      <c r="AA186" s="104"/>
      <c r="AB186" s="104"/>
      <c r="AC186" s="104"/>
      <c r="AD186" s="104"/>
      <c r="AE186" s="104"/>
      <c r="AF186" s="104"/>
      <c r="AG186" s="104"/>
      <c r="AH186" s="104"/>
      <c r="AI186" s="104"/>
      <c r="AJ186" s="104"/>
      <c r="AK186" s="104"/>
      <c r="AL186" s="147"/>
      <c r="AM186" s="146"/>
      <c r="AN186" s="542">
        <v>104</v>
      </c>
      <c r="AO186" s="828"/>
      <c r="AP186" s="829"/>
      <c r="AR186" s="104"/>
      <c r="AS186" s="104"/>
      <c r="AT186" s="104"/>
      <c r="AU186" s="104"/>
      <c r="AV186" s="104"/>
      <c r="AW186" s="104"/>
      <c r="AX186" s="104"/>
      <c r="AY186" s="104"/>
      <c r="AZ186" s="104"/>
      <c r="BA186" s="104"/>
      <c r="BB186" s="104"/>
      <c r="BC186" s="104"/>
      <c r="BD186" s="104"/>
      <c r="BE186" s="147"/>
      <c r="BF186" s="146"/>
      <c r="BG186" s="542">
        <v>104</v>
      </c>
      <c r="BH186" s="828"/>
      <c r="BI186" s="829"/>
      <c r="BK186" s="104"/>
      <c r="BL186" s="104"/>
      <c r="BM186" s="104"/>
      <c r="BN186" s="104"/>
      <c r="BO186" s="104"/>
      <c r="BP186" s="104"/>
      <c r="BQ186" s="104"/>
      <c r="BR186" s="104"/>
      <c r="BS186" s="104"/>
      <c r="BT186" s="104"/>
      <c r="BU186" s="104"/>
      <c r="BV186" s="104"/>
      <c r="BW186" s="104"/>
      <c r="BX186" s="147"/>
      <c r="BY186" s="146"/>
      <c r="BZ186" s="542">
        <v>104</v>
      </c>
      <c r="CA186" s="828"/>
      <c r="CB186" s="829"/>
      <c r="CD186" s="104"/>
      <c r="CE186" s="104"/>
      <c r="CF186" s="104"/>
      <c r="CG186" s="104"/>
      <c r="CH186" s="104"/>
      <c r="CI186" s="104"/>
      <c r="CJ186" s="104"/>
      <c r="CK186" s="104"/>
      <c r="CL186" s="104"/>
      <c r="CM186" s="104"/>
      <c r="CN186" s="104"/>
      <c r="CO186" s="104"/>
      <c r="CP186" s="104"/>
      <c r="CQ186" s="147"/>
    </row>
    <row r="187" spans="1:95">
      <c r="A187" s="146"/>
      <c r="B187" s="542">
        <v>105</v>
      </c>
      <c r="C187" s="828"/>
      <c r="D187" s="829"/>
      <c r="F187" s="104"/>
      <c r="G187" s="104"/>
      <c r="H187" s="104"/>
      <c r="I187" s="104"/>
      <c r="J187" s="104"/>
      <c r="K187" s="104"/>
      <c r="L187" s="104"/>
      <c r="M187" s="104"/>
      <c r="N187" s="104"/>
      <c r="O187" s="104"/>
      <c r="P187" s="104"/>
      <c r="Q187" s="104"/>
      <c r="R187" s="104"/>
      <c r="S187" s="147"/>
      <c r="T187" s="146"/>
      <c r="U187" s="542">
        <v>105</v>
      </c>
      <c r="V187" s="828"/>
      <c r="W187" s="829"/>
      <c r="Y187" s="104"/>
      <c r="Z187" s="104"/>
      <c r="AA187" s="104"/>
      <c r="AB187" s="104"/>
      <c r="AC187" s="104"/>
      <c r="AD187" s="104"/>
      <c r="AE187" s="104"/>
      <c r="AF187" s="104"/>
      <c r="AG187" s="104"/>
      <c r="AH187" s="104"/>
      <c r="AI187" s="104"/>
      <c r="AJ187" s="104"/>
      <c r="AK187" s="104"/>
      <c r="AL187" s="147"/>
      <c r="AM187" s="146"/>
      <c r="AN187" s="542">
        <v>105</v>
      </c>
      <c r="AO187" s="828"/>
      <c r="AP187" s="829"/>
      <c r="AR187" s="104"/>
      <c r="AS187" s="104"/>
      <c r="AT187" s="104"/>
      <c r="AU187" s="104"/>
      <c r="AV187" s="104"/>
      <c r="AW187" s="104"/>
      <c r="AX187" s="104"/>
      <c r="AY187" s="104"/>
      <c r="AZ187" s="104"/>
      <c r="BA187" s="104"/>
      <c r="BB187" s="104"/>
      <c r="BC187" s="104"/>
      <c r="BD187" s="104"/>
      <c r="BE187" s="147"/>
      <c r="BF187" s="146"/>
      <c r="BG187" s="542">
        <v>105</v>
      </c>
      <c r="BH187" s="828"/>
      <c r="BI187" s="829"/>
      <c r="BK187" s="104"/>
      <c r="BL187" s="104"/>
      <c r="BM187" s="104"/>
      <c r="BN187" s="104"/>
      <c r="BO187" s="104"/>
      <c r="BP187" s="104"/>
      <c r="BQ187" s="104"/>
      <c r="BR187" s="104"/>
      <c r="BS187" s="104"/>
      <c r="BT187" s="104"/>
      <c r="BU187" s="104"/>
      <c r="BV187" s="104"/>
      <c r="BW187" s="104"/>
      <c r="BX187" s="147"/>
      <c r="BY187" s="146"/>
      <c r="BZ187" s="542">
        <v>105</v>
      </c>
      <c r="CA187" s="828"/>
      <c r="CB187" s="829"/>
      <c r="CD187" s="104"/>
      <c r="CE187" s="104"/>
      <c r="CF187" s="104"/>
      <c r="CG187" s="104"/>
      <c r="CH187" s="104"/>
      <c r="CI187" s="104"/>
      <c r="CJ187" s="104"/>
      <c r="CK187" s="104"/>
      <c r="CL187" s="104"/>
      <c r="CM187" s="104"/>
      <c r="CN187" s="104"/>
      <c r="CO187" s="104"/>
      <c r="CP187" s="104"/>
      <c r="CQ187" s="147"/>
    </row>
    <row r="188" spans="1:95">
      <c r="A188" s="146"/>
      <c r="B188" s="542">
        <v>106</v>
      </c>
      <c r="C188" s="828"/>
      <c r="D188" s="829"/>
      <c r="F188" s="104"/>
      <c r="G188" s="104"/>
      <c r="H188" s="104"/>
      <c r="I188" s="104"/>
      <c r="J188" s="104"/>
      <c r="K188" s="104"/>
      <c r="L188" s="104"/>
      <c r="M188" s="104"/>
      <c r="N188" s="104"/>
      <c r="O188" s="104"/>
      <c r="P188" s="104"/>
      <c r="Q188" s="104"/>
      <c r="R188" s="104"/>
      <c r="S188" s="147"/>
      <c r="T188" s="146"/>
      <c r="U188" s="542">
        <v>106</v>
      </c>
      <c r="V188" s="828"/>
      <c r="W188" s="829"/>
      <c r="Y188" s="104"/>
      <c r="Z188" s="104"/>
      <c r="AA188" s="104"/>
      <c r="AB188" s="104"/>
      <c r="AC188" s="104"/>
      <c r="AD188" s="104"/>
      <c r="AE188" s="104"/>
      <c r="AF188" s="104"/>
      <c r="AG188" s="104"/>
      <c r="AH188" s="104"/>
      <c r="AI188" s="104"/>
      <c r="AJ188" s="104"/>
      <c r="AK188" s="104"/>
      <c r="AL188" s="147"/>
      <c r="AM188" s="146"/>
      <c r="AN188" s="542">
        <v>106</v>
      </c>
      <c r="AO188" s="828"/>
      <c r="AP188" s="829"/>
      <c r="AR188" s="104"/>
      <c r="AS188" s="104"/>
      <c r="AT188" s="104"/>
      <c r="AU188" s="104"/>
      <c r="AV188" s="104"/>
      <c r="AW188" s="104"/>
      <c r="AX188" s="104"/>
      <c r="AY188" s="104"/>
      <c r="AZ188" s="104"/>
      <c r="BA188" s="104"/>
      <c r="BB188" s="104"/>
      <c r="BC188" s="104"/>
      <c r="BD188" s="104"/>
      <c r="BE188" s="147"/>
      <c r="BF188" s="146"/>
      <c r="BG188" s="542">
        <v>106</v>
      </c>
      <c r="BH188" s="828"/>
      <c r="BI188" s="829"/>
      <c r="BK188" s="104"/>
      <c r="BL188" s="104"/>
      <c r="BM188" s="104"/>
      <c r="BN188" s="104"/>
      <c r="BO188" s="104"/>
      <c r="BP188" s="104"/>
      <c r="BQ188" s="104"/>
      <c r="BR188" s="104"/>
      <c r="BS188" s="104"/>
      <c r="BT188" s="104"/>
      <c r="BU188" s="104"/>
      <c r="BV188" s="104"/>
      <c r="BW188" s="104"/>
      <c r="BX188" s="147"/>
      <c r="BY188" s="146"/>
      <c r="BZ188" s="542">
        <v>106</v>
      </c>
      <c r="CA188" s="828"/>
      <c r="CB188" s="829"/>
      <c r="CD188" s="104"/>
      <c r="CE188" s="104"/>
      <c r="CF188" s="104"/>
      <c r="CG188" s="104"/>
      <c r="CH188" s="104"/>
      <c r="CI188" s="104"/>
      <c r="CJ188" s="104"/>
      <c r="CK188" s="104"/>
      <c r="CL188" s="104"/>
      <c r="CM188" s="104"/>
      <c r="CN188" s="104"/>
      <c r="CO188" s="104"/>
      <c r="CP188" s="104"/>
      <c r="CQ188" s="147"/>
    </row>
    <row r="189" spans="1:95">
      <c r="A189" s="146"/>
      <c r="B189" s="542">
        <v>107</v>
      </c>
      <c r="C189" s="828"/>
      <c r="D189" s="829"/>
      <c r="F189" s="104"/>
      <c r="G189" s="104"/>
      <c r="H189" s="104"/>
      <c r="I189" s="104"/>
      <c r="J189" s="104"/>
      <c r="K189" s="104"/>
      <c r="L189" s="104"/>
      <c r="M189" s="104"/>
      <c r="N189" s="104"/>
      <c r="O189" s="104"/>
      <c r="P189" s="104"/>
      <c r="Q189" s="104"/>
      <c r="R189" s="104"/>
      <c r="S189" s="147"/>
      <c r="T189" s="146"/>
      <c r="U189" s="542">
        <v>107</v>
      </c>
      <c r="V189" s="828"/>
      <c r="W189" s="829"/>
      <c r="Y189" s="104"/>
      <c r="Z189" s="104"/>
      <c r="AA189" s="104"/>
      <c r="AB189" s="104"/>
      <c r="AC189" s="104"/>
      <c r="AD189" s="104"/>
      <c r="AE189" s="104"/>
      <c r="AF189" s="104"/>
      <c r="AG189" s="104"/>
      <c r="AH189" s="104"/>
      <c r="AI189" s="104"/>
      <c r="AJ189" s="104"/>
      <c r="AK189" s="104"/>
      <c r="AL189" s="147"/>
      <c r="AM189" s="146"/>
      <c r="AN189" s="542">
        <v>107</v>
      </c>
      <c r="AO189" s="828"/>
      <c r="AP189" s="829"/>
      <c r="AR189" s="104"/>
      <c r="AS189" s="104"/>
      <c r="AT189" s="104"/>
      <c r="AU189" s="104"/>
      <c r="AV189" s="104"/>
      <c r="AW189" s="104"/>
      <c r="AX189" s="104"/>
      <c r="AY189" s="104"/>
      <c r="AZ189" s="104"/>
      <c r="BA189" s="104"/>
      <c r="BB189" s="104"/>
      <c r="BC189" s="104"/>
      <c r="BD189" s="104"/>
      <c r="BE189" s="147"/>
      <c r="BF189" s="146"/>
      <c r="BG189" s="542">
        <v>107</v>
      </c>
      <c r="BH189" s="828"/>
      <c r="BI189" s="829"/>
      <c r="BK189" s="104"/>
      <c r="BL189" s="104"/>
      <c r="BM189" s="104"/>
      <c r="BN189" s="104"/>
      <c r="BO189" s="104"/>
      <c r="BP189" s="104"/>
      <c r="BQ189" s="104"/>
      <c r="BR189" s="104"/>
      <c r="BS189" s="104"/>
      <c r="BT189" s="104"/>
      <c r="BU189" s="104"/>
      <c r="BV189" s="104"/>
      <c r="BW189" s="104"/>
      <c r="BX189" s="147"/>
      <c r="BY189" s="146"/>
      <c r="BZ189" s="542">
        <v>107</v>
      </c>
      <c r="CA189" s="828"/>
      <c r="CB189" s="829"/>
      <c r="CD189" s="104"/>
      <c r="CE189" s="104"/>
      <c r="CF189" s="104"/>
      <c r="CG189" s="104"/>
      <c r="CH189" s="104"/>
      <c r="CI189" s="104"/>
      <c r="CJ189" s="104"/>
      <c r="CK189" s="104"/>
      <c r="CL189" s="104"/>
      <c r="CM189" s="104"/>
      <c r="CN189" s="104"/>
      <c r="CO189" s="104"/>
      <c r="CP189" s="104"/>
      <c r="CQ189" s="147"/>
    </row>
    <row r="190" spans="1:95">
      <c r="A190" s="146"/>
      <c r="B190" s="542">
        <v>108</v>
      </c>
      <c r="C190" s="828"/>
      <c r="D190" s="829"/>
      <c r="F190" s="104"/>
      <c r="G190" s="104"/>
      <c r="H190" s="104"/>
      <c r="I190" s="104"/>
      <c r="J190" s="104"/>
      <c r="K190" s="104"/>
      <c r="L190" s="104"/>
      <c r="M190" s="104"/>
      <c r="N190" s="104"/>
      <c r="O190" s="104"/>
      <c r="P190" s="104"/>
      <c r="Q190" s="104"/>
      <c r="R190" s="104"/>
      <c r="S190" s="147"/>
      <c r="T190" s="146"/>
      <c r="U190" s="542">
        <v>108</v>
      </c>
      <c r="V190" s="828"/>
      <c r="W190" s="829"/>
      <c r="Y190" s="104"/>
      <c r="Z190" s="104"/>
      <c r="AA190" s="104"/>
      <c r="AB190" s="104"/>
      <c r="AC190" s="104"/>
      <c r="AD190" s="104"/>
      <c r="AE190" s="104"/>
      <c r="AF190" s="104"/>
      <c r="AG190" s="104"/>
      <c r="AH190" s="104"/>
      <c r="AI190" s="104"/>
      <c r="AJ190" s="104"/>
      <c r="AK190" s="104"/>
      <c r="AL190" s="147"/>
      <c r="AM190" s="146"/>
      <c r="AN190" s="542">
        <v>108</v>
      </c>
      <c r="AO190" s="828"/>
      <c r="AP190" s="829"/>
      <c r="AR190" s="104"/>
      <c r="AS190" s="104"/>
      <c r="AT190" s="104"/>
      <c r="AU190" s="104"/>
      <c r="AV190" s="104"/>
      <c r="AW190" s="104"/>
      <c r="AX190" s="104"/>
      <c r="AY190" s="104"/>
      <c r="AZ190" s="104"/>
      <c r="BA190" s="104"/>
      <c r="BB190" s="104"/>
      <c r="BC190" s="104"/>
      <c r="BD190" s="104"/>
      <c r="BE190" s="147"/>
      <c r="BF190" s="146"/>
      <c r="BG190" s="542">
        <v>108</v>
      </c>
      <c r="BH190" s="828"/>
      <c r="BI190" s="829"/>
      <c r="BK190" s="104"/>
      <c r="BL190" s="104"/>
      <c r="BM190" s="104"/>
      <c r="BN190" s="104"/>
      <c r="BO190" s="104"/>
      <c r="BP190" s="104"/>
      <c r="BQ190" s="104"/>
      <c r="BR190" s="104"/>
      <c r="BS190" s="104"/>
      <c r="BT190" s="104"/>
      <c r="BU190" s="104"/>
      <c r="BV190" s="104"/>
      <c r="BW190" s="104"/>
      <c r="BX190" s="147"/>
      <c r="BY190" s="146"/>
      <c r="BZ190" s="542">
        <v>108</v>
      </c>
      <c r="CA190" s="828"/>
      <c r="CB190" s="829"/>
      <c r="CD190" s="104"/>
      <c r="CE190" s="104"/>
      <c r="CF190" s="104"/>
      <c r="CG190" s="104"/>
      <c r="CH190" s="104"/>
      <c r="CI190" s="104"/>
      <c r="CJ190" s="104"/>
      <c r="CK190" s="104"/>
      <c r="CL190" s="104"/>
      <c r="CM190" s="104"/>
      <c r="CN190" s="104"/>
      <c r="CO190" s="104"/>
      <c r="CP190" s="104"/>
      <c r="CQ190" s="147"/>
    </row>
    <row r="191" spans="1:95">
      <c r="A191" s="146"/>
      <c r="B191" s="542">
        <v>109</v>
      </c>
      <c r="C191" s="828"/>
      <c r="D191" s="829"/>
      <c r="F191" s="104"/>
      <c r="G191" s="104"/>
      <c r="H191" s="104"/>
      <c r="I191" s="104"/>
      <c r="J191" s="104"/>
      <c r="K191" s="104"/>
      <c r="L191" s="104"/>
      <c r="M191" s="104"/>
      <c r="N191" s="104"/>
      <c r="O191" s="104"/>
      <c r="P191" s="104"/>
      <c r="Q191" s="104"/>
      <c r="R191" s="104"/>
      <c r="S191" s="147"/>
      <c r="T191" s="146"/>
      <c r="U191" s="542">
        <v>109</v>
      </c>
      <c r="V191" s="828"/>
      <c r="W191" s="829"/>
      <c r="Y191" s="104"/>
      <c r="Z191" s="104"/>
      <c r="AA191" s="104"/>
      <c r="AB191" s="104"/>
      <c r="AC191" s="104"/>
      <c r="AD191" s="104"/>
      <c r="AE191" s="104"/>
      <c r="AF191" s="104"/>
      <c r="AG191" s="104"/>
      <c r="AH191" s="104"/>
      <c r="AI191" s="104"/>
      <c r="AJ191" s="104"/>
      <c r="AK191" s="104"/>
      <c r="AL191" s="147"/>
      <c r="AM191" s="146"/>
      <c r="AN191" s="542">
        <v>109</v>
      </c>
      <c r="AO191" s="828"/>
      <c r="AP191" s="829"/>
      <c r="AR191" s="104"/>
      <c r="AS191" s="104"/>
      <c r="AT191" s="104"/>
      <c r="AU191" s="104"/>
      <c r="AV191" s="104"/>
      <c r="AW191" s="104"/>
      <c r="AX191" s="104"/>
      <c r="AY191" s="104"/>
      <c r="AZ191" s="104"/>
      <c r="BA191" s="104"/>
      <c r="BB191" s="104"/>
      <c r="BC191" s="104"/>
      <c r="BD191" s="104"/>
      <c r="BE191" s="147"/>
      <c r="BF191" s="146"/>
      <c r="BG191" s="542">
        <v>109</v>
      </c>
      <c r="BH191" s="828"/>
      <c r="BI191" s="829"/>
      <c r="BK191" s="104"/>
      <c r="BL191" s="104"/>
      <c r="BM191" s="104"/>
      <c r="BN191" s="104"/>
      <c r="BO191" s="104"/>
      <c r="BP191" s="104"/>
      <c r="BQ191" s="104"/>
      <c r="BR191" s="104"/>
      <c r="BS191" s="104"/>
      <c r="BT191" s="104"/>
      <c r="BU191" s="104"/>
      <c r="BV191" s="104"/>
      <c r="BW191" s="104"/>
      <c r="BX191" s="147"/>
      <c r="BY191" s="146"/>
      <c r="BZ191" s="542">
        <v>109</v>
      </c>
      <c r="CA191" s="828"/>
      <c r="CB191" s="829"/>
      <c r="CD191" s="104"/>
      <c r="CE191" s="104"/>
      <c r="CF191" s="104"/>
      <c r="CG191" s="104"/>
      <c r="CH191" s="104"/>
      <c r="CI191" s="104"/>
      <c r="CJ191" s="104"/>
      <c r="CK191" s="104"/>
      <c r="CL191" s="104"/>
      <c r="CM191" s="104"/>
      <c r="CN191" s="104"/>
      <c r="CO191" s="104"/>
      <c r="CP191" s="104"/>
      <c r="CQ191" s="147"/>
    </row>
    <row r="192" spans="1:95">
      <c r="A192" s="146"/>
      <c r="B192" s="542">
        <v>110</v>
      </c>
      <c r="C192" s="828"/>
      <c r="D192" s="829"/>
      <c r="F192" s="104"/>
      <c r="G192" s="104"/>
      <c r="H192" s="104"/>
      <c r="I192" s="104"/>
      <c r="J192" s="104"/>
      <c r="K192" s="104"/>
      <c r="L192" s="104"/>
      <c r="M192" s="104"/>
      <c r="N192" s="104"/>
      <c r="O192" s="104"/>
      <c r="P192" s="104"/>
      <c r="Q192" s="104"/>
      <c r="R192" s="104"/>
      <c r="S192" s="147"/>
      <c r="T192" s="146"/>
      <c r="U192" s="542">
        <v>110</v>
      </c>
      <c r="V192" s="828"/>
      <c r="W192" s="829"/>
      <c r="Y192" s="104"/>
      <c r="Z192" s="104"/>
      <c r="AA192" s="104"/>
      <c r="AB192" s="104"/>
      <c r="AC192" s="104"/>
      <c r="AD192" s="104"/>
      <c r="AE192" s="104"/>
      <c r="AF192" s="104"/>
      <c r="AG192" s="104"/>
      <c r="AH192" s="104"/>
      <c r="AI192" s="104"/>
      <c r="AJ192" s="104"/>
      <c r="AK192" s="104"/>
      <c r="AL192" s="147"/>
      <c r="AM192" s="146"/>
      <c r="AN192" s="542">
        <v>110</v>
      </c>
      <c r="AO192" s="828"/>
      <c r="AP192" s="829"/>
      <c r="AR192" s="104"/>
      <c r="AS192" s="104"/>
      <c r="AT192" s="104"/>
      <c r="AU192" s="104"/>
      <c r="AV192" s="104"/>
      <c r="AW192" s="104"/>
      <c r="AX192" s="104"/>
      <c r="AY192" s="104"/>
      <c r="AZ192" s="104"/>
      <c r="BA192" s="104"/>
      <c r="BB192" s="104"/>
      <c r="BC192" s="104"/>
      <c r="BD192" s="104"/>
      <c r="BE192" s="147"/>
      <c r="BF192" s="146"/>
      <c r="BG192" s="542">
        <v>110</v>
      </c>
      <c r="BH192" s="828"/>
      <c r="BI192" s="829"/>
      <c r="BK192" s="104"/>
      <c r="BL192" s="104"/>
      <c r="BM192" s="104"/>
      <c r="BN192" s="104"/>
      <c r="BO192" s="104"/>
      <c r="BP192" s="104"/>
      <c r="BQ192" s="104"/>
      <c r="BR192" s="104"/>
      <c r="BS192" s="104"/>
      <c r="BT192" s="104"/>
      <c r="BU192" s="104"/>
      <c r="BV192" s="104"/>
      <c r="BW192" s="104"/>
      <c r="BX192" s="147"/>
      <c r="BY192" s="146"/>
      <c r="BZ192" s="542">
        <v>110</v>
      </c>
      <c r="CA192" s="828"/>
      <c r="CB192" s="829"/>
      <c r="CD192" s="104"/>
      <c r="CE192" s="104"/>
      <c r="CF192" s="104"/>
      <c r="CG192" s="104"/>
      <c r="CH192" s="104"/>
      <c r="CI192" s="104"/>
      <c r="CJ192" s="104"/>
      <c r="CK192" s="104"/>
      <c r="CL192" s="104"/>
      <c r="CM192" s="104"/>
      <c r="CN192" s="104"/>
      <c r="CO192" s="104"/>
      <c r="CP192" s="104"/>
      <c r="CQ192" s="147"/>
    </row>
    <row r="193" spans="1:95">
      <c r="A193" s="146"/>
      <c r="B193" s="542">
        <v>111</v>
      </c>
      <c r="C193" s="828"/>
      <c r="D193" s="829"/>
      <c r="F193" s="104"/>
      <c r="G193" s="104"/>
      <c r="H193" s="104"/>
      <c r="I193" s="104"/>
      <c r="J193" s="104"/>
      <c r="K193" s="104"/>
      <c r="L193" s="104"/>
      <c r="M193" s="104"/>
      <c r="N193" s="104"/>
      <c r="O193" s="104"/>
      <c r="P193" s="104"/>
      <c r="Q193" s="104"/>
      <c r="R193" s="104"/>
      <c r="S193" s="147"/>
      <c r="T193" s="146"/>
      <c r="U193" s="542">
        <v>111</v>
      </c>
      <c r="V193" s="828"/>
      <c r="W193" s="829"/>
      <c r="Y193" s="104"/>
      <c r="Z193" s="104"/>
      <c r="AA193" s="104"/>
      <c r="AB193" s="104"/>
      <c r="AC193" s="104"/>
      <c r="AD193" s="104"/>
      <c r="AE193" s="104"/>
      <c r="AF193" s="104"/>
      <c r="AG193" s="104"/>
      <c r="AH193" s="104"/>
      <c r="AI193" s="104"/>
      <c r="AJ193" s="104"/>
      <c r="AK193" s="104"/>
      <c r="AL193" s="147"/>
      <c r="AM193" s="146"/>
      <c r="AN193" s="542">
        <v>111</v>
      </c>
      <c r="AO193" s="828"/>
      <c r="AP193" s="829"/>
      <c r="AR193" s="104"/>
      <c r="AS193" s="104"/>
      <c r="AT193" s="104"/>
      <c r="AU193" s="104"/>
      <c r="AV193" s="104"/>
      <c r="AW193" s="104"/>
      <c r="AX193" s="104"/>
      <c r="AY193" s="104"/>
      <c r="AZ193" s="104"/>
      <c r="BA193" s="104"/>
      <c r="BB193" s="104"/>
      <c r="BC193" s="104"/>
      <c r="BD193" s="104"/>
      <c r="BE193" s="147"/>
      <c r="BF193" s="146"/>
      <c r="BG193" s="542">
        <v>111</v>
      </c>
      <c r="BH193" s="828"/>
      <c r="BI193" s="829"/>
      <c r="BK193" s="104"/>
      <c r="BL193" s="104"/>
      <c r="BM193" s="104"/>
      <c r="BN193" s="104"/>
      <c r="BO193" s="104"/>
      <c r="BP193" s="104"/>
      <c r="BQ193" s="104"/>
      <c r="BR193" s="104"/>
      <c r="BS193" s="104"/>
      <c r="BT193" s="104"/>
      <c r="BU193" s="104"/>
      <c r="BV193" s="104"/>
      <c r="BW193" s="104"/>
      <c r="BX193" s="147"/>
      <c r="BY193" s="146"/>
      <c r="BZ193" s="542">
        <v>111</v>
      </c>
      <c r="CA193" s="828"/>
      <c r="CB193" s="829"/>
      <c r="CD193" s="104"/>
      <c r="CE193" s="104"/>
      <c r="CF193" s="104"/>
      <c r="CG193" s="104"/>
      <c r="CH193" s="104"/>
      <c r="CI193" s="104"/>
      <c r="CJ193" s="104"/>
      <c r="CK193" s="104"/>
      <c r="CL193" s="104"/>
      <c r="CM193" s="104"/>
      <c r="CN193" s="104"/>
      <c r="CO193" s="104"/>
      <c r="CP193" s="104"/>
      <c r="CQ193" s="147"/>
    </row>
    <row r="194" spans="1:95">
      <c r="A194" s="146"/>
      <c r="B194" s="542">
        <v>112</v>
      </c>
      <c r="C194" s="828"/>
      <c r="D194" s="829"/>
      <c r="F194" s="104"/>
      <c r="G194" s="104"/>
      <c r="H194" s="104"/>
      <c r="I194" s="104"/>
      <c r="J194" s="104"/>
      <c r="K194" s="104"/>
      <c r="L194" s="104"/>
      <c r="M194" s="104"/>
      <c r="N194" s="104"/>
      <c r="O194" s="104"/>
      <c r="P194" s="104"/>
      <c r="Q194" s="104"/>
      <c r="R194" s="104"/>
      <c r="S194" s="147"/>
      <c r="T194" s="146"/>
      <c r="U194" s="542">
        <v>112</v>
      </c>
      <c r="V194" s="828"/>
      <c r="W194" s="829"/>
      <c r="Y194" s="104"/>
      <c r="Z194" s="104"/>
      <c r="AA194" s="104"/>
      <c r="AB194" s="104"/>
      <c r="AC194" s="104"/>
      <c r="AD194" s="104"/>
      <c r="AE194" s="104"/>
      <c r="AF194" s="104"/>
      <c r="AG194" s="104"/>
      <c r="AH194" s="104"/>
      <c r="AI194" s="104"/>
      <c r="AJ194" s="104"/>
      <c r="AK194" s="104"/>
      <c r="AL194" s="147"/>
      <c r="AM194" s="146"/>
      <c r="AN194" s="542">
        <v>112</v>
      </c>
      <c r="AO194" s="828"/>
      <c r="AP194" s="829"/>
      <c r="AR194" s="104"/>
      <c r="AS194" s="104"/>
      <c r="AT194" s="104"/>
      <c r="AU194" s="104"/>
      <c r="AV194" s="104"/>
      <c r="AW194" s="104"/>
      <c r="AX194" s="104"/>
      <c r="AY194" s="104"/>
      <c r="AZ194" s="104"/>
      <c r="BA194" s="104"/>
      <c r="BB194" s="104"/>
      <c r="BC194" s="104"/>
      <c r="BD194" s="104"/>
      <c r="BE194" s="147"/>
      <c r="BF194" s="146"/>
      <c r="BG194" s="542">
        <v>112</v>
      </c>
      <c r="BH194" s="828"/>
      <c r="BI194" s="829"/>
      <c r="BK194" s="104"/>
      <c r="BL194" s="104"/>
      <c r="BM194" s="104"/>
      <c r="BN194" s="104"/>
      <c r="BO194" s="104"/>
      <c r="BP194" s="104"/>
      <c r="BQ194" s="104"/>
      <c r="BR194" s="104"/>
      <c r="BS194" s="104"/>
      <c r="BT194" s="104"/>
      <c r="BU194" s="104"/>
      <c r="BV194" s="104"/>
      <c r="BW194" s="104"/>
      <c r="BX194" s="147"/>
      <c r="BY194" s="146"/>
      <c r="BZ194" s="542">
        <v>112</v>
      </c>
      <c r="CA194" s="828"/>
      <c r="CB194" s="829"/>
      <c r="CD194" s="104"/>
      <c r="CE194" s="104"/>
      <c r="CF194" s="104"/>
      <c r="CG194" s="104"/>
      <c r="CH194" s="104"/>
      <c r="CI194" s="104"/>
      <c r="CJ194" s="104"/>
      <c r="CK194" s="104"/>
      <c r="CL194" s="104"/>
      <c r="CM194" s="104"/>
      <c r="CN194" s="104"/>
      <c r="CO194" s="104"/>
      <c r="CP194" s="104"/>
      <c r="CQ194" s="147"/>
    </row>
    <row r="195" spans="1:95">
      <c r="A195" s="146"/>
      <c r="B195" s="542">
        <v>113</v>
      </c>
      <c r="C195" s="828"/>
      <c r="D195" s="829"/>
      <c r="F195" s="104"/>
      <c r="G195" s="104"/>
      <c r="H195" s="104"/>
      <c r="I195" s="104"/>
      <c r="J195" s="104"/>
      <c r="K195" s="104"/>
      <c r="L195" s="104"/>
      <c r="M195" s="104"/>
      <c r="N195" s="104"/>
      <c r="O195" s="104"/>
      <c r="P195" s="104"/>
      <c r="Q195" s="104"/>
      <c r="R195" s="104"/>
      <c r="S195" s="147"/>
      <c r="T195" s="146"/>
      <c r="U195" s="542">
        <v>113</v>
      </c>
      <c r="V195" s="828"/>
      <c r="W195" s="829"/>
      <c r="Y195" s="104"/>
      <c r="Z195" s="104"/>
      <c r="AA195" s="104"/>
      <c r="AB195" s="104"/>
      <c r="AC195" s="104"/>
      <c r="AD195" s="104"/>
      <c r="AE195" s="104"/>
      <c r="AF195" s="104"/>
      <c r="AG195" s="104"/>
      <c r="AH195" s="104"/>
      <c r="AI195" s="104"/>
      <c r="AJ195" s="104"/>
      <c r="AK195" s="104"/>
      <c r="AL195" s="147"/>
      <c r="AM195" s="146"/>
      <c r="AN195" s="542">
        <v>113</v>
      </c>
      <c r="AO195" s="828"/>
      <c r="AP195" s="829"/>
      <c r="AR195" s="104"/>
      <c r="AS195" s="104"/>
      <c r="AT195" s="104"/>
      <c r="AU195" s="104"/>
      <c r="AV195" s="104"/>
      <c r="AW195" s="104"/>
      <c r="AX195" s="104"/>
      <c r="AY195" s="104"/>
      <c r="AZ195" s="104"/>
      <c r="BA195" s="104"/>
      <c r="BB195" s="104"/>
      <c r="BC195" s="104"/>
      <c r="BD195" s="104"/>
      <c r="BE195" s="147"/>
      <c r="BF195" s="146"/>
      <c r="BG195" s="542">
        <v>113</v>
      </c>
      <c r="BH195" s="828"/>
      <c r="BI195" s="829"/>
      <c r="BK195" s="104"/>
      <c r="BL195" s="104"/>
      <c r="BM195" s="104"/>
      <c r="BN195" s="104"/>
      <c r="BO195" s="104"/>
      <c r="BP195" s="104"/>
      <c r="BQ195" s="104"/>
      <c r="BR195" s="104"/>
      <c r="BS195" s="104"/>
      <c r="BT195" s="104"/>
      <c r="BU195" s="104"/>
      <c r="BV195" s="104"/>
      <c r="BW195" s="104"/>
      <c r="BX195" s="147"/>
      <c r="BY195" s="146"/>
      <c r="BZ195" s="542">
        <v>113</v>
      </c>
      <c r="CA195" s="828"/>
      <c r="CB195" s="829"/>
      <c r="CD195" s="104"/>
      <c r="CE195" s="104"/>
      <c r="CF195" s="104"/>
      <c r="CG195" s="104"/>
      <c r="CH195" s="104"/>
      <c r="CI195" s="104"/>
      <c r="CJ195" s="104"/>
      <c r="CK195" s="104"/>
      <c r="CL195" s="104"/>
      <c r="CM195" s="104"/>
      <c r="CN195" s="104"/>
      <c r="CO195" s="104"/>
      <c r="CP195" s="104"/>
      <c r="CQ195" s="147"/>
    </row>
    <row r="196" spans="1:95">
      <c r="A196" s="146"/>
      <c r="B196" s="542">
        <v>114</v>
      </c>
      <c r="C196" s="828"/>
      <c r="D196" s="829"/>
      <c r="F196" s="104"/>
      <c r="G196" s="104"/>
      <c r="H196" s="104"/>
      <c r="I196" s="104"/>
      <c r="J196" s="104"/>
      <c r="K196" s="104"/>
      <c r="L196" s="104"/>
      <c r="M196" s="104"/>
      <c r="N196" s="104"/>
      <c r="O196" s="104"/>
      <c r="P196" s="104"/>
      <c r="Q196" s="104"/>
      <c r="R196" s="104"/>
      <c r="S196" s="147"/>
      <c r="T196" s="146"/>
      <c r="U196" s="542">
        <v>114</v>
      </c>
      <c r="V196" s="828"/>
      <c r="W196" s="829"/>
      <c r="Y196" s="104"/>
      <c r="Z196" s="104"/>
      <c r="AA196" s="104"/>
      <c r="AB196" s="104"/>
      <c r="AC196" s="104"/>
      <c r="AD196" s="104"/>
      <c r="AE196" s="104"/>
      <c r="AF196" s="104"/>
      <c r="AG196" s="104"/>
      <c r="AH196" s="104"/>
      <c r="AI196" s="104"/>
      <c r="AJ196" s="104"/>
      <c r="AK196" s="104"/>
      <c r="AL196" s="147"/>
      <c r="AM196" s="146"/>
      <c r="AN196" s="542">
        <v>114</v>
      </c>
      <c r="AO196" s="828"/>
      <c r="AP196" s="829"/>
      <c r="AR196" s="104"/>
      <c r="AS196" s="104"/>
      <c r="AT196" s="104"/>
      <c r="AU196" s="104"/>
      <c r="AV196" s="104"/>
      <c r="AW196" s="104"/>
      <c r="AX196" s="104"/>
      <c r="AY196" s="104"/>
      <c r="AZ196" s="104"/>
      <c r="BA196" s="104"/>
      <c r="BB196" s="104"/>
      <c r="BC196" s="104"/>
      <c r="BD196" s="104"/>
      <c r="BE196" s="147"/>
      <c r="BF196" s="146"/>
      <c r="BG196" s="542">
        <v>114</v>
      </c>
      <c r="BH196" s="828"/>
      <c r="BI196" s="829"/>
      <c r="BK196" s="104"/>
      <c r="BL196" s="104"/>
      <c r="BM196" s="104"/>
      <c r="BN196" s="104"/>
      <c r="BO196" s="104"/>
      <c r="BP196" s="104"/>
      <c r="BQ196" s="104"/>
      <c r="BR196" s="104"/>
      <c r="BS196" s="104"/>
      <c r="BT196" s="104"/>
      <c r="BU196" s="104"/>
      <c r="BV196" s="104"/>
      <c r="BW196" s="104"/>
      <c r="BX196" s="147"/>
      <c r="BY196" s="146"/>
      <c r="BZ196" s="542">
        <v>114</v>
      </c>
      <c r="CA196" s="828"/>
      <c r="CB196" s="829"/>
      <c r="CD196" s="104"/>
      <c r="CE196" s="104"/>
      <c r="CF196" s="104"/>
      <c r="CG196" s="104"/>
      <c r="CH196" s="104"/>
      <c r="CI196" s="104"/>
      <c r="CJ196" s="104"/>
      <c r="CK196" s="104"/>
      <c r="CL196" s="104"/>
      <c r="CM196" s="104"/>
      <c r="CN196" s="104"/>
      <c r="CO196" s="104"/>
      <c r="CP196" s="104"/>
      <c r="CQ196" s="147"/>
    </row>
    <row r="197" spans="1:95">
      <c r="A197" s="146"/>
      <c r="B197" s="542">
        <v>115</v>
      </c>
      <c r="C197" s="828"/>
      <c r="D197" s="829"/>
      <c r="F197" s="104"/>
      <c r="G197" s="104"/>
      <c r="H197" s="104"/>
      <c r="I197" s="104"/>
      <c r="J197" s="104"/>
      <c r="K197" s="104"/>
      <c r="L197" s="104"/>
      <c r="M197" s="104"/>
      <c r="N197" s="104"/>
      <c r="O197" s="104"/>
      <c r="P197" s="104"/>
      <c r="Q197" s="104"/>
      <c r="R197" s="104"/>
      <c r="S197" s="147"/>
      <c r="T197" s="146"/>
      <c r="U197" s="542">
        <v>115</v>
      </c>
      <c r="V197" s="828"/>
      <c r="W197" s="829"/>
      <c r="Y197" s="104"/>
      <c r="Z197" s="104"/>
      <c r="AA197" s="104"/>
      <c r="AB197" s="104"/>
      <c r="AC197" s="104"/>
      <c r="AD197" s="104"/>
      <c r="AE197" s="104"/>
      <c r="AF197" s="104"/>
      <c r="AG197" s="104"/>
      <c r="AH197" s="104"/>
      <c r="AI197" s="104"/>
      <c r="AJ197" s="104"/>
      <c r="AK197" s="104"/>
      <c r="AL197" s="147"/>
      <c r="AM197" s="146"/>
      <c r="AN197" s="542">
        <v>115</v>
      </c>
      <c r="AO197" s="828"/>
      <c r="AP197" s="829"/>
      <c r="AR197" s="104"/>
      <c r="AS197" s="104"/>
      <c r="AT197" s="104"/>
      <c r="AU197" s="104"/>
      <c r="AV197" s="104"/>
      <c r="AW197" s="104"/>
      <c r="AX197" s="104"/>
      <c r="AY197" s="104"/>
      <c r="AZ197" s="104"/>
      <c r="BA197" s="104"/>
      <c r="BB197" s="104"/>
      <c r="BC197" s="104"/>
      <c r="BD197" s="104"/>
      <c r="BE197" s="147"/>
      <c r="BF197" s="146"/>
      <c r="BG197" s="542">
        <v>115</v>
      </c>
      <c r="BH197" s="828"/>
      <c r="BI197" s="829"/>
      <c r="BK197" s="104"/>
      <c r="BL197" s="104"/>
      <c r="BM197" s="104"/>
      <c r="BN197" s="104"/>
      <c r="BO197" s="104"/>
      <c r="BP197" s="104"/>
      <c r="BQ197" s="104"/>
      <c r="BR197" s="104"/>
      <c r="BS197" s="104"/>
      <c r="BT197" s="104"/>
      <c r="BU197" s="104"/>
      <c r="BV197" s="104"/>
      <c r="BW197" s="104"/>
      <c r="BX197" s="147"/>
      <c r="BY197" s="146"/>
      <c r="BZ197" s="542">
        <v>115</v>
      </c>
      <c r="CA197" s="828"/>
      <c r="CB197" s="829"/>
      <c r="CD197" s="104"/>
      <c r="CE197" s="104"/>
      <c r="CF197" s="104"/>
      <c r="CG197" s="104"/>
      <c r="CH197" s="104"/>
      <c r="CI197" s="104"/>
      <c r="CJ197" s="104"/>
      <c r="CK197" s="104"/>
      <c r="CL197" s="104"/>
      <c r="CM197" s="104"/>
      <c r="CN197" s="104"/>
      <c r="CO197" s="104"/>
      <c r="CP197" s="104"/>
      <c r="CQ197" s="147"/>
    </row>
    <row r="198" spans="1:95">
      <c r="A198" s="146"/>
      <c r="B198" s="542">
        <v>116</v>
      </c>
      <c r="C198" s="828"/>
      <c r="D198" s="829"/>
      <c r="F198" s="104"/>
      <c r="G198" s="104"/>
      <c r="H198" s="104"/>
      <c r="I198" s="104"/>
      <c r="J198" s="104"/>
      <c r="K198" s="104"/>
      <c r="L198" s="104"/>
      <c r="M198" s="104"/>
      <c r="N198" s="104"/>
      <c r="O198" s="104"/>
      <c r="P198" s="104"/>
      <c r="Q198" s="104"/>
      <c r="R198" s="104"/>
      <c r="S198" s="147"/>
      <c r="T198" s="146"/>
      <c r="U198" s="542">
        <v>116</v>
      </c>
      <c r="V198" s="828"/>
      <c r="W198" s="829"/>
      <c r="Y198" s="104"/>
      <c r="Z198" s="104"/>
      <c r="AA198" s="104"/>
      <c r="AB198" s="104"/>
      <c r="AC198" s="104"/>
      <c r="AD198" s="104"/>
      <c r="AE198" s="104"/>
      <c r="AF198" s="104"/>
      <c r="AG198" s="104"/>
      <c r="AH198" s="104"/>
      <c r="AI198" s="104"/>
      <c r="AJ198" s="104"/>
      <c r="AK198" s="104"/>
      <c r="AL198" s="147"/>
      <c r="AM198" s="146"/>
      <c r="AN198" s="542">
        <v>116</v>
      </c>
      <c r="AO198" s="828"/>
      <c r="AP198" s="829"/>
      <c r="AR198" s="104"/>
      <c r="AS198" s="104"/>
      <c r="AT198" s="104"/>
      <c r="AU198" s="104"/>
      <c r="AV198" s="104"/>
      <c r="AW198" s="104"/>
      <c r="AX198" s="104"/>
      <c r="AY198" s="104"/>
      <c r="AZ198" s="104"/>
      <c r="BA198" s="104"/>
      <c r="BB198" s="104"/>
      <c r="BC198" s="104"/>
      <c r="BD198" s="104"/>
      <c r="BE198" s="147"/>
      <c r="BF198" s="146"/>
      <c r="BG198" s="542">
        <v>116</v>
      </c>
      <c r="BH198" s="828"/>
      <c r="BI198" s="829"/>
      <c r="BK198" s="104"/>
      <c r="BL198" s="104"/>
      <c r="BM198" s="104"/>
      <c r="BN198" s="104"/>
      <c r="BO198" s="104"/>
      <c r="BP198" s="104"/>
      <c r="BQ198" s="104"/>
      <c r="BR198" s="104"/>
      <c r="BS198" s="104"/>
      <c r="BT198" s="104"/>
      <c r="BU198" s="104"/>
      <c r="BV198" s="104"/>
      <c r="BW198" s="104"/>
      <c r="BX198" s="147"/>
      <c r="BY198" s="146"/>
      <c r="BZ198" s="542">
        <v>116</v>
      </c>
      <c r="CA198" s="828"/>
      <c r="CB198" s="829"/>
      <c r="CD198" s="104"/>
      <c r="CE198" s="104"/>
      <c r="CF198" s="104"/>
      <c r="CG198" s="104"/>
      <c r="CH198" s="104"/>
      <c r="CI198" s="104"/>
      <c r="CJ198" s="104"/>
      <c r="CK198" s="104"/>
      <c r="CL198" s="104"/>
      <c r="CM198" s="104"/>
      <c r="CN198" s="104"/>
      <c r="CO198" s="104"/>
      <c r="CP198" s="104"/>
      <c r="CQ198" s="147"/>
    </row>
    <row r="199" spans="1:95">
      <c r="A199" s="146"/>
      <c r="B199" s="542">
        <v>117</v>
      </c>
      <c r="C199" s="828"/>
      <c r="D199" s="829"/>
      <c r="F199" s="104"/>
      <c r="G199" s="104"/>
      <c r="H199" s="104"/>
      <c r="I199" s="104"/>
      <c r="J199" s="104"/>
      <c r="K199" s="104"/>
      <c r="L199" s="104"/>
      <c r="M199" s="104"/>
      <c r="N199" s="104"/>
      <c r="O199" s="104"/>
      <c r="P199" s="104"/>
      <c r="Q199" s="104"/>
      <c r="R199" s="104"/>
      <c r="S199" s="147"/>
      <c r="T199" s="146"/>
      <c r="U199" s="542">
        <v>117</v>
      </c>
      <c r="V199" s="828"/>
      <c r="W199" s="829"/>
      <c r="Y199" s="104"/>
      <c r="Z199" s="104"/>
      <c r="AA199" s="104"/>
      <c r="AB199" s="104"/>
      <c r="AC199" s="104"/>
      <c r="AD199" s="104"/>
      <c r="AE199" s="104"/>
      <c r="AF199" s="104"/>
      <c r="AG199" s="104"/>
      <c r="AH199" s="104"/>
      <c r="AI199" s="104"/>
      <c r="AJ199" s="104"/>
      <c r="AK199" s="104"/>
      <c r="AL199" s="147"/>
      <c r="AM199" s="146"/>
      <c r="AN199" s="542">
        <v>117</v>
      </c>
      <c r="AO199" s="828"/>
      <c r="AP199" s="829"/>
      <c r="AR199" s="104"/>
      <c r="AS199" s="104"/>
      <c r="AT199" s="104"/>
      <c r="AU199" s="104"/>
      <c r="AV199" s="104"/>
      <c r="AW199" s="104"/>
      <c r="AX199" s="104"/>
      <c r="AY199" s="104"/>
      <c r="AZ199" s="104"/>
      <c r="BA199" s="104"/>
      <c r="BB199" s="104"/>
      <c r="BC199" s="104"/>
      <c r="BD199" s="104"/>
      <c r="BE199" s="147"/>
      <c r="BF199" s="146"/>
      <c r="BG199" s="542">
        <v>117</v>
      </c>
      <c r="BH199" s="828"/>
      <c r="BI199" s="829"/>
      <c r="BK199" s="104"/>
      <c r="BL199" s="104"/>
      <c r="BM199" s="104"/>
      <c r="BN199" s="104"/>
      <c r="BO199" s="104"/>
      <c r="BP199" s="104"/>
      <c r="BQ199" s="104"/>
      <c r="BR199" s="104"/>
      <c r="BS199" s="104"/>
      <c r="BT199" s="104"/>
      <c r="BU199" s="104"/>
      <c r="BV199" s="104"/>
      <c r="BW199" s="104"/>
      <c r="BX199" s="147"/>
      <c r="BY199" s="146"/>
      <c r="BZ199" s="542">
        <v>117</v>
      </c>
      <c r="CA199" s="828"/>
      <c r="CB199" s="829"/>
      <c r="CD199" s="104"/>
      <c r="CE199" s="104"/>
      <c r="CF199" s="104"/>
      <c r="CG199" s="104"/>
      <c r="CH199" s="104"/>
      <c r="CI199" s="104"/>
      <c r="CJ199" s="104"/>
      <c r="CK199" s="104"/>
      <c r="CL199" s="104"/>
      <c r="CM199" s="104"/>
      <c r="CN199" s="104"/>
      <c r="CO199" s="104"/>
      <c r="CP199" s="104"/>
      <c r="CQ199" s="147"/>
    </row>
    <row r="200" spans="1:95">
      <c r="A200" s="146"/>
      <c r="B200" s="542">
        <v>118</v>
      </c>
      <c r="C200" s="828"/>
      <c r="D200" s="829"/>
      <c r="F200" s="104"/>
      <c r="G200" s="104"/>
      <c r="H200" s="104"/>
      <c r="I200" s="104"/>
      <c r="J200" s="104"/>
      <c r="K200" s="104"/>
      <c r="L200" s="104"/>
      <c r="M200" s="104"/>
      <c r="N200" s="104"/>
      <c r="O200" s="104"/>
      <c r="P200" s="104"/>
      <c r="Q200" s="104"/>
      <c r="R200" s="104"/>
      <c r="S200" s="147"/>
      <c r="T200" s="146"/>
      <c r="U200" s="542">
        <v>118</v>
      </c>
      <c r="V200" s="828"/>
      <c r="W200" s="829"/>
      <c r="Y200" s="104"/>
      <c r="Z200" s="104"/>
      <c r="AA200" s="104"/>
      <c r="AB200" s="104"/>
      <c r="AC200" s="104"/>
      <c r="AD200" s="104"/>
      <c r="AE200" s="104"/>
      <c r="AF200" s="104"/>
      <c r="AG200" s="104"/>
      <c r="AH200" s="104"/>
      <c r="AI200" s="104"/>
      <c r="AJ200" s="104"/>
      <c r="AK200" s="104"/>
      <c r="AL200" s="147"/>
      <c r="AM200" s="146"/>
      <c r="AN200" s="542">
        <v>118</v>
      </c>
      <c r="AO200" s="828"/>
      <c r="AP200" s="829"/>
      <c r="AR200" s="104"/>
      <c r="AS200" s="104"/>
      <c r="AT200" s="104"/>
      <c r="AU200" s="104"/>
      <c r="AV200" s="104"/>
      <c r="AW200" s="104"/>
      <c r="AX200" s="104"/>
      <c r="AY200" s="104"/>
      <c r="AZ200" s="104"/>
      <c r="BA200" s="104"/>
      <c r="BB200" s="104"/>
      <c r="BC200" s="104"/>
      <c r="BD200" s="104"/>
      <c r="BE200" s="147"/>
      <c r="BF200" s="146"/>
      <c r="BG200" s="542">
        <v>118</v>
      </c>
      <c r="BH200" s="828"/>
      <c r="BI200" s="829"/>
      <c r="BK200" s="104"/>
      <c r="BL200" s="104"/>
      <c r="BM200" s="104"/>
      <c r="BN200" s="104"/>
      <c r="BO200" s="104"/>
      <c r="BP200" s="104"/>
      <c r="BQ200" s="104"/>
      <c r="BR200" s="104"/>
      <c r="BS200" s="104"/>
      <c r="BT200" s="104"/>
      <c r="BU200" s="104"/>
      <c r="BV200" s="104"/>
      <c r="BW200" s="104"/>
      <c r="BX200" s="147"/>
      <c r="BY200" s="146"/>
      <c r="BZ200" s="542">
        <v>118</v>
      </c>
      <c r="CA200" s="828"/>
      <c r="CB200" s="829"/>
      <c r="CD200" s="104"/>
      <c r="CE200" s="104"/>
      <c r="CF200" s="104"/>
      <c r="CG200" s="104"/>
      <c r="CH200" s="104"/>
      <c r="CI200" s="104"/>
      <c r="CJ200" s="104"/>
      <c r="CK200" s="104"/>
      <c r="CL200" s="104"/>
      <c r="CM200" s="104"/>
      <c r="CN200" s="104"/>
      <c r="CO200" s="104"/>
      <c r="CP200" s="104"/>
      <c r="CQ200" s="147"/>
    </row>
    <row r="201" spans="1:95">
      <c r="A201" s="146"/>
      <c r="B201" s="542">
        <v>119</v>
      </c>
      <c r="C201" s="828"/>
      <c r="D201" s="829"/>
      <c r="F201" s="104"/>
      <c r="G201" s="104"/>
      <c r="H201" s="104"/>
      <c r="I201" s="104"/>
      <c r="J201" s="104"/>
      <c r="K201" s="104"/>
      <c r="L201" s="104"/>
      <c r="M201" s="104"/>
      <c r="N201" s="104"/>
      <c r="O201" s="104"/>
      <c r="P201" s="104"/>
      <c r="Q201" s="104"/>
      <c r="R201" s="104"/>
      <c r="S201" s="147"/>
      <c r="T201" s="146"/>
      <c r="U201" s="542">
        <v>119</v>
      </c>
      <c r="V201" s="828"/>
      <c r="W201" s="829"/>
      <c r="Y201" s="104"/>
      <c r="Z201" s="104"/>
      <c r="AA201" s="104"/>
      <c r="AB201" s="104"/>
      <c r="AC201" s="104"/>
      <c r="AD201" s="104"/>
      <c r="AE201" s="104"/>
      <c r="AF201" s="104"/>
      <c r="AG201" s="104"/>
      <c r="AH201" s="104"/>
      <c r="AI201" s="104"/>
      <c r="AJ201" s="104"/>
      <c r="AK201" s="104"/>
      <c r="AL201" s="147"/>
      <c r="AM201" s="146"/>
      <c r="AN201" s="542">
        <v>119</v>
      </c>
      <c r="AO201" s="828"/>
      <c r="AP201" s="829"/>
      <c r="AR201" s="104"/>
      <c r="AS201" s="104"/>
      <c r="AT201" s="104"/>
      <c r="AU201" s="104"/>
      <c r="AV201" s="104"/>
      <c r="AW201" s="104"/>
      <c r="AX201" s="104"/>
      <c r="AY201" s="104"/>
      <c r="AZ201" s="104"/>
      <c r="BA201" s="104"/>
      <c r="BB201" s="104"/>
      <c r="BC201" s="104"/>
      <c r="BD201" s="104"/>
      <c r="BE201" s="147"/>
      <c r="BF201" s="146"/>
      <c r="BG201" s="542">
        <v>119</v>
      </c>
      <c r="BH201" s="828"/>
      <c r="BI201" s="829"/>
      <c r="BK201" s="104"/>
      <c r="BL201" s="104"/>
      <c r="BM201" s="104"/>
      <c r="BN201" s="104"/>
      <c r="BO201" s="104"/>
      <c r="BP201" s="104"/>
      <c r="BQ201" s="104"/>
      <c r="BR201" s="104"/>
      <c r="BS201" s="104"/>
      <c r="BT201" s="104"/>
      <c r="BU201" s="104"/>
      <c r="BV201" s="104"/>
      <c r="BW201" s="104"/>
      <c r="BX201" s="147"/>
      <c r="BY201" s="146"/>
      <c r="BZ201" s="542">
        <v>119</v>
      </c>
      <c r="CA201" s="828"/>
      <c r="CB201" s="829"/>
      <c r="CD201" s="104"/>
      <c r="CE201" s="104"/>
      <c r="CF201" s="104"/>
      <c r="CG201" s="104"/>
      <c r="CH201" s="104"/>
      <c r="CI201" s="104"/>
      <c r="CJ201" s="104"/>
      <c r="CK201" s="104"/>
      <c r="CL201" s="104"/>
      <c r="CM201" s="104"/>
      <c r="CN201" s="104"/>
      <c r="CO201" s="104"/>
      <c r="CP201" s="104"/>
      <c r="CQ201" s="147"/>
    </row>
    <row r="202" spans="1:95">
      <c r="A202" s="146"/>
      <c r="B202" s="542">
        <v>120</v>
      </c>
      <c r="C202" s="828"/>
      <c r="D202" s="829"/>
      <c r="F202" s="104"/>
      <c r="G202" s="104"/>
      <c r="H202" s="104"/>
      <c r="I202" s="104"/>
      <c r="J202" s="104"/>
      <c r="K202" s="104"/>
      <c r="L202" s="104"/>
      <c r="M202" s="104"/>
      <c r="N202" s="104"/>
      <c r="O202" s="104"/>
      <c r="P202" s="104"/>
      <c r="Q202" s="104"/>
      <c r="R202" s="104"/>
      <c r="S202" s="147"/>
      <c r="T202" s="146"/>
      <c r="U202" s="542">
        <v>120</v>
      </c>
      <c r="V202" s="828"/>
      <c r="W202" s="829"/>
      <c r="Y202" s="104"/>
      <c r="Z202" s="104"/>
      <c r="AA202" s="104"/>
      <c r="AB202" s="104"/>
      <c r="AC202" s="104"/>
      <c r="AD202" s="104"/>
      <c r="AE202" s="104"/>
      <c r="AF202" s="104"/>
      <c r="AG202" s="104"/>
      <c r="AH202" s="104"/>
      <c r="AI202" s="104"/>
      <c r="AJ202" s="104"/>
      <c r="AK202" s="104"/>
      <c r="AL202" s="147"/>
      <c r="AM202" s="146"/>
      <c r="AN202" s="542">
        <v>120</v>
      </c>
      <c r="AO202" s="828"/>
      <c r="AP202" s="829"/>
      <c r="AR202" s="104"/>
      <c r="AS202" s="104"/>
      <c r="AT202" s="104"/>
      <c r="AU202" s="104"/>
      <c r="AV202" s="104"/>
      <c r="AW202" s="104"/>
      <c r="AX202" s="104"/>
      <c r="AY202" s="104"/>
      <c r="AZ202" s="104"/>
      <c r="BA202" s="104"/>
      <c r="BB202" s="104"/>
      <c r="BC202" s="104"/>
      <c r="BD202" s="104"/>
      <c r="BE202" s="147"/>
      <c r="BF202" s="146"/>
      <c r="BG202" s="542">
        <v>120</v>
      </c>
      <c r="BH202" s="828"/>
      <c r="BI202" s="829"/>
      <c r="BK202" s="104"/>
      <c r="BL202" s="104"/>
      <c r="BM202" s="104"/>
      <c r="BN202" s="104"/>
      <c r="BO202" s="104"/>
      <c r="BP202" s="104"/>
      <c r="BQ202" s="104"/>
      <c r="BR202" s="104"/>
      <c r="BS202" s="104"/>
      <c r="BT202" s="104"/>
      <c r="BU202" s="104"/>
      <c r="BV202" s="104"/>
      <c r="BW202" s="104"/>
      <c r="BX202" s="147"/>
      <c r="BY202" s="146"/>
      <c r="BZ202" s="542">
        <v>120</v>
      </c>
      <c r="CA202" s="828"/>
      <c r="CB202" s="829"/>
      <c r="CD202" s="104"/>
      <c r="CE202" s="104"/>
      <c r="CF202" s="104"/>
      <c r="CG202" s="104"/>
      <c r="CH202" s="104"/>
      <c r="CI202" s="104"/>
      <c r="CJ202" s="104"/>
      <c r="CK202" s="104"/>
      <c r="CL202" s="104"/>
      <c r="CM202" s="104"/>
      <c r="CN202" s="104"/>
      <c r="CO202" s="104"/>
      <c r="CP202" s="104"/>
      <c r="CQ202" s="147"/>
    </row>
    <row r="203" spans="1:95">
      <c r="A203" s="104"/>
      <c r="B203" s="542">
        <v>121</v>
      </c>
      <c r="C203" s="828"/>
      <c r="D203" s="829"/>
      <c r="F203" s="104"/>
      <c r="G203" s="104"/>
      <c r="H203" s="104"/>
      <c r="I203" s="104"/>
      <c r="J203" s="104"/>
      <c r="K203" s="104"/>
      <c r="L203" s="104"/>
      <c r="M203" s="104"/>
      <c r="N203" s="104"/>
      <c r="O203" s="104"/>
      <c r="P203" s="104"/>
      <c r="Q203" s="104"/>
      <c r="R203" s="104"/>
      <c r="S203" s="147"/>
      <c r="T203" s="104"/>
      <c r="U203" s="542">
        <v>121</v>
      </c>
      <c r="V203" s="828"/>
      <c r="W203" s="829"/>
      <c r="Y203" s="104"/>
      <c r="Z203" s="104"/>
      <c r="AA203" s="104"/>
      <c r="AB203" s="104"/>
      <c r="AC203" s="104"/>
      <c r="AD203" s="104"/>
      <c r="AE203" s="104"/>
      <c r="AF203" s="104"/>
      <c r="AG203" s="104"/>
      <c r="AH203" s="104"/>
      <c r="AI203" s="104"/>
      <c r="AJ203" s="104"/>
      <c r="AK203" s="104"/>
      <c r="AL203" s="147"/>
      <c r="AM203" s="104"/>
      <c r="AN203" s="542">
        <v>121</v>
      </c>
      <c r="AO203" s="828"/>
      <c r="AP203" s="829"/>
      <c r="AR203" s="104"/>
      <c r="AS203" s="104"/>
      <c r="AT203" s="104"/>
      <c r="AU203" s="104"/>
      <c r="AV203" s="104"/>
      <c r="AW203" s="104"/>
      <c r="AX203" s="104"/>
      <c r="AY203" s="104"/>
      <c r="AZ203" s="104"/>
      <c r="BA203" s="104"/>
      <c r="BB203" s="104"/>
      <c r="BC203" s="104"/>
      <c r="BD203" s="104"/>
      <c r="BE203" s="147"/>
      <c r="BF203" s="104"/>
      <c r="BG203" s="542">
        <v>121</v>
      </c>
      <c r="BH203" s="828"/>
      <c r="BI203" s="829"/>
      <c r="BK203" s="104"/>
      <c r="BL203" s="104"/>
      <c r="BM203" s="104"/>
      <c r="BN203" s="104"/>
      <c r="BO203" s="104"/>
      <c r="BP203" s="104"/>
      <c r="BQ203" s="104"/>
      <c r="BR203" s="104"/>
      <c r="BS203" s="104"/>
      <c r="BT203" s="104"/>
      <c r="BU203" s="104"/>
      <c r="BV203" s="104"/>
      <c r="BW203" s="104"/>
      <c r="BX203" s="147"/>
      <c r="BY203" s="104"/>
      <c r="BZ203" s="542">
        <v>121</v>
      </c>
      <c r="CA203" s="828"/>
      <c r="CB203" s="829"/>
      <c r="CD203" s="104"/>
      <c r="CE203" s="104"/>
      <c r="CF203" s="104"/>
      <c r="CG203" s="104"/>
      <c r="CH203" s="104"/>
      <c r="CI203" s="104"/>
      <c r="CJ203" s="104"/>
      <c r="CK203" s="104"/>
      <c r="CL203" s="104"/>
      <c r="CM203" s="104"/>
      <c r="CN203" s="104"/>
      <c r="CO203" s="104"/>
      <c r="CP203" s="104"/>
      <c r="CQ203" s="147"/>
    </row>
    <row r="204" spans="1:95">
      <c r="B204" s="542">
        <v>122</v>
      </c>
      <c r="C204" s="828"/>
      <c r="D204" s="829"/>
      <c r="S204" s="15"/>
      <c r="U204" s="542">
        <v>122</v>
      </c>
      <c r="V204" s="828"/>
      <c r="W204" s="829"/>
      <c r="AL204" s="15"/>
      <c r="AN204" s="542">
        <v>122</v>
      </c>
      <c r="AO204" s="828"/>
      <c r="AP204" s="829"/>
      <c r="BE204" s="15"/>
      <c r="BG204" s="542">
        <v>122</v>
      </c>
      <c r="BH204" s="828"/>
      <c r="BI204" s="829"/>
      <c r="BX204" s="15"/>
      <c r="BZ204" s="542">
        <v>122</v>
      </c>
      <c r="CA204" s="828"/>
      <c r="CB204" s="829"/>
      <c r="CQ204" s="15"/>
    </row>
    <row r="205" spans="1:95">
      <c r="B205" s="542">
        <v>123</v>
      </c>
      <c r="C205" s="828"/>
      <c r="D205" s="829"/>
      <c r="S205" s="15"/>
      <c r="U205" s="542">
        <v>123</v>
      </c>
      <c r="V205" s="828"/>
      <c r="W205" s="829"/>
      <c r="AL205" s="15"/>
      <c r="AN205" s="542">
        <v>123</v>
      </c>
      <c r="AO205" s="828"/>
      <c r="AP205" s="829"/>
      <c r="BE205" s="15"/>
      <c r="BG205" s="542">
        <v>123</v>
      </c>
      <c r="BH205" s="828"/>
      <c r="BI205" s="829"/>
      <c r="BX205" s="15"/>
      <c r="BZ205" s="542">
        <v>123</v>
      </c>
      <c r="CA205" s="828"/>
      <c r="CB205" s="829"/>
      <c r="CQ205" s="15"/>
    </row>
    <row r="206" spans="1:95">
      <c r="B206" s="542">
        <v>124</v>
      </c>
      <c r="C206" s="828"/>
      <c r="D206" s="829"/>
      <c r="S206" s="15"/>
      <c r="U206" s="542">
        <v>124</v>
      </c>
      <c r="V206" s="828"/>
      <c r="W206" s="829"/>
      <c r="AL206" s="15"/>
      <c r="AN206" s="542">
        <v>124</v>
      </c>
      <c r="AO206" s="828"/>
      <c r="AP206" s="829"/>
      <c r="BE206" s="15"/>
      <c r="BG206" s="542">
        <v>124</v>
      </c>
      <c r="BH206" s="828"/>
      <c r="BI206" s="829"/>
      <c r="BX206" s="15"/>
      <c r="BZ206" s="542">
        <v>124</v>
      </c>
      <c r="CA206" s="828"/>
      <c r="CB206" s="829"/>
      <c r="CQ206" s="15"/>
    </row>
    <row r="207" spans="1:95">
      <c r="B207" s="542">
        <v>125</v>
      </c>
      <c r="C207" s="828"/>
      <c r="D207" s="829"/>
      <c r="S207" s="15"/>
      <c r="U207" s="542">
        <v>125</v>
      </c>
      <c r="V207" s="828"/>
      <c r="W207" s="829"/>
      <c r="AL207" s="15"/>
      <c r="AN207" s="542">
        <v>125</v>
      </c>
      <c r="AO207" s="828"/>
      <c r="AP207" s="829"/>
      <c r="BE207" s="15"/>
      <c r="BG207" s="542">
        <v>125</v>
      </c>
      <c r="BH207" s="828"/>
      <c r="BI207" s="829"/>
      <c r="BX207" s="15"/>
      <c r="BZ207" s="542">
        <v>125</v>
      </c>
      <c r="CA207" s="828"/>
      <c r="CB207" s="829"/>
      <c r="CQ207" s="15"/>
    </row>
    <row r="208" spans="1:95">
      <c r="B208" s="542">
        <v>126</v>
      </c>
      <c r="C208" s="828"/>
      <c r="D208" s="829"/>
      <c r="S208" s="15"/>
      <c r="U208" s="542">
        <v>126</v>
      </c>
      <c r="V208" s="828"/>
      <c r="W208" s="829"/>
      <c r="AL208" s="15"/>
      <c r="AN208" s="542">
        <v>126</v>
      </c>
      <c r="AO208" s="828"/>
      <c r="AP208" s="829"/>
      <c r="BE208" s="15"/>
      <c r="BG208" s="542">
        <v>126</v>
      </c>
      <c r="BH208" s="828"/>
      <c r="BI208" s="829"/>
      <c r="BX208" s="15"/>
      <c r="BZ208" s="542">
        <v>126</v>
      </c>
      <c r="CA208" s="828"/>
      <c r="CB208" s="829"/>
      <c r="CQ208" s="15"/>
    </row>
    <row r="209" spans="2:95">
      <c r="B209" s="542">
        <v>127</v>
      </c>
      <c r="C209" s="828"/>
      <c r="D209" s="829"/>
      <c r="S209" s="15"/>
      <c r="U209" s="542">
        <v>127</v>
      </c>
      <c r="V209" s="828"/>
      <c r="W209" s="829"/>
      <c r="AL209" s="15"/>
      <c r="AN209" s="542">
        <v>127</v>
      </c>
      <c r="AO209" s="828"/>
      <c r="AP209" s="829"/>
      <c r="BE209" s="15"/>
      <c r="BG209" s="542">
        <v>127</v>
      </c>
      <c r="BH209" s="828"/>
      <c r="BI209" s="829"/>
      <c r="BX209" s="15"/>
      <c r="BZ209" s="542">
        <v>127</v>
      </c>
      <c r="CA209" s="828"/>
      <c r="CB209" s="829"/>
      <c r="CQ209" s="15"/>
    </row>
    <row r="210" spans="2:95">
      <c r="B210" s="542">
        <v>128</v>
      </c>
      <c r="C210" s="828"/>
      <c r="D210" s="829"/>
      <c r="S210" s="15"/>
      <c r="U210" s="542">
        <v>128</v>
      </c>
      <c r="V210" s="828"/>
      <c r="W210" s="829"/>
      <c r="AL210" s="15"/>
      <c r="AN210" s="542">
        <v>128</v>
      </c>
      <c r="AO210" s="828"/>
      <c r="AP210" s="829"/>
      <c r="BE210" s="15"/>
      <c r="BG210" s="542">
        <v>128</v>
      </c>
      <c r="BH210" s="828"/>
      <c r="BI210" s="829"/>
      <c r="BX210" s="15"/>
      <c r="BZ210" s="542">
        <v>128</v>
      </c>
      <c r="CA210" s="828"/>
      <c r="CB210" s="829"/>
      <c r="CQ210" s="15"/>
    </row>
    <row r="211" spans="2:95">
      <c r="B211" s="542">
        <v>129</v>
      </c>
      <c r="C211" s="828"/>
      <c r="D211" s="829"/>
      <c r="S211" s="15"/>
      <c r="U211" s="542">
        <v>129</v>
      </c>
      <c r="V211" s="828"/>
      <c r="W211" s="829"/>
      <c r="AL211" s="15"/>
      <c r="AN211" s="542">
        <v>129</v>
      </c>
      <c r="AO211" s="828"/>
      <c r="AP211" s="829"/>
      <c r="BE211" s="15"/>
      <c r="BG211" s="542">
        <v>129</v>
      </c>
      <c r="BH211" s="828"/>
      <c r="BI211" s="829"/>
      <c r="BX211" s="15"/>
      <c r="BZ211" s="542">
        <v>129</v>
      </c>
      <c r="CA211" s="828"/>
      <c r="CB211" s="829"/>
      <c r="CQ211" s="15"/>
    </row>
    <row r="212" spans="2:95">
      <c r="B212" s="542">
        <v>130</v>
      </c>
      <c r="C212" s="828"/>
      <c r="D212" s="829"/>
      <c r="S212" s="15"/>
      <c r="U212" s="542">
        <v>130</v>
      </c>
      <c r="V212" s="828"/>
      <c r="W212" s="829"/>
      <c r="AL212" s="15"/>
      <c r="AN212" s="542">
        <v>130</v>
      </c>
      <c r="AO212" s="828"/>
      <c r="AP212" s="829"/>
      <c r="BE212" s="15"/>
      <c r="BG212" s="542">
        <v>130</v>
      </c>
      <c r="BH212" s="828"/>
      <c r="BI212" s="829"/>
      <c r="BX212" s="15"/>
      <c r="BZ212" s="542">
        <v>130</v>
      </c>
      <c r="CA212" s="828"/>
      <c r="CB212" s="829"/>
      <c r="CQ212" s="15"/>
    </row>
    <row r="213" spans="2:95">
      <c r="B213" s="542">
        <v>131</v>
      </c>
      <c r="C213" s="828"/>
      <c r="D213" s="829"/>
      <c r="S213" s="15"/>
      <c r="U213" s="542">
        <v>131</v>
      </c>
      <c r="V213" s="828"/>
      <c r="W213" s="829"/>
      <c r="AL213" s="15"/>
      <c r="AN213" s="542">
        <v>131</v>
      </c>
      <c r="AO213" s="828"/>
      <c r="AP213" s="829"/>
      <c r="BE213" s="15"/>
      <c r="BG213" s="542">
        <v>131</v>
      </c>
      <c r="BH213" s="828"/>
      <c r="BI213" s="829"/>
      <c r="BX213" s="15"/>
      <c r="BZ213" s="542">
        <v>131</v>
      </c>
      <c r="CA213" s="828"/>
      <c r="CB213" s="829"/>
      <c r="CQ213" s="15"/>
    </row>
    <row r="214" spans="2:95">
      <c r="B214" s="542">
        <v>132</v>
      </c>
      <c r="C214" s="828"/>
      <c r="D214" s="829"/>
      <c r="S214" s="15"/>
      <c r="U214" s="542">
        <v>132</v>
      </c>
      <c r="V214" s="828"/>
      <c r="W214" s="829"/>
      <c r="AL214" s="15"/>
      <c r="AN214" s="542">
        <v>132</v>
      </c>
      <c r="AO214" s="828"/>
      <c r="AP214" s="829"/>
      <c r="BE214" s="15"/>
      <c r="BG214" s="542">
        <v>132</v>
      </c>
      <c r="BH214" s="828"/>
      <c r="BI214" s="829"/>
      <c r="BX214" s="15"/>
      <c r="BZ214" s="542">
        <v>132</v>
      </c>
      <c r="CA214" s="828"/>
      <c r="CB214" s="829"/>
      <c r="CQ214" s="15"/>
    </row>
    <row r="215" spans="2:95">
      <c r="B215" s="542">
        <v>133</v>
      </c>
      <c r="C215" s="828"/>
      <c r="D215" s="829"/>
      <c r="S215" s="15"/>
      <c r="U215" s="542">
        <v>133</v>
      </c>
      <c r="V215" s="828"/>
      <c r="W215" s="829"/>
      <c r="AL215" s="15"/>
      <c r="AN215" s="542">
        <v>133</v>
      </c>
      <c r="AO215" s="828"/>
      <c r="AP215" s="829"/>
      <c r="BE215" s="15"/>
      <c r="BG215" s="542">
        <v>133</v>
      </c>
      <c r="BH215" s="828"/>
      <c r="BI215" s="829"/>
      <c r="BX215" s="15"/>
      <c r="BZ215" s="542">
        <v>133</v>
      </c>
      <c r="CA215" s="828"/>
      <c r="CB215" s="829"/>
      <c r="CQ215" s="15"/>
    </row>
    <row r="216" spans="2:95">
      <c r="B216" s="542">
        <v>134</v>
      </c>
      <c r="C216" s="828"/>
      <c r="D216" s="829"/>
      <c r="S216" s="15"/>
      <c r="U216" s="542">
        <v>134</v>
      </c>
      <c r="V216" s="828"/>
      <c r="W216" s="829"/>
      <c r="AL216" s="15"/>
      <c r="AN216" s="542">
        <v>134</v>
      </c>
      <c r="AO216" s="828"/>
      <c r="AP216" s="829"/>
      <c r="BE216" s="15"/>
      <c r="BG216" s="542">
        <v>134</v>
      </c>
      <c r="BH216" s="828"/>
      <c r="BI216" s="829"/>
      <c r="BX216" s="15"/>
      <c r="BZ216" s="542">
        <v>134</v>
      </c>
      <c r="CA216" s="828"/>
      <c r="CB216" s="829"/>
      <c r="CQ216" s="15"/>
    </row>
    <row r="217" spans="2:95">
      <c r="B217" s="542">
        <v>135</v>
      </c>
      <c r="C217" s="828"/>
      <c r="D217" s="829"/>
      <c r="S217" s="15"/>
      <c r="U217" s="542">
        <v>135</v>
      </c>
      <c r="V217" s="828"/>
      <c r="W217" s="829"/>
      <c r="AL217" s="15"/>
      <c r="AN217" s="542">
        <v>135</v>
      </c>
      <c r="AO217" s="828"/>
      <c r="AP217" s="829"/>
      <c r="BE217" s="15"/>
      <c r="BG217" s="542">
        <v>135</v>
      </c>
      <c r="BH217" s="828"/>
      <c r="BI217" s="829"/>
      <c r="BX217" s="15"/>
      <c r="BZ217" s="542">
        <v>135</v>
      </c>
      <c r="CA217" s="828"/>
      <c r="CB217" s="829"/>
      <c r="CQ217" s="15"/>
    </row>
    <row r="218" spans="2:95">
      <c r="B218" s="542">
        <v>136</v>
      </c>
      <c r="C218" s="828"/>
      <c r="D218" s="829"/>
      <c r="S218" s="15"/>
      <c r="U218" s="542">
        <v>136</v>
      </c>
      <c r="V218" s="828"/>
      <c r="W218" s="829"/>
      <c r="AL218" s="15"/>
      <c r="AN218" s="542">
        <v>136</v>
      </c>
      <c r="AO218" s="828"/>
      <c r="AP218" s="829"/>
      <c r="BE218" s="15"/>
      <c r="BG218" s="542">
        <v>136</v>
      </c>
      <c r="BH218" s="828"/>
      <c r="BI218" s="829"/>
      <c r="BX218" s="15"/>
      <c r="BZ218" s="542">
        <v>136</v>
      </c>
      <c r="CA218" s="828"/>
      <c r="CB218" s="829"/>
      <c r="CQ218" s="15"/>
    </row>
    <row r="219" spans="2:95">
      <c r="B219" s="542">
        <v>137</v>
      </c>
      <c r="C219" s="828"/>
      <c r="D219" s="829"/>
      <c r="S219" s="15"/>
      <c r="U219" s="542">
        <v>137</v>
      </c>
      <c r="V219" s="828"/>
      <c r="W219" s="829"/>
      <c r="AL219" s="15"/>
      <c r="AN219" s="542">
        <v>137</v>
      </c>
      <c r="AO219" s="828"/>
      <c r="AP219" s="829"/>
      <c r="BE219" s="15"/>
      <c r="BG219" s="542">
        <v>137</v>
      </c>
      <c r="BH219" s="828"/>
      <c r="BI219" s="829"/>
      <c r="BX219" s="15"/>
      <c r="BZ219" s="542">
        <v>137</v>
      </c>
      <c r="CA219" s="828"/>
      <c r="CB219" s="829"/>
      <c r="CQ219" s="15"/>
    </row>
    <row r="220" spans="2:95">
      <c r="B220" s="542">
        <v>138</v>
      </c>
      <c r="C220" s="828"/>
      <c r="D220" s="829"/>
      <c r="S220" s="15"/>
      <c r="U220" s="542">
        <v>138</v>
      </c>
      <c r="V220" s="828"/>
      <c r="W220" s="829"/>
      <c r="AL220" s="15"/>
      <c r="AN220" s="542">
        <v>138</v>
      </c>
      <c r="AO220" s="828"/>
      <c r="AP220" s="829"/>
      <c r="BE220" s="15"/>
      <c r="BG220" s="542">
        <v>138</v>
      </c>
      <c r="BH220" s="828"/>
      <c r="BI220" s="829"/>
      <c r="BX220" s="15"/>
      <c r="BZ220" s="542">
        <v>138</v>
      </c>
      <c r="CA220" s="828"/>
      <c r="CB220" s="829"/>
      <c r="CQ220" s="15"/>
    </row>
    <row r="221" spans="2:95">
      <c r="B221" s="542">
        <v>139</v>
      </c>
      <c r="C221" s="828"/>
      <c r="D221" s="829"/>
      <c r="S221" s="15"/>
      <c r="U221" s="542">
        <v>139</v>
      </c>
      <c r="V221" s="828"/>
      <c r="W221" s="829"/>
      <c r="AL221" s="15"/>
      <c r="AN221" s="542">
        <v>139</v>
      </c>
      <c r="AO221" s="828"/>
      <c r="AP221" s="829"/>
      <c r="BE221" s="15"/>
      <c r="BG221" s="542">
        <v>139</v>
      </c>
      <c r="BH221" s="828"/>
      <c r="BI221" s="829"/>
      <c r="BX221" s="15"/>
      <c r="BZ221" s="542">
        <v>139</v>
      </c>
      <c r="CA221" s="828"/>
      <c r="CB221" s="829"/>
      <c r="CQ221" s="15"/>
    </row>
    <row r="222" spans="2:95">
      <c r="B222" s="542">
        <v>140</v>
      </c>
      <c r="C222" s="828"/>
      <c r="D222" s="829"/>
      <c r="S222" s="15"/>
      <c r="U222" s="542">
        <v>140</v>
      </c>
      <c r="V222" s="828"/>
      <c r="W222" s="829"/>
      <c r="AL222" s="15"/>
      <c r="AN222" s="542">
        <v>140</v>
      </c>
      <c r="AO222" s="828"/>
      <c r="AP222" s="829"/>
      <c r="BE222" s="15"/>
      <c r="BG222" s="542">
        <v>140</v>
      </c>
      <c r="BH222" s="828"/>
      <c r="BI222" s="829"/>
      <c r="BX222" s="15"/>
      <c r="BZ222" s="542">
        <v>140</v>
      </c>
      <c r="CA222" s="828"/>
      <c r="CB222" s="829"/>
      <c r="CQ222" s="15"/>
    </row>
    <row r="223" spans="2:95">
      <c r="B223" s="542">
        <v>141</v>
      </c>
      <c r="C223" s="828"/>
      <c r="D223" s="829"/>
      <c r="S223" s="15"/>
      <c r="U223" s="542">
        <v>141</v>
      </c>
      <c r="V223" s="828"/>
      <c r="W223" s="829"/>
      <c r="AL223" s="15"/>
      <c r="AN223" s="542">
        <v>141</v>
      </c>
      <c r="AO223" s="828"/>
      <c r="AP223" s="829"/>
      <c r="BE223" s="15"/>
      <c r="BG223" s="542">
        <v>141</v>
      </c>
      <c r="BH223" s="828"/>
      <c r="BI223" s="829"/>
      <c r="BX223" s="15"/>
      <c r="BZ223" s="542">
        <v>141</v>
      </c>
      <c r="CA223" s="828"/>
      <c r="CB223" s="829"/>
      <c r="CQ223" s="15"/>
    </row>
    <row r="224" spans="2:95">
      <c r="B224" s="542">
        <v>142</v>
      </c>
      <c r="C224" s="828"/>
      <c r="D224" s="829"/>
      <c r="S224" s="15"/>
      <c r="U224" s="542">
        <v>142</v>
      </c>
      <c r="V224" s="828"/>
      <c r="W224" s="829"/>
      <c r="AL224" s="15"/>
      <c r="AN224" s="542">
        <v>142</v>
      </c>
      <c r="AO224" s="828"/>
      <c r="AP224" s="829"/>
      <c r="BE224" s="15"/>
      <c r="BG224" s="542">
        <v>142</v>
      </c>
      <c r="BH224" s="828"/>
      <c r="BI224" s="829"/>
      <c r="BX224" s="15"/>
      <c r="BZ224" s="542">
        <v>142</v>
      </c>
      <c r="CA224" s="828"/>
      <c r="CB224" s="829"/>
      <c r="CQ224" s="15"/>
    </row>
    <row r="225" spans="2:95">
      <c r="B225" s="542">
        <v>143</v>
      </c>
      <c r="C225" s="828"/>
      <c r="D225" s="829"/>
      <c r="S225" s="15"/>
      <c r="U225" s="542">
        <v>143</v>
      </c>
      <c r="V225" s="828"/>
      <c r="W225" s="829"/>
      <c r="AL225" s="15"/>
      <c r="AN225" s="542">
        <v>143</v>
      </c>
      <c r="AO225" s="828"/>
      <c r="AP225" s="829"/>
      <c r="BE225" s="15"/>
      <c r="BG225" s="542">
        <v>143</v>
      </c>
      <c r="BH225" s="828"/>
      <c r="BI225" s="829"/>
      <c r="BX225" s="15"/>
      <c r="BZ225" s="542">
        <v>143</v>
      </c>
      <c r="CA225" s="828"/>
      <c r="CB225" s="829"/>
      <c r="CQ225" s="15"/>
    </row>
    <row r="226" spans="2:95">
      <c r="B226" s="542">
        <v>144</v>
      </c>
      <c r="C226" s="828"/>
      <c r="D226" s="829"/>
      <c r="S226" s="15"/>
      <c r="U226" s="542">
        <v>144</v>
      </c>
      <c r="V226" s="828"/>
      <c r="W226" s="829"/>
      <c r="AL226" s="15"/>
      <c r="AN226" s="542">
        <v>144</v>
      </c>
      <c r="AO226" s="828"/>
      <c r="AP226" s="829"/>
      <c r="BE226" s="15"/>
      <c r="BG226" s="542">
        <v>144</v>
      </c>
      <c r="BH226" s="828"/>
      <c r="BI226" s="829"/>
      <c r="BX226" s="15"/>
      <c r="BZ226" s="542">
        <v>144</v>
      </c>
      <c r="CA226" s="828"/>
      <c r="CB226" s="829"/>
      <c r="CQ226" s="15"/>
    </row>
    <row r="227" spans="2:95">
      <c r="B227" s="542">
        <v>145</v>
      </c>
      <c r="C227" s="828"/>
      <c r="D227" s="829"/>
      <c r="S227" s="15"/>
      <c r="U227" s="542">
        <v>145</v>
      </c>
      <c r="V227" s="828"/>
      <c r="W227" s="829"/>
      <c r="AL227" s="15"/>
      <c r="AN227" s="542">
        <v>145</v>
      </c>
      <c r="AO227" s="828"/>
      <c r="AP227" s="829"/>
      <c r="BE227" s="15"/>
      <c r="BG227" s="542">
        <v>145</v>
      </c>
      <c r="BH227" s="828"/>
      <c r="BI227" s="829"/>
      <c r="BX227" s="15"/>
      <c r="BZ227" s="542">
        <v>145</v>
      </c>
      <c r="CA227" s="828"/>
      <c r="CB227" s="829"/>
      <c r="CQ227" s="15"/>
    </row>
    <row r="228" spans="2:95">
      <c r="B228" s="542">
        <v>146</v>
      </c>
      <c r="C228" s="828"/>
      <c r="D228" s="829"/>
      <c r="S228" s="15"/>
      <c r="U228" s="542">
        <v>146</v>
      </c>
      <c r="V228" s="828"/>
      <c r="W228" s="829"/>
      <c r="AL228" s="15"/>
      <c r="AN228" s="542">
        <v>146</v>
      </c>
      <c r="AO228" s="828"/>
      <c r="AP228" s="829"/>
      <c r="BE228" s="15"/>
      <c r="BG228" s="542">
        <v>146</v>
      </c>
      <c r="BH228" s="828"/>
      <c r="BI228" s="829"/>
      <c r="BX228" s="15"/>
      <c r="BZ228" s="542">
        <v>146</v>
      </c>
      <c r="CA228" s="828"/>
      <c r="CB228" s="829"/>
      <c r="CQ228" s="15"/>
    </row>
    <row r="229" spans="2:95">
      <c r="B229" s="542">
        <v>147</v>
      </c>
      <c r="C229" s="828"/>
      <c r="D229" s="829"/>
      <c r="S229" s="15"/>
      <c r="U229" s="542">
        <v>147</v>
      </c>
      <c r="V229" s="828"/>
      <c r="W229" s="829"/>
      <c r="AL229" s="15"/>
      <c r="AN229" s="542">
        <v>147</v>
      </c>
      <c r="AO229" s="828"/>
      <c r="AP229" s="829"/>
      <c r="BE229" s="15"/>
      <c r="BG229" s="542">
        <v>147</v>
      </c>
      <c r="BH229" s="828"/>
      <c r="BI229" s="829"/>
      <c r="BX229" s="15"/>
      <c r="BZ229" s="542">
        <v>147</v>
      </c>
      <c r="CA229" s="828"/>
      <c r="CB229" s="829"/>
      <c r="CQ229" s="15"/>
    </row>
    <row r="230" spans="2:95">
      <c r="B230" s="542">
        <v>148</v>
      </c>
      <c r="C230" s="828"/>
      <c r="D230" s="829"/>
      <c r="S230" s="15"/>
      <c r="U230" s="542">
        <v>148</v>
      </c>
      <c r="V230" s="828"/>
      <c r="W230" s="829"/>
      <c r="AL230" s="15"/>
      <c r="AN230" s="542">
        <v>148</v>
      </c>
      <c r="AO230" s="828"/>
      <c r="AP230" s="829"/>
      <c r="BE230" s="15"/>
      <c r="BG230" s="542">
        <v>148</v>
      </c>
      <c r="BH230" s="828"/>
      <c r="BI230" s="829"/>
      <c r="BX230" s="15"/>
      <c r="BZ230" s="542">
        <v>148</v>
      </c>
      <c r="CA230" s="828"/>
      <c r="CB230" s="829"/>
      <c r="CQ230" s="15"/>
    </row>
    <row r="231" spans="2:95">
      <c r="B231" s="542">
        <v>149</v>
      </c>
      <c r="C231" s="828"/>
      <c r="D231" s="829"/>
      <c r="S231" s="15"/>
      <c r="U231" s="542">
        <v>149</v>
      </c>
      <c r="V231" s="828"/>
      <c r="W231" s="829"/>
      <c r="AL231" s="15"/>
      <c r="AN231" s="542">
        <v>149</v>
      </c>
      <c r="AO231" s="828"/>
      <c r="AP231" s="829"/>
      <c r="BE231" s="15"/>
      <c r="BG231" s="542">
        <v>149</v>
      </c>
      <c r="BH231" s="828"/>
      <c r="BI231" s="829"/>
      <c r="BX231" s="15"/>
      <c r="BZ231" s="542">
        <v>149</v>
      </c>
      <c r="CA231" s="828"/>
      <c r="CB231" s="829"/>
      <c r="CQ231" s="15"/>
    </row>
    <row r="232" spans="2:95">
      <c r="B232" s="542">
        <v>150</v>
      </c>
      <c r="C232" s="828"/>
      <c r="D232" s="829"/>
      <c r="S232" s="15"/>
      <c r="U232" s="542">
        <v>150</v>
      </c>
      <c r="V232" s="828"/>
      <c r="W232" s="829"/>
      <c r="AL232" s="15"/>
      <c r="AN232" s="542">
        <v>150</v>
      </c>
      <c r="AO232" s="828"/>
      <c r="AP232" s="829"/>
      <c r="BE232" s="15"/>
      <c r="BG232" s="542">
        <v>150</v>
      </c>
      <c r="BH232" s="828"/>
      <c r="BI232" s="829"/>
      <c r="BX232" s="15"/>
      <c r="BZ232" s="542">
        <v>150</v>
      </c>
      <c r="CA232" s="828"/>
      <c r="CB232" s="829"/>
      <c r="CQ232" s="15"/>
    </row>
    <row r="233" spans="2:95">
      <c r="B233" s="542">
        <v>151</v>
      </c>
      <c r="C233" s="828"/>
      <c r="D233" s="829"/>
      <c r="S233" s="15"/>
      <c r="U233" s="542">
        <v>151</v>
      </c>
      <c r="V233" s="828"/>
      <c r="W233" s="829"/>
      <c r="AL233" s="15"/>
      <c r="AN233" s="542">
        <v>151</v>
      </c>
      <c r="AO233" s="828"/>
      <c r="AP233" s="829"/>
      <c r="BE233" s="15"/>
      <c r="BG233" s="542">
        <v>151</v>
      </c>
      <c r="BH233" s="828"/>
      <c r="BI233" s="829"/>
      <c r="BX233" s="15"/>
      <c r="BZ233" s="542">
        <v>151</v>
      </c>
      <c r="CA233" s="828"/>
      <c r="CB233" s="829"/>
      <c r="CQ233" s="15"/>
    </row>
    <row r="234" spans="2:95">
      <c r="B234" s="542">
        <v>152</v>
      </c>
      <c r="C234" s="828"/>
      <c r="D234" s="829"/>
      <c r="S234" s="15"/>
      <c r="U234" s="542">
        <v>152</v>
      </c>
      <c r="V234" s="828"/>
      <c r="W234" s="829"/>
      <c r="AL234" s="15"/>
      <c r="AN234" s="542">
        <v>152</v>
      </c>
      <c r="AO234" s="828"/>
      <c r="AP234" s="829"/>
      <c r="BE234" s="15"/>
      <c r="BG234" s="542">
        <v>152</v>
      </c>
      <c r="BH234" s="828"/>
      <c r="BI234" s="829"/>
      <c r="BX234" s="15"/>
      <c r="BZ234" s="542">
        <v>152</v>
      </c>
      <c r="CA234" s="828"/>
      <c r="CB234" s="829"/>
      <c r="CQ234" s="15"/>
    </row>
    <row r="235" spans="2:95">
      <c r="B235" s="542">
        <v>153</v>
      </c>
      <c r="C235" s="828"/>
      <c r="D235" s="829"/>
      <c r="S235" s="15"/>
      <c r="U235" s="542">
        <v>153</v>
      </c>
      <c r="V235" s="828"/>
      <c r="W235" s="829"/>
      <c r="AL235" s="15"/>
      <c r="AN235" s="542">
        <v>153</v>
      </c>
      <c r="AO235" s="828"/>
      <c r="AP235" s="829"/>
      <c r="BE235" s="15"/>
      <c r="BG235" s="542">
        <v>153</v>
      </c>
      <c r="BH235" s="828"/>
      <c r="BI235" s="829"/>
      <c r="BX235" s="15"/>
      <c r="BZ235" s="542">
        <v>153</v>
      </c>
      <c r="CA235" s="828"/>
      <c r="CB235" s="829"/>
      <c r="CQ235" s="15"/>
    </row>
    <row r="236" spans="2:95">
      <c r="B236" s="542">
        <v>154</v>
      </c>
      <c r="C236" s="828"/>
      <c r="D236" s="829"/>
      <c r="S236" s="15"/>
      <c r="U236" s="542">
        <v>154</v>
      </c>
      <c r="V236" s="828"/>
      <c r="W236" s="829"/>
      <c r="AL236" s="15"/>
      <c r="AN236" s="542">
        <v>154</v>
      </c>
      <c r="AO236" s="828"/>
      <c r="AP236" s="829"/>
      <c r="BE236" s="15"/>
      <c r="BG236" s="542">
        <v>154</v>
      </c>
      <c r="BH236" s="828"/>
      <c r="BI236" s="829"/>
      <c r="BX236" s="15"/>
      <c r="BZ236" s="542">
        <v>154</v>
      </c>
      <c r="CA236" s="828"/>
      <c r="CB236" s="829"/>
      <c r="CQ236" s="15"/>
    </row>
    <row r="237" spans="2:95">
      <c r="B237" s="542">
        <v>155</v>
      </c>
      <c r="C237" s="828"/>
      <c r="D237" s="829"/>
      <c r="S237" s="15"/>
      <c r="U237" s="542">
        <v>155</v>
      </c>
      <c r="V237" s="828"/>
      <c r="W237" s="829"/>
      <c r="AL237" s="15"/>
      <c r="AN237" s="542">
        <v>155</v>
      </c>
      <c r="AO237" s="828"/>
      <c r="AP237" s="829"/>
      <c r="BE237" s="15"/>
      <c r="BG237" s="542">
        <v>155</v>
      </c>
      <c r="BH237" s="828"/>
      <c r="BI237" s="829"/>
      <c r="BX237" s="15"/>
      <c r="BZ237" s="542">
        <v>155</v>
      </c>
      <c r="CA237" s="828"/>
      <c r="CB237" s="829"/>
      <c r="CQ237" s="15"/>
    </row>
    <row r="238" spans="2:95">
      <c r="B238" s="542">
        <v>156</v>
      </c>
      <c r="C238" s="828"/>
      <c r="D238" s="829"/>
      <c r="S238" s="15"/>
      <c r="U238" s="542">
        <v>156</v>
      </c>
      <c r="V238" s="828"/>
      <c r="W238" s="829"/>
      <c r="AL238" s="15"/>
      <c r="AN238" s="542">
        <v>156</v>
      </c>
      <c r="AO238" s="828"/>
      <c r="AP238" s="829"/>
      <c r="BE238" s="15"/>
      <c r="BG238" s="542">
        <v>156</v>
      </c>
      <c r="BH238" s="828"/>
      <c r="BI238" s="829"/>
      <c r="BX238" s="15"/>
      <c r="BZ238" s="542">
        <v>156</v>
      </c>
      <c r="CA238" s="828"/>
      <c r="CB238" s="829"/>
      <c r="CQ238" s="15"/>
    </row>
    <row r="239" spans="2:95">
      <c r="B239" s="542">
        <v>157</v>
      </c>
      <c r="C239" s="828"/>
      <c r="D239" s="829"/>
      <c r="S239" s="15"/>
      <c r="U239" s="542">
        <v>157</v>
      </c>
      <c r="V239" s="828"/>
      <c r="W239" s="829"/>
      <c r="AL239" s="15"/>
      <c r="AN239" s="542">
        <v>157</v>
      </c>
      <c r="AO239" s="828"/>
      <c r="AP239" s="829"/>
      <c r="BE239" s="15"/>
      <c r="BG239" s="542">
        <v>157</v>
      </c>
      <c r="BH239" s="828"/>
      <c r="BI239" s="829"/>
      <c r="BX239" s="15"/>
      <c r="BZ239" s="542">
        <v>157</v>
      </c>
      <c r="CA239" s="828"/>
      <c r="CB239" s="829"/>
      <c r="CQ239" s="15"/>
    </row>
    <row r="240" spans="2:95">
      <c r="B240" s="542">
        <v>158</v>
      </c>
      <c r="C240" s="828"/>
      <c r="D240" s="829"/>
      <c r="S240" s="15"/>
      <c r="U240" s="542">
        <v>158</v>
      </c>
      <c r="V240" s="828"/>
      <c r="W240" s="829"/>
      <c r="AL240" s="15"/>
      <c r="AN240" s="542">
        <v>158</v>
      </c>
      <c r="AO240" s="828"/>
      <c r="AP240" s="829"/>
      <c r="BE240" s="15"/>
      <c r="BG240" s="542">
        <v>158</v>
      </c>
      <c r="BH240" s="828"/>
      <c r="BI240" s="829"/>
      <c r="BX240" s="15"/>
      <c r="BZ240" s="542">
        <v>158</v>
      </c>
      <c r="CA240" s="828"/>
      <c r="CB240" s="829"/>
      <c r="CQ240" s="15"/>
    </row>
    <row r="241" spans="2:95">
      <c r="B241" s="542">
        <v>159</v>
      </c>
      <c r="C241" s="828"/>
      <c r="D241" s="829"/>
      <c r="S241" s="15"/>
      <c r="U241" s="542">
        <v>159</v>
      </c>
      <c r="V241" s="828"/>
      <c r="W241" s="829"/>
      <c r="AL241" s="15"/>
      <c r="AN241" s="542">
        <v>159</v>
      </c>
      <c r="AO241" s="828"/>
      <c r="AP241" s="829"/>
      <c r="BE241" s="15"/>
      <c r="BG241" s="542">
        <v>159</v>
      </c>
      <c r="BH241" s="828"/>
      <c r="BI241" s="829"/>
      <c r="BX241" s="15"/>
      <c r="BZ241" s="542">
        <v>159</v>
      </c>
      <c r="CA241" s="828"/>
      <c r="CB241" s="829"/>
      <c r="CQ241" s="15"/>
    </row>
    <row r="242" spans="2:95">
      <c r="B242" s="542">
        <v>160</v>
      </c>
      <c r="C242" s="828"/>
      <c r="D242" s="829"/>
      <c r="S242" s="15"/>
      <c r="U242" s="542">
        <v>160</v>
      </c>
      <c r="V242" s="828"/>
      <c r="W242" s="829"/>
      <c r="AL242" s="15"/>
      <c r="AN242" s="542">
        <v>160</v>
      </c>
      <c r="AO242" s="828"/>
      <c r="AP242" s="829"/>
      <c r="BE242" s="15"/>
      <c r="BG242" s="542">
        <v>160</v>
      </c>
      <c r="BH242" s="828"/>
      <c r="BI242" s="829"/>
      <c r="BX242" s="15"/>
      <c r="BZ242" s="542">
        <v>160</v>
      </c>
      <c r="CA242" s="828"/>
      <c r="CB242" s="829"/>
      <c r="CQ242" s="15"/>
    </row>
    <row r="243" spans="2:95">
      <c r="B243" s="542">
        <v>161</v>
      </c>
      <c r="C243" s="828"/>
      <c r="D243" s="829"/>
      <c r="S243" s="15"/>
      <c r="U243" s="542">
        <v>161</v>
      </c>
      <c r="V243" s="828"/>
      <c r="W243" s="829"/>
      <c r="AL243" s="15"/>
      <c r="AN243" s="542">
        <v>161</v>
      </c>
      <c r="AO243" s="828"/>
      <c r="AP243" s="829"/>
      <c r="BE243" s="15"/>
      <c r="BG243" s="542">
        <v>161</v>
      </c>
      <c r="BH243" s="828"/>
      <c r="BI243" s="829"/>
      <c r="BX243" s="15"/>
      <c r="BZ243" s="542">
        <v>161</v>
      </c>
      <c r="CA243" s="828"/>
      <c r="CB243" s="829"/>
      <c r="CQ243" s="15"/>
    </row>
    <row r="244" spans="2:95">
      <c r="B244" s="542">
        <v>162</v>
      </c>
      <c r="C244" s="828"/>
      <c r="D244" s="829"/>
      <c r="S244" s="15"/>
      <c r="U244" s="542">
        <v>162</v>
      </c>
      <c r="V244" s="828"/>
      <c r="W244" s="829"/>
      <c r="AL244" s="15"/>
      <c r="AN244" s="542">
        <v>162</v>
      </c>
      <c r="AO244" s="828"/>
      <c r="AP244" s="829"/>
      <c r="BE244" s="15"/>
      <c r="BG244" s="542">
        <v>162</v>
      </c>
      <c r="BH244" s="828"/>
      <c r="BI244" s="829"/>
      <c r="BX244" s="15"/>
      <c r="BZ244" s="542">
        <v>162</v>
      </c>
      <c r="CA244" s="828"/>
      <c r="CB244" s="829"/>
      <c r="CQ244" s="15"/>
    </row>
    <row r="245" spans="2:95">
      <c r="B245" s="542">
        <v>163</v>
      </c>
      <c r="C245" s="828"/>
      <c r="D245" s="829"/>
      <c r="S245" s="15"/>
      <c r="U245" s="542">
        <v>163</v>
      </c>
      <c r="V245" s="828"/>
      <c r="W245" s="829"/>
      <c r="AL245" s="15"/>
      <c r="AN245" s="542">
        <v>163</v>
      </c>
      <c r="AO245" s="828"/>
      <c r="AP245" s="829"/>
      <c r="BE245" s="15"/>
      <c r="BG245" s="542">
        <v>163</v>
      </c>
      <c r="BH245" s="828"/>
      <c r="BI245" s="829"/>
      <c r="BX245" s="15"/>
      <c r="BZ245" s="542">
        <v>163</v>
      </c>
      <c r="CA245" s="828"/>
      <c r="CB245" s="829"/>
      <c r="CQ245" s="15"/>
    </row>
    <row r="246" spans="2:95">
      <c r="B246" s="542">
        <v>164</v>
      </c>
      <c r="C246" s="828"/>
      <c r="D246" s="829"/>
      <c r="S246" s="15"/>
      <c r="U246" s="542">
        <v>164</v>
      </c>
      <c r="V246" s="828"/>
      <c r="W246" s="829"/>
      <c r="AL246" s="15"/>
      <c r="AN246" s="542">
        <v>164</v>
      </c>
      <c r="AO246" s="828"/>
      <c r="AP246" s="829"/>
      <c r="BE246" s="15"/>
      <c r="BG246" s="542">
        <v>164</v>
      </c>
      <c r="BH246" s="828"/>
      <c r="BI246" s="829"/>
      <c r="BX246" s="15"/>
      <c r="BZ246" s="542">
        <v>164</v>
      </c>
      <c r="CA246" s="828"/>
      <c r="CB246" s="829"/>
      <c r="CQ246" s="15"/>
    </row>
    <row r="247" spans="2:95">
      <c r="B247" s="542">
        <v>165</v>
      </c>
      <c r="C247" s="828"/>
      <c r="D247" s="829"/>
      <c r="S247" s="15"/>
      <c r="U247" s="542">
        <v>165</v>
      </c>
      <c r="V247" s="828"/>
      <c r="W247" s="829"/>
      <c r="AL247" s="15"/>
      <c r="AN247" s="542">
        <v>165</v>
      </c>
      <c r="AO247" s="828"/>
      <c r="AP247" s="829"/>
      <c r="BE247" s="15"/>
      <c r="BG247" s="542">
        <v>165</v>
      </c>
      <c r="BH247" s="828"/>
      <c r="BI247" s="829"/>
      <c r="BX247" s="15"/>
      <c r="BZ247" s="542">
        <v>165</v>
      </c>
      <c r="CA247" s="828"/>
      <c r="CB247" s="829"/>
      <c r="CQ247" s="15"/>
    </row>
    <row r="248" spans="2:95">
      <c r="B248" s="542">
        <v>166</v>
      </c>
      <c r="C248" s="828"/>
      <c r="D248" s="829"/>
      <c r="S248" s="15"/>
      <c r="U248" s="542">
        <v>166</v>
      </c>
      <c r="V248" s="828"/>
      <c r="W248" s="829"/>
      <c r="AL248" s="15"/>
      <c r="AN248" s="542">
        <v>166</v>
      </c>
      <c r="AO248" s="828"/>
      <c r="AP248" s="829"/>
      <c r="BE248" s="15"/>
      <c r="BG248" s="542">
        <v>166</v>
      </c>
      <c r="BH248" s="828"/>
      <c r="BI248" s="829"/>
      <c r="BX248" s="15"/>
      <c r="BZ248" s="542">
        <v>166</v>
      </c>
      <c r="CA248" s="828"/>
      <c r="CB248" s="829"/>
      <c r="CQ248" s="15"/>
    </row>
    <row r="249" spans="2:95">
      <c r="B249" s="542">
        <v>167</v>
      </c>
      <c r="C249" s="828"/>
      <c r="D249" s="829"/>
      <c r="S249" s="15"/>
      <c r="U249" s="542">
        <v>167</v>
      </c>
      <c r="V249" s="828"/>
      <c r="W249" s="829"/>
      <c r="AL249" s="15"/>
      <c r="AN249" s="542">
        <v>167</v>
      </c>
      <c r="AO249" s="828"/>
      <c r="AP249" s="829"/>
      <c r="BE249" s="15"/>
      <c r="BG249" s="542">
        <v>167</v>
      </c>
      <c r="BH249" s="828"/>
      <c r="BI249" s="829"/>
      <c r="BX249" s="15"/>
      <c r="BZ249" s="542">
        <v>167</v>
      </c>
      <c r="CA249" s="828"/>
      <c r="CB249" s="829"/>
      <c r="CQ249" s="15"/>
    </row>
    <row r="250" spans="2:95">
      <c r="B250" s="542">
        <v>168</v>
      </c>
      <c r="C250" s="828"/>
      <c r="D250" s="829"/>
      <c r="S250" s="15"/>
      <c r="U250" s="542">
        <v>168</v>
      </c>
      <c r="V250" s="828"/>
      <c r="W250" s="829"/>
      <c r="AL250" s="15"/>
      <c r="AN250" s="542">
        <v>168</v>
      </c>
      <c r="AO250" s="828"/>
      <c r="AP250" s="829"/>
      <c r="BE250" s="15"/>
      <c r="BG250" s="542">
        <v>168</v>
      </c>
      <c r="BH250" s="828"/>
      <c r="BI250" s="829"/>
      <c r="BX250" s="15"/>
      <c r="BZ250" s="542">
        <v>168</v>
      </c>
      <c r="CA250" s="828"/>
      <c r="CB250" s="829"/>
      <c r="CQ250" s="15"/>
    </row>
    <row r="251" spans="2:95">
      <c r="B251" s="542">
        <v>169</v>
      </c>
      <c r="C251" s="828"/>
      <c r="D251" s="829"/>
      <c r="S251" s="15"/>
      <c r="U251" s="542">
        <v>169</v>
      </c>
      <c r="V251" s="828"/>
      <c r="W251" s="829"/>
      <c r="AL251" s="15"/>
      <c r="AN251" s="542">
        <v>169</v>
      </c>
      <c r="AO251" s="828"/>
      <c r="AP251" s="829"/>
      <c r="BE251" s="15"/>
      <c r="BG251" s="542">
        <v>169</v>
      </c>
      <c r="BH251" s="828"/>
      <c r="BI251" s="829"/>
      <c r="BX251" s="15"/>
      <c r="BZ251" s="542">
        <v>169</v>
      </c>
      <c r="CA251" s="828"/>
      <c r="CB251" s="829"/>
      <c r="CQ251" s="15"/>
    </row>
    <row r="252" spans="2:95">
      <c r="B252" s="542">
        <v>170</v>
      </c>
      <c r="C252" s="828"/>
      <c r="D252" s="829"/>
      <c r="S252" s="15"/>
      <c r="U252" s="542">
        <v>170</v>
      </c>
      <c r="V252" s="828"/>
      <c r="W252" s="829"/>
      <c r="AL252" s="15"/>
      <c r="AN252" s="542">
        <v>170</v>
      </c>
      <c r="AO252" s="828"/>
      <c r="AP252" s="829"/>
      <c r="BE252" s="15"/>
      <c r="BG252" s="542">
        <v>170</v>
      </c>
      <c r="BH252" s="828"/>
      <c r="BI252" s="829"/>
      <c r="BX252" s="15"/>
      <c r="BZ252" s="542">
        <v>170</v>
      </c>
      <c r="CA252" s="828"/>
      <c r="CB252" s="829"/>
      <c r="CQ252" s="15"/>
    </row>
    <row r="253" spans="2:95">
      <c r="B253" s="542">
        <v>171</v>
      </c>
      <c r="C253" s="828"/>
      <c r="D253" s="829"/>
      <c r="S253" s="15"/>
      <c r="U253" s="542">
        <v>171</v>
      </c>
      <c r="V253" s="828"/>
      <c r="W253" s="829"/>
      <c r="AL253" s="15"/>
      <c r="AN253" s="542">
        <v>171</v>
      </c>
      <c r="AO253" s="828"/>
      <c r="AP253" s="829"/>
      <c r="BE253" s="15"/>
      <c r="BG253" s="542">
        <v>171</v>
      </c>
      <c r="BH253" s="828"/>
      <c r="BI253" s="829"/>
      <c r="BX253" s="15"/>
      <c r="BZ253" s="542">
        <v>171</v>
      </c>
      <c r="CA253" s="828"/>
      <c r="CB253" s="829"/>
      <c r="CQ253" s="15"/>
    </row>
    <row r="254" spans="2:95">
      <c r="B254" s="542">
        <v>172</v>
      </c>
      <c r="C254" s="828"/>
      <c r="D254" s="830"/>
      <c r="S254" s="15"/>
      <c r="U254" s="542">
        <v>172</v>
      </c>
      <c r="V254" s="828"/>
      <c r="W254" s="830"/>
      <c r="AL254" s="15"/>
      <c r="AN254" s="542">
        <v>172</v>
      </c>
      <c r="AO254" s="828"/>
      <c r="AP254" s="830"/>
      <c r="BE254" s="15"/>
      <c r="BG254" s="542">
        <v>172</v>
      </c>
      <c r="BH254" s="828"/>
      <c r="BI254" s="830"/>
      <c r="BX254" s="15"/>
      <c r="BZ254" s="542">
        <v>172</v>
      </c>
      <c r="CA254" s="828"/>
      <c r="CB254" s="830"/>
      <c r="CQ254" s="15"/>
    </row>
    <row r="255" spans="2:95">
      <c r="B255" s="542">
        <v>173</v>
      </c>
      <c r="C255" s="831"/>
      <c r="D255" s="830"/>
      <c r="S255" s="15"/>
      <c r="U255" s="542">
        <v>173</v>
      </c>
      <c r="V255" s="831"/>
      <c r="W255" s="830"/>
      <c r="AL255" s="15"/>
      <c r="AN255" s="542">
        <v>173</v>
      </c>
      <c r="AO255" s="831"/>
      <c r="AP255" s="830"/>
      <c r="BE255" s="15"/>
      <c r="BG255" s="542">
        <v>173</v>
      </c>
      <c r="BH255" s="831"/>
      <c r="BI255" s="830"/>
      <c r="BX255" s="15"/>
      <c r="BZ255" s="542">
        <v>173</v>
      </c>
      <c r="CA255" s="831"/>
      <c r="CB255" s="830"/>
      <c r="CQ255" s="15"/>
    </row>
    <row r="256" spans="2:95">
      <c r="B256" s="542">
        <v>174</v>
      </c>
      <c r="C256" s="831"/>
      <c r="D256" s="830"/>
      <c r="S256" s="15"/>
      <c r="U256" s="542">
        <v>174</v>
      </c>
      <c r="V256" s="831"/>
      <c r="W256" s="830"/>
      <c r="AL256" s="15"/>
      <c r="AN256" s="542">
        <v>174</v>
      </c>
      <c r="AO256" s="831"/>
      <c r="AP256" s="830"/>
      <c r="BE256" s="15"/>
      <c r="BG256" s="542">
        <v>174</v>
      </c>
      <c r="BH256" s="831"/>
      <c r="BI256" s="830"/>
      <c r="BX256" s="15"/>
      <c r="BZ256" s="542">
        <v>174</v>
      </c>
      <c r="CA256" s="831"/>
      <c r="CB256" s="830"/>
      <c r="CQ256" s="15"/>
    </row>
    <row r="257" spans="2:95">
      <c r="B257" s="542">
        <v>175</v>
      </c>
      <c r="C257" s="831"/>
      <c r="D257" s="830"/>
      <c r="S257" s="15"/>
      <c r="U257" s="542">
        <v>175</v>
      </c>
      <c r="V257" s="831"/>
      <c r="W257" s="830"/>
      <c r="AL257" s="15"/>
      <c r="AN257" s="542">
        <v>175</v>
      </c>
      <c r="AO257" s="831"/>
      <c r="AP257" s="830"/>
      <c r="BE257" s="15"/>
      <c r="BG257" s="542">
        <v>175</v>
      </c>
      <c r="BH257" s="831"/>
      <c r="BI257" s="830"/>
      <c r="BX257" s="15"/>
      <c r="BZ257" s="542">
        <v>175</v>
      </c>
      <c r="CA257" s="831"/>
      <c r="CB257" s="830"/>
      <c r="CQ257" s="15"/>
    </row>
    <row r="258" spans="2:95">
      <c r="B258" s="542">
        <v>176</v>
      </c>
      <c r="C258" s="831"/>
      <c r="D258" s="830"/>
      <c r="S258" s="15"/>
      <c r="U258" s="542">
        <v>176</v>
      </c>
      <c r="V258" s="831"/>
      <c r="W258" s="830"/>
      <c r="AL258" s="15"/>
      <c r="AN258" s="542">
        <v>176</v>
      </c>
      <c r="AO258" s="831"/>
      <c r="AP258" s="830"/>
      <c r="BE258" s="15"/>
      <c r="BG258" s="542">
        <v>176</v>
      </c>
      <c r="BH258" s="831"/>
      <c r="BI258" s="830"/>
      <c r="BX258" s="15"/>
      <c r="BZ258" s="542">
        <v>176</v>
      </c>
      <c r="CA258" s="831"/>
      <c r="CB258" s="830"/>
      <c r="CQ258" s="15"/>
    </row>
    <row r="259" spans="2:95">
      <c r="B259" s="542">
        <v>177</v>
      </c>
      <c r="C259" s="831"/>
      <c r="D259" s="830"/>
      <c r="S259" s="15"/>
      <c r="U259" s="542">
        <v>177</v>
      </c>
      <c r="V259" s="831"/>
      <c r="W259" s="830"/>
      <c r="AL259" s="15"/>
      <c r="AN259" s="542">
        <v>177</v>
      </c>
      <c r="AO259" s="831"/>
      <c r="AP259" s="830"/>
      <c r="BE259" s="15"/>
      <c r="BG259" s="542">
        <v>177</v>
      </c>
      <c r="BH259" s="831"/>
      <c r="BI259" s="830"/>
      <c r="BX259" s="15"/>
      <c r="BZ259" s="542">
        <v>177</v>
      </c>
      <c r="CA259" s="831"/>
      <c r="CB259" s="830"/>
      <c r="CQ259" s="15"/>
    </row>
    <row r="260" spans="2:95">
      <c r="B260" s="542">
        <v>178</v>
      </c>
      <c r="C260" s="831"/>
      <c r="D260" s="830"/>
      <c r="S260" s="15"/>
      <c r="U260" s="542">
        <v>178</v>
      </c>
      <c r="V260" s="831"/>
      <c r="W260" s="830"/>
      <c r="AL260" s="15"/>
      <c r="AN260" s="542">
        <v>178</v>
      </c>
      <c r="AO260" s="831"/>
      <c r="AP260" s="830"/>
      <c r="BE260" s="15"/>
      <c r="BG260" s="542">
        <v>178</v>
      </c>
      <c r="BH260" s="831"/>
      <c r="BI260" s="830"/>
      <c r="BX260" s="15"/>
      <c r="BZ260" s="542">
        <v>178</v>
      </c>
      <c r="CA260" s="831"/>
      <c r="CB260" s="830"/>
      <c r="CQ260" s="15"/>
    </row>
    <row r="261" spans="2:95">
      <c r="B261" s="542">
        <v>179</v>
      </c>
      <c r="C261" s="831"/>
      <c r="D261" s="830"/>
      <c r="S261" s="15"/>
      <c r="U261" s="542">
        <v>179</v>
      </c>
      <c r="V261" s="831"/>
      <c r="W261" s="830"/>
      <c r="AL261" s="15"/>
      <c r="AN261" s="542">
        <v>179</v>
      </c>
      <c r="AO261" s="831"/>
      <c r="AP261" s="830"/>
      <c r="BE261" s="15"/>
      <c r="BG261" s="542">
        <v>179</v>
      </c>
      <c r="BH261" s="831"/>
      <c r="BI261" s="830"/>
      <c r="BX261" s="15"/>
      <c r="BZ261" s="542">
        <v>179</v>
      </c>
      <c r="CA261" s="831"/>
      <c r="CB261" s="830"/>
      <c r="CQ261" s="15"/>
    </row>
    <row r="262" spans="2:95">
      <c r="B262" s="542">
        <v>180</v>
      </c>
      <c r="C262" s="831"/>
      <c r="D262" s="830"/>
      <c r="S262" s="15"/>
      <c r="U262" s="542">
        <v>180</v>
      </c>
      <c r="V262" s="831"/>
      <c r="W262" s="830"/>
      <c r="AL262" s="15"/>
      <c r="AN262" s="542">
        <v>180</v>
      </c>
      <c r="AO262" s="831"/>
      <c r="AP262" s="830"/>
      <c r="BE262" s="15"/>
      <c r="BG262" s="542">
        <v>180</v>
      </c>
      <c r="BH262" s="831"/>
      <c r="BI262" s="830"/>
      <c r="BX262" s="15"/>
      <c r="BZ262" s="542">
        <v>180</v>
      </c>
      <c r="CA262" s="831"/>
      <c r="CB262" s="830"/>
      <c r="CQ262" s="15"/>
    </row>
    <row r="263" spans="2:95">
      <c r="B263" s="542">
        <v>181</v>
      </c>
      <c r="C263" s="831"/>
      <c r="D263" s="830"/>
      <c r="S263" s="15"/>
      <c r="U263" s="542">
        <v>181</v>
      </c>
      <c r="V263" s="831"/>
      <c r="W263" s="830"/>
      <c r="AL263" s="15"/>
      <c r="AN263" s="542">
        <v>181</v>
      </c>
      <c r="AO263" s="831"/>
      <c r="AP263" s="830"/>
      <c r="BE263" s="15"/>
      <c r="BG263" s="542">
        <v>181</v>
      </c>
      <c r="BH263" s="831"/>
      <c r="BI263" s="830"/>
      <c r="BX263" s="15"/>
      <c r="BZ263" s="542">
        <v>181</v>
      </c>
      <c r="CA263" s="831"/>
      <c r="CB263" s="830"/>
      <c r="CQ263" s="15"/>
    </row>
    <row r="264" spans="2:95">
      <c r="B264" s="542">
        <v>182</v>
      </c>
      <c r="C264" s="831"/>
      <c r="D264" s="830"/>
      <c r="S264" s="15"/>
      <c r="U264" s="542">
        <v>182</v>
      </c>
      <c r="V264" s="831"/>
      <c r="W264" s="830"/>
      <c r="AL264" s="15"/>
      <c r="AN264" s="542">
        <v>182</v>
      </c>
      <c r="AO264" s="831"/>
      <c r="AP264" s="830"/>
      <c r="BE264" s="15"/>
      <c r="BG264" s="542">
        <v>182</v>
      </c>
      <c r="BH264" s="831"/>
      <c r="BI264" s="830"/>
      <c r="BX264" s="15"/>
      <c r="BZ264" s="542">
        <v>182</v>
      </c>
      <c r="CA264" s="831"/>
      <c r="CB264" s="830"/>
      <c r="CQ264" s="15"/>
    </row>
    <row r="265" spans="2:95">
      <c r="B265" s="542">
        <v>183</v>
      </c>
      <c r="C265" s="831"/>
      <c r="D265" s="830"/>
      <c r="S265" s="15"/>
      <c r="U265" s="542">
        <v>183</v>
      </c>
      <c r="V265" s="831"/>
      <c r="W265" s="830"/>
      <c r="AL265" s="15"/>
      <c r="AN265" s="542">
        <v>183</v>
      </c>
      <c r="AO265" s="831"/>
      <c r="AP265" s="830"/>
      <c r="BE265" s="15"/>
      <c r="BG265" s="542">
        <v>183</v>
      </c>
      <c r="BH265" s="831"/>
      <c r="BI265" s="830"/>
      <c r="BX265" s="15"/>
      <c r="BZ265" s="542">
        <v>183</v>
      </c>
      <c r="CA265" s="831"/>
      <c r="CB265" s="830"/>
      <c r="CQ265" s="15"/>
    </row>
    <row r="266" spans="2:95">
      <c r="B266" s="542">
        <v>184</v>
      </c>
      <c r="C266" s="831"/>
      <c r="D266" s="830"/>
      <c r="S266" s="15"/>
      <c r="U266" s="542">
        <v>184</v>
      </c>
      <c r="V266" s="831"/>
      <c r="W266" s="830"/>
      <c r="AL266" s="15"/>
      <c r="AN266" s="542">
        <v>184</v>
      </c>
      <c r="AO266" s="831"/>
      <c r="AP266" s="830"/>
      <c r="BE266" s="15"/>
      <c r="BG266" s="542">
        <v>184</v>
      </c>
      <c r="BH266" s="831"/>
      <c r="BI266" s="830"/>
      <c r="BX266" s="15"/>
      <c r="BZ266" s="542">
        <v>184</v>
      </c>
      <c r="CA266" s="831"/>
      <c r="CB266" s="830"/>
      <c r="CQ266" s="15"/>
    </row>
    <row r="267" spans="2:95">
      <c r="B267" s="542">
        <v>185</v>
      </c>
      <c r="C267" s="831"/>
      <c r="D267" s="830"/>
      <c r="S267" s="15"/>
      <c r="U267" s="542">
        <v>185</v>
      </c>
      <c r="V267" s="831"/>
      <c r="W267" s="830"/>
      <c r="AL267" s="15"/>
      <c r="AN267" s="542">
        <v>185</v>
      </c>
      <c r="AO267" s="831"/>
      <c r="AP267" s="830"/>
      <c r="BE267" s="15"/>
      <c r="BG267" s="542">
        <v>185</v>
      </c>
      <c r="BH267" s="831"/>
      <c r="BI267" s="830"/>
      <c r="BX267" s="15"/>
      <c r="BZ267" s="542">
        <v>185</v>
      </c>
      <c r="CA267" s="831"/>
      <c r="CB267" s="830"/>
      <c r="CQ267" s="15"/>
    </row>
    <row r="268" spans="2:95">
      <c r="B268" s="542">
        <v>186</v>
      </c>
      <c r="C268" s="831"/>
      <c r="D268" s="830"/>
      <c r="S268" s="15"/>
      <c r="U268" s="542">
        <v>186</v>
      </c>
      <c r="V268" s="831"/>
      <c r="W268" s="830"/>
      <c r="AL268" s="15"/>
      <c r="AN268" s="542">
        <v>186</v>
      </c>
      <c r="AO268" s="831"/>
      <c r="AP268" s="830"/>
      <c r="BE268" s="15"/>
      <c r="BG268" s="542">
        <v>186</v>
      </c>
      <c r="BH268" s="831"/>
      <c r="BI268" s="830"/>
      <c r="BX268" s="15"/>
      <c r="BZ268" s="542">
        <v>186</v>
      </c>
      <c r="CA268" s="831"/>
      <c r="CB268" s="830"/>
      <c r="CQ268" s="15"/>
    </row>
    <row r="269" spans="2:95">
      <c r="B269" s="542">
        <v>187</v>
      </c>
      <c r="C269" s="831"/>
      <c r="D269" s="830"/>
      <c r="S269" s="15"/>
      <c r="U269" s="542">
        <v>187</v>
      </c>
      <c r="V269" s="831"/>
      <c r="W269" s="830"/>
      <c r="AL269" s="15"/>
      <c r="AN269" s="542">
        <v>187</v>
      </c>
      <c r="AO269" s="831"/>
      <c r="AP269" s="830"/>
      <c r="BE269" s="15"/>
      <c r="BG269" s="542">
        <v>187</v>
      </c>
      <c r="BH269" s="831"/>
      <c r="BI269" s="830"/>
      <c r="BX269" s="15"/>
      <c r="BZ269" s="542">
        <v>187</v>
      </c>
      <c r="CA269" s="831"/>
      <c r="CB269" s="830"/>
      <c r="CQ269" s="15"/>
    </row>
    <row r="270" spans="2:95">
      <c r="B270" s="542">
        <v>188</v>
      </c>
      <c r="C270" s="831"/>
      <c r="D270" s="830"/>
      <c r="S270" s="15"/>
      <c r="U270" s="542">
        <v>188</v>
      </c>
      <c r="V270" s="831"/>
      <c r="W270" s="830"/>
      <c r="AL270" s="15"/>
      <c r="AN270" s="542">
        <v>188</v>
      </c>
      <c r="AO270" s="831"/>
      <c r="AP270" s="830"/>
      <c r="BE270" s="15"/>
      <c r="BG270" s="542">
        <v>188</v>
      </c>
      <c r="BH270" s="831"/>
      <c r="BI270" s="830"/>
      <c r="BX270" s="15"/>
      <c r="BZ270" s="542">
        <v>188</v>
      </c>
      <c r="CA270" s="831"/>
      <c r="CB270" s="830"/>
      <c r="CQ270" s="15"/>
    </row>
    <row r="271" spans="2:95">
      <c r="B271" s="542">
        <v>189</v>
      </c>
      <c r="C271" s="831"/>
      <c r="D271" s="830"/>
      <c r="S271" s="15"/>
      <c r="U271" s="542">
        <v>189</v>
      </c>
      <c r="V271" s="831"/>
      <c r="W271" s="830"/>
      <c r="AL271" s="15"/>
      <c r="AN271" s="542">
        <v>189</v>
      </c>
      <c r="AO271" s="831"/>
      <c r="AP271" s="830"/>
      <c r="BE271" s="15"/>
      <c r="BG271" s="542">
        <v>189</v>
      </c>
      <c r="BH271" s="831"/>
      <c r="BI271" s="830"/>
      <c r="BX271" s="15"/>
      <c r="BZ271" s="542">
        <v>189</v>
      </c>
      <c r="CA271" s="831"/>
      <c r="CB271" s="830"/>
      <c r="CQ271" s="15"/>
    </row>
    <row r="272" spans="2:95">
      <c r="B272" s="542">
        <v>190</v>
      </c>
      <c r="C272" s="831"/>
      <c r="D272" s="830"/>
      <c r="S272" s="15"/>
      <c r="U272" s="542">
        <v>190</v>
      </c>
      <c r="V272" s="831"/>
      <c r="W272" s="830"/>
      <c r="AL272" s="15"/>
      <c r="AN272" s="542">
        <v>190</v>
      </c>
      <c r="AO272" s="831"/>
      <c r="AP272" s="830"/>
      <c r="BE272" s="15"/>
      <c r="BG272" s="542">
        <v>190</v>
      </c>
      <c r="BH272" s="831"/>
      <c r="BI272" s="830"/>
      <c r="BX272" s="15"/>
      <c r="BZ272" s="542">
        <v>190</v>
      </c>
      <c r="CA272" s="831"/>
      <c r="CB272" s="830"/>
      <c r="CQ272" s="15"/>
    </row>
    <row r="273" spans="2:95">
      <c r="B273" s="542">
        <v>191</v>
      </c>
      <c r="C273" s="831"/>
      <c r="D273" s="830"/>
      <c r="S273" s="15"/>
      <c r="U273" s="542">
        <v>191</v>
      </c>
      <c r="V273" s="831"/>
      <c r="W273" s="830"/>
      <c r="AL273" s="15"/>
      <c r="AN273" s="542">
        <v>191</v>
      </c>
      <c r="AO273" s="831"/>
      <c r="AP273" s="830"/>
      <c r="BE273" s="15"/>
      <c r="BG273" s="542">
        <v>191</v>
      </c>
      <c r="BH273" s="831"/>
      <c r="BI273" s="830"/>
      <c r="BX273" s="15"/>
      <c r="BZ273" s="542">
        <v>191</v>
      </c>
      <c r="CA273" s="831"/>
      <c r="CB273" s="830"/>
      <c r="CQ273" s="15"/>
    </row>
    <row r="274" spans="2:95">
      <c r="B274" s="542">
        <v>192</v>
      </c>
      <c r="C274" s="831"/>
      <c r="D274" s="830"/>
      <c r="S274" s="15"/>
      <c r="U274" s="542">
        <v>192</v>
      </c>
      <c r="V274" s="831"/>
      <c r="W274" s="830"/>
      <c r="AL274" s="15"/>
      <c r="AN274" s="542">
        <v>192</v>
      </c>
      <c r="AO274" s="831"/>
      <c r="AP274" s="830"/>
      <c r="BE274" s="15"/>
      <c r="BG274" s="542">
        <v>192</v>
      </c>
      <c r="BH274" s="831"/>
      <c r="BI274" s="830"/>
      <c r="BX274" s="15"/>
      <c r="BZ274" s="542">
        <v>192</v>
      </c>
      <c r="CA274" s="831"/>
      <c r="CB274" s="830"/>
      <c r="CQ274" s="15"/>
    </row>
    <row r="275" spans="2:95">
      <c r="B275" s="542">
        <v>193</v>
      </c>
      <c r="C275" s="831"/>
      <c r="D275" s="830"/>
      <c r="S275" s="15"/>
      <c r="U275" s="542">
        <v>193</v>
      </c>
      <c r="V275" s="831"/>
      <c r="W275" s="830"/>
      <c r="AL275" s="15"/>
      <c r="AN275" s="542">
        <v>193</v>
      </c>
      <c r="AO275" s="831"/>
      <c r="AP275" s="830"/>
      <c r="BE275" s="15"/>
      <c r="BG275" s="542">
        <v>193</v>
      </c>
      <c r="BH275" s="831"/>
      <c r="BI275" s="830"/>
      <c r="BX275" s="15"/>
      <c r="BZ275" s="542">
        <v>193</v>
      </c>
      <c r="CA275" s="831"/>
      <c r="CB275" s="830"/>
      <c r="CQ275" s="15"/>
    </row>
    <row r="276" spans="2:95">
      <c r="B276" s="542">
        <v>194</v>
      </c>
      <c r="C276" s="831"/>
      <c r="D276" s="830"/>
      <c r="S276" s="15"/>
      <c r="U276" s="542">
        <v>194</v>
      </c>
      <c r="V276" s="831"/>
      <c r="W276" s="830"/>
      <c r="AL276" s="15"/>
      <c r="AN276" s="542">
        <v>194</v>
      </c>
      <c r="AO276" s="831"/>
      <c r="AP276" s="830"/>
      <c r="BE276" s="15"/>
      <c r="BG276" s="542">
        <v>194</v>
      </c>
      <c r="BH276" s="831"/>
      <c r="BI276" s="830"/>
      <c r="BX276" s="15"/>
      <c r="BZ276" s="542">
        <v>194</v>
      </c>
      <c r="CA276" s="831"/>
      <c r="CB276" s="830"/>
      <c r="CQ276" s="15"/>
    </row>
    <row r="277" spans="2:95">
      <c r="B277" s="542">
        <v>195</v>
      </c>
      <c r="C277" s="831"/>
      <c r="D277" s="830"/>
      <c r="S277" s="15"/>
      <c r="U277" s="542">
        <v>195</v>
      </c>
      <c r="V277" s="831"/>
      <c r="W277" s="830"/>
      <c r="AL277" s="15"/>
      <c r="AN277" s="542">
        <v>195</v>
      </c>
      <c r="AO277" s="831"/>
      <c r="AP277" s="830"/>
      <c r="BE277" s="15"/>
      <c r="BG277" s="542">
        <v>195</v>
      </c>
      <c r="BH277" s="831"/>
      <c r="BI277" s="830"/>
      <c r="BX277" s="15"/>
      <c r="BZ277" s="542">
        <v>195</v>
      </c>
      <c r="CA277" s="831"/>
      <c r="CB277" s="830"/>
      <c r="CQ277" s="15"/>
    </row>
    <row r="278" spans="2:95">
      <c r="B278" s="542">
        <v>196</v>
      </c>
      <c r="C278" s="831"/>
      <c r="D278" s="830"/>
      <c r="S278" s="15"/>
      <c r="U278" s="542">
        <v>196</v>
      </c>
      <c r="V278" s="831"/>
      <c r="W278" s="830"/>
      <c r="AL278" s="15"/>
      <c r="AN278" s="542">
        <v>196</v>
      </c>
      <c r="AO278" s="831"/>
      <c r="AP278" s="830"/>
      <c r="BE278" s="15"/>
      <c r="BG278" s="542">
        <v>196</v>
      </c>
      <c r="BH278" s="831"/>
      <c r="BI278" s="830"/>
      <c r="BX278" s="15"/>
      <c r="BZ278" s="542">
        <v>196</v>
      </c>
      <c r="CA278" s="831"/>
      <c r="CB278" s="830"/>
      <c r="CQ278" s="15"/>
    </row>
    <row r="279" spans="2:95">
      <c r="B279" s="542">
        <v>197</v>
      </c>
      <c r="C279" s="831"/>
      <c r="D279" s="830"/>
      <c r="S279" s="15"/>
      <c r="U279" s="542">
        <v>197</v>
      </c>
      <c r="V279" s="831"/>
      <c r="W279" s="830"/>
      <c r="AL279" s="15"/>
      <c r="AN279" s="542">
        <v>197</v>
      </c>
      <c r="AO279" s="831"/>
      <c r="AP279" s="830"/>
      <c r="BE279" s="15"/>
      <c r="BG279" s="542">
        <v>197</v>
      </c>
      <c r="BH279" s="831"/>
      <c r="BI279" s="830"/>
      <c r="BX279" s="15"/>
      <c r="BZ279" s="542">
        <v>197</v>
      </c>
      <c r="CA279" s="831"/>
      <c r="CB279" s="830"/>
      <c r="CQ279" s="15"/>
    </row>
    <row r="280" spans="2:95">
      <c r="B280" s="542">
        <v>198</v>
      </c>
      <c r="C280" s="831"/>
      <c r="D280" s="830"/>
      <c r="S280" s="15"/>
      <c r="U280" s="542">
        <v>198</v>
      </c>
      <c r="V280" s="831"/>
      <c r="W280" s="830"/>
      <c r="AL280" s="15"/>
      <c r="AN280" s="542">
        <v>198</v>
      </c>
      <c r="AO280" s="831"/>
      <c r="AP280" s="830"/>
      <c r="BE280" s="15"/>
      <c r="BG280" s="542">
        <v>198</v>
      </c>
      <c r="BH280" s="831"/>
      <c r="BI280" s="830"/>
      <c r="BX280" s="15"/>
      <c r="BZ280" s="542">
        <v>198</v>
      </c>
      <c r="CA280" s="831"/>
      <c r="CB280" s="830"/>
      <c r="CQ280" s="15"/>
    </row>
    <row r="281" spans="2:95">
      <c r="B281" s="542">
        <v>199</v>
      </c>
      <c r="C281" s="831"/>
      <c r="D281" s="830"/>
      <c r="S281" s="15"/>
      <c r="U281" s="542">
        <v>199</v>
      </c>
      <c r="V281" s="831"/>
      <c r="W281" s="830"/>
      <c r="AL281" s="15"/>
      <c r="AN281" s="542">
        <v>199</v>
      </c>
      <c r="AO281" s="831"/>
      <c r="AP281" s="830"/>
      <c r="BE281" s="15"/>
      <c r="BG281" s="542">
        <v>199</v>
      </c>
      <c r="BH281" s="831"/>
      <c r="BI281" s="830"/>
      <c r="BX281" s="15"/>
      <c r="BZ281" s="542">
        <v>199</v>
      </c>
      <c r="CA281" s="831"/>
      <c r="CB281" s="830"/>
      <c r="CQ281" s="15"/>
    </row>
    <row r="282" spans="2:95">
      <c r="B282" s="542">
        <v>200</v>
      </c>
      <c r="C282" s="831"/>
      <c r="D282" s="830"/>
      <c r="S282" s="15"/>
      <c r="U282" s="542">
        <v>200</v>
      </c>
      <c r="V282" s="831"/>
      <c r="W282" s="830"/>
      <c r="AL282" s="15"/>
      <c r="AN282" s="542">
        <v>200</v>
      </c>
      <c r="AO282" s="831"/>
      <c r="AP282" s="830"/>
      <c r="BE282" s="15"/>
      <c r="BG282" s="542">
        <v>200</v>
      </c>
      <c r="BH282" s="831"/>
      <c r="BI282" s="830"/>
      <c r="BX282" s="15"/>
      <c r="BZ282" s="542">
        <v>200</v>
      </c>
      <c r="CA282" s="831"/>
      <c r="CB282" s="830"/>
      <c r="CQ282" s="15"/>
    </row>
    <row r="283" spans="2:95">
      <c r="B283" s="542">
        <v>201</v>
      </c>
      <c r="C283" s="831"/>
      <c r="D283" s="830"/>
      <c r="S283" s="15"/>
      <c r="U283" s="542">
        <v>201</v>
      </c>
      <c r="V283" s="831"/>
      <c r="W283" s="830"/>
      <c r="AL283" s="15"/>
      <c r="AN283" s="542">
        <v>201</v>
      </c>
      <c r="AO283" s="831"/>
      <c r="AP283" s="830"/>
      <c r="BE283" s="15"/>
      <c r="BG283" s="542">
        <v>201</v>
      </c>
      <c r="BH283" s="831"/>
      <c r="BI283" s="830"/>
      <c r="BX283" s="15"/>
      <c r="BZ283" s="542">
        <v>201</v>
      </c>
      <c r="CA283" s="831"/>
      <c r="CB283" s="830"/>
      <c r="CQ283" s="15"/>
    </row>
    <row r="284" spans="2:95">
      <c r="B284" s="542">
        <v>202</v>
      </c>
      <c r="C284" s="831"/>
      <c r="D284" s="830"/>
      <c r="S284" s="15"/>
      <c r="U284" s="542">
        <v>202</v>
      </c>
      <c r="V284" s="831"/>
      <c r="W284" s="830"/>
      <c r="AL284" s="15"/>
      <c r="AN284" s="542">
        <v>202</v>
      </c>
      <c r="AO284" s="831"/>
      <c r="AP284" s="830"/>
      <c r="BE284" s="15"/>
      <c r="BG284" s="542">
        <v>202</v>
      </c>
      <c r="BH284" s="831"/>
      <c r="BI284" s="830"/>
      <c r="BX284" s="15"/>
      <c r="BZ284" s="542">
        <v>202</v>
      </c>
      <c r="CA284" s="831"/>
      <c r="CB284" s="830"/>
      <c r="CQ284" s="15"/>
    </row>
    <row r="285" spans="2:95">
      <c r="B285" s="542">
        <v>203</v>
      </c>
      <c r="C285" s="831"/>
      <c r="D285" s="830"/>
      <c r="S285" s="15"/>
      <c r="U285" s="542">
        <v>203</v>
      </c>
      <c r="V285" s="831"/>
      <c r="W285" s="830"/>
      <c r="AL285" s="15"/>
      <c r="AN285" s="542">
        <v>203</v>
      </c>
      <c r="AO285" s="831"/>
      <c r="AP285" s="830"/>
      <c r="BE285" s="15"/>
      <c r="BG285" s="542">
        <v>203</v>
      </c>
      <c r="BH285" s="831"/>
      <c r="BI285" s="830"/>
      <c r="BX285" s="15"/>
      <c r="BZ285" s="542">
        <v>203</v>
      </c>
      <c r="CA285" s="831"/>
      <c r="CB285" s="830"/>
      <c r="CQ285" s="15"/>
    </row>
    <row r="286" spans="2:95">
      <c r="B286" s="542">
        <v>204</v>
      </c>
      <c r="C286" s="831"/>
      <c r="D286" s="830"/>
      <c r="S286" s="15"/>
      <c r="U286" s="542">
        <v>204</v>
      </c>
      <c r="V286" s="831"/>
      <c r="W286" s="830"/>
      <c r="AL286" s="15"/>
      <c r="AN286" s="542">
        <v>204</v>
      </c>
      <c r="AO286" s="831"/>
      <c r="AP286" s="830"/>
      <c r="BE286" s="15"/>
      <c r="BG286" s="542">
        <v>204</v>
      </c>
      <c r="BH286" s="831"/>
      <c r="BI286" s="830"/>
      <c r="BX286" s="15"/>
      <c r="BZ286" s="542">
        <v>204</v>
      </c>
      <c r="CA286" s="831"/>
      <c r="CB286" s="830"/>
      <c r="CQ286" s="15"/>
    </row>
    <row r="287" spans="2:95">
      <c r="B287" s="542">
        <v>205</v>
      </c>
      <c r="C287" s="831"/>
      <c r="D287" s="830"/>
      <c r="S287" s="15"/>
      <c r="U287" s="542">
        <v>205</v>
      </c>
      <c r="V287" s="831"/>
      <c r="W287" s="830"/>
      <c r="AL287" s="15"/>
      <c r="AN287" s="542">
        <v>205</v>
      </c>
      <c r="AO287" s="831"/>
      <c r="AP287" s="830"/>
      <c r="BE287" s="15"/>
      <c r="BG287" s="542">
        <v>205</v>
      </c>
      <c r="BH287" s="831"/>
      <c r="BI287" s="830"/>
      <c r="BX287" s="15"/>
      <c r="BZ287" s="542">
        <v>205</v>
      </c>
      <c r="CA287" s="831"/>
      <c r="CB287" s="830"/>
      <c r="CQ287" s="15"/>
    </row>
    <row r="288" spans="2:95">
      <c r="B288" s="542">
        <v>206</v>
      </c>
      <c r="C288" s="831"/>
      <c r="D288" s="830"/>
      <c r="S288" s="15"/>
      <c r="U288" s="542">
        <v>206</v>
      </c>
      <c r="V288" s="831"/>
      <c r="W288" s="830"/>
      <c r="AL288" s="15"/>
      <c r="AN288" s="542">
        <v>206</v>
      </c>
      <c r="AO288" s="831"/>
      <c r="AP288" s="830"/>
      <c r="BE288" s="15"/>
      <c r="BG288" s="542">
        <v>206</v>
      </c>
      <c r="BH288" s="831"/>
      <c r="BI288" s="830"/>
      <c r="BX288" s="15"/>
      <c r="BZ288" s="542">
        <v>206</v>
      </c>
      <c r="CA288" s="831"/>
      <c r="CB288" s="830"/>
      <c r="CQ288" s="15"/>
    </row>
    <row r="289" spans="2:95">
      <c r="B289" s="542">
        <v>207</v>
      </c>
      <c r="C289" s="831"/>
      <c r="D289" s="830"/>
      <c r="S289" s="15"/>
      <c r="U289" s="542">
        <v>207</v>
      </c>
      <c r="V289" s="831"/>
      <c r="W289" s="830"/>
      <c r="AL289" s="15"/>
      <c r="AN289" s="542">
        <v>207</v>
      </c>
      <c r="AO289" s="831"/>
      <c r="AP289" s="830"/>
      <c r="BE289" s="15"/>
      <c r="BG289" s="542">
        <v>207</v>
      </c>
      <c r="BH289" s="831"/>
      <c r="BI289" s="830"/>
      <c r="BX289" s="15"/>
      <c r="BZ289" s="542">
        <v>207</v>
      </c>
      <c r="CA289" s="831"/>
      <c r="CB289" s="830"/>
      <c r="CQ289" s="15"/>
    </row>
    <row r="290" spans="2:95">
      <c r="B290" s="542">
        <v>208</v>
      </c>
      <c r="C290" s="831"/>
      <c r="D290" s="830"/>
      <c r="S290" s="15"/>
      <c r="U290" s="542">
        <v>208</v>
      </c>
      <c r="V290" s="831"/>
      <c r="W290" s="830"/>
      <c r="AL290" s="15"/>
      <c r="AN290" s="542">
        <v>208</v>
      </c>
      <c r="AO290" s="831"/>
      <c r="AP290" s="830"/>
      <c r="BE290" s="15"/>
      <c r="BG290" s="542">
        <v>208</v>
      </c>
      <c r="BH290" s="831"/>
      <c r="BI290" s="830"/>
      <c r="BX290" s="15"/>
      <c r="BZ290" s="542">
        <v>208</v>
      </c>
      <c r="CA290" s="831"/>
      <c r="CB290" s="830"/>
      <c r="CQ290" s="15"/>
    </row>
    <row r="291" spans="2:95">
      <c r="B291" s="542">
        <v>209</v>
      </c>
      <c r="C291" s="831"/>
      <c r="D291" s="830"/>
      <c r="S291" s="15"/>
      <c r="U291" s="542">
        <v>209</v>
      </c>
      <c r="V291" s="831"/>
      <c r="W291" s="830"/>
      <c r="AL291" s="15"/>
      <c r="AN291" s="542">
        <v>209</v>
      </c>
      <c r="AO291" s="831"/>
      <c r="AP291" s="830"/>
      <c r="BE291" s="15"/>
      <c r="BG291" s="542">
        <v>209</v>
      </c>
      <c r="BH291" s="831"/>
      <c r="BI291" s="830"/>
      <c r="BX291" s="15"/>
      <c r="BZ291" s="542">
        <v>209</v>
      </c>
      <c r="CA291" s="831"/>
      <c r="CB291" s="830"/>
      <c r="CQ291" s="15"/>
    </row>
    <row r="292" spans="2:95">
      <c r="B292" s="542">
        <v>210</v>
      </c>
      <c r="C292" s="831"/>
      <c r="D292" s="830"/>
      <c r="S292" s="15"/>
      <c r="U292" s="542">
        <v>210</v>
      </c>
      <c r="V292" s="831"/>
      <c r="W292" s="830"/>
      <c r="AL292" s="15"/>
      <c r="AN292" s="542">
        <v>210</v>
      </c>
      <c r="AO292" s="831"/>
      <c r="AP292" s="830"/>
      <c r="BE292" s="15"/>
      <c r="BG292" s="542">
        <v>210</v>
      </c>
      <c r="BH292" s="831"/>
      <c r="BI292" s="830"/>
      <c r="BX292" s="15"/>
      <c r="BZ292" s="542">
        <v>210</v>
      </c>
      <c r="CA292" s="831"/>
      <c r="CB292" s="830"/>
      <c r="CQ292" s="15"/>
    </row>
    <row r="293" spans="2:95">
      <c r="B293" s="542">
        <v>211</v>
      </c>
      <c r="C293" s="831"/>
      <c r="D293" s="830"/>
      <c r="S293" s="15"/>
      <c r="U293" s="542">
        <v>211</v>
      </c>
      <c r="V293" s="831"/>
      <c r="W293" s="830"/>
      <c r="AL293" s="15"/>
      <c r="AN293" s="542">
        <v>211</v>
      </c>
      <c r="AO293" s="831"/>
      <c r="AP293" s="830"/>
      <c r="BE293" s="15"/>
      <c r="BG293" s="542">
        <v>211</v>
      </c>
      <c r="BH293" s="831"/>
      <c r="BI293" s="830"/>
      <c r="BX293" s="15"/>
      <c r="BZ293" s="542">
        <v>211</v>
      </c>
      <c r="CA293" s="831"/>
      <c r="CB293" s="830"/>
      <c r="CQ293" s="15"/>
    </row>
    <row r="294" spans="2:95">
      <c r="B294" s="542">
        <v>212</v>
      </c>
      <c r="C294" s="831"/>
      <c r="D294" s="830"/>
      <c r="S294" s="15"/>
      <c r="U294" s="542">
        <v>212</v>
      </c>
      <c r="V294" s="831"/>
      <c r="W294" s="830"/>
      <c r="AL294" s="15"/>
      <c r="AN294" s="542">
        <v>212</v>
      </c>
      <c r="AO294" s="831"/>
      <c r="AP294" s="830"/>
      <c r="BE294" s="15"/>
      <c r="BG294" s="542">
        <v>212</v>
      </c>
      <c r="BH294" s="831"/>
      <c r="BI294" s="830"/>
      <c r="BX294" s="15"/>
      <c r="BZ294" s="542">
        <v>212</v>
      </c>
      <c r="CA294" s="831"/>
      <c r="CB294" s="830"/>
      <c r="CQ294" s="15"/>
    </row>
    <row r="295" spans="2:95">
      <c r="B295" s="542">
        <v>213</v>
      </c>
      <c r="C295" s="831"/>
      <c r="D295" s="830"/>
      <c r="S295" s="15"/>
      <c r="U295" s="542">
        <v>213</v>
      </c>
      <c r="V295" s="831"/>
      <c r="W295" s="830"/>
      <c r="AL295" s="15"/>
      <c r="AN295" s="542">
        <v>213</v>
      </c>
      <c r="AO295" s="831"/>
      <c r="AP295" s="830"/>
      <c r="BE295" s="15"/>
      <c r="BG295" s="542">
        <v>213</v>
      </c>
      <c r="BH295" s="831"/>
      <c r="BI295" s="830"/>
      <c r="BX295" s="15"/>
      <c r="BZ295" s="542">
        <v>213</v>
      </c>
      <c r="CA295" s="831"/>
      <c r="CB295" s="830"/>
      <c r="CQ295" s="15"/>
    </row>
    <row r="296" spans="2:95">
      <c r="B296" s="542">
        <v>214</v>
      </c>
      <c r="C296" s="831"/>
      <c r="D296" s="830"/>
      <c r="S296" s="15"/>
      <c r="U296" s="542">
        <v>214</v>
      </c>
      <c r="V296" s="831"/>
      <c r="W296" s="830"/>
      <c r="AL296" s="15"/>
      <c r="AN296" s="542">
        <v>214</v>
      </c>
      <c r="AO296" s="831"/>
      <c r="AP296" s="830"/>
      <c r="BE296" s="15"/>
      <c r="BG296" s="542">
        <v>214</v>
      </c>
      <c r="BH296" s="831"/>
      <c r="BI296" s="830"/>
      <c r="BX296" s="15"/>
      <c r="BZ296" s="542">
        <v>214</v>
      </c>
      <c r="CA296" s="831"/>
      <c r="CB296" s="830"/>
      <c r="CQ296" s="15"/>
    </row>
    <row r="297" spans="2:95">
      <c r="B297" s="542">
        <v>215</v>
      </c>
      <c r="C297" s="831"/>
      <c r="D297" s="830"/>
      <c r="S297" s="15"/>
      <c r="U297" s="542">
        <v>215</v>
      </c>
      <c r="V297" s="831"/>
      <c r="W297" s="830"/>
      <c r="AL297" s="15"/>
      <c r="AN297" s="542">
        <v>215</v>
      </c>
      <c r="AO297" s="831"/>
      <c r="AP297" s="830"/>
      <c r="BE297" s="15"/>
      <c r="BG297" s="542">
        <v>215</v>
      </c>
      <c r="BH297" s="831"/>
      <c r="BI297" s="830"/>
      <c r="BX297" s="15"/>
      <c r="BZ297" s="542">
        <v>215</v>
      </c>
      <c r="CA297" s="831"/>
      <c r="CB297" s="830"/>
      <c r="CQ297" s="15"/>
    </row>
    <row r="298" spans="2:95">
      <c r="B298" s="542">
        <v>216</v>
      </c>
      <c r="C298" s="831"/>
      <c r="D298" s="830"/>
      <c r="S298" s="15"/>
      <c r="U298" s="542">
        <v>216</v>
      </c>
      <c r="V298" s="831"/>
      <c r="W298" s="830"/>
      <c r="AL298" s="15"/>
      <c r="AN298" s="542">
        <v>216</v>
      </c>
      <c r="AO298" s="831"/>
      <c r="AP298" s="830"/>
      <c r="BE298" s="15"/>
      <c r="BG298" s="542">
        <v>216</v>
      </c>
      <c r="BH298" s="831"/>
      <c r="BI298" s="830"/>
      <c r="BX298" s="15"/>
      <c r="BZ298" s="542">
        <v>216</v>
      </c>
      <c r="CA298" s="831"/>
      <c r="CB298" s="830"/>
      <c r="CQ298" s="15"/>
    </row>
    <row r="299" spans="2:95">
      <c r="B299" s="542">
        <v>217</v>
      </c>
      <c r="C299" s="831"/>
      <c r="D299" s="830"/>
      <c r="S299" s="15"/>
      <c r="U299" s="542">
        <v>217</v>
      </c>
      <c r="V299" s="831"/>
      <c r="W299" s="830"/>
      <c r="AL299" s="15"/>
      <c r="AN299" s="542">
        <v>217</v>
      </c>
      <c r="AO299" s="831"/>
      <c r="AP299" s="830"/>
      <c r="BE299" s="15"/>
      <c r="BG299" s="542">
        <v>217</v>
      </c>
      <c r="BH299" s="831"/>
      <c r="BI299" s="830"/>
      <c r="BX299" s="15"/>
      <c r="BZ299" s="542">
        <v>217</v>
      </c>
      <c r="CA299" s="831"/>
      <c r="CB299" s="830"/>
      <c r="CQ299" s="15"/>
    </row>
    <row r="300" spans="2:95">
      <c r="B300" s="542">
        <v>218</v>
      </c>
      <c r="C300" s="831"/>
      <c r="D300" s="830"/>
      <c r="S300" s="15"/>
      <c r="U300" s="542">
        <v>218</v>
      </c>
      <c r="V300" s="831"/>
      <c r="W300" s="830"/>
      <c r="AL300" s="15"/>
      <c r="AN300" s="542">
        <v>218</v>
      </c>
      <c r="AO300" s="831"/>
      <c r="AP300" s="830"/>
      <c r="BE300" s="15"/>
      <c r="BG300" s="542">
        <v>218</v>
      </c>
      <c r="BH300" s="831"/>
      <c r="BI300" s="830"/>
      <c r="BX300" s="15"/>
      <c r="BZ300" s="542">
        <v>218</v>
      </c>
      <c r="CA300" s="831"/>
      <c r="CB300" s="830"/>
      <c r="CQ300" s="15"/>
    </row>
    <row r="301" spans="2:95">
      <c r="B301" s="542">
        <v>219</v>
      </c>
      <c r="C301" s="831"/>
      <c r="D301" s="830"/>
      <c r="S301" s="15"/>
      <c r="U301" s="542">
        <v>219</v>
      </c>
      <c r="V301" s="831"/>
      <c r="W301" s="830"/>
      <c r="AL301" s="15"/>
      <c r="AN301" s="542">
        <v>219</v>
      </c>
      <c r="AO301" s="831"/>
      <c r="AP301" s="830"/>
      <c r="BE301" s="15"/>
      <c r="BG301" s="542">
        <v>219</v>
      </c>
      <c r="BH301" s="831"/>
      <c r="BI301" s="830"/>
      <c r="BX301" s="15"/>
      <c r="BZ301" s="542">
        <v>219</v>
      </c>
      <c r="CA301" s="831"/>
      <c r="CB301" s="830"/>
      <c r="CQ301" s="15"/>
    </row>
    <row r="302" spans="2:95">
      <c r="B302" s="542">
        <v>220</v>
      </c>
      <c r="C302" s="831"/>
      <c r="D302" s="830"/>
      <c r="S302" s="15"/>
      <c r="U302" s="542">
        <v>220</v>
      </c>
      <c r="V302" s="831"/>
      <c r="W302" s="830"/>
      <c r="AL302" s="15"/>
      <c r="AN302" s="542">
        <v>220</v>
      </c>
      <c r="AO302" s="831"/>
      <c r="AP302" s="830"/>
      <c r="BE302" s="15"/>
      <c r="BG302" s="542">
        <v>220</v>
      </c>
      <c r="BH302" s="831"/>
      <c r="BI302" s="830"/>
      <c r="BX302" s="15"/>
      <c r="BZ302" s="542">
        <v>220</v>
      </c>
      <c r="CA302" s="831"/>
      <c r="CB302" s="830"/>
      <c r="CQ302" s="15"/>
    </row>
    <row r="303" spans="2:95">
      <c r="B303" s="542">
        <v>221</v>
      </c>
      <c r="C303" s="831"/>
      <c r="D303" s="830"/>
      <c r="S303" s="15"/>
      <c r="U303" s="542">
        <v>221</v>
      </c>
      <c r="V303" s="831"/>
      <c r="W303" s="830"/>
      <c r="AL303" s="15"/>
      <c r="AN303" s="542">
        <v>221</v>
      </c>
      <c r="AO303" s="831"/>
      <c r="AP303" s="830"/>
      <c r="BE303" s="15"/>
      <c r="BG303" s="542">
        <v>221</v>
      </c>
      <c r="BH303" s="831"/>
      <c r="BI303" s="830"/>
      <c r="BX303" s="15"/>
      <c r="BZ303" s="542">
        <v>221</v>
      </c>
      <c r="CA303" s="831"/>
      <c r="CB303" s="830"/>
      <c r="CQ303" s="15"/>
    </row>
    <row r="304" spans="2:95">
      <c r="B304" s="542">
        <v>222</v>
      </c>
      <c r="C304" s="831"/>
      <c r="D304" s="830"/>
      <c r="S304" s="15"/>
      <c r="U304" s="542">
        <v>222</v>
      </c>
      <c r="V304" s="831"/>
      <c r="W304" s="830"/>
      <c r="AL304" s="15"/>
      <c r="AN304" s="542">
        <v>222</v>
      </c>
      <c r="AO304" s="831"/>
      <c r="AP304" s="830"/>
      <c r="BE304" s="15"/>
      <c r="BG304" s="542">
        <v>222</v>
      </c>
      <c r="BH304" s="831"/>
      <c r="BI304" s="830"/>
      <c r="BX304" s="15"/>
      <c r="BZ304" s="542">
        <v>222</v>
      </c>
      <c r="CA304" s="831"/>
      <c r="CB304" s="830"/>
      <c r="CQ304" s="15"/>
    </row>
    <row r="305" spans="2:95">
      <c r="B305" s="542">
        <v>223</v>
      </c>
      <c r="C305" s="831"/>
      <c r="D305" s="830"/>
      <c r="S305" s="15"/>
      <c r="U305" s="542">
        <v>223</v>
      </c>
      <c r="V305" s="831"/>
      <c r="W305" s="830"/>
      <c r="AL305" s="15"/>
      <c r="AN305" s="542">
        <v>223</v>
      </c>
      <c r="AO305" s="831"/>
      <c r="AP305" s="830"/>
      <c r="BE305" s="15"/>
      <c r="BG305" s="542">
        <v>223</v>
      </c>
      <c r="BH305" s="831"/>
      <c r="BI305" s="830"/>
      <c r="BX305" s="15"/>
      <c r="BZ305" s="542">
        <v>223</v>
      </c>
      <c r="CA305" s="831"/>
      <c r="CB305" s="830"/>
      <c r="CQ305" s="15"/>
    </row>
    <row r="306" spans="2:95">
      <c r="B306" s="542">
        <v>224</v>
      </c>
      <c r="C306" s="831"/>
      <c r="D306" s="830"/>
      <c r="S306" s="15"/>
      <c r="U306" s="542">
        <v>224</v>
      </c>
      <c r="V306" s="831"/>
      <c r="W306" s="830"/>
      <c r="AL306" s="15"/>
      <c r="AN306" s="542">
        <v>224</v>
      </c>
      <c r="AO306" s="831"/>
      <c r="AP306" s="830"/>
      <c r="BE306" s="15"/>
      <c r="BG306" s="542">
        <v>224</v>
      </c>
      <c r="BH306" s="831"/>
      <c r="BI306" s="830"/>
      <c r="BX306" s="15"/>
      <c r="BZ306" s="542">
        <v>224</v>
      </c>
      <c r="CA306" s="831"/>
      <c r="CB306" s="830"/>
      <c r="CQ306" s="15"/>
    </row>
    <row r="307" spans="2:95">
      <c r="B307" s="542">
        <v>225</v>
      </c>
      <c r="C307" s="831"/>
      <c r="D307" s="830"/>
      <c r="S307" s="15"/>
      <c r="U307" s="542">
        <v>225</v>
      </c>
      <c r="V307" s="831"/>
      <c r="W307" s="830"/>
      <c r="AL307" s="15"/>
      <c r="AN307" s="542">
        <v>225</v>
      </c>
      <c r="AO307" s="831"/>
      <c r="AP307" s="830"/>
      <c r="BE307" s="15"/>
      <c r="BG307" s="542">
        <v>225</v>
      </c>
      <c r="BH307" s="831"/>
      <c r="BI307" s="830"/>
      <c r="BX307" s="15"/>
      <c r="BZ307" s="542">
        <v>225</v>
      </c>
      <c r="CA307" s="831"/>
      <c r="CB307" s="830"/>
      <c r="CQ307" s="15"/>
    </row>
    <row r="308" spans="2:95">
      <c r="B308" s="542">
        <v>226</v>
      </c>
      <c r="C308" s="831"/>
      <c r="D308" s="830"/>
      <c r="S308" s="15"/>
      <c r="U308" s="542">
        <v>226</v>
      </c>
      <c r="V308" s="831"/>
      <c r="W308" s="830"/>
      <c r="AL308" s="15"/>
      <c r="AN308" s="542">
        <v>226</v>
      </c>
      <c r="AO308" s="831"/>
      <c r="AP308" s="830"/>
      <c r="BE308" s="15"/>
      <c r="BG308" s="542">
        <v>226</v>
      </c>
      <c r="BH308" s="831"/>
      <c r="BI308" s="830"/>
      <c r="BX308" s="15"/>
      <c r="BZ308" s="542">
        <v>226</v>
      </c>
      <c r="CA308" s="831"/>
      <c r="CB308" s="830"/>
      <c r="CQ308" s="15"/>
    </row>
    <row r="309" spans="2:95">
      <c r="B309" s="542">
        <v>227</v>
      </c>
      <c r="C309" s="831"/>
      <c r="D309" s="830"/>
      <c r="S309" s="15"/>
      <c r="U309" s="542">
        <v>227</v>
      </c>
      <c r="V309" s="831"/>
      <c r="W309" s="830"/>
      <c r="AL309" s="15"/>
      <c r="AN309" s="542">
        <v>227</v>
      </c>
      <c r="AO309" s="831"/>
      <c r="AP309" s="830"/>
      <c r="BE309" s="15"/>
      <c r="BG309" s="542">
        <v>227</v>
      </c>
      <c r="BH309" s="831"/>
      <c r="BI309" s="830"/>
      <c r="BX309" s="15"/>
      <c r="BZ309" s="542">
        <v>227</v>
      </c>
      <c r="CA309" s="831"/>
      <c r="CB309" s="830"/>
      <c r="CQ309" s="15"/>
    </row>
    <row r="310" spans="2:95">
      <c r="B310" s="542">
        <v>228</v>
      </c>
      <c r="C310" s="831"/>
      <c r="D310" s="830"/>
      <c r="S310" s="15"/>
      <c r="U310" s="542">
        <v>228</v>
      </c>
      <c r="V310" s="831"/>
      <c r="W310" s="830"/>
      <c r="AL310" s="15"/>
      <c r="AN310" s="542">
        <v>228</v>
      </c>
      <c r="AO310" s="831"/>
      <c r="AP310" s="830"/>
      <c r="BE310" s="15"/>
      <c r="BG310" s="542">
        <v>228</v>
      </c>
      <c r="BH310" s="831"/>
      <c r="BI310" s="830"/>
      <c r="BX310" s="15"/>
      <c r="BZ310" s="542">
        <v>228</v>
      </c>
      <c r="CA310" s="831"/>
      <c r="CB310" s="830"/>
      <c r="CQ310" s="15"/>
    </row>
    <row r="311" spans="2:95">
      <c r="B311" s="542">
        <v>229</v>
      </c>
      <c r="C311" s="831"/>
      <c r="D311" s="830"/>
      <c r="S311" s="15"/>
      <c r="U311" s="542">
        <v>229</v>
      </c>
      <c r="V311" s="831"/>
      <c r="W311" s="830"/>
      <c r="AL311" s="15"/>
      <c r="AN311" s="542">
        <v>229</v>
      </c>
      <c r="AO311" s="831"/>
      <c r="AP311" s="830"/>
      <c r="BE311" s="15"/>
      <c r="BG311" s="542">
        <v>229</v>
      </c>
      <c r="BH311" s="831"/>
      <c r="BI311" s="830"/>
      <c r="BX311" s="15"/>
      <c r="BZ311" s="542">
        <v>229</v>
      </c>
      <c r="CA311" s="831"/>
      <c r="CB311" s="830"/>
      <c r="CQ311" s="15"/>
    </row>
    <row r="312" spans="2:95">
      <c r="B312" s="542">
        <v>230</v>
      </c>
      <c r="C312" s="831"/>
      <c r="D312" s="830"/>
      <c r="S312" s="15"/>
      <c r="U312" s="542">
        <v>230</v>
      </c>
      <c r="V312" s="831"/>
      <c r="W312" s="830"/>
      <c r="AL312" s="15"/>
      <c r="AN312" s="542">
        <v>230</v>
      </c>
      <c r="AO312" s="831"/>
      <c r="AP312" s="830"/>
      <c r="BE312" s="15"/>
      <c r="BG312" s="542">
        <v>230</v>
      </c>
      <c r="BH312" s="831"/>
      <c r="BI312" s="830"/>
      <c r="BX312" s="15"/>
      <c r="BZ312" s="542">
        <v>230</v>
      </c>
      <c r="CA312" s="831"/>
      <c r="CB312" s="830"/>
      <c r="CQ312" s="15"/>
    </row>
    <row r="313" spans="2:95">
      <c r="B313" s="542">
        <v>231</v>
      </c>
      <c r="C313" s="831"/>
      <c r="D313" s="830"/>
      <c r="S313" s="15"/>
      <c r="U313" s="542">
        <v>231</v>
      </c>
      <c r="V313" s="831"/>
      <c r="W313" s="830"/>
      <c r="AL313" s="15"/>
      <c r="AN313" s="542">
        <v>231</v>
      </c>
      <c r="AO313" s="831"/>
      <c r="AP313" s="830"/>
      <c r="BE313" s="15"/>
      <c r="BG313" s="542">
        <v>231</v>
      </c>
      <c r="BH313" s="831"/>
      <c r="BI313" s="830"/>
      <c r="BX313" s="15"/>
      <c r="BZ313" s="542">
        <v>231</v>
      </c>
      <c r="CA313" s="831"/>
      <c r="CB313" s="830"/>
      <c r="CQ313" s="15"/>
    </row>
    <row r="314" spans="2:95">
      <c r="B314" s="542">
        <v>232</v>
      </c>
      <c r="C314" s="831"/>
      <c r="D314" s="830"/>
      <c r="S314" s="15"/>
      <c r="U314" s="542">
        <v>232</v>
      </c>
      <c r="V314" s="831"/>
      <c r="W314" s="830"/>
      <c r="AL314" s="15"/>
      <c r="AN314" s="542">
        <v>232</v>
      </c>
      <c r="AO314" s="831"/>
      <c r="AP314" s="830"/>
      <c r="BE314" s="15"/>
      <c r="BG314" s="542">
        <v>232</v>
      </c>
      <c r="BH314" s="831"/>
      <c r="BI314" s="830"/>
      <c r="BX314" s="15"/>
      <c r="BZ314" s="542">
        <v>232</v>
      </c>
      <c r="CA314" s="831"/>
      <c r="CB314" s="830"/>
      <c r="CQ314" s="15"/>
    </row>
    <row r="315" spans="2:95">
      <c r="B315" s="542">
        <v>233</v>
      </c>
      <c r="C315" s="831"/>
      <c r="D315" s="830"/>
      <c r="S315" s="15"/>
      <c r="U315" s="542">
        <v>233</v>
      </c>
      <c r="V315" s="831"/>
      <c r="W315" s="830"/>
      <c r="AL315" s="15"/>
      <c r="AN315" s="542">
        <v>233</v>
      </c>
      <c r="AO315" s="831"/>
      <c r="AP315" s="830"/>
      <c r="BE315" s="15"/>
      <c r="BG315" s="542">
        <v>233</v>
      </c>
      <c r="BH315" s="831"/>
      <c r="BI315" s="830"/>
      <c r="BX315" s="15"/>
      <c r="BZ315" s="542">
        <v>233</v>
      </c>
      <c r="CA315" s="831"/>
      <c r="CB315" s="830"/>
      <c r="CQ315" s="15"/>
    </row>
    <row r="316" spans="2:95">
      <c r="B316" s="542">
        <v>234</v>
      </c>
      <c r="C316" s="831"/>
      <c r="D316" s="830"/>
      <c r="S316" s="15"/>
      <c r="U316" s="542">
        <v>234</v>
      </c>
      <c r="V316" s="831"/>
      <c r="W316" s="830"/>
      <c r="AL316" s="15"/>
      <c r="AN316" s="542">
        <v>234</v>
      </c>
      <c r="AO316" s="831"/>
      <c r="AP316" s="830"/>
      <c r="BE316" s="15"/>
      <c r="BG316" s="542">
        <v>234</v>
      </c>
      <c r="BH316" s="831"/>
      <c r="BI316" s="830"/>
      <c r="BX316" s="15"/>
      <c r="BZ316" s="542">
        <v>234</v>
      </c>
      <c r="CA316" s="831"/>
      <c r="CB316" s="830"/>
      <c r="CQ316" s="15"/>
    </row>
    <row r="317" spans="2:95">
      <c r="B317" s="542">
        <v>235</v>
      </c>
      <c r="C317" s="831"/>
      <c r="D317" s="830"/>
      <c r="S317" s="15"/>
      <c r="U317" s="542">
        <v>235</v>
      </c>
      <c r="V317" s="831"/>
      <c r="W317" s="830"/>
      <c r="AL317" s="15"/>
      <c r="AN317" s="542">
        <v>235</v>
      </c>
      <c r="AO317" s="831"/>
      <c r="AP317" s="830"/>
      <c r="BE317" s="15"/>
      <c r="BG317" s="542">
        <v>235</v>
      </c>
      <c r="BH317" s="831"/>
      <c r="BI317" s="830"/>
      <c r="BX317" s="15"/>
      <c r="BZ317" s="542">
        <v>235</v>
      </c>
      <c r="CA317" s="831"/>
      <c r="CB317" s="830"/>
      <c r="CQ317" s="15"/>
    </row>
    <row r="318" spans="2:95">
      <c r="B318" s="542">
        <v>236</v>
      </c>
      <c r="C318" s="831"/>
      <c r="D318" s="830"/>
      <c r="S318" s="15"/>
      <c r="U318" s="542">
        <v>236</v>
      </c>
      <c r="V318" s="831"/>
      <c r="W318" s="830"/>
      <c r="AL318" s="15"/>
      <c r="AN318" s="542">
        <v>236</v>
      </c>
      <c r="AO318" s="831"/>
      <c r="AP318" s="830"/>
      <c r="BE318" s="15"/>
      <c r="BG318" s="542">
        <v>236</v>
      </c>
      <c r="BH318" s="831"/>
      <c r="BI318" s="830"/>
      <c r="BX318" s="15"/>
      <c r="BZ318" s="542">
        <v>236</v>
      </c>
      <c r="CA318" s="831"/>
      <c r="CB318" s="830"/>
      <c r="CQ318" s="15"/>
    </row>
    <row r="319" spans="2:95">
      <c r="B319" s="542">
        <v>237</v>
      </c>
      <c r="C319" s="831"/>
      <c r="D319" s="830"/>
      <c r="S319" s="15"/>
      <c r="U319" s="542">
        <v>237</v>
      </c>
      <c r="V319" s="831"/>
      <c r="W319" s="830"/>
      <c r="AL319" s="15"/>
      <c r="AN319" s="542">
        <v>237</v>
      </c>
      <c r="AO319" s="831"/>
      <c r="AP319" s="830"/>
      <c r="BE319" s="15"/>
      <c r="BG319" s="542">
        <v>237</v>
      </c>
      <c r="BH319" s="831"/>
      <c r="BI319" s="830"/>
      <c r="BX319" s="15"/>
      <c r="BZ319" s="542">
        <v>237</v>
      </c>
      <c r="CA319" s="831"/>
      <c r="CB319" s="830"/>
      <c r="CQ319" s="15"/>
    </row>
    <row r="320" spans="2:95">
      <c r="B320" s="542">
        <v>238</v>
      </c>
      <c r="C320" s="831"/>
      <c r="D320" s="830"/>
      <c r="S320" s="15"/>
      <c r="U320" s="542">
        <v>238</v>
      </c>
      <c r="V320" s="831"/>
      <c r="W320" s="830"/>
      <c r="AL320" s="15"/>
      <c r="AN320" s="542">
        <v>238</v>
      </c>
      <c r="AO320" s="831"/>
      <c r="AP320" s="830"/>
      <c r="BE320" s="15"/>
      <c r="BG320" s="542">
        <v>238</v>
      </c>
      <c r="BH320" s="831"/>
      <c r="BI320" s="830"/>
      <c r="BX320" s="15"/>
      <c r="BZ320" s="542">
        <v>238</v>
      </c>
      <c r="CA320" s="831"/>
      <c r="CB320" s="830"/>
      <c r="CQ320" s="15"/>
    </row>
    <row r="321" spans="2:95">
      <c r="B321" s="542">
        <v>239</v>
      </c>
      <c r="C321" s="831"/>
      <c r="D321" s="830"/>
      <c r="S321" s="15"/>
      <c r="U321" s="542">
        <v>239</v>
      </c>
      <c r="V321" s="831"/>
      <c r="W321" s="830"/>
      <c r="AL321" s="15"/>
      <c r="AN321" s="542">
        <v>239</v>
      </c>
      <c r="AO321" s="831"/>
      <c r="AP321" s="830"/>
      <c r="BE321" s="15"/>
      <c r="BG321" s="542">
        <v>239</v>
      </c>
      <c r="BH321" s="831"/>
      <c r="BI321" s="830"/>
      <c r="BX321" s="15"/>
      <c r="BZ321" s="542">
        <v>239</v>
      </c>
      <c r="CA321" s="831"/>
      <c r="CB321" s="830"/>
      <c r="CQ321" s="15"/>
    </row>
    <row r="322" spans="2:95">
      <c r="B322" s="542">
        <v>240</v>
      </c>
      <c r="C322" s="831"/>
      <c r="D322" s="830"/>
      <c r="S322" s="15"/>
      <c r="U322" s="542">
        <v>240</v>
      </c>
      <c r="V322" s="831"/>
      <c r="W322" s="830"/>
      <c r="AL322" s="15"/>
      <c r="AN322" s="542">
        <v>240</v>
      </c>
      <c r="AO322" s="831"/>
      <c r="AP322" s="830"/>
      <c r="BE322" s="15"/>
      <c r="BG322" s="542">
        <v>240</v>
      </c>
      <c r="BH322" s="831"/>
      <c r="BI322" s="830"/>
      <c r="BX322" s="15"/>
      <c r="BZ322" s="542">
        <v>240</v>
      </c>
      <c r="CA322" s="831"/>
      <c r="CB322" s="830"/>
      <c r="CQ322" s="15"/>
    </row>
    <row r="323" spans="2:95">
      <c r="B323" s="542">
        <v>241</v>
      </c>
      <c r="C323" s="831"/>
      <c r="D323" s="830"/>
      <c r="S323" s="15"/>
      <c r="U323" s="542">
        <v>241</v>
      </c>
      <c r="V323" s="831"/>
      <c r="W323" s="830"/>
      <c r="AL323" s="15"/>
      <c r="AN323" s="542">
        <v>241</v>
      </c>
      <c r="AO323" s="831"/>
      <c r="AP323" s="830"/>
      <c r="BE323" s="15"/>
      <c r="BG323" s="542">
        <v>241</v>
      </c>
      <c r="BH323" s="831"/>
      <c r="BI323" s="830"/>
      <c r="BX323" s="15"/>
      <c r="BZ323" s="542">
        <v>241</v>
      </c>
      <c r="CA323" s="831"/>
      <c r="CB323" s="830"/>
      <c r="CQ323" s="15"/>
    </row>
    <row r="324" spans="2:95">
      <c r="B324" s="542">
        <v>242</v>
      </c>
      <c r="C324" s="831"/>
      <c r="D324" s="830"/>
      <c r="S324" s="15"/>
      <c r="U324" s="542">
        <v>242</v>
      </c>
      <c r="V324" s="831"/>
      <c r="W324" s="830"/>
      <c r="AL324" s="15"/>
      <c r="AN324" s="542">
        <v>242</v>
      </c>
      <c r="AO324" s="831"/>
      <c r="AP324" s="830"/>
      <c r="BE324" s="15"/>
      <c r="BG324" s="542">
        <v>242</v>
      </c>
      <c r="BH324" s="831"/>
      <c r="BI324" s="830"/>
      <c r="BX324" s="15"/>
      <c r="BZ324" s="542">
        <v>242</v>
      </c>
      <c r="CA324" s="831"/>
      <c r="CB324" s="830"/>
      <c r="CQ324" s="15"/>
    </row>
    <row r="325" spans="2:95">
      <c r="B325" s="542">
        <v>243</v>
      </c>
      <c r="C325" s="831"/>
      <c r="D325" s="830"/>
      <c r="S325" s="15"/>
      <c r="U325" s="542">
        <v>243</v>
      </c>
      <c r="V325" s="831"/>
      <c r="W325" s="830"/>
      <c r="AL325" s="15"/>
      <c r="AN325" s="542">
        <v>243</v>
      </c>
      <c r="AO325" s="831"/>
      <c r="AP325" s="830"/>
      <c r="BE325" s="15"/>
      <c r="BG325" s="542">
        <v>243</v>
      </c>
      <c r="BH325" s="831"/>
      <c r="BI325" s="830"/>
      <c r="BX325" s="15"/>
      <c r="BZ325" s="542">
        <v>243</v>
      </c>
      <c r="CA325" s="831"/>
      <c r="CB325" s="830"/>
      <c r="CQ325" s="15"/>
    </row>
    <row r="326" spans="2:95">
      <c r="B326" s="542">
        <v>244</v>
      </c>
      <c r="C326" s="831"/>
      <c r="D326" s="830"/>
      <c r="S326" s="15"/>
      <c r="U326" s="542">
        <v>244</v>
      </c>
      <c r="V326" s="831"/>
      <c r="W326" s="830"/>
      <c r="AL326" s="15"/>
      <c r="AN326" s="542">
        <v>244</v>
      </c>
      <c r="AO326" s="831"/>
      <c r="AP326" s="830"/>
      <c r="BE326" s="15"/>
      <c r="BG326" s="542">
        <v>244</v>
      </c>
      <c r="BH326" s="831"/>
      <c r="BI326" s="830"/>
      <c r="BX326" s="15"/>
      <c r="BZ326" s="542">
        <v>244</v>
      </c>
      <c r="CA326" s="831"/>
      <c r="CB326" s="830"/>
      <c r="CQ326" s="15"/>
    </row>
    <row r="327" spans="2:95">
      <c r="B327" s="542">
        <v>245</v>
      </c>
      <c r="C327" s="831"/>
      <c r="D327" s="830"/>
      <c r="S327" s="15"/>
      <c r="U327" s="542">
        <v>245</v>
      </c>
      <c r="V327" s="831"/>
      <c r="W327" s="830"/>
      <c r="AL327" s="15"/>
      <c r="AN327" s="542">
        <v>245</v>
      </c>
      <c r="AO327" s="831"/>
      <c r="AP327" s="830"/>
      <c r="BE327" s="15"/>
      <c r="BG327" s="542">
        <v>245</v>
      </c>
      <c r="BH327" s="831"/>
      <c r="BI327" s="830"/>
      <c r="BX327" s="15"/>
      <c r="BZ327" s="542">
        <v>245</v>
      </c>
      <c r="CA327" s="831"/>
      <c r="CB327" s="830"/>
      <c r="CQ327" s="15"/>
    </row>
    <row r="328" spans="2:95">
      <c r="B328" s="542">
        <v>246</v>
      </c>
      <c r="C328" s="831"/>
      <c r="D328" s="830"/>
      <c r="S328" s="15"/>
      <c r="U328" s="542">
        <v>246</v>
      </c>
      <c r="V328" s="831"/>
      <c r="W328" s="830"/>
      <c r="AL328" s="15"/>
      <c r="AN328" s="542">
        <v>246</v>
      </c>
      <c r="AO328" s="831"/>
      <c r="AP328" s="830"/>
      <c r="BE328" s="15"/>
      <c r="BG328" s="542">
        <v>246</v>
      </c>
      <c r="BH328" s="831"/>
      <c r="BI328" s="830"/>
      <c r="BX328" s="15"/>
      <c r="BZ328" s="542">
        <v>246</v>
      </c>
      <c r="CA328" s="831"/>
      <c r="CB328" s="830"/>
      <c r="CQ328" s="15"/>
    </row>
    <row r="329" spans="2:95">
      <c r="B329" s="542">
        <v>247</v>
      </c>
      <c r="C329" s="831"/>
      <c r="D329" s="830"/>
      <c r="S329" s="15"/>
      <c r="U329" s="542">
        <v>247</v>
      </c>
      <c r="V329" s="831"/>
      <c r="W329" s="830"/>
      <c r="AL329" s="15"/>
      <c r="AN329" s="542">
        <v>247</v>
      </c>
      <c r="AO329" s="831"/>
      <c r="AP329" s="830"/>
      <c r="BE329" s="15"/>
      <c r="BG329" s="542">
        <v>247</v>
      </c>
      <c r="BH329" s="831"/>
      <c r="BI329" s="830"/>
      <c r="BX329" s="15"/>
      <c r="BZ329" s="542">
        <v>247</v>
      </c>
      <c r="CA329" s="831"/>
      <c r="CB329" s="830"/>
      <c r="CQ329" s="15"/>
    </row>
    <row r="330" spans="2:95">
      <c r="B330" s="542">
        <v>248</v>
      </c>
      <c r="C330" s="831"/>
      <c r="D330" s="830"/>
      <c r="S330" s="15"/>
      <c r="U330" s="542">
        <v>248</v>
      </c>
      <c r="V330" s="831"/>
      <c r="W330" s="830"/>
      <c r="AL330" s="15"/>
      <c r="AN330" s="542">
        <v>248</v>
      </c>
      <c r="AO330" s="831"/>
      <c r="AP330" s="830"/>
      <c r="BE330" s="15"/>
      <c r="BG330" s="542">
        <v>248</v>
      </c>
      <c r="BH330" s="831"/>
      <c r="BI330" s="830"/>
      <c r="BX330" s="15"/>
      <c r="BZ330" s="542">
        <v>248</v>
      </c>
      <c r="CA330" s="831"/>
      <c r="CB330" s="830"/>
      <c r="CQ330" s="15"/>
    </row>
    <row r="331" spans="2:95">
      <c r="B331" s="542">
        <v>249</v>
      </c>
      <c r="C331" s="831"/>
      <c r="D331" s="830"/>
      <c r="S331" s="15"/>
      <c r="U331" s="542">
        <v>249</v>
      </c>
      <c r="V331" s="831"/>
      <c r="W331" s="830"/>
      <c r="AL331" s="15"/>
      <c r="AN331" s="542">
        <v>249</v>
      </c>
      <c r="AO331" s="831"/>
      <c r="AP331" s="830"/>
      <c r="BE331" s="15"/>
      <c r="BG331" s="542">
        <v>249</v>
      </c>
      <c r="BH331" s="831"/>
      <c r="BI331" s="830"/>
      <c r="BX331" s="15"/>
      <c r="BZ331" s="542">
        <v>249</v>
      </c>
      <c r="CA331" s="831"/>
      <c r="CB331" s="830"/>
      <c r="CQ331" s="15"/>
    </row>
    <row r="332" spans="2:95">
      <c r="B332" s="542">
        <v>250</v>
      </c>
      <c r="C332" s="831"/>
      <c r="D332" s="830"/>
      <c r="S332" s="15"/>
      <c r="U332" s="542">
        <v>250</v>
      </c>
      <c r="V332" s="831"/>
      <c r="W332" s="830"/>
      <c r="AL332" s="15"/>
      <c r="AN332" s="542">
        <v>250</v>
      </c>
      <c r="AO332" s="831"/>
      <c r="AP332" s="830"/>
      <c r="BE332" s="15"/>
      <c r="BG332" s="542">
        <v>250</v>
      </c>
      <c r="BH332" s="831"/>
      <c r="BI332" s="830"/>
      <c r="BX332" s="15"/>
      <c r="BZ332" s="542">
        <v>250</v>
      </c>
      <c r="CA332" s="831"/>
      <c r="CB332" s="830"/>
      <c r="CQ332" s="15"/>
    </row>
    <row r="333" spans="2:95">
      <c r="B333" s="542">
        <v>251</v>
      </c>
      <c r="C333" s="831"/>
      <c r="D333" s="830"/>
      <c r="S333" s="15"/>
      <c r="U333" s="542">
        <v>251</v>
      </c>
      <c r="V333" s="831"/>
      <c r="W333" s="830"/>
      <c r="AL333" s="15"/>
      <c r="AN333" s="542">
        <v>251</v>
      </c>
      <c r="AO333" s="831"/>
      <c r="AP333" s="830"/>
      <c r="BE333" s="15"/>
      <c r="BG333" s="542">
        <v>251</v>
      </c>
      <c r="BH333" s="831"/>
      <c r="BI333" s="830"/>
      <c r="BX333" s="15"/>
      <c r="BZ333" s="542">
        <v>251</v>
      </c>
      <c r="CA333" s="831"/>
      <c r="CB333" s="830"/>
      <c r="CQ333" s="15"/>
    </row>
    <row r="334" spans="2:95">
      <c r="B334" s="542">
        <v>252</v>
      </c>
      <c r="C334" s="831"/>
      <c r="D334" s="830"/>
      <c r="S334" s="15"/>
      <c r="U334" s="542">
        <v>252</v>
      </c>
      <c r="V334" s="831"/>
      <c r="W334" s="830"/>
      <c r="AL334" s="15"/>
      <c r="AN334" s="542">
        <v>252</v>
      </c>
      <c r="AO334" s="831"/>
      <c r="AP334" s="830"/>
      <c r="BE334" s="15"/>
      <c r="BG334" s="542">
        <v>252</v>
      </c>
      <c r="BH334" s="831"/>
      <c r="BI334" s="830"/>
      <c r="BX334" s="15"/>
      <c r="BZ334" s="542">
        <v>252</v>
      </c>
      <c r="CA334" s="831"/>
      <c r="CB334" s="830"/>
      <c r="CQ334" s="15"/>
    </row>
    <row r="335" spans="2:95">
      <c r="B335" s="542">
        <v>253</v>
      </c>
      <c r="C335" s="831"/>
      <c r="D335" s="830"/>
      <c r="S335" s="15"/>
      <c r="U335" s="542">
        <v>253</v>
      </c>
      <c r="V335" s="831"/>
      <c r="W335" s="830"/>
      <c r="AL335" s="15"/>
      <c r="AN335" s="542">
        <v>253</v>
      </c>
      <c r="AO335" s="831"/>
      <c r="AP335" s="830"/>
      <c r="BE335" s="15"/>
      <c r="BG335" s="542">
        <v>253</v>
      </c>
      <c r="BH335" s="831"/>
      <c r="BI335" s="830"/>
      <c r="BX335" s="15"/>
      <c r="BZ335" s="542">
        <v>253</v>
      </c>
      <c r="CA335" s="831"/>
      <c r="CB335" s="830"/>
      <c r="CQ335" s="15"/>
    </row>
    <row r="336" spans="2:95">
      <c r="B336" s="542">
        <v>254</v>
      </c>
      <c r="C336" s="831"/>
      <c r="D336" s="830"/>
      <c r="S336" s="15"/>
      <c r="U336" s="542">
        <v>254</v>
      </c>
      <c r="V336" s="831"/>
      <c r="W336" s="830"/>
      <c r="AL336" s="15"/>
      <c r="AN336" s="542">
        <v>254</v>
      </c>
      <c r="AO336" s="831"/>
      <c r="AP336" s="830"/>
      <c r="BE336" s="15"/>
      <c r="BG336" s="542">
        <v>254</v>
      </c>
      <c r="BH336" s="831"/>
      <c r="BI336" s="830"/>
      <c r="BX336" s="15"/>
      <c r="BZ336" s="542">
        <v>254</v>
      </c>
      <c r="CA336" s="831"/>
      <c r="CB336" s="830"/>
      <c r="CQ336" s="15"/>
    </row>
    <row r="337" spans="2:95">
      <c r="B337" s="542">
        <v>255</v>
      </c>
      <c r="C337" s="831"/>
      <c r="D337" s="830"/>
      <c r="S337" s="15"/>
      <c r="U337" s="542">
        <v>255</v>
      </c>
      <c r="V337" s="831"/>
      <c r="W337" s="830"/>
      <c r="AL337" s="15"/>
      <c r="AN337" s="542">
        <v>255</v>
      </c>
      <c r="AO337" s="831"/>
      <c r="AP337" s="830"/>
      <c r="BE337" s="15"/>
      <c r="BG337" s="542">
        <v>255</v>
      </c>
      <c r="BH337" s="831"/>
      <c r="BI337" s="830"/>
      <c r="BX337" s="15"/>
      <c r="BZ337" s="542">
        <v>255</v>
      </c>
      <c r="CA337" s="831"/>
      <c r="CB337" s="830"/>
      <c r="CQ337" s="15"/>
    </row>
    <row r="338" spans="2:95">
      <c r="B338" s="542">
        <v>256</v>
      </c>
      <c r="C338" s="831"/>
      <c r="D338" s="830"/>
      <c r="S338" s="15"/>
      <c r="U338" s="542">
        <v>256</v>
      </c>
      <c r="V338" s="831"/>
      <c r="W338" s="830"/>
      <c r="AL338" s="15"/>
      <c r="AN338" s="542">
        <v>256</v>
      </c>
      <c r="AO338" s="831"/>
      <c r="AP338" s="830"/>
      <c r="BE338" s="15"/>
      <c r="BG338" s="542">
        <v>256</v>
      </c>
      <c r="BH338" s="831"/>
      <c r="BI338" s="830"/>
      <c r="BX338" s="15"/>
      <c r="BZ338" s="542">
        <v>256</v>
      </c>
      <c r="CA338" s="831"/>
      <c r="CB338" s="830"/>
      <c r="CQ338" s="15"/>
    </row>
    <row r="339" spans="2:95">
      <c r="B339" s="542">
        <v>257</v>
      </c>
      <c r="C339" s="831"/>
      <c r="D339" s="830"/>
      <c r="S339" s="15"/>
      <c r="U339" s="542">
        <v>257</v>
      </c>
      <c r="V339" s="831"/>
      <c r="W339" s="830"/>
      <c r="AL339" s="15"/>
      <c r="AN339" s="542">
        <v>257</v>
      </c>
      <c r="AO339" s="831"/>
      <c r="AP339" s="830"/>
      <c r="BE339" s="15"/>
      <c r="BG339" s="542">
        <v>257</v>
      </c>
      <c r="BH339" s="831"/>
      <c r="BI339" s="830"/>
      <c r="BX339" s="15"/>
      <c r="BZ339" s="542">
        <v>257</v>
      </c>
      <c r="CA339" s="831"/>
      <c r="CB339" s="830"/>
      <c r="CQ339" s="15"/>
    </row>
    <row r="340" spans="2:95">
      <c r="B340" s="542">
        <v>258</v>
      </c>
      <c r="C340" s="831"/>
      <c r="D340" s="830"/>
      <c r="S340" s="15"/>
      <c r="U340" s="542">
        <v>258</v>
      </c>
      <c r="V340" s="831"/>
      <c r="W340" s="830"/>
      <c r="AL340" s="15"/>
      <c r="AN340" s="542">
        <v>258</v>
      </c>
      <c r="AO340" s="831"/>
      <c r="AP340" s="830"/>
      <c r="BE340" s="15"/>
      <c r="BG340" s="542">
        <v>258</v>
      </c>
      <c r="BH340" s="831"/>
      <c r="BI340" s="830"/>
      <c r="BX340" s="15"/>
      <c r="BZ340" s="542">
        <v>258</v>
      </c>
      <c r="CA340" s="831"/>
      <c r="CB340" s="830"/>
      <c r="CQ340" s="15"/>
    </row>
    <row r="341" spans="2:95">
      <c r="B341" s="542">
        <v>259</v>
      </c>
      <c r="C341" s="831"/>
      <c r="D341" s="830"/>
      <c r="S341" s="15"/>
      <c r="U341" s="542">
        <v>259</v>
      </c>
      <c r="V341" s="831"/>
      <c r="W341" s="830"/>
      <c r="AL341" s="15"/>
      <c r="AN341" s="542">
        <v>259</v>
      </c>
      <c r="AO341" s="831"/>
      <c r="AP341" s="830"/>
      <c r="BE341" s="15"/>
      <c r="BG341" s="542">
        <v>259</v>
      </c>
      <c r="BH341" s="831"/>
      <c r="BI341" s="830"/>
      <c r="BX341" s="15"/>
      <c r="BZ341" s="542">
        <v>259</v>
      </c>
      <c r="CA341" s="831"/>
      <c r="CB341" s="830"/>
      <c r="CQ341" s="15"/>
    </row>
    <row r="342" spans="2:95">
      <c r="B342" s="542">
        <v>260</v>
      </c>
      <c r="C342" s="831"/>
      <c r="D342" s="830"/>
      <c r="S342" s="15"/>
      <c r="U342" s="542">
        <v>260</v>
      </c>
      <c r="V342" s="831"/>
      <c r="W342" s="830"/>
      <c r="AL342" s="15"/>
      <c r="AN342" s="542">
        <v>260</v>
      </c>
      <c r="AO342" s="831"/>
      <c r="AP342" s="830"/>
      <c r="BE342" s="15"/>
      <c r="BG342" s="542">
        <v>260</v>
      </c>
      <c r="BH342" s="831"/>
      <c r="BI342" s="830"/>
      <c r="BX342" s="15"/>
      <c r="BZ342" s="542">
        <v>260</v>
      </c>
      <c r="CA342" s="831"/>
      <c r="CB342" s="830"/>
      <c r="CQ342" s="15"/>
    </row>
    <row r="343" spans="2:95">
      <c r="B343" s="542">
        <v>261</v>
      </c>
      <c r="C343" s="831"/>
      <c r="D343" s="830"/>
      <c r="S343" s="15"/>
      <c r="U343" s="542">
        <v>261</v>
      </c>
      <c r="V343" s="831"/>
      <c r="W343" s="830"/>
      <c r="AL343" s="15"/>
      <c r="AN343" s="542">
        <v>261</v>
      </c>
      <c r="AO343" s="831"/>
      <c r="AP343" s="830"/>
      <c r="BE343" s="15"/>
      <c r="BG343" s="542">
        <v>261</v>
      </c>
      <c r="BH343" s="831"/>
      <c r="BI343" s="830"/>
      <c r="BX343" s="15"/>
      <c r="BZ343" s="542">
        <v>261</v>
      </c>
      <c r="CA343" s="831"/>
      <c r="CB343" s="830"/>
      <c r="CQ343" s="15"/>
    </row>
    <row r="344" spans="2:95">
      <c r="B344" s="542">
        <v>262</v>
      </c>
      <c r="C344" s="831"/>
      <c r="D344" s="830"/>
      <c r="S344" s="15"/>
      <c r="U344" s="542">
        <v>262</v>
      </c>
      <c r="V344" s="831"/>
      <c r="W344" s="830"/>
      <c r="AL344" s="15"/>
      <c r="AN344" s="542">
        <v>262</v>
      </c>
      <c r="AO344" s="831"/>
      <c r="AP344" s="830"/>
      <c r="BE344" s="15"/>
      <c r="BG344" s="542">
        <v>262</v>
      </c>
      <c r="BH344" s="831"/>
      <c r="BI344" s="830"/>
      <c r="BX344" s="15"/>
      <c r="BZ344" s="542">
        <v>262</v>
      </c>
      <c r="CA344" s="831"/>
      <c r="CB344" s="830"/>
      <c r="CQ344" s="15"/>
    </row>
    <row r="345" spans="2:95">
      <c r="B345" s="542">
        <v>263</v>
      </c>
      <c r="C345" s="831"/>
      <c r="D345" s="830"/>
      <c r="S345" s="15"/>
      <c r="U345" s="542">
        <v>263</v>
      </c>
      <c r="V345" s="831"/>
      <c r="W345" s="830"/>
      <c r="AL345" s="15"/>
      <c r="AN345" s="542">
        <v>263</v>
      </c>
      <c r="AO345" s="831"/>
      <c r="AP345" s="830"/>
      <c r="BE345" s="15"/>
      <c r="BG345" s="542">
        <v>263</v>
      </c>
      <c r="BH345" s="831"/>
      <c r="BI345" s="830"/>
      <c r="BX345" s="15"/>
      <c r="BZ345" s="542">
        <v>263</v>
      </c>
      <c r="CA345" s="831"/>
      <c r="CB345" s="830"/>
      <c r="CQ345" s="15"/>
    </row>
    <row r="346" spans="2:95">
      <c r="B346" s="542">
        <v>264</v>
      </c>
      <c r="C346" s="831"/>
      <c r="D346" s="830"/>
      <c r="S346" s="15"/>
      <c r="U346" s="542">
        <v>264</v>
      </c>
      <c r="V346" s="831"/>
      <c r="W346" s="830"/>
      <c r="AL346" s="15"/>
      <c r="AN346" s="542">
        <v>264</v>
      </c>
      <c r="AO346" s="831"/>
      <c r="AP346" s="830"/>
      <c r="BE346" s="15"/>
      <c r="BG346" s="542">
        <v>264</v>
      </c>
      <c r="BH346" s="831"/>
      <c r="BI346" s="830"/>
      <c r="BX346" s="15"/>
      <c r="BZ346" s="542">
        <v>264</v>
      </c>
      <c r="CA346" s="831"/>
      <c r="CB346" s="830"/>
      <c r="CQ346" s="15"/>
    </row>
    <row r="347" spans="2:95">
      <c r="B347" s="542">
        <v>265</v>
      </c>
      <c r="C347" s="831"/>
      <c r="D347" s="830"/>
      <c r="S347" s="15"/>
      <c r="U347" s="542">
        <v>265</v>
      </c>
      <c r="V347" s="831"/>
      <c r="W347" s="830"/>
      <c r="AL347" s="15"/>
      <c r="AN347" s="542">
        <v>265</v>
      </c>
      <c r="AO347" s="831"/>
      <c r="AP347" s="830"/>
      <c r="BE347" s="15"/>
      <c r="BG347" s="542">
        <v>265</v>
      </c>
      <c r="BH347" s="831"/>
      <c r="BI347" s="830"/>
      <c r="BX347" s="15"/>
      <c r="BZ347" s="542">
        <v>265</v>
      </c>
      <c r="CA347" s="831"/>
      <c r="CB347" s="830"/>
      <c r="CQ347" s="15"/>
    </row>
    <row r="348" spans="2:95">
      <c r="B348" s="542">
        <v>266</v>
      </c>
      <c r="C348" s="831"/>
      <c r="D348" s="830"/>
      <c r="S348" s="15"/>
      <c r="U348" s="542">
        <v>266</v>
      </c>
      <c r="V348" s="831"/>
      <c r="W348" s="830"/>
      <c r="AL348" s="15"/>
      <c r="AN348" s="542">
        <v>266</v>
      </c>
      <c r="AO348" s="831"/>
      <c r="AP348" s="830"/>
      <c r="BE348" s="15"/>
      <c r="BG348" s="542">
        <v>266</v>
      </c>
      <c r="BH348" s="831"/>
      <c r="BI348" s="830"/>
      <c r="BX348" s="15"/>
      <c r="BZ348" s="542">
        <v>266</v>
      </c>
      <c r="CA348" s="831"/>
      <c r="CB348" s="830"/>
      <c r="CQ348" s="15"/>
    </row>
    <row r="349" spans="2:95">
      <c r="B349" s="542">
        <v>267</v>
      </c>
      <c r="C349" s="831"/>
      <c r="D349" s="830"/>
      <c r="S349" s="15"/>
      <c r="U349" s="542">
        <v>267</v>
      </c>
      <c r="V349" s="831"/>
      <c r="W349" s="830"/>
      <c r="AL349" s="15"/>
      <c r="AN349" s="542">
        <v>267</v>
      </c>
      <c r="AO349" s="831"/>
      <c r="AP349" s="830"/>
      <c r="BE349" s="15"/>
      <c r="BG349" s="542">
        <v>267</v>
      </c>
      <c r="BH349" s="831"/>
      <c r="BI349" s="830"/>
      <c r="BX349" s="15"/>
      <c r="BZ349" s="542">
        <v>267</v>
      </c>
      <c r="CA349" s="831"/>
      <c r="CB349" s="830"/>
      <c r="CQ349" s="15"/>
    </row>
    <row r="350" spans="2:95">
      <c r="B350" s="542">
        <v>268</v>
      </c>
      <c r="C350" s="831"/>
      <c r="D350" s="830"/>
      <c r="S350" s="15"/>
      <c r="U350" s="542">
        <v>268</v>
      </c>
      <c r="V350" s="831"/>
      <c r="W350" s="830"/>
      <c r="AL350" s="15"/>
      <c r="AN350" s="542">
        <v>268</v>
      </c>
      <c r="AO350" s="831"/>
      <c r="AP350" s="830"/>
      <c r="BE350" s="15"/>
      <c r="BG350" s="542">
        <v>268</v>
      </c>
      <c r="BH350" s="831"/>
      <c r="BI350" s="830"/>
      <c r="BX350" s="15"/>
      <c r="BZ350" s="542">
        <v>268</v>
      </c>
      <c r="CA350" s="831"/>
      <c r="CB350" s="830"/>
      <c r="CQ350" s="15"/>
    </row>
    <row r="351" spans="2:95">
      <c r="B351" s="542">
        <v>269</v>
      </c>
      <c r="C351" s="831"/>
      <c r="D351" s="830"/>
      <c r="S351" s="15"/>
      <c r="U351" s="542">
        <v>269</v>
      </c>
      <c r="V351" s="831"/>
      <c r="W351" s="830"/>
      <c r="AL351" s="15"/>
      <c r="AN351" s="542">
        <v>269</v>
      </c>
      <c r="AO351" s="831"/>
      <c r="AP351" s="830"/>
      <c r="BE351" s="15"/>
      <c r="BG351" s="542">
        <v>269</v>
      </c>
      <c r="BH351" s="831"/>
      <c r="BI351" s="830"/>
      <c r="BX351" s="15"/>
      <c r="BZ351" s="542">
        <v>269</v>
      </c>
      <c r="CA351" s="831"/>
      <c r="CB351" s="830"/>
      <c r="CQ351" s="15"/>
    </row>
    <row r="352" spans="2:95">
      <c r="B352" s="542">
        <v>270</v>
      </c>
      <c r="C352" s="831"/>
      <c r="D352" s="830"/>
      <c r="S352" s="15"/>
      <c r="U352" s="542">
        <v>270</v>
      </c>
      <c r="V352" s="831"/>
      <c r="W352" s="830"/>
      <c r="AL352" s="15"/>
      <c r="AN352" s="542">
        <v>270</v>
      </c>
      <c r="AO352" s="831"/>
      <c r="AP352" s="830"/>
      <c r="BE352" s="15"/>
      <c r="BG352" s="542">
        <v>270</v>
      </c>
      <c r="BH352" s="831"/>
      <c r="BI352" s="830"/>
      <c r="BX352" s="15"/>
      <c r="BZ352" s="542">
        <v>270</v>
      </c>
      <c r="CA352" s="831"/>
      <c r="CB352" s="830"/>
      <c r="CQ352" s="15"/>
    </row>
    <row r="353" spans="2:95">
      <c r="B353" s="542">
        <v>271</v>
      </c>
      <c r="C353" s="831"/>
      <c r="D353" s="830"/>
      <c r="S353" s="15"/>
      <c r="U353" s="542">
        <v>271</v>
      </c>
      <c r="V353" s="831"/>
      <c r="W353" s="830"/>
      <c r="AL353" s="15"/>
      <c r="AN353" s="542">
        <v>271</v>
      </c>
      <c r="AO353" s="831"/>
      <c r="AP353" s="830"/>
      <c r="BE353" s="15"/>
      <c r="BG353" s="542">
        <v>271</v>
      </c>
      <c r="BH353" s="831"/>
      <c r="BI353" s="830"/>
      <c r="BX353" s="15"/>
      <c r="BZ353" s="542">
        <v>271</v>
      </c>
      <c r="CA353" s="831"/>
      <c r="CB353" s="830"/>
      <c r="CQ353" s="15"/>
    </row>
    <row r="354" spans="2:95">
      <c r="B354" s="542">
        <v>272</v>
      </c>
      <c r="C354" s="831"/>
      <c r="D354" s="830"/>
      <c r="S354" s="15"/>
      <c r="U354" s="542">
        <v>272</v>
      </c>
      <c r="V354" s="831"/>
      <c r="W354" s="830"/>
      <c r="AL354" s="15"/>
      <c r="AN354" s="542">
        <v>272</v>
      </c>
      <c r="AO354" s="831"/>
      <c r="AP354" s="830"/>
      <c r="BE354" s="15"/>
      <c r="BG354" s="542">
        <v>272</v>
      </c>
      <c r="BH354" s="831"/>
      <c r="BI354" s="830"/>
      <c r="BX354" s="15"/>
      <c r="BZ354" s="542">
        <v>272</v>
      </c>
      <c r="CA354" s="831"/>
      <c r="CB354" s="830"/>
      <c r="CQ354" s="15"/>
    </row>
    <row r="355" spans="2:95">
      <c r="B355" s="542">
        <v>273</v>
      </c>
      <c r="C355" s="831"/>
      <c r="D355" s="830"/>
      <c r="S355" s="15"/>
      <c r="U355" s="542">
        <v>273</v>
      </c>
      <c r="V355" s="831"/>
      <c r="W355" s="830"/>
      <c r="AL355" s="15"/>
      <c r="AN355" s="542">
        <v>273</v>
      </c>
      <c r="AO355" s="831"/>
      <c r="AP355" s="830"/>
      <c r="BE355" s="15"/>
      <c r="BG355" s="542">
        <v>273</v>
      </c>
      <c r="BH355" s="831"/>
      <c r="BI355" s="830"/>
      <c r="BX355" s="15"/>
      <c r="BZ355" s="542">
        <v>273</v>
      </c>
      <c r="CA355" s="831"/>
      <c r="CB355" s="830"/>
      <c r="CQ355" s="15"/>
    </row>
    <row r="356" spans="2:95">
      <c r="B356" s="542">
        <v>274</v>
      </c>
      <c r="C356" s="831"/>
      <c r="D356" s="830"/>
      <c r="S356" s="15"/>
      <c r="U356" s="542">
        <v>274</v>
      </c>
      <c r="V356" s="831"/>
      <c r="W356" s="830"/>
      <c r="AL356" s="15"/>
      <c r="AN356" s="542">
        <v>274</v>
      </c>
      <c r="AO356" s="831"/>
      <c r="AP356" s="830"/>
      <c r="BE356" s="15"/>
      <c r="BG356" s="542">
        <v>274</v>
      </c>
      <c r="BH356" s="831"/>
      <c r="BI356" s="830"/>
      <c r="BX356" s="15"/>
      <c r="BZ356" s="542">
        <v>274</v>
      </c>
      <c r="CA356" s="831"/>
      <c r="CB356" s="830"/>
      <c r="CQ356" s="15"/>
    </row>
    <row r="357" spans="2:95">
      <c r="B357" s="542">
        <v>275</v>
      </c>
      <c r="C357" s="831"/>
      <c r="D357" s="830"/>
      <c r="S357" s="15"/>
      <c r="U357" s="542">
        <v>275</v>
      </c>
      <c r="V357" s="831"/>
      <c r="W357" s="830"/>
      <c r="AL357" s="15"/>
      <c r="AN357" s="542">
        <v>275</v>
      </c>
      <c r="AO357" s="831"/>
      <c r="AP357" s="830"/>
      <c r="BE357" s="15"/>
      <c r="BG357" s="542">
        <v>275</v>
      </c>
      <c r="BH357" s="831"/>
      <c r="BI357" s="830"/>
      <c r="BX357" s="15"/>
      <c r="BZ357" s="542">
        <v>275</v>
      </c>
      <c r="CA357" s="831"/>
      <c r="CB357" s="830"/>
      <c r="CQ357" s="15"/>
    </row>
    <row r="358" spans="2:95">
      <c r="B358" s="542">
        <v>276</v>
      </c>
      <c r="C358" s="831"/>
      <c r="D358" s="830"/>
      <c r="S358" s="15"/>
      <c r="U358" s="542">
        <v>276</v>
      </c>
      <c r="V358" s="831"/>
      <c r="W358" s="830"/>
      <c r="AL358" s="15"/>
      <c r="AN358" s="542">
        <v>276</v>
      </c>
      <c r="AO358" s="831"/>
      <c r="AP358" s="830"/>
      <c r="BE358" s="15"/>
      <c r="BG358" s="542">
        <v>276</v>
      </c>
      <c r="BH358" s="831"/>
      <c r="BI358" s="830"/>
      <c r="BX358" s="15"/>
      <c r="BZ358" s="542">
        <v>276</v>
      </c>
      <c r="CA358" s="831"/>
      <c r="CB358" s="830"/>
      <c r="CQ358" s="15"/>
    </row>
    <row r="359" spans="2:95">
      <c r="B359" s="542">
        <v>277</v>
      </c>
      <c r="C359" s="831"/>
      <c r="D359" s="830"/>
      <c r="S359" s="15"/>
      <c r="U359" s="542">
        <v>277</v>
      </c>
      <c r="V359" s="831"/>
      <c r="W359" s="830"/>
      <c r="AL359" s="15"/>
      <c r="AN359" s="542">
        <v>277</v>
      </c>
      <c r="AO359" s="831"/>
      <c r="AP359" s="830"/>
      <c r="BE359" s="15"/>
      <c r="BG359" s="542">
        <v>277</v>
      </c>
      <c r="BH359" s="831"/>
      <c r="BI359" s="830"/>
      <c r="BX359" s="15"/>
      <c r="BZ359" s="542">
        <v>277</v>
      </c>
      <c r="CA359" s="831"/>
      <c r="CB359" s="830"/>
      <c r="CQ359" s="15"/>
    </row>
    <row r="360" spans="2:95">
      <c r="B360" s="542">
        <v>278</v>
      </c>
      <c r="C360" s="831"/>
      <c r="D360" s="830"/>
      <c r="S360" s="15"/>
      <c r="U360" s="542">
        <v>278</v>
      </c>
      <c r="V360" s="831"/>
      <c r="W360" s="830"/>
      <c r="AL360" s="15"/>
      <c r="AN360" s="542">
        <v>278</v>
      </c>
      <c r="AO360" s="831"/>
      <c r="AP360" s="830"/>
      <c r="BE360" s="15"/>
      <c r="BG360" s="542">
        <v>278</v>
      </c>
      <c r="BH360" s="831"/>
      <c r="BI360" s="830"/>
      <c r="BX360" s="15"/>
      <c r="BZ360" s="542">
        <v>278</v>
      </c>
      <c r="CA360" s="831"/>
      <c r="CB360" s="830"/>
      <c r="CQ360" s="15"/>
    </row>
    <row r="361" spans="2:95">
      <c r="B361" s="542">
        <v>279</v>
      </c>
      <c r="C361" s="831"/>
      <c r="D361" s="830"/>
      <c r="S361" s="15"/>
      <c r="U361" s="542">
        <v>279</v>
      </c>
      <c r="V361" s="831"/>
      <c r="W361" s="830"/>
      <c r="AL361" s="15"/>
      <c r="AN361" s="542">
        <v>279</v>
      </c>
      <c r="AO361" s="831"/>
      <c r="AP361" s="830"/>
      <c r="BE361" s="15"/>
      <c r="BG361" s="542">
        <v>279</v>
      </c>
      <c r="BH361" s="831"/>
      <c r="BI361" s="830"/>
      <c r="BX361" s="15"/>
      <c r="BZ361" s="542">
        <v>279</v>
      </c>
      <c r="CA361" s="831"/>
      <c r="CB361" s="830"/>
      <c r="CQ361" s="15"/>
    </row>
    <row r="362" spans="2:95">
      <c r="B362" s="542">
        <v>280</v>
      </c>
      <c r="C362" s="831"/>
      <c r="D362" s="830"/>
      <c r="S362" s="15"/>
      <c r="U362" s="542">
        <v>280</v>
      </c>
      <c r="V362" s="831"/>
      <c r="W362" s="830"/>
      <c r="AL362" s="15"/>
      <c r="AN362" s="542">
        <v>280</v>
      </c>
      <c r="AO362" s="831"/>
      <c r="AP362" s="830"/>
      <c r="BE362" s="15"/>
      <c r="BG362" s="542">
        <v>280</v>
      </c>
      <c r="BH362" s="831"/>
      <c r="BI362" s="830"/>
      <c r="BX362" s="15"/>
      <c r="BZ362" s="542">
        <v>280</v>
      </c>
      <c r="CA362" s="831"/>
      <c r="CB362" s="830"/>
      <c r="CQ362" s="15"/>
    </row>
    <row r="363" spans="2:95">
      <c r="B363" s="542">
        <v>281</v>
      </c>
      <c r="C363" s="831"/>
      <c r="D363" s="830"/>
      <c r="S363" s="15"/>
      <c r="U363" s="542">
        <v>281</v>
      </c>
      <c r="V363" s="831"/>
      <c r="W363" s="830"/>
      <c r="AL363" s="15"/>
      <c r="AN363" s="542">
        <v>281</v>
      </c>
      <c r="AO363" s="831"/>
      <c r="AP363" s="830"/>
      <c r="BE363" s="15"/>
      <c r="BG363" s="542">
        <v>281</v>
      </c>
      <c r="BH363" s="831"/>
      <c r="BI363" s="830"/>
      <c r="BX363" s="15"/>
      <c r="BZ363" s="542">
        <v>281</v>
      </c>
      <c r="CA363" s="831"/>
      <c r="CB363" s="830"/>
      <c r="CQ363" s="15"/>
    </row>
    <row r="364" spans="2:95">
      <c r="B364" s="542">
        <v>282</v>
      </c>
      <c r="C364" s="831"/>
      <c r="D364" s="830"/>
      <c r="S364" s="15"/>
      <c r="U364" s="542">
        <v>282</v>
      </c>
      <c r="V364" s="831"/>
      <c r="W364" s="830"/>
      <c r="AL364" s="15"/>
      <c r="AN364" s="542">
        <v>282</v>
      </c>
      <c r="AO364" s="831"/>
      <c r="AP364" s="830"/>
      <c r="BE364" s="15"/>
      <c r="BG364" s="542">
        <v>282</v>
      </c>
      <c r="BH364" s="831"/>
      <c r="BI364" s="830"/>
      <c r="BX364" s="15"/>
      <c r="BZ364" s="542">
        <v>282</v>
      </c>
      <c r="CA364" s="831"/>
      <c r="CB364" s="830"/>
      <c r="CQ364" s="15"/>
    </row>
    <row r="365" spans="2:95">
      <c r="B365" s="542">
        <v>283</v>
      </c>
      <c r="C365" s="831"/>
      <c r="D365" s="830"/>
      <c r="S365" s="15"/>
      <c r="U365" s="542">
        <v>283</v>
      </c>
      <c r="V365" s="831"/>
      <c r="W365" s="830"/>
      <c r="AL365" s="15"/>
      <c r="AN365" s="542">
        <v>283</v>
      </c>
      <c r="AO365" s="831"/>
      <c r="AP365" s="830"/>
      <c r="BE365" s="15"/>
      <c r="BG365" s="542">
        <v>283</v>
      </c>
      <c r="BH365" s="831"/>
      <c r="BI365" s="830"/>
      <c r="BX365" s="15"/>
      <c r="BZ365" s="542">
        <v>283</v>
      </c>
      <c r="CA365" s="831"/>
      <c r="CB365" s="830"/>
      <c r="CQ365" s="15"/>
    </row>
    <row r="366" spans="2:95">
      <c r="B366" s="542">
        <v>284</v>
      </c>
      <c r="C366" s="831"/>
      <c r="D366" s="830"/>
      <c r="S366" s="15"/>
      <c r="U366" s="542">
        <v>284</v>
      </c>
      <c r="V366" s="831"/>
      <c r="W366" s="830"/>
      <c r="AL366" s="15"/>
      <c r="AN366" s="542">
        <v>284</v>
      </c>
      <c r="AO366" s="831"/>
      <c r="AP366" s="830"/>
      <c r="BE366" s="15"/>
      <c r="BG366" s="542">
        <v>284</v>
      </c>
      <c r="BH366" s="831"/>
      <c r="BI366" s="830"/>
      <c r="BX366" s="15"/>
      <c r="BZ366" s="542">
        <v>284</v>
      </c>
      <c r="CA366" s="831"/>
      <c r="CB366" s="830"/>
      <c r="CQ366" s="15"/>
    </row>
    <row r="367" spans="2:95">
      <c r="B367" s="542">
        <v>285</v>
      </c>
      <c r="C367" s="831"/>
      <c r="D367" s="830"/>
      <c r="S367" s="15"/>
      <c r="U367" s="542">
        <v>285</v>
      </c>
      <c r="V367" s="831"/>
      <c r="W367" s="830"/>
      <c r="AL367" s="15"/>
      <c r="AN367" s="542">
        <v>285</v>
      </c>
      <c r="AO367" s="831"/>
      <c r="AP367" s="830"/>
      <c r="BE367" s="15"/>
      <c r="BG367" s="542">
        <v>285</v>
      </c>
      <c r="BH367" s="831"/>
      <c r="BI367" s="830"/>
      <c r="BX367" s="15"/>
      <c r="BZ367" s="542">
        <v>285</v>
      </c>
      <c r="CA367" s="831"/>
      <c r="CB367" s="830"/>
      <c r="CQ367" s="15"/>
    </row>
    <row r="368" spans="2:95">
      <c r="B368" s="542">
        <v>286</v>
      </c>
      <c r="C368" s="831"/>
      <c r="D368" s="830"/>
      <c r="S368" s="15"/>
      <c r="U368" s="542">
        <v>286</v>
      </c>
      <c r="V368" s="831"/>
      <c r="W368" s="830"/>
      <c r="AL368" s="15"/>
      <c r="AN368" s="542">
        <v>286</v>
      </c>
      <c r="AO368" s="831"/>
      <c r="AP368" s="830"/>
      <c r="BE368" s="15"/>
      <c r="BG368" s="542">
        <v>286</v>
      </c>
      <c r="BH368" s="831"/>
      <c r="BI368" s="830"/>
      <c r="BX368" s="15"/>
      <c r="BZ368" s="542">
        <v>286</v>
      </c>
      <c r="CA368" s="831"/>
      <c r="CB368" s="830"/>
      <c r="CQ368" s="15"/>
    </row>
    <row r="369" spans="1:95">
      <c r="B369" s="542">
        <v>287</v>
      </c>
      <c r="C369" s="831"/>
      <c r="D369" s="830"/>
      <c r="S369" s="15"/>
      <c r="U369" s="542">
        <v>287</v>
      </c>
      <c r="V369" s="831"/>
      <c r="W369" s="830"/>
      <c r="AL369" s="15"/>
      <c r="AN369" s="542">
        <v>287</v>
      </c>
      <c r="AO369" s="831"/>
      <c r="AP369" s="830"/>
      <c r="BE369" s="15"/>
      <c r="BG369" s="542">
        <v>287</v>
      </c>
      <c r="BH369" s="831"/>
      <c r="BI369" s="830"/>
      <c r="BX369" s="15"/>
      <c r="BZ369" s="542">
        <v>287</v>
      </c>
      <c r="CA369" s="831"/>
      <c r="CB369" s="830"/>
      <c r="CQ369" s="15"/>
    </row>
    <row r="370" spans="1:95">
      <c r="B370" s="542">
        <v>288</v>
      </c>
      <c r="C370" s="831"/>
      <c r="D370" s="830"/>
      <c r="S370" s="15"/>
      <c r="U370" s="542">
        <v>288</v>
      </c>
      <c r="V370" s="831"/>
      <c r="W370" s="830"/>
      <c r="AL370" s="15"/>
      <c r="AN370" s="542">
        <v>288</v>
      </c>
      <c r="AO370" s="831"/>
      <c r="AP370" s="830"/>
      <c r="BE370" s="15"/>
      <c r="BG370" s="542">
        <v>288</v>
      </c>
      <c r="BH370" s="831"/>
      <c r="BI370" s="830"/>
      <c r="BX370" s="15"/>
      <c r="BZ370" s="542">
        <v>288</v>
      </c>
      <c r="CA370" s="831"/>
      <c r="CB370" s="830"/>
      <c r="CQ370" s="15"/>
    </row>
    <row r="371" spans="1:95">
      <c r="B371" s="542">
        <v>289</v>
      </c>
      <c r="C371" s="831"/>
      <c r="D371" s="830"/>
      <c r="S371" s="15"/>
      <c r="U371" s="542">
        <v>289</v>
      </c>
      <c r="V371" s="831"/>
      <c r="W371" s="830"/>
      <c r="AL371" s="15"/>
      <c r="AN371" s="542">
        <v>289</v>
      </c>
      <c r="AO371" s="831"/>
      <c r="AP371" s="830"/>
      <c r="BE371" s="15"/>
      <c r="BG371" s="542">
        <v>289</v>
      </c>
      <c r="BH371" s="831"/>
      <c r="BI371" s="830"/>
      <c r="BX371" s="15"/>
      <c r="BZ371" s="542">
        <v>289</v>
      </c>
      <c r="CA371" s="831"/>
      <c r="CB371" s="830"/>
      <c r="CQ371" s="15"/>
    </row>
    <row r="372" spans="1:95">
      <c r="B372" s="542">
        <v>290</v>
      </c>
      <c r="C372" s="831"/>
      <c r="D372" s="830"/>
      <c r="S372" s="15"/>
      <c r="U372" s="542">
        <v>290</v>
      </c>
      <c r="V372" s="831"/>
      <c r="W372" s="830"/>
      <c r="AL372" s="15"/>
      <c r="AN372" s="542">
        <v>290</v>
      </c>
      <c r="AO372" s="831"/>
      <c r="AP372" s="830"/>
      <c r="BE372" s="15"/>
      <c r="BG372" s="542">
        <v>290</v>
      </c>
      <c r="BH372" s="831"/>
      <c r="BI372" s="830"/>
      <c r="BX372" s="15"/>
      <c r="BZ372" s="542">
        <v>290</v>
      </c>
      <c r="CA372" s="831"/>
      <c r="CB372" s="830"/>
      <c r="CQ372" s="15"/>
    </row>
    <row r="373" spans="1:95">
      <c r="B373" s="542">
        <v>291</v>
      </c>
      <c r="C373" s="831"/>
      <c r="D373" s="830"/>
      <c r="S373" s="15"/>
      <c r="U373" s="542">
        <v>291</v>
      </c>
      <c r="V373" s="831"/>
      <c r="W373" s="830"/>
      <c r="AL373" s="15"/>
      <c r="AN373" s="542">
        <v>291</v>
      </c>
      <c r="AO373" s="831"/>
      <c r="AP373" s="830"/>
      <c r="BE373" s="15"/>
      <c r="BG373" s="542">
        <v>291</v>
      </c>
      <c r="BH373" s="831"/>
      <c r="BI373" s="830"/>
      <c r="BX373" s="15"/>
      <c r="BZ373" s="542">
        <v>291</v>
      </c>
      <c r="CA373" s="831"/>
      <c r="CB373" s="830"/>
      <c r="CQ373" s="15"/>
    </row>
    <row r="374" spans="1:95">
      <c r="B374" s="542">
        <v>292</v>
      </c>
      <c r="C374" s="831"/>
      <c r="D374" s="830"/>
      <c r="S374" s="15"/>
      <c r="U374" s="542">
        <v>292</v>
      </c>
      <c r="V374" s="831"/>
      <c r="W374" s="830"/>
      <c r="AL374" s="15"/>
      <c r="AN374" s="542">
        <v>292</v>
      </c>
      <c r="AO374" s="831"/>
      <c r="AP374" s="830"/>
      <c r="BE374" s="15"/>
      <c r="BG374" s="542">
        <v>292</v>
      </c>
      <c r="BH374" s="831"/>
      <c r="BI374" s="830"/>
      <c r="BX374" s="15"/>
      <c r="BZ374" s="542">
        <v>292</v>
      </c>
      <c r="CA374" s="831"/>
      <c r="CB374" s="830"/>
      <c r="CQ374" s="15"/>
    </row>
    <row r="375" spans="1:95">
      <c r="B375" s="542">
        <v>293</v>
      </c>
      <c r="C375" s="831"/>
      <c r="D375" s="830"/>
      <c r="S375" s="15"/>
      <c r="U375" s="542">
        <v>293</v>
      </c>
      <c r="V375" s="831"/>
      <c r="W375" s="830"/>
      <c r="AL375" s="15"/>
      <c r="AN375" s="542">
        <v>293</v>
      </c>
      <c r="AO375" s="831"/>
      <c r="AP375" s="830"/>
      <c r="BE375" s="15"/>
      <c r="BG375" s="542">
        <v>293</v>
      </c>
      <c r="BH375" s="831"/>
      <c r="BI375" s="830"/>
      <c r="BX375" s="15"/>
      <c r="BZ375" s="542">
        <v>293</v>
      </c>
      <c r="CA375" s="831"/>
      <c r="CB375" s="830"/>
      <c r="CQ375" s="15"/>
    </row>
    <row r="376" spans="1:95">
      <c r="B376" s="542">
        <v>294</v>
      </c>
      <c r="C376" s="831"/>
      <c r="D376" s="830"/>
      <c r="S376" s="15"/>
      <c r="U376" s="542">
        <v>294</v>
      </c>
      <c r="V376" s="831"/>
      <c r="W376" s="830"/>
      <c r="AL376" s="15"/>
      <c r="AN376" s="542">
        <v>294</v>
      </c>
      <c r="AO376" s="831"/>
      <c r="AP376" s="830"/>
      <c r="BE376" s="15"/>
      <c r="BG376" s="542">
        <v>294</v>
      </c>
      <c r="BH376" s="831"/>
      <c r="BI376" s="830"/>
      <c r="BX376" s="15"/>
      <c r="BZ376" s="542">
        <v>294</v>
      </c>
      <c r="CA376" s="831"/>
      <c r="CB376" s="830"/>
      <c r="CQ376" s="15"/>
    </row>
    <row r="377" spans="1:95">
      <c r="B377" s="542">
        <v>295</v>
      </c>
      <c r="C377" s="831"/>
      <c r="D377" s="830"/>
      <c r="S377" s="15"/>
      <c r="U377" s="542">
        <v>295</v>
      </c>
      <c r="V377" s="831"/>
      <c r="W377" s="830"/>
      <c r="AL377" s="15"/>
      <c r="AN377" s="542">
        <v>295</v>
      </c>
      <c r="AO377" s="831"/>
      <c r="AP377" s="830"/>
      <c r="BE377" s="15"/>
      <c r="BG377" s="542">
        <v>295</v>
      </c>
      <c r="BH377" s="831"/>
      <c r="BI377" s="830"/>
      <c r="BX377" s="15"/>
      <c r="BZ377" s="542">
        <v>295</v>
      </c>
      <c r="CA377" s="831"/>
      <c r="CB377" s="830"/>
      <c r="CQ377" s="15"/>
    </row>
    <row r="378" spans="1:95">
      <c r="B378" s="542">
        <v>296</v>
      </c>
      <c r="C378" s="831"/>
      <c r="D378" s="830"/>
      <c r="S378" s="15"/>
      <c r="U378" s="542">
        <v>296</v>
      </c>
      <c r="V378" s="831"/>
      <c r="W378" s="830"/>
      <c r="AL378" s="15"/>
      <c r="AN378" s="542">
        <v>296</v>
      </c>
      <c r="AO378" s="831"/>
      <c r="AP378" s="830"/>
      <c r="BE378" s="15"/>
      <c r="BG378" s="542">
        <v>296</v>
      </c>
      <c r="BH378" s="831"/>
      <c r="BI378" s="830"/>
      <c r="BX378" s="15"/>
      <c r="BZ378" s="542">
        <v>296</v>
      </c>
      <c r="CA378" s="831"/>
      <c r="CB378" s="830"/>
      <c r="CQ378" s="15"/>
    </row>
    <row r="379" spans="1:95">
      <c r="B379" s="542">
        <v>297</v>
      </c>
      <c r="C379" s="831"/>
      <c r="D379" s="830"/>
      <c r="S379" s="15"/>
      <c r="U379" s="542">
        <v>297</v>
      </c>
      <c r="V379" s="831"/>
      <c r="W379" s="830"/>
      <c r="AL379" s="15"/>
      <c r="AN379" s="542">
        <v>297</v>
      </c>
      <c r="AO379" s="831"/>
      <c r="AP379" s="830"/>
      <c r="BE379" s="15"/>
      <c r="BG379" s="542">
        <v>297</v>
      </c>
      <c r="BH379" s="831"/>
      <c r="BI379" s="830"/>
      <c r="BX379" s="15"/>
      <c r="BZ379" s="542">
        <v>297</v>
      </c>
      <c r="CA379" s="831"/>
      <c r="CB379" s="830"/>
      <c r="CQ379" s="15"/>
    </row>
    <row r="380" spans="1:95">
      <c r="B380" s="542">
        <v>298</v>
      </c>
      <c r="C380" s="831"/>
      <c r="D380" s="830"/>
      <c r="S380" s="15"/>
      <c r="U380" s="542">
        <v>298</v>
      </c>
      <c r="V380" s="831"/>
      <c r="W380" s="830"/>
      <c r="AL380" s="15"/>
      <c r="AN380" s="542">
        <v>298</v>
      </c>
      <c r="AO380" s="831"/>
      <c r="AP380" s="830"/>
      <c r="BE380" s="15"/>
      <c r="BG380" s="542">
        <v>298</v>
      </c>
      <c r="BH380" s="831"/>
      <c r="BI380" s="830"/>
      <c r="BX380" s="15"/>
      <c r="BZ380" s="542">
        <v>298</v>
      </c>
      <c r="CA380" s="831"/>
      <c r="CB380" s="830"/>
      <c r="CQ380" s="15"/>
    </row>
    <row r="381" spans="1:95">
      <c r="B381" s="542">
        <v>299</v>
      </c>
      <c r="C381" s="831"/>
      <c r="D381" s="830"/>
      <c r="S381" s="15"/>
      <c r="U381" s="542">
        <v>299</v>
      </c>
      <c r="V381" s="831"/>
      <c r="W381" s="830"/>
      <c r="AL381" s="15"/>
      <c r="AN381" s="542">
        <v>299</v>
      </c>
      <c r="AO381" s="831"/>
      <c r="AP381" s="830"/>
      <c r="BE381" s="15"/>
      <c r="BG381" s="542">
        <v>299</v>
      </c>
      <c r="BH381" s="831"/>
      <c r="BI381" s="830"/>
      <c r="BX381" s="15"/>
      <c r="BZ381" s="542">
        <v>299</v>
      </c>
      <c r="CA381" s="831"/>
      <c r="CB381" s="830"/>
      <c r="CQ381" s="15"/>
    </row>
    <row r="382" spans="1:95">
      <c r="B382" s="542">
        <v>300</v>
      </c>
      <c r="C382" s="831"/>
      <c r="D382" s="830"/>
      <c r="S382" s="15"/>
      <c r="U382" s="542">
        <v>300</v>
      </c>
      <c r="V382" s="831"/>
      <c r="W382" s="830"/>
      <c r="AL382" s="15"/>
      <c r="AN382" s="542">
        <v>300</v>
      </c>
      <c r="AO382" s="831"/>
      <c r="AP382" s="830"/>
      <c r="BE382" s="15"/>
      <c r="BG382" s="542">
        <v>300</v>
      </c>
      <c r="BH382" s="831"/>
      <c r="BI382" s="830"/>
      <c r="BX382" s="15"/>
      <c r="BZ382" s="542">
        <v>300</v>
      </c>
      <c r="CA382" s="831"/>
      <c r="CB382" s="830"/>
      <c r="CQ382" s="15"/>
    </row>
    <row r="383" spans="1:95">
      <c r="A383" s="80"/>
      <c r="B383" s="80"/>
      <c r="C383" s="80"/>
      <c r="D383" s="80"/>
      <c r="E383" s="80"/>
      <c r="F383" s="80"/>
      <c r="G383" s="80"/>
      <c r="H383" s="80"/>
      <c r="I383" s="80"/>
      <c r="J383" s="80"/>
      <c r="K383" s="80"/>
      <c r="L383" s="80"/>
      <c r="M383" s="80"/>
      <c r="N383" s="80"/>
      <c r="O383" s="80"/>
      <c r="P383" s="80"/>
      <c r="Q383" s="80"/>
      <c r="R383" s="80"/>
      <c r="S383" s="81"/>
      <c r="T383" s="80"/>
      <c r="U383" s="80"/>
      <c r="V383" s="80"/>
      <c r="W383" s="80"/>
      <c r="X383" s="80"/>
      <c r="Y383" s="80"/>
      <c r="Z383" s="80"/>
      <c r="AA383" s="80"/>
      <c r="AB383" s="80"/>
      <c r="AC383" s="80"/>
      <c r="AD383" s="80"/>
      <c r="AE383" s="80"/>
      <c r="AF383" s="80"/>
      <c r="AG383" s="80"/>
      <c r="AH383" s="80"/>
      <c r="AI383" s="80"/>
      <c r="AJ383" s="80"/>
      <c r="AK383" s="80"/>
      <c r="AL383" s="81"/>
      <c r="AM383" s="80"/>
      <c r="AN383" s="80"/>
      <c r="AO383" s="80"/>
      <c r="AP383" s="80"/>
      <c r="AQ383" s="80"/>
      <c r="AR383" s="80"/>
      <c r="AS383" s="80"/>
      <c r="AT383" s="80"/>
      <c r="AU383" s="80"/>
      <c r="AV383" s="80"/>
      <c r="AW383" s="80"/>
      <c r="AX383" s="80"/>
      <c r="AY383" s="80"/>
      <c r="AZ383" s="80"/>
      <c r="BA383" s="80"/>
      <c r="BB383" s="80"/>
      <c r="BC383" s="80"/>
      <c r="BD383" s="80"/>
      <c r="BE383" s="81"/>
      <c r="BF383" s="80"/>
      <c r="BG383" s="80"/>
      <c r="BH383" s="80"/>
      <c r="BI383" s="80"/>
      <c r="BJ383" s="80"/>
      <c r="BK383" s="80"/>
      <c r="BL383" s="80"/>
      <c r="BM383" s="80"/>
      <c r="BN383" s="80"/>
      <c r="BO383" s="80"/>
      <c r="BP383" s="80"/>
      <c r="BQ383" s="80"/>
      <c r="BR383" s="80"/>
      <c r="BS383" s="80"/>
      <c r="BT383" s="80"/>
      <c r="BU383" s="80"/>
      <c r="BV383" s="80"/>
      <c r="BW383" s="80"/>
      <c r="BX383" s="81"/>
      <c r="BY383" s="80"/>
      <c r="BZ383" s="80"/>
      <c r="CA383" s="80"/>
      <c r="CB383" s="80"/>
      <c r="CC383" s="80"/>
      <c r="CD383" s="80"/>
      <c r="CE383" s="80"/>
      <c r="CF383" s="80"/>
      <c r="CG383" s="80"/>
      <c r="CH383" s="80"/>
      <c r="CI383" s="80"/>
      <c r="CJ383" s="80"/>
      <c r="CK383" s="80"/>
      <c r="CL383" s="80"/>
      <c r="CM383" s="80"/>
      <c r="CN383" s="80"/>
      <c r="CO383" s="80"/>
      <c r="CP383" s="80"/>
      <c r="CQ383" s="81"/>
    </row>
  </sheetData>
  <sheetProtection algorithmName="SHA-512" hashValue="ho0Ts/6hestqkNERG9h3WajmK/M2VtVohMNsW1C+Oil+htjXWCQ9EacqEo8/Vgyq5uSZgx9XFTBD/2FtFexVsQ==" saltValue="Yn83GVSpYjZrcxlhVtb5Sw==" spinCount="100000" sheet="1" scenarios="1" insertHyperlinks="0"/>
  <protectedRanges>
    <protectedRange sqref="BY5:CQ18 BY21:CQ42 CA46:CB47 CE46:CF47 CA51:CB53 BY63:CQ77" name="Range5"/>
    <protectedRange sqref="BF5:BX18 BF21:BX42 BH46:BI47 BL46:BM47 BH50 BH53:BI55 BH61 BF63:BX77" name="Range4"/>
    <protectedRange sqref="A5:S18 A21:S42 C46:D47 G46:H47 C50 C53:D55 C61 A63:S77" name="Range1"/>
    <protectedRange sqref="T5:AL18 T21:AL42 V46:W47 Z46:AA47 V50 V53:W55 V61 T63:AL77" name="Range2"/>
    <protectedRange sqref="AM5:BE18 AM21:BE42 AO46:AP47 AS46:AT47 AO50 AO53:AP55 AO61 AM63:BE77" name="Range3"/>
    <protectedRange sqref="C83:D382" name="Range1_1"/>
    <protectedRange sqref="V83:W382" name="Range1_2"/>
    <protectedRange sqref="AO83:AP382" name="Range1_3"/>
    <protectedRange sqref="BH83:BI382" name="Range1_4"/>
    <protectedRange sqref="CA83:CB382" name="Range1_5"/>
    <protectedRange sqref="C56:D57 V56:W57 AO56:AP57 BH56:BI57" name="Range1_6"/>
  </protectedRanges>
  <mergeCells count="154">
    <mergeCell ref="H82:I82"/>
    <mergeCell ref="AA82:AB82"/>
    <mergeCell ref="AT82:AU82"/>
    <mergeCell ref="BM82:BN82"/>
    <mergeCell ref="CF82:CG82"/>
    <mergeCell ref="BH60:BI60"/>
    <mergeCell ref="BF55:BG55"/>
    <mergeCell ref="BH55:BI55"/>
    <mergeCell ref="BF56:BG56"/>
    <mergeCell ref="BH56:BI56"/>
    <mergeCell ref="BF57:BG57"/>
    <mergeCell ref="BH57:BI57"/>
    <mergeCell ref="V60:W60"/>
    <mergeCell ref="T56:U56"/>
    <mergeCell ref="V56:W56"/>
    <mergeCell ref="AO59:AP59"/>
    <mergeCell ref="AO60:AP60"/>
    <mergeCell ref="V59:W59"/>
    <mergeCell ref="AM56:AN56"/>
    <mergeCell ref="X61:AL61"/>
    <mergeCell ref="BF63:BR63"/>
    <mergeCell ref="BH62:BI62"/>
    <mergeCell ref="AO62:AP62"/>
    <mergeCell ref="V62:W62"/>
    <mergeCell ref="BF5:BX5"/>
    <mergeCell ref="BF47:BG47"/>
    <mergeCell ref="BH47:BI47"/>
    <mergeCell ref="BJ47:BK47"/>
    <mergeCell ref="BL47:BM47"/>
    <mergeCell ref="AM5:BE5"/>
    <mergeCell ref="BB46:BD46"/>
    <mergeCell ref="AQ47:AR47"/>
    <mergeCell ref="AS47:AT47"/>
    <mergeCell ref="BH46:BI46"/>
    <mergeCell ref="T5:AL5"/>
    <mergeCell ref="V46:W46"/>
    <mergeCell ref="X46:Y46"/>
    <mergeCell ref="Z46:AA46"/>
    <mergeCell ref="AG46:AH46"/>
    <mergeCell ref="AI46:AK46"/>
    <mergeCell ref="AO50:AP50"/>
    <mergeCell ref="AM46:AN46"/>
    <mergeCell ref="AO46:AP46"/>
    <mergeCell ref="AM47:AN47"/>
    <mergeCell ref="AO47:AP47"/>
    <mergeCell ref="V50:W50"/>
    <mergeCell ref="CL52:CM52"/>
    <mergeCell ref="C57:D57"/>
    <mergeCell ref="C58:D58"/>
    <mergeCell ref="C59:D59"/>
    <mergeCell ref="C60:D60"/>
    <mergeCell ref="AO58:AP58"/>
    <mergeCell ref="BF61:BG61"/>
    <mergeCell ref="T61:U61"/>
    <mergeCell ref="T57:U57"/>
    <mergeCell ref="V57:W57"/>
    <mergeCell ref="V58:W58"/>
    <mergeCell ref="AO56:AP56"/>
    <mergeCell ref="BH61:BI61"/>
    <mergeCell ref="BH58:BI58"/>
    <mergeCell ref="BH59:BI59"/>
    <mergeCell ref="CL46:CM46"/>
    <mergeCell ref="CA53:CB53"/>
    <mergeCell ref="C55:D55"/>
    <mergeCell ref="AO53:AP53"/>
    <mergeCell ref="AM54:AN54"/>
    <mergeCell ref="V55:W55"/>
    <mergeCell ref="AO54:AP54"/>
    <mergeCell ref="C53:D53"/>
    <mergeCell ref="V53:W53"/>
    <mergeCell ref="T55:U55"/>
    <mergeCell ref="T54:U54"/>
    <mergeCell ref="V51:W51"/>
    <mergeCell ref="BH54:BI54"/>
    <mergeCell ref="BF54:BG54"/>
    <mergeCell ref="AO55:AP55"/>
    <mergeCell ref="CE46:CF46"/>
    <mergeCell ref="CE47:CF47"/>
    <mergeCell ref="CL50:CM50"/>
    <mergeCell ref="CA51:CB51"/>
    <mergeCell ref="CL51:CM51"/>
    <mergeCell ref="BF50:BG50"/>
    <mergeCell ref="BH50:BI50"/>
    <mergeCell ref="C51:D51"/>
    <mergeCell ref="AM55:AN55"/>
    <mergeCell ref="A54:B54"/>
    <mergeCell ref="C54:D54"/>
    <mergeCell ref="AO51:AP51"/>
    <mergeCell ref="BH53:BI53"/>
    <mergeCell ref="C50:D50"/>
    <mergeCell ref="CA50:CB50"/>
    <mergeCell ref="AM50:AN50"/>
    <mergeCell ref="CA52:CB52"/>
    <mergeCell ref="A57:B57"/>
    <mergeCell ref="A56:B56"/>
    <mergeCell ref="C56:D56"/>
    <mergeCell ref="A55:B55"/>
    <mergeCell ref="AM57:AN57"/>
    <mergeCell ref="AO57:AP57"/>
    <mergeCell ref="V54:W54"/>
    <mergeCell ref="BH51:BI51"/>
    <mergeCell ref="CC46:CD46"/>
    <mergeCell ref="T47:U47"/>
    <mergeCell ref="V47:W47"/>
    <mergeCell ref="X47:Y47"/>
    <mergeCell ref="Z47:AA47"/>
    <mergeCell ref="T46:U46"/>
    <mergeCell ref="AZ46:BA46"/>
    <mergeCell ref="AS46:AT46"/>
    <mergeCell ref="AQ46:AR46"/>
    <mergeCell ref="BL46:BM46"/>
    <mergeCell ref="BS46:BT46"/>
    <mergeCell ref="BU46:BW46"/>
    <mergeCell ref="BF46:BG46"/>
    <mergeCell ref="BJ46:BK46"/>
    <mergeCell ref="A1:S1"/>
    <mergeCell ref="BY1:CQ1"/>
    <mergeCell ref="D3:J3"/>
    <mergeCell ref="O3:S3"/>
    <mergeCell ref="CB3:CH3"/>
    <mergeCell ref="CM3:CQ3"/>
    <mergeCell ref="T1:AL1"/>
    <mergeCell ref="W3:AC3"/>
    <mergeCell ref="AH3:AL3"/>
    <mergeCell ref="AP3:AV3"/>
    <mergeCell ref="AM1:BE1"/>
    <mergeCell ref="BA3:BE3"/>
    <mergeCell ref="BF1:BX1"/>
    <mergeCell ref="BI3:BO3"/>
    <mergeCell ref="BT3:BX3"/>
    <mergeCell ref="C62:D62"/>
    <mergeCell ref="A61:B61"/>
    <mergeCell ref="V61:W61"/>
    <mergeCell ref="AO61:AP61"/>
    <mergeCell ref="C61:D61"/>
    <mergeCell ref="AM61:AN61"/>
    <mergeCell ref="T50:U50"/>
    <mergeCell ref="CC47:CD47"/>
    <mergeCell ref="A5:S5"/>
    <mergeCell ref="A46:B46"/>
    <mergeCell ref="C46:D46"/>
    <mergeCell ref="E46:F46"/>
    <mergeCell ref="G46:H46"/>
    <mergeCell ref="N46:O46"/>
    <mergeCell ref="P46:R46"/>
    <mergeCell ref="A50:B50"/>
    <mergeCell ref="A47:B47"/>
    <mergeCell ref="C47:D47"/>
    <mergeCell ref="E47:F47"/>
    <mergeCell ref="G47:H47"/>
    <mergeCell ref="BY47:BZ47"/>
    <mergeCell ref="BY46:BZ46"/>
    <mergeCell ref="CA46:CB46"/>
    <mergeCell ref="CA47:CB47"/>
  </mergeCells>
  <phoneticPr fontId="0" type="noConversion"/>
  <conditionalFormatting sqref="C62">
    <cfRule type="expression" dxfId="64" priority="35" stopIfTrue="1">
      <formula>C62="PASS"</formula>
    </cfRule>
    <cfRule type="expression" dxfId="63" priority="36" stopIfTrue="1">
      <formula>C62="FAIL"</formula>
    </cfRule>
  </conditionalFormatting>
  <conditionalFormatting sqref="AO62">
    <cfRule type="expression" dxfId="62" priority="21" stopIfTrue="1">
      <formula>AO62="PASS"</formula>
    </cfRule>
    <cfRule type="expression" dxfId="61" priority="22" stopIfTrue="1">
      <formula>AO62="FAIL"</formula>
    </cfRule>
  </conditionalFormatting>
  <conditionalFormatting sqref="V62">
    <cfRule type="expression" dxfId="60" priority="25" stopIfTrue="1">
      <formula>V62="PASS"</formula>
    </cfRule>
    <cfRule type="expression" dxfId="59" priority="26" stopIfTrue="1">
      <formula>V62="FAIL"</formula>
    </cfRule>
  </conditionalFormatting>
  <conditionalFormatting sqref="BH62">
    <cfRule type="expression" dxfId="58" priority="17" stopIfTrue="1">
      <formula>BH62="PASS"</formula>
    </cfRule>
    <cfRule type="expression" dxfId="57" priority="18" stopIfTrue="1">
      <formula>BH62="FAIL"</formula>
    </cfRule>
  </conditionalFormatting>
  <conditionalFormatting sqref="C53:D53">
    <cfRule type="cellIs" dxfId="56" priority="16" operator="lessThan">
      <formula>200</formula>
    </cfRule>
  </conditionalFormatting>
  <conditionalFormatting sqref="V53:W53">
    <cfRule type="cellIs" dxfId="55" priority="15" operator="lessThan">
      <formula>200</formula>
    </cfRule>
  </conditionalFormatting>
  <conditionalFormatting sqref="AO53:AP53">
    <cfRule type="cellIs" dxfId="54" priority="14" operator="lessThan">
      <formula>200</formula>
    </cfRule>
  </conditionalFormatting>
  <conditionalFormatting sqref="BH53:BI53">
    <cfRule type="cellIs" dxfId="53" priority="13" operator="lessThan">
      <formula>200</formula>
    </cfRule>
  </conditionalFormatting>
  <conditionalFormatting sqref="C57:D57">
    <cfRule type="expression" dxfId="52" priority="10">
      <formula>$C$57&lt;0.4*$C$56</formula>
    </cfRule>
  </conditionalFormatting>
  <conditionalFormatting sqref="C56:D56">
    <cfRule type="expression" dxfId="51" priority="9">
      <formula>$C$56&lt;0.4*$C$57</formula>
    </cfRule>
  </conditionalFormatting>
  <conditionalFormatting sqref="V57:W57">
    <cfRule type="expression" dxfId="50" priority="8">
      <formula>$V$57&lt;0.4*$V$56</formula>
    </cfRule>
  </conditionalFormatting>
  <conditionalFormatting sqref="AO57:AP57">
    <cfRule type="expression" dxfId="49" priority="6">
      <formula>$AO$57&lt;0.4*$AO$56</formula>
    </cfRule>
  </conditionalFormatting>
  <conditionalFormatting sqref="AO56:AP56">
    <cfRule type="expression" dxfId="48" priority="5">
      <formula>$AO$56&lt;0.4*$AO$57</formula>
    </cfRule>
  </conditionalFormatting>
  <conditionalFormatting sqref="BH57:BI57">
    <cfRule type="expression" dxfId="47" priority="4">
      <formula>$BH$57&lt;0.4*$BH$56</formula>
    </cfRule>
  </conditionalFormatting>
  <conditionalFormatting sqref="BH56:BI56">
    <cfRule type="expression" dxfId="46" priority="3">
      <formula>$BH$56&lt;0.4*$BH$57</formula>
    </cfRule>
  </conditionalFormatting>
  <conditionalFormatting sqref="V56:W56">
    <cfRule type="expression" dxfId="45" priority="1">
      <formula>$V$56&lt;0.4*$V$57</formula>
    </cfRule>
  </conditionalFormatting>
  <printOptions horizontalCentered="1"/>
  <pageMargins left="0.39370078740157483" right="0.39370078740157483" top="0.39370078740157483" bottom="0.39370078740157483" header="0.51181102362204722" footer="0.51181102362204722"/>
  <pageSetup paperSize="9" orientation="portrait"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9">
    <tabColor rgb="FF9999FF"/>
  </sheetPr>
  <dimension ref="A1:BX361"/>
  <sheetViews>
    <sheetView showGridLines="0" topLeftCell="A29" zoomScaleNormal="100" zoomScaleSheetLayoutView="100" workbookViewId="0">
      <selection sqref="A1:S1"/>
    </sheetView>
  </sheetViews>
  <sheetFormatPr baseColWidth="10" defaultColWidth="11.42578125" defaultRowHeight="12.75"/>
  <cols>
    <col min="1" max="76" width="5" style="123" customWidth="1"/>
    <col min="77" max="16384" width="11.42578125" style="123"/>
  </cols>
  <sheetData>
    <row r="1" spans="1:76">
      <c r="A1" s="1253" t="s">
        <v>680</v>
      </c>
      <c r="B1" s="1253"/>
      <c r="C1" s="1253"/>
      <c r="D1" s="1253"/>
      <c r="E1" s="1253"/>
      <c r="F1" s="1253"/>
      <c r="G1" s="1253"/>
      <c r="H1" s="1253"/>
      <c r="I1" s="1253"/>
      <c r="J1" s="1253"/>
      <c r="K1" s="1253"/>
      <c r="L1" s="1253"/>
      <c r="M1" s="1253"/>
      <c r="N1" s="1253"/>
      <c r="O1" s="1253"/>
      <c r="P1" s="1253"/>
      <c r="Q1" s="1253"/>
      <c r="R1" s="1253"/>
      <c r="S1" s="1253"/>
      <c r="T1" s="1253" t="s">
        <v>681</v>
      </c>
      <c r="U1" s="1253"/>
      <c r="V1" s="1253"/>
      <c r="W1" s="1253"/>
      <c r="X1" s="1253"/>
      <c r="Y1" s="1253"/>
      <c r="Z1" s="1253"/>
      <c r="AA1" s="1253"/>
      <c r="AB1" s="1253"/>
      <c r="AC1" s="1253"/>
      <c r="AD1" s="1253"/>
      <c r="AE1" s="1253"/>
      <c r="AF1" s="1253"/>
      <c r="AG1" s="1253"/>
      <c r="AH1" s="1253"/>
      <c r="AI1" s="1253"/>
      <c r="AJ1" s="1253"/>
      <c r="AK1" s="1253"/>
      <c r="AL1" s="1253"/>
      <c r="AM1" s="1253" t="s">
        <v>682</v>
      </c>
      <c r="AN1" s="1253"/>
      <c r="AO1" s="1253"/>
      <c r="AP1" s="1253"/>
      <c r="AQ1" s="1253"/>
      <c r="AR1" s="1253"/>
      <c r="AS1" s="1253"/>
      <c r="AT1" s="1253"/>
      <c r="AU1" s="1253"/>
      <c r="AV1" s="1253"/>
      <c r="AW1" s="1253"/>
      <c r="AX1" s="1253"/>
      <c r="AY1" s="1253"/>
      <c r="AZ1" s="1253"/>
      <c r="BA1" s="1253"/>
      <c r="BB1" s="1253"/>
      <c r="BC1" s="1253"/>
      <c r="BD1" s="1253"/>
      <c r="BE1" s="1253"/>
      <c r="BF1" s="1253" t="s">
        <v>683</v>
      </c>
      <c r="BG1" s="1253"/>
      <c r="BH1" s="1253"/>
      <c r="BI1" s="1253"/>
      <c r="BJ1" s="1253"/>
      <c r="BK1" s="1253"/>
      <c r="BL1" s="1253"/>
      <c r="BM1" s="1253"/>
      <c r="BN1" s="1253"/>
      <c r="BO1" s="1253"/>
      <c r="BP1" s="1253"/>
      <c r="BQ1" s="1253"/>
      <c r="BR1" s="1253"/>
      <c r="BS1" s="1253"/>
      <c r="BT1" s="1253"/>
      <c r="BU1" s="1253"/>
      <c r="BV1" s="1253"/>
      <c r="BW1" s="1253"/>
      <c r="BX1" s="1253"/>
    </row>
    <row r="3" spans="1:76">
      <c r="A3" s="123" t="s">
        <v>39</v>
      </c>
      <c r="D3" s="1488" t="str">
        <f>IF('Cover Sheet'!$D$14&gt;0,'Cover Sheet'!$D$14,"")</f>
        <v/>
      </c>
      <c r="E3" s="1488"/>
      <c r="F3" s="1488"/>
      <c r="G3" s="1488"/>
      <c r="H3" s="1488"/>
      <c r="I3" s="1488"/>
      <c r="J3" s="1488"/>
      <c r="K3" s="123" t="s">
        <v>40</v>
      </c>
      <c r="O3" s="1488" t="str">
        <f>IF('Cover Sheet'!O14&gt;0,'Cover Sheet'!O14,"")</f>
        <v/>
      </c>
      <c r="P3" s="1488"/>
      <c r="Q3" s="1488"/>
      <c r="R3" s="1488"/>
      <c r="S3" s="1488"/>
      <c r="T3" s="123" t="s">
        <v>39</v>
      </c>
      <c r="W3" s="1488" t="str">
        <f>IF('Cover Sheet'!$D$14&gt;0,'Cover Sheet'!$D$14,"")</f>
        <v/>
      </c>
      <c r="X3" s="1488"/>
      <c r="Y3" s="1488"/>
      <c r="Z3" s="1488"/>
      <c r="AA3" s="1488"/>
      <c r="AB3" s="1488"/>
      <c r="AC3" s="1488"/>
      <c r="AD3" s="123" t="s">
        <v>40</v>
      </c>
      <c r="AH3" s="1488" t="str">
        <f>IF('Cover Sheet'!O14&gt;0,'Cover Sheet'!O14,"")</f>
        <v/>
      </c>
      <c r="AI3" s="1488"/>
      <c r="AJ3" s="1488"/>
      <c r="AK3" s="1488"/>
      <c r="AL3" s="1488"/>
      <c r="AM3" s="123" t="s">
        <v>39</v>
      </c>
      <c r="AP3" s="1488" t="str">
        <f>IF('Cover Sheet'!$D$14&gt;0,'Cover Sheet'!$D$14,"")</f>
        <v/>
      </c>
      <c r="AQ3" s="1488"/>
      <c r="AR3" s="1488"/>
      <c r="AS3" s="1488"/>
      <c r="AT3" s="1488"/>
      <c r="AU3" s="1488"/>
      <c r="AV3" s="1488"/>
      <c r="AW3" s="123" t="s">
        <v>40</v>
      </c>
      <c r="BA3" s="1488" t="str">
        <f>IF('Cover Sheet'!O14&gt;0,'Cover Sheet'!O14,"")</f>
        <v/>
      </c>
      <c r="BB3" s="1488"/>
      <c r="BC3" s="1488"/>
      <c r="BD3" s="1488"/>
      <c r="BE3" s="1488"/>
      <c r="BF3" s="123" t="s">
        <v>39</v>
      </c>
      <c r="BI3" s="1488" t="str">
        <f>IF('Cover Sheet'!$D$14&gt;0,'Cover Sheet'!$D$14,"")</f>
        <v/>
      </c>
      <c r="BJ3" s="1488"/>
      <c r="BK3" s="1488"/>
      <c r="BL3" s="1488"/>
      <c r="BM3" s="1488"/>
      <c r="BN3" s="1488"/>
      <c r="BO3" s="1488"/>
      <c r="BP3" s="123" t="s">
        <v>40</v>
      </c>
      <c r="BT3" s="1488" t="str">
        <f>IF('Cover Sheet'!O14&gt;0,'Cover Sheet'!O14,"")</f>
        <v/>
      </c>
      <c r="BU3" s="1488"/>
      <c r="BV3" s="1488"/>
      <c r="BW3" s="1488"/>
      <c r="BX3" s="1488"/>
    </row>
    <row r="5" spans="1:76" ht="12.75" customHeight="1">
      <c r="A5" s="1227"/>
      <c r="B5" s="1228"/>
      <c r="C5" s="1228"/>
      <c r="D5" s="1228"/>
      <c r="E5" s="1228"/>
      <c r="F5" s="1228"/>
      <c r="G5" s="1228"/>
      <c r="H5" s="1228"/>
      <c r="I5" s="1228"/>
      <c r="J5" s="1228"/>
      <c r="K5" s="1228"/>
      <c r="L5" s="1228"/>
      <c r="M5" s="1228"/>
      <c r="N5" s="1228"/>
      <c r="O5" s="1228"/>
      <c r="P5" s="1228"/>
      <c r="Q5" s="1228"/>
      <c r="R5" s="1228"/>
      <c r="S5" s="1229"/>
      <c r="T5" s="1227"/>
      <c r="U5" s="1228"/>
      <c r="V5" s="1228"/>
      <c r="W5" s="1228"/>
      <c r="X5" s="1228"/>
      <c r="Y5" s="1228"/>
      <c r="Z5" s="1228"/>
      <c r="AA5" s="1228"/>
      <c r="AB5" s="1228"/>
      <c r="AC5" s="1228"/>
      <c r="AD5" s="1228"/>
      <c r="AE5" s="1228"/>
      <c r="AF5" s="1228"/>
      <c r="AG5" s="1228"/>
      <c r="AH5" s="1228"/>
      <c r="AI5" s="1228"/>
      <c r="AJ5" s="1228"/>
      <c r="AK5" s="1228"/>
      <c r="AL5" s="1229"/>
      <c r="AM5" s="1227"/>
      <c r="AN5" s="1228"/>
      <c r="AO5" s="1228"/>
      <c r="AP5" s="1228"/>
      <c r="AQ5" s="1228"/>
      <c r="AR5" s="1228"/>
      <c r="AS5" s="1228"/>
      <c r="AT5" s="1228"/>
      <c r="AU5" s="1228"/>
      <c r="AV5" s="1228"/>
      <c r="AW5" s="1228"/>
      <c r="AX5" s="1228"/>
      <c r="AY5" s="1228"/>
      <c r="AZ5" s="1228"/>
      <c r="BA5" s="1228"/>
      <c r="BB5" s="1228"/>
      <c r="BC5" s="1228"/>
      <c r="BD5" s="1228"/>
      <c r="BE5" s="1229"/>
      <c r="BF5" s="1227"/>
      <c r="BG5" s="1228"/>
      <c r="BH5" s="1228"/>
      <c r="BI5" s="1228"/>
      <c r="BJ5" s="1228"/>
      <c r="BK5" s="1228"/>
      <c r="BL5" s="1228"/>
      <c r="BM5" s="1228"/>
      <c r="BN5" s="1228"/>
      <c r="BO5" s="1228"/>
      <c r="BP5" s="1228"/>
      <c r="BQ5" s="1228"/>
      <c r="BR5" s="1228"/>
      <c r="BS5" s="1228"/>
      <c r="BT5" s="1228"/>
      <c r="BU5" s="1228"/>
      <c r="BV5" s="1228"/>
      <c r="BW5" s="1228"/>
      <c r="BX5" s="1229"/>
    </row>
    <row r="6" spans="1:76">
      <c r="A6" s="28"/>
      <c r="B6" s="28"/>
      <c r="C6" s="26"/>
      <c r="D6" s="28"/>
      <c r="E6" s="26"/>
      <c r="F6" s="26"/>
      <c r="G6" s="26"/>
      <c r="H6" s="26"/>
      <c r="I6" s="26"/>
      <c r="J6" s="26"/>
      <c r="K6" s="26"/>
      <c r="L6" s="26"/>
      <c r="M6" s="26"/>
      <c r="N6" s="26"/>
      <c r="O6" s="26"/>
      <c r="P6" s="26"/>
      <c r="Q6" s="26"/>
      <c r="R6" s="26"/>
      <c r="S6" s="27"/>
      <c r="T6" s="28"/>
      <c r="U6" s="28"/>
      <c r="V6" s="26"/>
      <c r="W6" s="28"/>
      <c r="X6" s="26"/>
      <c r="Y6" s="26"/>
      <c r="Z6" s="26"/>
      <c r="AA6" s="26"/>
      <c r="AB6" s="26"/>
      <c r="AC6" s="26"/>
      <c r="AD6" s="26"/>
      <c r="AE6" s="26"/>
      <c r="AF6" s="26"/>
      <c r="AG6" s="26"/>
      <c r="AH6" s="26"/>
      <c r="AI6" s="26"/>
      <c r="AJ6" s="26"/>
      <c r="AK6" s="26"/>
      <c r="AL6" s="27"/>
      <c r="AM6" s="28"/>
      <c r="AN6" s="28"/>
      <c r="AO6" s="26"/>
      <c r="AP6" s="28"/>
      <c r="AQ6" s="26"/>
      <c r="AR6" s="26"/>
      <c r="AS6" s="26"/>
      <c r="AT6" s="26"/>
      <c r="AU6" s="26"/>
      <c r="AV6" s="26"/>
      <c r="AW6" s="26"/>
      <c r="AX6" s="26"/>
      <c r="AY6" s="26"/>
      <c r="AZ6" s="26"/>
      <c r="BA6" s="26"/>
      <c r="BB6" s="26"/>
      <c r="BC6" s="26"/>
      <c r="BD6" s="26"/>
      <c r="BE6" s="27"/>
      <c r="BF6" s="28"/>
      <c r="BG6" s="28"/>
      <c r="BH6" s="26"/>
      <c r="BI6" s="28"/>
      <c r="BJ6" s="26"/>
      <c r="BK6" s="26"/>
      <c r="BL6" s="26"/>
      <c r="BM6" s="26"/>
      <c r="BN6" s="26"/>
      <c r="BO6" s="26"/>
      <c r="BP6" s="26"/>
      <c r="BQ6" s="26"/>
      <c r="BR6" s="26"/>
      <c r="BS6" s="26"/>
      <c r="BT6" s="26"/>
      <c r="BU6" s="26"/>
      <c r="BV6" s="26"/>
      <c r="BW6" s="26"/>
      <c r="BX6" s="27"/>
    </row>
    <row r="7" spans="1:76">
      <c r="A7" s="28"/>
      <c r="B7" s="388" t="s">
        <v>227</v>
      </c>
      <c r="C7" s="26"/>
      <c r="D7" s="28"/>
      <c r="E7" s="26"/>
      <c r="F7" s="26"/>
      <c r="G7" s="26"/>
      <c r="H7" s="26"/>
      <c r="I7" s="26"/>
      <c r="J7" s="26"/>
      <c r="K7" s="26"/>
      <c r="L7" s="26"/>
      <c r="M7" s="26"/>
      <c r="N7" s="26"/>
      <c r="O7" s="26"/>
      <c r="P7" s="26"/>
      <c r="Q7" s="26"/>
      <c r="R7" s="26"/>
      <c r="S7" s="27"/>
      <c r="T7" s="28"/>
      <c r="U7" s="388" t="s">
        <v>227</v>
      </c>
      <c r="V7" s="26"/>
      <c r="W7" s="28"/>
      <c r="X7" s="26"/>
      <c r="Y7" s="26"/>
      <c r="Z7" s="26"/>
      <c r="AA7" s="26"/>
      <c r="AB7" s="26"/>
      <c r="AC7" s="26"/>
      <c r="AD7" s="26"/>
      <c r="AE7" s="26"/>
      <c r="AF7" s="26"/>
      <c r="AG7" s="26"/>
      <c r="AH7" s="26"/>
      <c r="AI7" s="26"/>
      <c r="AJ7" s="26"/>
      <c r="AK7" s="26"/>
      <c r="AL7" s="27"/>
      <c r="AM7" s="28"/>
      <c r="AN7" s="388" t="s">
        <v>227</v>
      </c>
      <c r="AO7" s="26"/>
      <c r="AP7" s="28"/>
      <c r="AQ7" s="26"/>
      <c r="AR7" s="26"/>
      <c r="AS7" s="26"/>
      <c r="AT7" s="26"/>
      <c r="AU7" s="26"/>
      <c r="AV7" s="26"/>
      <c r="AW7" s="26"/>
      <c r="AX7" s="26"/>
      <c r="AY7" s="26"/>
      <c r="AZ7" s="26"/>
      <c r="BA7" s="26"/>
      <c r="BB7" s="26"/>
      <c r="BC7" s="26"/>
      <c r="BD7" s="26"/>
      <c r="BE7" s="27"/>
      <c r="BF7" s="28"/>
      <c r="BG7" s="388" t="s">
        <v>227</v>
      </c>
      <c r="BH7" s="26"/>
      <c r="BI7" s="28"/>
      <c r="BJ7" s="26"/>
      <c r="BK7" s="26"/>
      <c r="BL7" s="26"/>
      <c r="BM7" s="26"/>
      <c r="BN7" s="26"/>
      <c r="BO7" s="26"/>
      <c r="BP7" s="26"/>
      <c r="BQ7" s="26"/>
      <c r="BR7" s="26"/>
      <c r="BS7" s="26"/>
      <c r="BT7" s="26"/>
      <c r="BU7" s="26"/>
      <c r="BV7" s="26"/>
      <c r="BW7" s="26"/>
      <c r="BX7" s="27"/>
    </row>
    <row r="8" spans="1:76">
      <c r="A8" s="28"/>
      <c r="B8" s="252"/>
      <c r="C8" s="26"/>
      <c r="D8" s="28"/>
      <c r="E8" s="26"/>
      <c r="F8" s="26"/>
      <c r="G8" s="26"/>
      <c r="H8" s="26"/>
      <c r="I8" s="26"/>
      <c r="J8" s="26"/>
      <c r="K8" s="26"/>
      <c r="L8" s="26"/>
      <c r="M8" s="26"/>
      <c r="N8" s="26"/>
      <c r="O8" s="26"/>
      <c r="P8" s="26"/>
      <c r="Q8" s="26"/>
      <c r="R8" s="26"/>
      <c r="S8" s="27"/>
      <c r="T8" s="28"/>
      <c r="U8" s="252"/>
      <c r="V8" s="26"/>
      <c r="W8" s="28"/>
      <c r="X8" s="26"/>
      <c r="Y8" s="26"/>
      <c r="Z8" s="26"/>
      <c r="AA8" s="26"/>
      <c r="AB8" s="26"/>
      <c r="AC8" s="26"/>
      <c r="AD8" s="26"/>
      <c r="AE8" s="26"/>
      <c r="AF8" s="26"/>
      <c r="AG8" s="26"/>
      <c r="AH8" s="26"/>
      <c r="AI8" s="26"/>
      <c r="AJ8" s="26"/>
      <c r="AK8" s="26"/>
      <c r="AL8" s="27"/>
      <c r="AM8" s="28"/>
      <c r="AN8" s="252"/>
      <c r="AO8" s="26"/>
      <c r="AP8" s="28"/>
      <c r="AQ8" s="26"/>
      <c r="AR8" s="26"/>
      <c r="AS8" s="26"/>
      <c r="AT8" s="26"/>
      <c r="AU8" s="26"/>
      <c r="AV8" s="26"/>
      <c r="AW8" s="26"/>
      <c r="AX8" s="26"/>
      <c r="AY8" s="26"/>
      <c r="AZ8" s="26"/>
      <c r="BA8" s="26"/>
      <c r="BB8" s="26"/>
      <c r="BC8" s="26"/>
      <c r="BD8" s="26"/>
      <c r="BE8" s="27"/>
      <c r="BF8" s="28"/>
      <c r="BG8" s="252"/>
      <c r="BH8" s="26"/>
      <c r="BI8" s="28"/>
      <c r="BJ8" s="26"/>
      <c r="BK8" s="26"/>
      <c r="BL8" s="26"/>
      <c r="BM8" s="26"/>
      <c r="BN8" s="26"/>
      <c r="BO8" s="26"/>
      <c r="BP8" s="26"/>
      <c r="BQ8" s="26"/>
      <c r="BR8" s="26"/>
      <c r="BS8" s="26"/>
      <c r="BT8" s="26"/>
      <c r="BU8" s="26"/>
      <c r="BV8" s="26"/>
      <c r="BW8" s="26"/>
      <c r="BX8" s="27"/>
    </row>
    <row r="9" spans="1:76">
      <c r="A9" s="28"/>
      <c r="B9" s="388" t="s">
        <v>228</v>
      </c>
      <c r="C9" s="26"/>
      <c r="D9" s="28"/>
      <c r="E9" s="26"/>
      <c r="F9" s="26"/>
      <c r="G9" s="26"/>
      <c r="H9" s="26"/>
      <c r="I9" s="26"/>
      <c r="J9" s="26"/>
      <c r="K9" s="26"/>
      <c r="L9" s="26"/>
      <c r="M9" s="26"/>
      <c r="N9" s="26"/>
      <c r="O9" s="26"/>
      <c r="P9" s="26"/>
      <c r="Q9" s="26"/>
      <c r="R9" s="26"/>
      <c r="S9" s="27"/>
      <c r="T9" s="28"/>
      <c r="U9" s="388" t="s">
        <v>228</v>
      </c>
      <c r="V9" s="26"/>
      <c r="W9" s="28"/>
      <c r="X9" s="26"/>
      <c r="Y9" s="26"/>
      <c r="Z9" s="26"/>
      <c r="AA9" s="26"/>
      <c r="AB9" s="26"/>
      <c r="AC9" s="26"/>
      <c r="AD9" s="26"/>
      <c r="AE9" s="26"/>
      <c r="AF9" s="26"/>
      <c r="AG9" s="26"/>
      <c r="AH9" s="26"/>
      <c r="AI9" s="26"/>
      <c r="AJ9" s="26"/>
      <c r="AK9" s="26"/>
      <c r="AL9" s="27"/>
      <c r="AM9" s="28"/>
      <c r="AN9" s="388" t="s">
        <v>228</v>
      </c>
      <c r="AO9" s="26"/>
      <c r="AP9" s="28"/>
      <c r="AQ9" s="26"/>
      <c r="AR9" s="26"/>
      <c r="AS9" s="26"/>
      <c r="AT9" s="26"/>
      <c r="AU9" s="26"/>
      <c r="AV9" s="26"/>
      <c r="AW9" s="26"/>
      <c r="AX9" s="26"/>
      <c r="AY9" s="26"/>
      <c r="AZ9" s="26"/>
      <c r="BA9" s="26"/>
      <c r="BB9" s="26"/>
      <c r="BC9" s="26"/>
      <c r="BD9" s="26"/>
      <c r="BE9" s="27"/>
      <c r="BF9" s="28"/>
      <c r="BG9" s="388" t="s">
        <v>228</v>
      </c>
      <c r="BH9" s="26"/>
      <c r="BI9" s="28"/>
      <c r="BJ9" s="26"/>
      <c r="BK9" s="26"/>
      <c r="BL9" s="26"/>
      <c r="BM9" s="26"/>
      <c r="BN9" s="26"/>
      <c r="BO9" s="26"/>
      <c r="BP9" s="26"/>
      <c r="BQ9" s="26"/>
      <c r="BR9" s="26"/>
      <c r="BS9" s="26"/>
      <c r="BT9" s="26"/>
      <c r="BU9" s="26"/>
      <c r="BV9" s="26"/>
      <c r="BW9" s="26"/>
      <c r="BX9" s="27"/>
    </row>
    <row r="10" spans="1:76">
      <c r="A10" s="28"/>
      <c r="B10" s="252"/>
      <c r="C10" s="26"/>
      <c r="D10" s="26"/>
      <c r="E10" s="26"/>
      <c r="F10" s="26"/>
      <c r="G10" s="26"/>
      <c r="H10" s="26"/>
      <c r="I10" s="26"/>
      <c r="J10" s="26"/>
      <c r="K10" s="26"/>
      <c r="L10" s="26"/>
      <c r="M10" s="26"/>
      <c r="N10" s="26"/>
      <c r="O10" s="26"/>
      <c r="P10" s="26"/>
      <c r="Q10" s="26"/>
      <c r="R10" s="26"/>
      <c r="S10" s="27"/>
      <c r="T10" s="28"/>
      <c r="U10" s="252"/>
      <c r="V10" s="26"/>
      <c r="W10" s="26"/>
      <c r="X10" s="26"/>
      <c r="Y10" s="26"/>
      <c r="Z10" s="26"/>
      <c r="AA10" s="26"/>
      <c r="AB10" s="26"/>
      <c r="AC10" s="26"/>
      <c r="AD10" s="26"/>
      <c r="AE10" s="26"/>
      <c r="AF10" s="26"/>
      <c r="AG10" s="26"/>
      <c r="AH10" s="26"/>
      <c r="AI10" s="26"/>
      <c r="AJ10" s="26"/>
      <c r="AK10" s="26"/>
      <c r="AL10" s="27"/>
      <c r="AM10" s="28"/>
      <c r="AN10" s="252"/>
      <c r="AO10" s="26"/>
      <c r="AP10" s="26"/>
      <c r="AQ10" s="26"/>
      <c r="AR10" s="26"/>
      <c r="AS10" s="26"/>
      <c r="AT10" s="26"/>
      <c r="AU10" s="26"/>
      <c r="AV10" s="26"/>
      <c r="AW10" s="26"/>
      <c r="AX10" s="26"/>
      <c r="AY10" s="26"/>
      <c r="AZ10" s="26"/>
      <c r="BA10" s="26"/>
      <c r="BB10" s="26"/>
      <c r="BC10" s="26"/>
      <c r="BD10" s="26"/>
      <c r="BE10" s="27"/>
      <c r="BF10" s="28"/>
      <c r="BG10" s="252"/>
      <c r="BH10" s="26"/>
      <c r="BI10" s="26"/>
      <c r="BJ10" s="26"/>
      <c r="BK10" s="26"/>
      <c r="BL10" s="26"/>
      <c r="BM10" s="26"/>
      <c r="BN10" s="26"/>
      <c r="BO10" s="26"/>
      <c r="BP10" s="26"/>
      <c r="BQ10" s="26"/>
      <c r="BR10" s="26"/>
      <c r="BS10" s="26"/>
      <c r="BT10" s="26"/>
      <c r="BU10" s="26"/>
      <c r="BV10" s="26"/>
      <c r="BW10" s="26"/>
      <c r="BX10" s="27"/>
    </row>
    <row r="11" spans="1:76">
      <c r="A11" s="25"/>
      <c r="B11" s="388" t="s">
        <v>229</v>
      </c>
      <c r="C11" s="26"/>
      <c r="D11" s="26"/>
      <c r="E11" s="26"/>
      <c r="F11" s="26"/>
      <c r="G11" s="26"/>
      <c r="H11" s="26"/>
      <c r="I11" s="26"/>
      <c r="J11" s="26"/>
      <c r="K11" s="26"/>
      <c r="L11" s="26"/>
      <c r="M11" s="26"/>
      <c r="N11" s="26"/>
      <c r="O11" s="26"/>
      <c r="P11" s="26"/>
      <c r="Q11" s="26"/>
      <c r="R11" s="26"/>
      <c r="S11" s="27"/>
      <c r="T11" s="25"/>
      <c r="U11" s="388" t="s">
        <v>229</v>
      </c>
      <c r="V11" s="26"/>
      <c r="W11" s="26"/>
      <c r="X11" s="26"/>
      <c r="Y11" s="26"/>
      <c r="Z11" s="26"/>
      <c r="AA11" s="26"/>
      <c r="AB11" s="26"/>
      <c r="AC11" s="26"/>
      <c r="AD11" s="26"/>
      <c r="AE11" s="26"/>
      <c r="AF11" s="26"/>
      <c r="AG11" s="26"/>
      <c r="AH11" s="26"/>
      <c r="AI11" s="26"/>
      <c r="AJ11" s="26"/>
      <c r="AK11" s="26"/>
      <c r="AL11" s="27"/>
      <c r="AM11" s="25"/>
      <c r="AN11" s="388" t="s">
        <v>229</v>
      </c>
      <c r="AO11" s="26"/>
      <c r="AP11" s="26"/>
      <c r="AQ11" s="26"/>
      <c r="AR11" s="26"/>
      <c r="AS11" s="26"/>
      <c r="AT11" s="26"/>
      <c r="AU11" s="26"/>
      <c r="AV11" s="26"/>
      <c r="AW11" s="26"/>
      <c r="AX11" s="26"/>
      <c r="AY11" s="26"/>
      <c r="AZ11" s="26"/>
      <c r="BA11" s="26"/>
      <c r="BB11" s="26"/>
      <c r="BC11" s="26"/>
      <c r="BD11" s="26"/>
      <c r="BE11" s="27"/>
      <c r="BF11" s="25"/>
      <c r="BG11" s="388" t="s">
        <v>229</v>
      </c>
      <c r="BH11" s="26"/>
      <c r="BI11" s="26"/>
      <c r="BJ11" s="26"/>
      <c r="BK11" s="26"/>
      <c r="BL11" s="26"/>
      <c r="BM11" s="26"/>
      <c r="BN11" s="26"/>
      <c r="BO11" s="26"/>
      <c r="BP11" s="26"/>
      <c r="BQ11" s="26"/>
      <c r="BR11" s="26"/>
      <c r="BS11" s="26"/>
      <c r="BT11" s="26"/>
      <c r="BU11" s="26"/>
      <c r="BV11" s="26"/>
      <c r="BW11" s="26"/>
      <c r="BX11" s="27"/>
    </row>
    <row r="12" spans="1:76">
      <c r="A12" s="177"/>
      <c r="B12" s="178"/>
      <c r="C12" s="178"/>
      <c r="D12" s="178"/>
      <c r="E12" s="178"/>
      <c r="F12" s="178"/>
      <c r="G12" s="178"/>
      <c r="H12" s="178"/>
      <c r="I12" s="178"/>
      <c r="J12" s="178"/>
      <c r="K12" s="178"/>
      <c r="L12" s="178"/>
      <c r="M12" s="178"/>
      <c r="N12" s="178"/>
      <c r="O12" s="178"/>
      <c r="P12" s="178"/>
      <c r="Q12" s="178"/>
      <c r="R12" s="178"/>
      <c r="S12" s="179"/>
      <c r="T12" s="177"/>
      <c r="U12" s="178"/>
      <c r="V12" s="178"/>
      <c r="W12" s="178"/>
      <c r="X12" s="178"/>
      <c r="Y12" s="178"/>
      <c r="Z12" s="178"/>
      <c r="AA12" s="178"/>
      <c r="AB12" s="178"/>
      <c r="AC12" s="178"/>
      <c r="AD12" s="178"/>
      <c r="AE12" s="178"/>
      <c r="AF12" s="178"/>
      <c r="AG12" s="178"/>
      <c r="AH12" s="178"/>
      <c r="AI12" s="178"/>
      <c r="AJ12" s="178"/>
      <c r="AK12" s="178"/>
      <c r="AL12" s="179"/>
      <c r="AM12" s="177"/>
      <c r="AN12" s="178"/>
      <c r="AO12" s="178"/>
      <c r="AP12" s="178"/>
      <c r="AQ12" s="178"/>
      <c r="AR12" s="178"/>
      <c r="AS12" s="178"/>
      <c r="AT12" s="178"/>
      <c r="AU12" s="178"/>
      <c r="AV12" s="178"/>
      <c r="AW12" s="178"/>
      <c r="AX12" s="178"/>
      <c r="AY12" s="178"/>
      <c r="AZ12" s="178"/>
      <c r="BA12" s="178"/>
      <c r="BB12" s="178"/>
      <c r="BC12" s="178"/>
      <c r="BD12" s="178"/>
      <c r="BE12" s="179"/>
      <c r="BF12" s="177"/>
      <c r="BG12" s="178"/>
      <c r="BH12" s="178"/>
      <c r="BI12" s="178"/>
      <c r="BJ12" s="178"/>
      <c r="BK12" s="178"/>
      <c r="BL12" s="178"/>
      <c r="BM12" s="178"/>
      <c r="BN12" s="178"/>
      <c r="BO12" s="178"/>
      <c r="BP12" s="178"/>
      <c r="BQ12" s="178"/>
      <c r="BR12" s="178"/>
      <c r="BS12" s="178"/>
      <c r="BT12" s="178"/>
      <c r="BU12" s="178"/>
      <c r="BV12" s="178"/>
      <c r="BW12" s="178"/>
      <c r="BX12" s="179"/>
    </row>
    <row r="13" spans="1:76">
      <c r="A13" s="177"/>
      <c r="B13" s="178"/>
      <c r="C13" s="178"/>
      <c r="D13" s="178"/>
      <c r="E13" s="178"/>
      <c r="F13" s="178"/>
      <c r="G13" s="181"/>
      <c r="H13" s="178"/>
      <c r="I13" s="178"/>
      <c r="J13" s="178"/>
      <c r="K13" s="178"/>
      <c r="L13" s="178"/>
      <c r="M13" s="178"/>
      <c r="N13" s="178"/>
      <c r="O13" s="178"/>
      <c r="P13" s="178"/>
      <c r="Q13" s="178"/>
      <c r="R13" s="178"/>
      <c r="S13" s="179"/>
      <c r="T13" s="177"/>
      <c r="U13" s="178"/>
      <c r="V13" s="178"/>
      <c r="W13" s="178"/>
      <c r="X13" s="178"/>
      <c r="Y13" s="178"/>
      <c r="Z13" s="181"/>
      <c r="AA13" s="178"/>
      <c r="AB13" s="178"/>
      <c r="AC13" s="178"/>
      <c r="AD13" s="178"/>
      <c r="AE13" s="178"/>
      <c r="AF13" s="178"/>
      <c r="AG13" s="178"/>
      <c r="AH13" s="178"/>
      <c r="AI13" s="178"/>
      <c r="AJ13" s="178"/>
      <c r="AK13" s="178"/>
      <c r="AL13" s="179"/>
      <c r="AM13" s="177"/>
      <c r="AN13" s="178"/>
      <c r="AO13" s="178"/>
      <c r="AP13" s="178"/>
      <c r="AQ13" s="178"/>
      <c r="AR13" s="178"/>
      <c r="AS13" s="181"/>
      <c r="AT13" s="178"/>
      <c r="AU13" s="178"/>
      <c r="AV13" s="178"/>
      <c r="AW13" s="178"/>
      <c r="AX13" s="178"/>
      <c r="AY13" s="178"/>
      <c r="AZ13" s="178"/>
      <c r="BA13" s="178"/>
      <c r="BB13" s="178"/>
      <c r="BC13" s="178"/>
      <c r="BD13" s="178"/>
      <c r="BE13" s="179"/>
      <c r="BF13" s="177"/>
      <c r="BG13" s="178"/>
      <c r="BH13" s="178"/>
      <c r="BI13" s="178"/>
      <c r="BJ13" s="178"/>
      <c r="BK13" s="178"/>
      <c r="BL13" s="181"/>
      <c r="BM13" s="178"/>
      <c r="BN13" s="178"/>
      <c r="BO13" s="178"/>
      <c r="BP13" s="178"/>
      <c r="BQ13" s="178"/>
      <c r="BR13" s="178"/>
      <c r="BS13" s="178"/>
      <c r="BT13" s="178"/>
      <c r="BU13" s="178"/>
      <c r="BV13" s="178"/>
      <c r="BW13" s="178"/>
      <c r="BX13" s="179"/>
    </row>
    <row r="14" spans="1:76">
      <c r="A14" s="177"/>
      <c r="B14" s="178"/>
      <c r="C14" s="178"/>
      <c r="D14" s="178"/>
      <c r="E14" s="178"/>
      <c r="F14" s="178"/>
      <c r="G14" s="178"/>
      <c r="H14" s="178"/>
      <c r="I14" s="178"/>
      <c r="J14" s="178"/>
      <c r="K14" s="178"/>
      <c r="L14" s="178"/>
      <c r="M14" s="178"/>
      <c r="N14" s="178"/>
      <c r="O14" s="178"/>
      <c r="P14" s="178"/>
      <c r="Q14" s="178"/>
      <c r="R14" s="178"/>
      <c r="S14" s="179"/>
      <c r="T14" s="177"/>
      <c r="U14" s="178"/>
      <c r="V14" s="178"/>
      <c r="W14" s="178"/>
      <c r="X14" s="178"/>
      <c r="Y14" s="178"/>
      <c r="Z14" s="178"/>
      <c r="AA14" s="178"/>
      <c r="AB14" s="178"/>
      <c r="AC14" s="178"/>
      <c r="AD14" s="178"/>
      <c r="AE14" s="178"/>
      <c r="AF14" s="178"/>
      <c r="AG14" s="178"/>
      <c r="AH14" s="178"/>
      <c r="AI14" s="178"/>
      <c r="AJ14" s="178"/>
      <c r="AK14" s="178"/>
      <c r="AL14" s="179"/>
      <c r="AM14" s="177"/>
      <c r="AN14" s="178"/>
      <c r="AO14" s="178"/>
      <c r="AP14" s="178"/>
      <c r="AQ14" s="178"/>
      <c r="AR14" s="178"/>
      <c r="AS14" s="178"/>
      <c r="AT14" s="178"/>
      <c r="AU14" s="178"/>
      <c r="AV14" s="178"/>
      <c r="AW14" s="178"/>
      <c r="AX14" s="178"/>
      <c r="AY14" s="178"/>
      <c r="AZ14" s="178"/>
      <c r="BA14" s="178"/>
      <c r="BB14" s="178"/>
      <c r="BC14" s="178"/>
      <c r="BD14" s="178"/>
      <c r="BE14" s="179"/>
      <c r="BF14" s="177"/>
      <c r="BG14" s="178"/>
      <c r="BH14" s="178"/>
      <c r="BI14" s="178"/>
      <c r="BJ14" s="178"/>
      <c r="BK14" s="178"/>
      <c r="BL14" s="178"/>
      <c r="BM14" s="178"/>
      <c r="BN14" s="178"/>
      <c r="BO14" s="178"/>
      <c r="BP14" s="178"/>
      <c r="BQ14" s="178"/>
      <c r="BR14" s="178"/>
      <c r="BS14" s="178"/>
      <c r="BT14" s="178"/>
      <c r="BU14" s="178"/>
      <c r="BV14" s="178"/>
      <c r="BW14" s="178"/>
      <c r="BX14" s="179"/>
    </row>
    <row r="15" spans="1:76">
      <c r="A15" s="177"/>
      <c r="B15" s="178"/>
      <c r="C15" s="178"/>
      <c r="D15" s="178"/>
      <c r="E15" s="178"/>
      <c r="F15" s="178"/>
      <c r="G15" s="178"/>
      <c r="H15" s="178"/>
      <c r="I15" s="178"/>
      <c r="J15" s="178"/>
      <c r="K15" s="178"/>
      <c r="L15" s="178"/>
      <c r="M15" s="178"/>
      <c r="N15" s="178"/>
      <c r="O15" s="178"/>
      <c r="P15" s="178"/>
      <c r="Q15" s="178"/>
      <c r="R15" s="178"/>
      <c r="S15" s="179"/>
      <c r="T15" s="177"/>
      <c r="U15" s="178"/>
      <c r="V15" s="178"/>
      <c r="W15" s="178"/>
      <c r="X15" s="178"/>
      <c r="Y15" s="178"/>
      <c r="Z15" s="178"/>
      <c r="AA15" s="178"/>
      <c r="AB15" s="178"/>
      <c r="AC15" s="178"/>
      <c r="AD15" s="178"/>
      <c r="AE15" s="178"/>
      <c r="AF15" s="178"/>
      <c r="AG15" s="178"/>
      <c r="AH15" s="178"/>
      <c r="AI15" s="178"/>
      <c r="AJ15" s="178"/>
      <c r="AK15" s="178"/>
      <c r="AL15" s="179"/>
      <c r="AM15" s="177"/>
      <c r="AN15" s="178"/>
      <c r="AO15" s="178"/>
      <c r="AP15" s="178"/>
      <c r="AQ15" s="178"/>
      <c r="AR15" s="178"/>
      <c r="AS15" s="178"/>
      <c r="AT15" s="178"/>
      <c r="AU15" s="178"/>
      <c r="AV15" s="178"/>
      <c r="AW15" s="178"/>
      <c r="AX15" s="178"/>
      <c r="AY15" s="178"/>
      <c r="AZ15" s="178"/>
      <c r="BA15" s="178"/>
      <c r="BB15" s="178"/>
      <c r="BC15" s="178"/>
      <c r="BD15" s="178"/>
      <c r="BE15" s="179"/>
      <c r="BF15" s="177"/>
      <c r="BG15" s="178"/>
      <c r="BH15" s="178"/>
      <c r="BI15" s="178"/>
      <c r="BJ15" s="178"/>
      <c r="BK15" s="178"/>
      <c r="BL15" s="178"/>
      <c r="BM15" s="178"/>
      <c r="BN15" s="178"/>
      <c r="BO15" s="178"/>
      <c r="BP15" s="178"/>
      <c r="BQ15" s="178"/>
      <c r="BR15" s="178"/>
      <c r="BS15" s="178"/>
      <c r="BT15" s="178"/>
      <c r="BU15" s="178"/>
      <c r="BV15" s="178"/>
      <c r="BW15" s="178"/>
      <c r="BX15" s="179"/>
    </row>
    <row r="16" spans="1:76">
      <c r="A16" s="177"/>
      <c r="B16" s="178"/>
      <c r="C16" s="178"/>
      <c r="D16" s="178"/>
      <c r="E16" s="178"/>
      <c r="F16" s="178"/>
      <c r="G16" s="178"/>
      <c r="H16" s="178"/>
      <c r="I16" s="178"/>
      <c r="J16" s="178"/>
      <c r="K16" s="178"/>
      <c r="L16" s="178"/>
      <c r="M16" s="178"/>
      <c r="N16" s="178"/>
      <c r="O16" s="178"/>
      <c r="P16" s="178"/>
      <c r="Q16" s="178"/>
      <c r="R16" s="178"/>
      <c r="S16" s="179"/>
      <c r="T16" s="177"/>
      <c r="U16" s="178"/>
      <c r="V16" s="178"/>
      <c r="W16" s="178"/>
      <c r="X16" s="178"/>
      <c r="Y16" s="178"/>
      <c r="Z16" s="178"/>
      <c r="AA16" s="178"/>
      <c r="AB16" s="178"/>
      <c r="AC16" s="178"/>
      <c r="AD16" s="178"/>
      <c r="AE16" s="178"/>
      <c r="AF16" s="178"/>
      <c r="AG16" s="178"/>
      <c r="AH16" s="178"/>
      <c r="AI16" s="178"/>
      <c r="AJ16" s="178"/>
      <c r="AK16" s="178"/>
      <c r="AL16" s="179"/>
      <c r="AM16" s="177"/>
      <c r="AN16" s="178"/>
      <c r="AO16" s="178"/>
      <c r="AP16" s="178"/>
      <c r="AQ16" s="178"/>
      <c r="AR16" s="178"/>
      <c r="AS16" s="178"/>
      <c r="AT16" s="178"/>
      <c r="AU16" s="178"/>
      <c r="AV16" s="178"/>
      <c r="AW16" s="178"/>
      <c r="AX16" s="178"/>
      <c r="AY16" s="178"/>
      <c r="AZ16" s="178"/>
      <c r="BA16" s="178"/>
      <c r="BB16" s="178"/>
      <c r="BC16" s="178"/>
      <c r="BD16" s="178"/>
      <c r="BE16" s="179"/>
      <c r="BF16" s="177"/>
      <c r="BG16" s="178"/>
      <c r="BH16" s="178"/>
      <c r="BI16" s="178"/>
      <c r="BJ16" s="178"/>
      <c r="BK16" s="178"/>
      <c r="BL16" s="178"/>
      <c r="BM16" s="178"/>
      <c r="BN16" s="178"/>
      <c r="BO16" s="178"/>
      <c r="BP16" s="178"/>
      <c r="BQ16" s="178"/>
      <c r="BR16" s="178"/>
      <c r="BS16" s="178"/>
      <c r="BT16" s="178"/>
      <c r="BU16" s="178"/>
      <c r="BV16" s="178"/>
      <c r="BW16" s="178"/>
      <c r="BX16" s="179"/>
    </row>
    <row r="17" spans="1:76">
      <c r="A17" s="177"/>
      <c r="B17" s="178"/>
      <c r="C17" s="178"/>
      <c r="D17" s="178"/>
      <c r="E17" s="178"/>
      <c r="F17" s="178"/>
      <c r="G17" s="178"/>
      <c r="H17" s="178"/>
      <c r="I17" s="178"/>
      <c r="J17" s="178"/>
      <c r="K17" s="178"/>
      <c r="L17" s="178"/>
      <c r="M17" s="178"/>
      <c r="N17" s="178"/>
      <c r="O17" s="178"/>
      <c r="P17" s="178"/>
      <c r="Q17" s="178"/>
      <c r="R17" s="178"/>
      <c r="S17" s="179"/>
      <c r="T17" s="177"/>
      <c r="U17" s="178"/>
      <c r="V17" s="178"/>
      <c r="W17" s="178"/>
      <c r="X17" s="178"/>
      <c r="Y17" s="178"/>
      <c r="Z17" s="178"/>
      <c r="AA17" s="178"/>
      <c r="AB17" s="178"/>
      <c r="AC17" s="178"/>
      <c r="AD17" s="178"/>
      <c r="AE17" s="178"/>
      <c r="AF17" s="178"/>
      <c r="AG17" s="178"/>
      <c r="AH17" s="178"/>
      <c r="AI17" s="178"/>
      <c r="AJ17" s="178"/>
      <c r="AK17" s="178"/>
      <c r="AL17" s="179"/>
      <c r="AM17" s="177"/>
      <c r="AN17" s="178"/>
      <c r="AO17" s="178"/>
      <c r="AP17" s="178"/>
      <c r="AQ17" s="178"/>
      <c r="AR17" s="178"/>
      <c r="AS17" s="178"/>
      <c r="AT17" s="178"/>
      <c r="AU17" s="178"/>
      <c r="AV17" s="178"/>
      <c r="AW17" s="178"/>
      <c r="AX17" s="178"/>
      <c r="AY17" s="178"/>
      <c r="AZ17" s="178"/>
      <c r="BA17" s="178"/>
      <c r="BB17" s="178"/>
      <c r="BC17" s="178"/>
      <c r="BD17" s="178"/>
      <c r="BE17" s="179"/>
      <c r="BF17" s="177"/>
      <c r="BG17" s="178"/>
      <c r="BH17" s="178"/>
      <c r="BI17" s="178"/>
      <c r="BJ17" s="178"/>
      <c r="BK17" s="178"/>
      <c r="BL17" s="178"/>
      <c r="BM17" s="178"/>
      <c r="BN17" s="178"/>
      <c r="BO17" s="178"/>
      <c r="BP17" s="178"/>
      <c r="BQ17" s="178"/>
      <c r="BR17" s="178"/>
      <c r="BS17" s="178"/>
      <c r="BT17" s="178"/>
      <c r="BU17" s="178"/>
      <c r="BV17" s="178"/>
      <c r="BW17" s="178"/>
      <c r="BX17" s="179"/>
    </row>
    <row r="18" spans="1:76">
      <c r="A18" s="182"/>
      <c r="B18" s="183"/>
      <c r="C18" s="183"/>
      <c r="D18" s="183"/>
      <c r="E18" s="184"/>
      <c r="F18" s="184"/>
      <c r="G18" s="183"/>
      <c r="H18" s="184"/>
      <c r="I18" s="183"/>
      <c r="J18" s="183"/>
      <c r="K18" s="183"/>
      <c r="L18" s="183"/>
      <c r="M18" s="183"/>
      <c r="N18" s="183"/>
      <c r="O18" s="183"/>
      <c r="P18" s="183"/>
      <c r="Q18" s="183"/>
      <c r="R18" s="183"/>
      <c r="S18" s="185"/>
      <c r="T18" s="182"/>
      <c r="U18" s="183"/>
      <c r="V18" s="183"/>
      <c r="W18" s="183"/>
      <c r="X18" s="184"/>
      <c r="Y18" s="184"/>
      <c r="Z18" s="183"/>
      <c r="AA18" s="184"/>
      <c r="AB18" s="183"/>
      <c r="AC18" s="183"/>
      <c r="AD18" s="183"/>
      <c r="AE18" s="183"/>
      <c r="AF18" s="183"/>
      <c r="AG18" s="183"/>
      <c r="AH18" s="183"/>
      <c r="AI18" s="183"/>
      <c r="AJ18" s="183"/>
      <c r="AK18" s="183"/>
      <c r="AL18" s="185"/>
      <c r="AM18" s="182"/>
      <c r="AN18" s="183"/>
      <c r="AO18" s="183"/>
      <c r="AP18" s="183"/>
      <c r="AQ18" s="184"/>
      <c r="AR18" s="184"/>
      <c r="AS18" s="183"/>
      <c r="AT18" s="184"/>
      <c r="AU18" s="183"/>
      <c r="AV18" s="183"/>
      <c r="AW18" s="183"/>
      <c r="AX18" s="183"/>
      <c r="AY18" s="183"/>
      <c r="AZ18" s="183"/>
      <c r="BA18" s="183"/>
      <c r="BB18" s="183"/>
      <c r="BC18" s="183"/>
      <c r="BD18" s="183"/>
      <c r="BE18" s="185"/>
      <c r="BF18" s="182"/>
      <c r="BG18" s="183"/>
      <c r="BH18" s="183"/>
      <c r="BI18" s="183"/>
      <c r="BJ18" s="184"/>
      <c r="BK18" s="184"/>
      <c r="BL18" s="183"/>
      <c r="BM18" s="184"/>
      <c r="BN18" s="183"/>
      <c r="BO18" s="183"/>
      <c r="BP18" s="183"/>
      <c r="BQ18" s="183"/>
      <c r="BR18" s="183"/>
      <c r="BS18" s="183"/>
      <c r="BT18" s="183"/>
      <c r="BU18" s="183"/>
      <c r="BV18" s="183"/>
      <c r="BW18" s="183"/>
      <c r="BX18" s="185"/>
    </row>
    <row r="19" spans="1:76">
      <c r="A19" s="289" t="s">
        <v>684</v>
      </c>
      <c r="B19" s="186"/>
      <c r="C19" s="186"/>
      <c r="D19" s="186"/>
      <c r="E19" s="186"/>
      <c r="F19" s="186"/>
      <c r="G19" s="186"/>
      <c r="H19" s="186"/>
      <c r="I19" s="186"/>
      <c r="J19" s="186"/>
      <c r="K19" s="186"/>
      <c r="L19" s="186"/>
      <c r="M19" s="186"/>
      <c r="N19" s="186"/>
      <c r="O19" s="186"/>
      <c r="P19" s="186"/>
      <c r="Q19" s="186"/>
      <c r="R19" s="186"/>
      <c r="S19" s="187"/>
      <c r="T19" s="289" t="s">
        <v>685</v>
      </c>
      <c r="U19" s="186"/>
      <c r="V19" s="186"/>
      <c r="W19" s="186"/>
      <c r="X19" s="186"/>
      <c r="Y19" s="186"/>
      <c r="Z19" s="186"/>
      <c r="AA19" s="186"/>
      <c r="AB19" s="186"/>
      <c r="AC19" s="186"/>
      <c r="AD19" s="186"/>
      <c r="AE19" s="186"/>
      <c r="AF19" s="186"/>
      <c r="AG19" s="186"/>
      <c r="AH19" s="186"/>
      <c r="AI19" s="186"/>
      <c r="AJ19" s="186"/>
      <c r="AK19" s="186"/>
      <c r="AL19" s="187"/>
      <c r="AM19" s="289" t="s">
        <v>686</v>
      </c>
      <c r="AN19" s="186"/>
      <c r="AO19" s="186"/>
      <c r="AP19" s="186"/>
      <c r="AQ19" s="186"/>
      <c r="AR19" s="186"/>
      <c r="AS19" s="186"/>
      <c r="AT19" s="186"/>
      <c r="AU19" s="186"/>
      <c r="AV19" s="186"/>
      <c r="AW19" s="186"/>
      <c r="AX19" s="186"/>
      <c r="AY19" s="186"/>
      <c r="AZ19" s="186"/>
      <c r="BA19" s="186"/>
      <c r="BB19" s="186"/>
      <c r="BC19" s="186"/>
      <c r="BD19" s="186"/>
      <c r="BE19" s="187"/>
      <c r="BF19" s="289" t="s">
        <v>687</v>
      </c>
      <c r="BG19" s="186"/>
      <c r="BH19" s="186"/>
      <c r="BI19" s="186"/>
      <c r="BJ19" s="186"/>
      <c r="BK19" s="186"/>
      <c r="BL19" s="186"/>
      <c r="BM19" s="186"/>
      <c r="BN19" s="186"/>
      <c r="BO19" s="186"/>
      <c r="BP19" s="186"/>
      <c r="BQ19" s="186"/>
      <c r="BR19" s="186"/>
      <c r="BS19" s="186"/>
      <c r="BT19" s="186"/>
      <c r="BU19" s="186"/>
      <c r="BV19" s="186"/>
      <c r="BW19" s="186"/>
      <c r="BX19" s="187"/>
    </row>
    <row r="20" spans="1:76">
      <c r="A20" s="188"/>
      <c r="B20" s="186"/>
      <c r="C20" s="186"/>
      <c r="D20" s="186"/>
      <c r="E20" s="186"/>
      <c r="F20" s="186"/>
      <c r="G20" s="186"/>
      <c r="H20" s="186"/>
      <c r="I20" s="186"/>
      <c r="J20" s="186"/>
      <c r="K20" s="186"/>
      <c r="L20" s="186"/>
      <c r="M20" s="186"/>
      <c r="N20" s="186"/>
      <c r="O20" s="186"/>
      <c r="P20" s="186"/>
      <c r="Q20" s="186"/>
      <c r="R20" s="186"/>
      <c r="S20" s="187"/>
      <c r="T20" s="188"/>
      <c r="U20" s="186"/>
      <c r="V20" s="186"/>
      <c r="W20" s="186"/>
      <c r="X20" s="186"/>
      <c r="Y20" s="186"/>
      <c r="Z20" s="186"/>
      <c r="AA20" s="186"/>
      <c r="AB20" s="186"/>
      <c r="AC20" s="186"/>
      <c r="AD20" s="186"/>
      <c r="AE20" s="186"/>
      <c r="AF20" s="186"/>
      <c r="AG20" s="186"/>
      <c r="AH20" s="186"/>
      <c r="AI20" s="186"/>
      <c r="AJ20" s="186"/>
      <c r="AK20" s="186"/>
      <c r="AL20" s="187"/>
      <c r="AM20" s="188"/>
      <c r="AN20" s="186"/>
      <c r="AO20" s="186"/>
      <c r="AP20" s="186"/>
      <c r="AQ20" s="186"/>
      <c r="AR20" s="186"/>
      <c r="AS20" s="186"/>
      <c r="AT20" s="186"/>
      <c r="AU20" s="186"/>
      <c r="AV20" s="186"/>
      <c r="AW20" s="186"/>
      <c r="AX20" s="186"/>
      <c r="AY20" s="186"/>
      <c r="AZ20" s="186"/>
      <c r="BA20" s="186"/>
      <c r="BB20" s="186"/>
      <c r="BC20" s="186"/>
      <c r="BD20" s="186"/>
      <c r="BE20" s="187"/>
      <c r="BF20" s="188"/>
      <c r="BG20" s="186"/>
      <c r="BH20" s="186"/>
      <c r="BI20" s="186"/>
      <c r="BJ20" s="186"/>
      <c r="BK20" s="186"/>
      <c r="BL20" s="186"/>
      <c r="BM20" s="186"/>
      <c r="BN20" s="186"/>
      <c r="BO20" s="186"/>
      <c r="BP20" s="186"/>
      <c r="BQ20" s="186"/>
      <c r="BR20" s="186"/>
      <c r="BS20" s="186"/>
      <c r="BT20" s="186"/>
      <c r="BU20" s="186"/>
      <c r="BV20" s="186"/>
      <c r="BW20" s="186"/>
      <c r="BX20" s="187"/>
    </row>
    <row r="21" spans="1:76">
      <c r="A21" s="19"/>
      <c r="B21" s="20"/>
      <c r="C21" s="20"/>
      <c r="D21" s="20"/>
      <c r="E21" s="20"/>
      <c r="F21" s="20"/>
      <c r="G21" s="20"/>
      <c r="H21" s="20"/>
      <c r="I21" s="20"/>
      <c r="J21" s="20"/>
      <c r="K21" s="20"/>
      <c r="L21" s="20"/>
      <c r="M21" s="20"/>
      <c r="N21" s="20"/>
      <c r="O21" s="20"/>
      <c r="P21" s="20"/>
      <c r="Q21" s="20"/>
      <c r="R21" s="20"/>
      <c r="S21" s="21"/>
      <c r="T21" s="19"/>
      <c r="U21" s="20"/>
      <c r="V21" s="20"/>
      <c r="W21" s="20"/>
      <c r="X21" s="20"/>
      <c r="Y21" s="20"/>
      <c r="Z21" s="20"/>
      <c r="AA21" s="20"/>
      <c r="AB21" s="20"/>
      <c r="AC21" s="20"/>
      <c r="AD21" s="20"/>
      <c r="AE21" s="20"/>
      <c r="AF21" s="20"/>
      <c r="AG21" s="20"/>
      <c r="AH21" s="20"/>
      <c r="AI21" s="20"/>
      <c r="AJ21" s="20"/>
      <c r="AK21" s="20"/>
      <c r="AL21" s="21"/>
      <c r="AM21" s="19"/>
      <c r="AN21" s="20"/>
      <c r="AO21" s="20"/>
      <c r="AP21" s="20"/>
      <c r="AQ21" s="20"/>
      <c r="AR21" s="20"/>
      <c r="AS21" s="20"/>
      <c r="AT21" s="20"/>
      <c r="AU21" s="20"/>
      <c r="AV21" s="20"/>
      <c r="AW21" s="20"/>
      <c r="AX21" s="20"/>
      <c r="AY21" s="20"/>
      <c r="AZ21" s="20"/>
      <c r="BA21" s="20"/>
      <c r="BB21" s="20"/>
      <c r="BC21" s="20"/>
      <c r="BD21" s="20"/>
      <c r="BE21" s="21"/>
      <c r="BF21" s="19"/>
      <c r="BG21" s="20"/>
      <c r="BH21" s="20"/>
      <c r="BI21" s="20"/>
      <c r="BJ21" s="20"/>
      <c r="BK21" s="20"/>
      <c r="BL21" s="20"/>
      <c r="BM21" s="20"/>
      <c r="BN21" s="20"/>
      <c r="BO21" s="20"/>
      <c r="BP21" s="20"/>
      <c r="BQ21" s="20"/>
      <c r="BR21" s="20"/>
      <c r="BS21" s="20"/>
      <c r="BT21" s="20"/>
      <c r="BU21" s="20"/>
      <c r="BV21" s="20"/>
      <c r="BW21" s="20"/>
      <c r="BX21" s="21"/>
    </row>
    <row r="22" spans="1:76">
      <c r="A22" s="25"/>
      <c r="B22" s="26"/>
      <c r="C22" s="26"/>
      <c r="D22" s="26"/>
      <c r="E22" s="26"/>
      <c r="F22" s="26"/>
      <c r="G22" s="26"/>
      <c r="H22" s="26"/>
      <c r="I22" s="26"/>
      <c r="J22" s="26"/>
      <c r="K22" s="26"/>
      <c r="L22" s="26"/>
      <c r="M22" s="26"/>
      <c r="N22" s="26"/>
      <c r="O22" s="26"/>
      <c r="P22" s="26"/>
      <c r="Q22" s="26"/>
      <c r="R22" s="26"/>
      <c r="S22" s="27"/>
      <c r="T22" s="25"/>
      <c r="U22" s="26"/>
      <c r="V22" s="26"/>
      <c r="W22" s="26"/>
      <c r="X22" s="26"/>
      <c r="Y22" s="26"/>
      <c r="Z22" s="26"/>
      <c r="AA22" s="26"/>
      <c r="AB22" s="26"/>
      <c r="AC22" s="26"/>
      <c r="AD22" s="26"/>
      <c r="AE22" s="26"/>
      <c r="AF22" s="26"/>
      <c r="AG22" s="26"/>
      <c r="AH22" s="26"/>
      <c r="AI22" s="26"/>
      <c r="AJ22" s="26"/>
      <c r="AK22" s="26"/>
      <c r="AL22" s="27"/>
      <c r="AM22" s="25"/>
      <c r="AN22" s="26"/>
      <c r="AO22" s="26"/>
      <c r="AP22" s="26"/>
      <c r="AQ22" s="26"/>
      <c r="AR22" s="26"/>
      <c r="AS22" s="26"/>
      <c r="AT22" s="26"/>
      <c r="AU22" s="26"/>
      <c r="AV22" s="26"/>
      <c r="AW22" s="26"/>
      <c r="AX22" s="26"/>
      <c r="AY22" s="26"/>
      <c r="AZ22" s="26"/>
      <c r="BA22" s="26"/>
      <c r="BB22" s="26"/>
      <c r="BC22" s="26"/>
      <c r="BD22" s="26"/>
      <c r="BE22" s="27"/>
      <c r="BF22" s="25"/>
      <c r="BG22" s="26"/>
      <c r="BH22" s="26"/>
      <c r="BI22" s="26"/>
      <c r="BJ22" s="26"/>
      <c r="BK22" s="26"/>
      <c r="BL22" s="26"/>
      <c r="BM22" s="26"/>
      <c r="BN22" s="26"/>
      <c r="BO22" s="26"/>
      <c r="BP22" s="26"/>
      <c r="BQ22" s="26"/>
      <c r="BR22" s="26"/>
      <c r="BS22" s="26"/>
      <c r="BT22" s="26"/>
      <c r="BU22" s="26"/>
      <c r="BV22" s="26"/>
      <c r="BW22" s="26"/>
      <c r="BX22" s="27"/>
    </row>
    <row r="23" spans="1:76">
      <c r="A23" s="25"/>
      <c r="B23" s="388" t="s">
        <v>232</v>
      </c>
      <c r="C23" s="26"/>
      <c r="D23" s="26"/>
      <c r="E23" s="26"/>
      <c r="F23" s="26"/>
      <c r="G23" s="26"/>
      <c r="H23" s="26"/>
      <c r="I23" s="26"/>
      <c r="J23" s="26"/>
      <c r="K23" s="26"/>
      <c r="L23" s="26"/>
      <c r="M23" s="26"/>
      <c r="N23" s="26"/>
      <c r="O23" s="26"/>
      <c r="P23" s="26"/>
      <c r="Q23" s="26"/>
      <c r="R23" s="26"/>
      <c r="S23" s="27"/>
      <c r="T23" s="25"/>
      <c r="U23" s="388" t="s">
        <v>232</v>
      </c>
      <c r="V23" s="26"/>
      <c r="W23" s="26"/>
      <c r="X23" s="26"/>
      <c r="Y23" s="26"/>
      <c r="Z23" s="26"/>
      <c r="AA23" s="26"/>
      <c r="AB23" s="26"/>
      <c r="AC23" s="26"/>
      <c r="AD23" s="26"/>
      <c r="AE23" s="26"/>
      <c r="AF23" s="26"/>
      <c r="AG23" s="26"/>
      <c r="AH23" s="26"/>
      <c r="AI23" s="26"/>
      <c r="AJ23" s="26"/>
      <c r="AK23" s="26"/>
      <c r="AL23" s="27"/>
      <c r="AM23" s="25"/>
      <c r="AN23" s="388" t="s">
        <v>232</v>
      </c>
      <c r="AO23" s="26"/>
      <c r="AP23" s="26"/>
      <c r="AQ23" s="26"/>
      <c r="AR23" s="26"/>
      <c r="AS23" s="26"/>
      <c r="AT23" s="26"/>
      <c r="AU23" s="26"/>
      <c r="AV23" s="26"/>
      <c r="AW23" s="26"/>
      <c r="AX23" s="26"/>
      <c r="AY23" s="26"/>
      <c r="AZ23" s="26"/>
      <c r="BA23" s="26"/>
      <c r="BB23" s="26"/>
      <c r="BC23" s="26"/>
      <c r="BD23" s="26"/>
      <c r="BE23" s="27"/>
      <c r="BF23" s="25"/>
      <c r="BG23" s="388" t="s">
        <v>232</v>
      </c>
      <c r="BH23" s="26"/>
      <c r="BI23" s="26"/>
      <c r="BJ23" s="26"/>
      <c r="BK23" s="26"/>
      <c r="BL23" s="26"/>
      <c r="BM23" s="26"/>
      <c r="BN23" s="26"/>
      <c r="BO23" s="26"/>
      <c r="BP23" s="26"/>
      <c r="BQ23" s="26"/>
      <c r="BR23" s="26"/>
      <c r="BS23" s="26"/>
      <c r="BT23" s="26"/>
      <c r="BU23" s="26"/>
      <c r="BV23" s="26"/>
      <c r="BW23" s="26"/>
      <c r="BX23" s="27"/>
    </row>
    <row r="24" spans="1:76">
      <c r="A24" s="25"/>
      <c r="B24" s="249"/>
      <c r="C24" s="26"/>
      <c r="D24" s="26"/>
      <c r="E24" s="26"/>
      <c r="F24" s="26"/>
      <c r="G24" s="26"/>
      <c r="H24" s="26"/>
      <c r="I24" s="26"/>
      <c r="J24" s="26"/>
      <c r="K24" s="26"/>
      <c r="L24" s="26"/>
      <c r="M24" s="26"/>
      <c r="N24" s="26"/>
      <c r="O24" s="26"/>
      <c r="P24" s="26"/>
      <c r="Q24" s="26"/>
      <c r="R24" s="26"/>
      <c r="S24" s="27"/>
      <c r="T24" s="25"/>
      <c r="U24" s="249"/>
      <c r="V24" s="26"/>
      <c r="W24" s="26"/>
      <c r="X24" s="26"/>
      <c r="Y24" s="26"/>
      <c r="Z24" s="26"/>
      <c r="AA24" s="26"/>
      <c r="AB24" s="26"/>
      <c r="AC24" s="26"/>
      <c r="AD24" s="26"/>
      <c r="AE24" s="26"/>
      <c r="AF24" s="26"/>
      <c r="AG24" s="26"/>
      <c r="AH24" s="26"/>
      <c r="AI24" s="26"/>
      <c r="AJ24" s="26"/>
      <c r="AK24" s="26"/>
      <c r="AL24" s="27"/>
      <c r="AM24" s="25"/>
      <c r="AN24" s="249"/>
      <c r="AO24" s="26"/>
      <c r="AP24" s="26"/>
      <c r="AQ24" s="26"/>
      <c r="AR24" s="26"/>
      <c r="AS24" s="26"/>
      <c r="AT24" s="26"/>
      <c r="AU24" s="26"/>
      <c r="AV24" s="26"/>
      <c r="AW24" s="26"/>
      <c r="AX24" s="26"/>
      <c r="AY24" s="26"/>
      <c r="AZ24" s="26"/>
      <c r="BA24" s="26"/>
      <c r="BB24" s="26"/>
      <c r="BC24" s="26"/>
      <c r="BD24" s="26"/>
      <c r="BE24" s="27"/>
      <c r="BF24" s="25"/>
      <c r="BG24" s="249"/>
      <c r="BH24" s="26"/>
      <c r="BI24" s="26"/>
      <c r="BJ24" s="26"/>
      <c r="BK24" s="26"/>
      <c r="BL24" s="26"/>
      <c r="BM24" s="26"/>
      <c r="BN24" s="26"/>
      <c r="BO24" s="26"/>
      <c r="BP24" s="26"/>
      <c r="BQ24" s="26"/>
      <c r="BR24" s="26"/>
      <c r="BS24" s="26"/>
      <c r="BT24" s="26"/>
      <c r="BU24" s="26"/>
      <c r="BV24" s="26"/>
      <c r="BW24" s="26"/>
      <c r="BX24" s="27"/>
    </row>
    <row r="25" spans="1:76">
      <c r="A25" s="25"/>
      <c r="B25" s="388" t="s">
        <v>233</v>
      </c>
      <c r="C25" s="26"/>
      <c r="D25" s="26"/>
      <c r="E25" s="26"/>
      <c r="F25" s="26"/>
      <c r="G25" s="26"/>
      <c r="H25" s="26"/>
      <c r="I25" s="26"/>
      <c r="J25" s="26"/>
      <c r="K25" s="26"/>
      <c r="L25" s="26"/>
      <c r="M25" s="26"/>
      <c r="N25" s="26"/>
      <c r="O25" s="26"/>
      <c r="P25" s="26"/>
      <c r="Q25" s="26"/>
      <c r="R25" s="26"/>
      <c r="S25" s="27"/>
      <c r="T25" s="25"/>
      <c r="U25" s="388" t="s">
        <v>233</v>
      </c>
      <c r="V25" s="26"/>
      <c r="W25" s="26"/>
      <c r="X25" s="26"/>
      <c r="Y25" s="26"/>
      <c r="Z25" s="26"/>
      <c r="AA25" s="26"/>
      <c r="AB25" s="26"/>
      <c r="AC25" s="26"/>
      <c r="AD25" s="26"/>
      <c r="AE25" s="26"/>
      <c r="AF25" s="26"/>
      <c r="AG25" s="26"/>
      <c r="AH25" s="26"/>
      <c r="AI25" s="26"/>
      <c r="AJ25" s="26"/>
      <c r="AK25" s="26"/>
      <c r="AL25" s="27"/>
      <c r="AM25" s="25"/>
      <c r="AN25" s="388" t="s">
        <v>233</v>
      </c>
      <c r="AO25" s="26"/>
      <c r="AP25" s="26"/>
      <c r="AQ25" s="26"/>
      <c r="AR25" s="26"/>
      <c r="AS25" s="26"/>
      <c r="AT25" s="26"/>
      <c r="AU25" s="26"/>
      <c r="AV25" s="26"/>
      <c r="AW25" s="26"/>
      <c r="AX25" s="26"/>
      <c r="AY25" s="26"/>
      <c r="AZ25" s="26"/>
      <c r="BA25" s="26"/>
      <c r="BB25" s="26"/>
      <c r="BC25" s="26"/>
      <c r="BD25" s="26"/>
      <c r="BE25" s="27"/>
      <c r="BF25" s="25"/>
      <c r="BG25" s="388" t="s">
        <v>233</v>
      </c>
      <c r="BH25" s="26"/>
      <c r="BI25" s="26"/>
      <c r="BJ25" s="26"/>
      <c r="BK25" s="26"/>
      <c r="BL25" s="26"/>
      <c r="BM25" s="26"/>
      <c r="BN25" s="26"/>
      <c r="BO25" s="26"/>
      <c r="BP25" s="26"/>
      <c r="BQ25" s="26"/>
      <c r="BR25" s="26"/>
      <c r="BS25" s="26"/>
      <c r="BT25" s="26"/>
      <c r="BU25" s="26"/>
      <c r="BV25" s="26"/>
      <c r="BW25" s="26"/>
      <c r="BX25" s="27"/>
    </row>
    <row r="26" spans="1:76">
      <c r="A26" s="177"/>
      <c r="B26" s="249"/>
      <c r="C26" s="178"/>
      <c r="D26" s="178"/>
      <c r="E26" s="178"/>
      <c r="F26" s="178"/>
      <c r="G26" s="178"/>
      <c r="H26" s="178"/>
      <c r="I26" s="178"/>
      <c r="J26" s="178"/>
      <c r="K26" s="178"/>
      <c r="L26" s="178"/>
      <c r="M26" s="178"/>
      <c r="N26" s="178"/>
      <c r="O26" s="178"/>
      <c r="P26" s="178"/>
      <c r="Q26" s="178"/>
      <c r="R26" s="178"/>
      <c r="S26" s="179"/>
      <c r="T26" s="177"/>
      <c r="U26" s="249"/>
      <c r="V26" s="178"/>
      <c r="W26" s="178"/>
      <c r="X26" s="178"/>
      <c r="Y26" s="178"/>
      <c r="Z26" s="178"/>
      <c r="AA26" s="178"/>
      <c r="AB26" s="178"/>
      <c r="AC26" s="178"/>
      <c r="AD26" s="178"/>
      <c r="AE26" s="178"/>
      <c r="AF26" s="178"/>
      <c r="AG26" s="178"/>
      <c r="AH26" s="178"/>
      <c r="AI26" s="178"/>
      <c r="AJ26" s="178"/>
      <c r="AK26" s="178"/>
      <c r="AL26" s="179"/>
      <c r="AM26" s="177"/>
      <c r="AN26" s="249"/>
      <c r="AO26" s="178"/>
      <c r="AP26" s="178"/>
      <c r="AQ26" s="178"/>
      <c r="AR26" s="178"/>
      <c r="AS26" s="178"/>
      <c r="AT26" s="178"/>
      <c r="AU26" s="178"/>
      <c r="AV26" s="178"/>
      <c r="AW26" s="178"/>
      <c r="AX26" s="178"/>
      <c r="AY26" s="178"/>
      <c r="AZ26" s="178"/>
      <c r="BA26" s="178"/>
      <c r="BB26" s="178"/>
      <c r="BC26" s="178"/>
      <c r="BD26" s="178"/>
      <c r="BE26" s="179"/>
      <c r="BF26" s="177"/>
      <c r="BG26" s="249"/>
      <c r="BH26" s="178"/>
      <c r="BI26" s="178"/>
      <c r="BJ26" s="178"/>
      <c r="BK26" s="178"/>
      <c r="BL26" s="178"/>
      <c r="BM26" s="178"/>
      <c r="BN26" s="178"/>
      <c r="BO26" s="178"/>
      <c r="BP26" s="178"/>
      <c r="BQ26" s="178"/>
      <c r="BR26" s="178"/>
      <c r="BS26" s="178"/>
      <c r="BT26" s="178"/>
      <c r="BU26" s="178"/>
      <c r="BV26" s="178"/>
      <c r="BW26" s="178"/>
      <c r="BX26" s="179"/>
    </row>
    <row r="27" spans="1:76">
      <c r="A27" s="177"/>
      <c r="B27" s="388" t="s">
        <v>234</v>
      </c>
      <c r="C27" s="178"/>
      <c r="D27" s="178"/>
      <c r="E27" s="178"/>
      <c r="F27" s="178"/>
      <c r="G27" s="178"/>
      <c r="H27" s="178"/>
      <c r="I27" s="178"/>
      <c r="J27" s="178"/>
      <c r="K27" s="178"/>
      <c r="L27" s="178"/>
      <c r="M27" s="178"/>
      <c r="N27" s="178"/>
      <c r="O27" s="178"/>
      <c r="P27" s="178"/>
      <c r="Q27" s="178"/>
      <c r="R27" s="178"/>
      <c r="S27" s="179"/>
      <c r="T27" s="177"/>
      <c r="U27" s="388" t="s">
        <v>234</v>
      </c>
      <c r="V27" s="178"/>
      <c r="W27" s="178"/>
      <c r="X27" s="178"/>
      <c r="Y27" s="178"/>
      <c r="Z27" s="178"/>
      <c r="AA27" s="178"/>
      <c r="AB27" s="178"/>
      <c r="AC27" s="178"/>
      <c r="AD27" s="178"/>
      <c r="AE27" s="178"/>
      <c r="AF27" s="178"/>
      <c r="AG27" s="178"/>
      <c r="AH27" s="178"/>
      <c r="AI27" s="178"/>
      <c r="AJ27" s="178"/>
      <c r="AK27" s="178"/>
      <c r="AL27" s="179"/>
      <c r="AM27" s="177"/>
      <c r="AN27" s="388" t="s">
        <v>234</v>
      </c>
      <c r="AO27" s="178"/>
      <c r="AP27" s="178"/>
      <c r="AQ27" s="178"/>
      <c r="AR27" s="178"/>
      <c r="AS27" s="178"/>
      <c r="AT27" s="178"/>
      <c r="AU27" s="178"/>
      <c r="AV27" s="178"/>
      <c r="AW27" s="178"/>
      <c r="AX27" s="178"/>
      <c r="AY27" s="178"/>
      <c r="AZ27" s="178"/>
      <c r="BA27" s="178"/>
      <c r="BB27" s="178"/>
      <c r="BC27" s="178"/>
      <c r="BD27" s="178"/>
      <c r="BE27" s="179"/>
      <c r="BF27" s="177"/>
      <c r="BG27" s="388" t="s">
        <v>234</v>
      </c>
      <c r="BH27" s="178"/>
      <c r="BI27" s="178"/>
      <c r="BJ27" s="178"/>
      <c r="BK27" s="178"/>
      <c r="BL27" s="178"/>
      <c r="BM27" s="178"/>
      <c r="BN27" s="178"/>
      <c r="BO27" s="178"/>
      <c r="BP27" s="178"/>
      <c r="BQ27" s="178"/>
      <c r="BR27" s="178"/>
      <c r="BS27" s="178"/>
      <c r="BT27" s="178"/>
      <c r="BU27" s="178"/>
      <c r="BV27" s="178"/>
      <c r="BW27" s="178"/>
      <c r="BX27" s="179"/>
    </row>
    <row r="28" spans="1:76">
      <c r="A28" s="177"/>
      <c r="B28" s="178"/>
      <c r="C28" s="178"/>
      <c r="D28" s="178"/>
      <c r="E28" s="178"/>
      <c r="F28" s="178"/>
      <c r="G28" s="178"/>
      <c r="H28" s="178"/>
      <c r="I28" s="178"/>
      <c r="J28" s="178"/>
      <c r="K28" s="178"/>
      <c r="L28" s="178"/>
      <c r="M28" s="178"/>
      <c r="N28" s="178"/>
      <c r="O28" s="178"/>
      <c r="P28" s="178"/>
      <c r="Q28" s="178"/>
      <c r="R28" s="178"/>
      <c r="S28" s="179"/>
      <c r="T28" s="177"/>
      <c r="U28" s="178"/>
      <c r="V28" s="178"/>
      <c r="W28" s="178"/>
      <c r="X28" s="178"/>
      <c r="Y28" s="178"/>
      <c r="Z28" s="178"/>
      <c r="AA28" s="178"/>
      <c r="AB28" s="178"/>
      <c r="AC28" s="178"/>
      <c r="AD28" s="178"/>
      <c r="AE28" s="178"/>
      <c r="AF28" s="178"/>
      <c r="AG28" s="178"/>
      <c r="AH28" s="178"/>
      <c r="AI28" s="178"/>
      <c r="AJ28" s="178"/>
      <c r="AK28" s="178"/>
      <c r="AL28" s="179"/>
      <c r="AM28" s="177"/>
      <c r="AN28" s="178"/>
      <c r="AO28" s="178"/>
      <c r="AP28" s="178"/>
      <c r="AQ28" s="178"/>
      <c r="AR28" s="178"/>
      <c r="AS28" s="178"/>
      <c r="AT28" s="178"/>
      <c r="AU28" s="178"/>
      <c r="AV28" s="178"/>
      <c r="AW28" s="178"/>
      <c r="AX28" s="178"/>
      <c r="AY28" s="178"/>
      <c r="AZ28" s="178"/>
      <c r="BA28" s="178"/>
      <c r="BB28" s="178"/>
      <c r="BC28" s="178"/>
      <c r="BD28" s="178"/>
      <c r="BE28" s="179"/>
      <c r="BF28" s="177"/>
      <c r="BG28" s="178"/>
      <c r="BH28" s="178"/>
      <c r="BI28" s="178"/>
      <c r="BJ28" s="178"/>
      <c r="BK28" s="178"/>
      <c r="BL28" s="178"/>
      <c r="BM28" s="178"/>
      <c r="BN28" s="178"/>
      <c r="BO28" s="178"/>
      <c r="BP28" s="178"/>
      <c r="BQ28" s="178"/>
      <c r="BR28" s="178"/>
      <c r="BS28" s="178"/>
      <c r="BT28" s="178"/>
      <c r="BU28" s="178"/>
      <c r="BV28" s="178"/>
      <c r="BW28" s="178"/>
      <c r="BX28" s="179"/>
    </row>
    <row r="29" spans="1:76">
      <c r="A29" s="177"/>
      <c r="B29" s="178"/>
      <c r="C29" s="178"/>
      <c r="D29" s="178"/>
      <c r="E29" s="178"/>
      <c r="F29" s="178"/>
      <c r="G29" s="178"/>
      <c r="H29" s="178"/>
      <c r="I29" s="178"/>
      <c r="J29" s="178"/>
      <c r="K29" s="178"/>
      <c r="L29" s="178"/>
      <c r="M29" s="178"/>
      <c r="N29" s="178"/>
      <c r="O29" s="178"/>
      <c r="P29" s="178"/>
      <c r="Q29" s="178"/>
      <c r="R29" s="178"/>
      <c r="S29" s="179"/>
      <c r="T29" s="177"/>
      <c r="U29" s="178"/>
      <c r="V29" s="178"/>
      <c r="W29" s="178"/>
      <c r="X29" s="178"/>
      <c r="Y29" s="178"/>
      <c r="Z29" s="178"/>
      <c r="AA29" s="178"/>
      <c r="AB29" s="178"/>
      <c r="AC29" s="178"/>
      <c r="AD29" s="178"/>
      <c r="AE29" s="178"/>
      <c r="AF29" s="178"/>
      <c r="AG29" s="178"/>
      <c r="AH29" s="178"/>
      <c r="AI29" s="178"/>
      <c r="AJ29" s="178"/>
      <c r="AK29" s="178"/>
      <c r="AL29" s="179"/>
      <c r="AM29" s="177"/>
      <c r="AN29" s="178"/>
      <c r="AO29" s="178"/>
      <c r="AP29" s="178"/>
      <c r="AQ29" s="178"/>
      <c r="AR29" s="178"/>
      <c r="AS29" s="178"/>
      <c r="AT29" s="178"/>
      <c r="AU29" s="178"/>
      <c r="AV29" s="178"/>
      <c r="AW29" s="178"/>
      <c r="AX29" s="178"/>
      <c r="AY29" s="178"/>
      <c r="AZ29" s="178"/>
      <c r="BA29" s="178"/>
      <c r="BB29" s="178"/>
      <c r="BC29" s="178"/>
      <c r="BD29" s="178"/>
      <c r="BE29" s="179"/>
      <c r="BF29" s="177"/>
      <c r="BG29" s="178"/>
      <c r="BH29" s="178"/>
      <c r="BI29" s="178"/>
      <c r="BJ29" s="178"/>
      <c r="BK29" s="178"/>
      <c r="BL29" s="178"/>
      <c r="BM29" s="178"/>
      <c r="BN29" s="178"/>
      <c r="BO29" s="178"/>
      <c r="BP29" s="178"/>
      <c r="BQ29" s="178"/>
      <c r="BR29" s="178"/>
      <c r="BS29" s="178"/>
      <c r="BT29" s="178"/>
      <c r="BU29" s="178"/>
      <c r="BV29" s="178"/>
      <c r="BW29" s="178"/>
      <c r="BX29" s="179"/>
    </row>
    <row r="30" spans="1:76">
      <c r="A30" s="177"/>
      <c r="B30" s="178"/>
      <c r="C30" s="178"/>
      <c r="D30" s="178"/>
      <c r="E30" s="178"/>
      <c r="F30" s="178"/>
      <c r="G30" s="178"/>
      <c r="H30" s="178"/>
      <c r="I30" s="178"/>
      <c r="J30" s="178"/>
      <c r="K30" s="178"/>
      <c r="L30" s="178"/>
      <c r="M30" s="178"/>
      <c r="N30" s="178"/>
      <c r="O30" s="178"/>
      <c r="P30" s="178"/>
      <c r="Q30" s="178"/>
      <c r="R30" s="178"/>
      <c r="S30" s="179"/>
      <c r="T30" s="177"/>
      <c r="U30" s="178"/>
      <c r="V30" s="178"/>
      <c r="W30" s="178"/>
      <c r="X30" s="178"/>
      <c r="Y30" s="178"/>
      <c r="Z30" s="178"/>
      <c r="AA30" s="178"/>
      <c r="AB30" s="178"/>
      <c r="AC30" s="178"/>
      <c r="AD30" s="178"/>
      <c r="AE30" s="178"/>
      <c r="AF30" s="178"/>
      <c r="AG30" s="178"/>
      <c r="AH30" s="178"/>
      <c r="AI30" s="178"/>
      <c r="AJ30" s="178"/>
      <c r="AK30" s="178"/>
      <c r="AL30" s="179"/>
      <c r="AM30" s="177"/>
      <c r="AN30" s="178"/>
      <c r="AO30" s="178"/>
      <c r="AP30" s="178"/>
      <c r="AQ30" s="178"/>
      <c r="AR30" s="178"/>
      <c r="AS30" s="178"/>
      <c r="AT30" s="178"/>
      <c r="AU30" s="178"/>
      <c r="AV30" s="178"/>
      <c r="AW30" s="178"/>
      <c r="AX30" s="178"/>
      <c r="AY30" s="178"/>
      <c r="AZ30" s="178"/>
      <c r="BA30" s="178"/>
      <c r="BB30" s="178"/>
      <c r="BC30" s="178"/>
      <c r="BD30" s="178"/>
      <c r="BE30" s="179"/>
      <c r="BF30" s="177"/>
      <c r="BG30" s="178"/>
      <c r="BH30" s="178"/>
      <c r="BI30" s="178"/>
      <c r="BJ30" s="178"/>
      <c r="BK30" s="178"/>
      <c r="BL30" s="178"/>
      <c r="BM30" s="178"/>
      <c r="BN30" s="178"/>
      <c r="BO30" s="178"/>
      <c r="BP30" s="178"/>
      <c r="BQ30" s="178"/>
      <c r="BR30" s="178"/>
      <c r="BS30" s="178"/>
      <c r="BT30" s="178"/>
      <c r="BU30" s="178"/>
      <c r="BV30" s="178"/>
      <c r="BW30" s="178"/>
      <c r="BX30" s="179"/>
    </row>
    <row r="31" spans="1:76">
      <c r="A31" s="177"/>
      <c r="B31" s="178"/>
      <c r="C31" s="178"/>
      <c r="D31" s="178"/>
      <c r="E31" s="178"/>
      <c r="F31" s="178"/>
      <c r="G31" s="178"/>
      <c r="H31" s="178"/>
      <c r="I31" s="178"/>
      <c r="J31" s="178"/>
      <c r="K31" s="178"/>
      <c r="L31" s="178"/>
      <c r="M31" s="178"/>
      <c r="N31" s="178"/>
      <c r="O31" s="178"/>
      <c r="P31" s="178"/>
      <c r="Q31" s="178"/>
      <c r="R31" s="178"/>
      <c r="S31" s="179"/>
      <c r="T31" s="177"/>
      <c r="U31" s="178"/>
      <c r="V31" s="178"/>
      <c r="W31" s="178"/>
      <c r="X31" s="178"/>
      <c r="Y31" s="178"/>
      <c r="Z31" s="178"/>
      <c r="AA31" s="178"/>
      <c r="AB31" s="178"/>
      <c r="AC31" s="178"/>
      <c r="AD31" s="178"/>
      <c r="AE31" s="178"/>
      <c r="AF31" s="178"/>
      <c r="AG31" s="178"/>
      <c r="AH31" s="178"/>
      <c r="AI31" s="178"/>
      <c r="AJ31" s="178"/>
      <c r="AK31" s="178"/>
      <c r="AL31" s="179"/>
      <c r="AM31" s="177"/>
      <c r="AN31" s="178"/>
      <c r="AO31" s="178"/>
      <c r="AP31" s="178"/>
      <c r="AQ31" s="178"/>
      <c r="AR31" s="178"/>
      <c r="AS31" s="178"/>
      <c r="AT31" s="178"/>
      <c r="AU31" s="178"/>
      <c r="AV31" s="178"/>
      <c r="AW31" s="178"/>
      <c r="AX31" s="178"/>
      <c r="AY31" s="178"/>
      <c r="AZ31" s="178"/>
      <c r="BA31" s="178"/>
      <c r="BB31" s="178"/>
      <c r="BC31" s="178"/>
      <c r="BD31" s="178"/>
      <c r="BE31" s="179"/>
      <c r="BF31" s="177"/>
      <c r="BG31" s="178"/>
      <c r="BH31" s="178"/>
      <c r="BI31" s="178"/>
      <c r="BJ31" s="178"/>
      <c r="BK31" s="178"/>
      <c r="BL31" s="178"/>
      <c r="BM31" s="178"/>
      <c r="BN31" s="178"/>
      <c r="BO31" s="178"/>
      <c r="BP31" s="178"/>
      <c r="BQ31" s="178"/>
      <c r="BR31" s="178"/>
      <c r="BS31" s="178"/>
      <c r="BT31" s="178"/>
      <c r="BU31" s="178"/>
      <c r="BV31" s="178"/>
      <c r="BW31" s="178"/>
      <c r="BX31" s="179"/>
    </row>
    <row r="32" spans="1:76">
      <c r="A32" s="177"/>
      <c r="B32" s="178"/>
      <c r="C32" s="178"/>
      <c r="D32" s="178"/>
      <c r="E32" s="180"/>
      <c r="F32" s="180"/>
      <c r="G32" s="181"/>
      <c r="H32" s="178"/>
      <c r="I32" s="178"/>
      <c r="J32" s="178"/>
      <c r="K32" s="178"/>
      <c r="L32" s="178"/>
      <c r="M32" s="178"/>
      <c r="N32" s="178"/>
      <c r="O32" s="178"/>
      <c r="P32" s="178"/>
      <c r="Q32" s="178"/>
      <c r="R32" s="178"/>
      <c r="S32" s="179"/>
      <c r="T32" s="177"/>
      <c r="U32" s="178"/>
      <c r="V32" s="178"/>
      <c r="W32" s="178"/>
      <c r="X32" s="180"/>
      <c r="Y32" s="180"/>
      <c r="Z32" s="181"/>
      <c r="AA32" s="178"/>
      <c r="AB32" s="178"/>
      <c r="AC32" s="178"/>
      <c r="AD32" s="178"/>
      <c r="AE32" s="178"/>
      <c r="AF32" s="178"/>
      <c r="AG32" s="178"/>
      <c r="AH32" s="178"/>
      <c r="AI32" s="178"/>
      <c r="AJ32" s="178"/>
      <c r="AK32" s="178"/>
      <c r="AL32" s="179"/>
      <c r="AM32" s="177"/>
      <c r="AN32" s="178"/>
      <c r="AO32" s="178"/>
      <c r="AP32" s="178"/>
      <c r="AQ32" s="180"/>
      <c r="AR32" s="180"/>
      <c r="AS32" s="181"/>
      <c r="AT32" s="178"/>
      <c r="AU32" s="178"/>
      <c r="AV32" s="178"/>
      <c r="AW32" s="178"/>
      <c r="AX32" s="178"/>
      <c r="AY32" s="178"/>
      <c r="AZ32" s="178"/>
      <c r="BA32" s="178"/>
      <c r="BB32" s="178"/>
      <c r="BC32" s="178"/>
      <c r="BD32" s="178"/>
      <c r="BE32" s="179"/>
      <c r="BF32" s="177"/>
      <c r="BG32" s="178"/>
      <c r="BH32" s="178"/>
      <c r="BI32" s="178"/>
      <c r="BJ32" s="180"/>
      <c r="BK32" s="180"/>
      <c r="BL32" s="181"/>
      <c r="BM32" s="178"/>
      <c r="BN32" s="178"/>
      <c r="BO32" s="178"/>
      <c r="BP32" s="178"/>
      <c r="BQ32" s="178"/>
      <c r="BR32" s="178"/>
      <c r="BS32" s="178"/>
      <c r="BT32" s="178"/>
      <c r="BU32" s="178"/>
      <c r="BV32" s="178"/>
      <c r="BW32" s="178"/>
      <c r="BX32" s="179"/>
    </row>
    <row r="33" spans="1:76">
      <c r="A33" s="177"/>
      <c r="B33" s="178"/>
      <c r="C33" s="178"/>
      <c r="D33" s="181"/>
      <c r="E33" s="180"/>
      <c r="F33" s="178"/>
      <c r="G33" s="180"/>
      <c r="H33" s="178"/>
      <c r="I33" s="178"/>
      <c r="J33" s="178"/>
      <c r="K33" s="178"/>
      <c r="L33" s="178"/>
      <c r="M33" s="178"/>
      <c r="N33" s="178"/>
      <c r="O33" s="178"/>
      <c r="P33" s="178"/>
      <c r="Q33" s="178"/>
      <c r="R33" s="178"/>
      <c r="S33" s="179"/>
      <c r="T33" s="177"/>
      <c r="U33" s="178"/>
      <c r="V33" s="178"/>
      <c r="W33" s="181"/>
      <c r="X33" s="180"/>
      <c r="Y33" s="178"/>
      <c r="Z33" s="180"/>
      <c r="AA33" s="178"/>
      <c r="AB33" s="178"/>
      <c r="AC33" s="178"/>
      <c r="AD33" s="178"/>
      <c r="AE33" s="178"/>
      <c r="AF33" s="178"/>
      <c r="AG33" s="178"/>
      <c r="AH33" s="178"/>
      <c r="AI33" s="178"/>
      <c r="AJ33" s="178"/>
      <c r="AK33" s="178"/>
      <c r="AL33" s="179"/>
      <c r="AM33" s="177"/>
      <c r="AN33" s="178"/>
      <c r="AO33" s="178"/>
      <c r="AP33" s="181"/>
      <c r="AQ33" s="180"/>
      <c r="AR33" s="178"/>
      <c r="AS33" s="180"/>
      <c r="AT33" s="178"/>
      <c r="AU33" s="178"/>
      <c r="AV33" s="178"/>
      <c r="AW33" s="178"/>
      <c r="AX33" s="178"/>
      <c r="AY33" s="178"/>
      <c r="AZ33" s="178"/>
      <c r="BA33" s="178"/>
      <c r="BB33" s="178"/>
      <c r="BC33" s="178"/>
      <c r="BD33" s="178"/>
      <c r="BE33" s="179"/>
      <c r="BF33" s="177"/>
      <c r="BG33" s="178"/>
      <c r="BH33" s="178"/>
      <c r="BI33" s="181"/>
      <c r="BJ33" s="180"/>
      <c r="BK33" s="178"/>
      <c r="BL33" s="180"/>
      <c r="BM33" s="178"/>
      <c r="BN33" s="178"/>
      <c r="BO33" s="178"/>
      <c r="BP33" s="178"/>
      <c r="BQ33" s="178"/>
      <c r="BR33" s="178"/>
      <c r="BS33" s="178"/>
      <c r="BT33" s="178"/>
      <c r="BU33" s="178"/>
      <c r="BV33" s="178"/>
      <c r="BW33" s="178"/>
      <c r="BX33" s="179"/>
    </row>
    <row r="34" spans="1:76">
      <c r="A34" s="177"/>
      <c r="B34" s="178"/>
      <c r="C34" s="178"/>
      <c r="D34" s="178"/>
      <c r="E34" s="178"/>
      <c r="F34" s="178"/>
      <c r="G34" s="181"/>
      <c r="H34" s="178"/>
      <c r="I34" s="178"/>
      <c r="J34" s="178"/>
      <c r="K34" s="178"/>
      <c r="L34" s="178"/>
      <c r="M34" s="178"/>
      <c r="N34" s="178"/>
      <c r="O34" s="178"/>
      <c r="P34" s="178"/>
      <c r="Q34" s="178"/>
      <c r="R34" s="178"/>
      <c r="S34" s="179"/>
      <c r="T34" s="177"/>
      <c r="U34" s="178"/>
      <c r="V34" s="178"/>
      <c r="W34" s="178"/>
      <c r="X34" s="178"/>
      <c r="Y34" s="178"/>
      <c r="Z34" s="181"/>
      <c r="AA34" s="178"/>
      <c r="AB34" s="178"/>
      <c r="AC34" s="178"/>
      <c r="AD34" s="178"/>
      <c r="AE34" s="178"/>
      <c r="AF34" s="178"/>
      <c r="AG34" s="178"/>
      <c r="AH34" s="178"/>
      <c r="AI34" s="178"/>
      <c r="AJ34" s="178"/>
      <c r="AK34" s="178"/>
      <c r="AL34" s="179"/>
      <c r="AM34" s="177"/>
      <c r="AN34" s="178"/>
      <c r="AO34" s="178"/>
      <c r="AP34" s="178"/>
      <c r="AQ34" s="178"/>
      <c r="AR34" s="178"/>
      <c r="AS34" s="181"/>
      <c r="AT34" s="178"/>
      <c r="AU34" s="178"/>
      <c r="AV34" s="178"/>
      <c r="AW34" s="178"/>
      <c r="AX34" s="178"/>
      <c r="AY34" s="178"/>
      <c r="AZ34" s="178"/>
      <c r="BA34" s="178"/>
      <c r="BB34" s="178"/>
      <c r="BC34" s="178"/>
      <c r="BD34" s="178"/>
      <c r="BE34" s="179"/>
      <c r="BF34" s="177"/>
      <c r="BG34" s="178"/>
      <c r="BH34" s="178"/>
      <c r="BI34" s="178"/>
      <c r="BJ34" s="178"/>
      <c r="BK34" s="178"/>
      <c r="BL34" s="181"/>
      <c r="BM34" s="178"/>
      <c r="BN34" s="178"/>
      <c r="BO34" s="178"/>
      <c r="BP34" s="178"/>
      <c r="BQ34" s="178"/>
      <c r="BR34" s="178"/>
      <c r="BS34" s="178"/>
      <c r="BT34" s="178"/>
      <c r="BU34" s="178"/>
      <c r="BV34" s="178"/>
      <c r="BW34" s="178"/>
      <c r="BX34" s="179"/>
    </row>
    <row r="35" spans="1:76">
      <c r="A35" s="189"/>
      <c r="B35" s="178"/>
      <c r="C35" s="178"/>
      <c r="D35" s="178"/>
      <c r="E35" s="178"/>
      <c r="F35" s="178"/>
      <c r="G35" s="178"/>
      <c r="H35" s="178"/>
      <c r="I35" s="178"/>
      <c r="J35" s="178"/>
      <c r="K35" s="178"/>
      <c r="L35" s="178"/>
      <c r="M35" s="178"/>
      <c r="N35" s="178"/>
      <c r="O35" s="178"/>
      <c r="P35" s="178"/>
      <c r="Q35" s="178"/>
      <c r="R35" s="178"/>
      <c r="S35" s="179"/>
      <c r="T35" s="189"/>
      <c r="U35" s="178"/>
      <c r="V35" s="178"/>
      <c r="W35" s="178"/>
      <c r="X35" s="178"/>
      <c r="Y35" s="178"/>
      <c r="Z35" s="178"/>
      <c r="AA35" s="178"/>
      <c r="AB35" s="178"/>
      <c r="AC35" s="178"/>
      <c r="AD35" s="178"/>
      <c r="AE35" s="178"/>
      <c r="AF35" s="178"/>
      <c r="AG35" s="178"/>
      <c r="AH35" s="178"/>
      <c r="AI35" s="178"/>
      <c r="AJ35" s="178"/>
      <c r="AK35" s="178"/>
      <c r="AL35" s="179"/>
      <c r="AM35" s="189"/>
      <c r="AN35" s="178"/>
      <c r="AO35" s="178"/>
      <c r="AP35" s="178"/>
      <c r="AQ35" s="178"/>
      <c r="AR35" s="178"/>
      <c r="AS35" s="178"/>
      <c r="AT35" s="178"/>
      <c r="AU35" s="178"/>
      <c r="AV35" s="178"/>
      <c r="AW35" s="178"/>
      <c r="AX35" s="178"/>
      <c r="AY35" s="178"/>
      <c r="AZ35" s="178"/>
      <c r="BA35" s="178"/>
      <c r="BB35" s="178"/>
      <c r="BC35" s="178"/>
      <c r="BD35" s="178"/>
      <c r="BE35" s="179"/>
      <c r="BF35" s="189"/>
      <c r="BG35" s="178"/>
      <c r="BH35" s="178"/>
      <c r="BI35" s="178"/>
      <c r="BJ35" s="178"/>
      <c r="BK35" s="178"/>
      <c r="BL35" s="178"/>
      <c r="BM35" s="178"/>
      <c r="BN35" s="178"/>
      <c r="BO35" s="178"/>
      <c r="BP35" s="178"/>
      <c r="BQ35" s="178"/>
      <c r="BR35" s="178"/>
      <c r="BS35" s="178"/>
      <c r="BT35" s="178"/>
      <c r="BU35" s="178"/>
      <c r="BV35" s="178"/>
      <c r="BW35" s="178"/>
      <c r="BX35" s="179"/>
    </row>
    <row r="36" spans="1:76">
      <c r="A36" s="189"/>
      <c r="B36" s="178"/>
      <c r="C36" s="178"/>
      <c r="D36" s="178"/>
      <c r="E36" s="178"/>
      <c r="F36" s="178"/>
      <c r="G36" s="178"/>
      <c r="H36" s="178"/>
      <c r="I36" s="178"/>
      <c r="J36" s="178"/>
      <c r="K36" s="178"/>
      <c r="L36" s="178"/>
      <c r="M36" s="178"/>
      <c r="N36" s="178"/>
      <c r="O36" s="178"/>
      <c r="P36" s="178"/>
      <c r="Q36" s="178"/>
      <c r="R36" s="178"/>
      <c r="S36" s="179"/>
      <c r="T36" s="189"/>
      <c r="U36" s="178"/>
      <c r="V36" s="178"/>
      <c r="W36" s="178"/>
      <c r="X36" s="178"/>
      <c r="Y36" s="178"/>
      <c r="Z36" s="178"/>
      <c r="AA36" s="178"/>
      <c r="AB36" s="178"/>
      <c r="AC36" s="178"/>
      <c r="AD36" s="178"/>
      <c r="AE36" s="178"/>
      <c r="AF36" s="178"/>
      <c r="AG36" s="178"/>
      <c r="AH36" s="178"/>
      <c r="AI36" s="178"/>
      <c r="AJ36" s="178"/>
      <c r="AK36" s="178"/>
      <c r="AL36" s="179"/>
      <c r="AM36" s="189"/>
      <c r="AN36" s="178"/>
      <c r="AO36" s="178"/>
      <c r="AP36" s="178"/>
      <c r="AQ36" s="178"/>
      <c r="AR36" s="178"/>
      <c r="AS36" s="178"/>
      <c r="AT36" s="178"/>
      <c r="AU36" s="178"/>
      <c r="AV36" s="178"/>
      <c r="AW36" s="178"/>
      <c r="AX36" s="178"/>
      <c r="AY36" s="178"/>
      <c r="AZ36" s="178"/>
      <c r="BA36" s="178"/>
      <c r="BB36" s="178"/>
      <c r="BC36" s="178"/>
      <c r="BD36" s="178"/>
      <c r="BE36" s="179"/>
      <c r="BF36" s="189"/>
      <c r="BG36" s="178"/>
      <c r="BH36" s="178"/>
      <c r="BI36" s="178"/>
      <c r="BJ36" s="178"/>
      <c r="BK36" s="178"/>
      <c r="BL36" s="178"/>
      <c r="BM36" s="178"/>
      <c r="BN36" s="178"/>
      <c r="BO36" s="178"/>
      <c r="BP36" s="178"/>
      <c r="BQ36" s="178"/>
      <c r="BR36" s="178"/>
      <c r="BS36" s="178"/>
      <c r="BT36" s="178"/>
      <c r="BU36" s="178"/>
      <c r="BV36" s="178"/>
      <c r="BW36" s="178"/>
      <c r="BX36" s="179"/>
    </row>
    <row r="37" spans="1:76">
      <c r="A37" s="189"/>
      <c r="B37" s="178"/>
      <c r="C37" s="178"/>
      <c r="D37" s="178"/>
      <c r="E37" s="178"/>
      <c r="F37" s="178"/>
      <c r="G37" s="178"/>
      <c r="H37" s="178"/>
      <c r="I37" s="178"/>
      <c r="J37" s="178"/>
      <c r="K37" s="178"/>
      <c r="L37" s="178"/>
      <c r="M37" s="178"/>
      <c r="N37" s="178"/>
      <c r="O37" s="178"/>
      <c r="P37" s="178"/>
      <c r="Q37" s="178"/>
      <c r="R37" s="178"/>
      <c r="S37" s="179"/>
      <c r="T37" s="189"/>
      <c r="U37" s="178"/>
      <c r="V37" s="178"/>
      <c r="W37" s="178"/>
      <c r="X37" s="178"/>
      <c r="Y37" s="178"/>
      <c r="Z37" s="178"/>
      <c r="AA37" s="178"/>
      <c r="AB37" s="178"/>
      <c r="AC37" s="178"/>
      <c r="AD37" s="178"/>
      <c r="AE37" s="178"/>
      <c r="AF37" s="178"/>
      <c r="AG37" s="178"/>
      <c r="AH37" s="178"/>
      <c r="AI37" s="178"/>
      <c r="AJ37" s="178"/>
      <c r="AK37" s="178"/>
      <c r="AL37" s="179"/>
      <c r="AM37" s="189"/>
      <c r="AN37" s="178"/>
      <c r="AO37" s="178"/>
      <c r="AP37" s="178"/>
      <c r="AQ37" s="178"/>
      <c r="AR37" s="178"/>
      <c r="AS37" s="178"/>
      <c r="AT37" s="178"/>
      <c r="AU37" s="178"/>
      <c r="AV37" s="178"/>
      <c r="AW37" s="178"/>
      <c r="AX37" s="178"/>
      <c r="AY37" s="178"/>
      <c r="AZ37" s="178"/>
      <c r="BA37" s="178"/>
      <c r="BB37" s="178"/>
      <c r="BC37" s="178"/>
      <c r="BD37" s="178"/>
      <c r="BE37" s="179"/>
      <c r="BF37" s="189"/>
      <c r="BG37" s="178"/>
      <c r="BH37" s="178"/>
      <c r="BI37" s="178"/>
      <c r="BJ37" s="178"/>
      <c r="BK37" s="178"/>
      <c r="BL37" s="178"/>
      <c r="BM37" s="178"/>
      <c r="BN37" s="178"/>
      <c r="BO37" s="178"/>
      <c r="BP37" s="178"/>
      <c r="BQ37" s="178"/>
      <c r="BR37" s="178"/>
      <c r="BS37" s="178"/>
      <c r="BT37" s="178"/>
      <c r="BU37" s="178"/>
      <c r="BV37" s="178"/>
      <c r="BW37" s="178"/>
      <c r="BX37" s="179"/>
    </row>
    <row r="38" spans="1:76">
      <c r="A38" s="189"/>
      <c r="B38" s="178"/>
      <c r="C38" s="178"/>
      <c r="D38" s="178"/>
      <c r="E38" s="178"/>
      <c r="F38" s="178"/>
      <c r="G38" s="178"/>
      <c r="H38" s="178"/>
      <c r="I38" s="178"/>
      <c r="J38" s="178"/>
      <c r="K38" s="178"/>
      <c r="L38" s="178"/>
      <c r="M38" s="178"/>
      <c r="N38" s="178"/>
      <c r="O38" s="178"/>
      <c r="P38" s="178"/>
      <c r="Q38" s="178"/>
      <c r="R38" s="178"/>
      <c r="S38" s="179"/>
      <c r="T38" s="189"/>
      <c r="U38" s="178"/>
      <c r="V38" s="178"/>
      <c r="W38" s="178"/>
      <c r="X38" s="178"/>
      <c r="Y38" s="178"/>
      <c r="Z38" s="178"/>
      <c r="AA38" s="178"/>
      <c r="AB38" s="178"/>
      <c r="AC38" s="178"/>
      <c r="AD38" s="178"/>
      <c r="AE38" s="178"/>
      <c r="AF38" s="178"/>
      <c r="AG38" s="178"/>
      <c r="AH38" s="178"/>
      <c r="AI38" s="178"/>
      <c r="AJ38" s="178"/>
      <c r="AK38" s="178"/>
      <c r="AL38" s="179"/>
      <c r="AM38" s="189"/>
      <c r="AN38" s="178"/>
      <c r="AO38" s="178"/>
      <c r="AP38" s="178"/>
      <c r="AQ38" s="178"/>
      <c r="AR38" s="178"/>
      <c r="AS38" s="178"/>
      <c r="AT38" s="178"/>
      <c r="AU38" s="178"/>
      <c r="AV38" s="178"/>
      <c r="AW38" s="178"/>
      <c r="AX38" s="178"/>
      <c r="AY38" s="178"/>
      <c r="AZ38" s="178"/>
      <c r="BA38" s="178"/>
      <c r="BB38" s="178"/>
      <c r="BC38" s="178"/>
      <c r="BD38" s="178"/>
      <c r="BE38" s="179"/>
      <c r="BF38" s="189"/>
      <c r="BG38" s="178"/>
      <c r="BH38" s="178"/>
      <c r="BI38" s="178"/>
      <c r="BJ38" s="178"/>
      <c r="BK38" s="178"/>
      <c r="BL38" s="178"/>
      <c r="BM38" s="178"/>
      <c r="BN38" s="178"/>
      <c r="BO38" s="178"/>
      <c r="BP38" s="178"/>
      <c r="BQ38" s="178"/>
      <c r="BR38" s="178"/>
      <c r="BS38" s="178"/>
      <c r="BT38" s="178"/>
      <c r="BU38" s="178"/>
      <c r="BV38" s="178"/>
      <c r="BW38" s="178"/>
      <c r="BX38" s="179"/>
    </row>
    <row r="39" spans="1:76">
      <c r="A39" s="189"/>
      <c r="B39" s="178"/>
      <c r="C39" s="178"/>
      <c r="D39" s="178"/>
      <c r="E39" s="178"/>
      <c r="F39" s="178"/>
      <c r="G39" s="178"/>
      <c r="H39" s="178"/>
      <c r="I39" s="178"/>
      <c r="J39" s="178"/>
      <c r="K39" s="178"/>
      <c r="L39" s="178"/>
      <c r="M39" s="178"/>
      <c r="N39" s="178"/>
      <c r="O39" s="178"/>
      <c r="P39" s="178"/>
      <c r="Q39" s="178"/>
      <c r="R39" s="178"/>
      <c r="S39" s="179"/>
      <c r="T39" s="189"/>
      <c r="U39" s="178"/>
      <c r="V39" s="178"/>
      <c r="W39" s="178"/>
      <c r="X39" s="178"/>
      <c r="Y39" s="178"/>
      <c r="Z39" s="178"/>
      <c r="AA39" s="178"/>
      <c r="AB39" s="178"/>
      <c r="AC39" s="178"/>
      <c r="AD39" s="178"/>
      <c r="AE39" s="178"/>
      <c r="AF39" s="178"/>
      <c r="AG39" s="178"/>
      <c r="AH39" s="178"/>
      <c r="AI39" s="178"/>
      <c r="AJ39" s="178"/>
      <c r="AK39" s="178"/>
      <c r="AL39" s="179"/>
      <c r="AM39" s="189"/>
      <c r="AN39" s="178"/>
      <c r="AO39" s="178"/>
      <c r="AP39" s="178"/>
      <c r="AQ39" s="178"/>
      <c r="AR39" s="178"/>
      <c r="AS39" s="178"/>
      <c r="AT39" s="178"/>
      <c r="AU39" s="178"/>
      <c r="AV39" s="178"/>
      <c r="AW39" s="178"/>
      <c r="AX39" s="178"/>
      <c r="AY39" s="178"/>
      <c r="AZ39" s="178"/>
      <c r="BA39" s="178"/>
      <c r="BB39" s="178"/>
      <c r="BC39" s="178"/>
      <c r="BD39" s="178"/>
      <c r="BE39" s="179"/>
      <c r="BF39" s="189"/>
      <c r="BG39" s="178"/>
      <c r="BH39" s="178"/>
      <c r="BI39" s="178"/>
      <c r="BJ39" s="178"/>
      <c r="BK39" s="178"/>
      <c r="BL39" s="178"/>
      <c r="BM39" s="178"/>
      <c r="BN39" s="178"/>
      <c r="BO39" s="178"/>
      <c r="BP39" s="178"/>
      <c r="BQ39" s="178"/>
      <c r="BR39" s="178"/>
      <c r="BS39" s="178"/>
      <c r="BT39" s="178"/>
      <c r="BU39" s="178"/>
      <c r="BV39" s="178"/>
      <c r="BW39" s="178"/>
      <c r="BX39" s="179"/>
    </row>
    <row r="40" spans="1:76">
      <c r="A40" s="189"/>
      <c r="B40" s="178"/>
      <c r="C40" s="178"/>
      <c r="D40" s="178"/>
      <c r="E40" s="178"/>
      <c r="F40" s="178"/>
      <c r="G40" s="178"/>
      <c r="H40" s="178"/>
      <c r="I40" s="178"/>
      <c r="J40" s="178"/>
      <c r="K40" s="178"/>
      <c r="L40" s="178"/>
      <c r="M40" s="178"/>
      <c r="N40" s="178"/>
      <c r="O40" s="178"/>
      <c r="P40" s="178"/>
      <c r="Q40" s="178"/>
      <c r="R40" s="178"/>
      <c r="S40" s="179"/>
      <c r="T40" s="189"/>
      <c r="U40" s="178"/>
      <c r="V40" s="178"/>
      <c r="W40" s="178"/>
      <c r="X40" s="178"/>
      <c r="Y40" s="178"/>
      <c r="Z40" s="178"/>
      <c r="AA40" s="178"/>
      <c r="AB40" s="178"/>
      <c r="AC40" s="178"/>
      <c r="AD40" s="178"/>
      <c r="AE40" s="178"/>
      <c r="AF40" s="178"/>
      <c r="AG40" s="178"/>
      <c r="AH40" s="178"/>
      <c r="AI40" s="178"/>
      <c r="AJ40" s="178"/>
      <c r="AK40" s="178"/>
      <c r="AL40" s="179"/>
      <c r="AM40" s="189"/>
      <c r="AN40" s="178"/>
      <c r="AO40" s="178"/>
      <c r="AP40" s="178"/>
      <c r="AQ40" s="178"/>
      <c r="AR40" s="178"/>
      <c r="AS40" s="178"/>
      <c r="AT40" s="178"/>
      <c r="AU40" s="178"/>
      <c r="AV40" s="178"/>
      <c r="AW40" s="178"/>
      <c r="AX40" s="178"/>
      <c r="AY40" s="178"/>
      <c r="AZ40" s="178"/>
      <c r="BA40" s="178"/>
      <c r="BB40" s="178"/>
      <c r="BC40" s="178"/>
      <c r="BD40" s="178"/>
      <c r="BE40" s="179"/>
      <c r="BF40" s="189"/>
      <c r="BG40" s="178"/>
      <c r="BH40" s="178"/>
      <c r="BI40" s="178"/>
      <c r="BJ40" s="178"/>
      <c r="BK40" s="178"/>
      <c r="BL40" s="178"/>
      <c r="BM40" s="178"/>
      <c r="BN40" s="178"/>
      <c r="BO40" s="178"/>
      <c r="BP40" s="178"/>
      <c r="BQ40" s="178"/>
      <c r="BR40" s="178"/>
      <c r="BS40" s="178"/>
      <c r="BT40" s="178"/>
      <c r="BU40" s="178"/>
      <c r="BV40" s="178"/>
      <c r="BW40" s="178"/>
      <c r="BX40" s="179"/>
    </row>
    <row r="41" spans="1:76">
      <c r="A41" s="189"/>
      <c r="B41" s="178"/>
      <c r="C41" s="178"/>
      <c r="D41" s="178"/>
      <c r="E41" s="178"/>
      <c r="F41" s="178"/>
      <c r="G41" s="178"/>
      <c r="H41" s="178"/>
      <c r="I41" s="178"/>
      <c r="J41" s="178"/>
      <c r="K41" s="178"/>
      <c r="L41" s="178"/>
      <c r="M41" s="178"/>
      <c r="N41" s="178"/>
      <c r="O41" s="178"/>
      <c r="P41" s="178"/>
      <c r="Q41" s="178"/>
      <c r="R41" s="178"/>
      <c r="S41" s="179"/>
      <c r="T41" s="189"/>
      <c r="U41" s="178"/>
      <c r="V41" s="178"/>
      <c r="W41" s="178"/>
      <c r="X41" s="178"/>
      <c r="Y41" s="178"/>
      <c r="Z41" s="178"/>
      <c r="AA41" s="178"/>
      <c r="AB41" s="178"/>
      <c r="AC41" s="178"/>
      <c r="AD41" s="178"/>
      <c r="AE41" s="178"/>
      <c r="AF41" s="178"/>
      <c r="AG41" s="178"/>
      <c r="AH41" s="178"/>
      <c r="AI41" s="178"/>
      <c r="AJ41" s="178"/>
      <c r="AK41" s="178"/>
      <c r="AL41" s="179"/>
      <c r="AM41" s="189"/>
      <c r="AN41" s="178"/>
      <c r="AO41" s="178"/>
      <c r="AP41" s="178"/>
      <c r="AQ41" s="178"/>
      <c r="AR41" s="178"/>
      <c r="AS41" s="178"/>
      <c r="AT41" s="178"/>
      <c r="AU41" s="178"/>
      <c r="AV41" s="178"/>
      <c r="AW41" s="178"/>
      <c r="AX41" s="178"/>
      <c r="AY41" s="178"/>
      <c r="AZ41" s="178"/>
      <c r="BA41" s="178"/>
      <c r="BB41" s="178"/>
      <c r="BC41" s="178"/>
      <c r="BD41" s="178"/>
      <c r="BE41" s="179"/>
      <c r="BF41" s="189"/>
      <c r="BG41" s="178"/>
      <c r="BH41" s="178"/>
      <c r="BI41" s="178"/>
      <c r="BJ41" s="178"/>
      <c r="BK41" s="178"/>
      <c r="BL41" s="178"/>
      <c r="BM41" s="178"/>
      <c r="BN41" s="178"/>
      <c r="BO41" s="178"/>
      <c r="BP41" s="178"/>
      <c r="BQ41" s="178"/>
      <c r="BR41" s="178"/>
      <c r="BS41" s="178"/>
      <c r="BT41" s="178"/>
      <c r="BU41" s="178"/>
      <c r="BV41" s="178"/>
      <c r="BW41" s="178"/>
      <c r="BX41" s="179"/>
    </row>
    <row r="42" spans="1:76">
      <c r="A42" s="189"/>
      <c r="B42" s="178"/>
      <c r="C42" s="178"/>
      <c r="D42" s="178"/>
      <c r="E42" s="178"/>
      <c r="F42" s="178"/>
      <c r="G42" s="178"/>
      <c r="H42" s="178"/>
      <c r="I42" s="178"/>
      <c r="J42" s="178"/>
      <c r="K42" s="178"/>
      <c r="L42" s="178"/>
      <c r="M42" s="178"/>
      <c r="N42" s="178"/>
      <c r="O42" s="178"/>
      <c r="P42" s="178"/>
      <c r="Q42" s="178"/>
      <c r="R42" s="178"/>
      <c r="S42" s="179"/>
      <c r="T42" s="189"/>
      <c r="U42" s="178"/>
      <c r="V42" s="178"/>
      <c r="W42" s="178"/>
      <c r="X42" s="178"/>
      <c r="Y42" s="178"/>
      <c r="Z42" s="178"/>
      <c r="AA42" s="178"/>
      <c r="AB42" s="178"/>
      <c r="AC42" s="178"/>
      <c r="AD42" s="178"/>
      <c r="AE42" s="178"/>
      <c r="AF42" s="178"/>
      <c r="AG42" s="178"/>
      <c r="AH42" s="178"/>
      <c r="AI42" s="178"/>
      <c r="AJ42" s="178"/>
      <c r="AK42" s="178"/>
      <c r="AL42" s="179"/>
      <c r="AM42" s="189"/>
      <c r="AN42" s="178"/>
      <c r="AO42" s="178"/>
      <c r="AP42" s="178"/>
      <c r="AQ42" s="178"/>
      <c r="AR42" s="178"/>
      <c r="AS42" s="178"/>
      <c r="AT42" s="178"/>
      <c r="AU42" s="178"/>
      <c r="AV42" s="178"/>
      <c r="AW42" s="178"/>
      <c r="AX42" s="178"/>
      <c r="AY42" s="178"/>
      <c r="AZ42" s="178"/>
      <c r="BA42" s="178"/>
      <c r="BB42" s="178"/>
      <c r="BC42" s="178"/>
      <c r="BD42" s="178"/>
      <c r="BE42" s="179"/>
      <c r="BF42" s="189"/>
      <c r="BG42" s="178"/>
      <c r="BH42" s="178"/>
      <c r="BI42" s="178"/>
      <c r="BJ42" s="178"/>
      <c r="BK42" s="178"/>
      <c r="BL42" s="178"/>
      <c r="BM42" s="178"/>
      <c r="BN42" s="178"/>
      <c r="BO42" s="178"/>
      <c r="BP42" s="178"/>
      <c r="BQ42" s="178"/>
      <c r="BR42" s="178"/>
      <c r="BS42" s="178"/>
      <c r="BT42" s="178"/>
      <c r="BU42" s="178"/>
      <c r="BV42" s="178"/>
      <c r="BW42" s="178"/>
      <c r="BX42" s="179"/>
    </row>
    <row r="43" spans="1:76">
      <c r="A43" s="189"/>
      <c r="B43" s="178"/>
      <c r="C43" s="178"/>
      <c r="D43" s="178"/>
      <c r="E43" s="178"/>
      <c r="F43" s="178"/>
      <c r="G43" s="178"/>
      <c r="H43" s="178"/>
      <c r="I43" s="178"/>
      <c r="J43" s="178"/>
      <c r="K43" s="178"/>
      <c r="L43" s="178"/>
      <c r="M43" s="178"/>
      <c r="N43" s="178"/>
      <c r="O43" s="178"/>
      <c r="P43" s="178"/>
      <c r="Q43" s="178"/>
      <c r="R43" s="178"/>
      <c r="S43" s="179"/>
      <c r="T43" s="189"/>
      <c r="U43" s="178"/>
      <c r="V43" s="178"/>
      <c r="W43" s="178"/>
      <c r="X43" s="178"/>
      <c r="Y43" s="178"/>
      <c r="Z43" s="178"/>
      <c r="AA43" s="178"/>
      <c r="AB43" s="178"/>
      <c r="AC43" s="178"/>
      <c r="AD43" s="178"/>
      <c r="AE43" s="178"/>
      <c r="AF43" s="178"/>
      <c r="AG43" s="178"/>
      <c r="AH43" s="178"/>
      <c r="AI43" s="178"/>
      <c r="AJ43" s="178"/>
      <c r="AK43" s="178"/>
      <c r="AL43" s="179"/>
      <c r="AM43" s="189"/>
      <c r="AN43" s="178"/>
      <c r="AO43" s="178"/>
      <c r="AP43" s="178"/>
      <c r="AQ43" s="178"/>
      <c r="AR43" s="178"/>
      <c r="AS43" s="178"/>
      <c r="AT43" s="178"/>
      <c r="AU43" s="178"/>
      <c r="AV43" s="178"/>
      <c r="AW43" s="178"/>
      <c r="AX43" s="178"/>
      <c r="AY43" s="178"/>
      <c r="AZ43" s="178"/>
      <c r="BA43" s="178"/>
      <c r="BB43" s="178"/>
      <c r="BC43" s="178"/>
      <c r="BD43" s="178"/>
      <c r="BE43" s="179"/>
      <c r="BF43" s="189"/>
      <c r="BG43" s="178"/>
      <c r="BH43" s="178"/>
      <c r="BI43" s="178"/>
      <c r="BJ43" s="178"/>
      <c r="BK43" s="178"/>
      <c r="BL43" s="178"/>
      <c r="BM43" s="178"/>
      <c r="BN43" s="178"/>
      <c r="BO43" s="178"/>
      <c r="BP43" s="178"/>
      <c r="BQ43" s="178"/>
      <c r="BR43" s="178"/>
      <c r="BS43" s="178"/>
      <c r="BT43" s="178"/>
      <c r="BU43" s="178"/>
      <c r="BV43" s="178"/>
      <c r="BW43" s="178"/>
      <c r="BX43" s="179"/>
    </row>
    <row r="44" spans="1:76">
      <c r="A44" s="190"/>
      <c r="B44" s="183"/>
      <c r="C44" s="183"/>
      <c r="D44" s="183"/>
      <c r="E44" s="183"/>
      <c r="F44" s="183"/>
      <c r="G44" s="183"/>
      <c r="H44" s="183"/>
      <c r="I44" s="183"/>
      <c r="J44" s="183"/>
      <c r="K44" s="183"/>
      <c r="L44" s="183"/>
      <c r="M44" s="183"/>
      <c r="N44" s="183"/>
      <c r="O44" s="183"/>
      <c r="P44" s="183"/>
      <c r="Q44" s="183"/>
      <c r="R44" s="183"/>
      <c r="S44" s="185"/>
      <c r="T44" s="190"/>
      <c r="U44" s="183"/>
      <c r="V44" s="183"/>
      <c r="W44" s="183"/>
      <c r="X44" s="183"/>
      <c r="Y44" s="183"/>
      <c r="Z44" s="183"/>
      <c r="AA44" s="183"/>
      <c r="AB44" s="183"/>
      <c r="AC44" s="183"/>
      <c r="AD44" s="183"/>
      <c r="AE44" s="183"/>
      <c r="AF44" s="183"/>
      <c r="AG44" s="183"/>
      <c r="AH44" s="183"/>
      <c r="AI44" s="183"/>
      <c r="AJ44" s="183"/>
      <c r="AK44" s="183"/>
      <c r="AL44" s="185"/>
      <c r="AM44" s="190"/>
      <c r="AN44" s="183"/>
      <c r="AO44" s="183"/>
      <c r="AP44" s="183"/>
      <c r="AQ44" s="183"/>
      <c r="AR44" s="183"/>
      <c r="AS44" s="183"/>
      <c r="AT44" s="183"/>
      <c r="AU44" s="183"/>
      <c r="AV44" s="183"/>
      <c r="AW44" s="183"/>
      <c r="AX44" s="183"/>
      <c r="AY44" s="183"/>
      <c r="AZ44" s="183"/>
      <c r="BA44" s="183"/>
      <c r="BB44" s="183"/>
      <c r="BC44" s="183"/>
      <c r="BD44" s="183"/>
      <c r="BE44" s="185"/>
      <c r="BF44" s="190"/>
      <c r="BG44" s="183"/>
      <c r="BH44" s="183"/>
      <c r="BI44" s="183"/>
      <c r="BJ44" s="183"/>
      <c r="BK44" s="183"/>
      <c r="BL44" s="183"/>
      <c r="BM44" s="183"/>
      <c r="BN44" s="183"/>
      <c r="BO44" s="183"/>
      <c r="BP44" s="183"/>
      <c r="BQ44" s="183"/>
      <c r="BR44" s="183"/>
      <c r="BS44" s="183"/>
      <c r="BT44" s="183"/>
      <c r="BU44" s="183"/>
      <c r="BV44" s="183"/>
      <c r="BW44" s="183"/>
      <c r="BX44" s="185"/>
    </row>
    <row r="45" spans="1:76">
      <c r="A45" s="191" t="s">
        <v>673</v>
      </c>
      <c r="B45" s="186"/>
      <c r="C45" s="186"/>
      <c r="D45" s="186"/>
      <c r="E45" s="186"/>
      <c r="F45" s="186"/>
      <c r="G45" s="186"/>
      <c r="H45" s="186"/>
      <c r="I45" s="186"/>
      <c r="J45" s="186"/>
      <c r="K45" s="186"/>
      <c r="L45" s="186"/>
      <c r="M45" s="186"/>
      <c r="N45" s="186"/>
      <c r="O45" s="186"/>
      <c r="P45" s="186"/>
      <c r="Q45" s="186"/>
      <c r="R45" s="186"/>
      <c r="S45" s="187"/>
      <c r="T45" s="191" t="s">
        <v>673</v>
      </c>
      <c r="U45" s="186"/>
      <c r="V45" s="186"/>
      <c r="W45" s="186"/>
      <c r="X45" s="186"/>
      <c r="Y45" s="186"/>
      <c r="Z45" s="186"/>
      <c r="AA45" s="186"/>
      <c r="AB45" s="186"/>
      <c r="AC45" s="186"/>
      <c r="AD45" s="186"/>
      <c r="AE45" s="186"/>
      <c r="AF45" s="186"/>
      <c r="AG45" s="186"/>
      <c r="AH45" s="186"/>
      <c r="AI45" s="186"/>
      <c r="AJ45" s="186"/>
      <c r="AK45" s="186"/>
      <c r="AL45" s="187"/>
      <c r="AM45" s="191" t="s">
        <v>673</v>
      </c>
      <c r="AN45" s="186"/>
      <c r="AO45" s="186"/>
      <c r="AP45" s="186"/>
      <c r="AQ45" s="186"/>
      <c r="AR45" s="186"/>
      <c r="AS45" s="186"/>
      <c r="AT45" s="186"/>
      <c r="AU45" s="186"/>
      <c r="AV45" s="186"/>
      <c r="AW45" s="186"/>
      <c r="AX45" s="186"/>
      <c r="AY45" s="186"/>
      <c r="AZ45" s="186"/>
      <c r="BA45" s="186"/>
      <c r="BB45" s="186"/>
      <c r="BC45" s="186"/>
      <c r="BD45" s="186"/>
      <c r="BE45" s="187"/>
      <c r="BF45" s="191" t="s">
        <v>673</v>
      </c>
      <c r="BG45" s="186"/>
      <c r="BH45" s="186"/>
      <c r="BI45" s="186"/>
      <c r="BJ45" s="186"/>
      <c r="BK45" s="186"/>
      <c r="BL45" s="186"/>
      <c r="BM45" s="186"/>
      <c r="BN45" s="186"/>
      <c r="BO45" s="186"/>
      <c r="BP45" s="186"/>
      <c r="BQ45" s="186"/>
      <c r="BR45" s="186"/>
      <c r="BS45" s="186"/>
      <c r="BT45" s="186"/>
      <c r="BU45" s="186"/>
      <c r="BV45" s="186"/>
      <c r="BW45" s="186"/>
      <c r="BX45" s="187"/>
    </row>
    <row r="46" spans="1:76">
      <c r="A46" s="188"/>
      <c r="B46" s="186"/>
      <c r="C46" s="186"/>
      <c r="D46" s="186"/>
      <c r="E46" s="186"/>
      <c r="F46" s="186"/>
      <c r="G46" s="186"/>
      <c r="H46" s="186"/>
      <c r="I46" s="186"/>
      <c r="J46" s="186"/>
      <c r="K46" s="186"/>
      <c r="L46" s="186"/>
      <c r="M46" s="186"/>
      <c r="N46" s="186"/>
      <c r="O46" s="186"/>
      <c r="P46" s="186"/>
      <c r="Q46" s="186"/>
      <c r="R46" s="186"/>
      <c r="S46" s="187"/>
      <c r="T46" s="188"/>
      <c r="U46" s="186"/>
      <c r="V46" s="186"/>
      <c r="W46" s="186"/>
      <c r="X46" s="186"/>
      <c r="Y46" s="186"/>
      <c r="Z46" s="186"/>
      <c r="AA46" s="186"/>
      <c r="AB46" s="186"/>
      <c r="AC46" s="186"/>
      <c r="AD46" s="186"/>
      <c r="AE46" s="186"/>
      <c r="AF46" s="186"/>
      <c r="AG46" s="186"/>
      <c r="AH46" s="186"/>
      <c r="AI46" s="186"/>
      <c r="AJ46" s="186"/>
      <c r="AK46" s="186"/>
      <c r="AL46" s="187"/>
      <c r="AM46" s="188"/>
      <c r="AN46" s="186"/>
      <c r="AO46" s="186"/>
      <c r="AP46" s="186"/>
      <c r="AQ46" s="186"/>
      <c r="AR46" s="186"/>
      <c r="AS46" s="186"/>
      <c r="AT46" s="186"/>
      <c r="AU46" s="186"/>
      <c r="AV46" s="186"/>
      <c r="AW46" s="186"/>
      <c r="AX46" s="186"/>
      <c r="AY46" s="186"/>
      <c r="AZ46" s="186"/>
      <c r="BA46" s="186"/>
      <c r="BB46" s="186"/>
      <c r="BC46" s="186"/>
      <c r="BD46" s="186"/>
      <c r="BE46" s="187"/>
      <c r="BF46" s="188"/>
      <c r="BG46" s="186"/>
      <c r="BH46" s="186"/>
      <c r="BI46" s="186"/>
      <c r="BJ46" s="186"/>
      <c r="BK46" s="186"/>
      <c r="BL46" s="186"/>
      <c r="BM46" s="186"/>
      <c r="BN46" s="186"/>
      <c r="BO46" s="186"/>
      <c r="BP46" s="186"/>
      <c r="BQ46" s="186"/>
      <c r="BR46" s="186"/>
      <c r="BS46" s="186"/>
      <c r="BT46" s="186"/>
      <c r="BU46" s="186"/>
      <c r="BV46" s="186"/>
      <c r="BW46" s="186"/>
      <c r="BX46" s="187"/>
    </row>
    <row r="47" spans="1:76">
      <c r="A47" s="191" t="s">
        <v>688</v>
      </c>
      <c r="B47" s="192"/>
      <c r="C47" s="192"/>
      <c r="D47" s="192"/>
      <c r="E47" s="192"/>
      <c r="F47" s="192"/>
      <c r="G47" s="192"/>
      <c r="H47" s="192"/>
      <c r="I47" s="192"/>
      <c r="J47" s="192"/>
      <c r="K47" s="192"/>
      <c r="L47" s="192"/>
      <c r="M47" s="192"/>
      <c r="N47" s="192"/>
      <c r="O47" s="192"/>
      <c r="P47" s="192"/>
      <c r="Q47" s="192"/>
      <c r="R47" s="192"/>
      <c r="S47" s="193"/>
      <c r="T47" s="191" t="s">
        <v>688</v>
      </c>
      <c r="U47" s="192"/>
      <c r="V47" s="192"/>
      <c r="W47" s="192"/>
      <c r="X47" s="192"/>
      <c r="Y47" s="192"/>
      <c r="Z47" s="192"/>
      <c r="AA47" s="192"/>
      <c r="AB47" s="192"/>
      <c r="AC47" s="192"/>
      <c r="AD47" s="192"/>
      <c r="AE47" s="192"/>
      <c r="AF47" s="192"/>
      <c r="AG47" s="192"/>
      <c r="AH47" s="192"/>
      <c r="AI47" s="192"/>
      <c r="AJ47" s="192"/>
      <c r="AK47" s="192"/>
      <c r="AL47" s="193"/>
      <c r="AM47" s="191" t="s">
        <v>688</v>
      </c>
      <c r="AN47" s="192"/>
      <c r="AO47" s="192"/>
      <c r="AP47" s="192"/>
      <c r="AQ47" s="192"/>
      <c r="AR47" s="192"/>
      <c r="AS47" s="192"/>
      <c r="AT47" s="192"/>
      <c r="AU47" s="192"/>
      <c r="AV47" s="192"/>
      <c r="AW47" s="192"/>
      <c r="AX47" s="192"/>
      <c r="AY47" s="192"/>
      <c r="AZ47" s="192"/>
      <c r="BA47" s="192"/>
      <c r="BB47" s="192"/>
      <c r="BC47" s="192"/>
      <c r="BD47" s="192"/>
      <c r="BE47" s="193"/>
      <c r="BF47" s="191" t="s">
        <v>688</v>
      </c>
      <c r="BG47" s="192"/>
      <c r="BH47" s="192"/>
      <c r="BI47" s="192"/>
      <c r="BJ47" s="192"/>
      <c r="BK47" s="192"/>
      <c r="BL47" s="192"/>
      <c r="BM47" s="192"/>
      <c r="BN47" s="192"/>
      <c r="BO47" s="192"/>
      <c r="BP47" s="192"/>
      <c r="BQ47" s="192"/>
      <c r="BR47" s="192"/>
      <c r="BS47" s="192"/>
      <c r="BT47" s="192"/>
      <c r="BU47" s="192"/>
      <c r="BV47" s="192"/>
      <c r="BW47" s="192"/>
      <c r="BX47" s="193"/>
    </row>
    <row r="48" spans="1:76" ht="12.75" customHeight="1">
      <c r="A48" s="1254" t="s">
        <v>689</v>
      </c>
      <c r="B48" s="1255"/>
      <c r="C48" s="1256"/>
      <c r="D48" s="1257">
        <v>0</v>
      </c>
      <c r="E48" s="1258"/>
      <c r="F48" s="996" t="s">
        <v>690</v>
      </c>
      <c r="H48" s="194"/>
      <c r="I48" s="192"/>
      <c r="J48" s="192"/>
      <c r="K48" s="192"/>
      <c r="L48" s="192"/>
      <c r="M48" s="192"/>
      <c r="N48" s="192"/>
      <c r="O48" s="192"/>
      <c r="P48" s="192"/>
      <c r="Q48" s="192"/>
      <c r="R48" s="192"/>
      <c r="S48" s="193"/>
      <c r="T48" s="1254" t="s">
        <v>689</v>
      </c>
      <c r="U48" s="1255"/>
      <c r="V48" s="1256"/>
      <c r="W48" s="1257">
        <v>0</v>
      </c>
      <c r="X48" s="1258"/>
      <c r="Y48" s="996" t="s">
        <v>690</v>
      </c>
      <c r="AA48" s="194"/>
      <c r="AB48" s="192"/>
      <c r="AC48" s="192"/>
      <c r="AD48" s="192"/>
      <c r="AE48" s="192"/>
      <c r="AF48" s="192"/>
      <c r="AG48" s="192"/>
      <c r="AH48" s="192"/>
      <c r="AI48" s="192"/>
      <c r="AJ48" s="192"/>
      <c r="AK48" s="192"/>
      <c r="AL48" s="193"/>
      <c r="AM48" s="1254" t="s">
        <v>689</v>
      </c>
      <c r="AN48" s="1255"/>
      <c r="AO48" s="1256"/>
      <c r="AP48" s="1540">
        <v>0</v>
      </c>
      <c r="AQ48" s="1541"/>
      <c r="AR48" s="996" t="s">
        <v>690</v>
      </c>
      <c r="AT48" s="194"/>
      <c r="AU48" s="192"/>
      <c r="AV48" s="192"/>
      <c r="AW48" s="192"/>
      <c r="AX48" s="192"/>
      <c r="AY48" s="192"/>
      <c r="AZ48" s="192"/>
      <c r="BA48" s="192"/>
      <c r="BB48" s="192"/>
      <c r="BC48" s="192"/>
      <c r="BD48" s="192"/>
      <c r="BE48" s="193"/>
      <c r="BF48" s="1254" t="s">
        <v>689</v>
      </c>
      <c r="BG48" s="1255"/>
      <c r="BH48" s="1256"/>
      <c r="BI48" s="1540">
        <v>0</v>
      </c>
      <c r="BJ48" s="1541"/>
      <c r="BK48" s="996" t="s">
        <v>690</v>
      </c>
      <c r="BM48" s="194"/>
      <c r="BN48" s="192"/>
      <c r="BO48" s="192"/>
      <c r="BP48" s="192"/>
      <c r="BQ48" s="192"/>
      <c r="BR48" s="192"/>
      <c r="BS48" s="192"/>
      <c r="BT48" s="192"/>
      <c r="BU48" s="192"/>
      <c r="BV48" s="192"/>
      <c r="BW48" s="192"/>
      <c r="BX48" s="193"/>
    </row>
    <row r="49" spans="1:76" ht="12.75" customHeight="1">
      <c r="A49" s="1203" t="s">
        <v>322</v>
      </c>
      <c r="B49" s="1202"/>
      <c r="C49" s="1202"/>
      <c r="D49" s="1198">
        <v>0</v>
      </c>
      <c r="E49" s="1199"/>
      <c r="F49"/>
      <c r="G49"/>
      <c r="H49" s="8"/>
      <c r="I49" s="192"/>
      <c r="J49" s="192"/>
      <c r="K49" s="192"/>
      <c r="L49" s="192"/>
      <c r="M49" s="192"/>
      <c r="N49" s="192"/>
      <c r="O49" s="192"/>
      <c r="P49" s="192"/>
      <c r="Q49" s="192"/>
      <c r="R49" s="192"/>
      <c r="S49" s="193"/>
      <c r="T49" s="1203" t="s">
        <v>322</v>
      </c>
      <c r="U49" s="1202"/>
      <c r="V49" s="1202"/>
      <c r="W49" s="1198">
        <v>0</v>
      </c>
      <c r="X49" s="1199"/>
      <c r="Y49"/>
      <c r="Z49"/>
      <c r="AA49" s="8"/>
      <c r="AB49" s="192"/>
      <c r="AC49" s="192"/>
      <c r="AD49" s="192"/>
      <c r="AE49" s="192"/>
      <c r="AF49" s="192"/>
      <c r="AG49" s="192"/>
      <c r="AH49" s="192"/>
      <c r="AI49" s="192"/>
      <c r="AJ49" s="192"/>
      <c r="AK49" s="192"/>
      <c r="AL49" s="193"/>
      <c r="AM49" s="1203" t="s">
        <v>322</v>
      </c>
      <c r="AN49" s="1202"/>
      <c r="AO49" s="1202"/>
      <c r="AP49" s="1538">
        <v>0</v>
      </c>
      <c r="AQ49" s="1539"/>
      <c r="AR49"/>
      <c r="AS49"/>
      <c r="AT49" s="8"/>
      <c r="AU49" s="192"/>
      <c r="AV49" s="192"/>
      <c r="AW49" s="192"/>
      <c r="AX49" s="192"/>
      <c r="AY49" s="192"/>
      <c r="AZ49" s="192"/>
      <c r="BA49" s="192"/>
      <c r="BB49" s="192"/>
      <c r="BC49" s="192"/>
      <c r="BD49" s="192"/>
      <c r="BE49" s="193"/>
      <c r="BF49" s="1203" t="s">
        <v>322</v>
      </c>
      <c r="BG49" s="1202"/>
      <c r="BH49" s="1202"/>
      <c r="BI49" s="1538">
        <v>0</v>
      </c>
      <c r="BJ49" s="1539"/>
      <c r="BK49"/>
      <c r="BL49"/>
      <c r="BM49" s="8"/>
      <c r="BN49" s="192"/>
      <c r="BO49" s="192"/>
      <c r="BP49" s="192"/>
      <c r="BQ49" s="192"/>
      <c r="BR49" s="192"/>
      <c r="BS49" s="192"/>
      <c r="BT49" s="192"/>
      <c r="BU49" s="192"/>
      <c r="BV49" s="192"/>
      <c r="BW49" s="192"/>
      <c r="BX49" s="193"/>
    </row>
    <row r="50" spans="1:76">
      <c r="A50" s="195"/>
      <c r="B50" s="192"/>
      <c r="C50" s="192"/>
      <c r="D50" s="192"/>
      <c r="E50" s="192"/>
      <c r="F50" s="192"/>
      <c r="G50" s="192"/>
      <c r="H50" s="192"/>
      <c r="I50" s="192"/>
      <c r="J50" s="192"/>
      <c r="K50" s="192"/>
      <c r="L50" s="192"/>
      <c r="M50" s="192"/>
      <c r="N50" s="192"/>
      <c r="O50" s="192"/>
      <c r="P50" s="192"/>
      <c r="Q50" s="192"/>
      <c r="R50" s="192"/>
      <c r="S50" s="193"/>
      <c r="T50" s="195"/>
      <c r="U50" s="192"/>
      <c r="V50" s="192"/>
      <c r="W50" s="192"/>
      <c r="X50" s="192"/>
      <c r="Y50" s="192"/>
      <c r="Z50" s="192"/>
      <c r="AA50" s="192"/>
      <c r="AB50" s="192"/>
      <c r="AC50" s="192"/>
      <c r="AD50" s="192"/>
      <c r="AE50" s="192"/>
      <c r="AF50" s="192"/>
      <c r="AG50" s="192"/>
      <c r="AH50" s="192"/>
      <c r="AI50" s="192"/>
      <c r="AJ50" s="192"/>
      <c r="AK50" s="192"/>
      <c r="AL50" s="193"/>
      <c r="AM50" s="195"/>
      <c r="AN50" s="192"/>
      <c r="AO50" s="192"/>
      <c r="AP50" s="192"/>
      <c r="AQ50" s="192"/>
      <c r="AR50" s="192"/>
      <c r="AS50" s="192"/>
      <c r="AT50" s="192"/>
      <c r="AU50" s="192"/>
      <c r="AV50" s="192"/>
      <c r="AW50" s="192"/>
      <c r="AX50" s="192"/>
      <c r="AY50" s="192"/>
      <c r="AZ50" s="192"/>
      <c r="BA50" s="192"/>
      <c r="BB50" s="192"/>
      <c r="BC50" s="192"/>
      <c r="BD50" s="192"/>
      <c r="BE50" s="193"/>
      <c r="BF50" s="195"/>
      <c r="BG50" s="192"/>
      <c r="BH50" s="192"/>
      <c r="BI50" s="192"/>
      <c r="BJ50" s="192"/>
      <c r="BK50" s="192"/>
      <c r="BL50" s="192"/>
      <c r="BM50" s="192"/>
      <c r="BN50" s="192"/>
      <c r="BO50" s="192"/>
      <c r="BP50" s="192"/>
      <c r="BQ50" s="192"/>
      <c r="BR50" s="192"/>
      <c r="BS50" s="192"/>
      <c r="BT50" s="192"/>
      <c r="BU50" s="192"/>
      <c r="BV50" s="192"/>
      <c r="BW50" s="192"/>
      <c r="BX50" s="193"/>
    </row>
    <row r="51" spans="1:76">
      <c r="A51" s="196" t="s">
        <v>323</v>
      </c>
      <c r="B51" s="192"/>
      <c r="C51" s="192"/>
      <c r="D51" s="192"/>
      <c r="E51" s="192"/>
      <c r="F51" s="192"/>
      <c r="G51" s="192"/>
      <c r="H51" s="192"/>
      <c r="I51" s="192"/>
      <c r="J51" s="192"/>
      <c r="K51" s="192"/>
      <c r="L51" s="192"/>
      <c r="M51" s="192"/>
      <c r="N51" s="192"/>
      <c r="O51" s="192"/>
      <c r="P51" s="192"/>
      <c r="Q51" s="192"/>
      <c r="R51" s="192"/>
      <c r="S51" s="193"/>
      <c r="T51" s="196" t="s">
        <v>323</v>
      </c>
      <c r="U51" s="192"/>
      <c r="V51" s="192"/>
      <c r="W51" s="192"/>
      <c r="X51" s="192"/>
      <c r="Y51" s="192"/>
      <c r="Z51" s="192"/>
      <c r="AA51" s="192"/>
      <c r="AB51" s="192"/>
      <c r="AC51" s="192"/>
      <c r="AD51" s="192"/>
      <c r="AE51" s="192"/>
      <c r="AF51" s="192"/>
      <c r="AG51" s="192"/>
      <c r="AH51" s="192"/>
      <c r="AI51" s="192"/>
      <c r="AJ51" s="192"/>
      <c r="AK51" s="192"/>
      <c r="AL51" s="193"/>
      <c r="AM51" s="196" t="s">
        <v>323</v>
      </c>
      <c r="AN51" s="192"/>
      <c r="AO51" s="192"/>
      <c r="AP51" s="192"/>
      <c r="AQ51" s="192"/>
      <c r="AR51" s="192"/>
      <c r="AS51" s="192"/>
      <c r="AT51" s="192"/>
      <c r="AU51" s="192"/>
      <c r="AV51" s="192"/>
      <c r="AW51" s="192"/>
      <c r="AX51" s="192"/>
      <c r="AY51" s="192"/>
      <c r="AZ51" s="192"/>
      <c r="BA51" s="192"/>
      <c r="BB51" s="192"/>
      <c r="BC51" s="192"/>
      <c r="BD51" s="192"/>
      <c r="BE51" s="193"/>
      <c r="BF51" s="196" t="s">
        <v>323</v>
      </c>
      <c r="BG51" s="192"/>
      <c r="BH51" s="192"/>
      <c r="BI51" s="192"/>
      <c r="BJ51" s="192"/>
      <c r="BK51" s="192"/>
      <c r="BL51" s="192"/>
      <c r="BM51" s="192"/>
      <c r="BN51" s="192"/>
      <c r="BO51" s="192"/>
      <c r="BP51" s="192"/>
      <c r="BQ51" s="192"/>
      <c r="BR51" s="192"/>
      <c r="BS51" s="192"/>
      <c r="BT51" s="192"/>
      <c r="BU51" s="192"/>
      <c r="BV51" s="192"/>
      <c r="BW51" s="192"/>
      <c r="BX51" s="193"/>
    </row>
    <row r="52" spans="1:76" ht="15.75" customHeight="1">
      <c r="B52" s="1259" t="s">
        <v>324</v>
      </c>
      <c r="C52" s="1260"/>
      <c r="D52" s="1542">
        <v>0</v>
      </c>
      <c r="E52" s="1543"/>
      <c r="F52" s="194"/>
      <c r="G52" s="194"/>
      <c r="H52" s="194"/>
      <c r="I52" s="194"/>
      <c r="J52" s="194"/>
      <c r="K52" s="194"/>
      <c r="L52" s="194"/>
      <c r="M52" s="194"/>
      <c r="N52" s="194"/>
      <c r="O52" s="192"/>
      <c r="P52" s="192"/>
      <c r="Q52" s="192"/>
      <c r="R52" s="192"/>
      <c r="S52" s="193"/>
      <c r="U52" s="1259" t="s">
        <v>324</v>
      </c>
      <c r="V52" s="1260"/>
      <c r="W52" s="1542">
        <v>0</v>
      </c>
      <c r="X52" s="1543"/>
      <c r="Y52" s="194"/>
      <c r="Z52" s="194"/>
      <c r="AA52" s="194"/>
      <c r="AB52" s="194"/>
      <c r="AC52" s="194"/>
      <c r="AD52" s="194"/>
      <c r="AE52" s="194"/>
      <c r="AF52" s="194"/>
      <c r="AG52" s="194"/>
      <c r="AH52" s="192"/>
      <c r="AI52" s="192"/>
      <c r="AJ52" s="192"/>
      <c r="AK52" s="192"/>
      <c r="AL52" s="193"/>
      <c r="AN52" s="1259" t="s">
        <v>324</v>
      </c>
      <c r="AO52" s="1260"/>
      <c r="AP52" s="1542">
        <v>0</v>
      </c>
      <c r="AQ52" s="1543"/>
      <c r="AR52" s="194"/>
      <c r="AS52" s="194"/>
      <c r="AT52" s="194"/>
      <c r="AU52" s="194"/>
      <c r="AV52" s="194"/>
      <c r="AW52" s="194"/>
      <c r="AX52" s="194"/>
      <c r="AY52" s="194"/>
      <c r="AZ52" s="194"/>
      <c r="BA52" s="192"/>
      <c r="BB52" s="192"/>
      <c r="BC52" s="192"/>
      <c r="BD52" s="192"/>
      <c r="BE52" s="193"/>
      <c r="BG52" s="1259" t="s">
        <v>324</v>
      </c>
      <c r="BH52" s="1260"/>
      <c r="BI52" s="1542">
        <v>0</v>
      </c>
      <c r="BJ52" s="1543"/>
      <c r="BK52" s="194"/>
      <c r="BL52" s="194"/>
      <c r="BM52" s="194"/>
      <c r="BN52" s="194"/>
      <c r="BO52" s="194"/>
      <c r="BP52" s="194"/>
      <c r="BQ52" s="194"/>
      <c r="BR52" s="194"/>
      <c r="BS52" s="194"/>
      <c r="BT52" s="192"/>
      <c r="BU52" s="192"/>
      <c r="BV52" s="192"/>
      <c r="BW52" s="192"/>
      <c r="BX52" s="193"/>
    </row>
    <row r="53" spans="1:76" ht="15.75" customHeight="1">
      <c r="A53" s="198"/>
      <c r="B53" s="197"/>
      <c r="C53" s="199"/>
      <c r="D53" s="200"/>
      <c r="E53" s="194"/>
      <c r="F53" s="194"/>
      <c r="G53" s="194"/>
      <c r="H53" s="194"/>
      <c r="I53" s="194"/>
      <c r="J53" s="194"/>
      <c r="K53" s="194"/>
      <c r="L53" s="194"/>
      <c r="M53" s="194"/>
      <c r="N53" s="194"/>
      <c r="O53" s="192"/>
      <c r="P53" s="192"/>
      <c r="Q53" s="192"/>
      <c r="R53" s="192"/>
      <c r="S53" s="193"/>
      <c r="T53" s="198"/>
      <c r="U53" s="197"/>
      <c r="V53" s="199"/>
      <c r="W53" s="200"/>
      <c r="X53" s="194"/>
      <c r="Y53" s="194"/>
      <c r="Z53" s="194"/>
      <c r="AA53" s="194"/>
      <c r="AB53" s="194"/>
      <c r="AC53" s="194"/>
      <c r="AD53" s="194"/>
      <c r="AE53" s="194"/>
      <c r="AF53" s="194"/>
      <c r="AG53" s="194"/>
      <c r="AH53" s="192"/>
      <c r="AI53" s="192"/>
      <c r="AJ53" s="192"/>
      <c r="AK53" s="192"/>
      <c r="AL53" s="193"/>
      <c r="AM53" s="198"/>
      <c r="AN53" s="197"/>
      <c r="AO53" s="199"/>
      <c r="AP53" s="200"/>
      <c r="AQ53" s="194"/>
      <c r="AR53" s="194"/>
      <c r="AS53" s="194"/>
      <c r="AT53" s="194"/>
      <c r="AU53" s="194"/>
      <c r="AV53" s="194"/>
      <c r="AW53" s="194"/>
      <c r="AX53" s="194"/>
      <c r="AY53" s="194"/>
      <c r="AZ53" s="194"/>
      <c r="BA53" s="192"/>
      <c r="BB53" s="192"/>
      <c r="BC53" s="192"/>
      <c r="BD53" s="192"/>
      <c r="BE53" s="193"/>
      <c r="BF53" s="198"/>
      <c r="BG53" s="197"/>
      <c r="BH53" s="199"/>
      <c r="BI53" s="200"/>
      <c r="BJ53" s="194"/>
      <c r="BK53" s="194"/>
      <c r="BL53" s="194"/>
      <c r="BM53" s="194"/>
      <c r="BN53" s="194"/>
      <c r="BO53" s="194"/>
      <c r="BP53" s="194"/>
      <c r="BQ53" s="194"/>
      <c r="BR53" s="194"/>
      <c r="BS53" s="194"/>
      <c r="BT53" s="192"/>
      <c r="BU53" s="192"/>
      <c r="BV53" s="192"/>
      <c r="BW53" s="192"/>
      <c r="BX53" s="193"/>
    </row>
    <row r="54" spans="1:76" ht="15.75" customHeight="1">
      <c r="A54" s="1248" t="s">
        <v>325</v>
      </c>
      <c r="B54" s="1249"/>
      <c r="C54" s="1250"/>
      <c r="D54" s="1251">
        <f>IF(D52&gt;0,D48/(PI()*25*D52),0)</f>
        <v>0</v>
      </c>
      <c r="E54" s="1252"/>
      <c r="F54" s="194"/>
      <c r="G54" s="194"/>
      <c r="H54" s="194"/>
      <c r="I54" s="194"/>
      <c r="J54" s="194"/>
      <c r="K54" s="194"/>
      <c r="L54" s="194"/>
      <c r="M54" s="685" t="s">
        <v>311</v>
      </c>
      <c r="N54" s="194"/>
      <c r="O54" s="194"/>
      <c r="P54" s="192"/>
      <c r="Q54" s="192"/>
      <c r="R54" s="192"/>
      <c r="S54" s="193"/>
      <c r="T54" s="1248" t="s">
        <v>325</v>
      </c>
      <c r="U54" s="1249"/>
      <c r="V54" s="1250"/>
      <c r="W54" s="1251">
        <f>IF(W52&gt;0,W48/(PI()*25*W52),0)</f>
        <v>0</v>
      </c>
      <c r="X54" s="1252"/>
      <c r="Y54" s="194"/>
      <c r="Z54" s="194"/>
      <c r="AA54" s="194"/>
      <c r="AB54" s="194"/>
      <c r="AC54" s="194"/>
      <c r="AD54" s="194"/>
      <c r="AE54" s="194"/>
      <c r="AF54" s="194"/>
      <c r="AG54" s="194"/>
      <c r="AH54" s="194"/>
      <c r="AI54" s="192"/>
      <c r="AJ54" s="192"/>
      <c r="AK54" s="192"/>
      <c r="AL54" s="193"/>
      <c r="AM54" s="1248" t="s">
        <v>325</v>
      </c>
      <c r="AN54" s="1249"/>
      <c r="AO54" s="1250"/>
      <c r="AP54" s="1251">
        <f>IF(AP52&gt;0,AP48/(PI()*25*AP52),0)</f>
        <v>0</v>
      </c>
      <c r="AQ54" s="1252"/>
      <c r="AR54" s="194"/>
      <c r="AS54" s="194"/>
      <c r="AT54" s="194"/>
      <c r="AU54" s="194"/>
      <c r="AV54" s="194"/>
      <c r="AW54" s="194"/>
      <c r="AX54" s="194"/>
      <c r="AY54" s="194"/>
      <c r="AZ54" s="194"/>
      <c r="BA54" s="194"/>
      <c r="BB54" s="192"/>
      <c r="BC54" s="192"/>
      <c r="BD54" s="192"/>
      <c r="BE54" s="193"/>
      <c r="BF54" s="1248" t="s">
        <v>325</v>
      </c>
      <c r="BG54" s="1249"/>
      <c r="BH54" s="1250"/>
      <c r="BI54" s="1251">
        <f>IF(BI52&gt;0,BI48/(PI()*25*BI52),0)</f>
        <v>0</v>
      </c>
      <c r="BJ54" s="1252"/>
      <c r="BK54" s="194"/>
      <c r="BL54" s="194"/>
      <c r="BM54" s="194"/>
      <c r="BN54" s="194"/>
      <c r="BO54" s="194"/>
      <c r="BP54" s="194"/>
      <c r="BQ54" s="194"/>
      <c r="BR54" s="194"/>
      <c r="BS54" s="194"/>
      <c r="BT54" s="194"/>
      <c r="BU54" s="192"/>
      <c r="BV54" s="192"/>
      <c r="BW54" s="192"/>
      <c r="BX54" s="193"/>
    </row>
    <row r="55" spans="1:76">
      <c r="A55" s="201"/>
      <c r="B55" s="202"/>
      <c r="C55" s="202"/>
      <c r="D55" s="202"/>
      <c r="E55" s="202"/>
      <c r="F55" s="202"/>
      <c r="G55" s="202"/>
      <c r="H55" s="202"/>
      <c r="I55" s="202"/>
      <c r="J55" s="202"/>
      <c r="K55" s="202"/>
      <c r="L55" s="202"/>
      <c r="M55" s="202"/>
      <c r="N55" s="202"/>
      <c r="O55" s="202"/>
      <c r="P55" s="202"/>
      <c r="Q55" s="202"/>
      <c r="R55" s="202"/>
      <c r="S55" s="203"/>
      <c r="T55" s="201"/>
      <c r="U55" s="202"/>
      <c r="V55" s="202"/>
      <c r="W55" s="202"/>
      <c r="X55" s="202"/>
      <c r="Y55" s="202"/>
      <c r="Z55" s="202"/>
      <c r="AA55" s="202"/>
      <c r="AB55" s="202"/>
      <c r="AC55" s="202"/>
      <c r="AD55" s="202"/>
      <c r="AE55" s="202"/>
      <c r="AF55" s="202"/>
      <c r="AG55" s="202"/>
      <c r="AH55" s="202"/>
      <c r="AI55" s="202"/>
      <c r="AJ55" s="202"/>
      <c r="AK55" s="202"/>
      <c r="AL55" s="203"/>
      <c r="AM55" s="201"/>
      <c r="AN55" s="202"/>
      <c r="AO55" s="202"/>
      <c r="AP55" s="202"/>
      <c r="AQ55" s="202"/>
      <c r="AR55" s="202"/>
      <c r="AS55" s="202"/>
      <c r="AT55" s="202"/>
      <c r="AU55" s="202"/>
      <c r="AV55" s="202"/>
      <c r="AW55" s="202"/>
      <c r="AX55" s="202"/>
      <c r="AY55" s="202"/>
      <c r="AZ55" s="202"/>
      <c r="BA55" s="202"/>
      <c r="BB55" s="202"/>
      <c r="BC55" s="202"/>
      <c r="BD55" s="202"/>
      <c r="BE55" s="203"/>
      <c r="BF55" s="201"/>
      <c r="BG55" s="202"/>
      <c r="BH55" s="202"/>
      <c r="BI55" s="202"/>
      <c r="BJ55" s="202"/>
      <c r="BK55" s="202"/>
      <c r="BL55" s="202"/>
      <c r="BM55" s="202"/>
      <c r="BN55" s="202"/>
      <c r="BO55" s="202"/>
      <c r="BP55" s="202"/>
      <c r="BQ55" s="202"/>
      <c r="BR55" s="202"/>
      <c r="BS55" s="202"/>
      <c r="BT55" s="202"/>
      <c r="BU55" s="202"/>
      <c r="BV55" s="202"/>
      <c r="BW55" s="202"/>
      <c r="BX55" s="203"/>
    </row>
    <row r="56" spans="1:76">
      <c r="A56" s="539" t="s">
        <v>282</v>
      </c>
      <c r="B56"/>
      <c r="C56"/>
      <c r="D56"/>
      <c r="E56"/>
      <c r="F56"/>
      <c r="G56"/>
      <c r="H56"/>
      <c r="I56"/>
      <c r="J56"/>
      <c r="K56"/>
      <c r="L56"/>
      <c r="M56"/>
      <c r="N56"/>
      <c r="O56"/>
      <c r="P56"/>
      <c r="Q56"/>
      <c r="R56"/>
      <c r="S56" s="15"/>
      <c r="T56" s="539" t="s">
        <v>282</v>
      </c>
      <c r="U56"/>
      <c r="V56"/>
      <c r="W56"/>
      <c r="X56"/>
      <c r="Y56"/>
      <c r="Z56"/>
      <c r="AA56"/>
      <c r="AB56"/>
      <c r="AC56"/>
      <c r="AD56"/>
      <c r="AE56"/>
      <c r="AF56"/>
      <c r="AG56"/>
      <c r="AH56"/>
      <c r="AI56"/>
      <c r="AJ56"/>
      <c r="AK56"/>
      <c r="AL56" s="15"/>
      <c r="AM56" s="539" t="s">
        <v>282</v>
      </c>
      <c r="AN56"/>
      <c r="AO56"/>
      <c r="AP56"/>
      <c r="AQ56"/>
      <c r="AR56"/>
      <c r="AS56"/>
      <c r="AT56"/>
      <c r="AU56"/>
      <c r="AV56"/>
      <c r="AW56"/>
      <c r="AX56"/>
      <c r="AY56"/>
      <c r="AZ56"/>
      <c r="BA56"/>
      <c r="BB56"/>
      <c r="BC56"/>
      <c r="BD56"/>
      <c r="BE56" s="15"/>
      <c r="BF56" s="539" t="s">
        <v>282</v>
      </c>
      <c r="BG56"/>
      <c r="BH56"/>
      <c r="BI56"/>
      <c r="BJ56"/>
      <c r="BK56"/>
      <c r="BL56"/>
      <c r="BM56"/>
      <c r="BN56"/>
      <c r="BO56"/>
      <c r="BP56"/>
      <c r="BQ56"/>
      <c r="BR56"/>
      <c r="BS56"/>
      <c r="BT56"/>
      <c r="BU56"/>
      <c r="BV56"/>
      <c r="BW56"/>
      <c r="BX56" s="15"/>
    </row>
    <row r="57" spans="1:76">
      <c r="A57" s="8" t="s">
        <v>283</v>
      </c>
      <c r="B57"/>
      <c r="C57"/>
      <c r="D57"/>
      <c r="E57"/>
      <c r="F57"/>
      <c r="G57"/>
      <c r="H57"/>
      <c r="I57"/>
      <c r="J57"/>
      <c r="K57"/>
      <c r="L57"/>
      <c r="M57"/>
      <c r="N57"/>
      <c r="O57"/>
      <c r="P57"/>
      <c r="Q57"/>
      <c r="R57"/>
      <c r="S57" s="15"/>
      <c r="T57" s="8" t="s">
        <v>283</v>
      </c>
      <c r="U57"/>
      <c r="V57"/>
      <c r="W57"/>
      <c r="X57"/>
      <c r="Y57"/>
      <c r="Z57"/>
      <c r="AA57"/>
      <c r="AB57"/>
      <c r="AC57"/>
      <c r="AD57"/>
      <c r="AE57"/>
      <c r="AF57"/>
      <c r="AG57"/>
      <c r="AH57"/>
      <c r="AI57"/>
      <c r="AJ57"/>
      <c r="AK57"/>
      <c r="AL57" s="15"/>
      <c r="AM57" s="8" t="s">
        <v>283</v>
      </c>
      <c r="AN57"/>
      <c r="AO57"/>
      <c r="AP57"/>
      <c r="AQ57"/>
      <c r="AR57"/>
      <c r="AS57"/>
      <c r="AT57"/>
      <c r="AU57"/>
      <c r="AV57"/>
      <c r="AW57"/>
      <c r="AX57"/>
      <c r="AY57"/>
      <c r="AZ57"/>
      <c r="BA57"/>
      <c r="BB57"/>
      <c r="BC57"/>
      <c r="BD57"/>
      <c r="BE57" s="15"/>
      <c r="BF57" s="8" t="s">
        <v>283</v>
      </c>
      <c r="BG57"/>
      <c r="BH57"/>
      <c r="BI57"/>
      <c r="BJ57"/>
      <c r="BK57"/>
      <c r="BL57"/>
      <c r="BM57"/>
      <c r="BN57"/>
      <c r="BO57"/>
      <c r="BP57"/>
      <c r="BQ57"/>
      <c r="BR57"/>
      <c r="BS57"/>
      <c r="BT57"/>
      <c r="BU57"/>
      <c r="BV57"/>
      <c r="BW57"/>
      <c r="BX57" s="15"/>
    </row>
    <row r="58" spans="1:76">
      <c r="A58" s="8" t="s">
        <v>284</v>
      </c>
      <c r="B58" s="104"/>
      <c r="C58" s="104"/>
      <c r="D58" s="104"/>
      <c r="E58" s="104"/>
      <c r="F58" s="104"/>
      <c r="G58" s="104"/>
      <c r="H58" s="104"/>
      <c r="I58" s="104"/>
      <c r="J58" s="104"/>
      <c r="K58" s="104"/>
      <c r="L58" s="104"/>
      <c r="M58" s="104"/>
      <c r="N58" s="104"/>
      <c r="O58" s="104"/>
      <c r="P58" s="104"/>
      <c r="Q58" s="104"/>
      <c r="R58" s="104"/>
      <c r="S58" s="147"/>
      <c r="T58" s="8" t="s">
        <v>284</v>
      </c>
      <c r="U58" s="104"/>
      <c r="V58" s="104"/>
      <c r="W58" s="104"/>
      <c r="X58" s="104"/>
      <c r="Y58" s="104"/>
      <c r="Z58" s="104"/>
      <c r="AA58" s="104"/>
      <c r="AB58" s="104"/>
      <c r="AC58" s="104"/>
      <c r="AD58" s="104"/>
      <c r="AE58" s="104"/>
      <c r="AF58" s="104"/>
      <c r="AG58" s="104"/>
      <c r="AH58" s="104"/>
      <c r="AI58" s="104"/>
      <c r="AJ58" s="104"/>
      <c r="AK58" s="104"/>
      <c r="AL58" s="147"/>
      <c r="AM58" s="8" t="s">
        <v>284</v>
      </c>
      <c r="AN58" s="104"/>
      <c r="AO58" s="104"/>
      <c r="AP58" s="104"/>
      <c r="AQ58" s="104"/>
      <c r="AR58" s="104"/>
      <c r="AS58" s="104"/>
      <c r="AT58" s="104"/>
      <c r="AU58" s="104"/>
      <c r="AV58" s="104"/>
      <c r="AW58" s="104"/>
      <c r="AX58" s="104"/>
      <c r="AY58" s="104"/>
      <c r="AZ58" s="104"/>
      <c r="BA58" s="104"/>
      <c r="BB58" s="104"/>
      <c r="BC58" s="104"/>
      <c r="BD58" s="104"/>
      <c r="BE58" s="147"/>
      <c r="BF58" s="8" t="s">
        <v>284</v>
      </c>
      <c r="BG58" s="104"/>
      <c r="BH58" s="104"/>
      <c r="BI58" s="104"/>
      <c r="BJ58" s="104"/>
      <c r="BK58" s="104"/>
      <c r="BL58" s="104"/>
      <c r="BM58" s="104"/>
      <c r="BN58" s="104"/>
      <c r="BO58" s="104"/>
      <c r="BP58" s="104"/>
      <c r="BQ58" s="104"/>
      <c r="BR58" s="104"/>
      <c r="BS58" s="104"/>
      <c r="BT58" s="104"/>
      <c r="BU58" s="104"/>
      <c r="BV58" s="104"/>
      <c r="BW58" s="104"/>
      <c r="BX58" s="147"/>
    </row>
    <row r="59" spans="1:76">
      <c r="A59" s="146"/>
      <c r="B59" s="104"/>
      <c r="C59" s="104"/>
      <c r="D59" s="104"/>
      <c r="E59" s="104"/>
      <c r="F59" s="104"/>
      <c r="G59" s="104"/>
      <c r="H59" s="104"/>
      <c r="I59" s="104"/>
      <c r="J59" s="104"/>
      <c r="K59" s="104"/>
      <c r="L59" s="104"/>
      <c r="M59" s="104"/>
      <c r="N59" s="104"/>
      <c r="O59" s="104"/>
      <c r="P59" s="104"/>
      <c r="Q59" s="104"/>
      <c r="R59" s="104"/>
      <c r="S59" s="147"/>
      <c r="T59" s="146"/>
      <c r="U59" s="104"/>
      <c r="V59" s="104"/>
      <c r="W59" s="104"/>
      <c r="X59" s="104"/>
      <c r="Y59" s="104"/>
      <c r="Z59" s="104"/>
      <c r="AA59" s="104"/>
      <c r="AB59" s="104"/>
      <c r="AC59" s="104"/>
      <c r="AD59" s="104"/>
      <c r="AE59" s="104"/>
      <c r="AF59" s="104"/>
      <c r="AG59" s="104"/>
      <c r="AH59" s="104"/>
      <c r="AI59" s="104"/>
      <c r="AJ59" s="104"/>
      <c r="AK59" s="104"/>
      <c r="AL59" s="147"/>
      <c r="AM59" s="146"/>
      <c r="AN59" s="104"/>
      <c r="AO59" s="104"/>
      <c r="AP59" s="104"/>
      <c r="AQ59" s="104"/>
      <c r="AR59" s="104"/>
      <c r="AS59" s="104"/>
      <c r="AT59" s="104"/>
      <c r="AU59" s="104"/>
      <c r="AV59" s="104"/>
      <c r="AW59" s="104"/>
      <c r="AX59" s="104"/>
      <c r="AY59" s="104"/>
      <c r="AZ59" s="104"/>
      <c r="BA59" s="104"/>
      <c r="BB59" s="104"/>
      <c r="BC59" s="104"/>
      <c r="BD59" s="104"/>
      <c r="BE59" s="147"/>
      <c r="BF59" s="146"/>
      <c r="BG59" s="104"/>
      <c r="BH59" s="104"/>
      <c r="BI59" s="104"/>
      <c r="BJ59" s="104"/>
      <c r="BK59" s="104"/>
      <c r="BL59" s="104"/>
      <c r="BM59" s="104"/>
      <c r="BN59" s="104"/>
      <c r="BO59" s="104"/>
      <c r="BP59" s="104"/>
      <c r="BQ59" s="104"/>
      <c r="BR59" s="104"/>
      <c r="BS59" s="104"/>
      <c r="BT59" s="104"/>
      <c r="BU59" s="104"/>
      <c r="BV59" s="104"/>
      <c r="BW59" s="104"/>
      <c r="BX59" s="147"/>
    </row>
    <row r="60" spans="1:76" ht="36">
      <c r="A60" s="146"/>
      <c r="B60" s="541"/>
      <c r="C60" s="813" t="s">
        <v>678</v>
      </c>
      <c r="D60" s="746" t="s">
        <v>286</v>
      </c>
      <c r="E60"/>
      <c r="F60" s="104"/>
      <c r="G60" s="104"/>
      <c r="H60" s="1308"/>
      <c r="I60" s="1308"/>
      <c r="J60" s="104"/>
      <c r="K60" s="104"/>
      <c r="L60" s="104"/>
      <c r="M60" s="104"/>
      <c r="N60" s="104"/>
      <c r="O60" s="104"/>
      <c r="P60" s="104"/>
      <c r="Q60" s="104"/>
      <c r="R60" s="104"/>
      <c r="S60" s="147"/>
      <c r="T60" s="146"/>
      <c r="U60" s="541"/>
      <c r="V60" s="813" t="s">
        <v>678</v>
      </c>
      <c r="W60" s="746" t="s">
        <v>286</v>
      </c>
      <c r="X60"/>
      <c r="Y60" s="104"/>
      <c r="Z60" s="104"/>
      <c r="AA60" s="1308"/>
      <c r="AB60" s="1308"/>
      <c r="AC60" s="104"/>
      <c r="AD60" s="104"/>
      <c r="AE60" s="104"/>
      <c r="AF60" s="104"/>
      <c r="AG60" s="104"/>
      <c r="AH60" s="104"/>
      <c r="AI60" s="104"/>
      <c r="AJ60" s="104"/>
      <c r="AK60" s="104"/>
      <c r="AL60" s="147"/>
      <c r="AM60" s="146"/>
      <c r="AN60" s="541"/>
      <c r="AO60" s="813" t="s">
        <v>678</v>
      </c>
      <c r="AP60" s="746" t="s">
        <v>286</v>
      </c>
      <c r="AQ60"/>
      <c r="AR60" s="104"/>
      <c r="AS60" s="104"/>
      <c r="AT60" s="1308"/>
      <c r="AU60" s="1308"/>
      <c r="AV60" s="104"/>
      <c r="AW60" s="104"/>
      <c r="AX60" s="104"/>
      <c r="AY60" s="104"/>
      <c r="AZ60" s="104"/>
      <c r="BA60" s="104"/>
      <c r="BB60" s="104"/>
      <c r="BC60" s="104"/>
      <c r="BD60" s="104"/>
      <c r="BE60" s="147"/>
      <c r="BF60" s="146"/>
      <c r="BG60" s="541"/>
      <c r="BH60" s="813" t="s">
        <v>678</v>
      </c>
      <c r="BI60" s="746" t="s">
        <v>286</v>
      </c>
      <c r="BJ60"/>
      <c r="BK60" s="104"/>
      <c r="BL60" s="104"/>
      <c r="BM60" s="1308"/>
      <c r="BN60" s="1308"/>
      <c r="BO60" s="104"/>
      <c r="BP60" s="104"/>
      <c r="BQ60" s="104"/>
      <c r="BR60" s="104"/>
      <c r="BS60" s="104"/>
      <c r="BT60" s="104"/>
      <c r="BU60" s="104"/>
      <c r="BV60" s="104"/>
      <c r="BW60" s="104"/>
      <c r="BX60" s="147"/>
    </row>
    <row r="61" spans="1:76" ht="15">
      <c r="A61" s="146"/>
      <c r="B61" s="542">
        <v>1</v>
      </c>
      <c r="C61" s="734"/>
      <c r="D61" s="673"/>
      <c r="E61"/>
      <c r="F61" s="104"/>
      <c r="G61" s="599"/>
      <c r="H61" s="540"/>
      <c r="I61" s="540"/>
      <c r="J61" s="104"/>
      <c r="K61" s="104"/>
      <c r="L61" s="104"/>
      <c r="M61" s="104"/>
      <c r="N61" s="104"/>
      <c r="O61" s="104"/>
      <c r="P61" s="104"/>
      <c r="Q61" s="104"/>
      <c r="R61" s="104"/>
      <c r="S61" s="147"/>
      <c r="T61" s="146"/>
      <c r="U61" s="542">
        <v>1</v>
      </c>
      <c r="V61" s="734"/>
      <c r="W61" s="673"/>
      <c r="X61"/>
      <c r="Y61" s="104"/>
      <c r="Z61" s="599"/>
      <c r="AA61" s="540"/>
      <c r="AB61" s="540"/>
      <c r="AC61" s="104"/>
      <c r="AD61" s="104"/>
      <c r="AE61" s="104"/>
      <c r="AF61" s="104"/>
      <c r="AG61" s="104"/>
      <c r="AH61" s="104"/>
      <c r="AI61" s="104"/>
      <c r="AJ61" s="104"/>
      <c r="AK61" s="104"/>
      <c r="AL61" s="147"/>
      <c r="AM61" s="146"/>
      <c r="AN61" s="542">
        <v>1</v>
      </c>
      <c r="AO61" s="734"/>
      <c r="AP61" s="673"/>
      <c r="AQ61"/>
      <c r="AR61" s="104"/>
      <c r="AS61" s="599"/>
      <c r="AT61" s="540"/>
      <c r="AU61" s="540"/>
      <c r="AV61" s="104"/>
      <c r="AW61" s="104"/>
      <c r="AX61" s="104"/>
      <c r="AY61" s="104"/>
      <c r="AZ61" s="104"/>
      <c r="BA61" s="104"/>
      <c r="BB61" s="104"/>
      <c r="BC61" s="104"/>
      <c r="BD61" s="104"/>
      <c r="BE61" s="147"/>
      <c r="BF61" s="146"/>
      <c r="BG61" s="542">
        <v>1</v>
      </c>
      <c r="BH61" s="734"/>
      <c r="BI61" s="673"/>
      <c r="BJ61"/>
      <c r="BK61" s="104"/>
      <c r="BL61" s="599"/>
      <c r="BM61" s="540"/>
      <c r="BN61" s="540"/>
      <c r="BO61" s="104"/>
      <c r="BP61" s="104"/>
      <c r="BQ61" s="104"/>
      <c r="BR61" s="104"/>
      <c r="BS61" s="104"/>
      <c r="BT61" s="104"/>
      <c r="BU61" s="104"/>
      <c r="BV61" s="104"/>
      <c r="BW61" s="104"/>
      <c r="BX61" s="147"/>
    </row>
    <row r="62" spans="1:76">
      <c r="A62" s="146"/>
      <c r="B62" s="542">
        <v>2</v>
      </c>
      <c r="C62" s="734"/>
      <c r="D62" s="673"/>
      <c r="E62"/>
      <c r="F62" s="104"/>
      <c r="G62" s="613"/>
      <c r="H62"/>
      <c r="I62"/>
      <c r="J62" s="104"/>
      <c r="K62" s="104"/>
      <c r="L62" s="104"/>
      <c r="M62" s="104"/>
      <c r="N62" s="104"/>
      <c r="O62" s="104"/>
      <c r="P62" s="104"/>
      <c r="Q62" s="104"/>
      <c r="R62" s="104"/>
      <c r="S62" s="147"/>
      <c r="T62" s="146"/>
      <c r="U62" s="542">
        <v>2</v>
      </c>
      <c r="V62" s="734"/>
      <c r="W62" s="673"/>
      <c r="X62"/>
      <c r="Y62" s="104"/>
      <c r="Z62" s="613"/>
      <c r="AA62"/>
      <c r="AB62"/>
      <c r="AC62" s="104"/>
      <c r="AD62" s="104"/>
      <c r="AE62" s="104"/>
      <c r="AF62" s="104"/>
      <c r="AG62" s="104"/>
      <c r="AH62" s="104"/>
      <c r="AI62" s="104"/>
      <c r="AJ62" s="104"/>
      <c r="AK62" s="104"/>
      <c r="AL62" s="147"/>
      <c r="AM62" s="146"/>
      <c r="AN62" s="542">
        <v>2</v>
      </c>
      <c r="AO62" s="734"/>
      <c r="AP62" s="673"/>
      <c r="AQ62"/>
      <c r="AR62" s="104"/>
      <c r="AS62" s="613"/>
      <c r="AT62"/>
      <c r="AU62"/>
      <c r="AV62" s="104"/>
      <c r="AW62" s="104"/>
      <c r="AX62" s="104"/>
      <c r="AY62" s="104"/>
      <c r="AZ62" s="104"/>
      <c r="BA62" s="104"/>
      <c r="BB62" s="104"/>
      <c r="BC62" s="104"/>
      <c r="BD62" s="104"/>
      <c r="BE62" s="147"/>
      <c r="BF62" s="146"/>
      <c r="BG62" s="542">
        <v>2</v>
      </c>
      <c r="BH62" s="734"/>
      <c r="BI62" s="673"/>
      <c r="BJ62"/>
      <c r="BK62" s="104"/>
      <c r="BL62" s="613"/>
      <c r="BM62"/>
      <c r="BN62"/>
      <c r="BO62" s="104"/>
      <c r="BP62" s="104"/>
      <c r="BQ62" s="104"/>
      <c r="BR62" s="104"/>
      <c r="BS62" s="104"/>
      <c r="BT62" s="104"/>
      <c r="BU62" s="104"/>
      <c r="BV62" s="104"/>
      <c r="BW62" s="104"/>
      <c r="BX62" s="147"/>
    </row>
    <row r="63" spans="1:76">
      <c r="A63" s="146"/>
      <c r="B63" s="542">
        <v>3</v>
      </c>
      <c r="C63" s="734"/>
      <c r="D63" s="673"/>
      <c r="E63"/>
      <c r="F63" s="104"/>
      <c r="G63" s="613"/>
      <c r="H63"/>
      <c r="I63"/>
      <c r="J63" s="104"/>
      <c r="K63" s="104"/>
      <c r="L63" s="104"/>
      <c r="M63" s="104"/>
      <c r="N63" s="104"/>
      <c r="O63" s="104"/>
      <c r="P63" s="104"/>
      <c r="Q63" s="104"/>
      <c r="R63" s="104"/>
      <c r="S63" s="147"/>
      <c r="T63" s="146"/>
      <c r="U63" s="542">
        <v>3</v>
      </c>
      <c r="V63" s="734"/>
      <c r="W63" s="673"/>
      <c r="X63"/>
      <c r="Y63" s="104"/>
      <c r="Z63" s="613"/>
      <c r="AA63"/>
      <c r="AB63"/>
      <c r="AC63" s="104"/>
      <c r="AD63" s="104"/>
      <c r="AE63" s="104"/>
      <c r="AF63" s="104"/>
      <c r="AG63" s="104"/>
      <c r="AH63" s="104"/>
      <c r="AI63" s="104"/>
      <c r="AJ63" s="104"/>
      <c r="AK63" s="104"/>
      <c r="AL63" s="147"/>
      <c r="AM63" s="146"/>
      <c r="AN63" s="542">
        <v>3</v>
      </c>
      <c r="AO63" s="734"/>
      <c r="AP63" s="673"/>
      <c r="AQ63"/>
      <c r="AR63" s="104"/>
      <c r="AS63" s="613"/>
      <c r="AT63"/>
      <c r="AU63"/>
      <c r="AV63" s="104"/>
      <c r="AW63" s="104"/>
      <c r="AX63" s="104"/>
      <c r="AY63" s="104"/>
      <c r="AZ63" s="104"/>
      <c r="BA63" s="104"/>
      <c r="BB63" s="104"/>
      <c r="BC63" s="104"/>
      <c r="BD63" s="104"/>
      <c r="BE63" s="147"/>
      <c r="BF63" s="146"/>
      <c r="BG63" s="542">
        <v>3</v>
      </c>
      <c r="BH63" s="734"/>
      <c r="BI63" s="673"/>
      <c r="BJ63"/>
      <c r="BK63" s="104"/>
      <c r="BL63" s="613"/>
      <c r="BM63"/>
      <c r="BN63"/>
      <c r="BO63" s="104"/>
      <c r="BP63" s="104"/>
      <c r="BQ63" s="104"/>
      <c r="BR63" s="104"/>
      <c r="BS63" s="104"/>
      <c r="BT63" s="104"/>
      <c r="BU63" s="104"/>
      <c r="BV63" s="104"/>
      <c r="BW63" s="104"/>
      <c r="BX63" s="147"/>
    </row>
    <row r="64" spans="1:76">
      <c r="A64" s="146"/>
      <c r="B64" s="542">
        <v>4</v>
      </c>
      <c r="C64" s="734"/>
      <c r="D64" s="673"/>
      <c r="E64"/>
      <c r="F64" s="104"/>
      <c r="G64" s="104"/>
      <c r="H64" s="104"/>
      <c r="I64" s="104"/>
      <c r="J64" s="104"/>
      <c r="K64" s="104"/>
      <c r="L64" s="104"/>
      <c r="M64" s="104"/>
      <c r="N64" s="104"/>
      <c r="O64" s="104"/>
      <c r="P64" s="104"/>
      <c r="Q64" s="104"/>
      <c r="R64" s="104"/>
      <c r="S64" s="147"/>
      <c r="T64" s="146"/>
      <c r="U64" s="542">
        <v>4</v>
      </c>
      <c r="V64" s="734"/>
      <c r="W64" s="673"/>
      <c r="X64"/>
      <c r="Y64" s="104"/>
      <c r="Z64" s="104"/>
      <c r="AA64" s="104"/>
      <c r="AB64" s="104"/>
      <c r="AC64" s="104"/>
      <c r="AD64" s="104"/>
      <c r="AE64" s="104"/>
      <c r="AF64" s="104"/>
      <c r="AG64" s="104"/>
      <c r="AH64" s="104"/>
      <c r="AI64" s="104"/>
      <c r="AJ64" s="104"/>
      <c r="AK64" s="104"/>
      <c r="AL64" s="147"/>
      <c r="AM64" s="146"/>
      <c r="AN64" s="542">
        <v>4</v>
      </c>
      <c r="AO64" s="734"/>
      <c r="AP64" s="673"/>
      <c r="AQ64"/>
      <c r="AR64" s="104"/>
      <c r="AS64" s="104"/>
      <c r="AT64" s="104"/>
      <c r="AU64" s="104"/>
      <c r="AV64" s="104"/>
      <c r="AW64" s="104"/>
      <c r="AX64" s="104"/>
      <c r="AY64" s="104"/>
      <c r="AZ64" s="104"/>
      <c r="BA64" s="104"/>
      <c r="BB64" s="104"/>
      <c r="BC64" s="104"/>
      <c r="BD64" s="104"/>
      <c r="BE64" s="147"/>
      <c r="BF64" s="146"/>
      <c r="BG64" s="542">
        <v>4</v>
      </c>
      <c r="BH64" s="734"/>
      <c r="BI64" s="673"/>
      <c r="BJ64"/>
      <c r="BK64" s="104"/>
      <c r="BL64" s="104"/>
      <c r="BM64" s="104"/>
      <c r="BN64" s="104"/>
      <c r="BO64" s="104"/>
      <c r="BP64" s="104"/>
      <c r="BQ64" s="104"/>
      <c r="BR64" s="104"/>
      <c r="BS64" s="104"/>
      <c r="BT64" s="104"/>
      <c r="BU64" s="104"/>
      <c r="BV64" s="104"/>
      <c r="BW64" s="104"/>
      <c r="BX64" s="147"/>
    </row>
    <row r="65" spans="1:76">
      <c r="A65" s="146"/>
      <c r="B65" s="542">
        <v>5</v>
      </c>
      <c r="C65" s="734"/>
      <c r="D65" s="673"/>
      <c r="E65"/>
      <c r="F65" s="104"/>
      <c r="G65" s="104"/>
      <c r="H65" s="104"/>
      <c r="I65" s="104"/>
      <c r="J65" s="104"/>
      <c r="K65" s="104"/>
      <c r="L65" s="104"/>
      <c r="M65" s="104"/>
      <c r="N65" s="104"/>
      <c r="O65" s="104"/>
      <c r="P65" s="104"/>
      <c r="Q65" s="104"/>
      <c r="R65" s="104"/>
      <c r="S65" s="147"/>
      <c r="T65" s="146"/>
      <c r="U65" s="542">
        <v>5</v>
      </c>
      <c r="V65" s="734"/>
      <c r="W65" s="673"/>
      <c r="X65"/>
      <c r="Y65" s="104"/>
      <c r="Z65" s="104"/>
      <c r="AA65" s="104"/>
      <c r="AB65" s="104"/>
      <c r="AC65" s="104"/>
      <c r="AD65" s="104"/>
      <c r="AE65" s="104"/>
      <c r="AF65" s="104"/>
      <c r="AG65" s="104"/>
      <c r="AH65" s="104"/>
      <c r="AI65" s="104"/>
      <c r="AJ65" s="104"/>
      <c r="AK65" s="104"/>
      <c r="AL65" s="147"/>
      <c r="AM65" s="146"/>
      <c r="AN65" s="542">
        <v>5</v>
      </c>
      <c r="AO65" s="734"/>
      <c r="AP65" s="673"/>
      <c r="AQ65"/>
      <c r="AR65" s="104"/>
      <c r="AS65" s="104"/>
      <c r="AT65" s="104"/>
      <c r="AU65" s="104"/>
      <c r="AV65" s="104"/>
      <c r="AW65" s="104"/>
      <c r="AX65" s="104"/>
      <c r="AY65" s="104"/>
      <c r="AZ65" s="104"/>
      <c r="BA65" s="104"/>
      <c r="BB65" s="104"/>
      <c r="BC65" s="104"/>
      <c r="BD65" s="104"/>
      <c r="BE65" s="147"/>
      <c r="BF65" s="146"/>
      <c r="BG65" s="542">
        <v>5</v>
      </c>
      <c r="BH65" s="734"/>
      <c r="BI65" s="673"/>
      <c r="BJ65"/>
      <c r="BK65" s="104"/>
      <c r="BL65" s="104"/>
      <c r="BM65" s="104"/>
      <c r="BN65" s="104"/>
      <c r="BO65" s="104"/>
      <c r="BP65" s="104"/>
      <c r="BQ65" s="104"/>
      <c r="BR65" s="104"/>
      <c r="BS65" s="104"/>
      <c r="BT65" s="104"/>
      <c r="BU65" s="104"/>
      <c r="BV65" s="104"/>
      <c r="BW65" s="104"/>
      <c r="BX65" s="147"/>
    </row>
    <row r="66" spans="1:76">
      <c r="A66" s="146"/>
      <c r="B66" s="542">
        <v>6</v>
      </c>
      <c r="C66" s="734"/>
      <c r="D66" s="673"/>
      <c r="E66"/>
      <c r="F66" s="104"/>
      <c r="G66" s="104"/>
      <c r="H66" s="104"/>
      <c r="I66" s="104"/>
      <c r="J66" s="104"/>
      <c r="K66" s="104"/>
      <c r="L66" s="104"/>
      <c r="M66" s="104"/>
      <c r="N66" s="104"/>
      <c r="O66" s="104"/>
      <c r="P66" s="104"/>
      <c r="Q66" s="104"/>
      <c r="R66" s="104"/>
      <c r="S66" s="147"/>
      <c r="T66" s="146"/>
      <c r="U66" s="542">
        <v>6</v>
      </c>
      <c r="V66" s="734"/>
      <c r="W66" s="673"/>
      <c r="X66"/>
      <c r="Y66" s="104"/>
      <c r="Z66" s="104"/>
      <c r="AA66" s="104"/>
      <c r="AB66" s="104"/>
      <c r="AC66" s="104"/>
      <c r="AD66" s="104"/>
      <c r="AE66" s="104"/>
      <c r="AF66" s="104"/>
      <c r="AG66" s="104"/>
      <c r="AH66" s="104"/>
      <c r="AI66" s="104"/>
      <c r="AJ66" s="104"/>
      <c r="AK66" s="104"/>
      <c r="AL66" s="147"/>
      <c r="AM66" s="146"/>
      <c r="AN66" s="542">
        <v>6</v>
      </c>
      <c r="AO66" s="734"/>
      <c r="AP66" s="673"/>
      <c r="AQ66"/>
      <c r="AR66" s="104"/>
      <c r="AS66" s="104"/>
      <c r="AT66" s="104"/>
      <c r="AU66" s="104"/>
      <c r="AV66" s="104"/>
      <c r="AW66" s="104"/>
      <c r="AX66" s="104"/>
      <c r="AY66" s="104"/>
      <c r="AZ66" s="104"/>
      <c r="BA66" s="104"/>
      <c r="BB66" s="104"/>
      <c r="BC66" s="104"/>
      <c r="BD66" s="104"/>
      <c r="BE66" s="147"/>
      <c r="BF66" s="146"/>
      <c r="BG66" s="542">
        <v>6</v>
      </c>
      <c r="BH66" s="734"/>
      <c r="BI66" s="673"/>
      <c r="BJ66"/>
      <c r="BK66" s="104"/>
      <c r="BL66" s="104"/>
      <c r="BM66" s="104"/>
      <c r="BN66" s="104"/>
      <c r="BO66" s="104"/>
      <c r="BP66" s="104"/>
      <c r="BQ66" s="104"/>
      <c r="BR66" s="104"/>
      <c r="BS66" s="104"/>
      <c r="BT66" s="104"/>
      <c r="BU66" s="104"/>
      <c r="BV66" s="104"/>
      <c r="BW66" s="104"/>
      <c r="BX66" s="147"/>
    </row>
    <row r="67" spans="1:76">
      <c r="A67" s="146"/>
      <c r="B67" s="542">
        <v>7</v>
      </c>
      <c r="C67" s="734"/>
      <c r="D67" s="673"/>
      <c r="E67"/>
      <c r="F67" s="104"/>
      <c r="G67" s="104"/>
      <c r="H67" s="104"/>
      <c r="I67" s="104"/>
      <c r="J67" s="104"/>
      <c r="K67" s="104"/>
      <c r="L67" s="104"/>
      <c r="M67" s="104"/>
      <c r="N67" s="104"/>
      <c r="O67" s="104"/>
      <c r="P67" s="104"/>
      <c r="Q67" s="104"/>
      <c r="R67" s="104"/>
      <c r="S67" s="147"/>
      <c r="T67" s="146"/>
      <c r="U67" s="542">
        <v>7</v>
      </c>
      <c r="V67" s="734"/>
      <c r="W67" s="673"/>
      <c r="X67"/>
      <c r="Y67" s="104"/>
      <c r="Z67" s="104"/>
      <c r="AA67" s="104"/>
      <c r="AB67" s="104"/>
      <c r="AC67" s="104"/>
      <c r="AD67" s="104"/>
      <c r="AE67" s="104"/>
      <c r="AF67" s="104"/>
      <c r="AG67" s="104"/>
      <c r="AH67" s="104"/>
      <c r="AI67" s="104"/>
      <c r="AJ67" s="104"/>
      <c r="AK67" s="104"/>
      <c r="AL67" s="147"/>
      <c r="AM67" s="146"/>
      <c r="AN67" s="542">
        <v>7</v>
      </c>
      <c r="AO67" s="734"/>
      <c r="AP67" s="673"/>
      <c r="AQ67"/>
      <c r="AR67" s="104"/>
      <c r="AS67" s="104"/>
      <c r="AT67" s="104"/>
      <c r="AU67" s="104"/>
      <c r="AV67" s="104"/>
      <c r="AW67" s="104"/>
      <c r="AX67" s="104"/>
      <c r="AY67" s="104"/>
      <c r="AZ67" s="104"/>
      <c r="BA67" s="104"/>
      <c r="BB67" s="104"/>
      <c r="BC67" s="104"/>
      <c r="BD67" s="104"/>
      <c r="BE67" s="147"/>
      <c r="BF67" s="146"/>
      <c r="BG67" s="542">
        <v>7</v>
      </c>
      <c r="BH67" s="734"/>
      <c r="BI67" s="673"/>
      <c r="BJ67"/>
      <c r="BK67" s="104"/>
      <c r="BL67" s="104"/>
      <c r="BM67" s="104"/>
      <c r="BN67" s="104"/>
      <c r="BO67" s="104"/>
      <c r="BP67" s="104"/>
      <c r="BQ67" s="104"/>
      <c r="BR67" s="104"/>
      <c r="BS67" s="104"/>
      <c r="BT67" s="104"/>
      <c r="BU67" s="104"/>
      <c r="BV67" s="104"/>
      <c r="BW67" s="104"/>
      <c r="BX67" s="147"/>
    </row>
    <row r="68" spans="1:76">
      <c r="A68" s="146"/>
      <c r="B68" s="542">
        <v>8</v>
      </c>
      <c r="C68" s="734"/>
      <c r="D68" s="673"/>
      <c r="E68"/>
      <c r="F68" s="104"/>
      <c r="G68" s="104"/>
      <c r="H68" s="104"/>
      <c r="I68" s="104"/>
      <c r="J68" s="104"/>
      <c r="K68" s="104"/>
      <c r="L68" s="104"/>
      <c r="M68" s="104"/>
      <c r="N68" s="104"/>
      <c r="O68" s="104"/>
      <c r="P68" s="104"/>
      <c r="Q68" s="104"/>
      <c r="R68" s="104"/>
      <c r="S68" s="147"/>
      <c r="T68" s="146"/>
      <c r="U68" s="542">
        <v>8</v>
      </c>
      <c r="V68" s="734"/>
      <c r="W68" s="673"/>
      <c r="X68"/>
      <c r="Y68" s="104"/>
      <c r="Z68" s="104"/>
      <c r="AA68" s="104"/>
      <c r="AB68" s="104"/>
      <c r="AC68" s="104"/>
      <c r="AD68" s="104"/>
      <c r="AE68" s="104"/>
      <c r="AF68" s="104"/>
      <c r="AG68" s="104"/>
      <c r="AH68" s="104"/>
      <c r="AI68" s="104"/>
      <c r="AJ68" s="104"/>
      <c r="AK68" s="104"/>
      <c r="AL68" s="147"/>
      <c r="AM68" s="146"/>
      <c r="AN68" s="542">
        <v>8</v>
      </c>
      <c r="AO68" s="734"/>
      <c r="AP68" s="673"/>
      <c r="AQ68"/>
      <c r="AR68" s="104"/>
      <c r="AS68" s="104"/>
      <c r="AT68" s="104"/>
      <c r="AU68" s="104"/>
      <c r="AV68" s="104"/>
      <c r="AW68" s="104"/>
      <c r="AX68" s="104"/>
      <c r="AY68" s="104"/>
      <c r="AZ68" s="104"/>
      <c r="BA68" s="104"/>
      <c r="BB68" s="104"/>
      <c r="BC68" s="104"/>
      <c r="BD68" s="104"/>
      <c r="BE68" s="147"/>
      <c r="BF68" s="146"/>
      <c r="BG68" s="542">
        <v>8</v>
      </c>
      <c r="BH68" s="734"/>
      <c r="BI68" s="673"/>
      <c r="BJ68"/>
      <c r="BK68" s="104"/>
      <c r="BL68" s="104"/>
      <c r="BM68" s="104"/>
      <c r="BN68" s="104"/>
      <c r="BO68" s="104"/>
      <c r="BP68" s="104"/>
      <c r="BQ68" s="104"/>
      <c r="BR68" s="104"/>
      <c r="BS68" s="104"/>
      <c r="BT68" s="104"/>
      <c r="BU68" s="104"/>
      <c r="BV68" s="104"/>
      <c r="BW68" s="104"/>
      <c r="BX68" s="147"/>
    </row>
    <row r="69" spans="1:76">
      <c r="A69" s="146"/>
      <c r="B69" s="542">
        <v>9</v>
      </c>
      <c r="C69" s="734"/>
      <c r="D69" s="673"/>
      <c r="E69"/>
      <c r="F69" s="104"/>
      <c r="G69" s="104"/>
      <c r="H69" s="104"/>
      <c r="I69" s="104"/>
      <c r="J69" s="104"/>
      <c r="K69" s="104"/>
      <c r="L69" s="104"/>
      <c r="M69" s="104"/>
      <c r="N69" s="104"/>
      <c r="O69" s="104"/>
      <c r="P69" s="104"/>
      <c r="Q69" s="104"/>
      <c r="R69" s="104"/>
      <c r="S69" s="147"/>
      <c r="T69" s="146"/>
      <c r="U69" s="542">
        <v>9</v>
      </c>
      <c r="V69" s="734"/>
      <c r="W69" s="673"/>
      <c r="X69"/>
      <c r="Y69" s="104"/>
      <c r="Z69" s="104"/>
      <c r="AA69" s="104"/>
      <c r="AB69" s="104"/>
      <c r="AC69" s="104"/>
      <c r="AD69" s="104"/>
      <c r="AE69" s="104"/>
      <c r="AF69" s="104"/>
      <c r="AG69" s="104"/>
      <c r="AH69" s="104"/>
      <c r="AI69" s="104"/>
      <c r="AJ69" s="104"/>
      <c r="AK69" s="104"/>
      <c r="AL69" s="147"/>
      <c r="AM69" s="146"/>
      <c r="AN69" s="542">
        <v>9</v>
      </c>
      <c r="AO69" s="734"/>
      <c r="AP69" s="673"/>
      <c r="AQ69"/>
      <c r="AR69" s="104"/>
      <c r="AS69" s="104"/>
      <c r="AT69" s="104"/>
      <c r="AU69" s="104"/>
      <c r="AV69" s="104"/>
      <c r="AW69" s="104"/>
      <c r="AX69" s="104"/>
      <c r="AY69" s="104"/>
      <c r="AZ69" s="104"/>
      <c r="BA69" s="104"/>
      <c r="BB69" s="104"/>
      <c r="BC69" s="104"/>
      <c r="BD69" s="104"/>
      <c r="BE69" s="147"/>
      <c r="BF69" s="146"/>
      <c r="BG69" s="542">
        <v>9</v>
      </c>
      <c r="BH69" s="734"/>
      <c r="BI69" s="673"/>
      <c r="BJ69"/>
      <c r="BK69" s="104"/>
      <c r="BL69" s="104"/>
      <c r="BM69" s="104"/>
      <c r="BN69" s="104"/>
      <c r="BO69" s="104"/>
      <c r="BP69" s="104"/>
      <c r="BQ69" s="104"/>
      <c r="BR69" s="104"/>
      <c r="BS69" s="104"/>
      <c r="BT69" s="104"/>
      <c r="BU69" s="104"/>
      <c r="BV69" s="104"/>
      <c r="BW69" s="104"/>
      <c r="BX69" s="147"/>
    </row>
    <row r="70" spans="1:76">
      <c r="A70" s="146"/>
      <c r="B70" s="542">
        <v>10</v>
      </c>
      <c r="C70" s="734"/>
      <c r="D70" s="673"/>
      <c r="E70"/>
      <c r="F70" s="104"/>
      <c r="G70" s="104"/>
      <c r="H70" s="104"/>
      <c r="I70" s="104"/>
      <c r="J70" s="104"/>
      <c r="K70" s="104"/>
      <c r="L70" s="104"/>
      <c r="M70" s="104"/>
      <c r="N70" s="104"/>
      <c r="O70" s="104"/>
      <c r="P70" s="104"/>
      <c r="Q70" s="104"/>
      <c r="R70" s="104"/>
      <c r="S70" s="147"/>
      <c r="T70" s="146"/>
      <c r="U70" s="542">
        <v>10</v>
      </c>
      <c r="V70" s="734"/>
      <c r="W70" s="673"/>
      <c r="X70"/>
      <c r="Y70" s="104"/>
      <c r="Z70" s="104"/>
      <c r="AA70" s="104"/>
      <c r="AB70" s="104"/>
      <c r="AC70" s="104"/>
      <c r="AD70" s="104"/>
      <c r="AE70" s="104"/>
      <c r="AF70" s="104"/>
      <c r="AG70" s="104"/>
      <c r="AH70" s="104"/>
      <c r="AI70" s="104"/>
      <c r="AJ70" s="104"/>
      <c r="AK70" s="104"/>
      <c r="AL70" s="147"/>
      <c r="AM70" s="146"/>
      <c r="AN70" s="542">
        <v>10</v>
      </c>
      <c r="AO70" s="734"/>
      <c r="AP70" s="673"/>
      <c r="AQ70"/>
      <c r="AR70" s="104"/>
      <c r="AS70" s="104"/>
      <c r="AT70" s="104"/>
      <c r="AU70" s="104"/>
      <c r="AV70" s="104"/>
      <c r="AW70" s="104"/>
      <c r="AX70" s="104"/>
      <c r="AY70" s="104"/>
      <c r="AZ70" s="104"/>
      <c r="BA70" s="104"/>
      <c r="BB70" s="104"/>
      <c r="BC70" s="104"/>
      <c r="BD70" s="104"/>
      <c r="BE70" s="147"/>
      <c r="BF70" s="146"/>
      <c r="BG70" s="542">
        <v>10</v>
      </c>
      <c r="BH70" s="734"/>
      <c r="BI70" s="673"/>
      <c r="BJ70"/>
      <c r="BK70" s="104"/>
      <c r="BL70" s="104"/>
      <c r="BM70" s="104"/>
      <c r="BN70" s="104"/>
      <c r="BO70" s="104"/>
      <c r="BP70" s="104"/>
      <c r="BQ70" s="104"/>
      <c r="BR70" s="104"/>
      <c r="BS70" s="104"/>
      <c r="BT70" s="104"/>
      <c r="BU70" s="104"/>
      <c r="BV70" s="104"/>
      <c r="BW70" s="104"/>
      <c r="BX70" s="147"/>
    </row>
    <row r="71" spans="1:76">
      <c r="A71" s="146"/>
      <c r="B71" s="542">
        <v>11</v>
      </c>
      <c r="C71" s="734"/>
      <c r="D71" s="673"/>
      <c r="E71"/>
      <c r="F71" s="104"/>
      <c r="G71" s="104"/>
      <c r="H71" s="104"/>
      <c r="I71" s="104"/>
      <c r="J71" s="104"/>
      <c r="K71" s="104"/>
      <c r="L71" s="104"/>
      <c r="M71" s="104"/>
      <c r="N71" s="104"/>
      <c r="O71" s="104"/>
      <c r="P71" s="104"/>
      <c r="Q71" s="104"/>
      <c r="R71" s="104"/>
      <c r="S71" s="147"/>
      <c r="T71" s="146"/>
      <c r="U71" s="542">
        <v>11</v>
      </c>
      <c r="V71" s="734"/>
      <c r="W71" s="673"/>
      <c r="X71"/>
      <c r="Y71" s="104"/>
      <c r="Z71" s="104"/>
      <c r="AA71" s="104"/>
      <c r="AB71" s="104"/>
      <c r="AC71" s="104"/>
      <c r="AD71" s="104"/>
      <c r="AE71" s="104"/>
      <c r="AF71" s="104"/>
      <c r="AG71" s="104"/>
      <c r="AH71" s="104"/>
      <c r="AI71" s="104"/>
      <c r="AJ71" s="104"/>
      <c r="AK71" s="104"/>
      <c r="AL71" s="147"/>
      <c r="AM71" s="146"/>
      <c r="AN71" s="542">
        <v>11</v>
      </c>
      <c r="AO71" s="734"/>
      <c r="AP71" s="673"/>
      <c r="AQ71"/>
      <c r="AR71" s="104"/>
      <c r="AS71" s="104"/>
      <c r="AT71" s="104"/>
      <c r="AU71" s="104"/>
      <c r="AV71" s="104"/>
      <c r="AW71" s="104"/>
      <c r="AX71" s="104"/>
      <c r="AY71" s="104"/>
      <c r="AZ71" s="104"/>
      <c r="BA71" s="104"/>
      <c r="BB71" s="104"/>
      <c r="BC71" s="104"/>
      <c r="BD71" s="104"/>
      <c r="BE71" s="147"/>
      <c r="BF71" s="146"/>
      <c r="BG71" s="542">
        <v>11</v>
      </c>
      <c r="BH71" s="734"/>
      <c r="BI71" s="673"/>
      <c r="BJ71"/>
      <c r="BK71" s="104"/>
      <c r="BL71" s="104"/>
      <c r="BM71" s="104"/>
      <c r="BN71" s="104"/>
      <c r="BO71" s="104"/>
      <c r="BP71" s="104"/>
      <c r="BQ71" s="104"/>
      <c r="BR71" s="104"/>
      <c r="BS71" s="104"/>
      <c r="BT71" s="104"/>
      <c r="BU71" s="104"/>
      <c r="BV71" s="104"/>
      <c r="BW71" s="104"/>
      <c r="BX71" s="147"/>
    </row>
    <row r="72" spans="1:76">
      <c r="A72" s="146"/>
      <c r="B72" s="542">
        <v>12</v>
      </c>
      <c r="C72" s="734"/>
      <c r="D72" s="673"/>
      <c r="E72"/>
      <c r="F72" s="104"/>
      <c r="G72" s="104"/>
      <c r="H72" s="104"/>
      <c r="I72" s="104"/>
      <c r="J72" s="104"/>
      <c r="K72" s="104"/>
      <c r="L72" s="104"/>
      <c r="M72" s="104"/>
      <c r="N72" s="104"/>
      <c r="O72" s="104"/>
      <c r="P72" s="104"/>
      <c r="Q72" s="104"/>
      <c r="R72" s="104"/>
      <c r="S72" s="147"/>
      <c r="T72" s="146"/>
      <c r="U72" s="542">
        <v>12</v>
      </c>
      <c r="V72" s="734"/>
      <c r="W72" s="673"/>
      <c r="X72"/>
      <c r="Y72" s="104"/>
      <c r="Z72" s="104"/>
      <c r="AA72" s="104"/>
      <c r="AB72" s="104"/>
      <c r="AC72" s="104"/>
      <c r="AD72" s="104"/>
      <c r="AE72" s="104"/>
      <c r="AF72" s="104"/>
      <c r="AG72" s="104"/>
      <c r="AH72" s="104"/>
      <c r="AI72" s="104"/>
      <c r="AJ72" s="104"/>
      <c r="AK72" s="104"/>
      <c r="AL72" s="147"/>
      <c r="AM72" s="146"/>
      <c r="AN72" s="542">
        <v>12</v>
      </c>
      <c r="AO72" s="734"/>
      <c r="AP72" s="673"/>
      <c r="AQ72"/>
      <c r="AR72" s="104"/>
      <c r="AS72" s="104"/>
      <c r="AT72" s="104"/>
      <c r="AU72" s="104"/>
      <c r="AV72" s="104"/>
      <c r="AW72" s="104"/>
      <c r="AX72" s="104"/>
      <c r="AY72" s="104"/>
      <c r="AZ72" s="104"/>
      <c r="BA72" s="104"/>
      <c r="BB72" s="104"/>
      <c r="BC72" s="104"/>
      <c r="BD72" s="104"/>
      <c r="BE72" s="147"/>
      <c r="BF72" s="146"/>
      <c r="BG72" s="542">
        <v>12</v>
      </c>
      <c r="BH72" s="734"/>
      <c r="BI72" s="673"/>
      <c r="BJ72"/>
      <c r="BK72" s="104"/>
      <c r="BL72" s="104"/>
      <c r="BM72" s="104"/>
      <c r="BN72" s="104"/>
      <c r="BO72" s="104"/>
      <c r="BP72" s="104"/>
      <c r="BQ72" s="104"/>
      <c r="BR72" s="104"/>
      <c r="BS72" s="104"/>
      <c r="BT72" s="104"/>
      <c r="BU72" s="104"/>
      <c r="BV72" s="104"/>
      <c r="BW72" s="104"/>
      <c r="BX72" s="147"/>
    </row>
    <row r="73" spans="1:76">
      <c r="A73" s="146"/>
      <c r="B73" s="542">
        <v>13</v>
      </c>
      <c r="C73" s="734"/>
      <c r="D73" s="673"/>
      <c r="E73"/>
      <c r="F73" s="104"/>
      <c r="G73" s="104"/>
      <c r="H73" s="104"/>
      <c r="I73" s="104"/>
      <c r="J73" s="104"/>
      <c r="K73" s="104"/>
      <c r="L73" s="104"/>
      <c r="M73" s="104"/>
      <c r="N73" s="104"/>
      <c r="O73" s="104"/>
      <c r="P73" s="104"/>
      <c r="Q73" s="104"/>
      <c r="R73" s="104"/>
      <c r="S73" s="147"/>
      <c r="T73" s="146"/>
      <c r="U73" s="542">
        <v>13</v>
      </c>
      <c r="V73" s="734"/>
      <c r="W73" s="673"/>
      <c r="X73"/>
      <c r="Y73" s="104"/>
      <c r="Z73" s="104"/>
      <c r="AA73" s="104"/>
      <c r="AB73" s="104"/>
      <c r="AC73" s="104"/>
      <c r="AD73" s="104"/>
      <c r="AE73" s="104"/>
      <c r="AF73" s="104"/>
      <c r="AG73" s="104"/>
      <c r="AH73" s="104"/>
      <c r="AI73" s="104"/>
      <c r="AJ73" s="104"/>
      <c r="AK73" s="104"/>
      <c r="AL73" s="147"/>
      <c r="AM73" s="146"/>
      <c r="AN73" s="542">
        <v>13</v>
      </c>
      <c r="AO73" s="734"/>
      <c r="AP73" s="673"/>
      <c r="AQ73"/>
      <c r="AR73" s="104"/>
      <c r="AS73" s="104"/>
      <c r="AT73" s="104"/>
      <c r="AU73" s="104"/>
      <c r="AV73" s="104"/>
      <c r="AW73" s="104"/>
      <c r="AX73" s="104"/>
      <c r="AY73" s="104"/>
      <c r="AZ73" s="104"/>
      <c r="BA73" s="104"/>
      <c r="BB73" s="104"/>
      <c r="BC73" s="104"/>
      <c r="BD73" s="104"/>
      <c r="BE73" s="147"/>
      <c r="BF73" s="146"/>
      <c r="BG73" s="542">
        <v>13</v>
      </c>
      <c r="BH73" s="734"/>
      <c r="BI73" s="673"/>
      <c r="BJ73"/>
      <c r="BK73" s="104"/>
      <c r="BL73" s="104"/>
      <c r="BM73" s="104"/>
      <c r="BN73" s="104"/>
      <c r="BO73" s="104"/>
      <c r="BP73" s="104"/>
      <c r="BQ73" s="104"/>
      <c r="BR73" s="104"/>
      <c r="BS73" s="104"/>
      <c r="BT73" s="104"/>
      <c r="BU73" s="104"/>
      <c r="BV73" s="104"/>
      <c r="BW73" s="104"/>
      <c r="BX73" s="147"/>
    </row>
    <row r="74" spans="1:76">
      <c r="A74" s="146"/>
      <c r="B74" s="542">
        <v>14</v>
      </c>
      <c r="C74" s="734"/>
      <c r="D74" s="673"/>
      <c r="E74"/>
      <c r="F74" s="104"/>
      <c r="G74" s="104"/>
      <c r="H74" s="104"/>
      <c r="I74" s="104"/>
      <c r="J74" s="104"/>
      <c r="K74" s="104"/>
      <c r="L74" s="104"/>
      <c r="M74" s="104"/>
      <c r="N74" s="104"/>
      <c r="O74" s="104"/>
      <c r="P74" s="104"/>
      <c r="Q74" s="104"/>
      <c r="R74" s="104"/>
      <c r="S74" s="147"/>
      <c r="T74" s="146"/>
      <c r="U74" s="542">
        <v>14</v>
      </c>
      <c r="V74" s="734"/>
      <c r="W74" s="673"/>
      <c r="X74"/>
      <c r="Y74" s="104"/>
      <c r="Z74" s="104"/>
      <c r="AA74" s="104"/>
      <c r="AB74" s="104"/>
      <c r="AC74" s="104"/>
      <c r="AD74" s="104"/>
      <c r="AE74" s="104"/>
      <c r="AF74" s="104"/>
      <c r="AG74" s="104"/>
      <c r="AH74" s="104"/>
      <c r="AI74" s="104"/>
      <c r="AJ74" s="104"/>
      <c r="AK74" s="104"/>
      <c r="AL74" s="147"/>
      <c r="AM74" s="146"/>
      <c r="AN74" s="542">
        <v>14</v>
      </c>
      <c r="AO74" s="734"/>
      <c r="AP74" s="673"/>
      <c r="AQ74"/>
      <c r="AR74" s="104"/>
      <c r="AS74" s="104"/>
      <c r="AT74" s="104"/>
      <c r="AU74" s="104"/>
      <c r="AV74" s="104"/>
      <c r="AW74" s="104"/>
      <c r="AX74" s="104"/>
      <c r="AY74" s="104"/>
      <c r="AZ74" s="104"/>
      <c r="BA74" s="104"/>
      <c r="BB74" s="104"/>
      <c r="BC74" s="104"/>
      <c r="BD74" s="104"/>
      <c r="BE74" s="147"/>
      <c r="BF74" s="146"/>
      <c r="BG74" s="542">
        <v>14</v>
      </c>
      <c r="BH74" s="734"/>
      <c r="BI74" s="673"/>
      <c r="BJ74"/>
      <c r="BK74" s="104"/>
      <c r="BL74" s="104"/>
      <c r="BM74" s="104"/>
      <c r="BN74" s="104"/>
      <c r="BO74" s="104"/>
      <c r="BP74" s="104"/>
      <c r="BQ74" s="104"/>
      <c r="BR74" s="104"/>
      <c r="BS74" s="104"/>
      <c r="BT74" s="104"/>
      <c r="BU74" s="104"/>
      <c r="BV74" s="104"/>
      <c r="BW74" s="104"/>
      <c r="BX74" s="147"/>
    </row>
    <row r="75" spans="1:76">
      <c r="A75" s="146"/>
      <c r="B75" s="542">
        <v>15</v>
      </c>
      <c r="C75" s="734"/>
      <c r="D75" s="673"/>
      <c r="E75"/>
      <c r="F75" s="104"/>
      <c r="G75" s="104"/>
      <c r="H75" s="104"/>
      <c r="I75" s="104"/>
      <c r="J75" s="104"/>
      <c r="K75" s="104"/>
      <c r="L75" s="104"/>
      <c r="M75" s="104"/>
      <c r="N75" s="104"/>
      <c r="O75" s="104"/>
      <c r="P75" s="104"/>
      <c r="Q75" s="104"/>
      <c r="R75" s="104"/>
      <c r="S75" s="147"/>
      <c r="T75" s="146"/>
      <c r="U75" s="542">
        <v>15</v>
      </c>
      <c r="V75" s="734"/>
      <c r="W75" s="673"/>
      <c r="X75"/>
      <c r="Y75" s="104"/>
      <c r="Z75" s="104"/>
      <c r="AA75" s="104"/>
      <c r="AB75" s="104"/>
      <c r="AC75" s="104"/>
      <c r="AD75" s="104"/>
      <c r="AE75" s="104"/>
      <c r="AF75" s="104"/>
      <c r="AG75" s="104"/>
      <c r="AH75" s="104"/>
      <c r="AI75" s="104"/>
      <c r="AJ75" s="104"/>
      <c r="AK75" s="104"/>
      <c r="AL75" s="147"/>
      <c r="AM75" s="146"/>
      <c r="AN75" s="542">
        <v>15</v>
      </c>
      <c r="AO75" s="734"/>
      <c r="AP75" s="673"/>
      <c r="AQ75"/>
      <c r="AR75" s="104"/>
      <c r="AS75" s="104"/>
      <c r="AT75" s="104"/>
      <c r="AU75" s="104"/>
      <c r="AV75" s="104"/>
      <c r="AW75" s="104"/>
      <c r="AX75" s="104"/>
      <c r="AY75" s="104"/>
      <c r="AZ75" s="104"/>
      <c r="BA75" s="104"/>
      <c r="BB75" s="104"/>
      <c r="BC75" s="104"/>
      <c r="BD75" s="104"/>
      <c r="BE75" s="147"/>
      <c r="BF75" s="146"/>
      <c r="BG75" s="542">
        <v>15</v>
      </c>
      <c r="BH75" s="734"/>
      <c r="BI75" s="673"/>
      <c r="BJ75"/>
      <c r="BK75" s="104"/>
      <c r="BL75" s="104"/>
      <c r="BM75" s="104"/>
      <c r="BN75" s="104"/>
      <c r="BO75" s="104"/>
      <c r="BP75" s="104"/>
      <c r="BQ75" s="104"/>
      <c r="BR75" s="104"/>
      <c r="BS75" s="104"/>
      <c r="BT75" s="104"/>
      <c r="BU75" s="104"/>
      <c r="BV75" s="104"/>
      <c r="BW75" s="104"/>
      <c r="BX75" s="147"/>
    </row>
    <row r="76" spans="1:76">
      <c r="A76" s="146"/>
      <c r="B76" s="542">
        <v>16</v>
      </c>
      <c r="C76" s="734"/>
      <c r="D76" s="673"/>
      <c r="E76"/>
      <c r="F76" s="104"/>
      <c r="G76" s="104"/>
      <c r="H76" s="104"/>
      <c r="I76" s="104"/>
      <c r="J76" s="104"/>
      <c r="K76" s="104"/>
      <c r="L76" s="104"/>
      <c r="M76" s="104"/>
      <c r="N76" s="104"/>
      <c r="O76" s="104"/>
      <c r="P76" s="104"/>
      <c r="Q76" s="104"/>
      <c r="R76" s="104"/>
      <c r="S76" s="147"/>
      <c r="T76" s="146"/>
      <c r="U76" s="542">
        <v>16</v>
      </c>
      <c r="V76" s="734"/>
      <c r="W76" s="673"/>
      <c r="X76"/>
      <c r="Y76" s="104"/>
      <c r="Z76" s="104"/>
      <c r="AA76" s="104"/>
      <c r="AB76" s="104"/>
      <c r="AC76" s="104"/>
      <c r="AD76" s="104"/>
      <c r="AE76" s="104"/>
      <c r="AF76" s="104"/>
      <c r="AG76" s="104"/>
      <c r="AH76" s="104"/>
      <c r="AI76" s="104"/>
      <c r="AJ76" s="104"/>
      <c r="AK76" s="104"/>
      <c r="AL76" s="147"/>
      <c r="AM76" s="146"/>
      <c r="AN76" s="542">
        <v>16</v>
      </c>
      <c r="AO76" s="734"/>
      <c r="AP76" s="673"/>
      <c r="AQ76"/>
      <c r="AR76" s="104"/>
      <c r="AS76" s="104"/>
      <c r="AT76" s="104"/>
      <c r="AU76" s="104"/>
      <c r="AV76" s="104"/>
      <c r="AW76" s="104"/>
      <c r="AX76" s="104"/>
      <c r="AY76" s="104"/>
      <c r="AZ76" s="104"/>
      <c r="BA76" s="104"/>
      <c r="BB76" s="104"/>
      <c r="BC76" s="104"/>
      <c r="BD76" s="104"/>
      <c r="BE76" s="147"/>
      <c r="BF76" s="146"/>
      <c r="BG76" s="542">
        <v>16</v>
      </c>
      <c r="BH76" s="734"/>
      <c r="BI76" s="673"/>
      <c r="BJ76"/>
      <c r="BK76" s="104"/>
      <c r="BL76" s="104"/>
      <c r="BM76" s="104"/>
      <c r="BN76" s="104"/>
      <c r="BO76" s="104"/>
      <c r="BP76" s="104"/>
      <c r="BQ76" s="104"/>
      <c r="BR76" s="104"/>
      <c r="BS76" s="104"/>
      <c r="BT76" s="104"/>
      <c r="BU76" s="104"/>
      <c r="BV76" s="104"/>
      <c r="BW76" s="104"/>
      <c r="BX76" s="147"/>
    </row>
    <row r="77" spans="1:76">
      <c r="A77" s="146"/>
      <c r="B77" s="542">
        <v>17</v>
      </c>
      <c r="C77" s="734"/>
      <c r="D77" s="673"/>
      <c r="E77"/>
      <c r="F77" s="104"/>
      <c r="G77" s="104"/>
      <c r="H77" s="104"/>
      <c r="I77" s="104"/>
      <c r="J77" s="104"/>
      <c r="K77" s="104"/>
      <c r="L77" s="104"/>
      <c r="M77" s="104"/>
      <c r="N77" s="104"/>
      <c r="O77" s="104"/>
      <c r="P77" s="104"/>
      <c r="Q77" s="104"/>
      <c r="R77" s="104"/>
      <c r="S77" s="147"/>
      <c r="T77" s="146"/>
      <c r="U77" s="542">
        <v>17</v>
      </c>
      <c r="V77" s="734"/>
      <c r="W77" s="673"/>
      <c r="X77"/>
      <c r="Y77" s="104"/>
      <c r="Z77" s="104"/>
      <c r="AA77" s="104"/>
      <c r="AB77" s="104"/>
      <c r="AC77" s="104"/>
      <c r="AD77" s="104"/>
      <c r="AE77" s="104"/>
      <c r="AF77" s="104"/>
      <c r="AG77" s="104"/>
      <c r="AH77" s="104"/>
      <c r="AI77" s="104"/>
      <c r="AJ77" s="104"/>
      <c r="AK77" s="104"/>
      <c r="AL77" s="147"/>
      <c r="AM77" s="146"/>
      <c r="AN77" s="542">
        <v>17</v>
      </c>
      <c r="AO77" s="734"/>
      <c r="AP77" s="673"/>
      <c r="AQ77"/>
      <c r="AR77" s="104"/>
      <c r="AS77" s="104"/>
      <c r="AT77" s="104"/>
      <c r="AU77" s="104"/>
      <c r="AV77" s="104"/>
      <c r="AW77" s="104"/>
      <c r="AX77" s="104"/>
      <c r="AY77" s="104"/>
      <c r="AZ77" s="104"/>
      <c r="BA77" s="104"/>
      <c r="BB77" s="104"/>
      <c r="BC77" s="104"/>
      <c r="BD77" s="104"/>
      <c r="BE77" s="147"/>
      <c r="BF77" s="146"/>
      <c r="BG77" s="542">
        <v>17</v>
      </c>
      <c r="BH77" s="734"/>
      <c r="BI77" s="673"/>
      <c r="BJ77"/>
      <c r="BK77" s="104"/>
      <c r="BL77" s="104"/>
      <c r="BM77" s="104"/>
      <c r="BN77" s="104"/>
      <c r="BO77" s="104"/>
      <c r="BP77" s="104"/>
      <c r="BQ77" s="104"/>
      <c r="BR77" s="104"/>
      <c r="BS77" s="104"/>
      <c r="BT77" s="104"/>
      <c r="BU77" s="104"/>
      <c r="BV77" s="104"/>
      <c r="BW77" s="104"/>
      <c r="BX77" s="147"/>
    </row>
    <row r="78" spans="1:76">
      <c r="A78" s="146"/>
      <c r="B78" s="542">
        <v>18</v>
      </c>
      <c r="C78" s="734"/>
      <c r="D78" s="673"/>
      <c r="E78"/>
      <c r="F78" s="104"/>
      <c r="G78" s="104"/>
      <c r="H78" s="104"/>
      <c r="I78" s="104"/>
      <c r="J78" s="104"/>
      <c r="K78" s="104"/>
      <c r="L78" s="104"/>
      <c r="M78" s="104"/>
      <c r="N78" s="104"/>
      <c r="O78" s="104"/>
      <c r="P78" s="104"/>
      <c r="Q78" s="104"/>
      <c r="R78" s="104"/>
      <c r="S78" s="147"/>
      <c r="T78" s="146"/>
      <c r="U78" s="542">
        <v>18</v>
      </c>
      <c r="V78" s="734"/>
      <c r="W78" s="673"/>
      <c r="X78"/>
      <c r="Y78" s="104"/>
      <c r="Z78" s="104"/>
      <c r="AA78" s="104"/>
      <c r="AB78" s="104"/>
      <c r="AC78" s="104"/>
      <c r="AD78" s="104"/>
      <c r="AE78" s="104"/>
      <c r="AF78" s="104"/>
      <c r="AG78" s="104"/>
      <c r="AH78" s="104"/>
      <c r="AI78" s="104"/>
      <c r="AJ78" s="104"/>
      <c r="AK78" s="104"/>
      <c r="AL78" s="147"/>
      <c r="AM78" s="146"/>
      <c r="AN78" s="542">
        <v>18</v>
      </c>
      <c r="AO78" s="734"/>
      <c r="AP78" s="673"/>
      <c r="AQ78"/>
      <c r="AR78" s="104"/>
      <c r="AS78" s="104"/>
      <c r="AT78" s="104"/>
      <c r="AU78" s="104"/>
      <c r="AV78" s="104"/>
      <c r="AW78" s="104"/>
      <c r="AX78" s="104"/>
      <c r="AY78" s="104"/>
      <c r="AZ78" s="104"/>
      <c r="BA78" s="104"/>
      <c r="BB78" s="104"/>
      <c r="BC78" s="104"/>
      <c r="BD78" s="104"/>
      <c r="BE78" s="147"/>
      <c r="BF78" s="146"/>
      <c r="BG78" s="542">
        <v>18</v>
      </c>
      <c r="BH78" s="734"/>
      <c r="BI78" s="673"/>
      <c r="BJ78"/>
      <c r="BK78" s="104"/>
      <c r="BL78" s="104"/>
      <c r="BM78" s="104"/>
      <c r="BN78" s="104"/>
      <c r="BO78" s="104"/>
      <c r="BP78" s="104"/>
      <c r="BQ78" s="104"/>
      <c r="BR78" s="104"/>
      <c r="BS78" s="104"/>
      <c r="BT78" s="104"/>
      <c r="BU78" s="104"/>
      <c r="BV78" s="104"/>
      <c r="BW78" s="104"/>
      <c r="BX78" s="147"/>
    </row>
    <row r="79" spans="1:76">
      <c r="A79" s="146"/>
      <c r="B79" s="542">
        <v>19</v>
      </c>
      <c r="C79" s="734"/>
      <c r="D79" s="673"/>
      <c r="E79"/>
      <c r="F79" s="104"/>
      <c r="G79" s="104"/>
      <c r="H79" s="104"/>
      <c r="I79" s="104"/>
      <c r="J79" s="104"/>
      <c r="K79" s="104"/>
      <c r="L79" s="104"/>
      <c r="M79" s="104"/>
      <c r="N79" s="104"/>
      <c r="O79" s="104"/>
      <c r="P79" s="104"/>
      <c r="Q79" s="104"/>
      <c r="R79" s="104"/>
      <c r="S79" s="147"/>
      <c r="T79" s="146"/>
      <c r="U79" s="542">
        <v>19</v>
      </c>
      <c r="V79" s="734"/>
      <c r="W79" s="673"/>
      <c r="X79"/>
      <c r="Y79" s="104"/>
      <c r="Z79" s="104"/>
      <c r="AA79" s="104"/>
      <c r="AB79" s="104"/>
      <c r="AC79" s="104"/>
      <c r="AD79" s="104"/>
      <c r="AE79" s="104"/>
      <c r="AF79" s="104"/>
      <c r="AG79" s="104"/>
      <c r="AH79" s="104"/>
      <c r="AI79" s="104"/>
      <c r="AJ79" s="104"/>
      <c r="AK79" s="104"/>
      <c r="AL79" s="147"/>
      <c r="AM79" s="146"/>
      <c r="AN79" s="542">
        <v>19</v>
      </c>
      <c r="AO79" s="734"/>
      <c r="AP79" s="673"/>
      <c r="AQ79"/>
      <c r="AR79" s="104"/>
      <c r="AS79" s="104"/>
      <c r="AT79" s="104"/>
      <c r="AU79" s="104"/>
      <c r="AV79" s="104"/>
      <c r="AW79" s="104"/>
      <c r="AX79" s="104"/>
      <c r="AY79" s="104"/>
      <c r="AZ79" s="104"/>
      <c r="BA79" s="104"/>
      <c r="BB79" s="104"/>
      <c r="BC79" s="104"/>
      <c r="BD79" s="104"/>
      <c r="BE79" s="147"/>
      <c r="BF79" s="146"/>
      <c r="BG79" s="542">
        <v>19</v>
      </c>
      <c r="BH79" s="734"/>
      <c r="BI79" s="673"/>
      <c r="BJ79"/>
      <c r="BK79" s="104"/>
      <c r="BL79" s="104"/>
      <c r="BM79" s="104"/>
      <c r="BN79" s="104"/>
      <c r="BO79" s="104"/>
      <c r="BP79" s="104"/>
      <c r="BQ79" s="104"/>
      <c r="BR79" s="104"/>
      <c r="BS79" s="104"/>
      <c r="BT79" s="104"/>
      <c r="BU79" s="104"/>
      <c r="BV79" s="104"/>
      <c r="BW79" s="104"/>
      <c r="BX79" s="147"/>
    </row>
    <row r="80" spans="1:76">
      <c r="A80" s="146"/>
      <c r="B80" s="542">
        <v>20</v>
      </c>
      <c r="C80" s="734"/>
      <c r="D80" s="673"/>
      <c r="E80"/>
      <c r="F80" s="104"/>
      <c r="G80" s="104"/>
      <c r="H80" s="104"/>
      <c r="I80" s="104"/>
      <c r="J80" s="104"/>
      <c r="K80" s="104"/>
      <c r="L80" s="104"/>
      <c r="M80" s="104"/>
      <c r="N80" s="104"/>
      <c r="O80" s="104"/>
      <c r="P80" s="104"/>
      <c r="Q80" s="104"/>
      <c r="R80" s="104"/>
      <c r="S80" s="147"/>
      <c r="T80" s="146"/>
      <c r="U80" s="542">
        <v>20</v>
      </c>
      <c r="V80" s="734"/>
      <c r="W80" s="673"/>
      <c r="X80"/>
      <c r="Y80" s="104"/>
      <c r="Z80" s="104"/>
      <c r="AA80" s="104"/>
      <c r="AB80" s="104"/>
      <c r="AC80" s="104"/>
      <c r="AD80" s="104"/>
      <c r="AE80" s="104"/>
      <c r="AF80" s="104"/>
      <c r="AG80" s="104"/>
      <c r="AH80" s="104"/>
      <c r="AI80" s="104"/>
      <c r="AJ80" s="104"/>
      <c r="AK80" s="104"/>
      <c r="AL80" s="147"/>
      <c r="AM80" s="146"/>
      <c r="AN80" s="542">
        <v>20</v>
      </c>
      <c r="AO80" s="734"/>
      <c r="AP80" s="673"/>
      <c r="AQ80"/>
      <c r="AR80" s="104"/>
      <c r="AS80" s="104"/>
      <c r="AT80" s="104"/>
      <c r="AU80" s="104"/>
      <c r="AV80" s="104"/>
      <c r="AW80" s="104"/>
      <c r="AX80" s="104"/>
      <c r="AY80" s="104"/>
      <c r="AZ80" s="104"/>
      <c r="BA80" s="104"/>
      <c r="BB80" s="104"/>
      <c r="BC80" s="104"/>
      <c r="BD80" s="104"/>
      <c r="BE80" s="147"/>
      <c r="BF80" s="146"/>
      <c r="BG80" s="542">
        <v>20</v>
      </c>
      <c r="BH80" s="734"/>
      <c r="BI80" s="673"/>
      <c r="BJ80"/>
      <c r="BK80" s="104"/>
      <c r="BL80" s="104"/>
      <c r="BM80" s="104"/>
      <c r="BN80" s="104"/>
      <c r="BO80" s="104"/>
      <c r="BP80" s="104"/>
      <c r="BQ80" s="104"/>
      <c r="BR80" s="104"/>
      <c r="BS80" s="104"/>
      <c r="BT80" s="104"/>
      <c r="BU80" s="104"/>
      <c r="BV80" s="104"/>
      <c r="BW80" s="104"/>
      <c r="BX80" s="147"/>
    </row>
    <row r="81" spans="1:76">
      <c r="A81" s="146"/>
      <c r="B81" s="542">
        <v>21</v>
      </c>
      <c r="C81" s="734"/>
      <c r="D81" s="673"/>
      <c r="E81"/>
      <c r="F81" s="104"/>
      <c r="G81" s="104"/>
      <c r="H81" s="104"/>
      <c r="I81" s="104"/>
      <c r="J81" s="104"/>
      <c r="K81" s="104"/>
      <c r="L81" s="104"/>
      <c r="M81" s="104"/>
      <c r="N81" s="104"/>
      <c r="O81" s="104"/>
      <c r="P81" s="104"/>
      <c r="Q81" s="104"/>
      <c r="R81" s="104"/>
      <c r="S81" s="147"/>
      <c r="T81" s="146"/>
      <c r="U81" s="542">
        <v>21</v>
      </c>
      <c r="V81" s="734"/>
      <c r="W81" s="673"/>
      <c r="X81"/>
      <c r="Y81" s="104"/>
      <c r="Z81" s="104"/>
      <c r="AA81" s="104"/>
      <c r="AB81" s="104"/>
      <c r="AC81" s="104"/>
      <c r="AD81" s="104"/>
      <c r="AE81" s="104"/>
      <c r="AF81" s="104"/>
      <c r="AG81" s="104"/>
      <c r="AH81" s="104"/>
      <c r="AI81" s="104"/>
      <c r="AJ81" s="104"/>
      <c r="AK81" s="104"/>
      <c r="AL81" s="147"/>
      <c r="AM81" s="146"/>
      <c r="AN81" s="542">
        <v>21</v>
      </c>
      <c r="AO81" s="734"/>
      <c r="AP81" s="673"/>
      <c r="AQ81"/>
      <c r="AR81" s="104"/>
      <c r="AS81" s="104"/>
      <c r="AT81" s="104"/>
      <c r="AU81" s="104"/>
      <c r="AV81" s="104"/>
      <c r="AW81" s="104"/>
      <c r="AX81" s="104"/>
      <c r="AY81" s="104"/>
      <c r="AZ81" s="104"/>
      <c r="BA81" s="104"/>
      <c r="BB81" s="104"/>
      <c r="BC81" s="104"/>
      <c r="BD81" s="104"/>
      <c r="BE81" s="147"/>
      <c r="BF81" s="146"/>
      <c r="BG81" s="542">
        <v>21</v>
      </c>
      <c r="BH81" s="734"/>
      <c r="BI81" s="673"/>
      <c r="BJ81"/>
      <c r="BK81" s="104"/>
      <c r="BL81" s="104"/>
      <c r="BM81" s="104"/>
      <c r="BN81" s="104"/>
      <c r="BO81" s="104"/>
      <c r="BP81" s="104"/>
      <c r="BQ81" s="104"/>
      <c r="BR81" s="104"/>
      <c r="BS81" s="104"/>
      <c r="BT81" s="104"/>
      <c r="BU81" s="104"/>
      <c r="BV81" s="104"/>
      <c r="BW81" s="104"/>
      <c r="BX81" s="147"/>
    </row>
    <row r="82" spans="1:76">
      <c r="A82" s="146"/>
      <c r="B82" s="542">
        <v>22</v>
      </c>
      <c r="C82" s="734"/>
      <c r="D82" s="673"/>
      <c r="E82"/>
      <c r="F82" s="104"/>
      <c r="G82" s="104"/>
      <c r="H82" s="104"/>
      <c r="I82" s="104"/>
      <c r="J82" s="104"/>
      <c r="K82" s="104"/>
      <c r="L82" s="104"/>
      <c r="M82" s="104"/>
      <c r="N82" s="104"/>
      <c r="O82" s="104"/>
      <c r="P82" s="104"/>
      <c r="Q82" s="104"/>
      <c r="R82" s="104"/>
      <c r="S82" s="147"/>
      <c r="T82" s="146"/>
      <c r="U82" s="542">
        <v>22</v>
      </c>
      <c r="V82" s="734"/>
      <c r="W82" s="673"/>
      <c r="X82"/>
      <c r="Y82" s="104"/>
      <c r="Z82" s="104"/>
      <c r="AA82" s="104"/>
      <c r="AB82" s="104"/>
      <c r="AC82" s="104"/>
      <c r="AD82" s="104"/>
      <c r="AE82" s="104"/>
      <c r="AF82" s="104"/>
      <c r="AG82" s="104"/>
      <c r="AH82" s="104"/>
      <c r="AI82" s="104"/>
      <c r="AJ82" s="104"/>
      <c r="AK82" s="104"/>
      <c r="AL82" s="147"/>
      <c r="AM82" s="146"/>
      <c r="AN82" s="542">
        <v>22</v>
      </c>
      <c r="AO82" s="734"/>
      <c r="AP82" s="673"/>
      <c r="AQ82"/>
      <c r="AR82" s="104"/>
      <c r="AS82" s="104"/>
      <c r="AT82" s="104"/>
      <c r="AU82" s="104"/>
      <c r="AV82" s="104"/>
      <c r="AW82" s="104"/>
      <c r="AX82" s="104"/>
      <c r="AY82" s="104"/>
      <c r="AZ82" s="104"/>
      <c r="BA82" s="104"/>
      <c r="BB82" s="104"/>
      <c r="BC82" s="104"/>
      <c r="BD82" s="104"/>
      <c r="BE82" s="147"/>
      <c r="BF82" s="146"/>
      <c r="BG82" s="542">
        <v>22</v>
      </c>
      <c r="BH82" s="734"/>
      <c r="BI82" s="673"/>
      <c r="BJ82"/>
      <c r="BK82" s="104"/>
      <c r="BL82" s="104"/>
      <c r="BM82" s="104"/>
      <c r="BN82" s="104"/>
      <c r="BO82" s="104"/>
      <c r="BP82" s="104"/>
      <c r="BQ82" s="104"/>
      <c r="BR82" s="104"/>
      <c r="BS82" s="104"/>
      <c r="BT82" s="104"/>
      <c r="BU82" s="104"/>
      <c r="BV82" s="104"/>
      <c r="BW82" s="104"/>
      <c r="BX82" s="147"/>
    </row>
    <row r="83" spans="1:76">
      <c r="A83" s="146"/>
      <c r="B83" s="542">
        <v>23</v>
      </c>
      <c r="C83" s="734"/>
      <c r="D83" s="673"/>
      <c r="E83"/>
      <c r="F83" s="104"/>
      <c r="G83" s="104"/>
      <c r="H83" s="104"/>
      <c r="I83" s="104"/>
      <c r="J83" s="104"/>
      <c r="K83" s="104"/>
      <c r="L83" s="104"/>
      <c r="M83" s="104"/>
      <c r="N83" s="104"/>
      <c r="O83" s="104"/>
      <c r="P83" s="104"/>
      <c r="Q83" s="104"/>
      <c r="R83" s="104"/>
      <c r="S83" s="147"/>
      <c r="T83" s="146"/>
      <c r="U83" s="542">
        <v>23</v>
      </c>
      <c r="V83" s="734"/>
      <c r="W83" s="673"/>
      <c r="X83"/>
      <c r="Y83" s="104"/>
      <c r="Z83" s="104"/>
      <c r="AA83" s="104"/>
      <c r="AB83" s="104"/>
      <c r="AC83" s="104"/>
      <c r="AD83" s="104"/>
      <c r="AE83" s="104"/>
      <c r="AF83" s="104"/>
      <c r="AG83" s="104"/>
      <c r="AH83" s="104"/>
      <c r="AI83" s="104"/>
      <c r="AJ83" s="104"/>
      <c r="AK83" s="104"/>
      <c r="AL83" s="147"/>
      <c r="AM83" s="146"/>
      <c r="AN83" s="542">
        <v>23</v>
      </c>
      <c r="AO83" s="734"/>
      <c r="AP83" s="673"/>
      <c r="AQ83"/>
      <c r="AR83" s="104"/>
      <c r="AS83" s="104"/>
      <c r="AT83" s="104"/>
      <c r="AU83" s="104"/>
      <c r="AV83" s="104"/>
      <c r="AW83" s="104"/>
      <c r="AX83" s="104"/>
      <c r="AY83" s="104"/>
      <c r="AZ83" s="104"/>
      <c r="BA83" s="104"/>
      <c r="BB83" s="104"/>
      <c r="BC83" s="104"/>
      <c r="BD83" s="104"/>
      <c r="BE83" s="147"/>
      <c r="BF83" s="146"/>
      <c r="BG83" s="542">
        <v>23</v>
      </c>
      <c r="BH83" s="734"/>
      <c r="BI83" s="673"/>
      <c r="BJ83"/>
      <c r="BK83" s="104"/>
      <c r="BL83" s="104"/>
      <c r="BM83" s="104"/>
      <c r="BN83" s="104"/>
      <c r="BO83" s="104"/>
      <c r="BP83" s="104"/>
      <c r="BQ83" s="104"/>
      <c r="BR83" s="104"/>
      <c r="BS83" s="104"/>
      <c r="BT83" s="104"/>
      <c r="BU83" s="104"/>
      <c r="BV83" s="104"/>
      <c r="BW83" s="104"/>
      <c r="BX83" s="147"/>
    </row>
    <row r="84" spans="1:76">
      <c r="A84" s="146"/>
      <c r="B84" s="542">
        <v>24</v>
      </c>
      <c r="C84" s="734"/>
      <c r="D84" s="673"/>
      <c r="E84"/>
      <c r="F84" s="104"/>
      <c r="G84" s="104"/>
      <c r="H84" s="104"/>
      <c r="I84" s="104"/>
      <c r="J84" s="104"/>
      <c r="K84" s="104"/>
      <c r="L84" s="104"/>
      <c r="M84" s="104"/>
      <c r="N84" s="104"/>
      <c r="O84" s="104"/>
      <c r="P84" s="104"/>
      <c r="Q84" s="104"/>
      <c r="R84" s="104"/>
      <c r="S84" s="147"/>
      <c r="T84" s="146"/>
      <c r="U84" s="542">
        <v>24</v>
      </c>
      <c r="V84" s="734"/>
      <c r="W84" s="673"/>
      <c r="X84"/>
      <c r="Y84" s="104"/>
      <c r="Z84" s="104"/>
      <c r="AA84" s="104"/>
      <c r="AB84" s="104"/>
      <c r="AC84" s="104"/>
      <c r="AD84" s="104"/>
      <c r="AE84" s="104"/>
      <c r="AF84" s="104"/>
      <c r="AG84" s="104"/>
      <c r="AH84" s="104"/>
      <c r="AI84" s="104"/>
      <c r="AJ84" s="104"/>
      <c r="AK84" s="104"/>
      <c r="AL84" s="147"/>
      <c r="AM84" s="146"/>
      <c r="AN84" s="542">
        <v>24</v>
      </c>
      <c r="AO84" s="734"/>
      <c r="AP84" s="673"/>
      <c r="AQ84"/>
      <c r="AR84" s="104"/>
      <c r="AS84" s="104"/>
      <c r="AT84" s="104"/>
      <c r="AU84" s="104"/>
      <c r="AV84" s="104"/>
      <c r="AW84" s="104"/>
      <c r="AX84" s="104"/>
      <c r="AY84" s="104"/>
      <c r="AZ84" s="104"/>
      <c r="BA84" s="104"/>
      <c r="BB84" s="104"/>
      <c r="BC84" s="104"/>
      <c r="BD84" s="104"/>
      <c r="BE84" s="147"/>
      <c r="BF84" s="146"/>
      <c r="BG84" s="542">
        <v>24</v>
      </c>
      <c r="BH84" s="734"/>
      <c r="BI84" s="673"/>
      <c r="BJ84"/>
      <c r="BK84" s="104"/>
      <c r="BL84" s="104"/>
      <c r="BM84" s="104"/>
      <c r="BN84" s="104"/>
      <c r="BO84" s="104"/>
      <c r="BP84" s="104"/>
      <c r="BQ84" s="104"/>
      <c r="BR84" s="104"/>
      <c r="BS84" s="104"/>
      <c r="BT84" s="104"/>
      <c r="BU84" s="104"/>
      <c r="BV84" s="104"/>
      <c r="BW84" s="104"/>
      <c r="BX84" s="147"/>
    </row>
    <row r="85" spans="1:76">
      <c r="A85" s="146"/>
      <c r="B85" s="542">
        <v>25</v>
      </c>
      <c r="C85" s="734"/>
      <c r="D85" s="673"/>
      <c r="E85"/>
      <c r="F85" s="104"/>
      <c r="G85" s="104"/>
      <c r="H85" s="104"/>
      <c r="I85" s="104"/>
      <c r="J85" s="104"/>
      <c r="K85" s="104"/>
      <c r="L85" s="104"/>
      <c r="M85" s="104"/>
      <c r="N85" s="104"/>
      <c r="O85" s="104"/>
      <c r="P85" s="104"/>
      <c r="Q85" s="104"/>
      <c r="R85" s="104"/>
      <c r="S85" s="147"/>
      <c r="T85" s="146"/>
      <c r="U85" s="542">
        <v>25</v>
      </c>
      <c r="V85" s="734"/>
      <c r="W85" s="673"/>
      <c r="X85"/>
      <c r="Y85" s="104"/>
      <c r="Z85" s="104"/>
      <c r="AA85" s="104"/>
      <c r="AB85" s="104"/>
      <c r="AC85" s="104"/>
      <c r="AD85" s="104"/>
      <c r="AE85" s="104"/>
      <c r="AF85" s="104"/>
      <c r="AG85" s="104"/>
      <c r="AH85" s="104"/>
      <c r="AI85" s="104"/>
      <c r="AJ85" s="104"/>
      <c r="AK85" s="104"/>
      <c r="AL85" s="147"/>
      <c r="AM85" s="146"/>
      <c r="AN85" s="542">
        <v>25</v>
      </c>
      <c r="AO85" s="734"/>
      <c r="AP85" s="673"/>
      <c r="AQ85"/>
      <c r="AR85" s="104"/>
      <c r="AS85" s="104"/>
      <c r="AT85" s="104"/>
      <c r="AU85" s="104"/>
      <c r="AV85" s="104"/>
      <c r="AW85" s="104"/>
      <c r="AX85" s="104"/>
      <c r="AY85" s="104"/>
      <c r="AZ85" s="104"/>
      <c r="BA85" s="104"/>
      <c r="BB85" s="104"/>
      <c r="BC85" s="104"/>
      <c r="BD85" s="104"/>
      <c r="BE85" s="147"/>
      <c r="BF85" s="146"/>
      <c r="BG85" s="542">
        <v>25</v>
      </c>
      <c r="BH85" s="734"/>
      <c r="BI85" s="673"/>
      <c r="BJ85"/>
      <c r="BK85" s="104"/>
      <c r="BL85" s="104"/>
      <c r="BM85" s="104"/>
      <c r="BN85" s="104"/>
      <c r="BO85" s="104"/>
      <c r="BP85" s="104"/>
      <c r="BQ85" s="104"/>
      <c r="BR85" s="104"/>
      <c r="BS85" s="104"/>
      <c r="BT85" s="104"/>
      <c r="BU85" s="104"/>
      <c r="BV85" s="104"/>
      <c r="BW85" s="104"/>
      <c r="BX85" s="147"/>
    </row>
    <row r="86" spans="1:76">
      <c r="A86" s="146"/>
      <c r="B86" s="542">
        <v>26</v>
      </c>
      <c r="C86" s="734"/>
      <c r="D86" s="673"/>
      <c r="E86"/>
      <c r="F86" s="104"/>
      <c r="G86" s="104"/>
      <c r="H86" s="104"/>
      <c r="I86" s="104"/>
      <c r="J86" s="104"/>
      <c r="K86" s="104"/>
      <c r="L86" s="104"/>
      <c r="M86" s="104"/>
      <c r="N86" s="104"/>
      <c r="O86" s="104"/>
      <c r="P86" s="104"/>
      <c r="Q86" s="104"/>
      <c r="R86" s="104"/>
      <c r="S86" s="147"/>
      <c r="T86" s="146"/>
      <c r="U86" s="542">
        <v>26</v>
      </c>
      <c r="V86" s="734"/>
      <c r="W86" s="673"/>
      <c r="X86"/>
      <c r="Y86" s="104"/>
      <c r="Z86" s="104"/>
      <c r="AA86" s="104"/>
      <c r="AB86" s="104"/>
      <c r="AC86" s="104"/>
      <c r="AD86" s="104"/>
      <c r="AE86" s="104"/>
      <c r="AF86" s="104"/>
      <c r="AG86" s="104"/>
      <c r="AH86" s="104"/>
      <c r="AI86" s="104"/>
      <c r="AJ86" s="104"/>
      <c r="AK86" s="104"/>
      <c r="AL86" s="147"/>
      <c r="AM86" s="146"/>
      <c r="AN86" s="542">
        <v>26</v>
      </c>
      <c r="AO86" s="734"/>
      <c r="AP86" s="673"/>
      <c r="AQ86"/>
      <c r="AR86" s="104"/>
      <c r="AS86" s="104"/>
      <c r="AT86" s="104"/>
      <c r="AU86" s="104"/>
      <c r="AV86" s="104"/>
      <c r="AW86" s="104"/>
      <c r="AX86" s="104"/>
      <c r="AY86" s="104"/>
      <c r="AZ86" s="104"/>
      <c r="BA86" s="104"/>
      <c r="BB86" s="104"/>
      <c r="BC86" s="104"/>
      <c r="BD86" s="104"/>
      <c r="BE86" s="147"/>
      <c r="BF86" s="146"/>
      <c r="BG86" s="542">
        <v>26</v>
      </c>
      <c r="BH86" s="734"/>
      <c r="BI86" s="673"/>
      <c r="BJ86"/>
      <c r="BK86" s="104"/>
      <c r="BL86" s="104"/>
      <c r="BM86" s="104"/>
      <c r="BN86" s="104"/>
      <c r="BO86" s="104"/>
      <c r="BP86" s="104"/>
      <c r="BQ86" s="104"/>
      <c r="BR86" s="104"/>
      <c r="BS86" s="104"/>
      <c r="BT86" s="104"/>
      <c r="BU86" s="104"/>
      <c r="BV86" s="104"/>
      <c r="BW86" s="104"/>
      <c r="BX86" s="147"/>
    </row>
    <row r="87" spans="1:76">
      <c r="A87" s="146"/>
      <c r="B87" s="542">
        <v>27</v>
      </c>
      <c r="C87" s="734"/>
      <c r="D87" s="673"/>
      <c r="E87"/>
      <c r="F87" s="104"/>
      <c r="G87" s="104"/>
      <c r="H87" s="104"/>
      <c r="I87" s="104"/>
      <c r="J87" s="104"/>
      <c r="K87" s="104"/>
      <c r="L87" s="104"/>
      <c r="M87" s="104"/>
      <c r="N87" s="104"/>
      <c r="O87" s="104"/>
      <c r="P87" s="104"/>
      <c r="Q87" s="104"/>
      <c r="R87" s="104"/>
      <c r="S87" s="147"/>
      <c r="T87" s="146"/>
      <c r="U87" s="542">
        <v>27</v>
      </c>
      <c r="V87" s="734"/>
      <c r="W87" s="673"/>
      <c r="X87"/>
      <c r="Y87" s="104"/>
      <c r="Z87" s="104"/>
      <c r="AA87" s="104"/>
      <c r="AB87" s="104"/>
      <c r="AC87" s="104"/>
      <c r="AD87" s="104"/>
      <c r="AE87" s="104"/>
      <c r="AF87" s="104"/>
      <c r="AG87" s="104"/>
      <c r="AH87" s="104"/>
      <c r="AI87" s="104"/>
      <c r="AJ87" s="104"/>
      <c r="AK87" s="104"/>
      <c r="AL87" s="147"/>
      <c r="AM87" s="146"/>
      <c r="AN87" s="542">
        <v>27</v>
      </c>
      <c r="AO87" s="734"/>
      <c r="AP87" s="673"/>
      <c r="AQ87"/>
      <c r="AR87" s="104"/>
      <c r="AS87" s="104"/>
      <c r="AT87" s="104"/>
      <c r="AU87" s="104"/>
      <c r="AV87" s="104"/>
      <c r="AW87" s="104"/>
      <c r="AX87" s="104"/>
      <c r="AY87" s="104"/>
      <c r="AZ87" s="104"/>
      <c r="BA87" s="104"/>
      <c r="BB87" s="104"/>
      <c r="BC87" s="104"/>
      <c r="BD87" s="104"/>
      <c r="BE87" s="147"/>
      <c r="BF87" s="146"/>
      <c r="BG87" s="542">
        <v>27</v>
      </c>
      <c r="BH87" s="734"/>
      <c r="BI87" s="673"/>
      <c r="BJ87"/>
      <c r="BK87" s="104"/>
      <c r="BL87" s="104"/>
      <c r="BM87" s="104"/>
      <c r="BN87" s="104"/>
      <c r="BO87" s="104"/>
      <c r="BP87" s="104"/>
      <c r="BQ87" s="104"/>
      <c r="BR87" s="104"/>
      <c r="BS87" s="104"/>
      <c r="BT87" s="104"/>
      <c r="BU87" s="104"/>
      <c r="BV87" s="104"/>
      <c r="BW87" s="104"/>
      <c r="BX87" s="147"/>
    </row>
    <row r="88" spans="1:76">
      <c r="A88" s="146"/>
      <c r="B88" s="542">
        <v>28</v>
      </c>
      <c r="C88" s="734"/>
      <c r="D88" s="673"/>
      <c r="E88"/>
      <c r="F88" s="104"/>
      <c r="G88" s="104"/>
      <c r="H88" s="104"/>
      <c r="I88" s="104"/>
      <c r="J88" s="104"/>
      <c r="K88" s="104"/>
      <c r="L88" s="104"/>
      <c r="M88" s="104"/>
      <c r="N88" s="104"/>
      <c r="O88" s="104"/>
      <c r="P88" s="104"/>
      <c r="Q88" s="104"/>
      <c r="R88" s="104"/>
      <c r="S88" s="147"/>
      <c r="T88" s="146"/>
      <c r="U88" s="542">
        <v>28</v>
      </c>
      <c r="V88" s="734"/>
      <c r="W88" s="673"/>
      <c r="X88"/>
      <c r="Y88" s="104"/>
      <c r="Z88" s="104"/>
      <c r="AA88" s="104"/>
      <c r="AB88" s="104"/>
      <c r="AC88" s="104"/>
      <c r="AD88" s="104"/>
      <c r="AE88" s="104"/>
      <c r="AF88" s="104"/>
      <c r="AG88" s="104"/>
      <c r="AH88" s="104"/>
      <c r="AI88" s="104"/>
      <c r="AJ88" s="104"/>
      <c r="AK88" s="104"/>
      <c r="AL88" s="147"/>
      <c r="AM88" s="146"/>
      <c r="AN88" s="542">
        <v>28</v>
      </c>
      <c r="AO88" s="734"/>
      <c r="AP88" s="673"/>
      <c r="AQ88"/>
      <c r="AR88" s="104"/>
      <c r="AS88" s="104"/>
      <c r="AT88" s="104"/>
      <c r="AU88" s="104"/>
      <c r="AV88" s="104"/>
      <c r="AW88" s="104"/>
      <c r="AX88" s="104"/>
      <c r="AY88" s="104"/>
      <c r="AZ88" s="104"/>
      <c r="BA88" s="104"/>
      <c r="BB88" s="104"/>
      <c r="BC88" s="104"/>
      <c r="BD88" s="104"/>
      <c r="BE88" s="147"/>
      <c r="BF88" s="146"/>
      <c r="BG88" s="542">
        <v>28</v>
      </c>
      <c r="BH88" s="734"/>
      <c r="BI88" s="673"/>
      <c r="BJ88"/>
      <c r="BK88" s="104"/>
      <c r="BL88" s="104"/>
      <c r="BM88" s="104"/>
      <c r="BN88" s="104"/>
      <c r="BO88" s="104"/>
      <c r="BP88" s="104"/>
      <c r="BQ88" s="104"/>
      <c r="BR88" s="104"/>
      <c r="BS88" s="104"/>
      <c r="BT88" s="104"/>
      <c r="BU88" s="104"/>
      <c r="BV88" s="104"/>
      <c r="BW88" s="104"/>
      <c r="BX88" s="147"/>
    </row>
    <row r="89" spans="1:76">
      <c r="A89" s="146"/>
      <c r="B89" s="542">
        <v>29</v>
      </c>
      <c r="C89" s="734"/>
      <c r="D89" s="673"/>
      <c r="E89"/>
      <c r="F89" s="104"/>
      <c r="G89" s="104"/>
      <c r="H89" s="104"/>
      <c r="I89" s="104"/>
      <c r="J89" s="104"/>
      <c r="K89" s="104"/>
      <c r="L89" s="104"/>
      <c r="M89" s="104"/>
      <c r="N89" s="104"/>
      <c r="O89" s="104"/>
      <c r="P89" s="104"/>
      <c r="Q89" s="104"/>
      <c r="R89" s="104"/>
      <c r="S89" s="147"/>
      <c r="T89" s="146"/>
      <c r="U89" s="542">
        <v>29</v>
      </c>
      <c r="V89" s="734"/>
      <c r="W89" s="673"/>
      <c r="X89"/>
      <c r="Y89" s="104"/>
      <c r="Z89" s="104"/>
      <c r="AA89" s="104"/>
      <c r="AB89" s="104"/>
      <c r="AC89" s="104"/>
      <c r="AD89" s="104"/>
      <c r="AE89" s="104"/>
      <c r="AF89" s="104"/>
      <c r="AG89" s="104"/>
      <c r="AH89" s="104"/>
      <c r="AI89" s="104"/>
      <c r="AJ89" s="104"/>
      <c r="AK89" s="104"/>
      <c r="AL89" s="147"/>
      <c r="AM89" s="146"/>
      <c r="AN89" s="542">
        <v>29</v>
      </c>
      <c r="AO89" s="734"/>
      <c r="AP89" s="673"/>
      <c r="AQ89"/>
      <c r="AR89" s="104"/>
      <c r="AS89" s="104"/>
      <c r="AT89" s="104"/>
      <c r="AU89" s="104"/>
      <c r="AV89" s="104"/>
      <c r="AW89" s="104"/>
      <c r="AX89" s="104"/>
      <c r="AY89" s="104"/>
      <c r="AZ89" s="104"/>
      <c r="BA89" s="104"/>
      <c r="BB89" s="104"/>
      <c r="BC89" s="104"/>
      <c r="BD89" s="104"/>
      <c r="BE89" s="147"/>
      <c r="BF89" s="146"/>
      <c r="BG89" s="542">
        <v>29</v>
      </c>
      <c r="BH89" s="734"/>
      <c r="BI89" s="673"/>
      <c r="BJ89"/>
      <c r="BK89" s="104"/>
      <c r="BL89" s="104"/>
      <c r="BM89" s="104"/>
      <c r="BN89" s="104"/>
      <c r="BO89" s="104"/>
      <c r="BP89" s="104"/>
      <c r="BQ89" s="104"/>
      <c r="BR89" s="104"/>
      <c r="BS89" s="104"/>
      <c r="BT89" s="104"/>
      <c r="BU89" s="104"/>
      <c r="BV89" s="104"/>
      <c r="BW89" s="104"/>
      <c r="BX89" s="147"/>
    </row>
    <row r="90" spans="1:76">
      <c r="A90" s="146"/>
      <c r="B90" s="542">
        <v>30</v>
      </c>
      <c r="C90" s="734"/>
      <c r="D90" s="673"/>
      <c r="E90"/>
      <c r="F90" s="104"/>
      <c r="G90" s="104"/>
      <c r="H90" s="104"/>
      <c r="I90" s="104"/>
      <c r="J90" s="104"/>
      <c r="K90" s="104"/>
      <c r="L90" s="104"/>
      <c r="M90" s="104"/>
      <c r="N90" s="104"/>
      <c r="O90" s="104"/>
      <c r="P90" s="104"/>
      <c r="Q90" s="104"/>
      <c r="R90" s="104"/>
      <c r="S90" s="147"/>
      <c r="T90" s="146"/>
      <c r="U90" s="542">
        <v>30</v>
      </c>
      <c r="V90" s="734"/>
      <c r="W90" s="673"/>
      <c r="X90"/>
      <c r="Y90" s="104"/>
      <c r="Z90" s="104"/>
      <c r="AA90" s="104"/>
      <c r="AB90" s="104"/>
      <c r="AC90" s="104"/>
      <c r="AD90" s="104"/>
      <c r="AE90" s="104"/>
      <c r="AF90" s="104"/>
      <c r="AG90" s="104"/>
      <c r="AH90" s="104"/>
      <c r="AI90" s="104"/>
      <c r="AJ90" s="104"/>
      <c r="AK90" s="104"/>
      <c r="AL90" s="147"/>
      <c r="AM90" s="146"/>
      <c r="AN90" s="542">
        <v>30</v>
      </c>
      <c r="AO90" s="734"/>
      <c r="AP90" s="673"/>
      <c r="AQ90"/>
      <c r="AR90" s="104"/>
      <c r="AS90" s="104"/>
      <c r="AT90" s="104"/>
      <c r="AU90" s="104"/>
      <c r="AV90" s="104"/>
      <c r="AW90" s="104"/>
      <c r="AX90" s="104"/>
      <c r="AY90" s="104"/>
      <c r="AZ90" s="104"/>
      <c r="BA90" s="104"/>
      <c r="BB90" s="104"/>
      <c r="BC90" s="104"/>
      <c r="BD90" s="104"/>
      <c r="BE90" s="147"/>
      <c r="BF90" s="146"/>
      <c r="BG90" s="542">
        <v>30</v>
      </c>
      <c r="BH90" s="734"/>
      <c r="BI90" s="673"/>
      <c r="BJ90"/>
      <c r="BK90" s="104"/>
      <c r="BL90" s="104"/>
      <c r="BM90" s="104"/>
      <c r="BN90" s="104"/>
      <c r="BO90" s="104"/>
      <c r="BP90" s="104"/>
      <c r="BQ90" s="104"/>
      <c r="BR90" s="104"/>
      <c r="BS90" s="104"/>
      <c r="BT90" s="104"/>
      <c r="BU90" s="104"/>
      <c r="BV90" s="104"/>
      <c r="BW90" s="104"/>
      <c r="BX90" s="147"/>
    </row>
    <row r="91" spans="1:76">
      <c r="A91" s="146"/>
      <c r="B91" s="542">
        <v>31</v>
      </c>
      <c r="C91" s="734"/>
      <c r="D91" s="673"/>
      <c r="E91"/>
      <c r="F91" s="104"/>
      <c r="G91" s="104"/>
      <c r="H91" s="104"/>
      <c r="I91" s="104"/>
      <c r="J91" s="104"/>
      <c r="K91" s="104"/>
      <c r="L91" s="104"/>
      <c r="M91" s="104"/>
      <c r="N91" s="104"/>
      <c r="O91" s="104"/>
      <c r="P91" s="104"/>
      <c r="Q91" s="104"/>
      <c r="R91" s="104"/>
      <c r="S91" s="147"/>
      <c r="T91" s="146"/>
      <c r="U91" s="542">
        <v>31</v>
      </c>
      <c r="V91" s="734"/>
      <c r="W91" s="673"/>
      <c r="X91"/>
      <c r="Y91" s="104"/>
      <c r="Z91" s="104"/>
      <c r="AA91" s="104"/>
      <c r="AB91" s="104"/>
      <c r="AC91" s="104"/>
      <c r="AD91" s="104"/>
      <c r="AE91" s="104"/>
      <c r="AF91" s="104"/>
      <c r="AG91" s="104"/>
      <c r="AH91" s="104"/>
      <c r="AI91" s="104"/>
      <c r="AJ91" s="104"/>
      <c r="AK91" s="104"/>
      <c r="AL91" s="147"/>
      <c r="AM91" s="146"/>
      <c r="AN91" s="542">
        <v>31</v>
      </c>
      <c r="AO91" s="734"/>
      <c r="AP91" s="673"/>
      <c r="AQ91"/>
      <c r="AR91" s="104"/>
      <c r="AS91" s="104"/>
      <c r="AT91" s="104"/>
      <c r="AU91" s="104"/>
      <c r="AV91" s="104"/>
      <c r="AW91" s="104"/>
      <c r="AX91" s="104"/>
      <c r="AY91" s="104"/>
      <c r="AZ91" s="104"/>
      <c r="BA91" s="104"/>
      <c r="BB91" s="104"/>
      <c r="BC91" s="104"/>
      <c r="BD91" s="104"/>
      <c r="BE91" s="147"/>
      <c r="BF91" s="146"/>
      <c r="BG91" s="542">
        <v>31</v>
      </c>
      <c r="BH91" s="734"/>
      <c r="BI91" s="673"/>
      <c r="BJ91"/>
      <c r="BK91" s="104"/>
      <c r="BL91" s="104"/>
      <c r="BM91" s="104"/>
      <c r="BN91" s="104"/>
      <c r="BO91" s="104"/>
      <c r="BP91" s="104"/>
      <c r="BQ91" s="104"/>
      <c r="BR91" s="104"/>
      <c r="BS91" s="104"/>
      <c r="BT91" s="104"/>
      <c r="BU91" s="104"/>
      <c r="BV91" s="104"/>
      <c r="BW91" s="104"/>
      <c r="BX91" s="147"/>
    </row>
    <row r="92" spans="1:76">
      <c r="A92" s="146"/>
      <c r="B92" s="542">
        <v>32</v>
      </c>
      <c r="C92" s="734"/>
      <c r="D92" s="673"/>
      <c r="E92"/>
      <c r="F92" s="104"/>
      <c r="G92" s="104"/>
      <c r="H92" s="104"/>
      <c r="I92" s="104"/>
      <c r="J92" s="104"/>
      <c r="K92" s="104"/>
      <c r="L92" s="104"/>
      <c r="M92" s="104"/>
      <c r="N92" s="104"/>
      <c r="O92" s="104"/>
      <c r="P92" s="104"/>
      <c r="Q92" s="104"/>
      <c r="R92" s="104"/>
      <c r="S92" s="147"/>
      <c r="T92" s="146"/>
      <c r="U92" s="542">
        <v>32</v>
      </c>
      <c r="V92" s="734"/>
      <c r="W92" s="673"/>
      <c r="X92"/>
      <c r="Y92" s="104"/>
      <c r="Z92" s="104"/>
      <c r="AA92" s="104"/>
      <c r="AB92" s="104"/>
      <c r="AC92" s="104"/>
      <c r="AD92" s="104"/>
      <c r="AE92" s="104"/>
      <c r="AF92" s="104"/>
      <c r="AG92" s="104"/>
      <c r="AH92" s="104"/>
      <c r="AI92" s="104"/>
      <c r="AJ92" s="104"/>
      <c r="AK92" s="104"/>
      <c r="AL92" s="147"/>
      <c r="AM92" s="146"/>
      <c r="AN92" s="542">
        <v>32</v>
      </c>
      <c r="AO92" s="734"/>
      <c r="AP92" s="673"/>
      <c r="AQ92"/>
      <c r="AR92" s="104"/>
      <c r="AS92" s="104"/>
      <c r="AT92" s="104"/>
      <c r="AU92" s="104"/>
      <c r="AV92" s="104"/>
      <c r="AW92" s="104"/>
      <c r="AX92" s="104"/>
      <c r="AY92" s="104"/>
      <c r="AZ92" s="104"/>
      <c r="BA92" s="104"/>
      <c r="BB92" s="104"/>
      <c r="BC92" s="104"/>
      <c r="BD92" s="104"/>
      <c r="BE92" s="147"/>
      <c r="BF92" s="146"/>
      <c r="BG92" s="542">
        <v>32</v>
      </c>
      <c r="BH92" s="734"/>
      <c r="BI92" s="673"/>
      <c r="BJ92"/>
      <c r="BK92" s="104"/>
      <c r="BL92" s="104"/>
      <c r="BM92" s="104"/>
      <c r="BN92" s="104"/>
      <c r="BO92" s="104"/>
      <c r="BP92" s="104"/>
      <c r="BQ92" s="104"/>
      <c r="BR92" s="104"/>
      <c r="BS92" s="104"/>
      <c r="BT92" s="104"/>
      <c r="BU92" s="104"/>
      <c r="BV92" s="104"/>
      <c r="BW92" s="104"/>
      <c r="BX92" s="147"/>
    </row>
    <row r="93" spans="1:76">
      <c r="A93" s="146"/>
      <c r="B93" s="542">
        <v>33</v>
      </c>
      <c r="C93" s="734"/>
      <c r="D93" s="673"/>
      <c r="E93"/>
      <c r="F93" s="104"/>
      <c r="G93" s="104"/>
      <c r="H93" s="104"/>
      <c r="I93" s="104"/>
      <c r="J93" s="104"/>
      <c r="K93" s="104"/>
      <c r="L93" s="104"/>
      <c r="M93" s="104"/>
      <c r="N93" s="104"/>
      <c r="O93" s="104"/>
      <c r="P93" s="104"/>
      <c r="Q93" s="104"/>
      <c r="R93" s="104"/>
      <c r="S93" s="147"/>
      <c r="T93" s="146"/>
      <c r="U93" s="542">
        <v>33</v>
      </c>
      <c r="V93" s="734"/>
      <c r="W93" s="673"/>
      <c r="X93"/>
      <c r="Y93" s="104"/>
      <c r="Z93" s="104"/>
      <c r="AA93" s="104"/>
      <c r="AB93" s="104"/>
      <c r="AC93" s="104"/>
      <c r="AD93" s="104"/>
      <c r="AE93" s="104"/>
      <c r="AF93" s="104"/>
      <c r="AG93" s="104"/>
      <c r="AH93" s="104"/>
      <c r="AI93" s="104"/>
      <c r="AJ93" s="104"/>
      <c r="AK93" s="104"/>
      <c r="AL93" s="147"/>
      <c r="AM93" s="146"/>
      <c r="AN93" s="542">
        <v>33</v>
      </c>
      <c r="AO93" s="734"/>
      <c r="AP93" s="673"/>
      <c r="AQ93"/>
      <c r="AR93" s="104"/>
      <c r="AS93" s="104"/>
      <c r="AT93" s="104"/>
      <c r="AU93" s="104"/>
      <c r="AV93" s="104"/>
      <c r="AW93" s="104"/>
      <c r="AX93" s="104"/>
      <c r="AY93" s="104"/>
      <c r="AZ93" s="104"/>
      <c r="BA93" s="104"/>
      <c r="BB93" s="104"/>
      <c r="BC93" s="104"/>
      <c r="BD93" s="104"/>
      <c r="BE93" s="147"/>
      <c r="BF93" s="146"/>
      <c r="BG93" s="542">
        <v>33</v>
      </c>
      <c r="BH93" s="734"/>
      <c r="BI93" s="673"/>
      <c r="BJ93"/>
      <c r="BK93" s="104"/>
      <c r="BL93" s="104"/>
      <c r="BM93" s="104"/>
      <c r="BN93" s="104"/>
      <c r="BO93" s="104"/>
      <c r="BP93" s="104"/>
      <c r="BQ93" s="104"/>
      <c r="BR93" s="104"/>
      <c r="BS93" s="104"/>
      <c r="BT93" s="104"/>
      <c r="BU93" s="104"/>
      <c r="BV93" s="104"/>
      <c r="BW93" s="104"/>
      <c r="BX93" s="147"/>
    </row>
    <row r="94" spans="1:76">
      <c r="A94" s="146"/>
      <c r="B94" s="542">
        <v>34</v>
      </c>
      <c r="C94" s="734"/>
      <c r="D94" s="673"/>
      <c r="E94"/>
      <c r="F94" s="104"/>
      <c r="G94" s="104"/>
      <c r="H94" s="104"/>
      <c r="I94" s="104"/>
      <c r="J94" s="104"/>
      <c r="K94" s="104"/>
      <c r="L94" s="104"/>
      <c r="M94" s="104"/>
      <c r="N94" s="104"/>
      <c r="O94" s="104"/>
      <c r="P94" s="104"/>
      <c r="Q94" s="104"/>
      <c r="R94" s="104"/>
      <c r="S94" s="147"/>
      <c r="T94" s="146"/>
      <c r="U94" s="542">
        <v>34</v>
      </c>
      <c r="V94" s="734"/>
      <c r="W94" s="673"/>
      <c r="X94"/>
      <c r="Y94" s="104"/>
      <c r="Z94" s="104"/>
      <c r="AA94" s="104"/>
      <c r="AB94" s="104"/>
      <c r="AC94" s="104"/>
      <c r="AD94" s="104"/>
      <c r="AE94" s="104"/>
      <c r="AF94" s="104"/>
      <c r="AG94" s="104"/>
      <c r="AH94" s="104"/>
      <c r="AI94" s="104"/>
      <c r="AJ94" s="104"/>
      <c r="AK94" s="104"/>
      <c r="AL94" s="147"/>
      <c r="AM94" s="146"/>
      <c r="AN94" s="542">
        <v>34</v>
      </c>
      <c r="AO94" s="734"/>
      <c r="AP94" s="673"/>
      <c r="AQ94"/>
      <c r="AR94" s="104"/>
      <c r="AS94" s="104"/>
      <c r="AT94" s="104"/>
      <c r="AU94" s="104"/>
      <c r="AV94" s="104"/>
      <c r="AW94" s="104"/>
      <c r="AX94" s="104"/>
      <c r="AY94" s="104"/>
      <c r="AZ94" s="104"/>
      <c r="BA94" s="104"/>
      <c r="BB94" s="104"/>
      <c r="BC94" s="104"/>
      <c r="BD94" s="104"/>
      <c r="BE94" s="147"/>
      <c r="BF94" s="146"/>
      <c r="BG94" s="542">
        <v>34</v>
      </c>
      <c r="BH94" s="734"/>
      <c r="BI94" s="673"/>
      <c r="BJ94"/>
      <c r="BK94" s="104"/>
      <c r="BL94" s="104"/>
      <c r="BM94" s="104"/>
      <c r="BN94" s="104"/>
      <c r="BO94" s="104"/>
      <c r="BP94" s="104"/>
      <c r="BQ94" s="104"/>
      <c r="BR94" s="104"/>
      <c r="BS94" s="104"/>
      <c r="BT94" s="104"/>
      <c r="BU94" s="104"/>
      <c r="BV94" s="104"/>
      <c r="BW94" s="104"/>
      <c r="BX94" s="147"/>
    </row>
    <row r="95" spans="1:76">
      <c r="A95" s="146"/>
      <c r="B95" s="542">
        <v>35</v>
      </c>
      <c r="C95" s="734"/>
      <c r="D95" s="673"/>
      <c r="E95"/>
      <c r="F95" s="104"/>
      <c r="G95" s="104"/>
      <c r="H95" s="104"/>
      <c r="I95" s="104"/>
      <c r="J95" s="104"/>
      <c r="K95" s="104"/>
      <c r="L95" s="104"/>
      <c r="M95" s="104"/>
      <c r="N95" s="104"/>
      <c r="O95" s="104"/>
      <c r="P95" s="104"/>
      <c r="Q95" s="104"/>
      <c r="R95" s="104"/>
      <c r="S95" s="147"/>
      <c r="T95" s="146"/>
      <c r="U95" s="542">
        <v>35</v>
      </c>
      <c r="V95" s="734"/>
      <c r="W95" s="673"/>
      <c r="X95"/>
      <c r="Y95" s="104"/>
      <c r="Z95" s="104"/>
      <c r="AA95" s="104"/>
      <c r="AB95" s="104"/>
      <c r="AC95" s="104"/>
      <c r="AD95" s="104"/>
      <c r="AE95" s="104"/>
      <c r="AF95" s="104"/>
      <c r="AG95" s="104"/>
      <c r="AH95" s="104"/>
      <c r="AI95" s="104"/>
      <c r="AJ95" s="104"/>
      <c r="AK95" s="104"/>
      <c r="AL95" s="147"/>
      <c r="AM95" s="146"/>
      <c r="AN95" s="542">
        <v>35</v>
      </c>
      <c r="AO95" s="734"/>
      <c r="AP95" s="673"/>
      <c r="AQ95"/>
      <c r="AR95" s="104"/>
      <c r="AS95" s="104"/>
      <c r="AT95" s="104"/>
      <c r="AU95" s="104"/>
      <c r="AV95" s="104"/>
      <c r="AW95" s="104"/>
      <c r="AX95" s="104"/>
      <c r="AY95" s="104"/>
      <c r="AZ95" s="104"/>
      <c r="BA95" s="104"/>
      <c r="BB95" s="104"/>
      <c r="BC95" s="104"/>
      <c r="BD95" s="104"/>
      <c r="BE95" s="147"/>
      <c r="BF95" s="146"/>
      <c r="BG95" s="542">
        <v>35</v>
      </c>
      <c r="BH95" s="734"/>
      <c r="BI95" s="673"/>
      <c r="BJ95"/>
      <c r="BK95" s="104"/>
      <c r="BL95" s="104"/>
      <c r="BM95" s="104"/>
      <c r="BN95" s="104"/>
      <c r="BO95" s="104"/>
      <c r="BP95" s="104"/>
      <c r="BQ95" s="104"/>
      <c r="BR95" s="104"/>
      <c r="BS95" s="104"/>
      <c r="BT95" s="104"/>
      <c r="BU95" s="104"/>
      <c r="BV95" s="104"/>
      <c r="BW95" s="104"/>
      <c r="BX95" s="147"/>
    </row>
    <row r="96" spans="1:76">
      <c r="A96" s="146"/>
      <c r="B96" s="542">
        <v>36</v>
      </c>
      <c r="C96" s="734"/>
      <c r="D96" s="673"/>
      <c r="E96"/>
      <c r="F96" s="104"/>
      <c r="G96" s="104"/>
      <c r="H96" s="104"/>
      <c r="I96" s="104"/>
      <c r="J96" s="104"/>
      <c r="K96" s="104"/>
      <c r="L96" s="104"/>
      <c r="M96" s="104"/>
      <c r="N96" s="104"/>
      <c r="O96" s="104"/>
      <c r="P96" s="104"/>
      <c r="Q96" s="104"/>
      <c r="R96" s="104"/>
      <c r="S96" s="147"/>
      <c r="T96" s="146"/>
      <c r="U96" s="542">
        <v>36</v>
      </c>
      <c r="V96" s="734"/>
      <c r="W96" s="673"/>
      <c r="X96"/>
      <c r="Y96" s="104"/>
      <c r="Z96" s="104"/>
      <c r="AA96" s="104"/>
      <c r="AB96" s="104"/>
      <c r="AC96" s="104"/>
      <c r="AD96" s="104"/>
      <c r="AE96" s="104"/>
      <c r="AF96" s="104"/>
      <c r="AG96" s="104"/>
      <c r="AH96" s="104"/>
      <c r="AI96" s="104"/>
      <c r="AJ96" s="104"/>
      <c r="AK96" s="104"/>
      <c r="AL96" s="147"/>
      <c r="AM96" s="146"/>
      <c r="AN96" s="542">
        <v>36</v>
      </c>
      <c r="AO96" s="734"/>
      <c r="AP96" s="673"/>
      <c r="AQ96"/>
      <c r="AR96" s="104"/>
      <c r="AS96" s="104"/>
      <c r="AT96" s="104"/>
      <c r="AU96" s="104"/>
      <c r="AV96" s="104"/>
      <c r="AW96" s="104"/>
      <c r="AX96" s="104"/>
      <c r="AY96" s="104"/>
      <c r="AZ96" s="104"/>
      <c r="BA96" s="104"/>
      <c r="BB96" s="104"/>
      <c r="BC96" s="104"/>
      <c r="BD96" s="104"/>
      <c r="BE96" s="147"/>
      <c r="BF96" s="146"/>
      <c r="BG96" s="542">
        <v>36</v>
      </c>
      <c r="BH96" s="734"/>
      <c r="BI96" s="673"/>
      <c r="BJ96"/>
      <c r="BK96" s="104"/>
      <c r="BL96" s="104"/>
      <c r="BM96" s="104"/>
      <c r="BN96" s="104"/>
      <c r="BO96" s="104"/>
      <c r="BP96" s="104"/>
      <c r="BQ96" s="104"/>
      <c r="BR96" s="104"/>
      <c r="BS96" s="104"/>
      <c r="BT96" s="104"/>
      <c r="BU96" s="104"/>
      <c r="BV96" s="104"/>
      <c r="BW96" s="104"/>
      <c r="BX96" s="147"/>
    </row>
    <row r="97" spans="1:76">
      <c r="A97" s="146"/>
      <c r="B97" s="542">
        <v>37</v>
      </c>
      <c r="C97" s="734"/>
      <c r="D97" s="673"/>
      <c r="E97"/>
      <c r="F97" s="104"/>
      <c r="G97" s="104"/>
      <c r="H97" s="104"/>
      <c r="I97" s="104"/>
      <c r="J97" s="104"/>
      <c r="K97" s="104"/>
      <c r="L97" s="104"/>
      <c r="M97" s="104"/>
      <c r="N97" s="104"/>
      <c r="O97" s="104"/>
      <c r="P97" s="104"/>
      <c r="Q97" s="104"/>
      <c r="R97" s="104"/>
      <c r="S97" s="147"/>
      <c r="T97" s="146"/>
      <c r="U97" s="542">
        <v>37</v>
      </c>
      <c r="V97" s="734"/>
      <c r="W97" s="673"/>
      <c r="X97"/>
      <c r="Y97" s="104"/>
      <c r="Z97" s="104"/>
      <c r="AA97" s="104"/>
      <c r="AB97" s="104"/>
      <c r="AC97" s="104"/>
      <c r="AD97" s="104"/>
      <c r="AE97" s="104"/>
      <c r="AF97" s="104"/>
      <c r="AG97" s="104"/>
      <c r="AH97" s="104"/>
      <c r="AI97" s="104"/>
      <c r="AJ97" s="104"/>
      <c r="AK97" s="104"/>
      <c r="AL97" s="147"/>
      <c r="AM97" s="146"/>
      <c r="AN97" s="542">
        <v>37</v>
      </c>
      <c r="AO97" s="734"/>
      <c r="AP97" s="673"/>
      <c r="AQ97"/>
      <c r="AR97" s="104"/>
      <c r="AS97" s="104"/>
      <c r="AT97" s="104"/>
      <c r="AU97" s="104"/>
      <c r="AV97" s="104"/>
      <c r="AW97" s="104"/>
      <c r="AX97" s="104"/>
      <c r="AY97" s="104"/>
      <c r="AZ97" s="104"/>
      <c r="BA97" s="104"/>
      <c r="BB97" s="104"/>
      <c r="BC97" s="104"/>
      <c r="BD97" s="104"/>
      <c r="BE97" s="147"/>
      <c r="BF97" s="146"/>
      <c r="BG97" s="542">
        <v>37</v>
      </c>
      <c r="BH97" s="734"/>
      <c r="BI97" s="673"/>
      <c r="BJ97"/>
      <c r="BK97" s="104"/>
      <c r="BL97" s="104"/>
      <c r="BM97" s="104"/>
      <c r="BN97" s="104"/>
      <c r="BO97" s="104"/>
      <c r="BP97" s="104"/>
      <c r="BQ97" s="104"/>
      <c r="BR97" s="104"/>
      <c r="BS97" s="104"/>
      <c r="BT97" s="104"/>
      <c r="BU97" s="104"/>
      <c r="BV97" s="104"/>
      <c r="BW97" s="104"/>
      <c r="BX97" s="147"/>
    </row>
    <row r="98" spans="1:76">
      <c r="A98" s="146"/>
      <c r="B98" s="542">
        <v>38</v>
      </c>
      <c r="C98" s="734"/>
      <c r="D98" s="673"/>
      <c r="E98"/>
      <c r="F98" s="104"/>
      <c r="G98" s="104"/>
      <c r="H98" s="104"/>
      <c r="I98" s="104"/>
      <c r="J98" s="104"/>
      <c r="K98" s="104"/>
      <c r="L98" s="104"/>
      <c r="M98" s="104"/>
      <c r="N98" s="104"/>
      <c r="O98" s="104"/>
      <c r="P98" s="104"/>
      <c r="Q98" s="104"/>
      <c r="R98" s="104"/>
      <c r="S98" s="147"/>
      <c r="T98" s="146"/>
      <c r="U98" s="542">
        <v>38</v>
      </c>
      <c r="V98" s="734"/>
      <c r="W98" s="673"/>
      <c r="X98"/>
      <c r="Y98" s="104"/>
      <c r="Z98" s="104"/>
      <c r="AA98" s="104"/>
      <c r="AB98" s="104"/>
      <c r="AC98" s="104"/>
      <c r="AD98" s="104"/>
      <c r="AE98" s="104"/>
      <c r="AF98" s="104"/>
      <c r="AG98" s="104"/>
      <c r="AH98" s="104"/>
      <c r="AI98" s="104"/>
      <c r="AJ98" s="104"/>
      <c r="AK98" s="104"/>
      <c r="AL98" s="147"/>
      <c r="AM98" s="146"/>
      <c r="AN98" s="542">
        <v>38</v>
      </c>
      <c r="AO98" s="734"/>
      <c r="AP98" s="673"/>
      <c r="AQ98"/>
      <c r="AR98" s="104"/>
      <c r="AS98" s="104"/>
      <c r="AT98" s="104"/>
      <c r="AU98" s="104"/>
      <c r="AV98" s="104"/>
      <c r="AW98" s="104"/>
      <c r="AX98" s="104"/>
      <c r="AY98" s="104"/>
      <c r="AZ98" s="104"/>
      <c r="BA98" s="104"/>
      <c r="BB98" s="104"/>
      <c r="BC98" s="104"/>
      <c r="BD98" s="104"/>
      <c r="BE98" s="147"/>
      <c r="BF98" s="146"/>
      <c r="BG98" s="542">
        <v>38</v>
      </c>
      <c r="BH98" s="734"/>
      <c r="BI98" s="673"/>
      <c r="BJ98"/>
      <c r="BK98" s="104"/>
      <c r="BL98" s="104"/>
      <c r="BM98" s="104"/>
      <c r="BN98" s="104"/>
      <c r="BO98" s="104"/>
      <c r="BP98" s="104"/>
      <c r="BQ98" s="104"/>
      <c r="BR98" s="104"/>
      <c r="BS98" s="104"/>
      <c r="BT98" s="104"/>
      <c r="BU98" s="104"/>
      <c r="BV98" s="104"/>
      <c r="BW98" s="104"/>
      <c r="BX98" s="147"/>
    </row>
    <row r="99" spans="1:76">
      <c r="A99" s="146"/>
      <c r="B99" s="542">
        <v>39</v>
      </c>
      <c r="C99" s="734"/>
      <c r="D99" s="673"/>
      <c r="E99"/>
      <c r="F99" s="104"/>
      <c r="G99" s="104"/>
      <c r="H99" s="104"/>
      <c r="I99" s="104"/>
      <c r="J99" s="104"/>
      <c r="K99" s="104"/>
      <c r="L99" s="104"/>
      <c r="M99" s="104"/>
      <c r="N99" s="104"/>
      <c r="O99" s="104"/>
      <c r="P99" s="104"/>
      <c r="Q99" s="104"/>
      <c r="R99" s="104"/>
      <c r="S99" s="147"/>
      <c r="T99" s="146"/>
      <c r="U99" s="542">
        <v>39</v>
      </c>
      <c r="V99" s="734"/>
      <c r="W99" s="673"/>
      <c r="X99"/>
      <c r="Y99" s="104"/>
      <c r="Z99" s="104"/>
      <c r="AA99" s="104"/>
      <c r="AB99" s="104"/>
      <c r="AC99" s="104"/>
      <c r="AD99" s="104"/>
      <c r="AE99" s="104"/>
      <c r="AF99" s="104"/>
      <c r="AG99" s="104"/>
      <c r="AH99" s="104"/>
      <c r="AI99" s="104"/>
      <c r="AJ99" s="104"/>
      <c r="AK99" s="104"/>
      <c r="AL99" s="147"/>
      <c r="AM99" s="146"/>
      <c r="AN99" s="542">
        <v>39</v>
      </c>
      <c r="AO99" s="734"/>
      <c r="AP99" s="673"/>
      <c r="AQ99"/>
      <c r="AR99" s="104"/>
      <c r="AS99" s="104"/>
      <c r="AT99" s="104"/>
      <c r="AU99" s="104"/>
      <c r="AV99" s="104"/>
      <c r="AW99" s="104"/>
      <c r="AX99" s="104"/>
      <c r="AY99" s="104"/>
      <c r="AZ99" s="104"/>
      <c r="BA99" s="104"/>
      <c r="BB99" s="104"/>
      <c r="BC99" s="104"/>
      <c r="BD99" s="104"/>
      <c r="BE99" s="147"/>
      <c r="BF99" s="146"/>
      <c r="BG99" s="542">
        <v>39</v>
      </c>
      <c r="BH99" s="734"/>
      <c r="BI99" s="673"/>
      <c r="BJ99"/>
      <c r="BK99" s="104"/>
      <c r="BL99" s="104"/>
      <c r="BM99" s="104"/>
      <c r="BN99" s="104"/>
      <c r="BO99" s="104"/>
      <c r="BP99" s="104"/>
      <c r="BQ99" s="104"/>
      <c r="BR99" s="104"/>
      <c r="BS99" s="104"/>
      <c r="BT99" s="104"/>
      <c r="BU99" s="104"/>
      <c r="BV99" s="104"/>
      <c r="BW99" s="104"/>
      <c r="BX99" s="147"/>
    </row>
    <row r="100" spans="1:76">
      <c r="A100" s="146"/>
      <c r="B100" s="542">
        <v>40</v>
      </c>
      <c r="C100" s="734"/>
      <c r="D100" s="673"/>
      <c r="E100"/>
      <c r="F100" s="104"/>
      <c r="G100" s="104"/>
      <c r="H100" s="104"/>
      <c r="I100" s="104"/>
      <c r="J100" s="104"/>
      <c r="K100" s="104"/>
      <c r="L100" s="104"/>
      <c r="M100" s="104"/>
      <c r="N100" s="104"/>
      <c r="O100" s="104"/>
      <c r="P100" s="104"/>
      <c r="Q100" s="104"/>
      <c r="R100" s="104"/>
      <c r="S100" s="147"/>
      <c r="T100" s="146"/>
      <c r="U100" s="542">
        <v>40</v>
      </c>
      <c r="V100" s="734"/>
      <c r="W100" s="673"/>
      <c r="X100"/>
      <c r="Y100" s="104"/>
      <c r="Z100" s="104"/>
      <c r="AA100" s="104"/>
      <c r="AB100" s="104"/>
      <c r="AC100" s="104"/>
      <c r="AD100" s="104"/>
      <c r="AE100" s="104"/>
      <c r="AF100" s="104"/>
      <c r="AG100" s="104"/>
      <c r="AH100" s="104"/>
      <c r="AI100" s="104"/>
      <c r="AJ100" s="104"/>
      <c r="AK100" s="104"/>
      <c r="AL100" s="147"/>
      <c r="AM100" s="146"/>
      <c r="AN100" s="542">
        <v>40</v>
      </c>
      <c r="AO100" s="734"/>
      <c r="AP100" s="673"/>
      <c r="AQ100"/>
      <c r="AR100" s="104"/>
      <c r="AS100" s="104"/>
      <c r="AT100" s="104"/>
      <c r="AU100" s="104"/>
      <c r="AV100" s="104"/>
      <c r="AW100" s="104"/>
      <c r="AX100" s="104"/>
      <c r="AY100" s="104"/>
      <c r="AZ100" s="104"/>
      <c r="BA100" s="104"/>
      <c r="BB100" s="104"/>
      <c r="BC100" s="104"/>
      <c r="BD100" s="104"/>
      <c r="BE100" s="147"/>
      <c r="BF100" s="146"/>
      <c r="BG100" s="542">
        <v>40</v>
      </c>
      <c r="BH100" s="734"/>
      <c r="BI100" s="673"/>
      <c r="BJ100"/>
      <c r="BK100" s="104"/>
      <c r="BL100" s="104"/>
      <c r="BM100" s="104"/>
      <c r="BN100" s="104"/>
      <c r="BO100" s="104"/>
      <c r="BP100" s="104"/>
      <c r="BQ100" s="104"/>
      <c r="BR100" s="104"/>
      <c r="BS100" s="104"/>
      <c r="BT100" s="104"/>
      <c r="BU100" s="104"/>
      <c r="BV100" s="104"/>
      <c r="BW100" s="104"/>
      <c r="BX100" s="147"/>
    </row>
    <row r="101" spans="1:76">
      <c r="A101" s="146"/>
      <c r="B101" s="542">
        <v>41</v>
      </c>
      <c r="C101" s="734"/>
      <c r="D101" s="673"/>
      <c r="E101"/>
      <c r="F101" s="104"/>
      <c r="G101" s="104"/>
      <c r="H101" s="104"/>
      <c r="I101" s="104"/>
      <c r="J101" s="104"/>
      <c r="K101" s="104"/>
      <c r="L101" s="104"/>
      <c r="M101" s="104"/>
      <c r="N101" s="104"/>
      <c r="O101" s="104"/>
      <c r="P101" s="104"/>
      <c r="Q101" s="104"/>
      <c r="R101" s="104"/>
      <c r="S101" s="147"/>
      <c r="T101" s="146"/>
      <c r="U101" s="542">
        <v>41</v>
      </c>
      <c r="V101" s="734"/>
      <c r="W101" s="673"/>
      <c r="X101"/>
      <c r="Y101" s="104"/>
      <c r="Z101" s="104"/>
      <c r="AA101" s="104"/>
      <c r="AB101" s="104"/>
      <c r="AC101" s="104"/>
      <c r="AD101" s="104"/>
      <c r="AE101" s="104"/>
      <c r="AF101" s="104"/>
      <c r="AG101" s="104"/>
      <c r="AH101" s="104"/>
      <c r="AI101" s="104"/>
      <c r="AJ101" s="104"/>
      <c r="AK101" s="104"/>
      <c r="AL101" s="147"/>
      <c r="AM101" s="146"/>
      <c r="AN101" s="542">
        <v>41</v>
      </c>
      <c r="AO101" s="734"/>
      <c r="AP101" s="673"/>
      <c r="AQ101"/>
      <c r="AR101" s="104"/>
      <c r="AS101" s="104"/>
      <c r="AT101" s="104"/>
      <c r="AU101" s="104"/>
      <c r="AV101" s="104"/>
      <c r="AW101" s="104"/>
      <c r="AX101" s="104"/>
      <c r="AY101" s="104"/>
      <c r="AZ101" s="104"/>
      <c r="BA101" s="104"/>
      <c r="BB101" s="104"/>
      <c r="BC101" s="104"/>
      <c r="BD101" s="104"/>
      <c r="BE101" s="147"/>
      <c r="BF101" s="146"/>
      <c r="BG101" s="542">
        <v>41</v>
      </c>
      <c r="BH101" s="734"/>
      <c r="BI101" s="673"/>
      <c r="BJ101"/>
      <c r="BK101" s="104"/>
      <c r="BL101" s="104"/>
      <c r="BM101" s="104"/>
      <c r="BN101" s="104"/>
      <c r="BO101" s="104"/>
      <c r="BP101" s="104"/>
      <c r="BQ101" s="104"/>
      <c r="BR101" s="104"/>
      <c r="BS101" s="104"/>
      <c r="BT101" s="104"/>
      <c r="BU101" s="104"/>
      <c r="BV101" s="104"/>
      <c r="BW101" s="104"/>
      <c r="BX101" s="147"/>
    </row>
    <row r="102" spans="1:76">
      <c r="A102" s="146"/>
      <c r="B102" s="542">
        <v>42</v>
      </c>
      <c r="C102" s="734"/>
      <c r="D102" s="673"/>
      <c r="E102"/>
      <c r="F102" s="104"/>
      <c r="G102" s="104"/>
      <c r="H102" s="104"/>
      <c r="I102" s="104"/>
      <c r="J102" s="104"/>
      <c r="K102" s="104"/>
      <c r="L102" s="104"/>
      <c r="M102" s="104"/>
      <c r="N102" s="104"/>
      <c r="O102" s="104"/>
      <c r="P102" s="104"/>
      <c r="Q102" s="104"/>
      <c r="R102" s="104"/>
      <c r="S102" s="147"/>
      <c r="T102" s="146"/>
      <c r="U102" s="542">
        <v>42</v>
      </c>
      <c r="V102" s="734"/>
      <c r="W102" s="673"/>
      <c r="X102"/>
      <c r="Y102" s="104"/>
      <c r="Z102" s="104"/>
      <c r="AA102" s="104"/>
      <c r="AB102" s="104"/>
      <c r="AC102" s="104"/>
      <c r="AD102" s="104"/>
      <c r="AE102" s="104"/>
      <c r="AF102" s="104"/>
      <c r="AG102" s="104"/>
      <c r="AH102" s="104"/>
      <c r="AI102" s="104"/>
      <c r="AJ102" s="104"/>
      <c r="AK102" s="104"/>
      <c r="AL102" s="147"/>
      <c r="AM102" s="146"/>
      <c r="AN102" s="542">
        <v>42</v>
      </c>
      <c r="AO102" s="734"/>
      <c r="AP102" s="673"/>
      <c r="AQ102"/>
      <c r="AR102" s="104"/>
      <c r="AS102" s="104"/>
      <c r="AT102" s="104"/>
      <c r="AU102" s="104"/>
      <c r="AV102" s="104"/>
      <c r="AW102" s="104"/>
      <c r="AX102" s="104"/>
      <c r="AY102" s="104"/>
      <c r="AZ102" s="104"/>
      <c r="BA102" s="104"/>
      <c r="BB102" s="104"/>
      <c r="BC102" s="104"/>
      <c r="BD102" s="104"/>
      <c r="BE102" s="147"/>
      <c r="BF102" s="146"/>
      <c r="BG102" s="542">
        <v>42</v>
      </c>
      <c r="BH102" s="734"/>
      <c r="BI102" s="673"/>
      <c r="BJ102"/>
      <c r="BK102" s="104"/>
      <c r="BL102" s="104"/>
      <c r="BM102" s="104"/>
      <c r="BN102" s="104"/>
      <c r="BO102" s="104"/>
      <c r="BP102" s="104"/>
      <c r="BQ102" s="104"/>
      <c r="BR102" s="104"/>
      <c r="BS102" s="104"/>
      <c r="BT102" s="104"/>
      <c r="BU102" s="104"/>
      <c r="BV102" s="104"/>
      <c r="BW102" s="104"/>
      <c r="BX102" s="147"/>
    </row>
    <row r="103" spans="1:76">
      <c r="A103" s="146"/>
      <c r="B103" s="542">
        <v>43</v>
      </c>
      <c r="C103" s="734"/>
      <c r="D103" s="673"/>
      <c r="E103"/>
      <c r="F103" s="104"/>
      <c r="G103" s="104"/>
      <c r="H103" s="104"/>
      <c r="I103" s="104"/>
      <c r="J103" s="104"/>
      <c r="K103" s="104"/>
      <c r="L103" s="104"/>
      <c r="M103" s="104"/>
      <c r="N103" s="104"/>
      <c r="O103" s="104"/>
      <c r="P103" s="104"/>
      <c r="Q103" s="104"/>
      <c r="R103" s="104"/>
      <c r="S103" s="147"/>
      <c r="T103" s="146"/>
      <c r="U103" s="542">
        <v>43</v>
      </c>
      <c r="V103" s="734"/>
      <c r="W103" s="673"/>
      <c r="X103"/>
      <c r="Y103" s="104"/>
      <c r="Z103" s="104"/>
      <c r="AA103" s="104"/>
      <c r="AB103" s="104"/>
      <c r="AC103" s="104"/>
      <c r="AD103" s="104"/>
      <c r="AE103" s="104"/>
      <c r="AF103" s="104"/>
      <c r="AG103" s="104"/>
      <c r="AH103" s="104"/>
      <c r="AI103" s="104"/>
      <c r="AJ103" s="104"/>
      <c r="AK103" s="104"/>
      <c r="AL103" s="147"/>
      <c r="AM103" s="146"/>
      <c r="AN103" s="542">
        <v>43</v>
      </c>
      <c r="AO103" s="734"/>
      <c r="AP103" s="673"/>
      <c r="AQ103"/>
      <c r="AR103" s="104"/>
      <c r="AS103" s="104"/>
      <c r="AT103" s="104"/>
      <c r="AU103" s="104"/>
      <c r="AV103" s="104"/>
      <c r="AW103" s="104"/>
      <c r="AX103" s="104"/>
      <c r="AY103" s="104"/>
      <c r="AZ103" s="104"/>
      <c r="BA103" s="104"/>
      <c r="BB103" s="104"/>
      <c r="BC103" s="104"/>
      <c r="BD103" s="104"/>
      <c r="BE103" s="147"/>
      <c r="BF103" s="146"/>
      <c r="BG103" s="542">
        <v>43</v>
      </c>
      <c r="BH103" s="734"/>
      <c r="BI103" s="673"/>
      <c r="BJ103"/>
      <c r="BK103" s="104"/>
      <c r="BL103" s="104"/>
      <c r="BM103" s="104"/>
      <c r="BN103" s="104"/>
      <c r="BO103" s="104"/>
      <c r="BP103" s="104"/>
      <c r="BQ103" s="104"/>
      <c r="BR103" s="104"/>
      <c r="BS103" s="104"/>
      <c r="BT103" s="104"/>
      <c r="BU103" s="104"/>
      <c r="BV103" s="104"/>
      <c r="BW103" s="104"/>
      <c r="BX103" s="147"/>
    </row>
    <row r="104" spans="1:76">
      <c r="A104" s="146"/>
      <c r="B104" s="542">
        <v>44</v>
      </c>
      <c r="C104" s="734"/>
      <c r="D104" s="673"/>
      <c r="E104"/>
      <c r="F104" s="104"/>
      <c r="G104" s="104"/>
      <c r="H104" s="104"/>
      <c r="I104" s="104"/>
      <c r="J104" s="104"/>
      <c r="K104" s="104"/>
      <c r="L104" s="104"/>
      <c r="M104" s="104"/>
      <c r="N104" s="104"/>
      <c r="O104" s="104"/>
      <c r="P104" s="104"/>
      <c r="Q104" s="104"/>
      <c r="R104" s="104"/>
      <c r="S104" s="147"/>
      <c r="T104" s="146"/>
      <c r="U104" s="542">
        <v>44</v>
      </c>
      <c r="V104" s="734"/>
      <c r="W104" s="673"/>
      <c r="X104"/>
      <c r="Y104" s="104"/>
      <c r="Z104" s="104"/>
      <c r="AA104" s="104"/>
      <c r="AB104" s="104"/>
      <c r="AC104" s="104"/>
      <c r="AD104" s="104"/>
      <c r="AE104" s="104"/>
      <c r="AF104" s="104"/>
      <c r="AG104" s="104"/>
      <c r="AH104" s="104"/>
      <c r="AI104" s="104"/>
      <c r="AJ104" s="104"/>
      <c r="AK104" s="104"/>
      <c r="AL104" s="147"/>
      <c r="AM104" s="146"/>
      <c r="AN104" s="542">
        <v>44</v>
      </c>
      <c r="AO104" s="734"/>
      <c r="AP104" s="673"/>
      <c r="AQ104"/>
      <c r="AR104" s="104"/>
      <c r="AS104" s="104"/>
      <c r="AT104" s="104"/>
      <c r="AU104" s="104"/>
      <c r="AV104" s="104"/>
      <c r="AW104" s="104"/>
      <c r="AX104" s="104"/>
      <c r="AY104" s="104"/>
      <c r="AZ104" s="104"/>
      <c r="BA104" s="104"/>
      <c r="BB104" s="104"/>
      <c r="BC104" s="104"/>
      <c r="BD104" s="104"/>
      <c r="BE104" s="147"/>
      <c r="BF104" s="146"/>
      <c r="BG104" s="542">
        <v>44</v>
      </c>
      <c r="BH104" s="734"/>
      <c r="BI104" s="673"/>
      <c r="BJ104"/>
      <c r="BK104" s="104"/>
      <c r="BL104" s="104"/>
      <c r="BM104" s="104"/>
      <c r="BN104" s="104"/>
      <c r="BO104" s="104"/>
      <c r="BP104" s="104"/>
      <c r="BQ104" s="104"/>
      <c r="BR104" s="104"/>
      <c r="BS104" s="104"/>
      <c r="BT104" s="104"/>
      <c r="BU104" s="104"/>
      <c r="BV104" s="104"/>
      <c r="BW104" s="104"/>
      <c r="BX104" s="147"/>
    </row>
    <row r="105" spans="1:76">
      <c r="A105" s="146"/>
      <c r="B105" s="542">
        <v>45</v>
      </c>
      <c r="C105" s="734"/>
      <c r="D105" s="673"/>
      <c r="E105"/>
      <c r="F105" s="104"/>
      <c r="G105" s="104"/>
      <c r="H105" s="104"/>
      <c r="I105" s="104"/>
      <c r="J105" s="104"/>
      <c r="K105" s="104"/>
      <c r="L105" s="104"/>
      <c r="M105" s="104"/>
      <c r="N105" s="104"/>
      <c r="O105" s="104"/>
      <c r="P105" s="104"/>
      <c r="Q105" s="104"/>
      <c r="R105" s="104"/>
      <c r="S105" s="147"/>
      <c r="T105" s="146"/>
      <c r="U105" s="542">
        <v>45</v>
      </c>
      <c r="V105" s="734"/>
      <c r="W105" s="673"/>
      <c r="X105"/>
      <c r="Y105" s="104"/>
      <c r="Z105" s="104"/>
      <c r="AA105" s="104"/>
      <c r="AB105" s="104"/>
      <c r="AC105" s="104"/>
      <c r="AD105" s="104"/>
      <c r="AE105" s="104"/>
      <c r="AF105" s="104"/>
      <c r="AG105" s="104"/>
      <c r="AH105" s="104"/>
      <c r="AI105" s="104"/>
      <c r="AJ105" s="104"/>
      <c r="AK105" s="104"/>
      <c r="AL105" s="147"/>
      <c r="AM105" s="146"/>
      <c r="AN105" s="542">
        <v>45</v>
      </c>
      <c r="AO105" s="734"/>
      <c r="AP105" s="673"/>
      <c r="AQ105"/>
      <c r="AR105" s="104"/>
      <c r="AS105" s="104"/>
      <c r="AT105" s="104"/>
      <c r="AU105" s="104"/>
      <c r="AV105" s="104"/>
      <c r="AW105" s="104"/>
      <c r="AX105" s="104"/>
      <c r="AY105" s="104"/>
      <c r="AZ105" s="104"/>
      <c r="BA105" s="104"/>
      <c r="BB105" s="104"/>
      <c r="BC105" s="104"/>
      <c r="BD105" s="104"/>
      <c r="BE105" s="147"/>
      <c r="BF105" s="146"/>
      <c r="BG105" s="542">
        <v>45</v>
      </c>
      <c r="BH105" s="734"/>
      <c r="BI105" s="673"/>
      <c r="BJ105"/>
      <c r="BK105" s="104"/>
      <c r="BL105" s="104"/>
      <c r="BM105" s="104"/>
      <c r="BN105" s="104"/>
      <c r="BO105" s="104"/>
      <c r="BP105" s="104"/>
      <c r="BQ105" s="104"/>
      <c r="BR105" s="104"/>
      <c r="BS105" s="104"/>
      <c r="BT105" s="104"/>
      <c r="BU105" s="104"/>
      <c r="BV105" s="104"/>
      <c r="BW105" s="104"/>
      <c r="BX105" s="147"/>
    </row>
    <row r="106" spans="1:76">
      <c r="A106" s="146"/>
      <c r="B106" s="542">
        <v>46</v>
      </c>
      <c r="C106" s="734"/>
      <c r="D106" s="673"/>
      <c r="E106"/>
      <c r="F106" s="104"/>
      <c r="G106" s="104"/>
      <c r="H106" s="104"/>
      <c r="I106" s="104"/>
      <c r="J106" s="104"/>
      <c r="K106" s="104"/>
      <c r="L106" s="104"/>
      <c r="M106" s="104"/>
      <c r="N106" s="104"/>
      <c r="O106" s="104"/>
      <c r="P106" s="104"/>
      <c r="Q106" s="104"/>
      <c r="R106" s="104"/>
      <c r="S106" s="147"/>
      <c r="T106" s="146"/>
      <c r="U106" s="542">
        <v>46</v>
      </c>
      <c r="V106" s="734"/>
      <c r="W106" s="673"/>
      <c r="X106"/>
      <c r="Y106" s="104"/>
      <c r="Z106" s="104"/>
      <c r="AA106" s="104"/>
      <c r="AB106" s="104"/>
      <c r="AC106" s="104"/>
      <c r="AD106" s="104"/>
      <c r="AE106" s="104"/>
      <c r="AF106" s="104"/>
      <c r="AG106" s="104"/>
      <c r="AH106" s="104"/>
      <c r="AI106" s="104"/>
      <c r="AJ106" s="104"/>
      <c r="AK106" s="104"/>
      <c r="AL106" s="147"/>
      <c r="AM106" s="146"/>
      <c r="AN106" s="542">
        <v>46</v>
      </c>
      <c r="AO106" s="734"/>
      <c r="AP106" s="673"/>
      <c r="AQ106"/>
      <c r="AR106" s="104"/>
      <c r="AS106" s="104"/>
      <c r="AT106" s="104"/>
      <c r="AU106" s="104"/>
      <c r="AV106" s="104"/>
      <c r="AW106" s="104"/>
      <c r="AX106" s="104"/>
      <c r="AY106" s="104"/>
      <c r="AZ106" s="104"/>
      <c r="BA106" s="104"/>
      <c r="BB106" s="104"/>
      <c r="BC106" s="104"/>
      <c r="BD106" s="104"/>
      <c r="BE106" s="147"/>
      <c r="BF106" s="146"/>
      <c r="BG106" s="542">
        <v>46</v>
      </c>
      <c r="BH106" s="734"/>
      <c r="BI106" s="673"/>
      <c r="BJ106"/>
      <c r="BK106" s="104"/>
      <c r="BL106" s="104"/>
      <c r="BM106" s="104"/>
      <c r="BN106" s="104"/>
      <c r="BO106" s="104"/>
      <c r="BP106" s="104"/>
      <c r="BQ106" s="104"/>
      <c r="BR106" s="104"/>
      <c r="BS106" s="104"/>
      <c r="BT106" s="104"/>
      <c r="BU106" s="104"/>
      <c r="BV106" s="104"/>
      <c r="BW106" s="104"/>
      <c r="BX106" s="147"/>
    </row>
    <row r="107" spans="1:76">
      <c r="A107" s="146"/>
      <c r="B107" s="542">
        <v>47</v>
      </c>
      <c r="C107" s="734"/>
      <c r="D107" s="673"/>
      <c r="E107"/>
      <c r="F107" s="104"/>
      <c r="G107" s="104"/>
      <c r="H107" s="104"/>
      <c r="I107" s="104"/>
      <c r="J107" s="104"/>
      <c r="K107" s="104"/>
      <c r="L107" s="104"/>
      <c r="M107" s="104"/>
      <c r="N107" s="104"/>
      <c r="O107" s="104"/>
      <c r="P107" s="104"/>
      <c r="Q107" s="104"/>
      <c r="R107" s="104"/>
      <c r="S107" s="147"/>
      <c r="T107" s="146"/>
      <c r="U107" s="542">
        <v>47</v>
      </c>
      <c r="V107" s="734"/>
      <c r="W107" s="673"/>
      <c r="X107"/>
      <c r="Y107" s="104"/>
      <c r="Z107" s="104"/>
      <c r="AA107" s="104"/>
      <c r="AB107" s="104"/>
      <c r="AC107" s="104"/>
      <c r="AD107" s="104"/>
      <c r="AE107" s="104"/>
      <c r="AF107" s="104"/>
      <c r="AG107" s="104"/>
      <c r="AH107" s="104"/>
      <c r="AI107" s="104"/>
      <c r="AJ107" s="104"/>
      <c r="AK107" s="104"/>
      <c r="AL107" s="147"/>
      <c r="AM107" s="146"/>
      <c r="AN107" s="542">
        <v>47</v>
      </c>
      <c r="AO107" s="734"/>
      <c r="AP107" s="673"/>
      <c r="AQ107"/>
      <c r="AR107" s="104"/>
      <c r="AS107" s="104"/>
      <c r="AT107" s="104"/>
      <c r="AU107" s="104"/>
      <c r="AV107" s="104"/>
      <c r="AW107" s="104"/>
      <c r="AX107" s="104"/>
      <c r="AY107" s="104"/>
      <c r="AZ107" s="104"/>
      <c r="BA107" s="104"/>
      <c r="BB107" s="104"/>
      <c r="BC107" s="104"/>
      <c r="BD107" s="104"/>
      <c r="BE107" s="147"/>
      <c r="BF107" s="146"/>
      <c r="BG107" s="542">
        <v>47</v>
      </c>
      <c r="BH107" s="734"/>
      <c r="BI107" s="673"/>
      <c r="BJ107"/>
      <c r="BK107" s="104"/>
      <c r="BL107" s="104"/>
      <c r="BM107" s="104"/>
      <c r="BN107" s="104"/>
      <c r="BO107" s="104"/>
      <c r="BP107" s="104"/>
      <c r="BQ107" s="104"/>
      <c r="BR107" s="104"/>
      <c r="BS107" s="104"/>
      <c r="BT107" s="104"/>
      <c r="BU107" s="104"/>
      <c r="BV107" s="104"/>
      <c r="BW107" s="104"/>
      <c r="BX107" s="147"/>
    </row>
    <row r="108" spans="1:76">
      <c r="A108" s="146"/>
      <c r="B108" s="542">
        <v>48</v>
      </c>
      <c r="C108" s="734"/>
      <c r="D108" s="673"/>
      <c r="E108"/>
      <c r="F108" s="104"/>
      <c r="G108" s="104"/>
      <c r="H108" s="104"/>
      <c r="I108" s="104"/>
      <c r="J108" s="104"/>
      <c r="K108" s="104"/>
      <c r="L108" s="104"/>
      <c r="M108" s="104"/>
      <c r="N108" s="104"/>
      <c r="O108" s="104"/>
      <c r="P108" s="104"/>
      <c r="Q108" s="104"/>
      <c r="R108" s="104"/>
      <c r="S108" s="147"/>
      <c r="T108" s="146"/>
      <c r="U108" s="542">
        <v>48</v>
      </c>
      <c r="V108" s="734"/>
      <c r="W108" s="673"/>
      <c r="X108"/>
      <c r="Y108" s="104"/>
      <c r="Z108" s="104"/>
      <c r="AA108" s="104"/>
      <c r="AB108" s="104"/>
      <c r="AC108" s="104"/>
      <c r="AD108" s="104"/>
      <c r="AE108" s="104"/>
      <c r="AF108" s="104"/>
      <c r="AG108" s="104"/>
      <c r="AH108" s="104"/>
      <c r="AI108" s="104"/>
      <c r="AJ108" s="104"/>
      <c r="AK108" s="104"/>
      <c r="AL108" s="147"/>
      <c r="AM108" s="146"/>
      <c r="AN108" s="542">
        <v>48</v>
      </c>
      <c r="AO108" s="734"/>
      <c r="AP108" s="673"/>
      <c r="AQ108"/>
      <c r="AR108" s="104"/>
      <c r="AS108" s="104"/>
      <c r="AT108" s="104"/>
      <c r="AU108" s="104"/>
      <c r="AV108" s="104"/>
      <c r="AW108" s="104"/>
      <c r="AX108" s="104"/>
      <c r="AY108" s="104"/>
      <c r="AZ108" s="104"/>
      <c r="BA108" s="104"/>
      <c r="BB108" s="104"/>
      <c r="BC108" s="104"/>
      <c r="BD108" s="104"/>
      <c r="BE108" s="147"/>
      <c r="BF108" s="146"/>
      <c r="BG108" s="542">
        <v>48</v>
      </c>
      <c r="BH108" s="734"/>
      <c r="BI108" s="673"/>
      <c r="BJ108"/>
      <c r="BK108" s="104"/>
      <c r="BL108" s="104"/>
      <c r="BM108" s="104"/>
      <c r="BN108" s="104"/>
      <c r="BO108" s="104"/>
      <c r="BP108" s="104"/>
      <c r="BQ108" s="104"/>
      <c r="BR108" s="104"/>
      <c r="BS108" s="104"/>
      <c r="BT108" s="104"/>
      <c r="BU108" s="104"/>
      <c r="BV108" s="104"/>
      <c r="BW108" s="104"/>
      <c r="BX108" s="147"/>
    </row>
    <row r="109" spans="1:76">
      <c r="A109" s="146"/>
      <c r="B109" s="542">
        <v>49</v>
      </c>
      <c r="C109" s="734"/>
      <c r="D109" s="673"/>
      <c r="E109"/>
      <c r="F109" s="104"/>
      <c r="G109" s="104"/>
      <c r="H109" s="104"/>
      <c r="I109" s="104"/>
      <c r="J109" s="104"/>
      <c r="K109" s="104"/>
      <c r="L109" s="104"/>
      <c r="M109" s="104"/>
      <c r="N109" s="104"/>
      <c r="O109" s="104"/>
      <c r="P109" s="104"/>
      <c r="Q109" s="104"/>
      <c r="R109" s="104"/>
      <c r="S109" s="147"/>
      <c r="T109" s="146"/>
      <c r="U109" s="542">
        <v>49</v>
      </c>
      <c r="V109" s="734"/>
      <c r="W109" s="673"/>
      <c r="X109"/>
      <c r="Y109" s="104"/>
      <c r="Z109" s="104"/>
      <c r="AA109" s="104"/>
      <c r="AB109" s="104"/>
      <c r="AC109" s="104"/>
      <c r="AD109" s="104"/>
      <c r="AE109" s="104"/>
      <c r="AF109" s="104"/>
      <c r="AG109" s="104"/>
      <c r="AH109" s="104"/>
      <c r="AI109" s="104"/>
      <c r="AJ109" s="104"/>
      <c r="AK109" s="104"/>
      <c r="AL109" s="147"/>
      <c r="AM109" s="146"/>
      <c r="AN109" s="542">
        <v>49</v>
      </c>
      <c r="AO109" s="734"/>
      <c r="AP109" s="673"/>
      <c r="AQ109"/>
      <c r="AR109" s="104"/>
      <c r="AS109" s="104"/>
      <c r="AT109" s="104"/>
      <c r="AU109" s="104"/>
      <c r="AV109" s="104"/>
      <c r="AW109" s="104"/>
      <c r="AX109" s="104"/>
      <c r="AY109" s="104"/>
      <c r="AZ109" s="104"/>
      <c r="BA109" s="104"/>
      <c r="BB109" s="104"/>
      <c r="BC109" s="104"/>
      <c r="BD109" s="104"/>
      <c r="BE109" s="147"/>
      <c r="BF109" s="146"/>
      <c r="BG109" s="542">
        <v>49</v>
      </c>
      <c r="BH109" s="734"/>
      <c r="BI109" s="673"/>
      <c r="BJ109"/>
      <c r="BK109" s="104"/>
      <c r="BL109" s="104"/>
      <c r="BM109" s="104"/>
      <c r="BN109" s="104"/>
      <c r="BO109" s="104"/>
      <c r="BP109" s="104"/>
      <c r="BQ109" s="104"/>
      <c r="BR109" s="104"/>
      <c r="BS109" s="104"/>
      <c r="BT109" s="104"/>
      <c r="BU109" s="104"/>
      <c r="BV109" s="104"/>
      <c r="BW109" s="104"/>
      <c r="BX109" s="147"/>
    </row>
    <row r="110" spans="1:76">
      <c r="A110" s="146"/>
      <c r="B110" s="542">
        <v>50</v>
      </c>
      <c r="C110" s="734"/>
      <c r="D110" s="673"/>
      <c r="E110"/>
      <c r="F110" s="104"/>
      <c r="G110" s="104"/>
      <c r="H110" s="104"/>
      <c r="I110" s="104"/>
      <c r="J110" s="104"/>
      <c r="K110" s="104"/>
      <c r="L110" s="104"/>
      <c r="M110" s="104"/>
      <c r="N110" s="104"/>
      <c r="O110" s="104"/>
      <c r="P110" s="104"/>
      <c r="Q110" s="104"/>
      <c r="R110" s="104"/>
      <c r="S110" s="147"/>
      <c r="T110" s="146"/>
      <c r="U110" s="542">
        <v>50</v>
      </c>
      <c r="V110" s="734"/>
      <c r="W110" s="673"/>
      <c r="X110"/>
      <c r="Y110" s="104"/>
      <c r="Z110" s="104"/>
      <c r="AA110" s="104"/>
      <c r="AB110" s="104"/>
      <c r="AC110" s="104"/>
      <c r="AD110" s="104"/>
      <c r="AE110" s="104"/>
      <c r="AF110" s="104"/>
      <c r="AG110" s="104"/>
      <c r="AH110" s="104"/>
      <c r="AI110" s="104"/>
      <c r="AJ110" s="104"/>
      <c r="AK110" s="104"/>
      <c r="AL110" s="147"/>
      <c r="AM110" s="146"/>
      <c r="AN110" s="542">
        <v>50</v>
      </c>
      <c r="AO110" s="734"/>
      <c r="AP110" s="673"/>
      <c r="AQ110"/>
      <c r="AR110" s="104"/>
      <c r="AS110" s="104"/>
      <c r="AT110" s="104"/>
      <c r="AU110" s="104"/>
      <c r="AV110" s="104"/>
      <c r="AW110" s="104"/>
      <c r="AX110" s="104"/>
      <c r="AY110" s="104"/>
      <c r="AZ110" s="104"/>
      <c r="BA110" s="104"/>
      <c r="BB110" s="104"/>
      <c r="BC110" s="104"/>
      <c r="BD110" s="104"/>
      <c r="BE110" s="147"/>
      <c r="BF110" s="146"/>
      <c r="BG110" s="542">
        <v>50</v>
      </c>
      <c r="BH110" s="734"/>
      <c r="BI110" s="673"/>
      <c r="BJ110"/>
      <c r="BK110" s="104"/>
      <c r="BL110" s="104"/>
      <c r="BM110" s="104"/>
      <c r="BN110" s="104"/>
      <c r="BO110" s="104"/>
      <c r="BP110" s="104"/>
      <c r="BQ110" s="104"/>
      <c r="BR110" s="104"/>
      <c r="BS110" s="104"/>
      <c r="BT110" s="104"/>
      <c r="BU110" s="104"/>
      <c r="BV110" s="104"/>
      <c r="BW110" s="104"/>
      <c r="BX110" s="147"/>
    </row>
    <row r="111" spans="1:76">
      <c r="A111" s="146"/>
      <c r="B111" s="542">
        <v>51</v>
      </c>
      <c r="C111" s="734"/>
      <c r="D111" s="673"/>
      <c r="E111"/>
      <c r="F111" s="104"/>
      <c r="G111" s="104"/>
      <c r="H111" s="104"/>
      <c r="I111" s="104"/>
      <c r="J111" s="104"/>
      <c r="K111" s="104"/>
      <c r="L111" s="104"/>
      <c r="M111" s="104"/>
      <c r="N111" s="104"/>
      <c r="O111" s="104"/>
      <c r="P111" s="104"/>
      <c r="Q111" s="104"/>
      <c r="R111" s="104"/>
      <c r="S111" s="147"/>
      <c r="T111" s="146"/>
      <c r="U111" s="542">
        <v>51</v>
      </c>
      <c r="V111" s="734"/>
      <c r="W111" s="673"/>
      <c r="X111"/>
      <c r="Y111" s="104"/>
      <c r="Z111" s="104"/>
      <c r="AA111" s="104"/>
      <c r="AB111" s="104"/>
      <c r="AC111" s="104"/>
      <c r="AD111" s="104"/>
      <c r="AE111" s="104"/>
      <c r="AF111" s="104"/>
      <c r="AG111" s="104"/>
      <c r="AH111" s="104"/>
      <c r="AI111" s="104"/>
      <c r="AJ111" s="104"/>
      <c r="AK111" s="104"/>
      <c r="AL111" s="147"/>
      <c r="AM111" s="146"/>
      <c r="AN111" s="542">
        <v>51</v>
      </c>
      <c r="AO111" s="734"/>
      <c r="AP111" s="673"/>
      <c r="AQ111"/>
      <c r="AR111" s="104"/>
      <c r="AS111" s="104"/>
      <c r="AT111" s="104"/>
      <c r="AU111" s="104"/>
      <c r="AV111" s="104"/>
      <c r="AW111" s="104"/>
      <c r="AX111" s="104"/>
      <c r="AY111" s="104"/>
      <c r="AZ111" s="104"/>
      <c r="BA111" s="104"/>
      <c r="BB111" s="104"/>
      <c r="BC111" s="104"/>
      <c r="BD111" s="104"/>
      <c r="BE111" s="147"/>
      <c r="BF111" s="146"/>
      <c r="BG111" s="542">
        <v>51</v>
      </c>
      <c r="BH111" s="734"/>
      <c r="BI111" s="673"/>
      <c r="BJ111"/>
      <c r="BK111" s="104"/>
      <c r="BL111" s="104"/>
      <c r="BM111" s="104"/>
      <c r="BN111" s="104"/>
      <c r="BO111" s="104"/>
      <c r="BP111" s="104"/>
      <c r="BQ111" s="104"/>
      <c r="BR111" s="104"/>
      <c r="BS111" s="104"/>
      <c r="BT111" s="104"/>
      <c r="BU111" s="104"/>
      <c r="BV111" s="104"/>
      <c r="BW111" s="104"/>
      <c r="BX111" s="147"/>
    </row>
    <row r="112" spans="1:76">
      <c r="A112" s="146"/>
      <c r="B112" s="542">
        <v>52</v>
      </c>
      <c r="C112" s="734"/>
      <c r="D112" s="673"/>
      <c r="E112"/>
      <c r="F112" s="104"/>
      <c r="G112" s="104"/>
      <c r="H112" s="104"/>
      <c r="I112" s="104"/>
      <c r="J112" s="104"/>
      <c r="K112" s="104"/>
      <c r="L112" s="104"/>
      <c r="M112" s="104"/>
      <c r="N112" s="104"/>
      <c r="O112" s="104"/>
      <c r="P112" s="104"/>
      <c r="Q112" s="104"/>
      <c r="R112" s="104"/>
      <c r="S112" s="147"/>
      <c r="T112" s="146"/>
      <c r="U112" s="542">
        <v>52</v>
      </c>
      <c r="V112" s="734"/>
      <c r="W112" s="673"/>
      <c r="X112"/>
      <c r="Y112" s="104"/>
      <c r="Z112" s="104"/>
      <c r="AA112" s="104"/>
      <c r="AB112" s="104"/>
      <c r="AC112" s="104"/>
      <c r="AD112" s="104"/>
      <c r="AE112" s="104"/>
      <c r="AF112" s="104"/>
      <c r="AG112" s="104"/>
      <c r="AH112" s="104"/>
      <c r="AI112" s="104"/>
      <c r="AJ112" s="104"/>
      <c r="AK112" s="104"/>
      <c r="AL112" s="147"/>
      <c r="AM112" s="146"/>
      <c r="AN112" s="542">
        <v>52</v>
      </c>
      <c r="AO112" s="734"/>
      <c r="AP112" s="673"/>
      <c r="AQ112"/>
      <c r="AR112" s="104"/>
      <c r="AS112" s="104"/>
      <c r="AT112" s="104"/>
      <c r="AU112" s="104"/>
      <c r="AV112" s="104"/>
      <c r="AW112" s="104"/>
      <c r="AX112" s="104"/>
      <c r="AY112" s="104"/>
      <c r="AZ112" s="104"/>
      <c r="BA112" s="104"/>
      <c r="BB112" s="104"/>
      <c r="BC112" s="104"/>
      <c r="BD112" s="104"/>
      <c r="BE112" s="147"/>
      <c r="BF112" s="146"/>
      <c r="BG112" s="542">
        <v>52</v>
      </c>
      <c r="BH112" s="734"/>
      <c r="BI112" s="673"/>
      <c r="BJ112"/>
      <c r="BK112" s="104"/>
      <c r="BL112" s="104"/>
      <c r="BM112" s="104"/>
      <c r="BN112" s="104"/>
      <c r="BO112" s="104"/>
      <c r="BP112" s="104"/>
      <c r="BQ112" s="104"/>
      <c r="BR112" s="104"/>
      <c r="BS112" s="104"/>
      <c r="BT112" s="104"/>
      <c r="BU112" s="104"/>
      <c r="BV112" s="104"/>
      <c r="BW112" s="104"/>
      <c r="BX112" s="147"/>
    </row>
    <row r="113" spans="1:76">
      <c r="A113" s="146"/>
      <c r="B113" s="542">
        <v>53</v>
      </c>
      <c r="C113" s="734"/>
      <c r="D113" s="673"/>
      <c r="E113"/>
      <c r="F113" s="104"/>
      <c r="G113" s="104"/>
      <c r="H113" s="104"/>
      <c r="I113" s="104"/>
      <c r="J113" s="104"/>
      <c r="K113" s="104"/>
      <c r="L113" s="104"/>
      <c r="M113" s="104"/>
      <c r="N113" s="104"/>
      <c r="O113" s="104"/>
      <c r="P113" s="104"/>
      <c r="Q113" s="104"/>
      <c r="R113" s="104"/>
      <c r="S113" s="147"/>
      <c r="T113" s="146"/>
      <c r="U113" s="542">
        <v>53</v>
      </c>
      <c r="V113" s="734"/>
      <c r="W113" s="673"/>
      <c r="X113"/>
      <c r="Y113" s="104"/>
      <c r="Z113" s="104"/>
      <c r="AA113" s="104"/>
      <c r="AB113" s="104"/>
      <c r="AC113" s="104"/>
      <c r="AD113" s="104"/>
      <c r="AE113" s="104"/>
      <c r="AF113" s="104"/>
      <c r="AG113" s="104"/>
      <c r="AH113" s="104"/>
      <c r="AI113" s="104"/>
      <c r="AJ113" s="104"/>
      <c r="AK113" s="104"/>
      <c r="AL113" s="147"/>
      <c r="AM113" s="146"/>
      <c r="AN113" s="542">
        <v>53</v>
      </c>
      <c r="AO113" s="734"/>
      <c r="AP113" s="673"/>
      <c r="AQ113"/>
      <c r="AR113" s="104"/>
      <c r="AS113" s="104"/>
      <c r="AT113" s="104"/>
      <c r="AU113" s="104"/>
      <c r="AV113" s="104"/>
      <c r="AW113" s="104"/>
      <c r="AX113" s="104"/>
      <c r="AY113" s="104"/>
      <c r="AZ113" s="104"/>
      <c r="BA113" s="104"/>
      <c r="BB113" s="104"/>
      <c r="BC113" s="104"/>
      <c r="BD113" s="104"/>
      <c r="BE113" s="147"/>
      <c r="BF113" s="146"/>
      <c r="BG113" s="542">
        <v>53</v>
      </c>
      <c r="BH113" s="734"/>
      <c r="BI113" s="673"/>
      <c r="BJ113"/>
      <c r="BK113" s="104"/>
      <c r="BL113" s="104"/>
      <c r="BM113" s="104"/>
      <c r="BN113" s="104"/>
      <c r="BO113" s="104"/>
      <c r="BP113" s="104"/>
      <c r="BQ113" s="104"/>
      <c r="BR113" s="104"/>
      <c r="BS113" s="104"/>
      <c r="BT113" s="104"/>
      <c r="BU113" s="104"/>
      <c r="BV113" s="104"/>
      <c r="BW113" s="104"/>
      <c r="BX113" s="147"/>
    </row>
    <row r="114" spans="1:76">
      <c r="A114" s="146"/>
      <c r="B114" s="542">
        <v>54</v>
      </c>
      <c r="C114" s="734"/>
      <c r="D114" s="673"/>
      <c r="E114"/>
      <c r="F114" s="104"/>
      <c r="G114" s="104"/>
      <c r="H114" s="104"/>
      <c r="I114" s="104"/>
      <c r="J114" s="104"/>
      <c r="K114" s="104"/>
      <c r="L114" s="104"/>
      <c r="M114" s="104"/>
      <c r="N114" s="104"/>
      <c r="O114" s="104"/>
      <c r="P114" s="104"/>
      <c r="Q114" s="104"/>
      <c r="R114" s="104"/>
      <c r="S114" s="147"/>
      <c r="T114" s="146"/>
      <c r="U114" s="542">
        <v>54</v>
      </c>
      <c r="V114" s="734"/>
      <c r="W114" s="673"/>
      <c r="X114"/>
      <c r="Y114" s="104"/>
      <c r="Z114" s="104"/>
      <c r="AA114" s="104"/>
      <c r="AB114" s="104"/>
      <c r="AC114" s="104"/>
      <c r="AD114" s="104"/>
      <c r="AE114" s="104"/>
      <c r="AF114" s="104"/>
      <c r="AG114" s="104"/>
      <c r="AH114" s="104"/>
      <c r="AI114" s="104"/>
      <c r="AJ114" s="104"/>
      <c r="AK114" s="104"/>
      <c r="AL114" s="147"/>
      <c r="AM114" s="146"/>
      <c r="AN114" s="542">
        <v>54</v>
      </c>
      <c r="AO114" s="734"/>
      <c r="AP114" s="673"/>
      <c r="AQ114"/>
      <c r="AR114" s="104"/>
      <c r="AS114" s="104"/>
      <c r="AT114" s="104"/>
      <c r="AU114" s="104"/>
      <c r="AV114" s="104"/>
      <c r="AW114" s="104"/>
      <c r="AX114" s="104"/>
      <c r="AY114" s="104"/>
      <c r="AZ114" s="104"/>
      <c r="BA114" s="104"/>
      <c r="BB114" s="104"/>
      <c r="BC114" s="104"/>
      <c r="BD114" s="104"/>
      <c r="BE114" s="147"/>
      <c r="BF114" s="146"/>
      <c r="BG114" s="542">
        <v>54</v>
      </c>
      <c r="BH114" s="734"/>
      <c r="BI114" s="673"/>
      <c r="BJ114"/>
      <c r="BK114" s="104"/>
      <c r="BL114" s="104"/>
      <c r="BM114" s="104"/>
      <c r="BN114" s="104"/>
      <c r="BO114" s="104"/>
      <c r="BP114" s="104"/>
      <c r="BQ114" s="104"/>
      <c r="BR114" s="104"/>
      <c r="BS114" s="104"/>
      <c r="BT114" s="104"/>
      <c r="BU114" s="104"/>
      <c r="BV114" s="104"/>
      <c r="BW114" s="104"/>
      <c r="BX114" s="147"/>
    </row>
    <row r="115" spans="1:76">
      <c r="A115" s="146"/>
      <c r="B115" s="542">
        <v>55</v>
      </c>
      <c r="C115" s="734"/>
      <c r="D115" s="673"/>
      <c r="E115"/>
      <c r="F115" s="104"/>
      <c r="G115" s="104"/>
      <c r="H115" s="104"/>
      <c r="I115" s="104"/>
      <c r="J115" s="104"/>
      <c r="K115" s="104"/>
      <c r="L115" s="104"/>
      <c r="M115" s="104"/>
      <c r="N115" s="104"/>
      <c r="O115" s="104"/>
      <c r="P115" s="104"/>
      <c r="Q115" s="104"/>
      <c r="R115" s="104"/>
      <c r="S115" s="147"/>
      <c r="T115" s="146"/>
      <c r="U115" s="542">
        <v>55</v>
      </c>
      <c r="V115" s="734"/>
      <c r="W115" s="673"/>
      <c r="X115"/>
      <c r="Y115" s="104"/>
      <c r="Z115" s="104"/>
      <c r="AA115" s="104"/>
      <c r="AB115" s="104"/>
      <c r="AC115" s="104"/>
      <c r="AD115" s="104"/>
      <c r="AE115" s="104"/>
      <c r="AF115" s="104"/>
      <c r="AG115" s="104"/>
      <c r="AH115" s="104"/>
      <c r="AI115" s="104"/>
      <c r="AJ115" s="104"/>
      <c r="AK115" s="104"/>
      <c r="AL115" s="147"/>
      <c r="AM115" s="146"/>
      <c r="AN115" s="542">
        <v>55</v>
      </c>
      <c r="AO115" s="734"/>
      <c r="AP115" s="673"/>
      <c r="AQ115"/>
      <c r="AR115" s="104"/>
      <c r="AS115" s="104"/>
      <c r="AT115" s="104"/>
      <c r="AU115" s="104"/>
      <c r="AV115" s="104"/>
      <c r="AW115" s="104"/>
      <c r="AX115" s="104"/>
      <c r="AY115" s="104"/>
      <c r="AZ115" s="104"/>
      <c r="BA115" s="104"/>
      <c r="BB115" s="104"/>
      <c r="BC115" s="104"/>
      <c r="BD115" s="104"/>
      <c r="BE115" s="147"/>
      <c r="BF115" s="146"/>
      <c r="BG115" s="542">
        <v>55</v>
      </c>
      <c r="BH115" s="734"/>
      <c r="BI115" s="673"/>
      <c r="BJ115"/>
      <c r="BK115" s="104"/>
      <c r="BL115" s="104"/>
      <c r="BM115" s="104"/>
      <c r="BN115" s="104"/>
      <c r="BO115" s="104"/>
      <c r="BP115" s="104"/>
      <c r="BQ115" s="104"/>
      <c r="BR115" s="104"/>
      <c r="BS115" s="104"/>
      <c r="BT115" s="104"/>
      <c r="BU115" s="104"/>
      <c r="BV115" s="104"/>
      <c r="BW115" s="104"/>
      <c r="BX115" s="147"/>
    </row>
    <row r="116" spans="1:76">
      <c r="A116" s="146"/>
      <c r="B116" s="542">
        <v>56</v>
      </c>
      <c r="C116" s="734"/>
      <c r="D116" s="673"/>
      <c r="E116"/>
      <c r="F116" s="104"/>
      <c r="G116" s="104"/>
      <c r="H116" s="104"/>
      <c r="I116" s="104"/>
      <c r="J116" s="104"/>
      <c r="K116" s="104"/>
      <c r="L116" s="104"/>
      <c r="M116" s="104"/>
      <c r="N116" s="104"/>
      <c r="O116" s="104"/>
      <c r="P116" s="104"/>
      <c r="Q116" s="104"/>
      <c r="R116" s="104"/>
      <c r="S116" s="147"/>
      <c r="T116" s="146"/>
      <c r="U116" s="542">
        <v>56</v>
      </c>
      <c r="V116" s="734"/>
      <c r="W116" s="673"/>
      <c r="X116"/>
      <c r="Y116" s="104"/>
      <c r="Z116" s="104"/>
      <c r="AA116" s="104"/>
      <c r="AB116" s="104"/>
      <c r="AC116" s="104"/>
      <c r="AD116" s="104"/>
      <c r="AE116" s="104"/>
      <c r="AF116" s="104"/>
      <c r="AG116" s="104"/>
      <c r="AH116" s="104"/>
      <c r="AI116" s="104"/>
      <c r="AJ116" s="104"/>
      <c r="AK116" s="104"/>
      <c r="AL116" s="147"/>
      <c r="AM116" s="146"/>
      <c r="AN116" s="542">
        <v>56</v>
      </c>
      <c r="AO116" s="734"/>
      <c r="AP116" s="673"/>
      <c r="AQ116"/>
      <c r="AR116" s="104"/>
      <c r="AS116" s="104"/>
      <c r="AT116" s="104"/>
      <c r="AU116" s="104"/>
      <c r="AV116" s="104"/>
      <c r="AW116" s="104"/>
      <c r="AX116" s="104"/>
      <c r="AY116" s="104"/>
      <c r="AZ116" s="104"/>
      <c r="BA116" s="104"/>
      <c r="BB116" s="104"/>
      <c r="BC116" s="104"/>
      <c r="BD116" s="104"/>
      <c r="BE116" s="147"/>
      <c r="BF116" s="146"/>
      <c r="BG116" s="542">
        <v>56</v>
      </c>
      <c r="BH116" s="734"/>
      <c r="BI116" s="673"/>
      <c r="BJ116"/>
      <c r="BK116" s="104"/>
      <c r="BL116" s="104"/>
      <c r="BM116" s="104"/>
      <c r="BN116" s="104"/>
      <c r="BO116" s="104"/>
      <c r="BP116" s="104"/>
      <c r="BQ116" s="104"/>
      <c r="BR116" s="104"/>
      <c r="BS116" s="104"/>
      <c r="BT116" s="104"/>
      <c r="BU116" s="104"/>
      <c r="BV116" s="104"/>
      <c r="BW116" s="104"/>
      <c r="BX116" s="147"/>
    </row>
    <row r="117" spans="1:76">
      <c r="A117" s="146"/>
      <c r="B117" s="542">
        <v>57</v>
      </c>
      <c r="C117" s="734"/>
      <c r="D117" s="673"/>
      <c r="E117"/>
      <c r="F117" s="104"/>
      <c r="G117" s="104"/>
      <c r="H117" s="104"/>
      <c r="I117" s="104"/>
      <c r="J117" s="104"/>
      <c r="K117" s="104"/>
      <c r="L117" s="104"/>
      <c r="M117" s="104"/>
      <c r="N117" s="104"/>
      <c r="O117" s="104"/>
      <c r="P117" s="104"/>
      <c r="Q117" s="104"/>
      <c r="R117" s="104"/>
      <c r="S117" s="147"/>
      <c r="T117" s="146"/>
      <c r="U117" s="542">
        <v>57</v>
      </c>
      <c r="V117" s="734"/>
      <c r="W117" s="673"/>
      <c r="X117"/>
      <c r="Y117" s="104"/>
      <c r="Z117" s="104"/>
      <c r="AA117" s="104"/>
      <c r="AB117" s="104"/>
      <c r="AC117" s="104"/>
      <c r="AD117" s="104"/>
      <c r="AE117" s="104"/>
      <c r="AF117" s="104"/>
      <c r="AG117" s="104"/>
      <c r="AH117" s="104"/>
      <c r="AI117" s="104"/>
      <c r="AJ117" s="104"/>
      <c r="AK117" s="104"/>
      <c r="AL117" s="147"/>
      <c r="AM117" s="146"/>
      <c r="AN117" s="542">
        <v>57</v>
      </c>
      <c r="AO117" s="734"/>
      <c r="AP117" s="673"/>
      <c r="AQ117"/>
      <c r="AR117" s="104"/>
      <c r="AS117" s="104"/>
      <c r="AT117" s="104"/>
      <c r="AU117" s="104"/>
      <c r="AV117" s="104"/>
      <c r="AW117" s="104"/>
      <c r="AX117" s="104"/>
      <c r="AY117" s="104"/>
      <c r="AZ117" s="104"/>
      <c r="BA117" s="104"/>
      <c r="BB117" s="104"/>
      <c r="BC117" s="104"/>
      <c r="BD117" s="104"/>
      <c r="BE117" s="147"/>
      <c r="BF117" s="146"/>
      <c r="BG117" s="542">
        <v>57</v>
      </c>
      <c r="BH117" s="734"/>
      <c r="BI117" s="673"/>
      <c r="BJ117"/>
      <c r="BK117" s="104"/>
      <c r="BL117" s="104"/>
      <c r="BM117" s="104"/>
      <c r="BN117" s="104"/>
      <c r="BO117" s="104"/>
      <c r="BP117" s="104"/>
      <c r="BQ117" s="104"/>
      <c r="BR117" s="104"/>
      <c r="BS117" s="104"/>
      <c r="BT117" s="104"/>
      <c r="BU117" s="104"/>
      <c r="BV117" s="104"/>
      <c r="BW117" s="104"/>
      <c r="BX117" s="147"/>
    </row>
    <row r="118" spans="1:76">
      <c r="A118" s="146"/>
      <c r="B118" s="542">
        <v>58</v>
      </c>
      <c r="C118" s="734"/>
      <c r="D118" s="673"/>
      <c r="E118"/>
      <c r="F118" s="104"/>
      <c r="G118" s="104"/>
      <c r="H118" s="104"/>
      <c r="I118" s="104"/>
      <c r="J118" s="104"/>
      <c r="K118" s="104"/>
      <c r="L118" s="104"/>
      <c r="M118" s="104"/>
      <c r="N118" s="104"/>
      <c r="O118" s="104"/>
      <c r="P118" s="104"/>
      <c r="Q118" s="104"/>
      <c r="R118" s="104"/>
      <c r="S118" s="147"/>
      <c r="T118" s="146"/>
      <c r="U118" s="542">
        <v>58</v>
      </c>
      <c r="V118" s="734"/>
      <c r="W118" s="673"/>
      <c r="X118"/>
      <c r="Y118" s="104"/>
      <c r="Z118" s="104"/>
      <c r="AA118" s="104"/>
      <c r="AB118" s="104"/>
      <c r="AC118" s="104"/>
      <c r="AD118" s="104"/>
      <c r="AE118" s="104"/>
      <c r="AF118" s="104"/>
      <c r="AG118" s="104"/>
      <c r="AH118" s="104"/>
      <c r="AI118" s="104"/>
      <c r="AJ118" s="104"/>
      <c r="AK118" s="104"/>
      <c r="AL118" s="147"/>
      <c r="AM118" s="146"/>
      <c r="AN118" s="542">
        <v>58</v>
      </c>
      <c r="AO118" s="734"/>
      <c r="AP118" s="673"/>
      <c r="AQ118"/>
      <c r="AR118" s="104"/>
      <c r="AS118" s="104"/>
      <c r="AT118" s="104"/>
      <c r="AU118" s="104"/>
      <c r="AV118" s="104"/>
      <c r="AW118" s="104"/>
      <c r="AX118" s="104"/>
      <c r="AY118" s="104"/>
      <c r="AZ118" s="104"/>
      <c r="BA118" s="104"/>
      <c r="BB118" s="104"/>
      <c r="BC118" s="104"/>
      <c r="BD118" s="104"/>
      <c r="BE118" s="147"/>
      <c r="BF118" s="146"/>
      <c r="BG118" s="542">
        <v>58</v>
      </c>
      <c r="BH118" s="734"/>
      <c r="BI118" s="673"/>
      <c r="BJ118"/>
      <c r="BK118" s="104"/>
      <c r="BL118" s="104"/>
      <c r="BM118" s="104"/>
      <c r="BN118" s="104"/>
      <c r="BO118" s="104"/>
      <c r="BP118" s="104"/>
      <c r="BQ118" s="104"/>
      <c r="BR118" s="104"/>
      <c r="BS118" s="104"/>
      <c r="BT118" s="104"/>
      <c r="BU118" s="104"/>
      <c r="BV118" s="104"/>
      <c r="BW118" s="104"/>
      <c r="BX118" s="147"/>
    </row>
    <row r="119" spans="1:76">
      <c r="A119" s="146"/>
      <c r="B119" s="542">
        <v>59</v>
      </c>
      <c r="C119" s="734"/>
      <c r="D119" s="673"/>
      <c r="E119"/>
      <c r="F119" s="104"/>
      <c r="G119" s="104"/>
      <c r="H119" s="104"/>
      <c r="I119" s="104"/>
      <c r="J119" s="104"/>
      <c r="K119" s="104"/>
      <c r="L119" s="104"/>
      <c r="M119" s="104"/>
      <c r="N119" s="104"/>
      <c r="O119" s="104"/>
      <c r="P119" s="104"/>
      <c r="Q119" s="104"/>
      <c r="R119" s="104"/>
      <c r="S119" s="147"/>
      <c r="T119" s="146"/>
      <c r="U119" s="542">
        <v>59</v>
      </c>
      <c r="V119" s="734"/>
      <c r="W119" s="673"/>
      <c r="X119"/>
      <c r="Y119" s="104"/>
      <c r="Z119" s="104"/>
      <c r="AA119" s="104"/>
      <c r="AB119" s="104"/>
      <c r="AC119" s="104"/>
      <c r="AD119" s="104"/>
      <c r="AE119" s="104"/>
      <c r="AF119" s="104"/>
      <c r="AG119" s="104"/>
      <c r="AH119" s="104"/>
      <c r="AI119" s="104"/>
      <c r="AJ119" s="104"/>
      <c r="AK119" s="104"/>
      <c r="AL119" s="147"/>
      <c r="AM119" s="146"/>
      <c r="AN119" s="542">
        <v>59</v>
      </c>
      <c r="AO119" s="734"/>
      <c r="AP119" s="673"/>
      <c r="AQ119"/>
      <c r="AR119" s="104"/>
      <c r="AS119" s="104"/>
      <c r="AT119" s="104"/>
      <c r="AU119" s="104"/>
      <c r="AV119" s="104"/>
      <c r="AW119" s="104"/>
      <c r="AX119" s="104"/>
      <c r="AY119" s="104"/>
      <c r="AZ119" s="104"/>
      <c r="BA119" s="104"/>
      <c r="BB119" s="104"/>
      <c r="BC119" s="104"/>
      <c r="BD119" s="104"/>
      <c r="BE119" s="147"/>
      <c r="BF119" s="146"/>
      <c r="BG119" s="542">
        <v>59</v>
      </c>
      <c r="BH119" s="734"/>
      <c r="BI119" s="673"/>
      <c r="BJ119"/>
      <c r="BK119" s="104"/>
      <c r="BL119" s="104"/>
      <c r="BM119" s="104"/>
      <c r="BN119" s="104"/>
      <c r="BO119" s="104"/>
      <c r="BP119" s="104"/>
      <c r="BQ119" s="104"/>
      <c r="BR119" s="104"/>
      <c r="BS119" s="104"/>
      <c r="BT119" s="104"/>
      <c r="BU119" s="104"/>
      <c r="BV119" s="104"/>
      <c r="BW119" s="104"/>
      <c r="BX119" s="147"/>
    </row>
    <row r="120" spans="1:76">
      <c r="A120" s="146"/>
      <c r="B120" s="542">
        <v>60</v>
      </c>
      <c r="C120" s="734"/>
      <c r="D120" s="673"/>
      <c r="E120"/>
      <c r="F120" s="104"/>
      <c r="G120" s="104"/>
      <c r="H120" s="104"/>
      <c r="I120" s="104"/>
      <c r="J120" s="104"/>
      <c r="K120" s="104"/>
      <c r="L120" s="104"/>
      <c r="M120" s="104"/>
      <c r="N120" s="104"/>
      <c r="O120" s="104"/>
      <c r="P120" s="104"/>
      <c r="Q120" s="104"/>
      <c r="R120" s="104"/>
      <c r="S120" s="147"/>
      <c r="T120" s="146"/>
      <c r="U120" s="542">
        <v>60</v>
      </c>
      <c r="V120" s="734"/>
      <c r="W120" s="673"/>
      <c r="X120"/>
      <c r="Y120" s="104"/>
      <c r="Z120" s="104"/>
      <c r="AA120" s="104"/>
      <c r="AB120" s="104"/>
      <c r="AC120" s="104"/>
      <c r="AD120" s="104"/>
      <c r="AE120" s="104"/>
      <c r="AF120" s="104"/>
      <c r="AG120" s="104"/>
      <c r="AH120" s="104"/>
      <c r="AI120" s="104"/>
      <c r="AJ120" s="104"/>
      <c r="AK120" s="104"/>
      <c r="AL120" s="147"/>
      <c r="AM120" s="146"/>
      <c r="AN120" s="542">
        <v>60</v>
      </c>
      <c r="AO120" s="734"/>
      <c r="AP120" s="673"/>
      <c r="AQ120"/>
      <c r="AR120" s="104"/>
      <c r="AS120" s="104"/>
      <c r="AT120" s="104"/>
      <c r="AU120" s="104"/>
      <c r="AV120" s="104"/>
      <c r="AW120" s="104"/>
      <c r="AX120" s="104"/>
      <c r="AY120" s="104"/>
      <c r="AZ120" s="104"/>
      <c r="BA120" s="104"/>
      <c r="BB120" s="104"/>
      <c r="BC120" s="104"/>
      <c r="BD120" s="104"/>
      <c r="BE120" s="147"/>
      <c r="BF120" s="146"/>
      <c r="BG120" s="542">
        <v>60</v>
      </c>
      <c r="BH120" s="734"/>
      <c r="BI120" s="673"/>
      <c r="BJ120"/>
      <c r="BK120" s="104"/>
      <c r="BL120" s="104"/>
      <c r="BM120" s="104"/>
      <c r="BN120" s="104"/>
      <c r="BO120" s="104"/>
      <c r="BP120" s="104"/>
      <c r="BQ120" s="104"/>
      <c r="BR120" s="104"/>
      <c r="BS120" s="104"/>
      <c r="BT120" s="104"/>
      <c r="BU120" s="104"/>
      <c r="BV120" s="104"/>
      <c r="BW120" s="104"/>
      <c r="BX120" s="147"/>
    </row>
    <row r="121" spans="1:76">
      <c r="A121" s="146"/>
      <c r="B121" s="542">
        <v>61</v>
      </c>
      <c r="C121" s="734"/>
      <c r="D121" s="673"/>
      <c r="E121"/>
      <c r="F121" s="104"/>
      <c r="G121" s="104"/>
      <c r="H121" s="104"/>
      <c r="I121" s="104"/>
      <c r="J121" s="104"/>
      <c r="K121" s="104"/>
      <c r="L121" s="104"/>
      <c r="M121" s="104"/>
      <c r="N121" s="104"/>
      <c r="O121" s="104"/>
      <c r="P121" s="104"/>
      <c r="Q121" s="104"/>
      <c r="R121" s="104"/>
      <c r="S121" s="147"/>
      <c r="T121" s="146"/>
      <c r="U121" s="542">
        <v>61</v>
      </c>
      <c r="V121" s="734"/>
      <c r="W121" s="673"/>
      <c r="X121"/>
      <c r="Y121" s="104"/>
      <c r="Z121" s="104"/>
      <c r="AA121" s="104"/>
      <c r="AB121" s="104"/>
      <c r="AC121" s="104"/>
      <c r="AD121" s="104"/>
      <c r="AE121" s="104"/>
      <c r="AF121" s="104"/>
      <c r="AG121" s="104"/>
      <c r="AH121" s="104"/>
      <c r="AI121" s="104"/>
      <c r="AJ121" s="104"/>
      <c r="AK121" s="104"/>
      <c r="AL121" s="147"/>
      <c r="AM121" s="146"/>
      <c r="AN121" s="542">
        <v>61</v>
      </c>
      <c r="AO121" s="734"/>
      <c r="AP121" s="673"/>
      <c r="AQ121"/>
      <c r="AR121" s="104"/>
      <c r="AS121" s="104"/>
      <c r="AT121" s="104"/>
      <c r="AU121" s="104"/>
      <c r="AV121" s="104"/>
      <c r="AW121" s="104"/>
      <c r="AX121" s="104"/>
      <c r="AY121" s="104"/>
      <c r="AZ121" s="104"/>
      <c r="BA121" s="104"/>
      <c r="BB121" s="104"/>
      <c r="BC121" s="104"/>
      <c r="BD121" s="104"/>
      <c r="BE121" s="147"/>
      <c r="BF121" s="146"/>
      <c r="BG121" s="542">
        <v>61</v>
      </c>
      <c r="BH121" s="734"/>
      <c r="BI121" s="673"/>
      <c r="BJ121"/>
      <c r="BK121" s="104"/>
      <c r="BL121" s="104"/>
      <c r="BM121" s="104"/>
      <c r="BN121" s="104"/>
      <c r="BO121" s="104"/>
      <c r="BP121" s="104"/>
      <c r="BQ121" s="104"/>
      <c r="BR121" s="104"/>
      <c r="BS121" s="104"/>
      <c r="BT121" s="104"/>
      <c r="BU121" s="104"/>
      <c r="BV121" s="104"/>
      <c r="BW121" s="104"/>
      <c r="BX121" s="147"/>
    </row>
    <row r="122" spans="1:76">
      <c r="A122" s="146"/>
      <c r="B122" s="542">
        <v>62</v>
      </c>
      <c r="C122" s="734"/>
      <c r="D122" s="673"/>
      <c r="E122"/>
      <c r="F122" s="104"/>
      <c r="G122" s="104"/>
      <c r="H122" s="104"/>
      <c r="I122" s="104"/>
      <c r="J122" s="104"/>
      <c r="K122" s="104"/>
      <c r="L122" s="104"/>
      <c r="M122" s="104"/>
      <c r="N122" s="104"/>
      <c r="O122" s="104"/>
      <c r="P122" s="104"/>
      <c r="Q122" s="104"/>
      <c r="R122" s="104"/>
      <c r="S122" s="147"/>
      <c r="T122" s="146"/>
      <c r="U122" s="542">
        <v>62</v>
      </c>
      <c r="V122" s="734"/>
      <c r="W122" s="673"/>
      <c r="X122"/>
      <c r="Y122" s="104"/>
      <c r="Z122" s="104"/>
      <c r="AA122" s="104"/>
      <c r="AB122" s="104"/>
      <c r="AC122" s="104"/>
      <c r="AD122" s="104"/>
      <c r="AE122" s="104"/>
      <c r="AF122" s="104"/>
      <c r="AG122" s="104"/>
      <c r="AH122" s="104"/>
      <c r="AI122" s="104"/>
      <c r="AJ122" s="104"/>
      <c r="AK122" s="104"/>
      <c r="AL122" s="147"/>
      <c r="AM122" s="146"/>
      <c r="AN122" s="542">
        <v>62</v>
      </c>
      <c r="AO122" s="734"/>
      <c r="AP122" s="673"/>
      <c r="AQ122"/>
      <c r="AR122" s="104"/>
      <c r="AS122" s="104"/>
      <c r="AT122" s="104"/>
      <c r="AU122" s="104"/>
      <c r="AV122" s="104"/>
      <c r="AW122" s="104"/>
      <c r="AX122" s="104"/>
      <c r="AY122" s="104"/>
      <c r="AZ122" s="104"/>
      <c r="BA122" s="104"/>
      <c r="BB122" s="104"/>
      <c r="BC122" s="104"/>
      <c r="BD122" s="104"/>
      <c r="BE122" s="147"/>
      <c r="BF122" s="146"/>
      <c r="BG122" s="542">
        <v>62</v>
      </c>
      <c r="BH122" s="734"/>
      <c r="BI122" s="673"/>
      <c r="BJ122"/>
      <c r="BK122" s="104"/>
      <c r="BL122" s="104"/>
      <c r="BM122" s="104"/>
      <c r="BN122" s="104"/>
      <c r="BO122" s="104"/>
      <c r="BP122" s="104"/>
      <c r="BQ122" s="104"/>
      <c r="BR122" s="104"/>
      <c r="BS122" s="104"/>
      <c r="BT122" s="104"/>
      <c r="BU122" s="104"/>
      <c r="BV122" s="104"/>
      <c r="BW122" s="104"/>
      <c r="BX122" s="147"/>
    </row>
    <row r="123" spans="1:76">
      <c r="A123" s="146"/>
      <c r="B123" s="542">
        <v>63</v>
      </c>
      <c r="C123" s="734"/>
      <c r="D123" s="673"/>
      <c r="E123"/>
      <c r="F123" s="104"/>
      <c r="G123" s="104"/>
      <c r="H123" s="104"/>
      <c r="I123" s="104"/>
      <c r="J123" s="104"/>
      <c r="K123" s="104"/>
      <c r="L123" s="104"/>
      <c r="M123" s="104"/>
      <c r="N123" s="104"/>
      <c r="O123" s="104"/>
      <c r="P123" s="104"/>
      <c r="Q123" s="104"/>
      <c r="R123" s="104"/>
      <c r="S123" s="147"/>
      <c r="T123" s="146"/>
      <c r="U123" s="542">
        <v>63</v>
      </c>
      <c r="V123" s="734"/>
      <c r="W123" s="673"/>
      <c r="X123"/>
      <c r="Y123" s="104"/>
      <c r="Z123" s="104"/>
      <c r="AA123" s="104"/>
      <c r="AB123" s="104"/>
      <c r="AC123" s="104"/>
      <c r="AD123" s="104"/>
      <c r="AE123" s="104"/>
      <c r="AF123" s="104"/>
      <c r="AG123" s="104"/>
      <c r="AH123" s="104"/>
      <c r="AI123" s="104"/>
      <c r="AJ123" s="104"/>
      <c r="AK123" s="104"/>
      <c r="AL123" s="147"/>
      <c r="AM123" s="146"/>
      <c r="AN123" s="542">
        <v>63</v>
      </c>
      <c r="AO123" s="734"/>
      <c r="AP123" s="673"/>
      <c r="AQ123"/>
      <c r="AR123" s="104"/>
      <c r="AS123" s="104"/>
      <c r="AT123" s="104"/>
      <c r="AU123" s="104"/>
      <c r="AV123" s="104"/>
      <c r="AW123" s="104"/>
      <c r="AX123" s="104"/>
      <c r="AY123" s="104"/>
      <c r="AZ123" s="104"/>
      <c r="BA123" s="104"/>
      <c r="BB123" s="104"/>
      <c r="BC123" s="104"/>
      <c r="BD123" s="104"/>
      <c r="BE123" s="147"/>
      <c r="BF123" s="146"/>
      <c r="BG123" s="542">
        <v>63</v>
      </c>
      <c r="BH123" s="734"/>
      <c r="BI123" s="673"/>
      <c r="BJ123"/>
      <c r="BK123" s="104"/>
      <c r="BL123" s="104"/>
      <c r="BM123" s="104"/>
      <c r="BN123" s="104"/>
      <c r="BO123" s="104"/>
      <c r="BP123" s="104"/>
      <c r="BQ123" s="104"/>
      <c r="BR123" s="104"/>
      <c r="BS123" s="104"/>
      <c r="BT123" s="104"/>
      <c r="BU123" s="104"/>
      <c r="BV123" s="104"/>
      <c r="BW123" s="104"/>
      <c r="BX123" s="147"/>
    </row>
    <row r="124" spans="1:76">
      <c r="A124" s="146"/>
      <c r="B124" s="542">
        <v>64</v>
      </c>
      <c r="C124" s="734"/>
      <c r="D124" s="673"/>
      <c r="E124"/>
      <c r="F124" s="104"/>
      <c r="G124" s="104"/>
      <c r="H124" s="104"/>
      <c r="I124" s="104"/>
      <c r="J124" s="104"/>
      <c r="K124" s="104"/>
      <c r="L124" s="104"/>
      <c r="M124" s="104"/>
      <c r="N124" s="104"/>
      <c r="O124" s="104"/>
      <c r="P124" s="104"/>
      <c r="Q124" s="104"/>
      <c r="R124" s="104"/>
      <c r="S124" s="147"/>
      <c r="T124" s="146"/>
      <c r="U124" s="542">
        <v>64</v>
      </c>
      <c r="V124" s="734"/>
      <c r="W124" s="673"/>
      <c r="X124"/>
      <c r="Y124" s="104"/>
      <c r="Z124" s="104"/>
      <c r="AA124" s="104"/>
      <c r="AB124" s="104"/>
      <c r="AC124" s="104"/>
      <c r="AD124" s="104"/>
      <c r="AE124" s="104"/>
      <c r="AF124" s="104"/>
      <c r="AG124" s="104"/>
      <c r="AH124" s="104"/>
      <c r="AI124" s="104"/>
      <c r="AJ124" s="104"/>
      <c r="AK124" s="104"/>
      <c r="AL124" s="147"/>
      <c r="AM124" s="146"/>
      <c r="AN124" s="542">
        <v>64</v>
      </c>
      <c r="AO124" s="734"/>
      <c r="AP124" s="673"/>
      <c r="AQ124"/>
      <c r="AR124" s="104"/>
      <c r="AS124" s="104"/>
      <c r="AT124" s="104"/>
      <c r="AU124" s="104"/>
      <c r="AV124" s="104"/>
      <c r="AW124" s="104"/>
      <c r="AX124" s="104"/>
      <c r="AY124" s="104"/>
      <c r="AZ124" s="104"/>
      <c r="BA124" s="104"/>
      <c r="BB124" s="104"/>
      <c r="BC124" s="104"/>
      <c r="BD124" s="104"/>
      <c r="BE124" s="147"/>
      <c r="BF124" s="146"/>
      <c r="BG124" s="542">
        <v>64</v>
      </c>
      <c r="BH124" s="734"/>
      <c r="BI124" s="673"/>
      <c r="BJ124"/>
      <c r="BK124" s="104"/>
      <c r="BL124" s="104"/>
      <c r="BM124" s="104"/>
      <c r="BN124" s="104"/>
      <c r="BO124" s="104"/>
      <c r="BP124" s="104"/>
      <c r="BQ124" s="104"/>
      <c r="BR124" s="104"/>
      <c r="BS124" s="104"/>
      <c r="BT124" s="104"/>
      <c r="BU124" s="104"/>
      <c r="BV124" s="104"/>
      <c r="BW124" s="104"/>
      <c r="BX124" s="147"/>
    </row>
    <row r="125" spans="1:76">
      <c r="A125" s="146"/>
      <c r="B125" s="542">
        <v>65</v>
      </c>
      <c r="C125" s="734"/>
      <c r="D125" s="673"/>
      <c r="E125"/>
      <c r="F125" s="104"/>
      <c r="G125" s="104"/>
      <c r="H125" s="104"/>
      <c r="I125" s="104"/>
      <c r="J125" s="104"/>
      <c r="K125" s="104"/>
      <c r="L125" s="104"/>
      <c r="M125" s="104"/>
      <c r="N125" s="104"/>
      <c r="O125" s="104"/>
      <c r="P125" s="104"/>
      <c r="Q125" s="104"/>
      <c r="R125" s="104"/>
      <c r="S125" s="147"/>
      <c r="T125" s="146"/>
      <c r="U125" s="542">
        <v>65</v>
      </c>
      <c r="V125" s="734"/>
      <c r="W125" s="673"/>
      <c r="X125"/>
      <c r="Y125" s="104"/>
      <c r="Z125" s="104"/>
      <c r="AA125" s="104"/>
      <c r="AB125" s="104"/>
      <c r="AC125" s="104"/>
      <c r="AD125" s="104"/>
      <c r="AE125" s="104"/>
      <c r="AF125" s="104"/>
      <c r="AG125" s="104"/>
      <c r="AH125" s="104"/>
      <c r="AI125" s="104"/>
      <c r="AJ125" s="104"/>
      <c r="AK125" s="104"/>
      <c r="AL125" s="147"/>
      <c r="AM125" s="146"/>
      <c r="AN125" s="542">
        <v>65</v>
      </c>
      <c r="AO125" s="734"/>
      <c r="AP125" s="673"/>
      <c r="AQ125"/>
      <c r="AR125" s="104"/>
      <c r="AS125" s="104"/>
      <c r="AT125" s="104"/>
      <c r="AU125" s="104"/>
      <c r="AV125" s="104"/>
      <c r="AW125" s="104"/>
      <c r="AX125" s="104"/>
      <c r="AY125" s="104"/>
      <c r="AZ125" s="104"/>
      <c r="BA125" s="104"/>
      <c r="BB125" s="104"/>
      <c r="BC125" s="104"/>
      <c r="BD125" s="104"/>
      <c r="BE125" s="147"/>
      <c r="BF125" s="146"/>
      <c r="BG125" s="542">
        <v>65</v>
      </c>
      <c r="BH125" s="734"/>
      <c r="BI125" s="673"/>
      <c r="BJ125"/>
      <c r="BK125" s="104"/>
      <c r="BL125" s="104"/>
      <c r="BM125" s="104"/>
      <c r="BN125" s="104"/>
      <c r="BO125" s="104"/>
      <c r="BP125" s="104"/>
      <c r="BQ125" s="104"/>
      <c r="BR125" s="104"/>
      <c r="BS125" s="104"/>
      <c r="BT125" s="104"/>
      <c r="BU125" s="104"/>
      <c r="BV125" s="104"/>
      <c r="BW125" s="104"/>
      <c r="BX125" s="147"/>
    </row>
    <row r="126" spans="1:76">
      <c r="A126" s="146"/>
      <c r="B126" s="542">
        <v>66</v>
      </c>
      <c r="C126" s="734"/>
      <c r="D126" s="673"/>
      <c r="E126"/>
      <c r="F126" s="104"/>
      <c r="G126" s="104"/>
      <c r="H126" s="104"/>
      <c r="I126" s="104"/>
      <c r="J126" s="104"/>
      <c r="K126" s="104"/>
      <c r="L126" s="104"/>
      <c r="M126" s="104"/>
      <c r="N126" s="104"/>
      <c r="O126" s="104"/>
      <c r="P126" s="104"/>
      <c r="Q126" s="104"/>
      <c r="R126" s="104"/>
      <c r="S126" s="147"/>
      <c r="T126" s="146"/>
      <c r="U126" s="542">
        <v>66</v>
      </c>
      <c r="V126" s="734"/>
      <c r="W126" s="673"/>
      <c r="X126"/>
      <c r="Y126" s="104"/>
      <c r="Z126" s="104"/>
      <c r="AA126" s="104"/>
      <c r="AB126" s="104"/>
      <c r="AC126" s="104"/>
      <c r="AD126" s="104"/>
      <c r="AE126" s="104"/>
      <c r="AF126" s="104"/>
      <c r="AG126" s="104"/>
      <c r="AH126" s="104"/>
      <c r="AI126" s="104"/>
      <c r="AJ126" s="104"/>
      <c r="AK126" s="104"/>
      <c r="AL126" s="147"/>
      <c r="AM126" s="146"/>
      <c r="AN126" s="542">
        <v>66</v>
      </c>
      <c r="AO126" s="734"/>
      <c r="AP126" s="673"/>
      <c r="AQ126"/>
      <c r="AR126" s="104"/>
      <c r="AS126" s="104"/>
      <c r="AT126" s="104"/>
      <c r="AU126" s="104"/>
      <c r="AV126" s="104"/>
      <c r="AW126" s="104"/>
      <c r="AX126" s="104"/>
      <c r="AY126" s="104"/>
      <c r="AZ126" s="104"/>
      <c r="BA126" s="104"/>
      <c r="BB126" s="104"/>
      <c r="BC126" s="104"/>
      <c r="BD126" s="104"/>
      <c r="BE126" s="147"/>
      <c r="BF126" s="146"/>
      <c r="BG126" s="542">
        <v>66</v>
      </c>
      <c r="BH126" s="734"/>
      <c r="BI126" s="673"/>
      <c r="BJ126"/>
      <c r="BK126" s="104"/>
      <c r="BL126" s="104"/>
      <c r="BM126" s="104"/>
      <c r="BN126" s="104"/>
      <c r="BO126" s="104"/>
      <c r="BP126" s="104"/>
      <c r="BQ126" s="104"/>
      <c r="BR126" s="104"/>
      <c r="BS126" s="104"/>
      <c r="BT126" s="104"/>
      <c r="BU126" s="104"/>
      <c r="BV126" s="104"/>
      <c r="BW126" s="104"/>
      <c r="BX126" s="147"/>
    </row>
    <row r="127" spans="1:76">
      <c r="A127" s="146"/>
      <c r="B127" s="542">
        <v>67</v>
      </c>
      <c r="C127" s="734"/>
      <c r="D127" s="673"/>
      <c r="E127"/>
      <c r="F127" s="104"/>
      <c r="G127" s="104"/>
      <c r="H127" s="104"/>
      <c r="I127" s="104"/>
      <c r="J127" s="104"/>
      <c r="K127" s="104"/>
      <c r="L127" s="104"/>
      <c r="M127" s="104"/>
      <c r="N127" s="104"/>
      <c r="O127" s="104"/>
      <c r="P127" s="104"/>
      <c r="Q127" s="104"/>
      <c r="R127" s="104"/>
      <c r="S127" s="147"/>
      <c r="T127" s="146"/>
      <c r="U127" s="542">
        <v>67</v>
      </c>
      <c r="V127" s="734"/>
      <c r="W127" s="673"/>
      <c r="X127"/>
      <c r="Y127" s="104"/>
      <c r="Z127" s="104"/>
      <c r="AA127" s="104"/>
      <c r="AB127" s="104"/>
      <c r="AC127" s="104"/>
      <c r="AD127" s="104"/>
      <c r="AE127" s="104"/>
      <c r="AF127" s="104"/>
      <c r="AG127" s="104"/>
      <c r="AH127" s="104"/>
      <c r="AI127" s="104"/>
      <c r="AJ127" s="104"/>
      <c r="AK127" s="104"/>
      <c r="AL127" s="147"/>
      <c r="AM127" s="146"/>
      <c r="AN127" s="542">
        <v>67</v>
      </c>
      <c r="AO127" s="734"/>
      <c r="AP127" s="673"/>
      <c r="AQ127"/>
      <c r="AR127" s="104"/>
      <c r="AS127" s="104"/>
      <c r="AT127" s="104"/>
      <c r="AU127" s="104"/>
      <c r="AV127" s="104"/>
      <c r="AW127" s="104"/>
      <c r="AX127" s="104"/>
      <c r="AY127" s="104"/>
      <c r="AZ127" s="104"/>
      <c r="BA127" s="104"/>
      <c r="BB127" s="104"/>
      <c r="BC127" s="104"/>
      <c r="BD127" s="104"/>
      <c r="BE127" s="147"/>
      <c r="BF127" s="146"/>
      <c r="BG127" s="542">
        <v>67</v>
      </c>
      <c r="BH127" s="734"/>
      <c r="BI127" s="673"/>
      <c r="BJ127"/>
      <c r="BK127" s="104"/>
      <c r="BL127" s="104"/>
      <c r="BM127" s="104"/>
      <c r="BN127" s="104"/>
      <c r="BO127" s="104"/>
      <c r="BP127" s="104"/>
      <c r="BQ127" s="104"/>
      <c r="BR127" s="104"/>
      <c r="BS127" s="104"/>
      <c r="BT127" s="104"/>
      <c r="BU127" s="104"/>
      <c r="BV127" s="104"/>
      <c r="BW127" s="104"/>
      <c r="BX127" s="147"/>
    </row>
    <row r="128" spans="1:76">
      <c r="A128" s="146"/>
      <c r="B128" s="542">
        <v>68</v>
      </c>
      <c r="C128" s="734"/>
      <c r="D128" s="673"/>
      <c r="E128"/>
      <c r="F128" s="104"/>
      <c r="G128" s="104"/>
      <c r="H128" s="104"/>
      <c r="I128" s="104"/>
      <c r="J128" s="104"/>
      <c r="K128" s="104"/>
      <c r="L128" s="104"/>
      <c r="M128" s="104"/>
      <c r="N128" s="104"/>
      <c r="O128" s="104"/>
      <c r="P128" s="104"/>
      <c r="Q128" s="104"/>
      <c r="R128" s="104"/>
      <c r="S128" s="147"/>
      <c r="T128" s="146"/>
      <c r="U128" s="542">
        <v>68</v>
      </c>
      <c r="V128" s="734"/>
      <c r="W128" s="673"/>
      <c r="X128"/>
      <c r="Y128" s="104"/>
      <c r="Z128" s="104"/>
      <c r="AA128" s="104"/>
      <c r="AB128" s="104"/>
      <c r="AC128" s="104"/>
      <c r="AD128" s="104"/>
      <c r="AE128" s="104"/>
      <c r="AF128" s="104"/>
      <c r="AG128" s="104"/>
      <c r="AH128" s="104"/>
      <c r="AI128" s="104"/>
      <c r="AJ128" s="104"/>
      <c r="AK128" s="104"/>
      <c r="AL128" s="147"/>
      <c r="AM128" s="146"/>
      <c r="AN128" s="542">
        <v>68</v>
      </c>
      <c r="AO128" s="734"/>
      <c r="AP128" s="673"/>
      <c r="AQ128"/>
      <c r="AR128" s="104"/>
      <c r="AS128" s="104"/>
      <c r="AT128" s="104"/>
      <c r="AU128" s="104"/>
      <c r="AV128" s="104"/>
      <c r="AW128" s="104"/>
      <c r="AX128" s="104"/>
      <c r="AY128" s="104"/>
      <c r="AZ128" s="104"/>
      <c r="BA128" s="104"/>
      <c r="BB128" s="104"/>
      <c r="BC128" s="104"/>
      <c r="BD128" s="104"/>
      <c r="BE128" s="147"/>
      <c r="BF128" s="146"/>
      <c r="BG128" s="542">
        <v>68</v>
      </c>
      <c r="BH128" s="734"/>
      <c r="BI128" s="673"/>
      <c r="BJ128"/>
      <c r="BK128" s="104"/>
      <c r="BL128" s="104"/>
      <c r="BM128" s="104"/>
      <c r="BN128" s="104"/>
      <c r="BO128" s="104"/>
      <c r="BP128" s="104"/>
      <c r="BQ128" s="104"/>
      <c r="BR128" s="104"/>
      <c r="BS128" s="104"/>
      <c r="BT128" s="104"/>
      <c r="BU128" s="104"/>
      <c r="BV128" s="104"/>
      <c r="BW128" s="104"/>
      <c r="BX128" s="147"/>
    </row>
    <row r="129" spans="1:76">
      <c r="A129" s="146"/>
      <c r="B129" s="542">
        <v>69</v>
      </c>
      <c r="C129" s="734"/>
      <c r="D129" s="673"/>
      <c r="E129"/>
      <c r="F129" s="104"/>
      <c r="G129" s="104"/>
      <c r="H129" s="104"/>
      <c r="I129" s="104"/>
      <c r="J129" s="104"/>
      <c r="K129" s="104"/>
      <c r="L129" s="104"/>
      <c r="M129" s="104"/>
      <c r="N129" s="104"/>
      <c r="O129" s="104"/>
      <c r="P129" s="104"/>
      <c r="Q129" s="104"/>
      <c r="R129" s="104"/>
      <c r="S129" s="147"/>
      <c r="T129" s="146"/>
      <c r="U129" s="542">
        <v>69</v>
      </c>
      <c r="V129" s="734"/>
      <c r="W129" s="673"/>
      <c r="X129"/>
      <c r="Y129" s="104"/>
      <c r="Z129" s="104"/>
      <c r="AA129" s="104"/>
      <c r="AB129" s="104"/>
      <c r="AC129" s="104"/>
      <c r="AD129" s="104"/>
      <c r="AE129" s="104"/>
      <c r="AF129" s="104"/>
      <c r="AG129" s="104"/>
      <c r="AH129" s="104"/>
      <c r="AI129" s="104"/>
      <c r="AJ129" s="104"/>
      <c r="AK129" s="104"/>
      <c r="AL129" s="147"/>
      <c r="AM129" s="146"/>
      <c r="AN129" s="542">
        <v>69</v>
      </c>
      <c r="AO129" s="734"/>
      <c r="AP129" s="673"/>
      <c r="AQ129"/>
      <c r="AR129" s="104"/>
      <c r="AS129" s="104"/>
      <c r="AT129" s="104"/>
      <c r="AU129" s="104"/>
      <c r="AV129" s="104"/>
      <c r="AW129" s="104"/>
      <c r="AX129" s="104"/>
      <c r="AY129" s="104"/>
      <c r="AZ129" s="104"/>
      <c r="BA129" s="104"/>
      <c r="BB129" s="104"/>
      <c r="BC129" s="104"/>
      <c r="BD129" s="104"/>
      <c r="BE129" s="147"/>
      <c r="BF129" s="146"/>
      <c r="BG129" s="542">
        <v>69</v>
      </c>
      <c r="BH129" s="734"/>
      <c r="BI129" s="673"/>
      <c r="BJ129"/>
      <c r="BK129" s="104"/>
      <c r="BL129" s="104"/>
      <c r="BM129" s="104"/>
      <c r="BN129" s="104"/>
      <c r="BO129" s="104"/>
      <c r="BP129" s="104"/>
      <c r="BQ129" s="104"/>
      <c r="BR129" s="104"/>
      <c r="BS129" s="104"/>
      <c r="BT129" s="104"/>
      <c r="BU129" s="104"/>
      <c r="BV129" s="104"/>
      <c r="BW129" s="104"/>
      <c r="BX129" s="147"/>
    </row>
    <row r="130" spans="1:76">
      <c r="A130" s="146"/>
      <c r="B130" s="542">
        <v>70</v>
      </c>
      <c r="C130" s="734"/>
      <c r="D130" s="673"/>
      <c r="E130"/>
      <c r="F130" s="104"/>
      <c r="G130" s="104"/>
      <c r="H130" s="104"/>
      <c r="I130" s="104"/>
      <c r="J130" s="104"/>
      <c r="K130" s="104"/>
      <c r="L130" s="104"/>
      <c r="M130" s="104"/>
      <c r="N130" s="104"/>
      <c r="O130" s="104"/>
      <c r="P130" s="104"/>
      <c r="Q130" s="104"/>
      <c r="R130" s="104"/>
      <c r="S130" s="147"/>
      <c r="T130" s="146"/>
      <c r="U130" s="542">
        <v>70</v>
      </c>
      <c r="V130" s="734"/>
      <c r="W130" s="673"/>
      <c r="X130"/>
      <c r="Y130" s="104"/>
      <c r="Z130" s="104"/>
      <c r="AA130" s="104"/>
      <c r="AB130" s="104"/>
      <c r="AC130" s="104"/>
      <c r="AD130" s="104"/>
      <c r="AE130" s="104"/>
      <c r="AF130" s="104"/>
      <c r="AG130" s="104"/>
      <c r="AH130" s="104"/>
      <c r="AI130" s="104"/>
      <c r="AJ130" s="104"/>
      <c r="AK130" s="104"/>
      <c r="AL130" s="147"/>
      <c r="AM130" s="146"/>
      <c r="AN130" s="542">
        <v>70</v>
      </c>
      <c r="AO130" s="734"/>
      <c r="AP130" s="673"/>
      <c r="AQ130"/>
      <c r="AR130" s="104"/>
      <c r="AS130" s="104"/>
      <c r="AT130" s="104"/>
      <c r="AU130" s="104"/>
      <c r="AV130" s="104"/>
      <c r="AW130" s="104"/>
      <c r="AX130" s="104"/>
      <c r="AY130" s="104"/>
      <c r="AZ130" s="104"/>
      <c r="BA130" s="104"/>
      <c r="BB130" s="104"/>
      <c r="BC130" s="104"/>
      <c r="BD130" s="104"/>
      <c r="BE130" s="147"/>
      <c r="BF130" s="146"/>
      <c r="BG130" s="542">
        <v>70</v>
      </c>
      <c r="BH130" s="734"/>
      <c r="BI130" s="673"/>
      <c r="BJ130"/>
      <c r="BK130" s="104"/>
      <c r="BL130" s="104"/>
      <c r="BM130" s="104"/>
      <c r="BN130" s="104"/>
      <c r="BO130" s="104"/>
      <c r="BP130" s="104"/>
      <c r="BQ130" s="104"/>
      <c r="BR130" s="104"/>
      <c r="BS130" s="104"/>
      <c r="BT130" s="104"/>
      <c r="BU130" s="104"/>
      <c r="BV130" s="104"/>
      <c r="BW130" s="104"/>
      <c r="BX130" s="147"/>
    </row>
    <row r="131" spans="1:76">
      <c r="A131" s="146"/>
      <c r="B131" s="542">
        <v>71</v>
      </c>
      <c r="C131" s="734"/>
      <c r="D131" s="673"/>
      <c r="E131"/>
      <c r="F131" s="104"/>
      <c r="G131" s="104"/>
      <c r="H131" s="104"/>
      <c r="I131" s="104"/>
      <c r="J131" s="104"/>
      <c r="K131" s="104"/>
      <c r="L131" s="104"/>
      <c r="M131" s="104"/>
      <c r="N131" s="104"/>
      <c r="O131" s="104"/>
      <c r="P131" s="104"/>
      <c r="Q131" s="104"/>
      <c r="R131" s="104"/>
      <c r="S131" s="147"/>
      <c r="T131" s="146"/>
      <c r="U131" s="542">
        <v>71</v>
      </c>
      <c r="V131" s="734"/>
      <c r="W131" s="673"/>
      <c r="X131"/>
      <c r="Y131" s="104"/>
      <c r="Z131" s="104"/>
      <c r="AA131" s="104"/>
      <c r="AB131" s="104"/>
      <c r="AC131" s="104"/>
      <c r="AD131" s="104"/>
      <c r="AE131" s="104"/>
      <c r="AF131" s="104"/>
      <c r="AG131" s="104"/>
      <c r="AH131" s="104"/>
      <c r="AI131" s="104"/>
      <c r="AJ131" s="104"/>
      <c r="AK131" s="104"/>
      <c r="AL131" s="147"/>
      <c r="AM131" s="146"/>
      <c r="AN131" s="542">
        <v>71</v>
      </c>
      <c r="AO131" s="734"/>
      <c r="AP131" s="673"/>
      <c r="AQ131"/>
      <c r="AR131" s="104"/>
      <c r="AS131" s="104"/>
      <c r="AT131" s="104"/>
      <c r="AU131" s="104"/>
      <c r="AV131" s="104"/>
      <c r="AW131" s="104"/>
      <c r="AX131" s="104"/>
      <c r="AY131" s="104"/>
      <c r="AZ131" s="104"/>
      <c r="BA131" s="104"/>
      <c r="BB131" s="104"/>
      <c r="BC131" s="104"/>
      <c r="BD131" s="104"/>
      <c r="BE131" s="147"/>
      <c r="BF131" s="146"/>
      <c r="BG131" s="542">
        <v>71</v>
      </c>
      <c r="BH131" s="734"/>
      <c r="BI131" s="673"/>
      <c r="BJ131"/>
      <c r="BK131" s="104"/>
      <c r="BL131" s="104"/>
      <c r="BM131" s="104"/>
      <c r="BN131" s="104"/>
      <c r="BO131" s="104"/>
      <c r="BP131" s="104"/>
      <c r="BQ131" s="104"/>
      <c r="BR131" s="104"/>
      <c r="BS131" s="104"/>
      <c r="BT131" s="104"/>
      <c r="BU131" s="104"/>
      <c r="BV131" s="104"/>
      <c r="BW131" s="104"/>
      <c r="BX131" s="147"/>
    </row>
    <row r="132" spans="1:76">
      <c r="A132" s="146"/>
      <c r="B132" s="542">
        <v>72</v>
      </c>
      <c r="C132" s="734"/>
      <c r="D132" s="673"/>
      <c r="E132"/>
      <c r="F132" s="104"/>
      <c r="G132" s="104"/>
      <c r="H132" s="104"/>
      <c r="I132" s="104"/>
      <c r="J132" s="104"/>
      <c r="K132" s="104"/>
      <c r="L132" s="104"/>
      <c r="M132" s="104"/>
      <c r="N132" s="104"/>
      <c r="O132" s="104"/>
      <c r="P132" s="104"/>
      <c r="Q132" s="104"/>
      <c r="R132" s="104"/>
      <c r="S132" s="147"/>
      <c r="T132" s="146"/>
      <c r="U132" s="542">
        <v>72</v>
      </c>
      <c r="V132" s="734"/>
      <c r="W132" s="673"/>
      <c r="X132"/>
      <c r="Y132" s="104"/>
      <c r="Z132" s="104"/>
      <c r="AA132" s="104"/>
      <c r="AB132" s="104"/>
      <c r="AC132" s="104"/>
      <c r="AD132" s="104"/>
      <c r="AE132" s="104"/>
      <c r="AF132" s="104"/>
      <c r="AG132" s="104"/>
      <c r="AH132" s="104"/>
      <c r="AI132" s="104"/>
      <c r="AJ132" s="104"/>
      <c r="AK132" s="104"/>
      <c r="AL132" s="147"/>
      <c r="AM132" s="146"/>
      <c r="AN132" s="542">
        <v>72</v>
      </c>
      <c r="AO132" s="734"/>
      <c r="AP132" s="673"/>
      <c r="AQ132"/>
      <c r="AR132" s="104"/>
      <c r="AS132" s="104"/>
      <c r="AT132" s="104"/>
      <c r="AU132" s="104"/>
      <c r="AV132" s="104"/>
      <c r="AW132" s="104"/>
      <c r="AX132" s="104"/>
      <c r="AY132" s="104"/>
      <c r="AZ132" s="104"/>
      <c r="BA132" s="104"/>
      <c r="BB132" s="104"/>
      <c r="BC132" s="104"/>
      <c r="BD132" s="104"/>
      <c r="BE132" s="147"/>
      <c r="BF132" s="146"/>
      <c r="BG132" s="542">
        <v>72</v>
      </c>
      <c r="BH132" s="734"/>
      <c r="BI132" s="673"/>
      <c r="BJ132"/>
      <c r="BK132" s="104"/>
      <c r="BL132" s="104"/>
      <c r="BM132" s="104"/>
      <c r="BN132" s="104"/>
      <c r="BO132" s="104"/>
      <c r="BP132" s="104"/>
      <c r="BQ132" s="104"/>
      <c r="BR132" s="104"/>
      <c r="BS132" s="104"/>
      <c r="BT132" s="104"/>
      <c r="BU132" s="104"/>
      <c r="BV132" s="104"/>
      <c r="BW132" s="104"/>
      <c r="BX132" s="147"/>
    </row>
    <row r="133" spans="1:76">
      <c r="A133" s="146"/>
      <c r="B133" s="542">
        <v>73</v>
      </c>
      <c r="C133" s="734"/>
      <c r="D133" s="673"/>
      <c r="E133"/>
      <c r="F133" s="104"/>
      <c r="G133" s="104"/>
      <c r="H133" s="104"/>
      <c r="I133" s="104"/>
      <c r="J133" s="104"/>
      <c r="K133" s="104"/>
      <c r="L133" s="104"/>
      <c r="M133" s="104"/>
      <c r="N133" s="104"/>
      <c r="O133" s="104"/>
      <c r="P133" s="104"/>
      <c r="Q133" s="104"/>
      <c r="R133" s="104"/>
      <c r="S133" s="147"/>
      <c r="T133" s="146"/>
      <c r="U133" s="542">
        <v>73</v>
      </c>
      <c r="V133" s="734"/>
      <c r="W133" s="673"/>
      <c r="X133"/>
      <c r="Y133" s="104"/>
      <c r="Z133" s="104"/>
      <c r="AA133" s="104"/>
      <c r="AB133" s="104"/>
      <c r="AC133" s="104"/>
      <c r="AD133" s="104"/>
      <c r="AE133" s="104"/>
      <c r="AF133" s="104"/>
      <c r="AG133" s="104"/>
      <c r="AH133" s="104"/>
      <c r="AI133" s="104"/>
      <c r="AJ133" s="104"/>
      <c r="AK133" s="104"/>
      <c r="AL133" s="147"/>
      <c r="AM133" s="146"/>
      <c r="AN133" s="542">
        <v>73</v>
      </c>
      <c r="AO133" s="734"/>
      <c r="AP133" s="673"/>
      <c r="AQ133"/>
      <c r="AR133" s="104"/>
      <c r="AS133" s="104"/>
      <c r="AT133" s="104"/>
      <c r="AU133" s="104"/>
      <c r="AV133" s="104"/>
      <c r="AW133" s="104"/>
      <c r="AX133" s="104"/>
      <c r="AY133" s="104"/>
      <c r="AZ133" s="104"/>
      <c r="BA133" s="104"/>
      <c r="BB133" s="104"/>
      <c r="BC133" s="104"/>
      <c r="BD133" s="104"/>
      <c r="BE133" s="147"/>
      <c r="BF133" s="146"/>
      <c r="BG133" s="542">
        <v>73</v>
      </c>
      <c r="BH133" s="734"/>
      <c r="BI133" s="673"/>
      <c r="BJ133"/>
      <c r="BK133" s="104"/>
      <c r="BL133" s="104"/>
      <c r="BM133" s="104"/>
      <c r="BN133" s="104"/>
      <c r="BO133" s="104"/>
      <c r="BP133" s="104"/>
      <c r="BQ133" s="104"/>
      <c r="BR133" s="104"/>
      <c r="BS133" s="104"/>
      <c r="BT133" s="104"/>
      <c r="BU133" s="104"/>
      <c r="BV133" s="104"/>
      <c r="BW133" s="104"/>
      <c r="BX133" s="147"/>
    </row>
    <row r="134" spans="1:76">
      <c r="A134" s="146"/>
      <c r="B134" s="542">
        <v>74</v>
      </c>
      <c r="C134" s="734"/>
      <c r="D134" s="673"/>
      <c r="E134"/>
      <c r="F134" s="104"/>
      <c r="G134" s="104"/>
      <c r="H134" s="104"/>
      <c r="I134" s="104"/>
      <c r="J134" s="104"/>
      <c r="K134" s="104"/>
      <c r="L134" s="104"/>
      <c r="M134" s="104"/>
      <c r="N134" s="104"/>
      <c r="O134" s="104"/>
      <c r="P134" s="104"/>
      <c r="Q134" s="104"/>
      <c r="R134" s="104"/>
      <c r="S134" s="147"/>
      <c r="T134" s="146"/>
      <c r="U134" s="542">
        <v>74</v>
      </c>
      <c r="V134" s="734"/>
      <c r="W134" s="673"/>
      <c r="X134"/>
      <c r="Y134" s="104"/>
      <c r="Z134" s="104"/>
      <c r="AA134" s="104"/>
      <c r="AB134" s="104"/>
      <c r="AC134" s="104"/>
      <c r="AD134" s="104"/>
      <c r="AE134" s="104"/>
      <c r="AF134" s="104"/>
      <c r="AG134" s="104"/>
      <c r="AH134" s="104"/>
      <c r="AI134" s="104"/>
      <c r="AJ134" s="104"/>
      <c r="AK134" s="104"/>
      <c r="AL134" s="147"/>
      <c r="AM134" s="146"/>
      <c r="AN134" s="542">
        <v>74</v>
      </c>
      <c r="AO134" s="734"/>
      <c r="AP134" s="673"/>
      <c r="AQ134"/>
      <c r="AR134" s="104"/>
      <c r="AS134" s="104"/>
      <c r="AT134" s="104"/>
      <c r="AU134" s="104"/>
      <c r="AV134" s="104"/>
      <c r="AW134" s="104"/>
      <c r="AX134" s="104"/>
      <c r="AY134" s="104"/>
      <c r="AZ134" s="104"/>
      <c r="BA134" s="104"/>
      <c r="BB134" s="104"/>
      <c r="BC134" s="104"/>
      <c r="BD134" s="104"/>
      <c r="BE134" s="147"/>
      <c r="BF134" s="146"/>
      <c r="BG134" s="542">
        <v>74</v>
      </c>
      <c r="BH134" s="734"/>
      <c r="BI134" s="673"/>
      <c r="BJ134"/>
      <c r="BK134" s="104"/>
      <c r="BL134" s="104"/>
      <c r="BM134" s="104"/>
      <c r="BN134" s="104"/>
      <c r="BO134" s="104"/>
      <c r="BP134" s="104"/>
      <c r="BQ134" s="104"/>
      <c r="BR134" s="104"/>
      <c r="BS134" s="104"/>
      <c r="BT134" s="104"/>
      <c r="BU134" s="104"/>
      <c r="BV134" s="104"/>
      <c r="BW134" s="104"/>
      <c r="BX134" s="147"/>
    </row>
    <row r="135" spans="1:76">
      <c r="A135" s="146"/>
      <c r="B135" s="542">
        <v>75</v>
      </c>
      <c r="C135" s="734"/>
      <c r="D135" s="673"/>
      <c r="E135"/>
      <c r="F135" s="104"/>
      <c r="G135" s="104"/>
      <c r="H135" s="104"/>
      <c r="I135" s="104"/>
      <c r="J135" s="104"/>
      <c r="K135" s="104"/>
      <c r="L135" s="104"/>
      <c r="M135" s="104"/>
      <c r="N135" s="104"/>
      <c r="O135" s="104"/>
      <c r="P135" s="104"/>
      <c r="Q135" s="104"/>
      <c r="R135" s="104"/>
      <c r="S135" s="147"/>
      <c r="T135" s="146"/>
      <c r="U135" s="542">
        <v>75</v>
      </c>
      <c r="V135" s="734"/>
      <c r="W135" s="673"/>
      <c r="X135"/>
      <c r="Y135" s="104"/>
      <c r="Z135" s="104"/>
      <c r="AA135" s="104"/>
      <c r="AB135" s="104"/>
      <c r="AC135" s="104"/>
      <c r="AD135" s="104"/>
      <c r="AE135" s="104"/>
      <c r="AF135" s="104"/>
      <c r="AG135" s="104"/>
      <c r="AH135" s="104"/>
      <c r="AI135" s="104"/>
      <c r="AJ135" s="104"/>
      <c r="AK135" s="104"/>
      <c r="AL135" s="147"/>
      <c r="AM135" s="146"/>
      <c r="AN135" s="542">
        <v>75</v>
      </c>
      <c r="AO135" s="734"/>
      <c r="AP135" s="673"/>
      <c r="AQ135"/>
      <c r="AR135" s="104"/>
      <c r="AS135" s="104"/>
      <c r="AT135" s="104"/>
      <c r="AU135" s="104"/>
      <c r="AV135" s="104"/>
      <c r="AW135" s="104"/>
      <c r="AX135" s="104"/>
      <c r="AY135" s="104"/>
      <c r="AZ135" s="104"/>
      <c r="BA135" s="104"/>
      <c r="BB135" s="104"/>
      <c r="BC135" s="104"/>
      <c r="BD135" s="104"/>
      <c r="BE135" s="147"/>
      <c r="BF135" s="146"/>
      <c r="BG135" s="542">
        <v>75</v>
      </c>
      <c r="BH135" s="734"/>
      <c r="BI135" s="673"/>
      <c r="BJ135"/>
      <c r="BK135" s="104"/>
      <c r="BL135" s="104"/>
      <c r="BM135" s="104"/>
      <c r="BN135" s="104"/>
      <c r="BO135" s="104"/>
      <c r="BP135" s="104"/>
      <c r="BQ135" s="104"/>
      <c r="BR135" s="104"/>
      <c r="BS135" s="104"/>
      <c r="BT135" s="104"/>
      <c r="BU135" s="104"/>
      <c r="BV135" s="104"/>
      <c r="BW135" s="104"/>
      <c r="BX135" s="147"/>
    </row>
    <row r="136" spans="1:76">
      <c r="A136" s="146"/>
      <c r="B136" s="542">
        <v>76</v>
      </c>
      <c r="C136" s="734"/>
      <c r="D136" s="673"/>
      <c r="E136"/>
      <c r="F136" s="104"/>
      <c r="G136" s="104"/>
      <c r="H136" s="104"/>
      <c r="I136" s="104"/>
      <c r="J136" s="104"/>
      <c r="K136" s="104"/>
      <c r="L136" s="104"/>
      <c r="M136" s="104"/>
      <c r="N136" s="104"/>
      <c r="O136" s="104"/>
      <c r="P136" s="104"/>
      <c r="Q136" s="104"/>
      <c r="R136" s="104"/>
      <c r="S136" s="147"/>
      <c r="T136" s="146"/>
      <c r="U136" s="542">
        <v>76</v>
      </c>
      <c r="V136" s="734"/>
      <c r="W136" s="673"/>
      <c r="X136"/>
      <c r="Y136" s="104"/>
      <c r="Z136" s="104"/>
      <c r="AA136" s="104"/>
      <c r="AB136" s="104"/>
      <c r="AC136" s="104"/>
      <c r="AD136" s="104"/>
      <c r="AE136" s="104"/>
      <c r="AF136" s="104"/>
      <c r="AG136" s="104"/>
      <c r="AH136" s="104"/>
      <c r="AI136" s="104"/>
      <c r="AJ136" s="104"/>
      <c r="AK136" s="104"/>
      <c r="AL136" s="147"/>
      <c r="AM136" s="146"/>
      <c r="AN136" s="542">
        <v>76</v>
      </c>
      <c r="AO136" s="734"/>
      <c r="AP136" s="673"/>
      <c r="AQ136"/>
      <c r="AR136" s="104"/>
      <c r="AS136" s="104"/>
      <c r="AT136" s="104"/>
      <c r="AU136" s="104"/>
      <c r="AV136" s="104"/>
      <c r="AW136" s="104"/>
      <c r="AX136" s="104"/>
      <c r="AY136" s="104"/>
      <c r="AZ136" s="104"/>
      <c r="BA136" s="104"/>
      <c r="BB136" s="104"/>
      <c r="BC136" s="104"/>
      <c r="BD136" s="104"/>
      <c r="BE136" s="147"/>
      <c r="BF136" s="146"/>
      <c r="BG136" s="542">
        <v>76</v>
      </c>
      <c r="BH136" s="734"/>
      <c r="BI136" s="673"/>
      <c r="BJ136"/>
      <c r="BK136" s="104"/>
      <c r="BL136" s="104"/>
      <c r="BM136" s="104"/>
      <c r="BN136" s="104"/>
      <c r="BO136" s="104"/>
      <c r="BP136" s="104"/>
      <c r="BQ136" s="104"/>
      <c r="BR136" s="104"/>
      <c r="BS136" s="104"/>
      <c r="BT136" s="104"/>
      <c r="BU136" s="104"/>
      <c r="BV136" s="104"/>
      <c r="BW136" s="104"/>
      <c r="BX136" s="147"/>
    </row>
    <row r="137" spans="1:76">
      <c r="A137" s="146"/>
      <c r="B137" s="542">
        <v>77</v>
      </c>
      <c r="C137" s="734"/>
      <c r="D137" s="673"/>
      <c r="E137"/>
      <c r="F137" s="104"/>
      <c r="G137" s="104"/>
      <c r="H137" s="104"/>
      <c r="I137" s="104"/>
      <c r="J137" s="104"/>
      <c r="K137" s="104"/>
      <c r="L137" s="104"/>
      <c r="M137" s="104"/>
      <c r="N137" s="104"/>
      <c r="O137" s="104"/>
      <c r="P137" s="104"/>
      <c r="Q137" s="104"/>
      <c r="R137" s="104"/>
      <c r="S137" s="147"/>
      <c r="T137" s="146"/>
      <c r="U137" s="542">
        <v>77</v>
      </c>
      <c r="V137" s="734"/>
      <c r="W137" s="673"/>
      <c r="X137"/>
      <c r="Y137" s="104"/>
      <c r="Z137" s="104"/>
      <c r="AA137" s="104"/>
      <c r="AB137" s="104"/>
      <c r="AC137" s="104"/>
      <c r="AD137" s="104"/>
      <c r="AE137" s="104"/>
      <c r="AF137" s="104"/>
      <c r="AG137" s="104"/>
      <c r="AH137" s="104"/>
      <c r="AI137" s="104"/>
      <c r="AJ137" s="104"/>
      <c r="AK137" s="104"/>
      <c r="AL137" s="147"/>
      <c r="AM137" s="146"/>
      <c r="AN137" s="542">
        <v>77</v>
      </c>
      <c r="AO137" s="734"/>
      <c r="AP137" s="673"/>
      <c r="AQ137"/>
      <c r="AR137" s="104"/>
      <c r="AS137" s="104"/>
      <c r="AT137" s="104"/>
      <c r="AU137" s="104"/>
      <c r="AV137" s="104"/>
      <c r="AW137" s="104"/>
      <c r="AX137" s="104"/>
      <c r="AY137" s="104"/>
      <c r="AZ137" s="104"/>
      <c r="BA137" s="104"/>
      <c r="BB137" s="104"/>
      <c r="BC137" s="104"/>
      <c r="BD137" s="104"/>
      <c r="BE137" s="147"/>
      <c r="BF137" s="146"/>
      <c r="BG137" s="542">
        <v>77</v>
      </c>
      <c r="BH137" s="734"/>
      <c r="BI137" s="673"/>
      <c r="BJ137"/>
      <c r="BK137" s="104"/>
      <c r="BL137" s="104"/>
      <c r="BM137" s="104"/>
      <c r="BN137" s="104"/>
      <c r="BO137" s="104"/>
      <c r="BP137" s="104"/>
      <c r="BQ137" s="104"/>
      <c r="BR137" s="104"/>
      <c r="BS137" s="104"/>
      <c r="BT137" s="104"/>
      <c r="BU137" s="104"/>
      <c r="BV137" s="104"/>
      <c r="BW137" s="104"/>
      <c r="BX137" s="147"/>
    </row>
    <row r="138" spans="1:76">
      <c r="A138" s="146"/>
      <c r="B138" s="542">
        <v>78</v>
      </c>
      <c r="C138" s="734"/>
      <c r="D138" s="673"/>
      <c r="E138"/>
      <c r="F138" s="104"/>
      <c r="G138" s="104"/>
      <c r="H138" s="104"/>
      <c r="I138" s="104"/>
      <c r="J138" s="104"/>
      <c r="K138" s="104"/>
      <c r="L138" s="104"/>
      <c r="M138" s="104"/>
      <c r="N138" s="104"/>
      <c r="O138" s="104"/>
      <c r="P138" s="104"/>
      <c r="Q138" s="104"/>
      <c r="R138" s="104"/>
      <c r="S138" s="147"/>
      <c r="T138" s="146"/>
      <c r="U138" s="542">
        <v>78</v>
      </c>
      <c r="V138" s="734"/>
      <c r="W138" s="673"/>
      <c r="X138"/>
      <c r="Y138" s="104"/>
      <c r="Z138" s="104"/>
      <c r="AA138" s="104"/>
      <c r="AB138" s="104"/>
      <c r="AC138" s="104"/>
      <c r="AD138" s="104"/>
      <c r="AE138" s="104"/>
      <c r="AF138" s="104"/>
      <c r="AG138" s="104"/>
      <c r="AH138" s="104"/>
      <c r="AI138" s="104"/>
      <c r="AJ138" s="104"/>
      <c r="AK138" s="104"/>
      <c r="AL138" s="147"/>
      <c r="AM138" s="146"/>
      <c r="AN138" s="542">
        <v>78</v>
      </c>
      <c r="AO138" s="734"/>
      <c r="AP138" s="673"/>
      <c r="AQ138"/>
      <c r="AR138" s="104"/>
      <c r="AS138" s="104"/>
      <c r="AT138" s="104"/>
      <c r="AU138" s="104"/>
      <c r="AV138" s="104"/>
      <c r="AW138" s="104"/>
      <c r="AX138" s="104"/>
      <c r="AY138" s="104"/>
      <c r="AZ138" s="104"/>
      <c r="BA138" s="104"/>
      <c r="BB138" s="104"/>
      <c r="BC138" s="104"/>
      <c r="BD138" s="104"/>
      <c r="BE138" s="147"/>
      <c r="BF138" s="146"/>
      <c r="BG138" s="542">
        <v>78</v>
      </c>
      <c r="BH138" s="734"/>
      <c r="BI138" s="673"/>
      <c r="BJ138"/>
      <c r="BK138" s="104"/>
      <c r="BL138" s="104"/>
      <c r="BM138" s="104"/>
      <c r="BN138" s="104"/>
      <c r="BO138" s="104"/>
      <c r="BP138" s="104"/>
      <c r="BQ138" s="104"/>
      <c r="BR138" s="104"/>
      <c r="BS138" s="104"/>
      <c r="BT138" s="104"/>
      <c r="BU138" s="104"/>
      <c r="BV138" s="104"/>
      <c r="BW138" s="104"/>
      <c r="BX138" s="147"/>
    </row>
    <row r="139" spans="1:76">
      <c r="A139" s="146"/>
      <c r="B139" s="542">
        <v>79</v>
      </c>
      <c r="C139" s="734"/>
      <c r="D139" s="673"/>
      <c r="E139"/>
      <c r="F139" s="104"/>
      <c r="G139" s="104"/>
      <c r="H139" s="104"/>
      <c r="I139" s="104"/>
      <c r="J139" s="104"/>
      <c r="K139" s="104"/>
      <c r="L139" s="104"/>
      <c r="M139" s="104"/>
      <c r="N139" s="104"/>
      <c r="O139" s="104"/>
      <c r="P139" s="104"/>
      <c r="Q139" s="104"/>
      <c r="R139" s="104"/>
      <c r="S139" s="147"/>
      <c r="T139" s="146"/>
      <c r="U139" s="542">
        <v>79</v>
      </c>
      <c r="V139" s="734"/>
      <c r="W139" s="673"/>
      <c r="X139"/>
      <c r="Y139" s="104"/>
      <c r="Z139" s="104"/>
      <c r="AA139" s="104"/>
      <c r="AB139" s="104"/>
      <c r="AC139" s="104"/>
      <c r="AD139" s="104"/>
      <c r="AE139" s="104"/>
      <c r="AF139" s="104"/>
      <c r="AG139" s="104"/>
      <c r="AH139" s="104"/>
      <c r="AI139" s="104"/>
      <c r="AJ139" s="104"/>
      <c r="AK139" s="104"/>
      <c r="AL139" s="147"/>
      <c r="AM139" s="146"/>
      <c r="AN139" s="542">
        <v>79</v>
      </c>
      <c r="AO139" s="734"/>
      <c r="AP139" s="673"/>
      <c r="AQ139"/>
      <c r="AR139" s="104"/>
      <c r="AS139" s="104"/>
      <c r="AT139" s="104"/>
      <c r="AU139" s="104"/>
      <c r="AV139" s="104"/>
      <c r="AW139" s="104"/>
      <c r="AX139" s="104"/>
      <c r="AY139" s="104"/>
      <c r="AZ139" s="104"/>
      <c r="BA139" s="104"/>
      <c r="BB139" s="104"/>
      <c r="BC139" s="104"/>
      <c r="BD139" s="104"/>
      <c r="BE139" s="147"/>
      <c r="BF139" s="146"/>
      <c r="BG139" s="542">
        <v>79</v>
      </c>
      <c r="BH139" s="734"/>
      <c r="BI139" s="673"/>
      <c r="BJ139"/>
      <c r="BK139" s="104"/>
      <c r="BL139" s="104"/>
      <c r="BM139" s="104"/>
      <c r="BN139" s="104"/>
      <c r="BO139" s="104"/>
      <c r="BP139" s="104"/>
      <c r="BQ139" s="104"/>
      <c r="BR139" s="104"/>
      <c r="BS139" s="104"/>
      <c r="BT139" s="104"/>
      <c r="BU139" s="104"/>
      <c r="BV139" s="104"/>
      <c r="BW139" s="104"/>
      <c r="BX139" s="147"/>
    </row>
    <row r="140" spans="1:76">
      <c r="A140" s="146"/>
      <c r="B140" s="542">
        <v>80</v>
      </c>
      <c r="C140" s="734"/>
      <c r="D140" s="673"/>
      <c r="E140"/>
      <c r="F140" s="104"/>
      <c r="G140" s="104"/>
      <c r="H140" s="104"/>
      <c r="I140" s="104"/>
      <c r="J140" s="104"/>
      <c r="K140" s="104"/>
      <c r="L140" s="104"/>
      <c r="M140" s="104"/>
      <c r="N140" s="104"/>
      <c r="O140" s="104"/>
      <c r="P140" s="104"/>
      <c r="Q140" s="104"/>
      <c r="R140" s="104"/>
      <c r="S140" s="147"/>
      <c r="T140" s="146"/>
      <c r="U140" s="542">
        <v>80</v>
      </c>
      <c r="V140" s="734"/>
      <c r="W140" s="673"/>
      <c r="X140"/>
      <c r="Y140" s="104"/>
      <c r="Z140" s="104"/>
      <c r="AA140" s="104"/>
      <c r="AB140" s="104"/>
      <c r="AC140" s="104"/>
      <c r="AD140" s="104"/>
      <c r="AE140" s="104"/>
      <c r="AF140" s="104"/>
      <c r="AG140" s="104"/>
      <c r="AH140" s="104"/>
      <c r="AI140" s="104"/>
      <c r="AJ140" s="104"/>
      <c r="AK140" s="104"/>
      <c r="AL140" s="147"/>
      <c r="AM140" s="146"/>
      <c r="AN140" s="542">
        <v>80</v>
      </c>
      <c r="AO140" s="734"/>
      <c r="AP140" s="673"/>
      <c r="AQ140"/>
      <c r="AR140" s="104"/>
      <c r="AS140" s="104"/>
      <c r="AT140" s="104"/>
      <c r="AU140" s="104"/>
      <c r="AV140" s="104"/>
      <c r="AW140" s="104"/>
      <c r="AX140" s="104"/>
      <c r="AY140" s="104"/>
      <c r="AZ140" s="104"/>
      <c r="BA140" s="104"/>
      <c r="BB140" s="104"/>
      <c r="BC140" s="104"/>
      <c r="BD140" s="104"/>
      <c r="BE140" s="147"/>
      <c r="BF140" s="146"/>
      <c r="BG140" s="542">
        <v>80</v>
      </c>
      <c r="BH140" s="734"/>
      <c r="BI140" s="673"/>
      <c r="BJ140"/>
      <c r="BK140" s="104"/>
      <c r="BL140" s="104"/>
      <c r="BM140" s="104"/>
      <c r="BN140" s="104"/>
      <c r="BO140" s="104"/>
      <c r="BP140" s="104"/>
      <c r="BQ140" s="104"/>
      <c r="BR140" s="104"/>
      <c r="BS140" s="104"/>
      <c r="BT140" s="104"/>
      <c r="BU140" s="104"/>
      <c r="BV140" s="104"/>
      <c r="BW140" s="104"/>
      <c r="BX140" s="147"/>
    </row>
    <row r="141" spans="1:76">
      <c r="A141" s="146"/>
      <c r="B141" s="542">
        <v>81</v>
      </c>
      <c r="C141" s="734"/>
      <c r="D141" s="673"/>
      <c r="E141"/>
      <c r="F141" s="104"/>
      <c r="G141" s="104"/>
      <c r="H141" s="104"/>
      <c r="I141" s="104"/>
      <c r="J141" s="104"/>
      <c r="K141" s="104"/>
      <c r="L141" s="104"/>
      <c r="M141" s="104"/>
      <c r="N141" s="104"/>
      <c r="O141" s="104"/>
      <c r="P141" s="104"/>
      <c r="Q141" s="104"/>
      <c r="R141" s="104"/>
      <c r="S141" s="147"/>
      <c r="T141" s="146"/>
      <c r="U141" s="542">
        <v>81</v>
      </c>
      <c r="V141" s="734"/>
      <c r="W141" s="673"/>
      <c r="X141"/>
      <c r="Y141" s="104"/>
      <c r="Z141" s="104"/>
      <c r="AA141" s="104"/>
      <c r="AB141" s="104"/>
      <c r="AC141" s="104"/>
      <c r="AD141" s="104"/>
      <c r="AE141" s="104"/>
      <c r="AF141" s="104"/>
      <c r="AG141" s="104"/>
      <c r="AH141" s="104"/>
      <c r="AI141" s="104"/>
      <c r="AJ141" s="104"/>
      <c r="AK141" s="104"/>
      <c r="AL141" s="147"/>
      <c r="AM141" s="146"/>
      <c r="AN141" s="542">
        <v>81</v>
      </c>
      <c r="AO141" s="734"/>
      <c r="AP141" s="673"/>
      <c r="AQ141"/>
      <c r="AR141" s="104"/>
      <c r="AS141" s="104"/>
      <c r="AT141" s="104"/>
      <c r="AU141" s="104"/>
      <c r="AV141" s="104"/>
      <c r="AW141" s="104"/>
      <c r="AX141" s="104"/>
      <c r="AY141" s="104"/>
      <c r="AZ141" s="104"/>
      <c r="BA141" s="104"/>
      <c r="BB141" s="104"/>
      <c r="BC141" s="104"/>
      <c r="BD141" s="104"/>
      <c r="BE141" s="147"/>
      <c r="BF141" s="146"/>
      <c r="BG141" s="542">
        <v>81</v>
      </c>
      <c r="BH141" s="734"/>
      <c r="BI141" s="673"/>
      <c r="BJ141"/>
      <c r="BK141" s="104"/>
      <c r="BL141" s="104"/>
      <c r="BM141" s="104"/>
      <c r="BN141" s="104"/>
      <c r="BO141" s="104"/>
      <c r="BP141" s="104"/>
      <c r="BQ141" s="104"/>
      <c r="BR141" s="104"/>
      <c r="BS141" s="104"/>
      <c r="BT141" s="104"/>
      <c r="BU141" s="104"/>
      <c r="BV141" s="104"/>
      <c r="BW141" s="104"/>
      <c r="BX141" s="147"/>
    </row>
    <row r="142" spans="1:76">
      <c r="A142" s="146"/>
      <c r="B142" s="542">
        <v>82</v>
      </c>
      <c r="C142" s="734"/>
      <c r="D142" s="673"/>
      <c r="E142"/>
      <c r="F142" s="104"/>
      <c r="G142" s="104"/>
      <c r="H142" s="104"/>
      <c r="I142" s="104"/>
      <c r="J142" s="104"/>
      <c r="K142" s="104"/>
      <c r="L142" s="104"/>
      <c r="M142" s="104"/>
      <c r="N142" s="104"/>
      <c r="O142" s="104"/>
      <c r="P142" s="104"/>
      <c r="Q142" s="104"/>
      <c r="R142" s="104"/>
      <c r="S142" s="147"/>
      <c r="T142" s="146"/>
      <c r="U142" s="542">
        <v>82</v>
      </c>
      <c r="V142" s="734"/>
      <c r="W142" s="673"/>
      <c r="X142"/>
      <c r="Y142" s="104"/>
      <c r="Z142" s="104"/>
      <c r="AA142" s="104"/>
      <c r="AB142" s="104"/>
      <c r="AC142" s="104"/>
      <c r="AD142" s="104"/>
      <c r="AE142" s="104"/>
      <c r="AF142" s="104"/>
      <c r="AG142" s="104"/>
      <c r="AH142" s="104"/>
      <c r="AI142" s="104"/>
      <c r="AJ142" s="104"/>
      <c r="AK142" s="104"/>
      <c r="AL142" s="147"/>
      <c r="AM142" s="146"/>
      <c r="AN142" s="542">
        <v>82</v>
      </c>
      <c r="AO142" s="734"/>
      <c r="AP142" s="673"/>
      <c r="AQ142"/>
      <c r="AR142" s="104"/>
      <c r="AS142" s="104"/>
      <c r="AT142" s="104"/>
      <c r="AU142" s="104"/>
      <c r="AV142" s="104"/>
      <c r="AW142" s="104"/>
      <c r="AX142" s="104"/>
      <c r="AY142" s="104"/>
      <c r="AZ142" s="104"/>
      <c r="BA142" s="104"/>
      <c r="BB142" s="104"/>
      <c r="BC142" s="104"/>
      <c r="BD142" s="104"/>
      <c r="BE142" s="147"/>
      <c r="BF142" s="146"/>
      <c r="BG142" s="542">
        <v>82</v>
      </c>
      <c r="BH142" s="734"/>
      <c r="BI142" s="673"/>
      <c r="BJ142"/>
      <c r="BK142" s="104"/>
      <c r="BL142" s="104"/>
      <c r="BM142" s="104"/>
      <c r="BN142" s="104"/>
      <c r="BO142" s="104"/>
      <c r="BP142" s="104"/>
      <c r="BQ142" s="104"/>
      <c r="BR142" s="104"/>
      <c r="BS142" s="104"/>
      <c r="BT142" s="104"/>
      <c r="BU142" s="104"/>
      <c r="BV142" s="104"/>
      <c r="BW142" s="104"/>
      <c r="BX142" s="147"/>
    </row>
    <row r="143" spans="1:76">
      <c r="A143" s="146"/>
      <c r="B143" s="542">
        <v>83</v>
      </c>
      <c r="C143" s="734"/>
      <c r="D143" s="673"/>
      <c r="E143"/>
      <c r="F143" s="104"/>
      <c r="G143" s="104"/>
      <c r="H143" s="104"/>
      <c r="I143" s="104"/>
      <c r="J143" s="104"/>
      <c r="K143" s="104"/>
      <c r="L143" s="104"/>
      <c r="M143" s="104"/>
      <c r="N143" s="104"/>
      <c r="O143" s="104"/>
      <c r="P143" s="104"/>
      <c r="Q143" s="104"/>
      <c r="R143" s="104"/>
      <c r="S143" s="147"/>
      <c r="T143" s="146"/>
      <c r="U143" s="542">
        <v>83</v>
      </c>
      <c r="V143" s="734"/>
      <c r="W143" s="673"/>
      <c r="X143"/>
      <c r="Y143" s="104"/>
      <c r="Z143" s="104"/>
      <c r="AA143" s="104"/>
      <c r="AB143" s="104"/>
      <c r="AC143" s="104"/>
      <c r="AD143" s="104"/>
      <c r="AE143" s="104"/>
      <c r="AF143" s="104"/>
      <c r="AG143" s="104"/>
      <c r="AH143" s="104"/>
      <c r="AI143" s="104"/>
      <c r="AJ143" s="104"/>
      <c r="AK143" s="104"/>
      <c r="AL143" s="147"/>
      <c r="AM143" s="146"/>
      <c r="AN143" s="542">
        <v>83</v>
      </c>
      <c r="AO143" s="734"/>
      <c r="AP143" s="673"/>
      <c r="AQ143"/>
      <c r="AR143" s="104"/>
      <c r="AS143" s="104"/>
      <c r="AT143" s="104"/>
      <c r="AU143" s="104"/>
      <c r="AV143" s="104"/>
      <c r="AW143" s="104"/>
      <c r="AX143" s="104"/>
      <c r="AY143" s="104"/>
      <c r="AZ143" s="104"/>
      <c r="BA143" s="104"/>
      <c r="BB143" s="104"/>
      <c r="BC143" s="104"/>
      <c r="BD143" s="104"/>
      <c r="BE143" s="147"/>
      <c r="BF143" s="146"/>
      <c r="BG143" s="542">
        <v>83</v>
      </c>
      <c r="BH143" s="734"/>
      <c r="BI143" s="673"/>
      <c r="BJ143"/>
      <c r="BK143" s="104"/>
      <c r="BL143" s="104"/>
      <c r="BM143" s="104"/>
      <c r="BN143" s="104"/>
      <c r="BO143" s="104"/>
      <c r="BP143" s="104"/>
      <c r="BQ143" s="104"/>
      <c r="BR143" s="104"/>
      <c r="BS143" s="104"/>
      <c r="BT143" s="104"/>
      <c r="BU143" s="104"/>
      <c r="BV143" s="104"/>
      <c r="BW143" s="104"/>
      <c r="BX143" s="147"/>
    </row>
    <row r="144" spans="1:76">
      <c r="A144" s="146"/>
      <c r="B144" s="542">
        <v>84</v>
      </c>
      <c r="C144" s="734"/>
      <c r="D144" s="673"/>
      <c r="E144"/>
      <c r="F144" s="104"/>
      <c r="G144" s="104"/>
      <c r="H144" s="104"/>
      <c r="I144" s="104"/>
      <c r="J144" s="104"/>
      <c r="K144" s="104"/>
      <c r="L144" s="104"/>
      <c r="M144" s="104"/>
      <c r="N144" s="104"/>
      <c r="O144" s="104"/>
      <c r="P144" s="104"/>
      <c r="Q144" s="104"/>
      <c r="R144" s="104"/>
      <c r="S144" s="147"/>
      <c r="T144" s="146"/>
      <c r="U144" s="542">
        <v>84</v>
      </c>
      <c r="V144" s="734"/>
      <c r="W144" s="673"/>
      <c r="X144"/>
      <c r="Y144" s="104"/>
      <c r="Z144" s="104"/>
      <c r="AA144" s="104"/>
      <c r="AB144" s="104"/>
      <c r="AC144" s="104"/>
      <c r="AD144" s="104"/>
      <c r="AE144" s="104"/>
      <c r="AF144" s="104"/>
      <c r="AG144" s="104"/>
      <c r="AH144" s="104"/>
      <c r="AI144" s="104"/>
      <c r="AJ144" s="104"/>
      <c r="AK144" s="104"/>
      <c r="AL144" s="147"/>
      <c r="AM144" s="146"/>
      <c r="AN144" s="542">
        <v>84</v>
      </c>
      <c r="AO144" s="734"/>
      <c r="AP144" s="673"/>
      <c r="AQ144"/>
      <c r="AR144" s="104"/>
      <c r="AS144" s="104"/>
      <c r="AT144" s="104"/>
      <c r="AU144" s="104"/>
      <c r="AV144" s="104"/>
      <c r="AW144" s="104"/>
      <c r="AX144" s="104"/>
      <c r="AY144" s="104"/>
      <c r="AZ144" s="104"/>
      <c r="BA144" s="104"/>
      <c r="BB144" s="104"/>
      <c r="BC144" s="104"/>
      <c r="BD144" s="104"/>
      <c r="BE144" s="147"/>
      <c r="BF144" s="146"/>
      <c r="BG144" s="542">
        <v>84</v>
      </c>
      <c r="BH144" s="734"/>
      <c r="BI144" s="673"/>
      <c r="BJ144"/>
      <c r="BK144" s="104"/>
      <c r="BL144" s="104"/>
      <c r="BM144" s="104"/>
      <c r="BN144" s="104"/>
      <c r="BO144" s="104"/>
      <c r="BP144" s="104"/>
      <c r="BQ144" s="104"/>
      <c r="BR144" s="104"/>
      <c r="BS144" s="104"/>
      <c r="BT144" s="104"/>
      <c r="BU144" s="104"/>
      <c r="BV144" s="104"/>
      <c r="BW144" s="104"/>
      <c r="BX144" s="147"/>
    </row>
    <row r="145" spans="1:76">
      <c r="A145" s="146"/>
      <c r="B145" s="542">
        <v>85</v>
      </c>
      <c r="C145" s="734"/>
      <c r="D145" s="673"/>
      <c r="E145"/>
      <c r="F145" s="104"/>
      <c r="G145" s="104"/>
      <c r="H145" s="104"/>
      <c r="I145" s="104"/>
      <c r="J145" s="104"/>
      <c r="K145" s="104"/>
      <c r="L145" s="104"/>
      <c r="M145" s="104"/>
      <c r="N145" s="104"/>
      <c r="O145" s="104"/>
      <c r="P145" s="104"/>
      <c r="Q145" s="104"/>
      <c r="R145" s="104"/>
      <c r="S145" s="147"/>
      <c r="T145" s="146"/>
      <c r="U145" s="542">
        <v>85</v>
      </c>
      <c r="V145" s="734"/>
      <c r="W145" s="673"/>
      <c r="X145"/>
      <c r="Y145" s="104"/>
      <c r="Z145" s="104"/>
      <c r="AA145" s="104"/>
      <c r="AB145" s="104"/>
      <c r="AC145" s="104"/>
      <c r="AD145" s="104"/>
      <c r="AE145" s="104"/>
      <c r="AF145" s="104"/>
      <c r="AG145" s="104"/>
      <c r="AH145" s="104"/>
      <c r="AI145" s="104"/>
      <c r="AJ145" s="104"/>
      <c r="AK145" s="104"/>
      <c r="AL145" s="147"/>
      <c r="AM145" s="146"/>
      <c r="AN145" s="542">
        <v>85</v>
      </c>
      <c r="AO145" s="734"/>
      <c r="AP145" s="673"/>
      <c r="AQ145"/>
      <c r="AR145" s="104"/>
      <c r="AS145" s="104"/>
      <c r="AT145" s="104"/>
      <c r="AU145" s="104"/>
      <c r="AV145" s="104"/>
      <c r="AW145" s="104"/>
      <c r="AX145" s="104"/>
      <c r="AY145" s="104"/>
      <c r="AZ145" s="104"/>
      <c r="BA145" s="104"/>
      <c r="BB145" s="104"/>
      <c r="BC145" s="104"/>
      <c r="BD145" s="104"/>
      <c r="BE145" s="147"/>
      <c r="BF145" s="146"/>
      <c r="BG145" s="542">
        <v>85</v>
      </c>
      <c r="BH145" s="734"/>
      <c r="BI145" s="673"/>
      <c r="BJ145"/>
      <c r="BK145" s="104"/>
      <c r="BL145" s="104"/>
      <c r="BM145" s="104"/>
      <c r="BN145" s="104"/>
      <c r="BO145" s="104"/>
      <c r="BP145" s="104"/>
      <c r="BQ145" s="104"/>
      <c r="BR145" s="104"/>
      <c r="BS145" s="104"/>
      <c r="BT145" s="104"/>
      <c r="BU145" s="104"/>
      <c r="BV145" s="104"/>
      <c r="BW145" s="104"/>
      <c r="BX145" s="147"/>
    </row>
    <row r="146" spans="1:76">
      <c r="A146" s="146"/>
      <c r="B146" s="542">
        <v>86</v>
      </c>
      <c r="C146" s="734"/>
      <c r="D146" s="673"/>
      <c r="E146"/>
      <c r="F146" s="104"/>
      <c r="G146" s="104"/>
      <c r="H146" s="104"/>
      <c r="I146" s="104"/>
      <c r="J146" s="104"/>
      <c r="K146" s="104"/>
      <c r="L146" s="104"/>
      <c r="M146" s="104"/>
      <c r="N146" s="104"/>
      <c r="O146" s="104"/>
      <c r="P146" s="104"/>
      <c r="Q146" s="104"/>
      <c r="R146" s="104"/>
      <c r="S146" s="147"/>
      <c r="T146" s="146"/>
      <c r="U146" s="542">
        <v>86</v>
      </c>
      <c r="V146" s="734"/>
      <c r="W146" s="673"/>
      <c r="X146"/>
      <c r="Y146" s="104"/>
      <c r="Z146" s="104"/>
      <c r="AA146" s="104"/>
      <c r="AB146" s="104"/>
      <c r="AC146" s="104"/>
      <c r="AD146" s="104"/>
      <c r="AE146" s="104"/>
      <c r="AF146" s="104"/>
      <c r="AG146" s="104"/>
      <c r="AH146" s="104"/>
      <c r="AI146" s="104"/>
      <c r="AJ146" s="104"/>
      <c r="AK146" s="104"/>
      <c r="AL146" s="147"/>
      <c r="AM146" s="146"/>
      <c r="AN146" s="542">
        <v>86</v>
      </c>
      <c r="AO146" s="734"/>
      <c r="AP146" s="673"/>
      <c r="AQ146"/>
      <c r="AR146" s="104"/>
      <c r="AS146" s="104"/>
      <c r="AT146" s="104"/>
      <c r="AU146" s="104"/>
      <c r="AV146" s="104"/>
      <c r="AW146" s="104"/>
      <c r="AX146" s="104"/>
      <c r="AY146" s="104"/>
      <c r="AZ146" s="104"/>
      <c r="BA146" s="104"/>
      <c r="BB146" s="104"/>
      <c r="BC146" s="104"/>
      <c r="BD146" s="104"/>
      <c r="BE146" s="147"/>
      <c r="BF146" s="146"/>
      <c r="BG146" s="542">
        <v>86</v>
      </c>
      <c r="BH146" s="734"/>
      <c r="BI146" s="673"/>
      <c r="BJ146"/>
      <c r="BK146" s="104"/>
      <c r="BL146" s="104"/>
      <c r="BM146" s="104"/>
      <c r="BN146" s="104"/>
      <c r="BO146" s="104"/>
      <c r="BP146" s="104"/>
      <c r="BQ146" s="104"/>
      <c r="BR146" s="104"/>
      <c r="BS146" s="104"/>
      <c r="BT146" s="104"/>
      <c r="BU146" s="104"/>
      <c r="BV146" s="104"/>
      <c r="BW146" s="104"/>
      <c r="BX146" s="147"/>
    </row>
    <row r="147" spans="1:76">
      <c r="A147" s="146"/>
      <c r="B147" s="542">
        <v>87</v>
      </c>
      <c r="C147" s="734"/>
      <c r="D147" s="673"/>
      <c r="E147"/>
      <c r="F147" s="104"/>
      <c r="G147" s="104"/>
      <c r="H147" s="104"/>
      <c r="I147" s="104"/>
      <c r="J147" s="104"/>
      <c r="K147" s="104"/>
      <c r="L147" s="104"/>
      <c r="M147" s="104"/>
      <c r="N147" s="104"/>
      <c r="O147" s="104"/>
      <c r="P147" s="104"/>
      <c r="Q147" s="104"/>
      <c r="R147" s="104"/>
      <c r="S147" s="147"/>
      <c r="T147" s="146"/>
      <c r="U147" s="542">
        <v>87</v>
      </c>
      <c r="V147" s="734"/>
      <c r="W147" s="673"/>
      <c r="X147"/>
      <c r="Y147" s="104"/>
      <c r="Z147" s="104"/>
      <c r="AA147" s="104"/>
      <c r="AB147" s="104"/>
      <c r="AC147" s="104"/>
      <c r="AD147" s="104"/>
      <c r="AE147" s="104"/>
      <c r="AF147" s="104"/>
      <c r="AG147" s="104"/>
      <c r="AH147" s="104"/>
      <c r="AI147" s="104"/>
      <c r="AJ147" s="104"/>
      <c r="AK147" s="104"/>
      <c r="AL147" s="147"/>
      <c r="AM147" s="146"/>
      <c r="AN147" s="542">
        <v>87</v>
      </c>
      <c r="AO147" s="734"/>
      <c r="AP147" s="673"/>
      <c r="AQ147"/>
      <c r="AR147" s="104"/>
      <c r="AS147" s="104"/>
      <c r="AT147" s="104"/>
      <c r="AU147" s="104"/>
      <c r="AV147" s="104"/>
      <c r="AW147" s="104"/>
      <c r="AX147" s="104"/>
      <c r="AY147" s="104"/>
      <c r="AZ147" s="104"/>
      <c r="BA147" s="104"/>
      <c r="BB147" s="104"/>
      <c r="BC147" s="104"/>
      <c r="BD147" s="104"/>
      <c r="BE147" s="147"/>
      <c r="BF147" s="146"/>
      <c r="BG147" s="542">
        <v>87</v>
      </c>
      <c r="BH147" s="734"/>
      <c r="BI147" s="673"/>
      <c r="BJ147"/>
      <c r="BK147" s="104"/>
      <c r="BL147" s="104"/>
      <c r="BM147" s="104"/>
      <c r="BN147" s="104"/>
      <c r="BO147" s="104"/>
      <c r="BP147" s="104"/>
      <c r="BQ147" s="104"/>
      <c r="BR147" s="104"/>
      <c r="BS147" s="104"/>
      <c r="BT147" s="104"/>
      <c r="BU147" s="104"/>
      <c r="BV147" s="104"/>
      <c r="BW147" s="104"/>
      <c r="BX147" s="147"/>
    </row>
    <row r="148" spans="1:76">
      <c r="A148" s="146"/>
      <c r="B148" s="542">
        <v>88</v>
      </c>
      <c r="C148" s="734"/>
      <c r="D148" s="673"/>
      <c r="E148"/>
      <c r="F148" s="104"/>
      <c r="G148" s="104"/>
      <c r="H148" s="104"/>
      <c r="I148" s="104"/>
      <c r="J148" s="104"/>
      <c r="K148" s="104"/>
      <c r="L148" s="104"/>
      <c r="M148" s="104"/>
      <c r="N148" s="104"/>
      <c r="O148" s="104"/>
      <c r="P148" s="104"/>
      <c r="Q148" s="104"/>
      <c r="R148" s="104"/>
      <c r="S148" s="147"/>
      <c r="T148" s="146"/>
      <c r="U148" s="542">
        <v>88</v>
      </c>
      <c r="V148" s="734"/>
      <c r="W148" s="673"/>
      <c r="X148"/>
      <c r="Y148" s="104"/>
      <c r="Z148" s="104"/>
      <c r="AA148" s="104"/>
      <c r="AB148" s="104"/>
      <c r="AC148" s="104"/>
      <c r="AD148" s="104"/>
      <c r="AE148" s="104"/>
      <c r="AF148" s="104"/>
      <c r="AG148" s="104"/>
      <c r="AH148" s="104"/>
      <c r="AI148" s="104"/>
      <c r="AJ148" s="104"/>
      <c r="AK148" s="104"/>
      <c r="AL148" s="147"/>
      <c r="AM148" s="146"/>
      <c r="AN148" s="542">
        <v>88</v>
      </c>
      <c r="AO148" s="734"/>
      <c r="AP148" s="673"/>
      <c r="AQ148"/>
      <c r="AR148" s="104"/>
      <c r="AS148" s="104"/>
      <c r="AT148" s="104"/>
      <c r="AU148" s="104"/>
      <c r="AV148" s="104"/>
      <c r="AW148" s="104"/>
      <c r="AX148" s="104"/>
      <c r="AY148" s="104"/>
      <c r="AZ148" s="104"/>
      <c r="BA148" s="104"/>
      <c r="BB148" s="104"/>
      <c r="BC148" s="104"/>
      <c r="BD148" s="104"/>
      <c r="BE148" s="147"/>
      <c r="BF148" s="146"/>
      <c r="BG148" s="542">
        <v>88</v>
      </c>
      <c r="BH148" s="734"/>
      <c r="BI148" s="673"/>
      <c r="BJ148"/>
      <c r="BK148" s="104"/>
      <c r="BL148" s="104"/>
      <c r="BM148" s="104"/>
      <c r="BN148" s="104"/>
      <c r="BO148" s="104"/>
      <c r="BP148" s="104"/>
      <c r="BQ148" s="104"/>
      <c r="BR148" s="104"/>
      <c r="BS148" s="104"/>
      <c r="BT148" s="104"/>
      <c r="BU148" s="104"/>
      <c r="BV148" s="104"/>
      <c r="BW148" s="104"/>
      <c r="BX148" s="147"/>
    </row>
    <row r="149" spans="1:76">
      <c r="A149" s="146"/>
      <c r="B149" s="542">
        <v>89</v>
      </c>
      <c r="C149" s="734"/>
      <c r="D149" s="673"/>
      <c r="E149"/>
      <c r="F149" s="104"/>
      <c r="G149" s="104"/>
      <c r="H149" s="104"/>
      <c r="I149" s="104"/>
      <c r="J149" s="104"/>
      <c r="K149" s="104"/>
      <c r="L149" s="104"/>
      <c r="M149" s="104"/>
      <c r="N149" s="104"/>
      <c r="O149" s="104"/>
      <c r="P149" s="104"/>
      <c r="Q149" s="104"/>
      <c r="R149" s="104"/>
      <c r="S149" s="147"/>
      <c r="T149" s="146"/>
      <c r="U149" s="542">
        <v>89</v>
      </c>
      <c r="V149" s="734"/>
      <c r="W149" s="673"/>
      <c r="X149"/>
      <c r="Y149" s="104"/>
      <c r="Z149" s="104"/>
      <c r="AA149" s="104"/>
      <c r="AB149" s="104"/>
      <c r="AC149" s="104"/>
      <c r="AD149" s="104"/>
      <c r="AE149" s="104"/>
      <c r="AF149" s="104"/>
      <c r="AG149" s="104"/>
      <c r="AH149" s="104"/>
      <c r="AI149" s="104"/>
      <c r="AJ149" s="104"/>
      <c r="AK149" s="104"/>
      <c r="AL149" s="147"/>
      <c r="AM149" s="146"/>
      <c r="AN149" s="542">
        <v>89</v>
      </c>
      <c r="AO149" s="734"/>
      <c r="AP149" s="673"/>
      <c r="AQ149"/>
      <c r="AR149" s="104"/>
      <c r="AS149" s="104"/>
      <c r="AT149" s="104"/>
      <c r="AU149" s="104"/>
      <c r="AV149" s="104"/>
      <c r="AW149" s="104"/>
      <c r="AX149" s="104"/>
      <c r="AY149" s="104"/>
      <c r="AZ149" s="104"/>
      <c r="BA149" s="104"/>
      <c r="BB149" s="104"/>
      <c r="BC149" s="104"/>
      <c r="BD149" s="104"/>
      <c r="BE149" s="147"/>
      <c r="BF149" s="146"/>
      <c r="BG149" s="542">
        <v>89</v>
      </c>
      <c r="BH149" s="734"/>
      <c r="BI149" s="673"/>
      <c r="BJ149"/>
      <c r="BK149" s="104"/>
      <c r="BL149" s="104"/>
      <c r="BM149" s="104"/>
      <c r="BN149" s="104"/>
      <c r="BO149" s="104"/>
      <c r="BP149" s="104"/>
      <c r="BQ149" s="104"/>
      <c r="BR149" s="104"/>
      <c r="BS149" s="104"/>
      <c r="BT149" s="104"/>
      <c r="BU149" s="104"/>
      <c r="BV149" s="104"/>
      <c r="BW149" s="104"/>
      <c r="BX149" s="147"/>
    </row>
    <row r="150" spans="1:76">
      <c r="A150" s="146"/>
      <c r="B150" s="542">
        <v>90</v>
      </c>
      <c r="C150" s="734"/>
      <c r="D150" s="673"/>
      <c r="E150"/>
      <c r="F150" s="104"/>
      <c r="G150" s="104"/>
      <c r="H150" s="104"/>
      <c r="I150" s="104"/>
      <c r="J150" s="104"/>
      <c r="K150" s="104"/>
      <c r="L150" s="104"/>
      <c r="M150" s="104"/>
      <c r="N150" s="104"/>
      <c r="O150" s="104"/>
      <c r="P150" s="104"/>
      <c r="Q150" s="104"/>
      <c r="R150" s="104"/>
      <c r="S150" s="147"/>
      <c r="T150" s="146"/>
      <c r="U150" s="542">
        <v>90</v>
      </c>
      <c r="V150" s="734"/>
      <c r="W150" s="673"/>
      <c r="X150"/>
      <c r="Y150" s="104"/>
      <c r="Z150" s="104"/>
      <c r="AA150" s="104"/>
      <c r="AB150" s="104"/>
      <c r="AC150" s="104"/>
      <c r="AD150" s="104"/>
      <c r="AE150" s="104"/>
      <c r="AF150" s="104"/>
      <c r="AG150" s="104"/>
      <c r="AH150" s="104"/>
      <c r="AI150" s="104"/>
      <c r="AJ150" s="104"/>
      <c r="AK150" s="104"/>
      <c r="AL150" s="147"/>
      <c r="AM150" s="146"/>
      <c r="AN150" s="542">
        <v>90</v>
      </c>
      <c r="AO150" s="734"/>
      <c r="AP150" s="673"/>
      <c r="AQ150"/>
      <c r="AR150" s="104"/>
      <c r="AS150" s="104"/>
      <c r="AT150" s="104"/>
      <c r="AU150" s="104"/>
      <c r="AV150" s="104"/>
      <c r="AW150" s="104"/>
      <c r="AX150" s="104"/>
      <c r="AY150" s="104"/>
      <c r="AZ150" s="104"/>
      <c r="BA150" s="104"/>
      <c r="BB150" s="104"/>
      <c r="BC150" s="104"/>
      <c r="BD150" s="104"/>
      <c r="BE150" s="147"/>
      <c r="BF150" s="146"/>
      <c r="BG150" s="542">
        <v>90</v>
      </c>
      <c r="BH150" s="734"/>
      <c r="BI150" s="673"/>
      <c r="BJ150"/>
      <c r="BK150" s="104"/>
      <c r="BL150" s="104"/>
      <c r="BM150" s="104"/>
      <c r="BN150" s="104"/>
      <c r="BO150" s="104"/>
      <c r="BP150" s="104"/>
      <c r="BQ150" s="104"/>
      <c r="BR150" s="104"/>
      <c r="BS150" s="104"/>
      <c r="BT150" s="104"/>
      <c r="BU150" s="104"/>
      <c r="BV150" s="104"/>
      <c r="BW150" s="104"/>
      <c r="BX150" s="147"/>
    </row>
    <row r="151" spans="1:76">
      <c r="A151" s="146"/>
      <c r="B151" s="542">
        <v>91</v>
      </c>
      <c r="C151" s="734"/>
      <c r="D151" s="673"/>
      <c r="E151"/>
      <c r="F151" s="104"/>
      <c r="G151" s="104"/>
      <c r="H151" s="104"/>
      <c r="I151" s="104"/>
      <c r="J151" s="104"/>
      <c r="K151" s="104"/>
      <c r="L151" s="104"/>
      <c r="M151" s="104"/>
      <c r="N151" s="104"/>
      <c r="O151" s="104"/>
      <c r="P151" s="104"/>
      <c r="Q151" s="104"/>
      <c r="R151" s="104"/>
      <c r="S151" s="147"/>
      <c r="T151" s="146"/>
      <c r="U151" s="542">
        <v>91</v>
      </c>
      <c r="V151" s="734"/>
      <c r="W151" s="673"/>
      <c r="X151"/>
      <c r="Y151" s="104"/>
      <c r="Z151" s="104"/>
      <c r="AA151" s="104"/>
      <c r="AB151" s="104"/>
      <c r="AC151" s="104"/>
      <c r="AD151" s="104"/>
      <c r="AE151" s="104"/>
      <c r="AF151" s="104"/>
      <c r="AG151" s="104"/>
      <c r="AH151" s="104"/>
      <c r="AI151" s="104"/>
      <c r="AJ151" s="104"/>
      <c r="AK151" s="104"/>
      <c r="AL151" s="147"/>
      <c r="AM151" s="146"/>
      <c r="AN151" s="542">
        <v>91</v>
      </c>
      <c r="AO151" s="734"/>
      <c r="AP151" s="673"/>
      <c r="AQ151"/>
      <c r="AR151" s="104"/>
      <c r="AS151" s="104"/>
      <c r="AT151" s="104"/>
      <c r="AU151" s="104"/>
      <c r="AV151" s="104"/>
      <c r="AW151" s="104"/>
      <c r="AX151" s="104"/>
      <c r="AY151" s="104"/>
      <c r="AZ151" s="104"/>
      <c r="BA151" s="104"/>
      <c r="BB151" s="104"/>
      <c r="BC151" s="104"/>
      <c r="BD151" s="104"/>
      <c r="BE151" s="147"/>
      <c r="BF151" s="146"/>
      <c r="BG151" s="542">
        <v>91</v>
      </c>
      <c r="BH151" s="734"/>
      <c r="BI151" s="673"/>
      <c r="BJ151"/>
      <c r="BK151" s="104"/>
      <c r="BL151" s="104"/>
      <c r="BM151" s="104"/>
      <c r="BN151" s="104"/>
      <c r="BO151" s="104"/>
      <c r="BP151" s="104"/>
      <c r="BQ151" s="104"/>
      <c r="BR151" s="104"/>
      <c r="BS151" s="104"/>
      <c r="BT151" s="104"/>
      <c r="BU151" s="104"/>
      <c r="BV151" s="104"/>
      <c r="BW151" s="104"/>
      <c r="BX151" s="147"/>
    </row>
    <row r="152" spans="1:76">
      <c r="A152" s="146"/>
      <c r="B152" s="542">
        <v>92</v>
      </c>
      <c r="C152" s="734"/>
      <c r="D152" s="673"/>
      <c r="E152"/>
      <c r="F152" s="104"/>
      <c r="G152" s="104"/>
      <c r="H152" s="104"/>
      <c r="I152" s="104"/>
      <c r="J152" s="104"/>
      <c r="K152" s="104"/>
      <c r="L152" s="104"/>
      <c r="M152" s="104"/>
      <c r="N152" s="104"/>
      <c r="O152" s="104"/>
      <c r="P152" s="104"/>
      <c r="Q152" s="104"/>
      <c r="R152" s="104"/>
      <c r="S152" s="147"/>
      <c r="T152" s="146"/>
      <c r="U152" s="542">
        <v>92</v>
      </c>
      <c r="V152" s="734"/>
      <c r="W152" s="673"/>
      <c r="X152"/>
      <c r="Y152" s="104"/>
      <c r="Z152" s="104"/>
      <c r="AA152" s="104"/>
      <c r="AB152" s="104"/>
      <c r="AC152" s="104"/>
      <c r="AD152" s="104"/>
      <c r="AE152" s="104"/>
      <c r="AF152" s="104"/>
      <c r="AG152" s="104"/>
      <c r="AH152" s="104"/>
      <c r="AI152" s="104"/>
      <c r="AJ152" s="104"/>
      <c r="AK152" s="104"/>
      <c r="AL152" s="147"/>
      <c r="AM152" s="146"/>
      <c r="AN152" s="542">
        <v>92</v>
      </c>
      <c r="AO152" s="734"/>
      <c r="AP152" s="673"/>
      <c r="AQ152"/>
      <c r="AR152" s="104"/>
      <c r="AS152" s="104"/>
      <c r="AT152" s="104"/>
      <c r="AU152" s="104"/>
      <c r="AV152" s="104"/>
      <c r="AW152" s="104"/>
      <c r="AX152" s="104"/>
      <c r="AY152" s="104"/>
      <c r="AZ152" s="104"/>
      <c r="BA152" s="104"/>
      <c r="BB152" s="104"/>
      <c r="BC152" s="104"/>
      <c r="BD152" s="104"/>
      <c r="BE152" s="147"/>
      <c r="BF152" s="146"/>
      <c r="BG152" s="542">
        <v>92</v>
      </c>
      <c r="BH152" s="734"/>
      <c r="BI152" s="673"/>
      <c r="BJ152"/>
      <c r="BK152" s="104"/>
      <c r="BL152" s="104"/>
      <c r="BM152" s="104"/>
      <c r="BN152" s="104"/>
      <c r="BO152" s="104"/>
      <c r="BP152" s="104"/>
      <c r="BQ152" s="104"/>
      <c r="BR152" s="104"/>
      <c r="BS152" s="104"/>
      <c r="BT152" s="104"/>
      <c r="BU152" s="104"/>
      <c r="BV152" s="104"/>
      <c r="BW152" s="104"/>
      <c r="BX152" s="147"/>
    </row>
    <row r="153" spans="1:76">
      <c r="A153" s="146"/>
      <c r="B153" s="542">
        <v>93</v>
      </c>
      <c r="C153" s="734"/>
      <c r="D153" s="673"/>
      <c r="E153"/>
      <c r="F153" s="104"/>
      <c r="G153" s="104"/>
      <c r="H153" s="104"/>
      <c r="I153" s="104"/>
      <c r="J153" s="104"/>
      <c r="K153" s="104"/>
      <c r="L153" s="104"/>
      <c r="M153" s="104"/>
      <c r="N153" s="104"/>
      <c r="O153" s="104"/>
      <c r="P153" s="104"/>
      <c r="Q153" s="104"/>
      <c r="R153" s="104"/>
      <c r="S153" s="147"/>
      <c r="T153" s="146"/>
      <c r="U153" s="542">
        <v>93</v>
      </c>
      <c r="V153" s="734"/>
      <c r="W153" s="673"/>
      <c r="X153"/>
      <c r="Y153" s="104"/>
      <c r="Z153" s="104"/>
      <c r="AA153" s="104"/>
      <c r="AB153" s="104"/>
      <c r="AC153" s="104"/>
      <c r="AD153" s="104"/>
      <c r="AE153" s="104"/>
      <c r="AF153" s="104"/>
      <c r="AG153" s="104"/>
      <c r="AH153" s="104"/>
      <c r="AI153" s="104"/>
      <c r="AJ153" s="104"/>
      <c r="AK153" s="104"/>
      <c r="AL153" s="147"/>
      <c r="AM153" s="146"/>
      <c r="AN153" s="542">
        <v>93</v>
      </c>
      <c r="AO153" s="734"/>
      <c r="AP153" s="673"/>
      <c r="AQ153"/>
      <c r="AR153" s="104"/>
      <c r="AS153" s="104"/>
      <c r="AT153" s="104"/>
      <c r="AU153" s="104"/>
      <c r="AV153" s="104"/>
      <c r="AW153" s="104"/>
      <c r="AX153" s="104"/>
      <c r="AY153" s="104"/>
      <c r="AZ153" s="104"/>
      <c r="BA153" s="104"/>
      <c r="BB153" s="104"/>
      <c r="BC153" s="104"/>
      <c r="BD153" s="104"/>
      <c r="BE153" s="147"/>
      <c r="BF153" s="146"/>
      <c r="BG153" s="542">
        <v>93</v>
      </c>
      <c r="BH153" s="734"/>
      <c r="BI153" s="673"/>
      <c r="BJ153"/>
      <c r="BK153" s="104"/>
      <c r="BL153" s="104"/>
      <c r="BM153" s="104"/>
      <c r="BN153" s="104"/>
      <c r="BO153" s="104"/>
      <c r="BP153" s="104"/>
      <c r="BQ153" s="104"/>
      <c r="BR153" s="104"/>
      <c r="BS153" s="104"/>
      <c r="BT153" s="104"/>
      <c r="BU153" s="104"/>
      <c r="BV153" s="104"/>
      <c r="BW153" s="104"/>
      <c r="BX153" s="147"/>
    </row>
    <row r="154" spans="1:76">
      <c r="A154" s="146"/>
      <c r="B154" s="542">
        <v>94</v>
      </c>
      <c r="C154" s="734"/>
      <c r="D154" s="673"/>
      <c r="E154"/>
      <c r="F154" s="104"/>
      <c r="G154" s="104"/>
      <c r="H154" s="104"/>
      <c r="I154" s="104"/>
      <c r="J154" s="104"/>
      <c r="K154" s="104"/>
      <c r="L154" s="104"/>
      <c r="M154" s="104"/>
      <c r="N154" s="104"/>
      <c r="O154" s="104"/>
      <c r="P154" s="104"/>
      <c r="Q154" s="104"/>
      <c r="R154" s="104"/>
      <c r="S154" s="147"/>
      <c r="T154" s="146"/>
      <c r="U154" s="542">
        <v>94</v>
      </c>
      <c r="V154" s="734"/>
      <c r="W154" s="673"/>
      <c r="X154"/>
      <c r="Y154" s="104"/>
      <c r="Z154" s="104"/>
      <c r="AA154" s="104"/>
      <c r="AB154" s="104"/>
      <c r="AC154" s="104"/>
      <c r="AD154" s="104"/>
      <c r="AE154" s="104"/>
      <c r="AF154" s="104"/>
      <c r="AG154" s="104"/>
      <c r="AH154" s="104"/>
      <c r="AI154" s="104"/>
      <c r="AJ154" s="104"/>
      <c r="AK154" s="104"/>
      <c r="AL154" s="147"/>
      <c r="AM154" s="146"/>
      <c r="AN154" s="542">
        <v>94</v>
      </c>
      <c r="AO154" s="734"/>
      <c r="AP154" s="673"/>
      <c r="AQ154"/>
      <c r="AR154" s="104"/>
      <c r="AS154" s="104"/>
      <c r="AT154" s="104"/>
      <c r="AU154" s="104"/>
      <c r="AV154" s="104"/>
      <c r="AW154" s="104"/>
      <c r="AX154" s="104"/>
      <c r="AY154" s="104"/>
      <c r="AZ154" s="104"/>
      <c r="BA154" s="104"/>
      <c r="BB154" s="104"/>
      <c r="BC154" s="104"/>
      <c r="BD154" s="104"/>
      <c r="BE154" s="147"/>
      <c r="BF154" s="146"/>
      <c r="BG154" s="542">
        <v>94</v>
      </c>
      <c r="BH154" s="734"/>
      <c r="BI154" s="673"/>
      <c r="BJ154"/>
      <c r="BK154" s="104"/>
      <c r="BL154" s="104"/>
      <c r="BM154" s="104"/>
      <c r="BN154" s="104"/>
      <c r="BO154" s="104"/>
      <c r="BP154" s="104"/>
      <c r="BQ154" s="104"/>
      <c r="BR154" s="104"/>
      <c r="BS154" s="104"/>
      <c r="BT154" s="104"/>
      <c r="BU154" s="104"/>
      <c r="BV154" s="104"/>
      <c r="BW154" s="104"/>
      <c r="BX154" s="147"/>
    </row>
    <row r="155" spans="1:76">
      <c r="A155" s="146"/>
      <c r="B155" s="542">
        <v>95</v>
      </c>
      <c r="C155" s="734"/>
      <c r="D155" s="673"/>
      <c r="E155"/>
      <c r="F155" s="104"/>
      <c r="G155" s="104"/>
      <c r="H155" s="104"/>
      <c r="I155" s="104"/>
      <c r="J155" s="104"/>
      <c r="K155" s="104"/>
      <c r="L155" s="104"/>
      <c r="M155" s="104"/>
      <c r="N155" s="104"/>
      <c r="O155" s="104"/>
      <c r="P155" s="104"/>
      <c r="Q155" s="104"/>
      <c r="R155" s="104"/>
      <c r="S155" s="147"/>
      <c r="T155" s="146"/>
      <c r="U155" s="542">
        <v>95</v>
      </c>
      <c r="V155" s="734"/>
      <c r="W155" s="673"/>
      <c r="X155"/>
      <c r="Y155" s="104"/>
      <c r="Z155" s="104"/>
      <c r="AA155" s="104"/>
      <c r="AB155" s="104"/>
      <c r="AC155" s="104"/>
      <c r="AD155" s="104"/>
      <c r="AE155" s="104"/>
      <c r="AF155" s="104"/>
      <c r="AG155" s="104"/>
      <c r="AH155" s="104"/>
      <c r="AI155" s="104"/>
      <c r="AJ155" s="104"/>
      <c r="AK155" s="104"/>
      <c r="AL155" s="147"/>
      <c r="AM155" s="146"/>
      <c r="AN155" s="542">
        <v>95</v>
      </c>
      <c r="AO155" s="734"/>
      <c r="AP155" s="673"/>
      <c r="AQ155"/>
      <c r="AR155" s="104"/>
      <c r="AS155" s="104"/>
      <c r="AT155" s="104"/>
      <c r="AU155" s="104"/>
      <c r="AV155" s="104"/>
      <c r="AW155" s="104"/>
      <c r="AX155" s="104"/>
      <c r="AY155" s="104"/>
      <c r="AZ155" s="104"/>
      <c r="BA155" s="104"/>
      <c r="BB155" s="104"/>
      <c r="BC155" s="104"/>
      <c r="BD155" s="104"/>
      <c r="BE155" s="147"/>
      <c r="BF155" s="146"/>
      <c r="BG155" s="542">
        <v>95</v>
      </c>
      <c r="BH155" s="734"/>
      <c r="BI155" s="673"/>
      <c r="BJ155"/>
      <c r="BK155" s="104"/>
      <c r="BL155" s="104"/>
      <c r="BM155" s="104"/>
      <c r="BN155" s="104"/>
      <c r="BO155" s="104"/>
      <c r="BP155" s="104"/>
      <c r="BQ155" s="104"/>
      <c r="BR155" s="104"/>
      <c r="BS155" s="104"/>
      <c r="BT155" s="104"/>
      <c r="BU155" s="104"/>
      <c r="BV155" s="104"/>
      <c r="BW155" s="104"/>
      <c r="BX155" s="147"/>
    </row>
    <row r="156" spans="1:76">
      <c r="A156" s="146"/>
      <c r="B156" s="542">
        <v>96</v>
      </c>
      <c r="C156" s="734"/>
      <c r="D156" s="673"/>
      <c r="E156"/>
      <c r="F156" s="104"/>
      <c r="G156" s="104"/>
      <c r="H156" s="104"/>
      <c r="I156" s="104"/>
      <c r="J156" s="104"/>
      <c r="K156" s="104"/>
      <c r="L156" s="104"/>
      <c r="M156" s="104"/>
      <c r="N156" s="104"/>
      <c r="O156" s="104"/>
      <c r="P156" s="104"/>
      <c r="Q156" s="104"/>
      <c r="R156" s="104"/>
      <c r="S156" s="147"/>
      <c r="T156" s="146"/>
      <c r="U156" s="542">
        <v>96</v>
      </c>
      <c r="V156" s="734"/>
      <c r="W156" s="673"/>
      <c r="X156"/>
      <c r="Y156" s="104"/>
      <c r="Z156" s="104"/>
      <c r="AA156" s="104"/>
      <c r="AB156" s="104"/>
      <c r="AC156" s="104"/>
      <c r="AD156" s="104"/>
      <c r="AE156" s="104"/>
      <c r="AF156" s="104"/>
      <c r="AG156" s="104"/>
      <c r="AH156" s="104"/>
      <c r="AI156" s="104"/>
      <c r="AJ156" s="104"/>
      <c r="AK156" s="104"/>
      <c r="AL156" s="147"/>
      <c r="AM156" s="146"/>
      <c r="AN156" s="542">
        <v>96</v>
      </c>
      <c r="AO156" s="734"/>
      <c r="AP156" s="673"/>
      <c r="AQ156"/>
      <c r="AR156" s="104"/>
      <c r="AS156" s="104"/>
      <c r="AT156" s="104"/>
      <c r="AU156" s="104"/>
      <c r="AV156" s="104"/>
      <c r="AW156" s="104"/>
      <c r="AX156" s="104"/>
      <c r="AY156" s="104"/>
      <c r="AZ156" s="104"/>
      <c r="BA156" s="104"/>
      <c r="BB156" s="104"/>
      <c r="BC156" s="104"/>
      <c r="BD156" s="104"/>
      <c r="BE156" s="147"/>
      <c r="BF156" s="146"/>
      <c r="BG156" s="542">
        <v>96</v>
      </c>
      <c r="BH156" s="734"/>
      <c r="BI156" s="673"/>
      <c r="BJ156"/>
      <c r="BK156" s="104"/>
      <c r="BL156" s="104"/>
      <c r="BM156" s="104"/>
      <c r="BN156" s="104"/>
      <c r="BO156" s="104"/>
      <c r="BP156" s="104"/>
      <c r="BQ156" s="104"/>
      <c r="BR156" s="104"/>
      <c r="BS156" s="104"/>
      <c r="BT156" s="104"/>
      <c r="BU156" s="104"/>
      <c r="BV156" s="104"/>
      <c r="BW156" s="104"/>
      <c r="BX156" s="147"/>
    </row>
    <row r="157" spans="1:76">
      <c r="A157" s="146"/>
      <c r="B157" s="542">
        <v>97</v>
      </c>
      <c r="C157" s="734"/>
      <c r="D157" s="673"/>
      <c r="E157"/>
      <c r="F157" s="104"/>
      <c r="G157" s="104"/>
      <c r="H157" s="104"/>
      <c r="I157" s="104"/>
      <c r="J157" s="104"/>
      <c r="K157" s="104"/>
      <c r="L157" s="104"/>
      <c r="M157" s="104"/>
      <c r="N157" s="104"/>
      <c r="O157" s="104"/>
      <c r="P157" s="104"/>
      <c r="Q157" s="104"/>
      <c r="R157" s="104"/>
      <c r="S157" s="147"/>
      <c r="T157" s="146"/>
      <c r="U157" s="542">
        <v>97</v>
      </c>
      <c r="V157" s="734"/>
      <c r="W157" s="673"/>
      <c r="X157"/>
      <c r="Y157" s="104"/>
      <c r="Z157" s="104"/>
      <c r="AA157" s="104"/>
      <c r="AB157" s="104"/>
      <c r="AC157" s="104"/>
      <c r="AD157" s="104"/>
      <c r="AE157" s="104"/>
      <c r="AF157" s="104"/>
      <c r="AG157" s="104"/>
      <c r="AH157" s="104"/>
      <c r="AI157" s="104"/>
      <c r="AJ157" s="104"/>
      <c r="AK157" s="104"/>
      <c r="AL157" s="147"/>
      <c r="AM157" s="146"/>
      <c r="AN157" s="542">
        <v>97</v>
      </c>
      <c r="AO157" s="734"/>
      <c r="AP157" s="673"/>
      <c r="AQ157"/>
      <c r="AR157" s="104"/>
      <c r="AS157" s="104"/>
      <c r="AT157" s="104"/>
      <c r="AU157" s="104"/>
      <c r="AV157" s="104"/>
      <c r="AW157" s="104"/>
      <c r="AX157" s="104"/>
      <c r="AY157" s="104"/>
      <c r="AZ157" s="104"/>
      <c r="BA157" s="104"/>
      <c r="BB157" s="104"/>
      <c r="BC157" s="104"/>
      <c r="BD157" s="104"/>
      <c r="BE157" s="147"/>
      <c r="BF157" s="146"/>
      <c r="BG157" s="542">
        <v>97</v>
      </c>
      <c r="BH157" s="734"/>
      <c r="BI157" s="673"/>
      <c r="BJ157"/>
      <c r="BK157" s="104"/>
      <c r="BL157" s="104"/>
      <c r="BM157" s="104"/>
      <c r="BN157" s="104"/>
      <c r="BO157" s="104"/>
      <c r="BP157" s="104"/>
      <c r="BQ157" s="104"/>
      <c r="BR157" s="104"/>
      <c r="BS157" s="104"/>
      <c r="BT157" s="104"/>
      <c r="BU157" s="104"/>
      <c r="BV157" s="104"/>
      <c r="BW157" s="104"/>
      <c r="BX157" s="147"/>
    </row>
    <row r="158" spans="1:76">
      <c r="A158" s="146"/>
      <c r="B158" s="542">
        <v>98</v>
      </c>
      <c r="C158" s="734"/>
      <c r="D158" s="673"/>
      <c r="E158"/>
      <c r="F158" s="104"/>
      <c r="G158" s="104"/>
      <c r="H158" s="104"/>
      <c r="I158" s="104"/>
      <c r="J158" s="104"/>
      <c r="K158" s="104"/>
      <c r="L158" s="104"/>
      <c r="M158" s="104"/>
      <c r="N158" s="104"/>
      <c r="O158" s="104"/>
      <c r="P158" s="104"/>
      <c r="Q158" s="104"/>
      <c r="R158" s="104"/>
      <c r="S158" s="147"/>
      <c r="T158" s="146"/>
      <c r="U158" s="542">
        <v>98</v>
      </c>
      <c r="V158" s="734"/>
      <c r="W158" s="673"/>
      <c r="X158"/>
      <c r="Y158" s="104"/>
      <c r="Z158" s="104"/>
      <c r="AA158" s="104"/>
      <c r="AB158" s="104"/>
      <c r="AC158" s="104"/>
      <c r="AD158" s="104"/>
      <c r="AE158" s="104"/>
      <c r="AF158" s="104"/>
      <c r="AG158" s="104"/>
      <c r="AH158" s="104"/>
      <c r="AI158" s="104"/>
      <c r="AJ158" s="104"/>
      <c r="AK158" s="104"/>
      <c r="AL158" s="147"/>
      <c r="AM158" s="146"/>
      <c r="AN158" s="542">
        <v>98</v>
      </c>
      <c r="AO158" s="734"/>
      <c r="AP158" s="673"/>
      <c r="AQ158"/>
      <c r="AR158" s="104"/>
      <c r="AS158" s="104"/>
      <c r="AT158" s="104"/>
      <c r="AU158" s="104"/>
      <c r="AV158" s="104"/>
      <c r="AW158" s="104"/>
      <c r="AX158" s="104"/>
      <c r="AY158" s="104"/>
      <c r="AZ158" s="104"/>
      <c r="BA158" s="104"/>
      <c r="BB158" s="104"/>
      <c r="BC158" s="104"/>
      <c r="BD158" s="104"/>
      <c r="BE158" s="147"/>
      <c r="BF158" s="146"/>
      <c r="BG158" s="542">
        <v>98</v>
      </c>
      <c r="BH158" s="734"/>
      <c r="BI158" s="673"/>
      <c r="BJ158"/>
      <c r="BK158" s="104"/>
      <c r="BL158" s="104"/>
      <c r="BM158" s="104"/>
      <c r="BN158" s="104"/>
      <c r="BO158" s="104"/>
      <c r="BP158" s="104"/>
      <c r="BQ158" s="104"/>
      <c r="BR158" s="104"/>
      <c r="BS158" s="104"/>
      <c r="BT158" s="104"/>
      <c r="BU158" s="104"/>
      <c r="BV158" s="104"/>
      <c r="BW158" s="104"/>
      <c r="BX158" s="147"/>
    </row>
    <row r="159" spans="1:76">
      <c r="A159" s="146"/>
      <c r="B159" s="542">
        <v>99</v>
      </c>
      <c r="C159" s="734"/>
      <c r="D159" s="673"/>
      <c r="E159"/>
      <c r="F159" s="104"/>
      <c r="G159" s="104"/>
      <c r="H159" s="104"/>
      <c r="I159" s="104"/>
      <c r="J159" s="104"/>
      <c r="K159" s="104"/>
      <c r="L159" s="104"/>
      <c r="M159" s="104"/>
      <c r="N159" s="104"/>
      <c r="O159" s="104"/>
      <c r="P159" s="104"/>
      <c r="Q159" s="104"/>
      <c r="R159" s="104"/>
      <c r="S159" s="147"/>
      <c r="T159" s="146"/>
      <c r="U159" s="542">
        <v>99</v>
      </c>
      <c r="V159" s="734"/>
      <c r="W159" s="673"/>
      <c r="X159"/>
      <c r="Y159" s="104"/>
      <c r="Z159" s="104"/>
      <c r="AA159" s="104"/>
      <c r="AB159" s="104"/>
      <c r="AC159" s="104"/>
      <c r="AD159" s="104"/>
      <c r="AE159" s="104"/>
      <c r="AF159" s="104"/>
      <c r="AG159" s="104"/>
      <c r="AH159" s="104"/>
      <c r="AI159" s="104"/>
      <c r="AJ159" s="104"/>
      <c r="AK159" s="104"/>
      <c r="AL159" s="147"/>
      <c r="AM159" s="146"/>
      <c r="AN159" s="542">
        <v>99</v>
      </c>
      <c r="AO159" s="734"/>
      <c r="AP159" s="673"/>
      <c r="AQ159"/>
      <c r="AR159" s="104"/>
      <c r="AS159" s="104"/>
      <c r="AT159" s="104"/>
      <c r="AU159" s="104"/>
      <c r="AV159" s="104"/>
      <c r="AW159" s="104"/>
      <c r="AX159" s="104"/>
      <c r="AY159" s="104"/>
      <c r="AZ159" s="104"/>
      <c r="BA159" s="104"/>
      <c r="BB159" s="104"/>
      <c r="BC159" s="104"/>
      <c r="BD159" s="104"/>
      <c r="BE159" s="147"/>
      <c r="BF159" s="146"/>
      <c r="BG159" s="542">
        <v>99</v>
      </c>
      <c r="BH159" s="734"/>
      <c r="BI159" s="673"/>
      <c r="BJ159"/>
      <c r="BK159" s="104"/>
      <c r="BL159" s="104"/>
      <c r="BM159" s="104"/>
      <c r="BN159" s="104"/>
      <c r="BO159" s="104"/>
      <c r="BP159" s="104"/>
      <c r="BQ159" s="104"/>
      <c r="BR159" s="104"/>
      <c r="BS159" s="104"/>
      <c r="BT159" s="104"/>
      <c r="BU159" s="104"/>
      <c r="BV159" s="104"/>
      <c r="BW159" s="104"/>
      <c r="BX159" s="147"/>
    </row>
    <row r="160" spans="1:76">
      <c r="A160" s="146"/>
      <c r="B160" s="542">
        <v>100</v>
      </c>
      <c r="C160" s="734"/>
      <c r="D160" s="673"/>
      <c r="E160"/>
      <c r="F160" s="104"/>
      <c r="G160" s="104"/>
      <c r="H160" s="104"/>
      <c r="I160" s="104"/>
      <c r="J160" s="104"/>
      <c r="K160" s="104"/>
      <c r="L160" s="104"/>
      <c r="M160" s="104"/>
      <c r="N160" s="104"/>
      <c r="O160" s="104"/>
      <c r="P160" s="104"/>
      <c r="Q160" s="104"/>
      <c r="R160" s="104"/>
      <c r="S160" s="147"/>
      <c r="T160" s="146"/>
      <c r="U160" s="542">
        <v>100</v>
      </c>
      <c r="V160" s="734"/>
      <c r="W160" s="673"/>
      <c r="X160"/>
      <c r="Y160" s="104"/>
      <c r="Z160" s="104"/>
      <c r="AA160" s="104"/>
      <c r="AB160" s="104"/>
      <c r="AC160" s="104"/>
      <c r="AD160" s="104"/>
      <c r="AE160" s="104"/>
      <c r="AF160" s="104"/>
      <c r="AG160" s="104"/>
      <c r="AH160" s="104"/>
      <c r="AI160" s="104"/>
      <c r="AJ160" s="104"/>
      <c r="AK160" s="104"/>
      <c r="AL160" s="147"/>
      <c r="AM160" s="146"/>
      <c r="AN160" s="542">
        <v>100</v>
      </c>
      <c r="AO160" s="734"/>
      <c r="AP160" s="673"/>
      <c r="AQ160"/>
      <c r="AR160" s="104"/>
      <c r="AS160" s="104"/>
      <c r="AT160" s="104"/>
      <c r="AU160" s="104"/>
      <c r="AV160" s="104"/>
      <c r="AW160" s="104"/>
      <c r="AX160" s="104"/>
      <c r="AY160" s="104"/>
      <c r="AZ160" s="104"/>
      <c r="BA160" s="104"/>
      <c r="BB160" s="104"/>
      <c r="BC160" s="104"/>
      <c r="BD160" s="104"/>
      <c r="BE160" s="147"/>
      <c r="BF160" s="146"/>
      <c r="BG160" s="542">
        <v>100</v>
      </c>
      <c r="BH160" s="734"/>
      <c r="BI160" s="673"/>
      <c r="BJ160"/>
      <c r="BK160" s="104"/>
      <c r="BL160" s="104"/>
      <c r="BM160" s="104"/>
      <c r="BN160" s="104"/>
      <c r="BO160" s="104"/>
      <c r="BP160" s="104"/>
      <c r="BQ160" s="104"/>
      <c r="BR160" s="104"/>
      <c r="BS160" s="104"/>
      <c r="BT160" s="104"/>
      <c r="BU160" s="104"/>
      <c r="BV160" s="104"/>
      <c r="BW160" s="104"/>
      <c r="BX160" s="147"/>
    </row>
    <row r="161" spans="1:76">
      <c r="A161" s="146"/>
      <c r="B161" s="542">
        <v>101</v>
      </c>
      <c r="C161" s="734"/>
      <c r="D161" s="673"/>
      <c r="E161"/>
      <c r="F161" s="104"/>
      <c r="G161" s="104"/>
      <c r="H161" s="104"/>
      <c r="I161" s="104"/>
      <c r="J161" s="104"/>
      <c r="K161" s="104"/>
      <c r="L161" s="104"/>
      <c r="M161" s="104"/>
      <c r="N161" s="104"/>
      <c r="O161" s="104"/>
      <c r="P161" s="104"/>
      <c r="Q161" s="104"/>
      <c r="R161" s="104"/>
      <c r="S161" s="147"/>
      <c r="T161" s="146"/>
      <c r="U161" s="542">
        <v>101</v>
      </c>
      <c r="V161" s="734"/>
      <c r="W161" s="673"/>
      <c r="X161"/>
      <c r="Y161" s="104"/>
      <c r="Z161" s="104"/>
      <c r="AA161" s="104"/>
      <c r="AB161" s="104"/>
      <c r="AC161" s="104"/>
      <c r="AD161" s="104"/>
      <c r="AE161" s="104"/>
      <c r="AF161" s="104"/>
      <c r="AG161" s="104"/>
      <c r="AH161" s="104"/>
      <c r="AI161" s="104"/>
      <c r="AJ161" s="104"/>
      <c r="AK161" s="104"/>
      <c r="AL161" s="147"/>
      <c r="AM161" s="146"/>
      <c r="AN161" s="542">
        <v>101</v>
      </c>
      <c r="AO161" s="734"/>
      <c r="AP161" s="673"/>
      <c r="AQ161"/>
      <c r="AR161" s="104"/>
      <c r="AS161" s="104"/>
      <c r="AT161" s="104"/>
      <c r="AU161" s="104"/>
      <c r="AV161" s="104"/>
      <c r="AW161" s="104"/>
      <c r="AX161" s="104"/>
      <c r="AY161" s="104"/>
      <c r="AZ161" s="104"/>
      <c r="BA161" s="104"/>
      <c r="BB161" s="104"/>
      <c r="BC161" s="104"/>
      <c r="BD161" s="104"/>
      <c r="BE161" s="147"/>
      <c r="BF161" s="146"/>
      <c r="BG161" s="542">
        <v>101</v>
      </c>
      <c r="BH161" s="734"/>
      <c r="BI161" s="673"/>
      <c r="BJ161"/>
      <c r="BK161" s="104"/>
      <c r="BL161" s="104"/>
      <c r="BM161" s="104"/>
      <c r="BN161" s="104"/>
      <c r="BO161" s="104"/>
      <c r="BP161" s="104"/>
      <c r="BQ161" s="104"/>
      <c r="BR161" s="104"/>
      <c r="BS161" s="104"/>
      <c r="BT161" s="104"/>
      <c r="BU161" s="104"/>
      <c r="BV161" s="104"/>
      <c r="BW161" s="104"/>
      <c r="BX161" s="147"/>
    </row>
    <row r="162" spans="1:76">
      <c r="A162" s="146"/>
      <c r="B162" s="542">
        <v>102</v>
      </c>
      <c r="C162" s="734"/>
      <c r="D162" s="673"/>
      <c r="E162"/>
      <c r="F162" s="104"/>
      <c r="G162" s="104"/>
      <c r="H162" s="104"/>
      <c r="I162" s="104"/>
      <c r="J162" s="104"/>
      <c r="K162" s="104"/>
      <c r="L162" s="104"/>
      <c r="M162" s="104"/>
      <c r="N162" s="104"/>
      <c r="O162" s="104"/>
      <c r="P162" s="104"/>
      <c r="Q162" s="104"/>
      <c r="R162" s="104"/>
      <c r="S162" s="147"/>
      <c r="T162" s="146"/>
      <c r="U162" s="542">
        <v>102</v>
      </c>
      <c r="V162" s="734"/>
      <c r="W162" s="673"/>
      <c r="X162"/>
      <c r="Y162" s="104"/>
      <c r="Z162" s="104"/>
      <c r="AA162" s="104"/>
      <c r="AB162" s="104"/>
      <c r="AC162" s="104"/>
      <c r="AD162" s="104"/>
      <c r="AE162" s="104"/>
      <c r="AF162" s="104"/>
      <c r="AG162" s="104"/>
      <c r="AH162" s="104"/>
      <c r="AI162" s="104"/>
      <c r="AJ162" s="104"/>
      <c r="AK162" s="104"/>
      <c r="AL162" s="147"/>
      <c r="AM162" s="146"/>
      <c r="AN162" s="542">
        <v>102</v>
      </c>
      <c r="AO162" s="734"/>
      <c r="AP162" s="673"/>
      <c r="AQ162"/>
      <c r="AR162" s="104"/>
      <c r="AS162" s="104"/>
      <c r="AT162" s="104"/>
      <c r="AU162" s="104"/>
      <c r="AV162" s="104"/>
      <c r="AW162" s="104"/>
      <c r="AX162" s="104"/>
      <c r="AY162" s="104"/>
      <c r="AZ162" s="104"/>
      <c r="BA162" s="104"/>
      <c r="BB162" s="104"/>
      <c r="BC162" s="104"/>
      <c r="BD162" s="104"/>
      <c r="BE162" s="147"/>
      <c r="BF162" s="146"/>
      <c r="BG162" s="542">
        <v>102</v>
      </c>
      <c r="BH162" s="734"/>
      <c r="BI162" s="673"/>
      <c r="BJ162"/>
      <c r="BK162" s="104"/>
      <c r="BL162" s="104"/>
      <c r="BM162" s="104"/>
      <c r="BN162" s="104"/>
      <c r="BO162" s="104"/>
      <c r="BP162" s="104"/>
      <c r="BQ162" s="104"/>
      <c r="BR162" s="104"/>
      <c r="BS162" s="104"/>
      <c r="BT162" s="104"/>
      <c r="BU162" s="104"/>
      <c r="BV162" s="104"/>
      <c r="BW162" s="104"/>
      <c r="BX162" s="147"/>
    </row>
    <row r="163" spans="1:76">
      <c r="A163" s="146"/>
      <c r="B163" s="542">
        <v>103</v>
      </c>
      <c r="C163" s="734"/>
      <c r="D163" s="673"/>
      <c r="E163"/>
      <c r="F163" s="104"/>
      <c r="G163" s="104"/>
      <c r="H163" s="104"/>
      <c r="I163" s="104"/>
      <c r="J163" s="104"/>
      <c r="K163" s="104"/>
      <c r="L163" s="104"/>
      <c r="M163" s="104"/>
      <c r="N163" s="104"/>
      <c r="O163" s="104"/>
      <c r="P163" s="104"/>
      <c r="Q163" s="104"/>
      <c r="R163" s="104"/>
      <c r="S163" s="147"/>
      <c r="T163" s="146"/>
      <c r="U163" s="542">
        <v>103</v>
      </c>
      <c r="V163" s="734"/>
      <c r="W163" s="673"/>
      <c r="X163"/>
      <c r="Y163" s="104"/>
      <c r="Z163" s="104"/>
      <c r="AA163" s="104"/>
      <c r="AB163" s="104"/>
      <c r="AC163" s="104"/>
      <c r="AD163" s="104"/>
      <c r="AE163" s="104"/>
      <c r="AF163" s="104"/>
      <c r="AG163" s="104"/>
      <c r="AH163" s="104"/>
      <c r="AI163" s="104"/>
      <c r="AJ163" s="104"/>
      <c r="AK163" s="104"/>
      <c r="AL163" s="147"/>
      <c r="AM163" s="146"/>
      <c r="AN163" s="542">
        <v>103</v>
      </c>
      <c r="AO163" s="734"/>
      <c r="AP163" s="673"/>
      <c r="AQ163"/>
      <c r="AR163" s="104"/>
      <c r="AS163" s="104"/>
      <c r="AT163" s="104"/>
      <c r="AU163" s="104"/>
      <c r="AV163" s="104"/>
      <c r="AW163" s="104"/>
      <c r="AX163" s="104"/>
      <c r="AY163" s="104"/>
      <c r="AZ163" s="104"/>
      <c r="BA163" s="104"/>
      <c r="BB163" s="104"/>
      <c r="BC163" s="104"/>
      <c r="BD163" s="104"/>
      <c r="BE163" s="147"/>
      <c r="BF163" s="146"/>
      <c r="BG163" s="542">
        <v>103</v>
      </c>
      <c r="BH163" s="734"/>
      <c r="BI163" s="673"/>
      <c r="BJ163"/>
      <c r="BK163" s="104"/>
      <c r="BL163" s="104"/>
      <c r="BM163" s="104"/>
      <c r="BN163" s="104"/>
      <c r="BO163" s="104"/>
      <c r="BP163" s="104"/>
      <c r="BQ163" s="104"/>
      <c r="BR163" s="104"/>
      <c r="BS163" s="104"/>
      <c r="BT163" s="104"/>
      <c r="BU163" s="104"/>
      <c r="BV163" s="104"/>
      <c r="BW163" s="104"/>
      <c r="BX163" s="147"/>
    </row>
    <row r="164" spans="1:76">
      <c r="A164" s="146"/>
      <c r="B164" s="542">
        <v>104</v>
      </c>
      <c r="C164" s="734"/>
      <c r="D164" s="673"/>
      <c r="E164"/>
      <c r="F164" s="104"/>
      <c r="G164" s="104"/>
      <c r="H164" s="104"/>
      <c r="I164" s="104"/>
      <c r="J164" s="104"/>
      <c r="K164" s="104"/>
      <c r="L164" s="104"/>
      <c r="M164" s="104"/>
      <c r="N164" s="104"/>
      <c r="O164" s="104"/>
      <c r="P164" s="104"/>
      <c r="Q164" s="104"/>
      <c r="R164" s="104"/>
      <c r="S164" s="147"/>
      <c r="T164" s="146"/>
      <c r="U164" s="542">
        <v>104</v>
      </c>
      <c r="V164" s="734"/>
      <c r="W164" s="673"/>
      <c r="X164"/>
      <c r="Y164" s="104"/>
      <c r="Z164" s="104"/>
      <c r="AA164" s="104"/>
      <c r="AB164" s="104"/>
      <c r="AC164" s="104"/>
      <c r="AD164" s="104"/>
      <c r="AE164" s="104"/>
      <c r="AF164" s="104"/>
      <c r="AG164" s="104"/>
      <c r="AH164" s="104"/>
      <c r="AI164" s="104"/>
      <c r="AJ164" s="104"/>
      <c r="AK164" s="104"/>
      <c r="AL164" s="147"/>
      <c r="AM164" s="146"/>
      <c r="AN164" s="542">
        <v>104</v>
      </c>
      <c r="AO164" s="734"/>
      <c r="AP164" s="673"/>
      <c r="AQ164"/>
      <c r="AR164" s="104"/>
      <c r="AS164" s="104"/>
      <c r="AT164" s="104"/>
      <c r="AU164" s="104"/>
      <c r="AV164" s="104"/>
      <c r="AW164" s="104"/>
      <c r="AX164" s="104"/>
      <c r="AY164" s="104"/>
      <c r="AZ164" s="104"/>
      <c r="BA164" s="104"/>
      <c r="BB164" s="104"/>
      <c r="BC164" s="104"/>
      <c r="BD164" s="104"/>
      <c r="BE164" s="147"/>
      <c r="BF164" s="146"/>
      <c r="BG164" s="542">
        <v>104</v>
      </c>
      <c r="BH164" s="734"/>
      <c r="BI164" s="673"/>
      <c r="BJ164"/>
      <c r="BK164" s="104"/>
      <c r="BL164" s="104"/>
      <c r="BM164" s="104"/>
      <c r="BN164" s="104"/>
      <c r="BO164" s="104"/>
      <c r="BP164" s="104"/>
      <c r="BQ164" s="104"/>
      <c r="BR164" s="104"/>
      <c r="BS164" s="104"/>
      <c r="BT164" s="104"/>
      <c r="BU164" s="104"/>
      <c r="BV164" s="104"/>
      <c r="BW164" s="104"/>
      <c r="BX164" s="147"/>
    </row>
    <row r="165" spans="1:76">
      <c r="A165" s="146"/>
      <c r="B165" s="542">
        <v>105</v>
      </c>
      <c r="C165" s="734"/>
      <c r="D165" s="673"/>
      <c r="E165"/>
      <c r="F165" s="104"/>
      <c r="G165" s="104"/>
      <c r="H165" s="104"/>
      <c r="I165" s="104"/>
      <c r="J165" s="104"/>
      <c r="K165" s="104"/>
      <c r="L165" s="104"/>
      <c r="M165" s="104"/>
      <c r="N165" s="104"/>
      <c r="O165" s="104"/>
      <c r="P165" s="104"/>
      <c r="Q165" s="104"/>
      <c r="R165" s="104"/>
      <c r="S165" s="147"/>
      <c r="T165" s="146"/>
      <c r="U165" s="542">
        <v>105</v>
      </c>
      <c r="V165" s="734"/>
      <c r="W165" s="673"/>
      <c r="X165"/>
      <c r="Y165" s="104"/>
      <c r="Z165" s="104"/>
      <c r="AA165" s="104"/>
      <c r="AB165" s="104"/>
      <c r="AC165" s="104"/>
      <c r="AD165" s="104"/>
      <c r="AE165" s="104"/>
      <c r="AF165" s="104"/>
      <c r="AG165" s="104"/>
      <c r="AH165" s="104"/>
      <c r="AI165" s="104"/>
      <c r="AJ165" s="104"/>
      <c r="AK165" s="104"/>
      <c r="AL165" s="147"/>
      <c r="AM165" s="146"/>
      <c r="AN165" s="542">
        <v>105</v>
      </c>
      <c r="AO165" s="734"/>
      <c r="AP165" s="673"/>
      <c r="AQ165"/>
      <c r="AR165" s="104"/>
      <c r="AS165" s="104"/>
      <c r="AT165" s="104"/>
      <c r="AU165" s="104"/>
      <c r="AV165" s="104"/>
      <c r="AW165" s="104"/>
      <c r="AX165" s="104"/>
      <c r="AY165" s="104"/>
      <c r="AZ165" s="104"/>
      <c r="BA165" s="104"/>
      <c r="BB165" s="104"/>
      <c r="BC165" s="104"/>
      <c r="BD165" s="104"/>
      <c r="BE165" s="147"/>
      <c r="BF165" s="146"/>
      <c r="BG165" s="542">
        <v>105</v>
      </c>
      <c r="BH165" s="734"/>
      <c r="BI165" s="673"/>
      <c r="BJ165"/>
      <c r="BK165" s="104"/>
      <c r="BL165" s="104"/>
      <c r="BM165" s="104"/>
      <c r="BN165" s="104"/>
      <c r="BO165" s="104"/>
      <c r="BP165" s="104"/>
      <c r="BQ165" s="104"/>
      <c r="BR165" s="104"/>
      <c r="BS165" s="104"/>
      <c r="BT165" s="104"/>
      <c r="BU165" s="104"/>
      <c r="BV165" s="104"/>
      <c r="BW165" s="104"/>
      <c r="BX165" s="147"/>
    </row>
    <row r="166" spans="1:76">
      <c r="A166" s="146"/>
      <c r="B166" s="542">
        <v>106</v>
      </c>
      <c r="C166" s="734"/>
      <c r="D166" s="673"/>
      <c r="E166"/>
      <c r="F166" s="104"/>
      <c r="G166" s="104"/>
      <c r="H166" s="104"/>
      <c r="I166" s="104"/>
      <c r="J166" s="104"/>
      <c r="K166" s="104"/>
      <c r="L166" s="104"/>
      <c r="M166" s="104"/>
      <c r="N166" s="104"/>
      <c r="O166" s="104"/>
      <c r="P166" s="104"/>
      <c r="Q166" s="104"/>
      <c r="R166" s="104"/>
      <c r="S166" s="147"/>
      <c r="T166" s="146"/>
      <c r="U166" s="542">
        <v>106</v>
      </c>
      <c r="V166" s="734"/>
      <c r="W166" s="673"/>
      <c r="X166"/>
      <c r="Y166" s="104"/>
      <c r="Z166" s="104"/>
      <c r="AA166" s="104"/>
      <c r="AB166" s="104"/>
      <c r="AC166" s="104"/>
      <c r="AD166" s="104"/>
      <c r="AE166" s="104"/>
      <c r="AF166" s="104"/>
      <c r="AG166" s="104"/>
      <c r="AH166" s="104"/>
      <c r="AI166" s="104"/>
      <c r="AJ166" s="104"/>
      <c r="AK166" s="104"/>
      <c r="AL166" s="147"/>
      <c r="AM166" s="146"/>
      <c r="AN166" s="542">
        <v>106</v>
      </c>
      <c r="AO166" s="734"/>
      <c r="AP166" s="673"/>
      <c r="AQ166"/>
      <c r="AR166" s="104"/>
      <c r="AS166" s="104"/>
      <c r="AT166" s="104"/>
      <c r="AU166" s="104"/>
      <c r="AV166" s="104"/>
      <c r="AW166" s="104"/>
      <c r="AX166" s="104"/>
      <c r="AY166" s="104"/>
      <c r="AZ166" s="104"/>
      <c r="BA166" s="104"/>
      <c r="BB166" s="104"/>
      <c r="BC166" s="104"/>
      <c r="BD166" s="104"/>
      <c r="BE166" s="147"/>
      <c r="BF166" s="146"/>
      <c r="BG166" s="542">
        <v>106</v>
      </c>
      <c r="BH166" s="734"/>
      <c r="BI166" s="673"/>
      <c r="BJ166"/>
      <c r="BK166" s="104"/>
      <c r="BL166" s="104"/>
      <c r="BM166" s="104"/>
      <c r="BN166" s="104"/>
      <c r="BO166" s="104"/>
      <c r="BP166" s="104"/>
      <c r="BQ166" s="104"/>
      <c r="BR166" s="104"/>
      <c r="BS166" s="104"/>
      <c r="BT166" s="104"/>
      <c r="BU166" s="104"/>
      <c r="BV166" s="104"/>
      <c r="BW166" s="104"/>
      <c r="BX166" s="147"/>
    </row>
    <row r="167" spans="1:76">
      <c r="A167" s="146"/>
      <c r="B167" s="542">
        <v>107</v>
      </c>
      <c r="C167" s="734"/>
      <c r="D167" s="673"/>
      <c r="E167"/>
      <c r="F167" s="104"/>
      <c r="G167" s="104"/>
      <c r="H167" s="104"/>
      <c r="I167" s="104"/>
      <c r="J167" s="104"/>
      <c r="K167" s="104"/>
      <c r="L167" s="104"/>
      <c r="M167" s="104"/>
      <c r="N167" s="104"/>
      <c r="O167" s="104"/>
      <c r="P167" s="104"/>
      <c r="Q167" s="104"/>
      <c r="R167" s="104"/>
      <c r="S167" s="147"/>
      <c r="T167" s="146"/>
      <c r="U167" s="542">
        <v>107</v>
      </c>
      <c r="V167" s="734"/>
      <c r="W167" s="673"/>
      <c r="X167"/>
      <c r="Y167" s="104"/>
      <c r="Z167" s="104"/>
      <c r="AA167" s="104"/>
      <c r="AB167" s="104"/>
      <c r="AC167" s="104"/>
      <c r="AD167" s="104"/>
      <c r="AE167" s="104"/>
      <c r="AF167" s="104"/>
      <c r="AG167" s="104"/>
      <c r="AH167" s="104"/>
      <c r="AI167" s="104"/>
      <c r="AJ167" s="104"/>
      <c r="AK167" s="104"/>
      <c r="AL167" s="147"/>
      <c r="AM167" s="146"/>
      <c r="AN167" s="542">
        <v>107</v>
      </c>
      <c r="AO167" s="734"/>
      <c r="AP167" s="673"/>
      <c r="AQ167"/>
      <c r="AR167" s="104"/>
      <c r="AS167" s="104"/>
      <c r="AT167" s="104"/>
      <c r="AU167" s="104"/>
      <c r="AV167" s="104"/>
      <c r="AW167" s="104"/>
      <c r="AX167" s="104"/>
      <c r="AY167" s="104"/>
      <c r="AZ167" s="104"/>
      <c r="BA167" s="104"/>
      <c r="BB167" s="104"/>
      <c r="BC167" s="104"/>
      <c r="BD167" s="104"/>
      <c r="BE167" s="147"/>
      <c r="BF167" s="146"/>
      <c r="BG167" s="542">
        <v>107</v>
      </c>
      <c r="BH167" s="734"/>
      <c r="BI167" s="673"/>
      <c r="BJ167"/>
      <c r="BK167" s="104"/>
      <c r="BL167" s="104"/>
      <c r="BM167" s="104"/>
      <c r="BN167" s="104"/>
      <c r="BO167" s="104"/>
      <c r="BP167" s="104"/>
      <c r="BQ167" s="104"/>
      <c r="BR167" s="104"/>
      <c r="BS167" s="104"/>
      <c r="BT167" s="104"/>
      <c r="BU167" s="104"/>
      <c r="BV167" s="104"/>
      <c r="BW167" s="104"/>
      <c r="BX167" s="147"/>
    </row>
    <row r="168" spans="1:76">
      <c r="A168" s="146"/>
      <c r="B168" s="542">
        <v>108</v>
      </c>
      <c r="C168" s="734"/>
      <c r="D168" s="673"/>
      <c r="E168"/>
      <c r="F168" s="104"/>
      <c r="G168" s="104"/>
      <c r="H168" s="104"/>
      <c r="I168" s="104"/>
      <c r="J168" s="104"/>
      <c r="K168" s="104"/>
      <c r="L168" s="104"/>
      <c r="M168" s="104"/>
      <c r="N168" s="104"/>
      <c r="O168" s="104"/>
      <c r="P168" s="104"/>
      <c r="Q168" s="104"/>
      <c r="R168" s="104"/>
      <c r="S168" s="147"/>
      <c r="T168" s="146"/>
      <c r="U168" s="542">
        <v>108</v>
      </c>
      <c r="V168" s="734"/>
      <c r="W168" s="673"/>
      <c r="X168"/>
      <c r="Y168" s="104"/>
      <c r="Z168" s="104"/>
      <c r="AA168" s="104"/>
      <c r="AB168" s="104"/>
      <c r="AC168" s="104"/>
      <c r="AD168" s="104"/>
      <c r="AE168" s="104"/>
      <c r="AF168" s="104"/>
      <c r="AG168" s="104"/>
      <c r="AH168" s="104"/>
      <c r="AI168" s="104"/>
      <c r="AJ168" s="104"/>
      <c r="AK168" s="104"/>
      <c r="AL168" s="147"/>
      <c r="AM168" s="146"/>
      <c r="AN168" s="542">
        <v>108</v>
      </c>
      <c r="AO168" s="734"/>
      <c r="AP168" s="673"/>
      <c r="AQ168"/>
      <c r="AR168" s="104"/>
      <c r="AS168" s="104"/>
      <c r="AT168" s="104"/>
      <c r="AU168" s="104"/>
      <c r="AV168" s="104"/>
      <c r="AW168" s="104"/>
      <c r="AX168" s="104"/>
      <c r="AY168" s="104"/>
      <c r="AZ168" s="104"/>
      <c r="BA168" s="104"/>
      <c r="BB168" s="104"/>
      <c r="BC168" s="104"/>
      <c r="BD168" s="104"/>
      <c r="BE168" s="147"/>
      <c r="BF168" s="146"/>
      <c r="BG168" s="542">
        <v>108</v>
      </c>
      <c r="BH168" s="734"/>
      <c r="BI168" s="673"/>
      <c r="BJ168"/>
      <c r="BK168" s="104"/>
      <c r="BL168" s="104"/>
      <c r="BM168" s="104"/>
      <c r="BN168" s="104"/>
      <c r="BO168" s="104"/>
      <c r="BP168" s="104"/>
      <c r="BQ168" s="104"/>
      <c r="BR168" s="104"/>
      <c r="BS168" s="104"/>
      <c r="BT168" s="104"/>
      <c r="BU168" s="104"/>
      <c r="BV168" s="104"/>
      <c r="BW168" s="104"/>
      <c r="BX168" s="147"/>
    </row>
    <row r="169" spans="1:76">
      <c r="A169" s="146"/>
      <c r="B169" s="542">
        <v>109</v>
      </c>
      <c r="C169" s="734"/>
      <c r="D169" s="673"/>
      <c r="E169"/>
      <c r="F169" s="104"/>
      <c r="G169" s="104"/>
      <c r="H169" s="104"/>
      <c r="I169" s="104"/>
      <c r="J169" s="104"/>
      <c r="K169" s="104"/>
      <c r="L169" s="104"/>
      <c r="M169" s="104"/>
      <c r="N169" s="104"/>
      <c r="O169" s="104"/>
      <c r="P169" s="104"/>
      <c r="Q169" s="104"/>
      <c r="R169" s="104"/>
      <c r="S169" s="147"/>
      <c r="T169" s="146"/>
      <c r="U169" s="542">
        <v>109</v>
      </c>
      <c r="V169" s="734"/>
      <c r="W169" s="673"/>
      <c r="X169"/>
      <c r="Y169" s="104"/>
      <c r="Z169" s="104"/>
      <c r="AA169" s="104"/>
      <c r="AB169" s="104"/>
      <c r="AC169" s="104"/>
      <c r="AD169" s="104"/>
      <c r="AE169" s="104"/>
      <c r="AF169" s="104"/>
      <c r="AG169" s="104"/>
      <c r="AH169" s="104"/>
      <c r="AI169" s="104"/>
      <c r="AJ169" s="104"/>
      <c r="AK169" s="104"/>
      <c r="AL169" s="147"/>
      <c r="AM169" s="146"/>
      <c r="AN169" s="542">
        <v>109</v>
      </c>
      <c r="AO169" s="734"/>
      <c r="AP169" s="673"/>
      <c r="AQ169"/>
      <c r="AR169" s="104"/>
      <c r="AS169" s="104"/>
      <c r="AT169" s="104"/>
      <c r="AU169" s="104"/>
      <c r="AV169" s="104"/>
      <c r="AW169" s="104"/>
      <c r="AX169" s="104"/>
      <c r="AY169" s="104"/>
      <c r="AZ169" s="104"/>
      <c r="BA169" s="104"/>
      <c r="BB169" s="104"/>
      <c r="BC169" s="104"/>
      <c r="BD169" s="104"/>
      <c r="BE169" s="147"/>
      <c r="BF169" s="146"/>
      <c r="BG169" s="542">
        <v>109</v>
      </c>
      <c r="BH169" s="734"/>
      <c r="BI169" s="673"/>
      <c r="BJ169"/>
      <c r="BK169" s="104"/>
      <c r="BL169" s="104"/>
      <c r="BM169" s="104"/>
      <c r="BN169" s="104"/>
      <c r="BO169" s="104"/>
      <c r="BP169" s="104"/>
      <c r="BQ169" s="104"/>
      <c r="BR169" s="104"/>
      <c r="BS169" s="104"/>
      <c r="BT169" s="104"/>
      <c r="BU169" s="104"/>
      <c r="BV169" s="104"/>
      <c r="BW169" s="104"/>
      <c r="BX169" s="147"/>
    </row>
    <row r="170" spans="1:76">
      <c r="A170" s="146"/>
      <c r="B170" s="542">
        <v>110</v>
      </c>
      <c r="C170" s="734"/>
      <c r="D170" s="673"/>
      <c r="E170"/>
      <c r="F170" s="104"/>
      <c r="G170" s="104"/>
      <c r="H170" s="104"/>
      <c r="I170" s="104"/>
      <c r="J170" s="104"/>
      <c r="K170" s="104"/>
      <c r="L170" s="104"/>
      <c r="M170" s="104"/>
      <c r="N170" s="104"/>
      <c r="O170" s="104"/>
      <c r="P170" s="104"/>
      <c r="Q170" s="104"/>
      <c r="R170" s="104"/>
      <c r="S170" s="147"/>
      <c r="T170" s="146"/>
      <c r="U170" s="542">
        <v>110</v>
      </c>
      <c r="V170" s="734"/>
      <c r="W170" s="673"/>
      <c r="X170"/>
      <c r="Y170" s="104"/>
      <c r="Z170" s="104"/>
      <c r="AA170" s="104"/>
      <c r="AB170" s="104"/>
      <c r="AC170" s="104"/>
      <c r="AD170" s="104"/>
      <c r="AE170" s="104"/>
      <c r="AF170" s="104"/>
      <c r="AG170" s="104"/>
      <c r="AH170" s="104"/>
      <c r="AI170" s="104"/>
      <c r="AJ170" s="104"/>
      <c r="AK170" s="104"/>
      <c r="AL170" s="147"/>
      <c r="AM170" s="146"/>
      <c r="AN170" s="542">
        <v>110</v>
      </c>
      <c r="AO170" s="734"/>
      <c r="AP170" s="673"/>
      <c r="AQ170"/>
      <c r="AR170" s="104"/>
      <c r="AS170" s="104"/>
      <c r="AT170" s="104"/>
      <c r="AU170" s="104"/>
      <c r="AV170" s="104"/>
      <c r="AW170" s="104"/>
      <c r="AX170" s="104"/>
      <c r="AY170" s="104"/>
      <c r="AZ170" s="104"/>
      <c r="BA170" s="104"/>
      <c r="BB170" s="104"/>
      <c r="BC170" s="104"/>
      <c r="BD170" s="104"/>
      <c r="BE170" s="147"/>
      <c r="BF170" s="146"/>
      <c r="BG170" s="542">
        <v>110</v>
      </c>
      <c r="BH170" s="734"/>
      <c r="BI170" s="673"/>
      <c r="BJ170"/>
      <c r="BK170" s="104"/>
      <c r="BL170" s="104"/>
      <c r="BM170" s="104"/>
      <c r="BN170" s="104"/>
      <c r="BO170" s="104"/>
      <c r="BP170" s="104"/>
      <c r="BQ170" s="104"/>
      <c r="BR170" s="104"/>
      <c r="BS170" s="104"/>
      <c r="BT170" s="104"/>
      <c r="BU170" s="104"/>
      <c r="BV170" s="104"/>
      <c r="BW170" s="104"/>
      <c r="BX170" s="147"/>
    </row>
    <row r="171" spans="1:76">
      <c r="A171" s="146"/>
      <c r="B171" s="542">
        <v>111</v>
      </c>
      <c r="C171" s="734"/>
      <c r="D171" s="673"/>
      <c r="E171"/>
      <c r="F171" s="104"/>
      <c r="G171" s="104"/>
      <c r="H171" s="104"/>
      <c r="I171" s="104"/>
      <c r="J171" s="104"/>
      <c r="K171" s="104"/>
      <c r="L171" s="104"/>
      <c r="M171" s="104"/>
      <c r="N171" s="104"/>
      <c r="O171" s="104"/>
      <c r="P171" s="104"/>
      <c r="Q171" s="104"/>
      <c r="R171" s="104"/>
      <c r="S171" s="147"/>
      <c r="T171" s="146"/>
      <c r="U171" s="542">
        <v>111</v>
      </c>
      <c r="V171" s="734"/>
      <c r="W171" s="673"/>
      <c r="X171"/>
      <c r="Y171" s="104"/>
      <c r="Z171" s="104"/>
      <c r="AA171" s="104"/>
      <c r="AB171" s="104"/>
      <c r="AC171" s="104"/>
      <c r="AD171" s="104"/>
      <c r="AE171" s="104"/>
      <c r="AF171" s="104"/>
      <c r="AG171" s="104"/>
      <c r="AH171" s="104"/>
      <c r="AI171" s="104"/>
      <c r="AJ171" s="104"/>
      <c r="AK171" s="104"/>
      <c r="AL171" s="147"/>
      <c r="AM171" s="146"/>
      <c r="AN171" s="542">
        <v>111</v>
      </c>
      <c r="AO171" s="734"/>
      <c r="AP171" s="673"/>
      <c r="AQ171"/>
      <c r="AR171" s="104"/>
      <c r="AS171" s="104"/>
      <c r="AT171" s="104"/>
      <c r="AU171" s="104"/>
      <c r="AV171" s="104"/>
      <c r="AW171" s="104"/>
      <c r="AX171" s="104"/>
      <c r="AY171" s="104"/>
      <c r="AZ171" s="104"/>
      <c r="BA171" s="104"/>
      <c r="BB171" s="104"/>
      <c r="BC171" s="104"/>
      <c r="BD171" s="104"/>
      <c r="BE171" s="147"/>
      <c r="BF171" s="146"/>
      <c r="BG171" s="542">
        <v>111</v>
      </c>
      <c r="BH171" s="734"/>
      <c r="BI171" s="673"/>
      <c r="BJ171"/>
      <c r="BK171" s="104"/>
      <c r="BL171" s="104"/>
      <c r="BM171" s="104"/>
      <c r="BN171" s="104"/>
      <c r="BO171" s="104"/>
      <c r="BP171" s="104"/>
      <c r="BQ171" s="104"/>
      <c r="BR171" s="104"/>
      <c r="BS171" s="104"/>
      <c r="BT171" s="104"/>
      <c r="BU171" s="104"/>
      <c r="BV171" s="104"/>
      <c r="BW171" s="104"/>
      <c r="BX171" s="147"/>
    </row>
    <row r="172" spans="1:76">
      <c r="A172" s="146"/>
      <c r="B172" s="542">
        <v>112</v>
      </c>
      <c r="C172" s="734"/>
      <c r="D172" s="673"/>
      <c r="E172"/>
      <c r="F172" s="104"/>
      <c r="G172" s="104"/>
      <c r="H172" s="104"/>
      <c r="I172" s="104"/>
      <c r="J172" s="104"/>
      <c r="K172" s="104"/>
      <c r="L172" s="104"/>
      <c r="M172" s="104"/>
      <c r="N172" s="104"/>
      <c r="O172" s="104"/>
      <c r="P172" s="104"/>
      <c r="Q172" s="104"/>
      <c r="R172" s="104"/>
      <c r="S172" s="147"/>
      <c r="T172" s="146"/>
      <c r="U172" s="542">
        <v>112</v>
      </c>
      <c r="V172" s="734"/>
      <c r="W172" s="673"/>
      <c r="X172"/>
      <c r="Y172" s="104"/>
      <c r="Z172" s="104"/>
      <c r="AA172" s="104"/>
      <c r="AB172" s="104"/>
      <c r="AC172" s="104"/>
      <c r="AD172" s="104"/>
      <c r="AE172" s="104"/>
      <c r="AF172" s="104"/>
      <c r="AG172" s="104"/>
      <c r="AH172" s="104"/>
      <c r="AI172" s="104"/>
      <c r="AJ172" s="104"/>
      <c r="AK172" s="104"/>
      <c r="AL172" s="147"/>
      <c r="AM172" s="146"/>
      <c r="AN172" s="542">
        <v>112</v>
      </c>
      <c r="AO172" s="734"/>
      <c r="AP172" s="673"/>
      <c r="AQ172"/>
      <c r="AR172" s="104"/>
      <c r="AS172" s="104"/>
      <c r="AT172" s="104"/>
      <c r="AU172" s="104"/>
      <c r="AV172" s="104"/>
      <c r="AW172" s="104"/>
      <c r="AX172" s="104"/>
      <c r="AY172" s="104"/>
      <c r="AZ172" s="104"/>
      <c r="BA172" s="104"/>
      <c r="BB172" s="104"/>
      <c r="BC172" s="104"/>
      <c r="BD172" s="104"/>
      <c r="BE172" s="147"/>
      <c r="BF172" s="146"/>
      <c r="BG172" s="542">
        <v>112</v>
      </c>
      <c r="BH172" s="734"/>
      <c r="BI172" s="673"/>
      <c r="BJ172"/>
      <c r="BK172" s="104"/>
      <c r="BL172" s="104"/>
      <c r="BM172" s="104"/>
      <c r="BN172" s="104"/>
      <c r="BO172" s="104"/>
      <c r="BP172" s="104"/>
      <c r="BQ172" s="104"/>
      <c r="BR172" s="104"/>
      <c r="BS172" s="104"/>
      <c r="BT172" s="104"/>
      <c r="BU172" s="104"/>
      <c r="BV172" s="104"/>
      <c r="BW172" s="104"/>
      <c r="BX172" s="147"/>
    </row>
    <row r="173" spans="1:76">
      <c r="A173" s="146"/>
      <c r="B173" s="542">
        <v>113</v>
      </c>
      <c r="C173" s="734"/>
      <c r="D173" s="673"/>
      <c r="E173"/>
      <c r="F173" s="104"/>
      <c r="G173" s="104"/>
      <c r="H173" s="104"/>
      <c r="I173" s="104"/>
      <c r="J173" s="104"/>
      <c r="K173" s="104"/>
      <c r="L173" s="104"/>
      <c r="M173" s="104"/>
      <c r="N173" s="104"/>
      <c r="O173" s="104"/>
      <c r="P173" s="104"/>
      <c r="Q173" s="104"/>
      <c r="R173" s="104"/>
      <c r="S173" s="147"/>
      <c r="T173" s="146"/>
      <c r="U173" s="542">
        <v>113</v>
      </c>
      <c r="V173" s="734"/>
      <c r="W173" s="673"/>
      <c r="X173"/>
      <c r="Y173" s="104"/>
      <c r="Z173" s="104"/>
      <c r="AA173" s="104"/>
      <c r="AB173" s="104"/>
      <c r="AC173" s="104"/>
      <c r="AD173" s="104"/>
      <c r="AE173" s="104"/>
      <c r="AF173" s="104"/>
      <c r="AG173" s="104"/>
      <c r="AH173" s="104"/>
      <c r="AI173" s="104"/>
      <c r="AJ173" s="104"/>
      <c r="AK173" s="104"/>
      <c r="AL173" s="147"/>
      <c r="AM173" s="146"/>
      <c r="AN173" s="542">
        <v>113</v>
      </c>
      <c r="AO173" s="734"/>
      <c r="AP173" s="673"/>
      <c r="AQ173"/>
      <c r="AR173" s="104"/>
      <c r="AS173" s="104"/>
      <c r="AT173" s="104"/>
      <c r="AU173" s="104"/>
      <c r="AV173" s="104"/>
      <c r="AW173" s="104"/>
      <c r="AX173" s="104"/>
      <c r="AY173" s="104"/>
      <c r="AZ173" s="104"/>
      <c r="BA173" s="104"/>
      <c r="BB173" s="104"/>
      <c r="BC173" s="104"/>
      <c r="BD173" s="104"/>
      <c r="BE173" s="147"/>
      <c r="BF173" s="146"/>
      <c r="BG173" s="542">
        <v>113</v>
      </c>
      <c r="BH173" s="734"/>
      <c r="BI173" s="673"/>
      <c r="BJ173"/>
      <c r="BK173" s="104"/>
      <c r="BL173" s="104"/>
      <c r="BM173" s="104"/>
      <c r="BN173" s="104"/>
      <c r="BO173" s="104"/>
      <c r="BP173" s="104"/>
      <c r="BQ173" s="104"/>
      <c r="BR173" s="104"/>
      <c r="BS173" s="104"/>
      <c r="BT173" s="104"/>
      <c r="BU173" s="104"/>
      <c r="BV173" s="104"/>
      <c r="BW173" s="104"/>
      <c r="BX173" s="147"/>
    </row>
    <row r="174" spans="1:76">
      <c r="A174" s="146"/>
      <c r="B174" s="542">
        <v>114</v>
      </c>
      <c r="C174" s="734"/>
      <c r="D174" s="673"/>
      <c r="E174"/>
      <c r="F174" s="104"/>
      <c r="G174" s="104"/>
      <c r="H174" s="104"/>
      <c r="I174" s="104"/>
      <c r="J174" s="104"/>
      <c r="K174" s="104"/>
      <c r="L174" s="104"/>
      <c r="M174" s="104"/>
      <c r="N174" s="104"/>
      <c r="O174" s="104"/>
      <c r="P174" s="104"/>
      <c r="Q174" s="104"/>
      <c r="R174" s="104"/>
      <c r="S174" s="147"/>
      <c r="T174" s="146"/>
      <c r="U174" s="542">
        <v>114</v>
      </c>
      <c r="V174" s="734"/>
      <c r="W174" s="673"/>
      <c r="X174"/>
      <c r="Y174" s="104"/>
      <c r="Z174" s="104"/>
      <c r="AA174" s="104"/>
      <c r="AB174" s="104"/>
      <c r="AC174" s="104"/>
      <c r="AD174" s="104"/>
      <c r="AE174" s="104"/>
      <c r="AF174" s="104"/>
      <c r="AG174" s="104"/>
      <c r="AH174" s="104"/>
      <c r="AI174" s="104"/>
      <c r="AJ174" s="104"/>
      <c r="AK174" s="104"/>
      <c r="AL174" s="147"/>
      <c r="AM174" s="146"/>
      <c r="AN174" s="542">
        <v>114</v>
      </c>
      <c r="AO174" s="734"/>
      <c r="AP174" s="673"/>
      <c r="AQ174"/>
      <c r="AR174" s="104"/>
      <c r="AS174" s="104"/>
      <c r="AT174" s="104"/>
      <c r="AU174" s="104"/>
      <c r="AV174" s="104"/>
      <c r="AW174" s="104"/>
      <c r="AX174" s="104"/>
      <c r="AY174" s="104"/>
      <c r="AZ174" s="104"/>
      <c r="BA174" s="104"/>
      <c r="BB174" s="104"/>
      <c r="BC174" s="104"/>
      <c r="BD174" s="104"/>
      <c r="BE174" s="147"/>
      <c r="BF174" s="146"/>
      <c r="BG174" s="542">
        <v>114</v>
      </c>
      <c r="BH174" s="734"/>
      <c r="BI174" s="673"/>
      <c r="BJ174"/>
      <c r="BK174" s="104"/>
      <c r="BL174" s="104"/>
      <c r="BM174" s="104"/>
      <c r="BN174" s="104"/>
      <c r="BO174" s="104"/>
      <c r="BP174" s="104"/>
      <c r="BQ174" s="104"/>
      <c r="BR174" s="104"/>
      <c r="BS174" s="104"/>
      <c r="BT174" s="104"/>
      <c r="BU174" s="104"/>
      <c r="BV174" s="104"/>
      <c r="BW174" s="104"/>
      <c r="BX174" s="147"/>
    </row>
    <row r="175" spans="1:76">
      <c r="A175" s="146"/>
      <c r="B175" s="542">
        <v>115</v>
      </c>
      <c r="C175" s="734"/>
      <c r="D175" s="673"/>
      <c r="E175"/>
      <c r="F175" s="104"/>
      <c r="G175" s="104"/>
      <c r="H175" s="104"/>
      <c r="I175" s="104"/>
      <c r="J175" s="104"/>
      <c r="K175" s="104"/>
      <c r="L175" s="104"/>
      <c r="M175" s="104"/>
      <c r="N175" s="104"/>
      <c r="O175" s="104"/>
      <c r="P175" s="104"/>
      <c r="Q175" s="104"/>
      <c r="R175" s="104"/>
      <c r="S175" s="147"/>
      <c r="T175" s="146"/>
      <c r="U175" s="542">
        <v>115</v>
      </c>
      <c r="V175" s="734"/>
      <c r="W175" s="673"/>
      <c r="X175"/>
      <c r="Y175" s="104"/>
      <c r="Z175" s="104"/>
      <c r="AA175" s="104"/>
      <c r="AB175" s="104"/>
      <c r="AC175" s="104"/>
      <c r="AD175" s="104"/>
      <c r="AE175" s="104"/>
      <c r="AF175" s="104"/>
      <c r="AG175" s="104"/>
      <c r="AH175" s="104"/>
      <c r="AI175" s="104"/>
      <c r="AJ175" s="104"/>
      <c r="AK175" s="104"/>
      <c r="AL175" s="147"/>
      <c r="AM175" s="146"/>
      <c r="AN175" s="542">
        <v>115</v>
      </c>
      <c r="AO175" s="734"/>
      <c r="AP175" s="673"/>
      <c r="AQ175"/>
      <c r="AR175" s="104"/>
      <c r="AS175" s="104"/>
      <c r="AT175" s="104"/>
      <c r="AU175" s="104"/>
      <c r="AV175" s="104"/>
      <c r="AW175" s="104"/>
      <c r="AX175" s="104"/>
      <c r="AY175" s="104"/>
      <c r="AZ175" s="104"/>
      <c r="BA175" s="104"/>
      <c r="BB175" s="104"/>
      <c r="BC175" s="104"/>
      <c r="BD175" s="104"/>
      <c r="BE175" s="147"/>
      <c r="BF175" s="146"/>
      <c r="BG175" s="542">
        <v>115</v>
      </c>
      <c r="BH175" s="734"/>
      <c r="BI175" s="673"/>
      <c r="BJ175"/>
      <c r="BK175" s="104"/>
      <c r="BL175" s="104"/>
      <c r="BM175" s="104"/>
      <c r="BN175" s="104"/>
      <c r="BO175" s="104"/>
      <c r="BP175" s="104"/>
      <c r="BQ175" s="104"/>
      <c r="BR175" s="104"/>
      <c r="BS175" s="104"/>
      <c r="BT175" s="104"/>
      <c r="BU175" s="104"/>
      <c r="BV175" s="104"/>
      <c r="BW175" s="104"/>
      <c r="BX175" s="147"/>
    </row>
    <row r="176" spans="1:76">
      <c r="A176" s="146"/>
      <c r="B176" s="542">
        <v>116</v>
      </c>
      <c r="C176" s="734"/>
      <c r="D176" s="673"/>
      <c r="E176"/>
      <c r="F176" s="104"/>
      <c r="G176" s="104"/>
      <c r="H176" s="104"/>
      <c r="I176" s="104"/>
      <c r="J176" s="104"/>
      <c r="K176" s="104"/>
      <c r="L176" s="104"/>
      <c r="M176" s="104"/>
      <c r="N176" s="104"/>
      <c r="O176" s="104"/>
      <c r="P176" s="104"/>
      <c r="Q176" s="104"/>
      <c r="R176" s="104"/>
      <c r="S176" s="147"/>
      <c r="T176" s="146"/>
      <c r="U176" s="542">
        <v>116</v>
      </c>
      <c r="V176" s="734"/>
      <c r="W176" s="673"/>
      <c r="X176"/>
      <c r="Y176" s="104"/>
      <c r="Z176" s="104"/>
      <c r="AA176" s="104"/>
      <c r="AB176" s="104"/>
      <c r="AC176" s="104"/>
      <c r="AD176" s="104"/>
      <c r="AE176" s="104"/>
      <c r="AF176" s="104"/>
      <c r="AG176" s="104"/>
      <c r="AH176" s="104"/>
      <c r="AI176" s="104"/>
      <c r="AJ176" s="104"/>
      <c r="AK176" s="104"/>
      <c r="AL176" s="147"/>
      <c r="AM176" s="146"/>
      <c r="AN176" s="542">
        <v>116</v>
      </c>
      <c r="AO176" s="734"/>
      <c r="AP176" s="673"/>
      <c r="AQ176"/>
      <c r="AR176" s="104"/>
      <c r="AS176" s="104"/>
      <c r="AT176" s="104"/>
      <c r="AU176" s="104"/>
      <c r="AV176" s="104"/>
      <c r="AW176" s="104"/>
      <c r="AX176" s="104"/>
      <c r="AY176" s="104"/>
      <c r="AZ176" s="104"/>
      <c r="BA176" s="104"/>
      <c r="BB176" s="104"/>
      <c r="BC176" s="104"/>
      <c r="BD176" s="104"/>
      <c r="BE176" s="147"/>
      <c r="BF176" s="146"/>
      <c r="BG176" s="542">
        <v>116</v>
      </c>
      <c r="BH176" s="734"/>
      <c r="BI176" s="673"/>
      <c r="BJ176"/>
      <c r="BK176" s="104"/>
      <c r="BL176" s="104"/>
      <c r="BM176" s="104"/>
      <c r="BN176" s="104"/>
      <c r="BO176" s="104"/>
      <c r="BP176" s="104"/>
      <c r="BQ176" s="104"/>
      <c r="BR176" s="104"/>
      <c r="BS176" s="104"/>
      <c r="BT176" s="104"/>
      <c r="BU176" s="104"/>
      <c r="BV176" s="104"/>
      <c r="BW176" s="104"/>
      <c r="BX176" s="147"/>
    </row>
    <row r="177" spans="1:76">
      <c r="A177" s="146"/>
      <c r="B177" s="542">
        <v>117</v>
      </c>
      <c r="C177" s="734"/>
      <c r="D177" s="673"/>
      <c r="E177"/>
      <c r="F177" s="104"/>
      <c r="G177" s="104"/>
      <c r="H177" s="104"/>
      <c r="I177" s="104"/>
      <c r="J177" s="104"/>
      <c r="K177" s="104"/>
      <c r="L177" s="104"/>
      <c r="M177" s="104"/>
      <c r="N177" s="104"/>
      <c r="O177" s="104"/>
      <c r="P177" s="104"/>
      <c r="Q177" s="104"/>
      <c r="R177" s="104"/>
      <c r="S177" s="147"/>
      <c r="T177" s="146"/>
      <c r="U177" s="542">
        <v>117</v>
      </c>
      <c r="V177" s="734"/>
      <c r="W177" s="673"/>
      <c r="X177"/>
      <c r="Y177" s="104"/>
      <c r="Z177" s="104"/>
      <c r="AA177" s="104"/>
      <c r="AB177" s="104"/>
      <c r="AC177" s="104"/>
      <c r="AD177" s="104"/>
      <c r="AE177" s="104"/>
      <c r="AF177" s="104"/>
      <c r="AG177" s="104"/>
      <c r="AH177" s="104"/>
      <c r="AI177" s="104"/>
      <c r="AJ177" s="104"/>
      <c r="AK177" s="104"/>
      <c r="AL177" s="147"/>
      <c r="AM177" s="146"/>
      <c r="AN177" s="542">
        <v>117</v>
      </c>
      <c r="AO177" s="734"/>
      <c r="AP177" s="673"/>
      <c r="AQ177"/>
      <c r="AR177" s="104"/>
      <c r="AS177" s="104"/>
      <c r="AT177" s="104"/>
      <c r="AU177" s="104"/>
      <c r="AV177" s="104"/>
      <c r="AW177" s="104"/>
      <c r="AX177" s="104"/>
      <c r="AY177" s="104"/>
      <c r="AZ177" s="104"/>
      <c r="BA177" s="104"/>
      <c r="BB177" s="104"/>
      <c r="BC177" s="104"/>
      <c r="BD177" s="104"/>
      <c r="BE177" s="147"/>
      <c r="BF177" s="146"/>
      <c r="BG177" s="542">
        <v>117</v>
      </c>
      <c r="BH177" s="734"/>
      <c r="BI177" s="673"/>
      <c r="BJ177"/>
      <c r="BK177" s="104"/>
      <c r="BL177" s="104"/>
      <c r="BM177" s="104"/>
      <c r="BN177" s="104"/>
      <c r="BO177" s="104"/>
      <c r="BP177" s="104"/>
      <c r="BQ177" s="104"/>
      <c r="BR177" s="104"/>
      <c r="BS177" s="104"/>
      <c r="BT177" s="104"/>
      <c r="BU177" s="104"/>
      <c r="BV177" s="104"/>
      <c r="BW177" s="104"/>
      <c r="BX177" s="147"/>
    </row>
    <row r="178" spans="1:76">
      <c r="A178" s="146"/>
      <c r="B178" s="542">
        <v>118</v>
      </c>
      <c r="C178" s="734"/>
      <c r="D178" s="673"/>
      <c r="E178"/>
      <c r="F178" s="104"/>
      <c r="G178" s="104"/>
      <c r="H178" s="104"/>
      <c r="I178" s="104"/>
      <c r="J178" s="104"/>
      <c r="K178" s="104"/>
      <c r="L178" s="104"/>
      <c r="M178" s="104"/>
      <c r="N178" s="104"/>
      <c r="O178" s="104"/>
      <c r="P178" s="104"/>
      <c r="Q178" s="104"/>
      <c r="R178" s="104"/>
      <c r="S178" s="147"/>
      <c r="T178" s="146"/>
      <c r="U178" s="542">
        <v>118</v>
      </c>
      <c r="V178" s="734"/>
      <c r="W178" s="673"/>
      <c r="X178"/>
      <c r="Y178" s="104"/>
      <c r="Z178" s="104"/>
      <c r="AA178" s="104"/>
      <c r="AB178" s="104"/>
      <c r="AC178" s="104"/>
      <c r="AD178" s="104"/>
      <c r="AE178" s="104"/>
      <c r="AF178" s="104"/>
      <c r="AG178" s="104"/>
      <c r="AH178" s="104"/>
      <c r="AI178" s="104"/>
      <c r="AJ178" s="104"/>
      <c r="AK178" s="104"/>
      <c r="AL178" s="147"/>
      <c r="AM178" s="146"/>
      <c r="AN178" s="542">
        <v>118</v>
      </c>
      <c r="AO178" s="734"/>
      <c r="AP178" s="673"/>
      <c r="AQ178"/>
      <c r="AR178" s="104"/>
      <c r="AS178" s="104"/>
      <c r="AT178" s="104"/>
      <c r="AU178" s="104"/>
      <c r="AV178" s="104"/>
      <c r="AW178" s="104"/>
      <c r="AX178" s="104"/>
      <c r="AY178" s="104"/>
      <c r="AZ178" s="104"/>
      <c r="BA178" s="104"/>
      <c r="BB178" s="104"/>
      <c r="BC178" s="104"/>
      <c r="BD178" s="104"/>
      <c r="BE178" s="147"/>
      <c r="BF178" s="146"/>
      <c r="BG178" s="542">
        <v>118</v>
      </c>
      <c r="BH178" s="734"/>
      <c r="BI178" s="673"/>
      <c r="BJ178"/>
      <c r="BK178" s="104"/>
      <c r="BL178" s="104"/>
      <c r="BM178" s="104"/>
      <c r="BN178" s="104"/>
      <c r="BO178" s="104"/>
      <c r="BP178" s="104"/>
      <c r="BQ178" s="104"/>
      <c r="BR178" s="104"/>
      <c r="BS178" s="104"/>
      <c r="BT178" s="104"/>
      <c r="BU178" s="104"/>
      <c r="BV178" s="104"/>
      <c r="BW178" s="104"/>
      <c r="BX178" s="147"/>
    </row>
    <row r="179" spans="1:76">
      <c r="A179" s="146"/>
      <c r="B179" s="542">
        <v>119</v>
      </c>
      <c r="C179" s="734"/>
      <c r="D179" s="673"/>
      <c r="E179"/>
      <c r="F179" s="104"/>
      <c r="G179" s="104"/>
      <c r="H179" s="104"/>
      <c r="I179" s="104"/>
      <c r="J179" s="104"/>
      <c r="K179" s="104"/>
      <c r="L179" s="104"/>
      <c r="M179" s="104"/>
      <c r="N179" s="104"/>
      <c r="O179" s="104"/>
      <c r="P179" s="104"/>
      <c r="Q179" s="104"/>
      <c r="R179" s="104"/>
      <c r="S179" s="147"/>
      <c r="T179" s="146"/>
      <c r="U179" s="542">
        <v>119</v>
      </c>
      <c r="V179" s="734"/>
      <c r="W179" s="673"/>
      <c r="X179"/>
      <c r="Y179" s="104"/>
      <c r="Z179" s="104"/>
      <c r="AA179" s="104"/>
      <c r="AB179" s="104"/>
      <c r="AC179" s="104"/>
      <c r="AD179" s="104"/>
      <c r="AE179" s="104"/>
      <c r="AF179" s="104"/>
      <c r="AG179" s="104"/>
      <c r="AH179" s="104"/>
      <c r="AI179" s="104"/>
      <c r="AJ179" s="104"/>
      <c r="AK179" s="104"/>
      <c r="AL179" s="147"/>
      <c r="AM179" s="146"/>
      <c r="AN179" s="542">
        <v>119</v>
      </c>
      <c r="AO179" s="734"/>
      <c r="AP179" s="673"/>
      <c r="AQ179"/>
      <c r="AR179" s="104"/>
      <c r="AS179" s="104"/>
      <c r="AT179" s="104"/>
      <c r="AU179" s="104"/>
      <c r="AV179" s="104"/>
      <c r="AW179" s="104"/>
      <c r="AX179" s="104"/>
      <c r="AY179" s="104"/>
      <c r="AZ179" s="104"/>
      <c r="BA179" s="104"/>
      <c r="BB179" s="104"/>
      <c r="BC179" s="104"/>
      <c r="BD179" s="104"/>
      <c r="BE179" s="147"/>
      <c r="BF179" s="146"/>
      <c r="BG179" s="542">
        <v>119</v>
      </c>
      <c r="BH179" s="734"/>
      <c r="BI179" s="673"/>
      <c r="BJ179"/>
      <c r="BK179" s="104"/>
      <c r="BL179" s="104"/>
      <c r="BM179" s="104"/>
      <c r="BN179" s="104"/>
      <c r="BO179" s="104"/>
      <c r="BP179" s="104"/>
      <c r="BQ179" s="104"/>
      <c r="BR179" s="104"/>
      <c r="BS179" s="104"/>
      <c r="BT179" s="104"/>
      <c r="BU179" s="104"/>
      <c r="BV179" s="104"/>
      <c r="BW179" s="104"/>
      <c r="BX179" s="147"/>
    </row>
    <row r="180" spans="1:76">
      <c r="A180" s="146"/>
      <c r="B180" s="542">
        <v>120</v>
      </c>
      <c r="C180" s="734"/>
      <c r="D180" s="673"/>
      <c r="E180"/>
      <c r="F180" s="104"/>
      <c r="G180" s="104"/>
      <c r="H180" s="104"/>
      <c r="I180" s="104"/>
      <c r="J180" s="104"/>
      <c r="K180" s="104"/>
      <c r="L180" s="104"/>
      <c r="M180" s="104"/>
      <c r="N180" s="104"/>
      <c r="O180" s="104"/>
      <c r="P180" s="104"/>
      <c r="Q180" s="104"/>
      <c r="R180" s="104"/>
      <c r="S180" s="147"/>
      <c r="T180" s="146"/>
      <c r="U180" s="542">
        <v>120</v>
      </c>
      <c r="V180" s="734"/>
      <c r="W180" s="673"/>
      <c r="X180"/>
      <c r="Y180" s="104"/>
      <c r="Z180" s="104"/>
      <c r="AA180" s="104"/>
      <c r="AB180" s="104"/>
      <c r="AC180" s="104"/>
      <c r="AD180" s="104"/>
      <c r="AE180" s="104"/>
      <c r="AF180" s="104"/>
      <c r="AG180" s="104"/>
      <c r="AH180" s="104"/>
      <c r="AI180" s="104"/>
      <c r="AJ180" s="104"/>
      <c r="AK180" s="104"/>
      <c r="AL180" s="147"/>
      <c r="AM180" s="146"/>
      <c r="AN180" s="542">
        <v>120</v>
      </c>
      <c r="AO180" s="734"/>
      <c r="AP180" s="673"/>
      <c r="AQ180"/>
      <c r="AR180" s="104"/>
      <c r="AS180" s="104"/>
      <c r="AT180" s="104"/>
      <c r="AU180" s="104"/>
      <c r="AV180" s="104"/>
      <c r="AW180" s="104"/>
      <c r="AX180" s="104"/>
      <c r="AY180" s="104"/>
      <c r="AZ180" s="104"/>
      <c r="BA180" s="104"/>
      <c r="BB180" s="104"/>
      <c r="BC180" s="104"/>
      <c r="BD180" s="104"/>
      <c r="BE180" s="147"/>
      <c r="BF180" s="146"/>
      <c r="BG180" s="542">
        <v>120</v>
      </c>
      <c r="BH180" s="734"/>
      <c r="BI180" s="673"/>
      <c r="BJ180"/>
      <c r="BK180" s="104"/>
      <c r="BL180" s="104"/>
      <c r="BM180" s="104"/>
      <c r="BN180" s="104"/>
      <c r="BO180" s="104"/>
      <c r="BP180" s="104"/>
      <c r="BQ180" s="104"/>
      <c r="BR180" s="104"/>
      <c r="BS180" s="104"/>
      <c r="BT180" s="104"/>
      <c r="BU180" s="104"/>
      <c r="BV180" s="104"/>
      <c r="BW180" s="104"/>
      <c r="BX180" s="147"/>
    </row>
    <row r="181" spans="1:76">
      <c r="A181" s="104"/>
      <c r="B181" s="542">
        <v>121</v>
      </c>
      <c r="C181" s="734"/>
      <c r="D181" s="673"/>
      <c r="E181"/>
      <c r="F181" s="104"/>
      <c r="G181" s="104"/>
      <c r="H181" s="104"/>
      <c r="I181" s="104"/>
      <c r="J181" s="104"/>
      <c r="K181" s="104"/>
      <c r="L181" s="104"/>
      <c r="M181" s="104"/>
      <c r="N181" s="104"/>
      <c r="O181" s="104"/>
      <c r="P181" s="104"/>
      <c r="Q181" s="104"/>
      <c r="R181" s="104"/>
      <c r="S181" s="147"/>
      <c r="T181" s="104"/>
      <c r="U181" s="542">
        <v>121</v>
      </c>
      <c r="V181" s="734"/>
      <c r="W181" s="673"/>
      <c r="X181"/>
      <c r="Y181" s="104"/>
      <c r="Z181" s="104"/>
      <c r="AA181" s="104"/>
      <c r="AB181" s="104"/>
      <c r="AC181" s="104"/>
      <c r="AD181" s="104"/>
      <c r="AE181" s="104"/>
      <c r="AF181" s="104"/>
      <c r="AG181" s="104"/>
      <c r="AH181" s="104"/>
      <c r="AI181" s="104"/>
      <c r="AJ181" s="104"/>
      <c r="AK181" s="104"/>
      <c r="AL181" s="147"/>
      <c r="AM181" s="104"/>
      <c r="AN181" s="542">
        <v>121</v>
      </c>
      <c r="AO181" s="734"/>
      <c r="AP181" s="673"/>
      <c r="AQ181"/>
      <c r="AR181" s="104"/>
      <c r="AS181" s="104"/>
      <c r="AT181" s="104"/>
      <c r="AU181" s="104"/>
      <c r="AV181" s="104"/>
      <c r="AW181" s="104"/>
      <c r="AX181" s="104"/>
      <c r="AY181" s="104"/>
      <c r="AZ181" s="104"/>
      <c r="BA181" s="104"/>
      <c r="BB181" s="104"/>
      <c r="BC181" s="104"/>
      <c r="BD181" s="104"/>
      <c r="BE181" s="147"/>
      <c r="BF181" s="104"/>
      <c r="BG181" s="542">
        <v>121</v>
      </c>
      <c r="BH181" s="734"/>
      <c r="BI181" s="673"/>
      <c r="BJ181"/>
      <c r="BK181" s="104"/>
      <c r="BL181" s="104"/>
      <c r="BM181" s="104"/>
      <c r="BN181" s="104"/>
      <c r="BO181" s="104"/>
      <c r="BP181" s="104"/>
      <c r="BQ181" s="104"/>
      <c r="BR181" s="104"/>
      <c r="BS181" s="104"/>
      <c r="BT181" s="104"/>
      <c r="BU181" s="104"/>
      <c r="BV181" s="104"/>
      <c r="BW181" s="104"/>
      <c r="BX181" s="147"/>
    </row>
    <row r="182" spans="1:76">
      <c r="A182"/>
      <c r="B182" s="542">
        <v>122</v>
      </c>
      <c r="C182" s="734"/>
      <c r="D182" s="673"/>
      <c r="E182"/>
      <c r="F182"/>
      <c r="G182"/>
      <c r="H182"/>
      <c r="I182"/>
      <c r="J182"/>
      <c r="K182"/>
      <c r="L182"/>
      <c r="M182"/>
      <c r="N182"/>
      <c r="O182"/>
      <c r="P182"/>
      <c r="Q182"/>
      <c r="R182"/>
      <c r="S182" s="15"/>
      <c r="T182"/>
      <c r="U182" s="542">
        <v>122</v>
      </c>
      <c r="V182" s="734"/>
      <c r="W182" s="673"/>
      <c r="X182"/>
      <c r="Y182"/>
      <c r="Z182"/>
      <c r="AA182"/>
      <c r="AB182"/>
      <c r="AC182"/>
      <c r="AD182"/>
      <c r="AE182"/>
      <c r="AF182"/>
      <c r="AG182"/>
      <c r="AH182"/>
      <c r="AI182"/>
      <c r="AJ182"/>
      <c r="AK182"/>
      <c r="AL182" s="15"/>
      <c r="AM182"/>
      <c r="AN182" s="542">
        <v>122</v>
      </c>
      <c r="AO182" s="734"/>
      <c r="AP182" s="673"/>
      <c r="AQ182"/>
      <c r="AR182"/>
      <c r="AS182"/>
      <c r="AT182"/>
      <c r="AU182"/>
      <c r="AV182"/>
      <c r="AW182"/>
      <c r="AX182"/>
      <c r="AY182"/>
      <c r="AZ182"/>
      <c r="BA182"/>
      <c r="BB182"/>
      <c r="BC182"/>
      <c r="BD182"/>
      <c r="BE182" s="15"/>
      <c r="BF182"/>
      <c r="BG182" s="542">
        <v>122</v>
      </c>
      <c r="BH182" s="734"/>
      <c r="BI182" s="673"/>
      <c r="BJ182"/>
      <c r="BK182"/>
      <c r="BL182"/>
      <c r="BM182"/>
      <c r="BN182"/>
      <c r="BO182"/>
      <c r="BP182"/>
      <c r="BQ182"/>
      <c r="BR182"/>
      <c r="BS182"/>
      <c r="BT182"/>
      <c r="BU182"/>
      <c r="BV182"/>
      <c r="BW182"/>
      <c r="BX182" s="15"/>
    </row>
    <row r="183" spans="1:76">
      <c r="A183"/>
      <c r="B183" s="542">
        <v>123</v>
      </c>
      <c r="C183" s="734"/>
      <c r="D183" s="673"/>
      <c r="E183"/>
      <c r="F183"/>
      <c r="G183"/>
      <c r="H183"/>
      <c r="I183"/>
      <c r="J183"/>
      <c r="K183"/>
      <c r="L183"/>
      <c r="M183"/>
      <c r="N183"/>
      <c r="O183"/>
      <c r="P183"/>
      <c r="Q183"/>
      <c r="R183"/>
      <c r="S183" s="15"/>
      <c r="T183"/>
      <c r="U183" s="542">
        <v>123</v>
      </c>
      <c r="V183" s="734"/>
      <c r="W183" s="673"/>
      <c r="X183"/>
      <c r="Y183"/>
      <c r="Z183"/>
      <c r="AA183"/>
      <c r="AB183"/>
      <c r="AC183"/>
      <c r="AD183"/>
      <c r="AE183"/>
      <c r="AF183"/>
      <c r="AG183"/>
      <c r="AH183"/>
      <c r="AI183"/>
      <c r="AJ183"/>
      <c r="AK183"/>
      <c r="AL183" s="15"/>
      <c r="AM183"/>
      <c r="AN183" s="542">
        <v>123</v>
      </c>
      <c r="AO183" s="734"/>
      <c r="AP183" s="673"/>
      <c r="AQ183"/>
      <c r="AR183"/>
      <c r="AS183"/>
      <c r="AT183"/>
      <c r="AU183"/>
      <c r="AV183"/>
      <c r="AW183"/>
      <c r="AX183"/>
      <c r="AY183"/>
      <c r="AZ183"/>
      <c r="BA183"/>
      <c r="BB183"/>
      <c r="BC183"/>
      <c r="BD183"/>
      <c r="BE183" s="15"/>
      <c r="BF183"/>
      <c r="BG183" s="542">
        <v>123</v>
      </c>
      <c r="BH183" s="734"/>
      <c r="BI183" s="673"/>
      <c r="BJ183"/>
      <c r="BK183"/>
      <c r="BL183"/>
      <c r="BM183"/>
      <c r="BN183"/>
      <c r="BO183"/>
      <c r="BP183"/>
      <c r="BQ183"/>
      <c r="BR183"/>
      <c r="BS183"/>
      <c r="BT183"/>
      <c r="BU183"/>
      <c r="BV183"/>
      <c r="BW183"/>
      <c r="BX183" s="15"/>
    </row>
    <row r="184" spans="1:76">
      <c r="A184"/>
      <c r="B184" s="542">
        <v>124</v>
      </c>
      <c r="C184" s="734"/>
      <c r="D184" s="673"/>
      <c r="E184"/>
      <c r="F184"/>
      <c r="G184"/>
      <c r="H184"/>
      <c r="I184"/>
      <c r="J184"/>
      <c r="K184"/>
      <c r="L184"/>
      <c r="M184"/>
      <c r="N184"/>
      <c r="O184"/>
      <c r="P184"/>
      <c r="Q184"/>
      <c r="R184"/>
      <c r="S184" s="15"/>
      <c r="T184"/>
      <c r="U184" s="542">
        <v>124</v>
      </c>
      <c r="V184" s="734"/>
      <c r="W184" s="673"/>
      <c r="X184"/>
      <c r="Y184"/>
      <c r="Z184"/>
      <c r="AA184"/>
      <c r="AB184"/>
      <c r="AC184"/>
      <c r="AD184"/>
      <c r="AE184"/>
      <c r="AF184"/>
      <c r="AG184"/>
      <c r="AH184"/>
      <c r="AI184"/>
      <c r="AJ184"/>
      <c r="AK184"/>
      <c r="AL184" s="15"/>
      <c r="AM184"/>
      <c r="AN184" s="542">
        <v>124</v>
      </c>
      <c r="AO184" s="734"/>
      <c r="AP184" s="673"/>
      <c r="AQ184"/>
      <c r="AR184"/>
      <c r="AS184"/>
      <c r="AT184"/>
      <c r="AU184"/>
      <c r="AV184"/>
      <c r="AW184"/>
      <c r="AX184"/>
      <c r="AY184"/>
      <c r="AZ184"/>
      <c r="BA184"/>
      <c r="BB184"/>
      <c r="BC184"/>
      <c r="BD184"/>
      <c r="BE184" s="15"/>
      <c r="BF184"/>
      <c r="BG184" s="542">
        <v>124</v>
      </c>
      <c r="BH184" s="734"/>
      <c r="BI184" s="673"/>
      <c r="BJ184"/>
      <c r="BK184"/>
      <c r="BL184"/>
      <c r="BM184"/>
      <c r="BN184"/>
      <c r="BO184"/>
      <c r="BP184"/>
      <c r="BQ184"/>
      <c r="BR184"/>
      <c r="BS184"/>
      <c r="BT184"/>
      <c r="BU184"/>
      <c r="BV184"/>
      <c r="BW184"/>
      <c r="BX184" s="15"/>
    </row>
    <row r="185" spans="1:76">
      <c r="A185"/>
      <c r="B185" s="542">
        <v>125</v>
      </c>
      <c r="C185" s="734"/>
      <c r="D185" s="673"/>
      <c r="E185"/>
      <c r="F185"/>
      <c r="G185"/>
      <c r="H185"/>
      <c r="I185"/>
      <c r="J185"/>
      <c r="K185"/>
      <c r="L185"/>
      <c r="M185"/>
      <c r="N185"/>
      <c r="O185"/>
      <c r="P185"/>
      <c r="Q185"/>
      <c r="R185"/>
      <c r="S185" s="15"/>
      <c r="T185"/>
      <c r="U185" s="542">
        <v>125</v>
      </c>
      <c r="V185" s="734"/>
      <c r="W185" s="673"/>
      <c r="X185"/>
      <c r="Y185"/>
      <c r="Z185"/>
      <c r="AA185"/>
      <c r="AB185"/>
      <c r="AC185"/>
      <c r="AD185"/>
      <c r="AE185"/>
      <c r="AF185"/>
      <c r="AG185"/>
      <c r="AH185"/>
      <c r="AI185"/>
      <c r="AJ185"/>
      <c r="AK185"/>
      <c r="AL185" s="15"/>
      <c r="AM185"/>
      <c r="AN185" s="542">
        <v>125</v>
      </c>
      <c r="AO185" s="734"/>
      <c r="AP185" s="673"/>
      <c r="AQ185"/>
      <c r="AR185"/>
      <c r="AS185"/>
      <c r="AT185"/>
      <c r="AU185"/>
      <c r="AV185"/>
      <c r="AW185"/>
      <c r="AX185"/>
      <c r="AY185"/>
      <c r="AZ185"/>
      <c r="BA185"/>
      <c r="BB185"/>
      <c r="BC185"/>
      <c r="BD185"/>
      <c r="BE185" s="15"/>
      <c r="BF185"/>
      <c r="BG185" s="542">
        <v>125</v>
      </c>
      <c r="BH185" s="734"/>
      <c r="BI185" s="673"/>
      <c r="BJ185"/>
      <c r="BK185"/>
      <c r="BL185"/>
      <c r="BM185"/>
      <c r="BN185"/>
      <c r="BO185"/>
      <c r="BP185"/>
      <c r="BQ185"/>
      <c r="BR185"/>
      <c r="BS185"/>
      <c r="BT185"/>
      <c r="BU185"/>
      <c r="BV185"/>
      <c r="BW185"/>
      <c r="BX185" s="15"/>
    </row>
    <row r="186" spans="1:76">
      <c r="A186"/>
      <c r="B186" s="542">
        <v>126</v>
      </c>
      <c r="C186" s="734"/>
      <c r="D186" s="673"/>
      <c r="E186"/>
      <c r="F186"/>
      <c r="G186"/>
      <c r="H186"/>
      <c r="I186"/>
      <c r="J186"/>
      <c r="K186"/>
      <c r="L186"/>
      <c r="M186"/>
      <c r="N186"/>
      <c r="O186"/>
      <c r="P186"/>
      <c r="Q186"/>
      <c r="R186"/>
      <c r="S186" s="15"/>
      <c r="T186"/>
      <c r="U186" s="542">
        <v>126</v>
      </c>
      <c r="V186" s="734"/>
      <c r="W186" s="673"/>
      <c r="X186"/>
      <c r="Y186"/>
      <c r="Z186"/>
      <c r="AA186"/>
      <c r="AB186"/>
      <c r="AC186"/>
      <c r="AD186"/>
      <c r="AE186"/>
      <c r="AF186"/>
      <c r="AG186"/>
      <c r="AH186"/>
      <c r="AI186"/>
      <c r="AJ186"/>
      <c r="AK186"/>
      <c r="AL186" s="15"/>
      <c r="AM186"/>
      <c r="AN186" s="542">
        <v>126</v>
      </c>
      <c r="AO186" s="734"/>
      <c r="AP186" s="673"/>
      <c r="AQ186"/>
      <c r="AR186"/>
      <c r="AS186"/>
      <c r="AT186"/>
      <c r="AU186"/>
      <c r="AV186"/>
      <c r="AW186"/>
      <c r="AX186"/>
      <c r="AY186"/>
      <c r="AZ186"/>
      <c r="BA186"/>
      <c r="BB186"/>
      <c r="BC186"/>
      <c r="BD186"/>
      <c r="BE186" s="15"/>
      <c r="BF186"/>
      <c r="BG186" s="542">
        <v>126</v>
      </c>
      <c r="BH186" s="734"/>
      <c r="BI186" s="673"/>
      <c r="BJ186"/>
      <c r="BK186"/>
      <c r="BL186"/>
      <c r="BM186"/>
      <c r="BN186"/>
      <c r="BO186"/>
      <c r="BP186"/>
      <c r="BQ186"/>
      <c r="BR186"/>
      <c r="BS186"/>
      <c r="BT186"/>
      <c r="BU186"/>
      <c r="BV186"/>
      <c r="BW186"/>
      <c r="BX186" s="15"/>
    </row>
    <row r="187" spans="1:76">
      <c r="A187"/>
      <c r="B187" s="542">
        <v>127</v>
      </c>
      <c r="C187" s="734"/>
      <c r="D187" s="673"/>
      <c r="E187"/>
      <c r="F187"/>
      <c r="G187"/>
      <c r="H187"/>
      <c r="I187"/>
      <c r="J187"/>
      <c r="K187"/>
      <c r="L187"/>
      <c r="M187"/>
      <c r="N187"/>
      <c r="O187"/>
      <c r="P187"/>
      <c r="Q187"/>
      <c r="R187"/>
      <c r="S187" s="15"/>
      <c r="T187"/>
      <c r="U187" s="542">
        <v>127</v>
      </c>
      <c r="V187" s="734"/>
      <c r="W187" s="673"/>
      <c r="X187"/>
      <c r="Y187"/>
      <c r="Z187"/>
      <c r="AA187"/>
      <c r="AB187"/>
      <c r="AC187"/>
      <c r="AD187"/>
      <c r="AE187"/>
      <c r="AF187"/>
      <c r="AG187"/>
      <c r="AH187"/>
      <c r="AI187"/>
      <c r="AJ187"/>
      <c r="AK187"/>
      <c r="AL187" s="15"/>
      <c r="AM187"/>
      <c r="AN187" s="542">
        <v>127</v>
      </c>
      <c r="AO187" s="734"/>
      <c r="AP187" s="673"/>
      <c r="AQ187"/>
      <c r="AR187"/>
      <c r="AS187"/>
      <c r="AT187"/>
      <c r="AU187"/>
      <c r="AV187"/>
      <c r="AW187"/>
      <c r="AX187"/>
      <c r="AY187"/>
      <c r="AZ187"/>
      <c r="BA187"/>
      <c r="BB187"/>
      <c r="BC187"/>
      <c r="BD187"/>
      <c r="BE187" s="15"/>
      <c r="BF187"/>
      <c r="BG187" s="542">
        <v>127</v>
      </c>
      <c r="BH187" s="734"/>
      <c r="BI187" s="673"/>
      <c r="BJ187"/>
      <c r="BK187"/>
      <c r="BL187"/>
      <c r="BM187"/>
      <c r="BN187"/>
      <c r="BO187"/>
      <c r="BP187"/>
      <c r="BQ187"/>
      <c r="BR187"/>
      <c r="BS187"/>
      <c r="BT187"/>
      <c r="BU187"/>
      <c r="BV187"/>
      <c r="BW187"/>
      <c r="BX187" s="15"/>
    </row>
    <row r="188" spans="1:76">
      <c r="A188"/>
      <c r="B188" s="542">
        <v>128</v>
      </c>
      <c r="C188" s="734"/>
      <c r="D188" s="673"/>
      <c r="E188"/>
      <c r="F188"/>
      <c r="G188"/>
      <c r="H188"/>
      <c r="I188"/>
      <c r="J188"/>
      <c r="K188"/>
      <c r="L188"/>
      <c r="M188"/>
      <c r="N188"/>
      <c r="O188"/>
      <c r="P188"/>
      <c r="Q188"/>
      <c r="R188"/>
      <c r="S188" s="15"/>
      <c r="T188"/>
      <c r="U188" s="542">
        <v>128</v>
      </c>
      <c r="V188" s="734"/>
      <c r="W188" s="673"/>
      <c r="X188"/>
      <c r="Y188"/>
      <c r="Z188"/>
      <c r="AA188"/>
      <c r="AB188"/>
      <c r="AC188"/>
      <c r="AD188"/>
      <c r="AE188"/>
      <c r="AF188"/>
      <c r="AG188"/>
      <c r="AH188"/>
      <c r="AI188"/>
      <c r="AJ188"/>
      <c r="AK188"/>
      <c r="AL188" s="15"/>
      <c r="AM188"/>
      <c r="AN188" s="542">
        <v>128</v>
      </c>
      <c r="AO188" s="734"/>
      <c r="AP188" s="673"/>
      <c r="AQ188"/>
      <c r="AR188"/>
      <c r="AS188"/>
      <c r="AT188"/>
      <c r="AU188"/>
      <c r="AV188"/>
      <c r="AW188"/>
      <c r="AX188"/>
      <c r="AY188"/>
      <c r="AZ188"/>
      <c r="BA188"/>
      <c r="BB188"/>
      <c r="BC188"/>
      <c r="BD188"/>
      <c r="BE188" s="15"/>
      <c r="BF188"/>
      <c r="BG188" s="542">
        <v>128</v>
      </c>
      <c r="BH188" s="734"/>
      <c r="BI188" s="673"/>
      <c r="BJ188"/>
      <c r="BK188"/>
      <c r="BL188"/>
      <c r="BM188"/>
      <c r="BN188"/>
      <c r="BO188"/>
      <c r="BP188"/>
      <c r="BQ188"/>
      <c r="BR188"/>
      <c r="BS188"/>
      <c r="BT188"/>
      <c r="BU188"/>
      <c r="BV188"/>
      <c r="BW188"/>
      <c r="BX188" s="15"/>
    </row>
    <row r="189" spans="1:76">
      <c r="A189"/>
      <c r="B189" s="542">
        <v>129</v>
      </c>
      <c r="C189" s="734"/>
      <c r="D189" s="673"/>
      <c r="E189"/>
      <c r="F189"/>
      <c r="G189"/>
      <c r="H189"/>
      <c r="I189"/>
      <c r="J189"/>
      <c r="K189"/>
      <c r="L189"/>
      <c r="M189"/>
      <c r="N189"/>
      <c r="O189"/>
      <c r="P189"/>
      <c r="Q189"/>
      <c r="R189"/>
      <c r="S189" s="15"/>
      <c r="T189"/>
      <c r="U189" s="542">
        <v>129</v>
      </c>
      <c r="V189" s="734"/>
      <c r="W189" s="673"/>
      <c r="X189"/>
      <c r="Y189"/>
      <c r="Z189"/>
      <c r="AA189"/>
      <c r="AB189"/>
      <c r="AC189"/>
      <c r="AD189"/>
      <c r="AE189"/>
      <c r="AF189"/>
      <c r="AG189"/>
      <c r="AH189"/>
      <c r="AI189"/>
      <c r="AJ189"/>
      <c r="AK189"/>
      <c r="AL189" s="15"/>
      <c r="AM189"/>
      <c r="AN189" s="542">
        <v>129</v>
      </c>
      <c r="AO189" s="734"/>
      <c r="AP189" s="673"/>
      <c r="AQ189"/>
      <c r="AR189"/>
      <c r="AS189"/>
      <c r="AT189"/>
      <c r="AU189"/>
      <c r="AV189"/>
      <c r="AW189"/>
      <c r="AX189"/>
      <c r="AY189"/>
      <c r="AZ189"/>
      <c r="BA189"/>
      <c r="BB189"/>
      <c r="BC189"/>
      <c r="BD189"/>
      <c r="BE189" s="15"/>
      <c r="BF189"/>
      <c r="BG189" s="542">
        <v>129</v>
      </c>
      <c r="BH189" s="734"/>
      <c r="BI189" s="673"/>
      <c r="BJ189"/>
      <c r="BK189"/>
      <c r="BL189"/>
      <c r="BM189"/>
      <c r="BN189"/>
      <c r="BO189"/>
      <c r="BP189"/>
      <c r="BQ189"/>
      <c r="BR189"/>
      <c r="BS189"/>
      <c r="BT189"/>
      <c r="BU189"/>
      <c r="BV189"/>
      <c r="BW189"/>
      <c r="BX189" s="15"/>
    </row>
    <row r="190" spans="1:76">
      <c r="A190"/>
      <c r="B190" s="542">
        <v>130</v>
      </c>
      <c r="C190" s="734"/>
      <c r="D190" s="673"/>
      <c r="E190"/>
      <c r="F190"/>
      <c r="G190"/>
      <c r="H190"/>
      <c r="I190"/>
      <c r="J190"/>
      <c r="K190"/>
      <c r="L190"/>
      <c r="M190"/>
      <c r="N190"/>
      <c r="O190"/>
      <c r="P190"/>
      <c r="Q190"/>
      <c r="R190"/>
      <c r="S190" s="15"/>
      <c r="T190"/>
      <c r="U190" s="542">
        <v>130</v>
      </c>
      <c r="V190" s="734"/>
      <c r="W190" s="673"/>
      <c r="X190"/>
      <c r="Y190"/>
      <c r="Z190"/>
      <c r="AA190"/>
      <c r="AB190"/>
      <c r="AC190"/>
      <c r="AD190"/>
      <c r="AE190"/>
      <c r="AF190"/>
      <c r="AG190"/>
      <c r="AH190"/>
      <c r="AI190"/>
      <c r="AJ190"/>
      <c r="AK190"/>
      <c r="AL190" s="15"/>
      <c r="AM190"/>
      <c r="AN190" s="542">
        <v>130</v>
      </c>
      <c r="AO190" s="734"/>
      <c r="AP190" s="673"/>
      <c r="AQ190"/>
      <c r="AR190"/>
      <c r="AS190"/>
      <c r="AT190"/>
      <c r="AU190"/>
      <c r="AV190"/>
      <c r="AW190"/>
      <c r="AX190"/>
      <c r="AY190"/>
      <c r="AZ190"/>
      <c r="BA190"/>
      <c r="BB190"/>
      <c r="BC190"/>
      <c r="BD190"/>
      <c r="BE190" s="15"/>
      <c r="BF190"/>
      <c r="BG190" s="542">
        <v>130</v>
      </c>
      <c r="BH190" s="734"/>
      <c r="BI190" s="673"/>
      <c r="BJ190"/>
      <c r="BK190"/>
      <c r="BL190"/>
      <c r="BM190"/>
      <c r="BN190"/>
      <c r="BO190"/>
      <c r="BP190"/>
      <c r="BQ190"/>
      <c r="BR190"/>
      <c r="BS190"/>
      <c r="BT190"/>
      <c r="BU190"/>
      <c r="BV190"/>
      <c r="BW190"/>
      <c r="BX190" s="15"/>
    </row>
    <row r="191" spans="1:76">
      <c r="A191"/>
      <c r="B191" s="542">
        <v>131</v>
      </c>
      <c r="C191" s="734"/>
      <c r="D191" s="673"/>
      <c r="E191"/>
      <c r="F191"/>
      <c r="G191"/>
      <c r="H191"/>
      <c r="I191"/>
      <c r="J191"/>
      <c r="K191"/>
      <c r="L191"/>
      <c r="M191"/>
      <c r="N191"/>
      <c r="O191"/>
      <c r="P191"/>
      <c r="Q191"/>
      <c r="R191"/>
      <c r="S191" s="15"/>
      <c r="T191"/>
      <c r="U191" s="542">
        <v>131</v>
      </c>
      <c r="V191" s="734"/>
      <c r="W191" s="673"/>
      <c r="X191"/>
      <c r="Y191"/>
      <c r="Z191"/>
      <c r="AA191"/>
      <c r="AB191"/>
      <c r="AC191"/>
      <c r="AD191"/>
      <c r="AE191"/>
      <c r="AF191"/>
      <c r="AG191"/>
      <c r="AH191"/>
      <c r="AI191"/>
      <c r="AJ191"/>
      <c r="AK191"/>
      <c r="AL191" s="15"/>
      <c r="AM191"/>
      <c r="AN191" s="542">
        <v>131</v>
      </c>
      <c r="AO191" s="734"/>
      <c r="AP191" s="673"/>
      <c r="AQ191"/>
      <c r="AR191"/>
      <c r="AS191"/>
      <c r="AT191"/>
      <c r="AU191"/>
      <c r="AV191"/>
      <c r="AW191"/>
      <c r="AX191"/>
      <c r="AY191"/>
      <c r="AZ191"/>
      <c r="BA191"/>
      <c r="BB191"/>
      <c r="BC191"/>
      <c r="BD191"/>
      <c r="BE191" s="15"/>
      <c r="BF191"/>
      <c r="BG191" s="542">
        <v>131</v>
      </c>
      <c r="BH191" s="734"/>
      <c r="BI191" s="673"/>
      <c r="BJ191"/>
      <c r="BK191"/>
      <c r="BL191"/>
      <c r="BM191"/>
      <c r="BN191"/>
      <c r="BO191"/>
      <c r="BP191"/>
      <c r="BQ191"/>
      <c r="BR191"/>
      <c r="BS191"/>
      <c r="BT191"/>
      <c r="BU191"/>
      <c r="BV191"/>
      <c r="BW191"/>
      <c r="BX191" s="15"/>
    </row>
    <row r="192" spans="1:76">
      <c r="A192"/>
      <c r="B192" s="542">
        <v>132</v>
      </c>
      <c r="C192" s="734"/>
      <c r="D192" s="673"/>
      <c r="E192"/>
      <c r="F192"/>
      <c r="G192"/>
      <c r="H192"/>
      <c r="I192"/>
      <c r="J192"/>
      <c r="K192"/>
      <c r="L192"/>
      <c r="M192"/>
      <c r="N192"/>
      <c r="O192"/>
      <c r="P192"/>
      <c r="Q192"/>
      <c r="R192"/>
      <c r="S192" s="15"/>
      <c r="T192"/>
      <c r="U192" s="542">
        <v>132</v>
      </c>
      <c r="V192" s="734"/>
      <c r="W192" s="673"/>
      <c r="X192"/>
      <c r="Y192"/>
      <c r="Z192"/>
      <c r="AA192"/>
      <c r="AB192"/>
      <c r="AC192"/>
      <c r="AD192"/>
      <c r="AE192"/>
      <c r="AF192"/>
      <c r="AG192"/>
      <c r="AH192"/>
      <c r="AI192"/>
      <c r="AJ192"/>
      <c r="AK192"/>
      <c r="AL192" s="15"/>
      <c r="AM192"/>
      <c r="AN192" s="542">
        <v>132</v>
      </c>
      <c r="AO192" s="734"/>
      <c r="AP192" s="673"/>
      <c r="AQ192"/>
      <c r="AR192"/>
      <c r="AS192"/>
      <c r="AT192"/>
      <c r="AU192"/>
      <c r="AV192"/>
      <c r="AW192"/>
      <c r="AX192"/>
      <c r="AY192"/>
      <c r="AZ192"/>
      <c r="BA192"/>
      <c r="BB192"/>
      <c r="BC192"/>
      <c r="BD192"/>
      <c r="BE192" s="15"/>
      <c r="BF192"/>
      <c r="BG192" s="542">
        <v>132</v>
      </c>
      <c r="BH192" s="734"/>
      <c r="BI192" s="673"/>
      <c r="BJ192"/>
      <c r="BK192"/>
      <c r="BL192"/>
      <c r="BM192"/>
      <c r="BN192"/>
      <c r="BO192"/>
      <c r="BP192"/>
      <c r="BQ192"/>
      <c r="BR192"/>
      <c r="BS192"/>
      <c r="BT192"/>
      <c r="BU192"/>
      <c r="BV192"/>
      <c r="BW192"/>
      <c r="BX192" s="15"/>
    </row>
    <row r="193" spans="1:76">
      <c r="A193"/>
      <c r="B193" s="542">
        <v>133</v>
      </c>
      <c r="C193" s="734"/>
      <c r="D193" s="673"/>
      <c r="E193"/>
      <c r="F193"/>
      <c r="G193"/>
      <c r="H193"/>
      <c r="I193"/>
      <c r="J193"/>
      <c r="K193"/>
      <c r="L193"/>
      <c r="M193"/>
      <c r="N193"/>
      <c r="O193"/>
      <c r="P193"/>
      <c r="Q193"/>
      <c r="R193"/>
      <c r="S193" s="15"/>
      <c r="T193"/>
      <c r="U193" s="542">
        <v>133</v>
      </c>
      <c r="V193" s="734"/>
      <c r="W193" s="673"/>
      <c r="X193"/>
      <c r="Y193"/>
      <c r="Z193"/>
      <c r="AA193"/>
      <c r="AB193"/>
      <c r="AC193"/>
      <c r="AD193"/>
      <c r="AE193"/>
      <c r="AF193"/>
      <c r="AG193"/>
      <c r="AH193"/>
      <c r="AI193"/>
      <c r="AJ193"/>
      <c r="AK193"/>
      <c r="AL193" s="15"/>
      <c r="AM193"/>
      <c r="AN193" s="542">
        <v>133</v>
      </c>
      <c r="AO193" s="734"/>
      <c r="AP193" s="673"/>
      <c r="AQ193"/>
      <c r="AR193"/>
      <c r="AS193"/>
      <c r="AT193"/>
      <c r="AU193"/>
      <c r="AV193"/>
      <c r="AW193"/>
      <c r="AX193"/>
      <c r="AY193"/>
      <c r="AZ193"/>
      <c r="BA193"/>
      <c r="BB193"/>
      <c r="BC193"/>
      <c r="BD193"/>
      <c r="BE193" s="15"/>
      <c r="BF193"/>
      <c r="BG193" s="542">
        <v>133</v>
      </c>
      <c r="BH193" s="734"/>
      <c r="BI193" s="673"/>
      <c r="BJ193"/>
      <c r="BK193"/>
      <c r="BL193"/>
      <c r="BM193"/>
      <c r="BN193"/>
      <c r="BO193"/>
      <c r="BP193"/>
      <c r="BQ193"/>
      <c r="BR193"/>
      <c r="BS193"/>
      <c r="BT193"/>
      <c r="BU193"/>
      <c r="BV193"/>
      <c r="BW193"/>
      <c r="BX193" s="15"/>
    </row>
    <row r="194" spans="1:76">
      <c r="A194"/>
      <c r="B194" s="542">
        <v>134</v>
      </c>
      <c r="C194" s="734"/>
      <c r="D194" s="673"/>
      <c r="E194"/>
      <c r="F194"/>
      <c r="G194"/>
      <c r="H194"/>
      <c r="I194"/>
      <c r="J194"/>
      <c r="K194"/>
      <c r="L194"/>
      <c r="M194"/>
      <c r="N194"/>
      <c r="O194"/>
      <c r="P194"/>
      <c r="Q194"/>
      <c r="R194"/>
      <c r="S194" s="15"/>
      <c r="T194"/>
      <c r="U194" s="542">
        <v>134</v>
      </c>
      <c r="V194" s="734"/>
      <c r="W194" s="673"/>
      <c r="X194"/>
      <c r="Y194"/>
      <c r="Z194"/>
      <c r="AA194"/>
      <c r="AB194"/>
      <c r="AC194"/>
      <c r="AD194"/>
      <c r="AE194"/>
      <c r="AF194"/>
      <c r="AG194"/>
      <c r="AH194"/>
      <c r="AI194"/>
      <c r="AJ194"/>
      <c r="AK194"/>
      <c r="AL194" s="15"/>
      <c r="AM194"/>
      <c r="AN194" s="542">
        <v>134</v>
      </c>
      <c r="AO194" s="734"/>
      <c r="AP194" s="673"/>
      <c r="AQ194"/>
      <c r="AR194"/>
      <c r="AS194"/>
      <c r="AT194"/>
      <c r="AU194"/>
      <c r="AV194"/>
      <c r="AW194"/>
      <c r="AX194"/>
      <c r="AY194"/>
      <c r="AZ194"/>
      <c r="BA194"/>
      <c r="BB194"/>
      <c r="BC194"/>
      <c r="BD194"/>
      <c r="BE194" s="15"/>
      <c r="BF194"/>
      <c r="BG194" s="542">
        <v>134</v>
      </c>
      <c r="BH194" s="734"/>
      <c r="BI194" s="673"/>
      <c r="BJ194"/>
      <c r="BK194"/>
      <c r="BL194"/>
      <c r="BM194"/>
      <c r="BN194"/>
      <c r="BO194"/>
      <c r="BP194"/>
      <c r="BQ194"/>
      <c r="BR194"/>
      <c r="BS194"/>
      <c r="BT194"/>
      <c r="BU194"/>
      <c r="BV194"/>
      <c r="BW194"/>
      <c r="BX194" s="15"/>
    </row>
    <row r="195" spans="1:76">
      <c r="A195"/>
      <c r="B195" s="542">
        <v>135</v>
      </c>
      <c r="C195" s="734"/>
      <c r="D195" s="673"/>
      <c r="E195"/>
      <c r="F195"/>
      <c r="G195"/>
      <c r="H195"/>
      <c r="I195"/>
      <c r="J195"/>
      <c r="K195"/>
      <c r="L195"/>
      <c r="M195"/>
      <c r="N195"/>
      <c r="O195"/>
      <c r="P195"/>
      <c r="Q195"/>
      <c r="R195"/>
      <c r="S195" s="15"/>
      <c r="T195"/>
      <c r="U195" s="542">
        <v>135</v>
      </c>
      <c r="V195" s="734"/>
      <c r="W195" s="673"/>
      <c r="X195"/>
      <c r="Y195"/>
      <c r="Z195"/>
      <c r="AA195"/>
      <c r="AB195"/>
      <c r="AC195"/>
      <c r="AD195"/>
      <c r="AE195"/>
      <c r="AF195"/>
      <c r="AG195"/>
      <c r="AH195"/>
      <c r="AI195"/>
      <c r="AJ195"/>
      <c r="AK195"/>
      <c r="AL195" s="15"/>
      <c r="AM195"/>
      <c r="AN195" s="542">
        <v>135</v>
      </c>
      <c r="AO195" s="734"/>
      <c r="AP195" s="673"/>
      <c r="AQ195"/>
      <c r="AR195"/>
      <c r="AS195"/>
      <c r="AT195"/>
      <c r="AU195"/>
      <c r="AV195"/>
      <c r="AW195"/>
      <c r="AX195"/>
      <c r="AY195"/>
      <c r="AZ195"/>
      <c r="BA195"/>
      <c r="BB195"/>
      <c r="BC195"/>
      <c r="BD195"/>
      <c r="BE195" s="15"/>
      <c r="BF195"/>
      <c r="BG195" s="542">
        <v>135</v>
      </c>
      <c r="BH195" s="734"/>
      <c r="BI195" s="673"/>
      <c r="BJ195"/>
      <c r="BK195"/>
      <c r="BL195"/>
      <c r="BM195"/>
      <c r="BN195"/>
      <c r="BO195"/>
      <c r="BP195"/>
      <c r="BQ195"/>
      <c r="BR195"/>
      <c r="BS195"/>
      <c r="BT195"/>
      <c r="BU195"/>
      <c r="BV195"/>
      <c r="BW195"/>
      <c r="BX195" s="15"/>
    </row>
    <row r="196" spans="1:76">
      <c r="A196"/>
      <c r="B196" s="542">
        <v>136</v>
      </c>
      <c r="C196" s="734"/>
      <c r="D196" s="673"/>
      <c r="E196"/>
      <c r="F196"/>
      <c r="G196"/>
      <c r="H196"/>
      <c r="I196"/>
      <c r="J196"/>
      <c r="K196"/>
      <c r="L196"/>
      <c r="M196"/>
      <c r="N196"/>
      <c r="O196"/>
      <c r="P196"/>
      <c r="Q196"/>
      <c r="R196"/>
      <c r="S196" s="15"/>
      <c r="T196"/>
      <c r="U196" s="542">
        <v>136</v>
      </c>
      <c r="V196" s="734"/>
      <c r="W196" s="673"/>
      <c r="X196"/>
      <c r="Y196"/>
      <c r="Z196"/>
      <c r="AA196"/>
      <c r="AB196"/>
      <c r="AC196"/>
      <c r="AD196"/>
      <c r="AE196"/>
      <c r="AF196"/>
      <c r="AG196"/>
      <c r="AH196"/>
      <c r="AI196"/>
      <c r="AJ196"/>
      <c r="AK196"/>
      <c r="AL196" s="15"/>
      <c r="AM196"/>
      <c r="AN196" s="542">
        <v>136</v>
      </c>
      <c r="AO196" s="734"/>
      <c r="AP196" s="673"/>
      <c r="AQ196"/>
      <c r="AR196"/>
      <c r="AS196"/>
      <c r="AT196"/>
      <c r="AU196"/>
      <c r="AV196"/>
      <c r="AW196"/>
      <c r="AX196"/>
      <c r="AY196"/>
      <c r="AZ196"/>
      <c r="BA196"/>
      <c r="BB196"/>
      <c r="BC196"/>
      <c r="BD196"/>
      <c r="BE196" s="15"/>
      <c r="BF196"/>
      <c r="BG196" s="542">
        <v>136</v>
      </c>
      <c r="BH196" s="734"/>
      <c r="BI196" s="673"/>
      <c r="BJ196"/>
      <c r="BK196"/>
      <c r="BL196"/>
      <c r="BM196"/>
      <c r="BN196"/>
      <c r="BO196"/>
      <c r="BP196"/>
      <c r="BQ196"/>
      <c r="BR196"/>
      <c r="BS196"/>
      <c r="BT196"/>
      <c r="BU196"/>
      <c r="BV196"/>
      <c r="BW196"/>
      <c r="BX196" s="15"/>
    </row>
    <row r="197" spans="1:76">
      <c r="A197"/>
      <c r="B197" s="542">
        <v>137</v>
      </c>
      <c r="C197" s="734"/>
      <c r="D197" s="673"/>
      <c r="E197"/>
      <c r="F197"/>
      <c r="G197"/>
      <c r="H197"/>
      <c r="I197"/>
      <c r="J197"/>
      <c r="K197"/>
      <c r="L197"/>
      <c r="M197"/>
      <c r="N197"/>
      <c r="O197"/>
      <c r="P197"/>
      <c r="Q197"/>
      <c r="R197"/>
      <c r="S197" s="15"/>
      <c r="T197"/>
      <c r="U197" s="542">
        <v>137</v>
      </c>
      <c r="V197" s="734"/>
      <c r="W197" s="673"/>
      <c r="X197"/>
      <c r="Y197"/>
      <c r="Z197"/>
      <c r="AA197"/>
      <c r="AB197"/>
      <c r="AC197"/>
      <c r="AD197"/>
      <c r="AE197"/>
      <c r="AF197"/>
      <c r="AG197"/>
      <c r="AH197"/>
      <c r="AI197"/>
      <c r="AJ197"/>
      <c r="AK197"/>
      <c r="AL197" s="15"/>
      <c r="AM197"/>
      <c r="AN197" s="542">
        <v>137</v>
      </c>
      <c r="AO197" s="734"/>
      <c r="AP197" s="673"/>
      <c r="AQ197"/>
      <c r="AR197"/>
      <c r="AS197"/>
      <c r="AT197"/>
      <c r="AU197"/>
      <c r="AV197"/>
      <c r="AW197"/>
      <c r="AX197"/>
      <c r="AY197"/>
      <c r="AZ197"/>
      <c r="BA197"/>
      <c r="BB197"/>
      <c r="BC197"/>
      <c r="BD197"/>
      <c r="BE197" s="15"/>
      <c r="BF197"/>
      <c r="BG197" s="542">
        <v>137</v>
      </c>
      <c r="BH197" s="734"/>
      <c r="BI197" s="673"/>
      <c r="BJ197"/>
      <c r="BK197"/>
      <c r="BL197"/>
      <c r="BM197"/>
      <c r="BN197"/>
      <c r="BO197"/>
      <c r="BP197"/>
      <c r="BQ197"/>
      <c r="BR197"/>
      <c r="BS197"/>
      <c r="BT197"/>
      <c r="BU197"/>
      <c r="BV197"/>
      <c r="BW197"/>
      <c r="BX197" s="15"/>
    </row>
    <row r="198" spans="1:76">
      <c r="A198"/>
      <c r="B198" s="542">
        <v>138</v>
      </c>
      <c r="C198" s="734"/>
      <c r="D198" s="673"/>
      <c r="E198"/>
      <c r="F198"/>
      <c r="G198"/>
      <c r="H198"/>
      <c r="I198"/>
      <c r="J198"/>
      <c r="K198"/>
      <c r="L198"/>
      <c r="M198"/>
      <c r="N198"/>
      <c r="O198"/>
      <c r="P198"/>
      <c r="Q198"/>
      <c r="R198"/>
      <c r="S198" s="15"/>
      <c r="T198"/>
      <c r="U198" s="542">
        <v>138</v>
      </c>
      <c r="V198" s="734"/>
      <c r="W198" s="673"/>
      <c r="X198"/>
      <c r="Y198"/>
      <c r="Z198"/>
      <c r="AA198"/>
      <c r="AB198"/>
      <c r="AC198"/>
      <c r="AD198"/>
      <c r="AE198"/>
      <c r="AF198"/>
      <c r="AG198"/>
      <c r="AH198"/>
      <c r="AI198"/>
      <c r="AJ198"/>
      <c r="AK198"/>
      <c r="AL198" s="15"/>
      <c r="AM198"/>
      <c r="AN198" s="542">
        <v>138</v>
      </c>
      <c r="AO198" s="734"/>
      <c r="AP198" s="673"/>
      <c r="AQ198"/>
      <c r="AR198"/>
      <c r="AS198"/>
      <c r="AT198"/>
      <c r="AU198"/>
      <c r="AV198"/>
      <c r="AW198"/>
      <c r="AX198"/>
      <c r="AY198"/>
      <c r="AZ198"/>
      <c r="BA198"/>
      <c r="BB198"/>
      <c r="BC198"/>
      <c r="BD198"/>
      <c r="BE198" s="15"/>
      <c r="BF198"/>
      <c r="BG198" s="542">
        <v>138</v>
      </c>
      <c r="BH198" s="734"/>
      <c r="BI198" s="673"/>
      <c r="BJ198"/>
      <c r="BK198"/>
      <c r="BL198"/>
      <c r="BM198"/>
      <c r="BN198"/>
      <c r="BO198"/>
      <c r="BP198"/>
      <c r="BQ198"/>
      <c r="BR198"/>
      <c r="BS198"/>
      <c r="BT198"/>
      <c r="BU198"/>
      <c r="BV198"/>
      <c r="BW198"/>
      <c r="BX198" s="15"/>
    </row>
    <row r="199" spans="1:76">
      <c r="A199"/>
      <c r="B199" s="542">
        <v>139</v>
      </c>
      <c r="C199" s="734"/>
      <c r="D199" s="673"/>
      <c r="E199"/>
      <c r="F199"/>
      <c r="G199"/>
      <c r="H199"/>
      <c r="I199"/>
      <c r="J199"/>
      <c r="K199"/>
      <c r="L199"/>
      <c r="M199"/>
      <c r="N199"/>
      <c r="O199"/>
      <c r="P199"/>
      <c r="Q199"/>
      <c r="R199"/>
      <c r="S199" s="15"/>
      <c r="T199"/>
      <c r="U199" s="542">
        <v>139</v>
      </c>
      <c r="V199" s="734"/>
      <c r="W199" s="673"/>
      <c r="X199"/>
      <c r="Y199"/>
      <c r="Z199"/>
      <c r="AA199"/>
      <c r="AB199"/>
      <c r="AC199"/>
      <c r="AD199"/>
      <c r="AE199"/>
      <c r="AF199"/>
      <c r="AG199"/>
      <c r="AH199"/>
      <c r="AI199"/>
      <c r="AJ199"/>
      <c r="AK199"/>
      <c r="AL199" s="15"/>
      <c r="AM199"/>
      <c r="AN199" s="542">
        <v>139</v>
      </c>
      <c r="AO199" s="734"/>
      <c r="AP199" s="673"/>
      <c r="AQ199"/>
      <c r="AR199"/>
      <c r="AS199"/>
      <c r="AT199"/>
      <c r="AU199"/>
      <c r="AV199"/>
      <c r="AW199"/>
      <c r="AX199"/>
      <c r="AY199"/>
      <c r="AZ199"/>
      <c r="BA199"/>
      <c r="BB199"/>
      <c r="BC199"/>
      <c r="BD199"/>
      <c r="BE199" s="15"/>
      <c r="BF199"/>
      <c r="BG199" s="542">
        <v>139</v>
      </c>
      <c r="BH199" s="734"/>
      <c r="BI199" s="673"/>
      <c r="BJ199"/>
      <c r="BK199"/>
      <c r="BL199"/>
      <c r="BM199"/>
      <c r="BN199"/>
      <c r="BO199"/>
      <c r="BP199"/>
      <c r="BQ199"/>
      <c r="BR199"/>
      <c r="BS199"/>
      <c r="BT199"/>
      <c r="BU199"/>
      <c r="BV199"/>
      <c r="BW199"/>
      <c r="BX199" s="15"/>
    </row>
    <row r="200" spans="1:76">
      <c r="A200"/>
      <c r="B200" s="542">
        <v>140</v>
      </c>
      <c r="C200" s="734"/>
      <c r="D200" s="673"/>
      <c r="E200"/>
      <c r="F200"/>
      <c r="G200"/>
      <c r="H200"/>
      <c r="I200"/>
      <c r="J200"/>
      <c r="K200"/>
      <c r="L200"/>
      <c r="M200"/>
      <c r="N200"/>
      <c r="O200"/>
      <c r="P200"/>
      <c r="Q200"/>
      <c r="R200"/>
      <c r="S200" s="15"/>
      <c r="T200"/>
      <c r="U200" s="542">
        <v>140</v>
      </c>
      <c r="V200" s="734"/>
      <c r="W200" s="673"/>
      <c r="X200"/>
      <c r="Y200"/>
      <c r="Z200"/>
      <c r="AA200"/>
      <c r="AB200"/>
      <c r="AC200"/>
      <c r="AD200"/>
      <c r="AE200"/>
      <c r="AF200"/>
      <c r="AG200"/>
      <c r="AH200"/>
      <c r="AI200"/>
      <c r="AJ200"/>
      <c r="AK200"/>
      <c r="AL200" s="15"/>
      <c r="AM200"/>
      <c r="AN200" s="542">
        <v>140</v>
      </c>
      <c r="AO200" s="734"/>
      <c r="AP200" s="673"/>
      <c r="AQ200"/>
      <c r="AR200"/>
      <c r="AS200"/>
      <c r="AT200"/>
      <c r="AU200"/>
      <c r="AV200"/>
      <c r="AW200"/>
      <c r="AX200"/>
      <c r="AY200"/>
      <c r="AZ200"/>
      <c r="BA200"/>
      <c r="BB200"/>
      <c r="BC200"/>
      <c r="BD200"/>
      <c r="BE200" s="15"/>
      <c r="BF200"/>
      <c r="BG200" s="542">
        <v>140</v>
      </c>
      <c r="BH200" s="734"/>
      <c r="BI200" s="673"/>
      <c r="BJ200"/>
      <c r="BK200"/>
      <c r="BL200"/>
      <c r="BM200"/>
      <c r="BN200"/>
      <c r="BO200"/>
      <c r="BP200"/>
      <c r="BQ200"/>
      <c r="BR200"/>
      <c r="BS200"/>
      <c r="BT200"/>
      <c r="BU200"/>
      <c r="BV200"/>
      <c r="BW200"/>
      <c r="BX200" s="15"/>
    </row>
    <row r="201" spans="1:76">
      <c r="A201"/>
      <c r="B201" s="542">
        <v>141</v>
      </c>
      <c r="C201" s="734"/>
      <c r="D201" s="673"/>
      <c r="E201"/>
      <c r="F201"/>
      <c r="G201"/>
      <c r="H201"/>
      <c r="I201"/>
      <c r="J201"/>
      <c r="K201"/>
      <c r="L201"/>
      <c r="M201"/>
      <c r="N201"/>
      <c r="O201"/>
      <c r="P201"/>
      <c r="Q201"/>
      <c r="R201"/>
      <c r="S201" s="15"/>
      <c r="T201"/>
      <c r="U201" s="542">
        <v>141</v>
      </c>
      <c r="V201" s="734"/>
      <c r="W201" s="673"/>
      <c r="X201"/>
      <c r="Y201"/>
      <c r="Z201"/>
      <c r="AA201"/>
      <c r="AB201"/>
      <c r="AC201"/>
      <c r="AD201"/>
      <c r="AE201"/>
      <c r="AF201"/>
      <c r="AG201"/>
      <c r="AH201"/>
      <c r="AI201"/>
      <c r="AJ201"/>
      <c r="AK201"/>
      <c r="AL201" s="15"/>
      <c r="AM201"/>
      <c r="AN201" s="542">
        <v>141</v>
      </c>
      <c r="AO201" s="734"/>
      <c r="AP201" s="673"/>
      <c r="AQ201"/>
      <c r="AR201"/>
      <c r="AS201"/>
      <c r="AT201"/>
      <c r="AU201"/>
      <c r="AV201"/>
      <c r="AW201"/>
      <c r="AX201"/>
      <c r="AY201"/>
      <c r="AZ201"/>
      <c r="BA201"/>
      <c r="BB201"/>
      <c r="BC201"/>
      <c r="BD201"/>
      <c r="BE201" s="15"/>
      <c r="BF201"/>
      <c r="BG201" s="542">
        <v>141</v>
      </c>
      <c r="BH201" s="734"/>
      <c r="BI201" s="673"/>
      <c r="BJ201"/>
      <c r="BK201"/>
      <c r="BL201"/>
      <c r="BM201"/>
      <c r="BN201"/>
      <c r="BO201"/>
      <c r="BP201"/>
      <c r="BQ201"/>
      <c r="BR201"/>
      <c r="BS201"/>
      <c r="BT201"/>
      <c r="BU201"/>
      <c r="BV201"/>
      <c r="BW201"/>
      <c r="BX201" s="15"/>
    </row>
    <row r="202" spans="1:76">
      <c r="A202"/>
      <c r="B202" s="542">
        <v>142</v>
      </c>
      <c r="C202" s="734"/>
      <c r="D202" s="673"/>
      <c r="E202"/>
      <c r="F202"/>
      <c r="G202"/>
      <c r="H202"/>
      <c r="I202"/>
      <c r="J202"/>
      <c r="K202"/>
      <c r="L202"/>
      <c r="M202"/>
      <c r="N202"/>
      <c r="O202"/>
      <c r="P202"/>
      <c r="Q202"/>
      <c r="R202"/>
      <c r="S202" s="15"/>
      <c r="T202"/>
      <c r="U202" s="542">
        <v>142</v>
      </c>
      <c r="V202" s="734"/>
      <c r="W202" s="673"/>
      <c r="X202"/>
      <c r="Y202"/>
      <c r="Z202"/>
      <c r="AA202"/>
      <c r="AB202"/>
      <c r="AC202"/>
      <c r="AD202"/>
      <c r="AE202"/>
      <c r="AF202"/>
      <c r="AG202"/>
      <c r="AH202"/>
      <c r="AI202"/>
      <c r="AJ202"/>
      <c r="AK202"/>
      <c r="AL202" s="15"/>
      <c r="AM202"/>
      <c r="AN202" s="542">
        <v>142</v>
      </c>
      <c r="AO202" s="734"/>
      <c r="AP202" s="673"/>
      <c r="AQ202"/>
      <c r="AR202"/>
      <c r="AS202"/>
      <c r="AT202"/>
      <c r="AU202"/>
      <c r="AV202"/>
      <c r="AW202"/>
      <c r="AX202"/>
      <c r="AY202"/>
      <c r="AZ202"/>
      <c r="BA202"/>
      <c r="BB202"/>
      <c r="BC202"/>
      <c r="BD202"/>
      <c r="BE202" s="15"/>
      <c r="BF202"/>
      <c r="BG202" s="542">
        <v>142</v>
      </c>
      <c r="BH202" s="734"/>
      <c r="BI202" s="673"/>
      <c r="BJ202"/>
      <c r="BK202"/>
      <c r="BL202"/>
      <c r="BM202"/>
      <c r="BN202"/>
      <c r="BO202"/>
      <c r="BP202"/>
      <c r="BQ202"/>
      <c r="BR202"/>
      <c r="BS202"/>
      <c r="BT202"/>
      <c r="BU202"/>
      <c r="BV202"/>
      <c r="BW202"/>
      <c r="BX202" s="15"/>
    </row>
    <row r="203" spans="1:76">
      <c r="A203"/>
      <c r="B203" s="542">
        <v>143</v>
      </c>
      <c r="C203" s="734"/>
      <c r="D203" s="673"/>
      <c r="E203"/>
      <c r="F203"/>
      <c r="G203"/>
      <c r="H203"/>
      <c r="I203"/>
      <c r="J203"/>
      <c r="K203"/>
      <c r="L203"/>
      <c r="M203"/>
      <c r="N203"/>
      <c r="O203"/>
      <c r="P203"/>
      <c r="Q203"/>
      <c r="R203"/>
      <c r="S203" s="15"/>
      <c r="T203"/>
      <c r="U203" s="542">
        <v>143</v>
      </c>
      <c r="V203" s="734"/>
      <c r="W203" s="673"/>
      <c r="X203"/>
      <c r="Y203"/>
      <c r="Z203"/>
      <c r="AA203"/>
      <c r="AB203"/>
      <c r="AC203"/>
      <c r="AD203"/>
      <c r="AE203"/>
      <c r="AF203"/>
      <c r="AG203"/>
      <c r="AH203"/>
      <c r="AI203"/>
      <c r="AJ203"/>
      <c r="AK203"/>
      <c r="AL203" s="15"/>
      <c r="AM203"/>
      <c r="AN203" s="542">
        <v>143</v>
      </c>
      <c r="AO203" s="734"/>
      <c r="AP203" s="673"/>
      <c r="AQ203"/>
      <c r="AR203"/>
      <c r="AS203"/>
      <c r="AT203"/>
      <c r="AU203"/>
      <c r="AV203"/>
      <c r="AW203"/>
      <c r="AX203"/>
      <c r="AY203"/>
      <c r="AZ203"/>
      <c r="BA203"/>
      <c r="BB203"/>
      <c r="BC203"/>
      <c r="BD203"/>
      <c r="BE203" s="15"/>
      <c r="BF203"/>
      <c r="BG203" s="542">
        <v>143</v>
      </c>
      <c r="BH203" s="734"/>
      <c r="BI203" s="673"/>
      <c r="BJ203"/>
      <c r="BK203"/>
      <c r="BL203"/>
      <c r="BM203"/>
      <c r="BN203"/>
      <c r="BO203"/>
      <c r="BP203"/>
      <c r="BQ203"/>
      <c r="BR203"/>
      <c r="BS203"/>
      <c r="BT203"/>
      <c r="BU203"/>
      <c r="BV203"/>
      <c r="BW203"/>
      <c r="BX203" s="15"/>
    </row>
    <row r="204" spans="1:76">
      <c r="A204"/>
      <c r="B204" s="542">
        <v>144</v>
      </c>
      <c r="C204" s="734"/>
      <c r="D204" s="673"/>
      <c r="E204"/>
      <c r="F204"/>
      <c r="G204"/>
      <c r="H204"/>
      <c r="I204"/>
      <c r="J204"/>
      <c r="K204"/>
      <c r="L204"/>
      <c r="M204"/>
      <c r="N204"/>
      <c r="O204"/>
      <c r="P204"/>
      <c r="Q204"/>
      <c r="R204"/>
      <c r="S204" s="15"/>
      <c r="T204"/>
      <c r="U204" s="542">
        <v>144</v>
      </c>
      <c r="V204" s="734"/>
      <c r="W204" s="673"/>
      <c r="X204"/>
      <c r="Y204"/>
      <c r="Z204"/>
      <c r="AA204"/>
      <c r="AB204"/>
      <c r="AC204"/>
      <c r="AD204"/>
      <c r="AE204"/>
      <c r="AF204"/>
      <c r="AG204"/>
      <c r="AH204"/>
      <c r="AI204"/>
      <c r="AJ204"/>
      <c r="AK204"/>
      <c r="AL204" s="15"/>
      <c r="AM204"/>
      <c r="AN204" s="542">
        <v>144</v>
      </c>
      <c r="AO204" s="734"/>
      <c r="AP204" s="673"/>
      <c r="AQ204"/>
      <c r="AR204"/>
      <c r="AS204"/>
      <c r="AT204"/>
      <c r="AU204"/>
      <c r="AV204"/>
      <c r="AW204"/>
      <c r="AX204"/>
      <c r="AY204"/>
      <c r="AZ204"/>
      <c r="BA204"/>
      <c r="BB204"/>
      <c r="BC204"/>
      <c r="BD204"/>
      <c r="BE204" s="15"/>
      <c r="BF204"/>
      <c r="BG204" s="542">
        <v>144</v>
      </c>
      <c r="BH204" s="734"/>
      <c r="BI204" s="673"/>
      <c r="BJ204"/>
      <c r="BK204"/>
      <c r="BL204"/>
      <c r="BM204"/>
      <c r="BN204"/>
      <c r="BO204"/>
      <c r="BP204"/>
      <c r="BQ204"/>
      <c r="BR204"/>
      <c r="BS204"/>
      <c r="BT204"/>
      <c r="BU204"/>
      <c r="BV204"/>
      <c r="BW204"/>
      <c r="BX204" s="15"/>
    </row>
    <row r="205" spans="1:76">
      <c r="A205"/>
      <c r="B205" s="542">
        <v>145</v>
      </c>
      <c r="C205" s="734"/>
      <c r="D205" s="673"/>
      <c r="E205"/>
      <c r="F205"/>
      <c r="G205"/>
      <c r="H205"/>
      <c r="I205"/>
      <c r="J205"/>
      <c r="K205"/>
      <c r="L205"/>
      <c r="M205"/>
      <c r="N205"/>
      <c r="O205"/>
      <c r="P205"/>
      <c r="Q205"/>
      <c r="R205"/>
      <c r="S205" s="15"/>
      <c r="T205"/>
      <c r="U205" s="542">
        <v>145</v>
      </c>
      <c r="V205" s="734"/>
      <c r="W205" s="673"/>
      <c r="X205"/>
      <c r="Y205"/>
      <c r="Z205"/>
      <c r="AA205"/>
      <c r="AB205"/>
      <c r="AC205"/>
      <c r="AD205"/>
      <c r="AE205"/>
      <c r="AF205"/>
      <c r="AG205"/>
      <c r="AH205"/>
      <c r="AI205"/>
      <c r="AJ205"/>
      <c r="AK205"/>
      <c r="AL205" s="15"/>
      <c r="AM205"/>
      <c r="AN205" s="542">
        <v>145</v>
      </c>
      <c r="AO205" s="734"/>
      <c r="AP205" s="673"/>
      <c r="AQ205"/>
      <c r="AR205"/>
      <c r="AS205"/>
      <c r="AT205"/>
      <c r="AU205"/>
      <c r="AV205"/>
      <c r="AW205"/>
      <c r="AX205"/>
      <c r="AY205"/>
      <c r="AZ205"/>
      <c r="BA205"/>
      <c r="BB205"/>
      <c r="BC205"/>
      <c r="BD205"/>
      <c r="BE205" s="15"/>
      <c r="BF205"/>
      <c r="BG205" s="542">
        <v>145</v>
      </c>
      <c r="BH205" s="734"/>
      <c r="BI205" s="673"/>
      <c r="BJ205"/>
      <c r="BK205"/>
      <c r="BL205"/>
      <c r="BM205"/>
      <c r="BN205"/>
      <c r="BO205"/>
      <c r="BP205"/>
      <c r="BQ205"/>
      <c r="BR205"/>
      <c r="BS205"/>
      <c r="BT205"/>
      <c r="BU205"/>
      <c r="BV205"/>
      <c r="BW205"/>
      <c r="BX205" s="15"/>
    </row>
    <row r="206" spans="1:76">
      <c r="A206"/>
      <c r="B206" s="542">
        <v>146</v>
      </c>
      <c r="C206" s="734"/>
      <c r="D206" s="673"/>
      <c r="E206"/>
      <c r="F206"/>
      <c r="G206"/>
      <c r="H206"/>
      <c r="I206"/>
      <c r="J206"/>
      <c r="K206"/>
      <c r="L206"/>
      <c r="M206"/>
      <c r="N206"/>
      <c r="O206"/>
      <c r="P206"/>
      <c r="Q206"/>
      <c r="R206"/>
      <c r="S206" s="15"/>
      <c r="T206"/>
      <c r="U206" s="542">
        <v>146</v>
      </c>
      <c r="V206" s="734"/>
      <c r="W206" s="673"/>
      <c r="X206"/>
      <c r="Y206"/>
      <c r="Z206"/>
      <c r="AA206"/>
      <c r="AB206"/>
      <c r="AC206"/>
      <c r="AD206"/>
      <c r="AE206"/>
      <c r="AF206"/>
      <c r="AG206"/>
      <c r="AH206"/>
      <c r="AI206"/>
      <c r="AJ206"/>
      <c r="AK206"/>
      <c r="AL206" s="15"/>
      <c r="AM206"/>
      <c r="AN206" s="542">
        <v>146</v>
      </c>
      <c r="AO206" s="734"/>
      <c r="AP206" s="673"/>
      <c r="AQ206"/>
      <c r="AR206"/>
      <c r="AS206"/>
      <c r="AT206"/>
      <c r="AU206"/>
      <c r="AV206"/>
      <c r="AW206"/>
      <c r="AX206"/>
      <c r="AY206"/>
      <c r="AZ206"/>
      <c r="BA206"/>
      <c r="BB206"/>
      <c r="BC206"/>
      <c r="BD206"/>
      <c r="BE206" s="15"/>
      <c r="BF206"/>
      <c r="BG206" s="542">
        <v>146</v>
      </c>
      <c r="BH206" s="734"/>
      <c r="BI206" s="673"/>
      <c r="BJ206"/>
      <c r="BK206"/>
      <c r="BL206"/>
      <c r="BM206"/>
      <c r="BN206"/>
      <c r="BO206"/>
      <c r="BP206"/>
      <c r="BQ206"/>
      <c r="BR206"/>
      <c r="BS206"/>
      <c r="BT206"/>
      <c r="BU206"/>
      <c r="BV206"/>
      <c r="BW206"/>
      <c r="BX206" s="15"/>
    </row>
    <row r="207" spans="1:76">
      <c r="A207"/>
      <c r="B207" s="542">
        <v>147</v>
      </c>
      <c r="C207" s="734"/>
      <c r="D207" s="673"/>
      <c r="E207"/>
      <c r="F207"/>
      <c r="G207"/>
      <c r="H207"/>
      <c r="I207"/>
      <c r="J207"/>
      <c r="K207"/>
      <c r="L207"/>
      <c r="M207"/>
      <c r="N207"/>
      <c r="O207"/>
      <c r="P207"/>
      <c r="Q207"/>
      <c r="R207"/>
      <c r="S207" s="15"/>
      <c r="T207"/>
      <c r="U207" s="542">
        <v>147</v>
      </c>
      <c r="V207" s="734"/>
      <c r="W207" s="673"/>
      <c r="X207"/>
      <c r="Y207"/>
      <c r="Z207"/>
      <c r="AA207"/>
      <c r="AB207"/>
      <c r="AC207"/>
      <c r="AD207"/>
      <c r="AE207"/>
      <c r="AF207"/>
      <c r="AG207"/>
      <c r="AH207"/>
      <c r="AI207"/>
      <c r="AJ207"/>
      <c r="AK207"/>
      <c r="AL207" s="15"/>
      <c r="AM207"/>
      <c r="AN207" s="542">
        <v>147</v>
      </c>
      <c r="AO207" s="734"/>
      <c r="AP207" s="673"/>
      <c r="AQ207"/>
      <c r="AR207"/>
      <c r="AS207"/>
      <c r="AT207"/>
      <c r="AU207"/>
      <c r="AV207"/>
      <c r="AW207"/>
      <c r="AX207"/>
      <c r="AY207"/>
      <c r="AZ207"/>
      <c r="BA207"/>
      <c r="BB207"/>
      <c r="BC207"/>
      <c r="BD207"/>
      <c r="BE207" s="15"/>
      <c r="BF207"/>
      <c r="BG207" s="542">
        <v>147</v>
      </c>
      <c r="BH207" s="734"/>
      <c r="BI207" s="673"/>
      <c r="BJ207"/>
      <c r="BK207"/>
      <c r="BL207"/>
      <c r="BM207"/>
      <c r="BN207"/>
      <c r="BO207"/>
      <c r="BP207"/>
      <c r="BQ207"/>
      <c r="BR207"/>
      <c r="BS207"/>
      <c r="BT207"/>
      <c r="BU207"/>
      <c r="BV207"/>
      <c r="BW207"/>
      <c r="BX207" s="15"/>
    </row>
    <row r="208" spans="1:76">
      <c r="A208"/>
      <c r="B208" s="542">
        <v>148</v>
      </c>
      <c r="C208" s="734"/>
      <c r="D208" s="673"/>
      <c r="E208"/>
      <c r="F208"/>
      <c r="G208"/>
      <c r="H208"/>
      <c r="I208"/>
      <c r="J208"/>
      <c r="K208"/>
      <c r="L208"/>
      <c r="M208"/>
      <c r="N208"/>
      <c r="O208"/>
      <c r="P208"/>
      <c r="Q208"/>
      <c r="R208"/>
      <c r="S208" s="15"/>
      <c r="T208"/>
      <c r="U208" s="542">
        <v>148</v>
      </c>
      <c r="V208" s="734"/>
      <c r="W208" s="673"/>
      <c r="X208"/>
      <c r="Y208"/>
      <c r="Z208"/>
      <c r="AA208"/>
      <c r="AB208"/>
      <c r="AC208"/>
      <c r="AD208"/>
      <c r="AE208"/>
      <c r="AF208"/>
      <c r="AG208"/>
      <c r="AH208"/>
      <c r="AI208"/>
      <c r="AJ208"/>
      <c r="AK208"/>
      <c r="AL208" s="15"/>
      <c r="AM208"/>
      <c r="AN208" s="542">
        <v>148</v>
      </c>
      <c r="AO208" s="734"/>
      <c r="AP208" s="673"/>
      <c r="AQ208"/>
      <c r="AR208"/>
      <c r="AS208"/>
      <c r="AT208"/>
      <c r="AU208"/>
      <c r="AV208"/>
      <c r="AW208"/>
      <c r="AX208"/>
      <c r="AY208"/>
      <c r="AZ208"/>
      <c r="BA208"/>
      <c r="BB208"/>
      <c r="BC208"/>
      <c r="BD208"/>
      <c r="BE208" s="15"/>
      <c r="BF208"/>
      <c r="BG208" s="542">
        <v>148</v>
      </c>
      <c r="BH208" s="734"/>
      <c r="BI208" s="673"/>
      <c r="BJ208"/>
      <c r="BK208"/>
      <c r="BL208"/>
      <c r="BM208"/>
      <c r="BN208"/>
      <c r="BO208"/>
      <c r="BP208"/>
      <c r="BQ208"/>
      <c r="BR208"/>
      <c r="BS208"/>
      <c r="BT208"/>
      <c r="BU208"/>
      <c r="BV208"/>
      <c r="BW208"/>
      <c r="BX208" s="15"/>
    </row>
    <row r="209" spans="1:76">
      <c r="A209"/>
      <c r="B209" s="542">
        <v>149</v>
      </c>
      <c r="C209" s="734"/>
      <c r="D209" s="673"/>
      <c r="E209"/>
      <c r="F209"/>
      <c r="G209"/>
      <c r="H209"/>
      <c r="I209"/>
      <c r="J209"/>
      <c r="K209"/>
      <c r="L209"/>
      <c r="M209"/>
      <c r="N209"/>
      <c r="O209"/>
      <c r="P209"/>
      <c r="Q209"/>
      <c r="R209"/>
      <c r="S209" s="15"/>
      <c r="T209"/>
      <c r="U209" s="542">
        <v>149</v>
      </c>
      <c r="V209" s="734"/>
      <c r="W209" s="673"/>
      <c r="X209"/>
      <c r="Y209"/>
      <c r="Z209"/>
      <c r="AA209"/>
      <c r="AB209"/>
      <c r="AC209"/>
      <c r="AD209"/>
      <c r="AE209"/>
      <c r="AF209"/>
      <c r="AG209"/>
      <c r="AH209"/>
      <c r="AI209"/>
      <c r="AJ209"/>
      <c r="AK209"/>
      <c r="AL209" s="15"/>
      <c r="AM209"/>
      <c r="AN209" s="542">
        <v>149</v>
      </c>
      <c r="AO209" s="734"/>
      <c r="AP209" s="673"/>
      <c r="AQ209"/>
      <c r="AR209"/>
      <c r="AS209"/>
      <c r="AT209"/>
      <c r="AU209"/>
      <c r="AV209"/>
      <c r="AW209"/>
      <c r="AX209"/>
      <c r="AY209"/>
      <c r="AZ209"/>
      <c r="BA209"/>
      <c r="BB209"/>
      <c r="BC209"/>
      <c r="BD209"/>
      <c r="BE209" s="15"/>
      <c r="BF209"/>
      <c r="BG209" s="542">
        <v>149</v>
      </c>
      <c r="BH209" s="734"/>
      <c r="BI209" s="673"/>
      <c r="BJ209"/>
      <c r="BK209"/>
      <c r="BL209"/>
      <c r="BM209"/>
      <c r="BN209"/>
      <c r="BO209"/>
      <c r="BP209"/>
      <c r="BQ209"/>
      <c r="BR209"/>
      <c r="BS209"/>
      <c r="BT209"/>
      <c r="BU209"/>
      <c r="BV209"/>
      <c r="BW209"/>
      <c r="BX209" s="15"/>
    </row>
    <row r="210" spans="1:76">
      <c r="A210"/>
      <c r="B210" s="542">
        <v>150</v>
      </c>
      <c r="C210" s="734"/>
      <c r="D210" s="673"/>
      <c r="E210"/>
      <c r="F210"/>
      <c r="G210"/>
      <c r="H210"/>
      <c r="I210"/>
      <c r="J210"/>
      <c r="K210"/>
      <c r="L210"/>
      <c r="M210"/>
      <c r="N210"/>
      <c r="O210"/>
      <c r="P210"/>
      <c r="Q210"/>
      <c r="R210"/>
      <c r="S210" s="15"/>
      <c r="T210"/>
      <c r="U210" s="542">
        <v>150</v>
      </c>
      <c r="V210" s="734"/>
      <c r="W210" s="673"/>
      <c r="X210"/>
      <c r="Y210"/>
      <c r="Z210"/>
      <c r="AA210"/>
      <c r="AB210"/>
      <c r="AC210"/>
      <c r="AD210"/>
      <c r="AE210"/>
      <c r="AF210"/>
      <c r="AG210"/>
      <c r="AH210"/>
      <c r="AI210"/>
      <c r="AJ210"/>
      <c r="AK210"/>
      <c r="AL210" s="15"/>
      <c r="AM210"/>
      <c r="AN210" s="542">
        <v>150</v>
      </c>
      <c r="AO210" s="734"/>
      <c r="AP210" s="673"/>
      <c r="AQ210"/>
      <c r="AR210"/>
      <c r="AS210"/>
      <c r="AT210"/>
      <c r="AU210"/>
      <c r="AV210"/>
      <c r="AW210"/>
      <c r="AX210"/>
      <c r="AY210"/>
      <c r="AZ210"/>
      <c r="BA210"/>
      <c r="BB210"/>
      <c r="BC210"/>
      <c r="BD210"/>
      <c r="BE210" s="15"/>
      <c r="BF210"/>
      <c r="BG210" s="542">
        <v>150</v>
      </c>
      <c r="BH210" s="734"/>
      <c r="BI210" s="673"/>
      <c r="BJ210"/>
      <c r="BK210"/>
      <c r="BL210"/>
      <c r="BM210"/>
      <c r="BN210"/>
      <c r="BO210"/>
      <c r="BP210"/>
      <c r="BQ210"/>
      <c r="BR210"/>
      <c r="BS210"/>
      <c r="BT210"/>
      <c r="BU210"/>
      <c r="BV210"/>
      <c r="BW210"/>
      <c r="BX210" s="15"/>
    </row>
    <row r="211" spans="1:76">
      <c r="A211"/>
      <c r="B211" s="542">
        <v>151</v>
      </c>
      <c r="C211" s="734"/>
      <c r="D211" s="673"/>
      <c r="E211"/>
      <c r="F211"/>
      <c r="G211"/>
      <c r="H211"/>
      <c r="I211"/>
      <c r="J211"/>
      <c r="K211"/>
      <c r="L211"/>
      <c r="M211"/>
      <c r="N211"/>
      <c r="O211"/>
      <c r="P211"/>
      <c r="Q211"/>
      <c r="R211"/>
      <c r="S211" s="15"/>
      <c r="T211"/>
      <c r="U211" s="542">
        <v>151</v>
      </c>
      <c r="V211" s="734"/>
      <c r="W211" s="673"/>
      <c r="X211"/>
      <c r="Y211"/>
      <c r="Z211"/>
      <c r="AA211"/>
      <c r="AB211"/>
      <c r="AC211"/>
      <c r="AD211"/>
      <c r="AE211"/>
      <c r="AF211"/>
      <c r="AG211"/>
      <c r="AH211"/>
      <c r="AI211"/>
      <c r="AJ211"/>
      <c r="AK211"/>
      <c r="AL211" s="15"/>
      <c r="AM211"/>
      <c r="AN211" s="542">
        <v>151</v>
      </c>
      <c r="AO211" s="734"/>
      <c r="AP211" s="673"/>
      <c r="AQ211"/>
      <c r="AR211"/>
      <c r="AS211"/>
      <c r="AT211"/>
      <c r="AU211"/>
      <c r="AV211"/>
      <c r="AW211"/>
      <c r="AX211"/>
      <c r="AY211"/>
      <c r="AZ211"/>
      <c r="BA211"/>
      <c r="BB211"/>
      <c r="BC211"/>
      <c r="BD211"/>
      <c r="BE211" s="15"/>
      <c r="BF211"/>
      <c r="BG211" s="542">
        <v>151</v>
      </c>
      <c r="BH211" s="734"/>
      <c r="BI211" s="673"/>
      <c r="BJ211"/>
      <c r="BK211"/>
      <c r="BL211"/>
      <c r="BM211"/>
      <c r="BN211"/>
      <c r="BO211"/>
      <c r="BP211"/>
      <c r="BQ211"/>
      <c r="BR211"/>
      <c r="BS211"/>
      <c r="BT211"/>
      <c r="BU211"/>
      <c r="BV211"/>
      <c r="BW211"/>
      <c r="BX211" s="15"/>
    </row>
    <row r="212" spans="1:76">
      <c r="A212"/>
      <c r="B212" s="542">
        <v>152</v>
      </c>
      <c r="C212" s="734"/>
      <c r="D212" s="673"/>
      <c r="E212"/>
      <c r="F212"/>
      <c r="G212"/>
      <c r="H212"/>
      <c r="I212"/>
      <c r="J212"/>
      <c r="K212"/>
      <c r="L212"/>
      <c r="M212"/>
      <c r="N212"/>
      <c r="O212"/>
      <c r="P212"/>
      <c r="Q212"/>
      <c r="R212"/>
      <c r="S212" s="15"/>
      <c r="T212"/>
      <c r="U212" s="542">
        <v>152</v>
      </c>
      <c r="V212" s="734"/>
      <c r="W212" s="673"/>
      <c r="X212"/>
      <c r="Y212"/>
      <c r="Z212"/>
      <c r="AA212"/>
      <c r="AB212"/>
      <c r="AC212"/>
      <c r="AD212"/>
      <c r="AE212"/>
      <c r="AF212"/>
      <c r="AG212"/>
      <c r="AH212"/>
      <c r="AI212"/>
      <c r="AJ212"/>
      <c r="AK212"/>
      <c r="AL212" s="15"/>
      <c r="AM212"/>
      <c r="AN212" s="542">
        <v>152</v>
      </c>
      <c r="AO212" s="734"/>
      <c r="AP212" s="673"/>
      <c r="AQ212"/>
      <c r="AR212"/>
      <c r="AS212"/>
      <c r="AT212"/>
      <c r="AU212"/>
      <c r="AV212"/>
      <c r="AW212"/>
      <c r="AX212"/>
      <c r="AY212"/>
      <c r="AZ212"/>
      <c r="BA212"/>
      <c r="BB212"/>
      <c r="BC212"/>
      <c r="BD212"/>
      <c r="BE212" s="15"/>
      <c r="BF212"/>
      <c r="BG212" s="542">
        <v>152</v>
      </c>
      <c r="BH212" s="734"/>
      <c r="BI212" s="673"/>
      <c r="BJ212"/>
      <c r="BK212"/>
      <c r="BL212"/>
      <c r="BM212"/>
      <c r="BN212"/>
      <c r="BO212"/>
      <c r="BP212"/>
      <c r="BQ212"/>
      <c r="BR212"/>
      <c r="BS212"/>
      <c r="BT212"/>
      <c r="BU212"/>
      <c r="BV212"/>
      <c r="BW212"/>
      <c r="BX212" s="15"/>
    </row>
    <row r="213" spans="1:76">
      <c r="A213"/>
      <c r="B213" s="542">
        <v>153</v>
      </c>
      <c r="C213" s="734"/>
      <c r="D213" s="673"/>
      <c r="E213"/>
      <c r="F213"/>
      <c r="G213"/>
      <c r="H213"/>
      <c r="I213"/>
      <c r="J213"/>
      <c r="K213"/>
      <c r="L213"/>
      <c r="M213"/>
      <c r="N213"/>
      <c r="O213"/>
      <c r="P213"/>
      <c r="Q213"/>
      <c r="R213"/>
      <c r="S213" s="15"/>
      <c r="T213"/>
      <c r="U213" s="542">
        <v>153</v>
      </c>
      <c r="V213" s="734"/>
      <c r="W213" s="673"/>
      <c r="X213"/>
      <c r="Y213"/>
      <c r="Z213"/>
      <c r="AA213"/>
      <c r="AB213"/>
      <c r="AC213"/>
      <c r="AD213"/>
      <c r="AE213"/>
      <c r="AF213"/>
      <c r="AG213"/>
      <c r="AH213"/>
      <c r="AI213"/>
      <c r="AJ213"/>
      <c r="AK213"/>
      <c r="AL213" s="15"/>
      <c r="AM213"/>
      <c r="AN213" s="542">
        <v>153</v>
      </c>
      <c r="AO213" s="734"/>
      <c r="AP213" s="673"/>
      <c r="AQ213"/>
      <c r="AR213"/>
      <c r="AS213"/>
      <c r="AT213"/>
      <c r="AU213"/>
      <c r="AV213"/>
      <c r="AW213"/>
      <c r="AX213"/>
      <c r="AY213"/>
      <c r="AZ213"/>
      <c r="BA213"/>
      <c r="BB213"/>
      <c r="BC213"/>
      <c r="BD213"/>
      <c r="BE213" s="15"/>
      <c r="BF213"/>
      <c r="BG213" s="542">
        <v>153</v>
      </c>
      <c r="BH213" s="734"/>
      <c r="BI213" s="673"/>
      <c r="BJ213"/>
      <c r="BK213"/>
      <c r="BL213"/>
      <c r="BM213"/>
      <c r="BN213"/>
      <c r="BO213"/>
      <c r="BP213"/>
      <c r="BQ213"/>
      <c r="BR213"/>
      <c r="BS213"/>
      <c r="BT213"/>
      <c r="BU213"/>
      <c r="BV213"/>
      <c r="BW213"/>
      <c r="BX213" s="15"/>
    </row>
    <row r="214" spans="1:76">
      <c r="A214"/>
      <c r="B214" s="542">
        <v>154</v>
      </c>
      <c r="C214" s="734"/>
      <c r="D214" s="673"/>
      <c r="E214"/>
      <c r="F214"/>
      <c r="G214"/>
      <c r="H214"/>
      <c r="I214"/>
      <c r="J214"/>
      <c r="K214"/>
      <c r="L214"/>
      <c r="M214"/>
      <c r="N214"/>
      <c r="O214"/>
      <c r="P214"/>
      <c r="Q214"/>
      <c r="R214"/>
      <c r="S214" s="15"/>
      <c r="T214"/>
      <c r="U214" s="542">
        <v>154</v>
      </c>
      <c r="V214" s="734"/>
      <c r="W214" s="673"/>
      <c r="X214"/>
      <c r="Y214"/>
      <c r="Z214"/>
      <c r="AA214"/>
      <c r="AB214"/>
      <c r="AC214"/>
      <c r="AD214"/>
      <c r="AE214"/>
      <c r="AF214"/>
      <c r="AG214"/>
      <c r="AH214"/>
      <c r="AI214"/>
      <c r="AJ214"/>
      <c r="AK214"/>
      <c r="AL214" s="15"/>
      <c r="AM214"/>
      <c r="AN214" s="542">
        <v>154</v>
      </c>
      <c r="AO214" s="734"/>
      <c r="AP214" s="673"/>
      <c r="AQ214"/>
      <c r="AR214"/>
      <c r="AS214"/>
      <c r="AT214"/>
      <c r="AU214"/>
      <c r="AV214"/>
      <c r="AW214"/>
      <c r="AX214"/>
      <c r="AY214"/>
      <c r="AZ214"/>
      <c r="BA214"/>
      <c r="BB214"/>
      <c r="BC214"/>
      <c r="BD214"/>
      <c r="BE214" s="15"/>
      <c r="BF214"/>
      <c r="BG214" s="542">
        <v>154</v>
      </c>
      <c r="BH214" s="734"/>
      <c r="BI214" s="673"/>
      <c r="BJ214"/>
      <c r="BK214"/>
      <c r="BL214"/>
      <c r="BM214"/>
      <c r="BN214"/>
      <c r="BO214"/>
      <c r="BP214"/>
      <c r="BQ214"/>
      <c r="BR214"/>
      <c r="BS214"/>
      <c r="BT214"/>
      <c r="BU214"/>
      <c r="BV214"/>
      <c r="BW214"/>
      <c r="BX214" s="15"/>
    </row>
    <row r="215" spans="1:76">
      <c r="A215"/>
      <c r="B215" s="542">
        <v>155</v>
      </c>
      <c r="C215" s="734"/>
      <c r="D215" s="673"/>
      <c r="E215"/>
      <c r="F215"/>
      <c r="G215"/>
      <c r="H215"/>
      <c r="I215"/>
      <c r="J215"/>
      <c r="K215"/>
      <c r="L215"/>
      <c r="M215"/>
      <c r="N215"/>
      <c r="O215"/>
      <c r="P215"/>
      <c r="Q215"/>
      <c r="R215"/>
      <c r="S215" s="15"/>
      <c r="T215"/>
      <c r="U215" s="542">
        <v>155</v>
      </c>
      <c r="V215" s="734"/>
      <c r="W215" s="673"/>
      <c r="X215"/>
      <c r="Y215"/>
      <c r="Z215"/>
      <c r="AA215"/>
      <c r="AB215"/>
      <c r="AC215"/>
      <c r="AD215"/>
      <c r="AE215"/>
      <c r="AF215"/>
      <c r="AG215"/>
      <c r="AH215"/>
      <c r="AI215"/>
      <c r="AJ215"/>
      <c r="AK215"/>
      <c r="AL215" s="15"/>
      <c r="AM215"/>
      <c r="AN215" s="542">
        <v>155</v>
      </c>
      <c r="AO215" s="734"/>
      <c r="AP215" s="673"/>
      <c r="AQ215"/>
      <c r="AR215"/>
      <c r="AS215"/>
      <c r="AT215"/>
      <c r="AU215"/>
      <c r="AV215"/>
      <c r="AW215"/>
      <c r="AX215"/>
      <c r="AY215"/>
      <c r="AZ215"/>
      <c r="BA215"/>
      <c r="BB215"/>
      <c r="BC215"/>
      <c r="BD215"/>
      <c r="BE215" s="15"/>
      <c r="BF215"/>
      <c r="BG215" s="542">
        <v>155</v>
      </c>
      <c r="BH215" s="734"/>
      <c r="BI215" s="673"/>
      <c r="BJ215"/>
      <c r="BK215"/>
      <c r="BL215"/>
      <c r="BM215"/>
      <c r="BN215"/>
      <c r="BO215"/>
      <c r="BP215"/>
      <c r="BQ215"/>
      <c r="BR215"/>
      <c r="BS215"/>
      <c r="BT215"/>
      <c r="BU215"/>
      <c r="BV215"/>
      <c r="BW215"/>
      <c r="BX215" s="15"/>
    </row>
    <row r="216" spans="1:76">
      <c r="A216"/>
      <c r="B216" s="542">
        <v>156</v>
      </c>
      <c r="C216" s="734"/>
      <c r="D216" s="673"/>
      <c r="E216"/>
      <c r="F216"/>
      <c r="G216"/>
      <c r="H216"/>
      <c r="I216"/>
      <c r="J216"/>
      <c r="K216"/>
      <c r="L216"/>
      <c r="M216"/>
      <c r="N216"/>
      <c r="O216"/>
      <c r="P216"/>
      <c r="Q216"/>
      <c r="R216"/>
      <c r="S216" s="15"/>
      <c r="T216"/>
      <c r="U216" s="542">
        <v>156</v>
      </c>
      <c r="V216" s="734"/>
      <c r="W216" s="673"/>
      <c r="X216"/>
      <c r="Y216"/>
      <c r="Z216"/>
      <c r="AA216"/>
      <c r="AB216"/>
      <c r="AC216"/>
      <c r="AD216"/>
      <c r="AE216"/>
      <c r="AF216"/>
      <c r="AG216"/>
      <c r="AH216"/>
      <c r="AI216"/>
      <c r="AJ216"/>
      <c r="AK216"/>
      <c r="AL216" s="15"/>
      <c r="AM216"/>
      <c r="AN216" s="542">
        <v>156</v>
      </c>
      <c r="AO216" s="734"/>
      <c r="AP216" s="673"/>
      <c r="AQ216"/>
      <c r="AR216"/>
      <c r="AS216"/>
      <c r="AT216"/>
      <c r="AU216"/>
      <c r="AV216"/>
      <c r="AW216"/>
      <c r="AX216"/>
      <c r="AY216"/>
      <c r="AZ216"/>
      <c r="BA216"/>
      <c r="BB216"/>
      <c r="BC216"/>
      <c r="BD216"/>
      <c r="BE216" s="15"/>
      <c r="BF216"/>
      <c r="BG216" s="542">
        <v>156</v>
      </c>
      <c r="BH216" s="734"/>
      <c r="BI216" s="673"/>
      <c r="BJ216"/>
      <c r="BK216"/>
      <c r="BL216"/>
      <c r="BM216"/>
      <c r="BN216"/>
      <c r="BO216"/>
      <c r="BP216"/>
      <c r="BQ216"/>
      <c r="BR216"/>
      <c r="BS216"/>
      <c r="BT216"/>
      <c r="BU216"/>
      <c r="BV216"/>
      <c r="BW216"/>
      <c r="BX216" s="15"/>
    </row>
    <row r="217" spans="1:76">
      <c r="A217"/>
      <c r="B217" s="542">
        <v>157</v>
      </c>
      <c r="C217" s="734"/>
      <c r="D217" s="673"/>
      <c r="E217"/>
      <c r="F217"/>
      <c r="G217"/>
      <c r="H217"/>
      <c r="I217"/>
      <c r="J217"/>
      <c r="K217"/>
      <c r="L217"/>
      <c r="M217"/>
      <c r="N217"/>
      <c r="O217"/>
      <c r="P217"/>
      <c r="Q217"/>
      <c r="R217"/>
      <c r="S217" s="15"/>
      <c r="T217"/>
      <c r="U217" s="542">
        <v>157</v>
      </c>
      <c r="V217" s="734"/>
      <c r="W217" s="673"/>
      <c r="X217"/>
      <c r="Y217"/>
      <c r="Z217"/>
      <c r="AA217"/>
      <c r="AB217"/>
      <c r="AC217"/>
      <c r="AD217"/>
      <c r="AE217"/>
      <c r="AF217"/>
      <c r="AG217"/>
      <c r="AH217"/>
      <c r="AI217"/>
      <c r="AJ217"/>
      <c r="AK217"/>
      <c r="AL217" s="15"/>
      <c r="AM217"/>
      <c r="AN217" s="542">
        <v>157</v>
      </c>
      <c r="AO217" s="734"/>
      <c r="AP217" s="673"/>
      <c r="AQ217"/>
      <c r="AR217"/>
      <c r="AS217"/>
      <c r="AT217"/>
      <c r="AU217"/>
      <c r="AV217"/>
      <c r="AW217"/>
      <c r="AX217"/>
      <c r="AY217"/>
      <c r="AZ217"/>
      <c r="BA217"/>
      <c r="BB217"/>
      <c r="BC217"/>
      <c r="BD217"/>
      <c r="BE217" s="15"/>
      <c r="BF217"/>
      <c r="BG217" s="542">
        <v>157</v>
      </c>
      <c r="BH217" s="734"/>
      <c r="BI217" s="673"/>
      <c r="BJ217"/>
      <c r="BK217"/>
      <c r="BL217"/>
      <c r="BM217"/>
      <c r="BN217"/>
      <c r="BO217"/>
      <c r="BP217"/>
      <c r="BQ217"/>
      <c r="BR217"/>
      <c r="BS217"/>
      <c r="BT217"/>
      <c r="BU217"/>
      <c r="BV217"/>
      <c r="BW217"/>
      <c r="BX217" s="15"/>
    </row>
    <row r="218" spans="1:76">
      <c r="A218"/>
      <c r="B218" s="542">
        <v>158</v>
      </c>
      <c r="C218" s="734"/>
      <c r="D218" s="673"/>
      <c r="E218"/>
      <c r="F218"/>
      <c r="G218"/>
      <c r="H218"/>
      <c r="I218"/>
      <c r="J218"/>
      <c r="K218"/>
      <c r="L218"/>
      <c r="M218"/>
      <c r="N218"/>
      <c r="O218"/>
      <c r="P218"/>
      <c r="Q218"/>
      <c r="R218"/>
      <c r="S218" s="15"/>
      <c r="T218"/>
      <c r="U218" s="542">
        <v>158</v>
      </c>
      <c r="V218" s="734"/>
      <c r="W218" s="673"/>
      <c r="X218"/>
      <c r="Y218"/>
      <c r="Z218"/>
      <c r="AA218"/>
      <c r="AB218"/>
      <c r="AC218"/>
      <c r="AD218"/>
      <c r="AE218"/>
      <c r="AF218"/>
      <c r="AG218"/>
      <c r="AH218"/>
      <c r="AI218"/>
      <c r="AJ218"/>
      <c r="AK218"/>
      <c r="AL218" s="15"/>
      <c r="AM218"/>
      <c r="AN218" s="542">
        <v>158</v>
      </c>
      <c r="AO218" s="734"/>
      <c r="AP218" s="673"/>
      <c r="AQ218"/>
      <c r="AR218"/>
      <c r="AS218"/>
      <c r="AT218"/>
      <c r="AU218"/>
      <c r="AV218"/>
      <c r="AW218"/>
      <c r="AX218"/>
      <c r="AY218"/>
      <c r="AZ218"/>
      <c r="BA218"/>
      <c r="BB218"/>
      <c r="BC218"/>
      <c r="BD218"/>
      <c r="BE218" s="15"/>
      <c r="BF218"/>
      <c r="BG218" s="542">
        <v>158</v>
      </c>
      <c r="BH218" s="734"/>
      <c r="BI218" s="673"/>
      <c r="BJ218"/>
      <c r="BK218"/>
      <c r="BL218"/>
      <c r="BM218"/>
      <c r="BN218"/>
      <c r="BO218"/>
      <c r="BP218"/>
      <c r="BQ218"/>
      <c r="BR218"/>
      <c r="BS218"/>
      <c r="BT218"/>
      <c r="BU218"/>
      <c r="BV218"/>
      <c r="BW218"/>
      <c r="BX218" s="15"/>
    </row>
    <row r="219" spans="1:76">
      <c r="A219"/>
      <c r="B219" s="542">
        <v>159</v>
      </c>
      <c r="C219" s="734"/>
      <c r="D219" s="673"/>
      <c r="E219"/>
      <c r="F219"/>
      <c r="G219"/>
      <c r="H219"/>
      <c r="I219"/>
      <c r="J219"/>
      <c r="K219"/>
      <c r="L219"/>
      <c r="M219"/>
      <c r="N219"/>
      <c r="O219"/>
      <c r="P219"/>
      <c r="Q219"/>
      <c r="R219"/>
      <c r="S219" s="15"/>
      <c r="T219"/>
      <c r="U219" s="542">
        <v>159</v>
      </c>
      <c r="V219" s="734"/>
      <c r="W219" s="673"/>
      <c r="X219"/>
      <c r="Y219"/>
      <c r="Z219"/>
      <c r="AA219"/>
      <c r="AB219"/>
      <c r="AC219"/>
      <c r="AD219"/>
      <c r="AE219"/>
      <c r="AF219"/>
      <c r="AG219"/>
      <c r="AH219"/>
      <c r="AI219"/>
      <c r="AJ219"/>
      <c r="AK219"/>
      <c r="AL219" s="15"/>
      <c r="AM219"/>
      <c r="AN219" s="542">
        <v>159</v>
      </c>
      <c r="AO219" s="734"/>
      <c r="AP219" s="673"/>
      <c r="AQ219"/>
      <c r="AR219"/>
      <c r="AS219"/>
      <c r="AT219"/>
      <c r="AU219"/>
      <c r="AV219"/>
      <c r="AW219"/>
      <c r="AX219"/>
      <c r="AY219"/>
      <c r="AZ219"/>
      <c r="BA219"/>
      <c r="BB219"/>
      <c r="BC219"/>
      <c r="BD219"/>
      <c r="BE219" s="15"/>
      <c r="BF219"/>
      <c r="BG219" s="542">
        <v>159</v>
      </c>
      <c r="BH219" s="734"/>
      <c r="BI219" s="673"/>
      <c r="BJ219"/>
      <c r="BK219"/>
      <c r="BL219"/>
      <c r="BM219"/>
      <c r="BN219"/>
      <c r="BO219"/>
      <c r="BP219"/>
      <c r="BQ219"/>
      <c r="BR219"/>
      <c r="BS219"/>
      <c r="BT219"/>
      <c r="BU219"/>
      <c r="BV219"/>
      <c r="BW219"/>
      <c r="BX219" s="15"/>
    </row>
    <row r="220" spans="1:76">
      <c r="A220"/>
      <c r="B220" s="542">
        <v>160</v>
      </c>
      <c r="C220" s="734"/>
      <c r="D220" s="673"/>
      <c r="E220"/>
      <c r="F220"/>
      <c r="G220"/>
      <c r="H220"/>
      <c r="I220"/>
      <c r="J220"/>
      <c r="K220"/>
      <c r="L220"/>
      <c r="M220"/>
      <c r="N220"/>
      <c r="O220"/>
      <c r="P220"/>
      <c r="Q220"/>
      <c r="R220"/>
      <c r="S220" s="15"/>
      <c r="T220"/>
      <c r="U220" s="542">
        <v>160</v>
      </c>
      <c r="V220" s="734"/>
      <c r="W220" s="673"/>
      <c r="X220"/>
      <c r="Y220"/>
      <c r="Z220"/>
      <c r="AA220"/>
      <c r="AB220"/>
      <c r="AC220"/>
      <c r="AD220"/>
      <c r="AE220"/>
      <c r="AF220"/>
      <c r="AG220"/>
      <c r="AH220"/>
      <c r="AI220"/>
      <c r="AJ220"/>
      <c r="AK220"/>
      <c r="AL220" s="15"/>
      <c r="AM220"/>
      <c r="AN220" s="542">
        <v>160</v>
      </c>
      <c r="AO220" s="734"/>
      <c r="AP220" s="673"/>
      <c r="AQ220"/>
      <c r="AR220"/>
      <c r="AS220"/>
      <c r="AT220"/>
      <c r="AU220"/>
      <c r="AV220"/>
      <c r="AW220"/>
      <c r="AX220"/>
      <c r="AY220"/>
      <c r="AZ220"/>
      <c r="BA220"/>
      <c r="BB220"/>
      <c r="BC220"/>
      <c r="BD220"/>
      <c r="BE220" s="15"/>
      <c r="BF220"/>
      <c r="BG220" s="542">
        <v>160</v>
      </c>
      <c r="BH220" s="734"/>
      <c r="BI220" s="673"/>
      <c r="BJ220"/>
      <c r="BK220"/>
      <c r="BL220"/>
      <c r="BM220"/>
      <c r="BN220"/>
      <c r="BO220"/>
      <c r="BP220"/>
      <c r="BQ220"/>
      <c r="BR220"/>
      <c r="BS220"/>
      <c r="BT220"/>
      <c r="BU220"/>
      <c r="BV220"/>
      <c r="BW220"/>
      <c r="BX220" s="15"/>
    </row>
    <row r="221" spans="1:76">
      <c r="A221"/>
      <c r="B221" s="542">
        <v>161</v>
      </c>
      <c r="C221" s="734"/>
      <c r="D221" s="673"/>
      <c r="E221"/>
      <c r="F221"/>
      <c r="G221"/>
      <c r="H221"/>
      <c r="I221"/>
      <c r="J221"/>
      <c r="K221"/>
      <c r="L221"/>
      <c r="M221"/>
      <c r="N221"/>
      <c r="O221"/>
      <c r="P221"/>
      <c r="Q221"/>
      <c r="R221"/>
      <c r="S221" s="15"/>
      <c r="T221"/>
      <c r="U221" s="542">
        <v>161</v>
      </c>
      <c r="V221" s="734"/>
      <c r="W221" s="673"/>
      <c r="X221"/>
      <c r="Y221"/>
      <c r="Z221"/>
      <c r="AA221"/>
      <c r="AB221"/>
      <c r="AC221"/>
      <c r="AD221"/>
      <c r="AE221"/>
      <c r="AF221"/>
      <c r="AG221"/>
      <c r="AH221"/>
      <c r="AI221"/>
      <c r="AJ221"/>
      <c r="AK221"/>
      <c r="AL221" s="15"/>
      <c r="AM221"/>
      <c r="AN221" s="542">
        <v>161</v>
      </c>
      <c r="AO221" s="734"/>
      <c r="AP221" s="673"/>
      <c r="AQ221"/>
      <c r="AR221"/>
      <c r="AS221"/>
      <c r="AT221"/>
      <c r="AU221"/>
      <c r="AV221"/>
      <c r="AW221"/>
      <c r="AX221"/>
      <c r="AY221"/>
      <c r="AZ221"/>
      <c r="BA221"/>
      <c r="BB221"/>
      <c r="BC221"/>
      <c r="BD221"/>
      <c r="BE221" s="15"/>
      <c r="BF221"/>
      <c r="BG221" s="542">
        <v>161</v>
      </c>
      <c r="BH221" s="734"/>
      <c r="BI221" s="673"/>
      <c r="BJ221"/>
      <c r="BK221"/>
      <c r="BL221"/>
      <c r="BM221"/>
      <c r="BN221"/>
      <c r="BO221"/>
      <c r="BP221"/>
      <c r="BQ221"/>
      <c r="BR221"/>
      <c r="BS221"/>
      <c r="BT221"/>
      <c r="BU221"/>
      <c r="BV221"/>
      <c r="BW221"/>
      <c r="BX221" s="15"/>
    </row>
    <row r="222" spans="1:76">
      <c r="A222"/>
      <c r="B222" s="542">
        <v>162</v>
      </c>
      <c r="C222" s="734"/>
      <c r="D222" s="673"/>
      <c r="E222"/>
      <c r="F222"/>
      <c r="G222"/>
      <c r="H222"/>
      <c r="I222"/>
      <c r="J222"/>
      <c r="K222"/>
      <c r="L222"/>
      <c r="M222"/>
      <c r="N222"/>
      <c r="O222"/>
      <c r="P222"/>
      <c r="Q222"/>
      <c r="R222"/>
      <c r="S222" s="15"/>
      <c r="T222"/>
      <c r="U222" s="542">
        <v>162</v>
      </c>
      <c r="V222" s="734"/>
      <c r="W222" s="673"/>
      <c r="X222"/>
      <c r="Y222"/>
      <c r="Z222"/>
      <c r="AA222"/>
      <c r="AB222"/>
      <c r="AC222"/>
      <c r="AD222"/>
      <c r="AE222"/>
      <c r="AF222"/>
      <c r="AG222"/>
      <c r="AH222"/>
      <c r="AI222"/>
      <c r="AJ222"/>
      <c r="AK222"/>
      <c r="AL222" s="15"/>
      <c r="AM222"/>
      <c r="AN222" s="542">
        <v>162</v>
      </c>
      <c r="AO222" s="734"/>
      <c r="AP222" s="673"/>
      <c r="AQ222"/>
      <c r="AR222"/>
      <c r="AS222"/>
      <c r="AT222"/>
      <c r="AU222"/>
      <c r="AV222"/>
      <c r="AW222"/>
      <c r="AX222"/>
      <c r="AY222"/>
      <c r="AZ222"/>
      <c r="BA222"/>
      <c r="BB222"/>
      <c r="BC222"/>
      <c r="BD222"/>
      <c r="BE222" s="15"/>
      <c r="BF222"/>
      <c r="BG222" s="542">
        <v>162</v>
      </c>
      <c r="BH222" s="734"/>
      <c r="BI222" s="673"/>
      <c r="BJ222"/>
      <c r="BK222"/>
      <c r="BL222"/>
      <c r="BM222"/>
      <c r="BN222"/>
      <c r="BO222"/>
      <c r="BP222"/>
      <c r="BQ222"/>
      <c r="BR222"/>
      <c r="BS222"/>
      <c r="BT222"/>
      <c r="BU222"/>
      <c r="BV222"/>
      <c r="BW222"/>
      <c r="BX222" s="15"/>
    </row>
    <row r="223" spans="1:76">
      <c r="A223"/>
      <c r="B223" s="542">
        <v>163</v>
      </c>
      <c r="C223" s="734"/>
      <c r="D223" s="673"/>
      <c r="E223"/>
      <c r="F223"/>
      <c r="G223"/>
      <c r="H223"/>
      <c r="I223"/>
      <c r="J223"/>
      <c r="K223"/>
      <c r="L223"/>
      <c r="M223"/>
      <c r="N223"/>
      <c r="O223"/>
      <c r="P223"/>
      <c r="Q223"/>
      <c r="R223"/>
      <c r="S223" s="15"/>
      <c r="T223"/>
      <c r="U223" s="542">
        <v>163</v>
      </c>
      <c r="V223" s="734"/>
      <c r="W223" s="673"/>
      <c r="X223"/>
      <c r="Y223"/>
      <c r="Z223"/>
      <c r="AA223"/>
      <c r="AB223"/>
      <c r="AC223"/>
      <c r="AD223"/>
      <c r="AE223"/>
      <c r="AF223"/>
      <c r="AG223"/>
      <c r="AH223"/>
      <c r="AI223"/>
      <c r="AJ223"/>
      <c r="AK223"/>
      <c r="AL223" s="15"/>
      <c r="AM223"/>
      <c r="AN223" s="542">
        <v>163</v>
      </c>
      <c r="AO223" s="734"/>
      <c r="AP223" s="673"/>
      <c r="AQ223"/>
      <c r="AR223"/>
      <c r="AS223"/>
      <c r="AT223"/>
      <c r="AU223"/>
      <c r="AV223"/>
      <c r="AW223"/>
      <c r="AX223"/>
      <c r="AY223"/>
      <c r="AZ223"/>
      <c r="BA223"/>
      <c r="BB223"/>
      <c r="BC223"/>
      <c r="BD223"/>
      <c r="BE223" s="15"/>
      <c r="BF223"/>
      <c r="BG223" s="542">
        <v>163</v>
      </c>
      <c r="BH223" s="734"/>
      <c r="BI223" s="673"/>
      <c r="BJ223"/>
      <c r="BK223"/>
      <c r="BL223"/>
      <c r="BM223"/>
      <c r="BN223"/>
      <c r="BO223"/>
      <c r="BP223"/>
      <c r="BQ223"/>
      <c r="BR223"/>
      <c r="BS223"/>
      <c r="BT223"/>
      <c r="BU223"/>
      <c r="BV223"/>
      <c r="BW223"/>
      <c r="BX223" s="15"/>
    </row>
    <row r="224" spans="1:76">
      <c r="A224"/>
      <c r="B224" s="542">
        <v>164</v>
      </c>
      <c r="C224" s="734"/>
      <c r="D224" s="673"/>
      <c r="E224"/>
      <c r="F224"/>
      <c r="G224"/>
      <c r="H224"/>
      <c r="I224"/>
      <c r="J224"/>
      <c r="K224"/>
      <c r="L224"/>
      <c r="M224"/>
      <c r="N224"/>
      <c r="O224"/>
      <c r="P224"/>
      <c r="Q224"/>
      <c r="R224"/>
      <c r="S224" s="15"/>
      <c r="T224"/>
      <c r="U224" s="542">
        <v>164</v>
      </c>
      <c r="V224" s="734"/>
      <c r="W224" s="673"/>
      <c r="X224"/>
      <c r="Y224"/>
      <c r="Z224"/>
      <c r="AA224"/>
      <c r="AB224"/>
      <c r="AC224"/>
      <c r="AD224"/>
      <c r="AE224"/>
      <c r="AF224"/>
      <c r="AG224"/>
      <c r="AH224"/>
      <c r="AI224"/>
      <c r="AJ224"/>
      <c r="AK224"/>
      <c r="AL224" s="15"/>
      <c r="AM224"/>
      <c r="AN224" s="542">
        <v>164</v>
      </c>
      <c r="AO224" s="734"/>
      <c r="AP224" s="673"/>
      <c r="AQ224"/>
      <c r="AR224"/>
      <c r="AS224"/>
      <c r="AT224"/>
      <c r="AU224"/>
      <c r="AV224"/>
      <c r="AW224"/>
      <c r="AX224"/>
      <c r="AY224"/>
      <c r="AZ224"/>
      <c r="BA224"/>
      <c r="BB224"/>
      <c r="BC224"/>
      <c r="BD224"/>
      <c r="BE224" s="15"/>
      <c r="BF224"/>
      <c r="BG224" s="542">
        <v>164</v>
      </c>
      <c r="BH224" s="734"/>
      <c r="BI224" s="673"/>
      <c r="BJ224"/>
      <c r="BK224"/>
      <c r="BL224"/>
      <c r="BM224"/>
      <c r="BN224"/>
      <c r="BO224"/>
      <c r="BP224"/>
      <c r="BQ224"/>
      <c r="BR224"/>
      <c r="BS224"/>
      <c r="BT224"/>
      <c r="BU224"/>
      <c r="BV224"/>
      <c r="BW224"/>
      <c r="BX224" s="15"/>
    </row>
    <row r="225" spans="1:76">
      <c r="A225"/>
      <c r="B225" s="542">
        <v>165</v>
      </c>
      <c r="C225" s="734"/>
      <c r="D225" s="673"/>
      <c r="E225"/>
      <c r="F225"/>
      <c r="G225"/>
      <c r="H225"/>
      <c r="I225"/>
      <c r="J225"/>
      <c r="K225"/>
      <c r="L225"/>
      <c r="M225"/>
      <c r="N225"/>
      <c r="O225"/>
      <c r="P225"/>
      <c r="Q225"/>
      <c r="R225"/>
      <c r="S225" s="15"/>
      <c r="T225"/>
      <c r="U225" s="542">
        <v>165</v>
      </c>
      <c r="V225" s="734"/>
      <c r="W225" s="673"/>
      <c r="X225"/>
      <c r="Y225"/>
      <c r="Z225"/>
      <c r="AA225"/>
      <c r="AB225"/>
      <c r="AC225"/>
      <c r="AD225"/>
      <c r="AE225"/>
      <c r="AF225"/>
      <c r="AG225"/>
      <c r="AH225"/>
      <c r="AI225"/>
      <c r="AJ225"/>
      <c r="AK225"/>
      <c r="AL225" s="15"/>
      <c r="AM225"/>
      <c r="AN225" s="542">
        <v>165</v>
      </c>
      <c r="AO225" s="734"/>
      <c r="AP225" s="673"/>
      <c r="AQ225"/>
      <c r="AR225"/>
      <c r="AS225"/>
      <c r="AT225"/>
      <c r="AU225"/>
      <c r="AV225"/>
      <c r="AW225"/>
      <c r="AX225"/>
      <c r="AY225"/>
      <c r="AZ225"/>
      <c r="BA225"/>
      <c r="BB225"/>
      <c r="BC225"/>
      <c r="BD225"/>
      <c r="BE225" s="15"/>
      <c r="BF225"/>
      <c r="BG225" s="542">
        <v>165</v>
      </c>
      <c r="BH225" s="734"/>
      <c r="BI225" s="673"/>
      <c r="BJ225"/>
      <c r="BK225"/>
      <c r="BL225"/>
      <c r="BM225"/>
      <c r="BN225"/>
      <c r="BO225"/>
      <c r="BP225"/>
      <c r="BQ225"/>
      <c r="BR225"/>
      <c r="BS225"/>
      <c r="BT225"/>
      <c r="BU225"/>
      <c r="BV225"/>
      <c r="BW225"/>
      <c r="BX225" s="15"/>
    </row>
    <row r="226" spans="1:76">
      <c r="A226"/>
      <c r="B226" s="542">
        <v>166</v>
      </c>
      <c r="C226" s="734"/>
      <c r="D226" s="673"/>
      <c r="E226"/>
      <c r="F226"/>
      <c r="G226"/>
      <c r="H226"/>
      <c r="I226"/>
      <c r="J226"/>
      <c r="K226"/>
      <c r="L226"/>
      <c r="M226"/>
      <c r="N226"/>
      <c r="O226"/>
      <c r="P226"/>
      <c r="Q226"/>
      <c r="R226"/>
      <c r="S226" s="15"/>
      <c r="T226"/>
      <c r="U226" s="542">
        <v>166</v>
      </c>
      <c r="V226" s="734"/>
      <c r="W226" s="673"/>
      <c r="X226"/>
      <c r="Y226"/>
      <c r="Z226"/>
      <c r="AA226"/>
      <c r="AB226"/>
      <c r="AC226"/>
      <c r="AD226"/>
      <c r="AE226"/>
      <c r="AF226"/>
      <c r="AG226"/>
      <c r="AH226"/>
      <c r="AI226"/>
      <c r="AJ226"/>
      <c r="AK226"/>
      <c r="AL226" s="15"/>
      <c r="AM226"/>
      <c r="AN226" s="542">
        <v>166</v>
      </c>
      <c r="AO226" s="734"/>
      <c r="AP226" s="673"/>
      <c r="AQ226"/>
      <c r="AR226"/>
      <c r="AS226"/>
      <c r="AT226"/>
      <c r="AU226"/>
      <c r="AV226"/>
      <c r="AW226"/>
      <c r="AX226"/>
      <c r="AY226"/>
      <c r="AZ226"/>
      <c r="BA226"/>
      <c r="BB226"/>
      <c r="BC226"/>
      <c r="BD226"/>
      <c r="BE226" s="15"/>
      <c r="BF226"/>
      <c r="BG226" s="542">
        <v>166</v>
      </c>
      <c r="BH226" s="734"/>
      <c r="BI226" s="673"/>
      <c r="BJ226"/>
      <c r="BK226"/>
      <c r="BL226"/>
      <c r="BM226"/>
      <c r="BN226"/>
      <c r="BO226"/>
      <c r="BP226"/>
      <c r="BQ226"/>
      <c r="BR226"/>
      <c r="BS226"/>
      <c r="BT226"/>
      <c r="BU226"/>
      <c r="BV226"/>
      <c r="BW226"/>
      <c r="BX226" s="15"/>
    </row>
    <row r="227" spans="1:76">
      <c r="A227"/>
      <c r="B227" s="542">
        <v>167</v>
      </c>
      <c r="C227" s="734"/>
      <c r="D227" s="673"/>
      <c r="E227"/>
      <c r="F227"/>
      <c r="G227"/>
      <c r="H227"/>
      <c r="I227"/>
      <c r="J227"/>
      <c r="K227"/>
      <c r="L227"/>
      <c r="M227"/>
      <c r="N227"/>
      <c r="O227"/>
      <c r="P227"/>
      <c r="Q227"/>
      <c r="R227"/>
      <c r="S227" s="15"/>
      <c r="T227"/>
      <c r="U227" s="542">
        <v>167</v>
      </c>
      <c r="V227" s="734"/>
      <c r="W227" s="673"/>
      <c r="X227"/>
      <c r="Y227"/>
      <c r="Z227"/>
      <c r="AA227"/>
      <c r="AB227"/>
      <c r="AC227"/>
      <c r="AD227"/>
      <c r="AE227"/>
      <c r="AF227"/>
      <c r="AG227"/>
      <c r="AH227"/>
      <c r="AI227"/>
      <c r="AJ227"/>
      <c r="AK227"/>
      <c r="AL227" s="15"/>
      <c r="AM227"/>
      <c r="AN227" s="542">
        <v>167</v>
      </c>
      <c r="AO227" s="734"/>
      <c r="AP227" s="673"/>
      <c r="AQ227"/>
      <c r="AR227"/>
      <c r="AS227"/>
      <c r="AT227"/>
      <c r="AU227"/>
      <c r="AV227"/>
      <c r="AW227"/>
      <c r="AX227"/>
      <c r="AY227"/>
      <c r="AZ227"/>
      <c r="BA227"/>
      <c r="BB227"/>
      <c r="BC227"/>
      <c r="BD227"/>
      <c r="BE227" s="15"/>
      <c r="BF227"/>
      <c r="BG227" s="542">
        <v>167</v>
      </c>
      <c r="BH227" s="734"/>
      <c r="BI227" s="673"/>
      <c r="BJ227"/>
      <c r="BK227"/>
      <c r="BL227"/>
      <c r="BM227"/>
      <c r="BN227"/>
      <c r="BO227"/>
      <c r="BP227"/>
      <c r="BQ227"/>
      <c r="BR227"/>
      <c r="BS227"/>
      <c r="BT227"/>
      <c r="BU227"/>
      <c r="BV227"/>
      <c r="BW227"/>
      <c r="BX227" s="15"/>
    </row>
    <row r="228" spans="1:76">
      <c r="A228"/>
      <c r="B228" s="542">
        <v>168</v>
      </c>
      <c r="C228" s="734"/>
      <c r="D228" s="673"/>
      <c r="E228"/>
      <c r="F228"/>
      <c r="G228"/>
      <c r="H228"/>
      <c r="I228"/>
      <c r="J228"/>
      <c r="K228"/>
      <c r="L228"/>
      <c r="M228"/>
      <c r="N228"/>
      <c r="O228"/>
      <c r="P228"/>
      <c r="Q228"/>
      <c r="R228"/>
      <c r="S228" s="15"/>
      <c r="T228"/>
      <c r="U228" s="542">
        <v>168</v>
      </c>
      <c r="V228" s="734"/>
      <c r="W228" s="673"/>
      <c r="X228"/>
      <c r="Y228"/>
      <c r="Z228"/>
      <c r="AA228"/>
      <c r="AB228"/>
      <c r="AC228"/>
      <c r="AD228"/>
      <c r="AE228"/>
      <c r="AF228"/>
      <c r="AG228"/>
      <c r="AH228"/>
      <c r="AI228"/>
      <c r="AJ228"/>
      <c r="AK228"/>
      <c r="AL228" s="15"/>
      <c r="AM228"/>
      <c r="AN228" s="542">
        <v>168</v>
      </c>
      <c r="AO228" s="734"/>
      <c r="AP228" s="673"/>
      <c r="AQ228"/>
      <c r="AR228"/>
      <c r="AS228"/>
      <c r="AT228"/>
      <c r="AU228"/>
      <c r="AV228"/>
      <c r="AW228"/>
      <c r="AX228"/>
      <c r="AY228"/>
      <c r="AZ228"/>
      <c r="BA228"/>
      <c r="BB228"/>
      <c r="BC228"/>
      <c r="BD228"/>
      <c r="BE228" s="15"/>
      <c r="BF228"/>
      <c r="BG228" s="542">
        <v>168</v>
      </c>
      <c r="BH228" s="734"/>
      <c r="BI228" s="673"/>
      <c r="BJ228"/>
      <c r="BK228"/>
      <c r="BL228"/>
      <c r="BM228"/>
      <c r="BN228"/>
      <c r="BO228"/>
      <c r="BP228"/>
      <c r="BQ228"/>
      <c r="BR228"/>
      <c r="BS228"/>
      <c r="BT228"/>
      <c r="BU228"/>
      <c r="BV228"/>
      <c r="BW228"/>
      <c r="BX228" s="15"/>
    </row>
    <row r="229" spans="1:76">
      <c r="A229"/>
      <c r="B229" s="542">
        <v>169</v>
      </c>
      <c r="C229" s="734"/>
      <c r="D229" s="673"/>
      <c r="E229"/>
      <c r="F229"/>
      <c r="G229"/>
      <c r="H229"/>
      <c r="I229"/>
      <c r="J229"/>
      <c r="K229"/>
      <c r="L229"/>
      <c r="M229"/>
      <c r="N229"/>
      <c r="O229"/>
      <c r="P229"/>
      <c r="Q229"/>
      <c r="R229"/>
      <c r="S229" s="15"/>
      <c r="T229"/>
      <c r="U229" s="542">
        <v>169</v>
      </c>
      <c r="V229" s="734"/>
      <c r="W229" s="673"/>
      <c r="X229"/>
      <c r="Y229"/>
      <c r="Z229"/>
      <c r="AA229"/>
      <c r="AB229"/>
      <c r="AC229"/>
      <c r="AD229"/>
      <c r="AE229"/>
      <c r="AF229"/>
      <c r="AG229"/>
      <c r="AH229"/>
      <c r="AI229"/>
      <c r="AJ229"/>
      <c r="AK229"/>
      <c r="AL229" s="15"/>
      <c r="AM229"/>
      <c r="AN229" s="542">
        <v>169</v>
      </c>
      <c r="AO229" s="734"/>
      <c r="AP229" s="673"/>
      <c r="AQ229"/>
      <c r="AR229"/>
      <c r="AS229"/>
      <c r="AT229"/>
      <c r="AU229"/>
      <c r="AV229"/>
      <c r="AW229"/>
      <c r="AX229"/>
      <c r="AY229"/>
      <c r="AZ229"/>
      <c r="BA229"/>
      <c r="BB229"/>
      <c r="BC229"/>
      <c r="BD229"/>
      <c r="BE229" s="15"/>
      <c r="BF229"/>
      <c r="BG229" s="542">
        <v>169</v>
      </c>
      <c r="BH229" s="734"/>
      <c r="BI229" s="673"/>
      <c r="BJ229"/>
      <c r="BK229"/>
      <c r="BL229"/>
      <c r="BM229"/>
      <c r="BN229"/>
      <c r="BO229"/>
      <c r="BP229"/>
      <c r="BQ229"/>
      <c r="BR229"/>
      <c r="BS229"/>
      <c r="BT229"/>
      <c r="BU229"/>
      <c r="BV229"/>
      <c r="BW229"/>
      <c r="BX229" s="15"/>
    </row>
    <row r="230" spans="1:76">
      <c r="A230"/>
      <c r="B230" s="542">
        <v>170</v>
      </c>
      <c r="C230" s="734"/>
      <c r="D230" s="673"/>
      <c r="E230"/>
      <c r="F230"/>
      <c r="G230"/>
      <c r="H230"/>
      <c r="I230"/>
      <c r="J230"/>
      <c r="K230"/>
      <c r="L230"/>
      <c r="M230"/>
      <c r="N230"/>
      <c r="O230"/>
      <c r="P230"/>
      <c r="Q230"/>
      <c r="R230"/>
      <c r="S230" s="15"/>
      <c r="T230"/>
      <c r="U230" s="542">
        <v>170</v>
      </c>
      <c r="V230" s="734"/>
      <c r="W230" s="673"/>
      <c r="X230"/>
      <c r="Y230"/>
      <c r="Z230"/>
      <c r="AA230"/>
      <c r="AB230"/>
      <c r="AC230"/>
      <c r="AD230"/>
      <c r="AE230"/>
      <c r="AF230"/>
      <c r="AG230"/>
      <c r="AH230"/>
      <c r="AI230"/>
      <c r="AJ230"/>
      <c r="AK230"/>
      <c r="AL230" s="15"/>
      <c r="AM230"/>
      <c r="AN230" s="542">
        <v>170</v>
      </c>
      <c r="AO230" s="734"/>
      <c r="AP230" s="673"/>
      <c r="AQ230"/>
      <c r="AR230"/>
      <c r="AS230"/>
      <c r="AT230"/>
      <c r="AU230"/>
      <c r="AV230"/>
      <c r="AW230"/>
      <c r="AX230"/>
      <c r="AY230"/>
      <c r="AZ230"/>
      <c r="BA230"/>
      <c r="BB230"/>
      <c r="BC230"/>
      <c r="BD230"/>
      <c r="BE230" s="15"/>
      <c r="BF230"/>
      <c r="BG230" s="542">
        <v>170</v>
      </c>
      <c r="BH230" s="734"/>
      <c r="BI230" s="673"/>
      <c r="BJ230"/>
      <c r="BK230"/>
      <c r="BL230"/>
      <c r="BM230"/>
      <c r="BN230"/>
      <c r="BO230"/>
      <c r="BP230"/>
      <c r="BQ230"/>
      <c r="BR230"/>
      <c r="BS230"/>
      <c r="BT230"/>
      <c r="BU230"/>
      <c r="BV230"/>
      <c r="BW230"/>
      <c r="BX230" s="15"/>
    </row>
    <row r="231" spans="1:76">
      <c r="A231"/>
      <c r="B231" s="542">
        <v>171</v>
      </c>
      <c r="C231" s="734"/>
      <c r="D231" s="673"/>
      <c r="E231"/>
      <c r="F231"/>
      <c r="G231"/>
      <c r="H231"/>
      <c r="I231"/>
      <c r="J231"/>
      <c r="K231"/>
      <c r="L231"/>
      <c r="M231"/>
      <c r="N231"/>
      <c r="O231"/>
      <c r="P231"/>
      <c r="Q231"/>
      <c r="R231"/>
      <c r="S231" s="15"/>
      <c r="T231"/>
      <c r="U231" s="542">
        <v>171</v>
      </c>
      <c r="V231" s="734"/>
      <c r="W231" s="673"/>
      <c r="X231"/>
      <c r="Y231"/>
      <c r="Z231"/>
      <c r="AA231"/>
      <c r="AB231"/>
      <c r="AC231"/>
      <c r="AD231"/>
      <c r="AE231"/>
      <c r="AF231"/>
      <c r="AG231"/>
      <c r="AH231"/>
      <c r="AI231"/>
      <c r="AJ231"/>
      <c r="AK231"/>
      <c r="AL231" s="15"/>
      <c r="AM231"/>
      <c r="AN231" s="542">
        <v>171</v>
      </c>
      <c r="AO231" s="734"/>
      <c r="AP231" s="673"/>
      <c r="AQ231"/>
      <c r="AR231"/>
      <c r="AS231"/>
      <c r="AT231"/>
      <c r="AU231"/>
      <c r="AV231"/>
      <c r="AW231"/>
      <c r="AX231"/>
      <c r="AY231"/>
      <c r="AZ231"/>
      <c r="BA231"/>
      <c r="BB231"/>
      <c r="BC231"/>
      <c r="BD231"/>
      <c r="BE231" s="15"/>
      <c r="BF231"/>
      <c r="BG231" s="542">
        <v>171</v>
      </c>
      <c r="BH231" s="734"/>
      <c r="BI231" s="673"/>
      <c r="BJ231"/>
      <c r="BK231"/>
      <c r="BL231"/>
      <c r="BM231"/>
      <c r="BN231"/>
      <c r="BO231"/>
      <c r="BP231"/>
      <c r="BQ231"/>
      <c r="BR231"/>
      <c r="BS231"/>
      <c r="BT231"/>
      <c r="BU231"/>
      <c r="BV231"/>
      <c r="BW231"/>
      <c r="BX231" s="15"/>
    </row>
    <row r="232" spans="1:76">
      <c r="A232"/>
      <c r="B232" s="542">
        <v>172</v>
      </c>
      <c r="C232" s="734"/>
      <c r="D232" s="569"/>
      <c r="E232"/>
      <c r="F232"/>
      <c r="G232"/>
      <c r="H232"/>
      <c r="I232"/>
      <c r="J232"/>
      <c r="K232"/>
      <c r="L232"/>
      <c r="M232"/>
      <c r="N232"/>
      <c r="O232"/>
      <c r="P232"/>
      <c r="Q232"/>
      <c r="R232"/>
      <c r="S232" s="15"/>
      <c r="T232"/>
      <c r="U232" s="542">
        <v>172</v>
      </c>
      <c r="V232" s="734"/>
      <c r="W232" s="569"/>
      <c r="X232"/>
      <c r="Y232"/>
      <c r="Z232"/>
      <c r="AA232"/>
      <c r="AB232"/>
      <c r="AC232"/>
      <c r="AD232"/>
      <c r="AE232"/>
      <c r="AF232"/>
      <c r="AG232"/>
      <c r="AH232"/>
      <c r="AI232"/>
      <c r="AJ232"/>
      <c r="AK232"/>
      <c r="AL232" s="15"/>
      <c r="AM232"/>
      <c r="AN232" s="542">
        <v>172</v>
      </c>
      <c r="AO232" s="734"/>
      <c r="AP232" s="569"/>
      <c r="AQ232"/>
      <c r="AR232"/>
      <c r="AS232"/>
      <c r="AT232"/>
      <c r="AU232"/>
      <c r="AV232"/>
      <c r="AW232"/>
      <c r="AX232"/>
      <c r="AY232"/>
      <c r="AZ232"/>
      <c r="BA232"/>
      <c r="BB232"/>
      <c r="BC232"/>
      <c r="BD232"/>
      <c r="BE232" s="15"/>
      <c r="BF232"/>
      <c r="BG232" s="542">
        <v>172</v>
      </c>
      <c r="BH232" s="734"/>
      <c r="BI232" s="569"/>
      <c r="BJ232"/>
      <c r="BK232"/>
      <c r="BL232"/>
      <c r="BM232"/>
      <c r="BN232"/>
      <c r="BO232"/>
      <c r="BP232"/>
      <c r="BQ232"/>
      <c r="BR232"/>
      <c r="BS232"/>
      <c r="BT232"/>
      <c r="BU232"/>
      <c r="BV232"/>
      <c r="BW232"/>
      <c r="BX232" s="15"/>
    </row>
    <row r="233" spans="1:76">
      <c r="A233"/>
      <c r="B233" s="542">
        <v>173</v>
      </c>
      <c r="C233" s="733"/>
      <c r="D233" s="569"/>
      <c r="E233"/>
      <c r="F233"/>
      <c r="G233"/>
      <c r="H233"/>
      <c r="I233"/>
      <c r="J233"/>
      <c r="K233"/>
      <c r="L233"/>
      <c r="M233"/>
      <c r="N233"/>
      <c r="O233"/>
      <c r="P233"/>
      <c r="Q233"/>
      <c r="R233"/>
      <c r="S233" s="15"/>
      <c r="T233"/>
      <c r="U233" s="542">
        <v>173</v>
      </c>
      <c r="V233" s="733"/>
      <c r="W233" s="569"/>
      <c r="X233"/>
      <c r="Y233"/>
      <c r="Z233"/>
      <c r="AA233"/>
      <c r="AB233"/>
      <c r="AC233"/>
      <c r="AD233"/>
      <c r="AE233"/>
      <c r="AF233"/>
      <c r="AG233"/>
      <c r="AH233"/>
      <c r="AI233"/>
      <c r="AJ233"/>
      <c r="AK233"/>
      <c r="AL233" s="15"/>
      <c r="AM233"/>
      <c r="AN233" s="542">
        <v>173</v>
      </c>
      <c r="AO233" s="733"/>
      <c r="AP233" s="569"/>
      <c r="AQ233"/>
      <c r="AR233"/>
      <c r="AS233"/>
      <c r="AT233"/>
      <c r="AU233"/>
      <c r="AV233"/>
      <c r="AW233"/>
      <c r="AX233"/>
      <c r="AY233"/>
      <c r="AZ233"/>
      <c r="BA233"/>
      <c r="BB233"/>
      <c r="BC233"/>
      <c r="BD233"/>
      <c r="BE233" s="15"/>
      <c r="BF233"/>
      <c r="BG233" s="542">
        <v>173</v>
      </c>
      <c r="BH233" s="733"/>
      <c r="BI233" s="569"/>
      <c r="BJ233"/>
      <c r="BK233"/>
      <c r="BL233"/>
      <c r="BM233"/>
      <c r="BN233"/>
      <c r="BO233"/>
      <c r="BP233"/>
      <c r="BQ233"/>
      <c r="BR233"/>
      <c r="BS233"/>
      <c r="BT233"/>
      <c r="BU233"/>
      <c r="BV233"/>
      <c r="BW233"/>
      <c r="BX233" s="15"/>
    </row>
    <row r="234" spans="1:76">
      <c r="A234"/>
      <c r="B234" s="542">
        <v>174</v>
      </c>
      <c r="C234" s="733"/>
      <c r="D234" s="569"/>
      <c r="E234"/>
      <c r="F234"/>
      <c r="G234"/>
      <c r="H234"/>
      <c r="I234"/>
      <c r="J234"/>
      <c r="K234"/>
      <c r="L234"/>
      <c r="M234"/>
      <c r="N234"/>
      <c r="O234"/>
      <c r="P234"/>
      <c r="Q234"/>
      <c r="R234"/>
      <c r="S234" s="15"/>
      <c r="T234"/>
      <c r="U234" s="542">
        <v>174</v>
      </c>
      <c r="V234" s="733"/>
      <c r="W234" s="569"/>
      <c r="X234"/>
      <c r="Y234"/>
      <c r="Z234"/>
      <c r="AA234"/>
      <c r="AB234"/>
      <c r="AC234"/>
      <c r="AD234"/>
      <c r="AE234"/>
      <c r="AF234"/>
      <c r="AG234"/>
      <c r="AH234"/>
      <c r="AI234"/>
      <c r="AJ234"/>
      <c r="AK234"/>
      <c r="AL234" s="15"/>
      <c r="AM234"/>
      <c r="AN234" s="542">
        <v>174</v>
      </c>
      <c r="AO234" s="733"/>
      <c r="AP234" s="569"/>
      <c r="AQ234"/>
      <c r="AR234"/>
      <c r="AS234"/>
      <c r="AT234"/>
      <c r="AU234"/>
      <c r="AV234"/>
      <c r="AW234"/>
      <c r="AX234"/>
      <c r="AY234"/>
      <c r="AZ234"/>
      <c r="BA234"/>
      <c r="BB234"/>
      <c r="BC234"/>
      <c r="BD234"/>
      <c r="BE234" s="15"/>
      <c r="BF234"/>
      <c r="BG234" s="542">
        <v>174</v>
      </c>
      <c r="BH234" s="733"/>
      <c r="BI234" s="569"/>
      <c r="BJ234"/>
      <c r="BK234"/>
      <c r="BL234"/>
      <c r="BM234"/>
      <c r="BN234"/>
      <c r="BO234"/>
      <c r="BP234"/>
      <c r="BQ234"/>
      <c r="BR234"/>
      <c r="BS234"/>
      <c r="BT234"/>
      <c r="BU234"/>
      <c r="BV234"/>
      <c r="BW234"/>
      <c r="BX234" s="15"/>
    </row>
    <row r="235" spans="1:76">
      <c r="A235"/>
      <c r="B235" s="542">
        <v>175</v>
      </c>
      <c r="C235" s="733"/>
      <c r="D235" s="569"/>
      <c r="E235"/>
      <c r="F235"/>
      <c r="G235"/>
      <c r="H235"/>
      <c r="I235"/>
      <c r="J235"/>
      <c r="K235"/>
      <c r="L235"/>
      <c r="M235"/>
      <c r="N235"/>
      <c r="O235"/>
      <c r="P235"/>
      <c r="Q235"/>
      <c r="R235"/>
      <c r="S235" s="15"/>
      <c r="T235"/>
      <c r="U235" s="542">
        <v>175</v>
      </c>
      <c r="V235" s="733"/>
      <c r="W235" s="569"/>
      <c r="X235"/>
      <c r="Y235"/>
      <c r="Z235"/>
      <c r="AA235"/>
      <c r="AB235"/>
      <c r="AC235"/>
      <c r="AD235"/>
      <c r="AE235"/>
      <c r="AF235"/>
      <c r="AG235"/>
      <c r="AH235"/>
      <c r="AI235"/>
      <c r="AJ235"/>
      <c r="AK235"/>
      <c r="AL235" s="15"/>
      <c r="AM235"/>
      <c r="AN235" s="542">
        <v>175</v>
      </c>
      <c r="AO235" s="733"/>
      <c r="AP235" s="569"/>
      <c r="AQ235"/>
      <c r="AR235"/>
      <c r="AS235"/>
      <c r="AT235"/>
      <c r="AU235"/>
      <c r="AV235"/>
      <c r="AW235"/>
      <c r="AX235"/>
      <c r="AY235"/>
      <c r="AZ235"/>
      <c r="BA235"/>
      <c r="BB235"/>
      <c r="BC235"/>
      <c r="BD235"/>
      <c r="BE235" s="15"/>
      <c r="BF235"/>
      <c r="BG235" s="542">
        <v>175</v>
      </c>
      <c r="BH235" s="733"/>
      <c r="BI235" s="569"/>
      <c r="BJ235"/>
      <c r="BK235"/>
      <c r="BL235"/>
      <c r="BM235"/>
      <c r="BN235"/>
      <c r="BO235"/>
      <c r="BP235"/>
      <c r="BQ235"/>
      <c r="BR235"/>
      <c r="BS235"/>
      <c r="BT235"/>
      <c r="BU235"/>
      <c r="BV235"/>
      <c r="BW235"/>
      <c r="BX235" s="15"/>
    </row>
    <row r="236" spans="1:76">
      <c r="A236"/>
      <c r="B236" s="542">
        <v>176</v>
      </c>
      <c r="C236" s="733"/>
      <c r="D236" s="569"/>
      <c r="E236"/>
      <c r="F236"/>
      <c r="G236"/>
      <c r="H236"/>
      <c r="I236"/>
      <c r="J236"/>
      <c r="K236"/>
      <c r="L236"/>
      <c r="M236"/>
      <c r="N236"/>
      <c r="O236"/>
      <c r="P236"/>
      <c r="Q236"/>
      <c r="R236"/>
      <c r="S236" s="15"/>
      <c r="T236"/>
      <c r="U236" s="542">
        <v>176</v>
      </c>
      <c r="V236" s="733"/>
      <c r="W236" s="569"/>
      <c r="X236"/>
      <c r="Y236"/>
      <c r="Z236"/>
      <c r="AA236"/>
      <c r="AB236"/>
      <c r="AC236"/>
      <c r="AD236"/>
      <c r="AE236"/>
      <c r="AF236"/>
      <c r="AG236"/>
      <c r="AH236"/>
      <c r="AI236"/>
      <c r="AJ236"/>
      <c r="AK236"/>
      <c r="AL236" s="15"/>
      <c r="AM236"/>
      <c r="AN236" s="542">
        <v>176</v>
      </c>
      <c r="AO236" s="733"/>
      <c r="AP236" s="569"/>
      <c r="AQ236"/>
      <c r="AR236"/>
      <c r="AS236"/>
      <c r="AT236"/>
      <c r="AU236"/>
      <c r="AV236"/>
      <c r="AW236"/>
      <c r="AX236"/>
      <c r="AY236"/>
      <c r="AZ236"/>
      <c r="BA236"/>
      <c r="BB236"/>
      <c r="BC236"/>
      <c r="BD236"/>
      <c r="BE236" s="15"/>
      <c r="BF236"/>
      <c r="BG236" s="542">
        <v>176</v>
      </c>
      <c r="BH236" s="733"/>
      <c r="BI236" s="569"/>
      <c r="BJ236"/>
      <c r="BK236"/>
      <c r="BL236"/>
      <c r="BM236"/>
      <c r="BN236"/>
      <c r="BO236"/>
      <c r="BP236"/>
      <c r="BQ236"/>
      <c r="BR236"/>
      <c r="BS236"/>
      <c r="BT236"/>
      <c r="BU236"/>
      <c r="BV236"/>
      <c r="BW236"/>
      <c r="BX236" s="15"/>
    </row>
    <row r="237" spans="1:76">
      <c r="A237"/>
      <c r="B237" s="542">
        <v>177</v>
      </c>
      <c r="C237" s="733"/>
      <c r="D237" s="569"/>
      <c r="E237"/>
      <c r="F237"/>
      <c r="G237"/>
      <c r="H237"/>
      <c r="I237"/>
      <c r="J237"/>
      <c r="K237"/>
      <c r="L237"/>
      <c r="M237"/>
      <c r="N237"/>
      <c r="O237"/>
      <c r="P237"/>
      <c r="Q237"/>
      <c r="R237"/>
      <c r="S237" s="15"/>
      <c r="T237"/>
      <c r="U237" s="542">
        <v>177</v>
      </c>
      <c r="V237" s="733"/>
      <c r="W237" s="569"/>
      <c r="X237"/>
      <c r="Y237"/>
      <c r="Z237"/>
      <c r="AA237"/>
      <c r="AB237"/>
      <c r="AC237"/>
      <c r="AD237"/>
      <c r="AE237"/>
      <c r="AF237"/>
      <c r="AG237"/>
      <c r="AH237"/>
      <c r="AI237"/>
      <c r="AJ237"/>
      <c r="AK237"/>
      <c r="AL237" s="15"/>
      <c r="AM237"/>
      <c r="AN237" s="542">
        <v>177</v>
      </c>
      <c r="AO237" s="733"/>
      <c r="AP237" s="569"/>
      <c r="AQ237"/>
      <c r="AR237"/>
      <c r="AS237"/>
      <c r="AT237"/>
      <c r="AU237"/>
      <c r="AV237"/>
      <c r="AW237"/>
      <c r="AX237"/>
      <c r="AY237"/>
      <c r="AZ237"/>
      <c r="BA237"/>
      <c r="BB237"/>
      <c r="BC237"/>
      <c r="BD237"/>
      <c r="BE237" s="15"/>
      <c r="BF237"/>
      <c r="BG237" s="542">
        <v>177</v>
      </c>
      <c r="BH237" s="733"/>
      <c r="BI237" s="569"/>
      <c r="BJ237"/>
      <c r="BK237"/>
      <c r="BL237"/>
      <c r="BM237"/>
      <c r="BN237"/>
      <c r="BO237"/>
      <c r="BP237"/>
      <c r="BQ237"/>
      <c r="BR237"/>
      <c r="BS237"/>
      <c r="BT237"/>
      <c r="BU237"/>
      <c r="BV237"/>
      <c r="BW237"/>
      <c r="BX237" s="15"/>
    </row>
    <row r="238" spans="1:76">
      <c r="A238"/>
      <c r="B238" s="542">
        <v>178</v>
      </c>
      <c r="C238" s="733"/>
      <c r="D238" s="569"/>
      <c r="E238"/>
      <c r="F238"/>
      <c r="G238"/>
      <c r="H238"/>
      <c r="I238"/>
      <c r="J238"/>
      <c r="K238"/>
      <c r="L238"/>
      <c r="M238"/>
      <c r="N238"/>
      <c r="O238"/>
      <c r="P238"/>
      <c r="Q238"/>
      <c r="R238"/>
      <c r="S238" s="15"/>
      <c r="T238"/>
      <c r="U238" s="542">
        <v>178</v>
      </c>
      <c r="V238" s="733"/>
      <c r="W238" s="569"/>
      <c r="X238"/>
      <c r="Y238"/>
      <c r="Z238"/>
      <c r="AA238"/>
      <c r="AB238"/>
      <c r="AC238"/>
      <c r="AD238"/>
      <c r="AE238"/>
      <c r="AF238"/>
      <c r="AG238"/>
      <c r="AH238"/>
      <c r="AI238"/>
      <c r="AJ238"/>
      <c r="AK238"/>
      <c r="AL238" s="15"/>
      <c r="AM238"/>
      <c r="AN238" s="542">
        <v>178</v>
      </c>
      <c r="AO238" s="733"/>
      <c r="AP238" s="569"/>
      <c r="AQ238"/>
      <c r="AR238"/>
      <c r="AS238"/>
      <c r="AT238"/>
      <c r="AU238"/>
      <c r="AV238"/>
      <c r="AW238"/>
      <c r="AX238"/>
      <c r="AY238"/>
      <c r="AZ238"/>
      <c r="BA238"/>
      <c r="BB238"/>
      <c r="BC238"/>
      <c r="BD238"/>
      <c r="BE238" s="15"/>
      <c r="BF238"/>
      <c r="BG238" s="542">
        <v>178</v>
      </c>
      <c r="BH238" s="733"/>
      <c r="BI238" s="569"/>
      <c r="BJ238"/>
      <c r="BK238"/>
      <c r="BL238"/>
      <c r="BM238"/>
      <c r="BN238"/>
      <c r="BO238"/>
      <c r="BP238"/>
      <c r="BQ238"/>
      <c r="BR238"/>
      <c r="BS238"/>
      <c r="BT238"/>
      <c r="BU238"/>
      <c r="BV238"/>
      <c r="BW238"/>
      <c r="BX238" s="15"/>
    </row>
    <row r="239" spans="1:76">
      <c r="A239"/>
      <c r="B239" s="542">
        <v>179</v>
      </c>
      <c r="C239" s="733"/>
      <c r="D239" s="569"/>
      <c r="E239"/>
      <c r="F239"/>
      <c r="G239"/>
      <c r="H239"/>
      <c r="I239"/>
      <c r="J239"/>
      <c r="K239"/>
      <c r="L239"/>
      <c r="M239"/>
      <c r="N239"/>
      <c r="O239"/>
      <c r="P239"/>
      <c r="Q239"/>
      <c r="R239"/>
      <c r="S239" s="15"/>
      <c r="T239"/>
      <c r="U239" s="542">
        <v>179</v>
      </c>
      <c r="V239" s="733"/>
      <c r="W239" s="569"/>
      <c r="X239"/>
      <c r="Y239"/>
      <c r="Z239"/>
      <c r="AA239"/>
      <c r="AB239"/>
      <c r="AC239"/>
      <c r="AD239"/>
      <c r="AE239"/>
      <c r="AF239"/>
      <c r="AG239"/>
      <c r="AH239"/>
      <c r="AI239"/>
      <c r="AJ239"/>
      <c r="AK239"/>
      <c r="AL239" s="15"/>
      <c r="AM239"/>
      <c r="AN239" s="542">
        <v>179</v>
      </c>
      <c r="AO239" s="733"/>
      <c r="AP239" s="569"/>
      <c r="AQ239"/>
      <c r="AR239"/>
      <c r="AS239"/>
      <c r="AT239"/>
      <c r="AU239"/>
      <c r="AV239"/>
      <c r="AW239"/>
      <c r="AX239"/>
      <c r="AY239"/>
      <c r="AZ239"/>
      <c r="BA239"/>
      <c r="BB239"/>
      <c r="BC239"/>
      <c r="BD239"/>
      <c r="BE239" s="15"/>
      <c r="BF239"/>
      <c r="BG239" s="542">
        <v>179</v>
      </c>
      <c r="BH239" s="733"/>
      <c r="BI239" s="569"/>
      <c r="BJ239"/>
      <c r="BK239"/>
      <c r="BL239"/>
      <c r="BM239"/>
      <c r="BN239"/>
      <c r="BO239"/>
      <c r="BP239"/>
      <c r="BQ239"/>
      <c r="BR239"/>
      <c r="BS239"/>
      <c r="BT239"/>
      <c r="BU239"/>
      <c r="BV239"/>
      <c r="BW239"/>
      <c r="BX239" s="15"/>
    </row>
    <row r="240" spans="1:76">
      <c r="A240"/>
      <c r="B240" s="542">
        <v>180</v>
      </c>
      <c r="C240" s="733"/>
      <c r="D240" s="569"/>
      <c r="E240"/>
      <c r="F240"/>
      <c r="G240"/>
      <c r="H240"/>
      <c r="I240"/>
      <c r="J240"/>
      <c r="K240"/>
      <c r="L240"/>
      <c r="M240"/>
      <c r="N240"/>
      <c r="O240"/>
      <c r="P240"/>
      <c r="Q240"/>
      <c r="R240"/>
      <c r="S240" s="15"/>
      <c r="T240"/>
      <c r="U240" s="542">
        <v>180</v>
      </c>
      <c r="V240" s="733"/>
      <c r="W240" s="569"/>
      <c r="X240"/>
      <c r="Y240"/>
      <c r="Z240"/>
      <c r="AA240"/>
      <c r="AB240"/>
      <c r="AC240"/>
      <c r="AD240"/>
      <c r="AE240"/>
      <c r="AF240"/>
      <c r="AG240"/>
      <c r="AH240"/>
      <c r="AI240"/>
      <c r="AJ240"/>
      <c r="AK240"/>
      <c r="AL240" s="15"/>
      <c r="AM240"/>
      <c r="AN240" s="542">
        <v>180</v>
      </c>
      <c r="AO240" s="733"/>
      <c r="AP240" s="569"/>
      <c r="AQ240"/>
      <c r="AR240"/>
      <c r="AS240"/>
      <c r="AT240"/>
      <c r="AU240"/>
      <c r="AV240"/>
      <c r="AW240"/>
      <c r="AX240"/>
      <c r="AY240"/>
      <c r="AZ240"/>
      <c r="BA240"/>
      <c r="BB240"/>
      <c r="BC240"/>
      <c r="BD240"/>
      <c r="BE240" s="15"/>
      <c r="BF240"/>
      <c r="BG240" s="542">
        <v>180</v>
      </c>
      <c r="BH240" s="733"/>
      <c r="BI240" s="569"/>
      <c r="BJ240"/>
      <c r="BK240"/>
      <c r="BL240"/>
      <c r="BM240"/>
      <c r="BN240"/>
      <c r="BO240"/>
      <c r="BP240"/>
      <c r="BQ240"/>
      <c r="BR240"/>
      <c r="BS240"/>
      <c r="BT240"/>
      <c r="BU240"/>
      <c r="BV240"/>
      <c r="BW240"/>
      <c r="BX240" s="15"/>
    </row>
    <row r="241" spans="1:76">
      <c r="A241"/>
      <c r="B241" s="542">
        <v>181</v>
      </c>
      <c r="C241" s="733"/>
      <c r="D241" s="569"/>
      <c r="E241"/>
      <c r="F241"/>
      <c r="G241"/>
      <c r="H241"/>
      <c r="I241"/>
      <c r="J241"/>
      <c r="K241"/>
      <c r="L241"/>
      <c r="M241"/>
      <c r="N241"/>
      <c r="O241"/>
      <c r="P241"/>
      <c r="Q241"/>
      <c r="R241"/>
      <c r="S241" s="15"/>
      <c r="T241"/>
      <c r="U241" s="542">
        <v>181</v>
      </c>
      <c r="V241" s="733"/>
      <c r="W241" s="569"/>
      <c r="X241"/>
      <c r="Y241"/>
      <c r="Z241"/>
      <c r="AA241"/>
      <c r="AB241"/>
      <c r="AC241"/>
      <c r="AD241"/>
      <c r="AE241"/>
      <c r="AF241"/>
      <c r="AG241"/>
      <c r="AH241"/>
      <c r="AI241"/>
      <c r="AJ241"/>
      <c r="AK241"/>
      <c r="AL241" s="15"/>
      <c r="AM241"/>
      <c r="AN241" s="542">
        <v>181</v>
      </c>
      <c r="AO241" s="733"/>
      <c r="AP241" s="569"/>
      <c r="AQ241"/>
      <c r="AR241"/>
      <c r="AS241"/>
      <c r="AT241"/>
      <c r="AU241"/>
      <c r="AV241"/>
      <c r="AW241"/>
      <c r="AX241"/>
      <c r="AY241"/>
      <c r="AZ241"/>
      <c r="BA241"/>
      <c r="BB241"/>
      <c r="BC241"/>
      <c r="BD241"/>
      <c r="BE241" s="15"/>
      <c r="BF241"/>
      <c r="BG241" s="542">
        <v>181</v>
      </c>
      <c r="BH241" s="733"/>
      <c r="BI241" s="569"/>
      <c r="BJ241"/>
      <c r="BK241"/>
      <c r="BL241"/>
      <c r="BM241"/>
      <c r="BN241"/>
      <c r="BO241"/>
      <c r="BP241"/>
      <c r="BQ241"/>
      <c r="BR241"/>
      <c r="BS241"/>
      <c r="BT241"/>
      <c r="BU241"/>
      <c r="BV241"/>
      <c r="BW241"/>
      <c r="BX241" s="15"/>
    </row>
    <row r="242" spans="1:76">
      <c r="A242"/>
      <c r="B242" s="542">
        <v>182</v>
      </c>
      <c r="C242" s="733"/>
      <c r="D242" s="569"/>
      <c r="E242"/>
      <c r="F242"/>
      <c r="G242"/>
      <c r="H242"/>
      <c r="I242"/>
      <c r="J242"/>
      <c r="K242"/>
      <c r="L242"/>
      <c r="M242"/>
      <c r="N242"/>
      <c r="O242"/>
      <c r="P242"/>
      <c r="Q242"/>
      <c r="R242"/>
      <c r="S242" s="15"/>
      <c r="T242"/>
      <c r="U242" s="542">
        <v>182</v>
      </c>
      <c r="V242" s="733"/>
      <c r="W242" s="569"/>
      <c r="X242"/>
      <c r="Y242"/>
      <c r="Z242"/>
      <c r="AA242"/>
      <c r="AB242"/>
      <c r="AC242"/>
      <c r="AD242"/>
      <c r="AE242"/>
      <c r="AF242"/>
      <c r="AG242"/>
      <c r="AH242"/>
      <c r="AI242"/>
      <c r="AJ242"/>
      <c r="AK242"/>
      <c r="AL242" s="15"/>
      <c r="AM242"/>
      <c r="AN242" s="542">
        <v>182</v>
      </c>
      <c r="AO242" s="733"/>
      <c r="AP242" s="569"/>
      <c r="AQ242"/>
      <c r="AR242"/>
      <c r="AS242"/>
      <c r="AT242"/>
      <c r="AU242"/>
      <c r="AV242"/>
      <c r="AW242"/>
      <c r="AX242"/>
      <c r="AY242"/>
      <c r="AZ242"/>
      <c r="BA242"/>
      <c r="BB242"/>
      <c r="BC242"/>
      <c r="BD242"/>
      <c r="BE242" s="15"/>
      <c r="BF242"/>
      <c r="BG242" s="542">
        <v>182</v>
      </c>
      <c r="BH242" s="733"/>
      <c r="BI242" s="569"/>
      <c r="BJ242"/>
      <c r="BK242"/>
      <c r="BL242"/>
      <c r="BM242"/>
      <c r="BN242"/>
      <c r="BO242"/>
      <c r="BP242"/>
      <c r="BQ242"/>
      <c r="BR242"/>
      <c r="BS242"/>
      <c r="BT242"/>
      <c r="BU242"/>
      <c r="BV242"/>
      <c r="BW242"/>
      <c r="BX242" s="15"/>
    </row>
    <row r="243" spans="1:76">
      <c r="A243"/>
      <c r="B243" s="542">
        <v>183</v>
      </c>
      <c r="C243" s="733"/>
      <c r="D243" s="569"/>
      <c r="E243"/>
      <c r="F243"/>
      <c r="G243"/>
      <c r="H243"/>
      <c r="I243"/>
      <c r="J243"/>
      <c r="K243"/>
      <c r="L243"/>
      <c r="M243"/>
      <c r="N243"/>
      <c r="O243"/>
      <c r="P243"/>
      <c r="Q243"/>
      <c r="R243"/>
      <c r="S243" s="15"/>
      <c r="T243"/>
      <c r="U243" s="542">
        <v>183</v>
      </c>
      <c r="V243" s="733"/>
      <c r="W243" s="569"/>
      <c r="X243"/>
      <c r="Y243"/>
      <c r="Z243"/>
      <c r="AA243"/>
      <c r="AB243"/>
      <c r="AC243"/>
      <c r="AD243"/>
      <c r="AE243"/>
      <c r="AF243"/>
      <c r="AG243"/>
      <c r="AH243"/>
      <c r="AI243"/>
      <c r="AJ243"/>
      <c r="AK243"/>
      <c r="AL243" s="15"/>
      <c r="AM243"/>
      <c r="AN243" s="542">
        <v>183</v>
      </c>
      <c r="AO243" s="733"/>
      <c r="AP243" s="569"/>
      <c r="AQ243"/>
      <c r="AR243"/>
      <c r="AS243"/>
      <c r="AT243"/>
      <c r="AU243"/>
      <c r="AV243"/>
      <c r="AW243"/>
      <c r="AX243"/>
      <c r="AY243"/>
      <c r="AZ243"/>
      <c r="BA243"/>
      <c r="BB243"/>
      <c r="BC243"/>
      <c r="BD243"/>
      <c r="BE243" s="15"/>
      <c r="BF243"/>
      <c r="BG243" s="542">
        <v>183</v>
      </c>
      <c r="BH243" s="733"/>
      <c r="BI243" s="569"/>
      <c r="BJ243"/>
      <c r="BK243"/>
      <c r="BL243"/>
      <c r="BM243"/>
      <c r="BN243"/>
      <c r="BO243"/>
      <c r="BP243"/>
      <c r="BQ243"/>
      <c r="BR243"/>
      <c r="BS243"/>
      <c r="BT243"/>
      <c r="BU243"/>
      <c r="BV243"/>
      <c r="BW243"/>
      <c r="BX243" s="15"/>
    </row>
    <row r="244" spans="1:76">
      <c r="A244"/>
      <c r="B244" s="542">
        <v>184</v>
      </c>
      <c r="C244" s="733"/>
      <c r="D244" s="569"/>
      <c r="E244"/>
      <c r="F244"/>
      <c r="G244"/>
      <c r="H244"/>
      <c r="I244"/>
      <c r="J244"/>
      <c r="K244"/>
      <c r="L244"/>
      <c r="M244"/>
      <c r="N244"/>
      <c r="O244"/>
      <c r="P244"/>
      <c r="Q244"/>
      <c r="R244"/>
      <c r="S244" s="15"/>
      <c r="T244"/>
      <c r="U244" s="542">
        <v>184</v>
      </c>
      <c r="V244" s="733"/>
      <c r="W244" s="569"/>
      <c r="X244"/>
      <c r="Y244"/>
      <c r="Z244"/>
      <c r="AA244"/>
      <c r="AB244"/>
      <c r="AC244"/>
      <c r="AD244"/>
      <c r="AE244"/>
      <c r="AF244"/>
      <c r="AG244"/>
      <c r="AH244"/>
      <c r="AI244"/>
      <c r="AJ244"/>
      <c r="AK244"/>
      <c r="AL244" s="15"/>
      <c r="AM244"/>
      <c r="AN244" s="542">
        <v>184</v>
      </c>
      <c r="AO244" s="733"/>
      <c r="AP244" s="569"/>
      <c r="AQ244"/>
      <c r="AR244"/>
      <c r="AS244"/>
      <c r="AT244"/>
      <c r="AU244"/>
      <c r="AV244"/>
      <c r="AW244"/>
      <c r="AX244"/>
      <c r="AY244"/>
      <c r="AZ244"/>
      <c r="BA244"/>
      <c r="BB244"/>
      <c r="BC244"/>
      <c r="BD244"/>
      <c r="BE244" s="15"/>
      <c r="BF244"/>
      <c r="BG244" s="542">
        <v>184</v>
      </c>
      <c r="BH244" s="733"/>
      <c r="BI244" s="569"/>
      <c r="BJ244"/>
      <c r="BK244"/>
      <c r="BL244"/>
      <c r="BM244"/>
      <c r="BN244"/>
      <c r="BO244"/>
      <c r="BP244"/>
      <c r="BQ244"/>
      <c r="BR244"/>
      <c r="BS244"/>
      <c r="BT244"/>
      <c r="BU244"/>
      <c r="BV244"/>
      <c r="BW244"/>
      <c r="BX244" s="15"/>
    </row>
    <row r="245" spans="1:76">
      <c r="A245"/>
      <c r="B245" s="542">
        <v>185</v>
      </c>
      <c r="C245" s="733"/>
      <c r="D245" s="569"/>
      <c r="E245"/>
      <c r="F245"/>
      <c r="G245"/>
      <c r="H245"/>
      <c r="I245"/>
      <c r="J245"/>
      <c r="K245"/>
      <c r="L245"/>
      <c r="M245"/>
      <c r="N245"/>
      <c r="O245"/>
      <c r="P245"/>
      <c r="Q245"/>
      <c r="R245"/>
      <c r="S245" s="15"/>
      <c r="T245"/>
      <c r="U245" s="542">
        <v>185</v>
      </c>
      <c r="V245" s="733"/>
      <c r="W245" s="569"/>
      <c r="X245"/>
      <c r="Y245"/>
      <c r="Z245"/>
      <c r="AA245"/>
      <c r="AB245"/>
      <c r="AC245"/>
      <c r="AD245"/>
      <c r="AE245"/>
      <c r="AF245"/>
      <c r="AG245"/>
      <c r="AH245"/>
      <c r="AI245"/>
      <c r="AJ245"/>
      <c r="AK245"/>
      <c r="AL245" s="15"/>
      <c r="AM245"/>
      <c r="AN245" s="542">
        <v>185</v>
      </c>
      <c r="AO245" s="733"/>
      <c r="AP245" s="569"/>
      <c r="AQ245"/>
      <c r="AR245"/>
      <c r="AS245"/>
      <c r="AT245"/>
      <c r="AU245"/>
      <c r="AV245"/>
      <c r="AW245"/>
      <c r="AX245"/>
      <c r="AY245"/>
      <c r="AZ245"/>
      <c r="BA245"/>
      <c r="BB245"/>
      <c r="BC245"/>
      <c r="BD245"/>
      <c r="BE245" s="15"/>
      <c r="BF245"/>
      <c r="BG245" s="542">
        <v>185</v>
      </c>
      <c r="BH245" s="733"/>
      <c r="BI245" s="569"/>
      <c r="BJ245"/>
      <c r="BK245"/>
      <c r="BL245"/>
      <c r="BM245"/>
      <c r="BN245"/>
      <c r="BO245"/>
      <c r="BP245"/>
      <c r="BQ245"/>
      <c r="BR245"/>
      <c r="BS245"/>
      <c r="BT245"/>
      <c r="BU245"/>
      <c r="BV245"/>
      <c r="BW245"/>
      <c r="BX245" s="15"/>
    </row>
    <row r="246" spans="1:76">
      <c r="A246"/>
      <c r="B246" s="542">
        <v>186</v>
      </c>
      <c r="C246" s="733"/>
      <c r="D246" s="569"/>
      <c r="E246"/>
      <c r="F246"/>
      <c r="G246"/>
      <c r="H246"/>
      <c r="I246"/>
      <c r="J246"/>
      <c r="K246"/>
      <c r="L246"/>
      <c r="M246"/>
      <c r="N246"/>
      <c r="O246"/>
      <c r="P246"/>
      <c r="Q246"/>
      <c r="R246"/>
      <c r="S246" s="15"/>
      <c r="T246"/>
      <c r="U246" s="542">
        <v>186</v>
      </c>
      <c r="V246" s="733"/>
      <c r="W246" s="569"/>
      <c r="X246"/>
      <c r="Y246"/>
      <c r="Z246"/>
      <c r="AA246"/>
      <c r="AB246"/>
      <c r="AC246"/>
      <c r="AD246"/>
      <c r="AE246"/>
      <c r="AF246"/>
      <c r="AG246"/>
      <c r="AH246"/>
      <c r="AI246"/>
      <c r="AJ246"/>
      <c r="AK246"/>
      <c r="AL246" s="15"/>
      <c r="AM246"/>
      <c r="AN246" s="542">
        <v>186</v>
      </c>
      <c r="AO246" s="733"/>
      <c r="AP246" s="569"/>
      <c r="AQ246"/>
      <c r="AR246"/>
      <c r="AS246"/>
      <c r="AT246"/>
      <c r="AU246"/>
      <c r="AV246"/>
      <c r="AW246"/>
      <c r="AX246"/>
      <c r="AY246"/>
      <c r="AZ246"/>
      <c r="BA246"/>
      <c r="BB246"/>
      <c r="BC246"/>
      <c r="BD246"/>
      <c r="BE246" s="15"/>
      <c r="BF246"/>
      <c r="BG246" s="542">
        <v>186</v>
      </c>
      <c r="BH246" s="733"/>
      <c r="BI246" s="569"/>
      <c r="BJ246"/>
      <c r="BK246"/>
      <c r="BL246"/>
      <c r="BM246"/>
      <c r="BN246"/>
      <c r="BO246"/>
      <c r="BP246"/>
      <c r="BQ246"/>
      <c r="BR246"/>
      <c r="BS246"/>
      <c r="BT246"/>
      <c r="BU246"/>
      <c r="BV246"/>
      <c r="BW246"/>
      <c r="BX246" s="15"/>
    </row>
    <row r="247" spans="1:76">
      <c r="A247"/>
      <c r="B247" s="542">
        <v>187</v>
      </c>
      <c r="C247" s="733"/>
      <c r="D247" s="569"/>
      <c r="E247"/>
      <c r="F247"/>
      <c r="G247"/>
      <c r="H247"/>
      <c r="I247"/>
      <c r="J247"/>
      <c r="K247"/>
      <c r="L247"/>
      <c r="M247"/>
      <c r="N247"/>
      <c r="O247"/>
      <c r="P247"/>
      <c r="Q247"/>
      <c r="R247"/>
      <c r="S247" s="15"/>
      <c r="T247"/>
      <c r="U247" s="542">
        <v>187</v>
      </c>
      <c r="V247" s="733"/>
      <c r="W247" s="569"/>
      <c r="X247"/>
      <c r="Y247"/>
      <c r="Z247"/>
      <c r="AA247"/>
      <c r="AB247"/>
      <c r="AC247"/>
      <c r="AD247"/>
      <c r="AE247"/>
      <c r="AF247"/>
      <c r="AG247"/>
      <c r="AH247"/>
      <c r="AI247"/>
      <c r="AJ247"/>
      <c r="AK247"/>
      <c r="AL247" s="15"/>
      <c r="AM247"/>
      <c r="AN247" s="542">
        <v>187</v>
      </c>
      <c r="AO247" s="733"/>
      <c r="AP247" s="569"/>
      <c r="AQ247"/>
      <c r="AR247"/>
      <c r="AS247"/>
      <c r="AT247"/>
      <c r="AU247"/>
      <c r="AV247"/>
      <c r="AW247"/>
      <c r="AX247"/>
      <c r="AY247"/>
      <c r="AZ247"/>
      <c r="BA247"/>
      <c r="BB247"/>
      <c r="BC247"/>
      <c r="BD247"/>
      <c r="BE247" s="15"/>
      <c r="BF247"/>
      <c r="BG247" s="542">
        <v>187</v>
      </c>
      <c r="BH247" s="733"/>
      <c r="BI247" s="569"/>
      <c r="BJ247"/>
      <c r="BK247"/>
      <c r="BL247"/>
      <c r="BM247"/>
      <c r="BN247"/>
      <c r="BO247"/>
      <c r="BP247"/>
      <c r="BQ247"/>
      <c r="BR247"/>
      <c r="BS247"/>
      <c r="BT247"/>
      <c r="BU247"/>
      <c r="BV247"/>
      <c r="BW247"/>
      <c r="BX247" s="15"/>
    </row>
    <row r="248" spans="1:76">
      <c r="A248"/>
      <c r="B248" s="542">
        <v>188</v>
      </c>
      <c r="C248" s="733"/>
      <c r="D248" s="569"/>
      <c r="E248"/>
      <c r="F248"/>
      <c r="G248"/>
      <c r="H248"/>
      <c r="I248"/>
      <c r="J248"/>
      <c r="K248"/>
      <c r="L248"/>
      <c r="M248"/>
      <c r="N248"/>
      <c r="O248"/>
      <c r="P248"/>
      <c r="Q248"/>
      <c r="R248"/>
      <c r="S248" s="15"/>
      <c r="T248"/>
      <c r="U248" s="542">
        <v>188</v>
      </c>
      <c r="V248" s="733"/>
      <c r="W248" s="569"/>
      <c r="X248"/>
      <c r="Y248"/>
      <c r="Z248"/>
      <c r="AA248"/>
      <c r="AB248"/>
      <c r="AC248"/>
      <c r="AD248"/>
      <c r="AE248"/>
      <c r="AF248"/>
      <c r="AG248"/>
      <c r="AH248"/>
      <c r="AI248"/>
      <c r="AJ248"/>
      <c r="AK248"/>
      <c r="AL248" s="15"/>
      <c r="AM248"/>
      <c r="AN248" s="542">
        <v>188</v>
      </c>
      <c r="AO248" s="733"/>
      <c r="AP248" s="569"/>
      <c r="AQ248"/>
      <c r="AR248"/>
      <c r="AS248"/>
      <c r="AT248"/>
      <c r="AU248"/>
      <c r="AV248"/>
      <c r="AW248"/>
      <c r="AX248"/>
      <c r="AY248"/>
      <c r="AZ248"/>
      <c r="BA248"/>
      <c r="BB248"/>
      <c r="BC248"/>
      <c r="BD248"/>
      <c r="BE248" s="15"/>
      <c r="BF248"/>
      <c r="BG248" s="542">
        <v>188</v>
      </c>
      <c r="BH248" s="733"/>
      <c r="BI248" s="569"/>
      <c r="BJ248"/>
      <c r="BK248"/>
      <c r="BL248"/>
      <c r="BM248"/>
      <c r="BN248"/>
      <c r="BO248"/>
      <c r="BP248"/>
      <c r="BQ248"/>
      <c r="BR248"/>
      <c r="BS248"/>
      <c r="BT248"/>
      <c r="BU248"/>
      <c r="BV248"/>
      <c r="BW248"/>
      <c r="BX248" s="15"/>
    </row>
    <row r="249" spans="1:76">
      <c r="A249"/>
      <c r="B249" s="542">
        <v>189</v>
      </c>
      <c r="C249" s="733"/>
      <c r="D249" s="569"/>
      <c r="E249"/>
      <c r="F249"/>
      <c r="G249"/>
      <c r="H249"/>
      <c r="I249"/>
      <c r="J249"/>
      <c r="K249"/>
      <c r="L249"/>
      <c r="M249"/>
      <c r="N249"/>
      <c r="O249"/>
      <c r="P249"/>
      <c r="Q249"/>
      <c r="R249"/>
      <c r="S249" s="15"/>
      <c r="T249"/>
      <c r="U249" s="542">
        <v>189</v>
      </c>
      <c r="V249" s="733"/>
      <c r="W249" s="569"/>
      <c r="X249"/>
      <c r="Y249"/>
      <c r="Z249"/>
      <c r="AA249"/>
      <c r="AB249"/>
      <c r="AC249"/>
      <c r="AD249"/>
      <c r="AE249"/>
      <c r="AF249"/>
      <c r="AG249"/>
      <c r="AH249"/>
      <c r="AI249"/>
      <c r="AJ249"/>
      <c r="AK249"/>
      <c r="AL249" s="15"/>
      <c r="AM249"/>
      <c r="AN249" s="542">
        <v>189</v>
      </c>
      <c r="AO249" s="733"/>
      <c r="AP249" s="569"/>
      <c r="AQ249"/>
      <c r="AR249"/>
      <c r="AS249"/>
      <c r="AT249"/>
      <c r="AU249"/>
      <c r="AV249"/>
      <c r="AW249"/>
      <c r="AX249"/>
      <c r="AY249"/>
      <c r="AZ249"/>
      <c r="BA249"/>
      <c r="BB249"/>
      <c r="BC249"/>
      <c r="BD249"/>
      <c r="BE249" s="15"/>
      <c r="BF249"/>
      <c r="BG249" s="542">
        <v>189</v>
      </c>
      <c r="BH249" s="733"/>
      <c r="BI249" s="569"/>
      <c r="BJ249"/>
      <c r="BK249"/>
      <c r="BL249"/>
      <c r="BM249"/>
      <c r="BN249"/>
      <c r="BO249"/>
      <c r="BP249"/>
      <c r="BQ249"/>
      <c r="BR249"/>
      <c r="BS249"/>
      <c r="BT249"/>
      <c r="BU249"/>
      <c r="BV249"/>
      <c r="BW249"/>
      <c r="BX249" s="15"/>
    </row>
    <row r="250" spans="1:76">
      <c r="A250"/>
      <c r="B250" s="542">
        <v>190</v>
      </c>
      <c r="C250" s="733"/>
      <c r="D250" s="569"/>
      <c r="E250"/>
      <c r="F250"/>
      <c r="G250"/>
      <c r="H250"/>
      <c r="I250"/>
      <c r="J250"/>
      <c r="K250"/>
      <c r="L250"/>
      <c r="M250"/>
      <c r="N250"/>
      <c r="O250"/>
      <c r="P250"/>
      <c r="Q250"/>
      <c r="R250"/>
      <c r="S250" s="15"/>
      <c r="T250"/>
      <c r="U250" s="542">
        <v>190</v>
      </c>
      <c r="V250" s="733"/>
      <c r="W250" s="569"/>
      <c r="X250"/>
      <c r="Y250"/>
      <c r="Z250"/>
      <c r="AA250"/>
      <c r="AB250"/>
      <c r="AC250"/>
      <c r="AD250"/>
      <c r="AE250"/>
      <c r="AF250"/>
      <c r="AG250"/>
      <c r="AH250"/>
      <c r="AI250"/>
      <c r="AJ250"/>
      <c r="AK250"/>
      <c r="AL250" s="15"/>
      <c r="AM250"/>
      <c r="AN250" s="542">
        <v>190</v>
      </c>
      <c r="AO250" s="733"/>
      <c r="AP250" s="569"/>
      <c r="AQ250"/>
      <c r="AR250"/>
      <c r="AS250"/>
      <c r="AT250"/>
      <c r="AU250"/>
      <c r="AV250"/>
      <c r="AW250"/>
      <c r="AX250"/>
      <c r="AY250"/>
      <c r="AZ250"/>
      <c r="BA250"/>
      <c r="BB250"/>
      <c r="BC250"/>
      <c r="BD250"/>
      <c r="BE250" s="15"/>
      <c r="BF250"/>
      <c r="BG250" s="542">
        <v>190</v>
      </c>
      <c r="BH250" s="733"/>
      <c r="BI250" s="569"/>
      <c r="BJ250"/>
      <c r="BK250"/>
      <c r="BL250"/>
      <c r="BM250"/>
      <c r="BN250"/>
      <c r="BO250"/>
      <c r="BP250"/>
      <c r="BQ250"/>
      <c r="BR250"/>
      <c r="BS250"/>
      <c r="BT250"/>
      <c r="BU250"/>
      <c r="BV250"/>
      <c r="BW250"/>
      <c r="BX250" s="15"/>
    </row>
    <row r="251" spans="1:76">
      <c r="A251"/>
      <c r="B251" s="542">
        <v>191</v>
      </c>
      <c r="C251" s="733"/>
      <c r="D251" s="569"/>
      <c r="E251"/>
      <c r="F251"/>
      <c r="G251"/>
      <c r="H251"/>
      <c r="I251"/>
      <c r="J251"/>
      <c r="K251"/>
      <c r="L251"/>
      <c r="M251"/>
      <c r="N251"/>
      <c r="O251"/>
      <c r="P251"/>
      <c r="Q251"/>
      <c r="R251"/>
      <c r="S251" s="15"/>
      <c r="T251"/>
      <c r="U251" s="542">
        <v>191</v>
      </c>
      <c r="V251" s="733"/>
      <c r="W251" s="569"/>
      <c r="X251"/>
      <c r="Y251"/>
      <c r="Z251"/>
      <c r="AA251"/>
      <c r="AB251"/>
      <c r="AC251"/>
      <c r="AD251"/>
      <c r="AE251"/>
      <c r="AF251"/>
      <c r="AG251"/>
      <c r="AH251"/>
      <c r="AI251"/>
      <c r="AJ251"/>
      <c r="AK251"/>
      <c r="AL251" s="15"/>
      <c r="AM251"/>
      <c r="AN251" s="542">
        <v>191</v>
      </c>
      <c r="AO251" s="733"/>
      <c r="AP251" s="569"/>
      <c r="AQ251"/>
      <c r="AR251"/>
      <c r="AS251"/>
      <c r="AT251"/>
      <c r="AU251"/>
      <c r="AV251"/>
      <c r="AW251"/>
      <c r="AX251"/>
      <c r="AY251"/>
      <c r="AZ251"/>
      <c r="BA251"/>
      <c r="BB251"/>
      <c r="BC251"/>
      <c r="BD251"/>
      <c r="BE251" s="15"/>
      <c r="BF251"/>
      <c r="BG251" s="542">
        <v>191</v>
      </c>
      <c r="BH251" s="733"/>
      <c r="BI251" s="569"/>
      <c r="BJ251"/>
      <c r="BK251"/>
      <c r="BL251"/>
      <c r="BM251"/>
      <c r="BN251"/>
      <c r="BO251"/>
      <c r="BP251"/>
      <c r="BQ251"/>
      <c r="BR251"/>
      <c r="BS251"/>
      <c r="BT251"/>
      <c r="BU251"/>
      <c r="BV251"/>
      <c r="BW251"/>
      <c r="BX251" s="15"/>
    </row>
    <row r="252" spans="1:76">
      <c r="A252"/>
      <c r="B252" s="542">
        <v>192</v>
      </c>
      <c r="C252" s="733"/>
      <c r="D252" s="569"/>
      <c r="E252"/>
      <c r="F252"/>
      <c r="G252"/>
      <c r="H252"/>
      <c r="I252"/>
      <c r="J252"/>
      <c r="K252"/>
      <c r="L252"/>
      <c r="M252"/>
      <c r="N252"/>
      <c r="O252"/>
      <c r="P252"/>
      <c r="Q252"/>
      <c r="R252"/>
      <c r="S252" s="15"/>
      <c r="T252"/>
      <c r="U252" s="542">
        <v>192</v>
      </c>
      <c r="V252" s="733"/>
      <c r="W252" s="569"/>
      <c r="X252"/>
      <c r="Y252"/>
      <c r="Z252"/>
      <c r="AA252"/>
      <c r="AB252"/>
      <c r="AC252"/>
      <c r="AD252"/>
      <c r="AE252"/>
      <c r="AF252"/>
      <c r="AG252"/>
      <c r="AH252"/>
      <c r="AI252"/>
      <c r="AJ252"/>
      <c r="AK252"/>
      <c r="AL252" s="15"/>
      <c r="AM252"/>
      <c r="AN252" s="542">
        <v>192</v>
      </c>
      <c r="AO252" s="733"/>
      <c r="AP252" s="569"/>
      <c r="AQ252"/>
      <c r="AR252"/>
      <c r="AS252"/>
      <c r="AT252"/>
      <c r="AU252"/>
      <c r="AV252"/>
      <c r="AW252"/>
      <c r="AX252"/>
      <c r="AY252"/>
      <c r="AZ252"/>
      <c r="BA252"/>
      <c r="BB252"/>
      <c r="BC252"/>
      <c r="BD252"/>
      <c r="BE252" s="15"/>
      <c r="BF252"/>
      <c r="BG252" s="542">
        <v>192</v>
      </c>
      <c r="BH252" s="733"/>
      <c r="BI252" s="569"/>
      <c r="BJ252"/>
      <c r="BK252"/>
      <c r="BL252"/>
      <c r="BM252"/>
      <c r="BN252"/>
      <c r="BO252"/>
      <c r="BP252"/>
      <c r="BQ252"/>
      <c r="BR252"/>
      <c r="BS252"/>
      <c r="BT252"/>
      <c r="BU252"/>
      <c r="BV252"/>
      <c r="BW252"/>
      <c r="BX252" s="15"/>
    </row>
    <row r="253" spans="1:76">
      <c r="A253"/>
      <c r="B253" s="542">
        <v>193</v>
      </c>
      <c r="C253" s="733"/>
      <c r="D253" s="569"/>
      <c r="E253"/>
      <c r="F253"/>
      <c r="G253"/>
      <c r="H253"/>
      <c r="I253"/>
      <c r="J253"/>
      <c r="K253"/>
      <c r="L253"/>
      <c r="M253"/>
      <c r="N253"/>
      <c r="O253"/>
      <c r="P253"/>
      <c r="Q253"/>
      <c r="R253"/>
      <c r="S253" s="15"/>
      <c r="T253"/>
      <c r="U253" s="542">
        <v>193</v>
      </c>
      <c r="V253" s="733"/>
      <c r="W253" s="569"/>
      <c r="X253"/>
      <c r="Y253"/>
      <c r="Z253"/>
      <c r="AA253"/>
      <c r="AB253"/>
      <c r="AC253"/>
      <c r="AD253"/>
      <c r="AE253"/>
      <c r="AF253"/>
      <c r="AG253"/>
      <c r="AH253"/>
      <c r="AI253"/>
      <c r="AJ253"/>
      <c r="AK253"/>
      <c r="AL253" s="15"/>
      <c r="AM253"/>
      <c r="AN253" s="542">
        <v>193</v>
      </c>
      <c r="AO253" s="733"/>
      <c r="AP253" s="569"/>
      <c r="AQ253"/>
      <c r="AR253"/>
      <c r="AS253"/>
      <c r="AT253"/>
      <c r="AU253"/>
      <c r="AV253"/>
      <c r="AW253"/>
      <c r="AX253"/>
      <c r="AY253"/>
      <c r="AZ253"/>
      <c r="BA253"/>
      <c r="BB253"/>
      <c r="BC253"/>
      <c r="BD253"/>
      <c r="BE253" s="15"/>
      <c r="BF253"/>
      <c r="BG253" s="542">
        <v>193</v>
      </c>
      <c r="BH253" s="733"/>
      <c r="BI253" s="569"/>
      <c r="BJ253"/>
      <c r="BK253"/>
      <c r="BL253"/>
      <c r="BM253"/>
      <c r="BN253"/>
      <c r="BO253"/>
      <c r="BP253"/>
      <c r="BQ253"/>
      <c r="BR253"/>
      <c r="BS253"/>
      <c r="BT253"/>
      <c r="BU253"/>
      <c r="BV253"/>
      <c r="BW253"/>
      <c r="BX253" s="15"/>
    </row>
    <row r="254" spans="1:76">
      <c r="A254"/>
      <c r="B254" s="542">
        <v>194</v>
      </c>
      <c r="C254" s="733"/>
      <c r="D254" s="569"/>
      <c r="E254"/>
      <c r="F254"/>
      <c r="G254"/>
      <c r="H254"/>
      <c r="I254"/>
      <c r="J254"/>
      <c r="K254"/>
      <c r="L254"/>
      <c r="M254"/>
      <c r="N254"/>
      <c r="O254"/>
      <c r="P254"/>
      <c r="Q254"/>
      <c r="R254"/>
      <c r="S254" s="15"/>
      <c r="T254"/>
      <c r="U254" s="542">
        <v>194</v>
      </c>
      <c r="V254" s="733"/>
      <c r="W254" s="569"/>
      <c r="X254"/>
      <c r="Y254"/>
      <c r="Z254"/>
      <c r="AA254"/>
      <c r="AB254"/>
      <c r="AC254"/>
      <c r="AD254"/>
      <c r="AE254"/>
      <c r="AF254"/>
      <c r="AG254"/>
      <c r="AH254"/>
      <c r="AI254"/>
      <c r="AJ254"/>
      <c r="AK254"/>
      <c r="AL254" s="15"/>
      <c r="AM254"/>
      <c r="AN254" s="542">
        <v>194</v>
      </c>
      <c r="AO254" s="733"/>
      <c r="AP254" s="569"/>
      <c r="AQ254"/>
      <c r="AR254"/>
      <c r="AS254"/>
      <c r="AT254"/>
      <c r="AU254"/>
      <c r="AV254"/>
      <c r="AW254"/>
      <c r="AX254"/>
      <c r="AY254"/>
      <c r="AZ254"/>
      <c r="BA254"/>
      <c r="BB254"/>
      <c r="BC254"/>
      <c r="BD254"/>
      <c r="BE254" s="15"/>
      <c r="BF254"/>
      <c r="BG254" s="542">
        <v>194</v>
      </c>
      <c r="BH254" s="733"/>
      <c r="BI254" s="569"/>
      <c r="BJ254"/>
      <c r="BK254"/>
      <c r="BL254"/>
      <c r="BM254"/>
      <c r="BN254"/>
      <c r="BO254"/>
      <c r="BP254"/>
      <c r="BQ254"/>
      <c r="BR254"/>
      <c r="BS254"/>
      <c r="BT254"/>
      <c r="BU254"/>
      <c r="BV254"/>
      <c r="BW254"/>
      <c r="BX254" s="15"/>
    </row>
    <row r="255" spans="1:76">
      <c r="A255"/>
      <c r="B255" s="542">
        <v>195</v>
      </c>
      <c r="C255" s="733"/>
      <c r="D255" s="569"/>
      <c r="E255"/>
      <c r="F255"/>
      <c r="G255"/>
      <c r="H255"/>
      <c r="I255"/>
      <c r="J255"/>
      <c r="K255"/>
      <c r="L255"/>
      <c r="M255"/>
      <c r="N255"/>
      <c r="O255"/>
      <c r="P255"/>
      <c r="Q255"/>
      <c r="R255"/>
      <c r="S255" s="15"/>
      <c r="T255"/>
      <c r="U255" s="542">
        <v>195</v>
      </c>
      <c r="V255" s="733"/>
      <c r="W255" s="569"/>
      <c r="X255"/>
      <c r="Y255"/>
      <c r="Z255"/>
      <c r="AA255"/>
      <c r="AB255"/>
      <c r="AC255"/>
      <c r="AD255"/>
      <c r="AE255"/>
      <c r="AF255"/>
      <c r="AG255"/>
      <c r="AH255"/>
      <c r="AI255"/>
      <c r="AJ255"/>
      <c r="AK255"/>
      <c r="AL255" s="15"/>
      <c r="AM255"/>
      <c r="AN255" s="542">
        <v>195</v>
      </c>
      <c r="AO255" s="733"/>
      <c r="AP255" s="569"/>
      <c r="AQ255"/>
      <c r="AR255"/>
      <c r="AS255"/>
      <c r="AT255"/>
      <c r="AU255"/>
      <c r="AV255"/>
      <c r="AW255"/>
      <c r="AX255"/>
      <c r="AY255"/>
      <c r="AZ255"/>
      <c r="BA255"/>
      <c r="BB255"/>
      <c r="BC255"/>
      <c r="BD255"/>
      <c r="BE255" s="15"/>
      <c r="BF255"/>
      <c r="BG255" s="542">
        <v>195</v>
      </c>
      <c r="BH255" s="733"/>
      <c r="BI255" s="569"/>
      <c r="BJ255"/>
      <c r="BK255"/>
      <c r="BL255"/>
      <c r="BM255"/>
      <c r="BN255"/>
      <c r="BO255"/>
      <c r="BP255"/>
      <c r="BQ255"/>
      <c r="BR255"/>
      <c r="BS255"/>
      <c r="BT255"/>
      <c r="BU255"/>
      <c r="BV255"/>
      <c r="BW255"/>
      <c r="BX255" s="15"/>
    </row>
    <row r="256" spans="1:76">
      <c r="A256"/>
      <c r="B256" s="542">
        <v>196</v>
      </c>
      <c r="C256" s="733"/>
      <c r="D256" s="569"/>
      <c r="E256"/>
      <c r="F256"/>
      <c r="G256"/>
      <c r="H256"/>
      <c r="I256"/>
      <c r="J256"/>
      <c r="K256"/>
      <c r="L256"/>
      <c r="M256"/>
      <c r="N256"/>
      <c r="O256"/>
      <c r="P256"/>
      <c r="Q256"/>
      <c r="R256"/>
      <c r="S256" s="15"/>
      <c r="T256"/>
      <c r="U256" s="542">
        <v>196</v>
      </c>
      <c r="V256" s="733"/>
      <c r="W256" s="569"/>
      <c r="X256"/>
      <c r="Y256"/>
      <c r="Z256"/>
      <c r="AA256"/>
      <c r="AB256"/>
      <c r="AC256"/>
      <c r="AD256"/>
      <c r="AE256"/>
      <c r="AF256"/>
      <c r="AG256"/>
      <c r="AH256"/>
      <c r="AI256"/>
      <c r="AJ256"/>
      <c r="AK256"/>
      <c r="AL256" s="15"/>
      <c r="AM256"/>
      <c r="AN256" s="542">
        <v>196</v>
      </c>
      <c r="AO256" s="733"/>
      <c r="AP256" s="569"/>
      <c r="AQ256"/>
      <c r="AR256"/>
      <c r="AS256"/>
      <c r="AT256"/>
      <c r="AU256"/>
      <c r="AV256"/>
      <c r="AW256"/>
      <c r="AX256"/>
      <c r="AY256"/>
      <c r="AZ256"/>
      <c r="BA256"/>
      <c r="BB256"/>
      <c r="BC256"/>
      <c r="BD256"/>
      <c r="BE256" s="15"/>
      <c r="BF256"/>
      <c r="BG256" s="542">
        <v>196</v>
      </c>
      <c r="BH256" s="733"/>
      <c r="BI256" s="569"/>
      <c r="BJ256"/>
      <c r="BK256"/>
      <c r="BL256"/>
      <c r="BM256"/>
      <c r="BN256"/>
      <c r="BO256"/>
      <c r="BP256"/>
      <c r="BQ256"/>
      <c r="BR256"/>
      <c r="BS256"/>
      <c r="BT256"/>
      <c r="BU256"/>
      <c r="BV256"/>
      <c r="BW256"/>
      <c r="BX256" s="15"/>
    </row>
    <row r="257" spans="1:76">
      <c r="A257"/>
      <c r="B257" s="542">
        <v>197</v>
      </c>
      <c r="C257" s="733"/>
      <c r="D257" s="569"/>
      <c r="E257"/>
      <c r="F257"/>
      <c r="G257"/>
      <c r="H257"/>
      <c r="I257"/>
      <c r="J257"/>
      <c r="K257"/>
      <c r="L257"/>
      <c r="M257"/>
      <c r="N257"/>
      <c r="O257"/>
      <c r="P257"/>
      <c r="Q257"/>
      <c r="R257"/>
      <c r="S257" s="15"/>
      <c r="T257"/>
      <c r="U257" s="542">
        <v>197</v>
      </c>
      <c r="V257" s="733"/>
      <c r="W257" s="569"/>
      <c r="X257"/>
      <c r="Y257"/>
      <c r="Z257"/>
      <c r="AA257"/>
      <c r="AB257"/>
      <c r="AC257"/>
      <c r="AD257"/>
      <c r="AE257"/>
      <c r="AF257"/>
      <c r="AG257"/>
      <c r="AH257"/>
      <c r="AI257"/>
      <c r="AJ257"/>
      <c r="AK257"/>
      <c r="AL257" s="15"/>
      <c r="AM257"/>
      <c r="AN257" s="542">
        <v>197</v>
      </c>
      <c r="AO257" s="733"/>
      <c r="AP257" s="569"/>
      <c r="AQ257"/>
      <c r="AR257"/>
      <c r="AS257"/>
      <c r="AT257"/>
      <c r="AU257"/>
      <c r="AV257"/>
      <c r="AW257"/>
      <c r="AX257"/>
      <c r="AY257"/>
      <c r="AZ257"/>
      <c r="BA257"/>
      <c r="BB257"/>
      <c r="BC257"/>
      <c r="BD257"/>
      <c r="BE257" s="15"/>
      <c r="BF257"/>
      <c r="BG257" s="542">
        <v>197</v>
      </c>
      <c r="BH257" s="733"/>
      <c r="BI257" s="569"/>
      <c r="BJ257"/>
      <c r="BK257"/>
      <c r="BL257"/>
      <c r="BM257"/>
      <c r="BN257"/>
      <c r="BO257"/>
      <c r="BP257"/>
      <c r="BQ257"/>
      <c r="BR257"/>
      <c r="BS257"/>
      <c r="BT257"/>
      <c r="BU257"/>
      <c r="BV257"/>
      <c r="BW257"/>
      <c r="BX257" s="15"/>
    </row>
    <row r="258" spans="1:76">
      <c r="A258"/>
      <c r="B258" s="542">
        <v>198</v>
      </c>
      <c r="C258" s="733"/>
      <c r="D258" s="569"/>
      <c r="E258"/>
      <c r="F258"/>
      <c r="G258"/>
      <c r="H258"/>
      <c r="I258"/>
      <c r="J258"/>
      <c r="K258"/>
      <c r="L258"/>
      <c r="M258"/>
      <c r="N258"/>
      <c r="O258"/>
      <c r="P258"/>
      <c r="Q258"/>
      <c r="R258"/>
      <c r="S258" s="15"/>
      <c r="T258"/>
      <c r="U258" s="542">
        <v>198</v>
      </c>
      <c r="V258" s="733"/>
      <c r="W258" s="569"/>
      <c r="X258"/>
      <c r="Y258"/>
      <c r="Z258"/>
      <c r="AA258"/>
      <c r="AB258"/>
      <c r="AC258"/>
      <c r="AD258"/>
      <c r="AE258"/>
      <c r="AF258"/>
      <c r="AG258"/>
      <c r="AH258"/>
      <c r="AI258"/>
      <c r="AJ258"/>
      <c r="AK258"/>
      <c r="AL258" s="15"/>
      <c r="AM258"/>
      <c r="AN258" s="542">
        <v>198</v>
      </c>
      <c r="AO258" s="733"/>
      <c r="AP258" s="569"/>
      <c r="AQ258"/>
      <c r="AR258"/>
      <c r="AS258"/>
      <c r="AT258"/>
      <c r="AU258"/>
      <c r="AV258"/>
      <c r="AW258"/>
      <c r="AX258"/>
      <c r="AY258"/>
      <c r="AZ258"/>
      <c r="BA258"/>
      <c r="BB258"/>
      <c r="BC258"/>
      <c r="BD258"/>
      <c r="BE258" s="15"/>
      <c r="BF258"/>
      <c r="BG258" s="542">
        <v>198</v>
      </c>
      <c r="BH258" s="733"/>
      <c r="BI258" s="569"/>
      <c r="BJ258"/>
      <c r="BK258"/>
      <c r="BL258"/>
      <c r="BM258"/>
      <c r="BN258"/>
      <c r="BO258"/>
      <c r="BP258"/>
      <c r="BQ258"/>
      <c r="BR258"/>
      <c r="BS258"/>
      <c r="BT258"/>
      <c r="BU258"/>
      <c r="BV258"/>
      <c r="BW258"/>
      <c r="BX258" s="15"/>
    </row>
    <row r="259" spans="1:76">
      <c r="A259"/>
      <c r="B259" s="542">
        <v>199</v>
      </c>
      <c r="C259" s="733"/>
      <c r="D259" s="569"/>
      <c r="E259"/>
      <c r="F259"/>
      <c r="G259"/>
      <c r="H259"/>
      <c r="I259"/>
      <c r="J259"/>
      <c r="K259"/>
      <c r="L259"/>
      <c r="M259"/>
      <c r="N259"/>
      <c r="O259"/>
      <c r="P259"/>
      <c r="Q259"/>
      <c r="R259"/>
      <c r="S259" s="15"/>
      <c r="T259"/>
      <c r="U259" s="542">
        <v>199</v>
      </c>
      <c r="V259" s="733"/>
      <c r="W259" s="569"/>
      <c r="X259"/>
      <c r="Y259"/>
      <c r="Z259"/>
      <c r="AA259"/>
      <c r="AB259"/>
      <c r="AC259"/>
      <c r="AD259"/>
      <c r="AE259"/>
      <c r="AF259"/>
      <c r="AG259"/>
      <c r="AH259"/>
      <c r="AI259"/>
      <c r="AJ259"/>
      <c r="AK259"/>
      <c r="AL259" s="15"/>
      <c r="AM259"/>
      <c r="AN259" s="542">
        <v>199</v>
      </c>
      <c r="AO259" s="733"/>
      <c r="AP259" s="569"/>
      <c r="AQ259"/>
      <c r="AR259"/>
      <c r="AS259"/>
      <c r="AT259"/>
      <c r="AU259"/>
      <c r="AV259"/>
      <c r="AW259"/>
      <c r="AX259"/>
      <c r="AY259"/>
      <c r="AZ259"/>
      <c r="BA259"/>
      <c r="BB259"/>
      <c r="BC259"/>
      <c r="BD259"/>
      <c r="BE259" s="15"/>
      <c r="BF259"/>
      <c r="BG259" s="542">
        <v>199</v>
      </c>
      <c r="BH259" s="733"/>
      <c r="BI259" s="569"/>
      <c r="BJ259"/>
      <c r="BK259"/>
      <c r="BL259"/>
      <c r="BM259"/>
      <c r="BN259"/>
      <c r="BO259"/>
      <c r="BP259"/>
      <c r="BQ259"/>
      <c r="BR259"/>
      <c r="BS259"/>
      <c r="BT259"/>
      <c r="BU259"/>
      <c r="BV259"/>
      <c r="BW259"/>
      <c r="BX259" s="15"/>
    </row>
    <row r="260" spans="1:76">
      <c r="A260"/>
      <c r="B260" s="542">
        <v>200</v>
      </c>
      <c r="C260" s="733"/>
      <c r="D260" s="569"/>
      <c r="E260"/>
      <c r="F260"/>
      <c r="G260"/>
      <c r="H260"/>
      <c r="I260"/>
      <c r="J260"/>
      <c r="K260"/>
      <c r="L260"/>
      <c r="M260"/>
      <c r="N260"/>
      <c r="O260"/>
      <c r="P260"/>
      <c r="Q260"/>
      <c r="R260"/>
      <c r="S260" s="15"/>
      <c r="T260"/>
      <c r="U260" s="542">
        <v>200</v>
      </c>
      <c r="V260" s="733"/>
      <c r="W260" s="569"/>
      <c r="X260"/>
      <c r="Y260"/>
      <c r="Z260"/>
      <c r="AA260"/>
      <c r="AB260"/>
      <c r="AC260"/>
      <c r="AD260"/>
      <c r="AE260"/>
      <c r="AF260"/>
      <c r="AG260"/>
      <c r="AH260"/>
      <c r="AI260"/>
      <c r="AJ260"/>
      <c r="AK260"/>
      <c r="AL260" s="15"/>
      <c r="AM260"/>
      <c r="AN260" s="542">
        <v>200</v>
      </c>
      <c r="AO260" s="733"/>
      <c r="AP260" s="569"/>
      <c r="AQ260"/>
      <c r="AR260"/>
      <c r="AS260"/>
      <c r="AT260"/>
      <c r="AU260"/>
      <c r="AV260"/>
      <c r="AW260"/>
      <c r="AX260"/>
      <c r="AY260"/>
      <c r="AZ260"/>
      <c r="BA260"/>
      <c r="BB260"/>
      <c r="BC260"/>
      <c r="BD260"/>
      <c r="BE260" s="15"/>
      <c r="BF260"/>
      <c r="BG260" s="542">
        <v>200</v>
      </c>
      <c r="BH260" s="733"/>
      <c r="BI260" s="569"/>
      <c r="BJ260"/>
      <c r="BK260"/>
      <c r="BL260"/>
      <c r="BM260"/>
      <c r="BN260"/>
      <c r="BO260"/>
      <c r="BP260"/>
      <c r="BQ260"/>
      <c r="BR260"/>
      <c r="BS260"/>
      <c r="BT260"/>
      <c r="BU260"/>
      <c r="BV260"/>
      <c r="BW260"/>
      <c r="BX260" s="15"/>
    </row>
    <row r="261" spans="1:76">
      <c r="A261"/>
      <c r="B261" s="542">
        <v>201</v>
      </c>
      <c r="C261" s="733"/>
      <c r="D261" s="569"/>
      <c r="E261"/>
      <c r="F261"/>
      <c r="G261"/>
      <c r="H261"/>
      <c r="I261"/>
      <c r="J261"/>
      <c r="K261"/>
      <c r="L261"/>
      <c r="M261"/>
      <c r="N261"/>
      <c r="O261"/>
      <c r="P261"/>
      <c r="Q261"/>
      <c r="R261"/>
      <c r="S261" s="15"/>
      <c r="T261"/>
      <c r="U261" s="542">
        <v>201</v>
      </c>
      <c r="V261" s="733"/>
      <c r="W261" s="569"/>
      <c r="X261"/>
      <c r="Y261"/>
      <c r="Z261"/>
      <c r="AA261"/>
      <c r="AB261"/>
      <c r="AC261"/>
      <c r="AD261"/>
      <c r="AE261"/>
      <c r="AF261"/>
      <c r="AG261"/>
      <c r="AH261"/>
      <c r="AI261"/>
      <c r="AJ261"/>
      <c r="AK261"/>
      <c r="AL261" s="15"/>
      <c r="AM261"/>
      <c r="AN261" s="542">
        <v>201</v>
      </c>
      <c r="AO261" s="733"/>
      <c r="AP261" s="569"/>
      <c r="AQ261"/>
      <c r="AR261"/>
      <c r="AS261"/>
      <c r="AT261"/>
      <c r="AU261"/>
      <c r="AV261"/>
      <c r="AW261"/>
      <c r="AX261"/>
      <c r="AY261"/>
      <c r="AZ261"/>
      <c r="BA261"/>
      <c r="BB261"/>
      <c r="BC261"/>
      <c r="BD261"/>
      <c r="BE261" s="15"/>
      <c r="BF261"/>
      <c r="BG261" s="542">
        <v>201</v>
      </c>
      <c r="BH261" s="733"/>
      <c r="BI261" s="569"/>
      <c r="BJ261"/>
      <c r="BK261"/>
      <c r="BL261"/>
      <c r="BM261"/>
      <c r="BN261"/>
      <c r="BO261"/>
      <c r="BP261"/>
      <c r="BQ261"/>
      <c r="BR261"/>
      <c r="BS261"/>
      <c r="BT261"/>
      <c r="BU261"/>
      <c r="BV261"/>
      <c r="BW261"/>
      <c r="BX261" s="15"/>
    </row>
    <row r="262" spans="1:76">
      <c r="A262"/>
      <c r="B262" s="542">
        <v>202</v>
      </c>
      <c r="C262" s="733"/>
      <c r="D262" s="569"/>
      <c r="E262"/>
      <c r="F262"/>
      <c r="G262"/>
      <c r="H262"/>
      <c r="I262"/>
      <c r="J262"/>
      <c r="K262"/>
      <c r="L262"/>
      <c r="M262"/>
      <c r="N262"/>
      <c r="O262"/>
      <c r="P262"/>
      <c r="Q262"/>
      <c r="R262"/>
      <c r="S262" s="15"/>
      <c r="T262"/>
      <c r="U262" s="542">
        <v>202</v>
      </c>
      <c r="V262" s="733"/>
      <c r="W262" s="569"/>
      <c r="X262"/>
      <c r="Y262"/>
      <c r="Z262"/>
      <c r="AA262"/>
      <c r="AB262"/>
      <c r="AC262"/>
      <c r="AD262"/>
      <c r="AE262"/>
      <c r="AF262"/>
      <c r="AG262"/>
      <c r="AH262"/>
      <c r="AI262"/>
      <c r="AJ262"/>
      <c r="AK262"/>
      <c r="AL262" s="15"/>
      <c r="AM262"/>
      <c r="AN262" s="542">
        <v>202</v>
      </c>
      <c r="AO262" s="733"/>
      <c r="AP262" s="569"/>
      <c r="AQ262"/>
      <c r="AR262"/>
      <c r="AS262"/>
      <c r="AT262"/>
      <c r="AU262"/>
      <c r="AV262"/>
      <c r="AW262"/>
      <c r="AX262"/>
      <c r="AY262"/>
      <c r="AZ262"/>
      <c r="BA262"/>
      <c r="BB262"/>
      <c r="BC262"/>
      <c r="BD262"/>
      <c r="BE262" s="15"/>
      <c r="BF262"/>
      <c r="BG262" s="542">
        <v>202</v>
      </c>
      <c r="BH262" s="733"/>
      <c r="BI262" s="569"/>
      <c r="BJ262"/>
      <c r="BK262"/>
      <c r="BL262"/>
      <c r="BM262"/>
      <c r="BN262"/>
      <c r="BO262"/>
      <c r="BP262"/>
      <c r="BQ262"/>
      <c r="BR262"/>
      <c r="BS262"/>
      <c r="BT262"/>
      <c r="BU262"/>
      <c r="BV262"/>
      <c r="BW262"/>
      <c r="BX262" s="15"/>
    </row>
    <row r="263" spans="1:76">
      <c r="A263"/>
      <c r="B263" s="542">
        <v>203</v>
      </c>
      <c r="C263" s="733"/>
      <c r="D263" s="569"/>
      <c r="E263"/>
      <c r="F263"/>
      <c r="G263"/>
      <c r="H263"/>
      <c r="I263"/>
      <c r="J263"/>
      <c r="K263"/>
      <c r="L263"/>
      <c r="M263"/>
      <c r="N263"/>
      <c r="O263"/>
      <c r="P263"/>
      <c r="Q263"/>
      <c r="R263"/>
      <c r="S263" s="15"/>
      <c r="T263"/>
      <c r="U263" s="542">
        <v>203</v>
      </c>
      <c r="V263" s="733"/>
      <c r="W263" s="569"/>
      <c r="X263"/>
      <c r="Y263"/>
      <c r="Z263"/>
      <c r="AA263"/>
      <c r="AB263"/>
      <c r="AC263"/>
      <c r="AD263"/>
      <c r="AE263"/>
      <c r="AF263"/>
      <c r="AG263"/>
      <c r="AH263"/>
      <c r="AI263"/>
      <c r="AJ263"/>
      <c r="AK263"/>
      <c r="AL263" s="15"/>
      <c r="AM263"/>
      <c r="AN263" s="542">
        <v>203</v>
      </c>
      <c r="AO263" s="733"/>
      <c r="AP263" s="569"/>
      <c r="AQ263"/>
      <c r="AR263"/>
      <c r="AS263"/>
      <c r="AT263"/>
      <c r="AU263"/>
      <c r="AV263"/>
      <c r="AW263"/>
      <c r="AX263"/>
      <c r="AY263"/>
      <c r="AZ263"/>
      <c r="BA263"/>
      <c r="BB263"/>
      <c r="BC263"/>
      <c r="BD263"/>
      <c r="BE263" s="15"/>
      <c r="BF263"/>
      <c r="BG263" s="542">
        <v>203</v>
      </c>
      <c r="BH263" s="733"/>
      <c r="BI263" s="569"/>
      <c r="BJ263"/>
      <c r="BK263"/>
      <c r="BL263"/>
      <c r="BM263"/>
      <c r="BN263"/>
      <c r="BO263"/>
      <c r="BP263"/>
      <c r="BQ263"/>
      <c r="BR263"/>
      <c r="BS263"/>
      <c r="BT263"/>
      <c r="BU263"/>
      <c r="BV263"/>
      <c r="BW263"/>
      <c r="BX263" s="15"/>
    </row>
    <row r="264" spans="1:76">
      <c r="A264"/>
      <c r="B264" s="542">
        <v>204</v>
      </c>
      <c r="C264" s="733"/>
      <c r="D264" s="569"/>
      <c r="E264"/>
      <c r="F264"/>
      <c r="G264"/>
      <c r="H264"/>
      <c r="I264"/>
      <c r="J264"/>
      <c r="K264"/>
      <c r="L264"/>
      <c r="M264"/>
      <c r="N264"/>
      <c r="O264"/>
      <c r="P264"/>
      <c r="Q264"/>
      <c r="R264"/>
      <c r="S264" s="15"/>
      <c r="T264"/>
      <c r="U264" s="542">
        <v>204</v>
      </c>
      <c r="V264" s="733"/>
      <c r="W264" s="569"/>
      <c r="X264"/>
      <c r="Y264"/>
      <c r="Z264"/>
      <c r="AA264"/>
      <c r="AB264"/>
      <c r="AC264"/>
      <c r="AD264"/>
      <c r="AE264"/>
      <c r="AF264"/>
      <c r="AG264"/>
      <c r="AH264"/>
      <c r="AI264"/>
      <c r="AJ264"/>
      <c r="AK264"/>
      <c r="AL264" s="15"/>
      <c r="AM264"/>
      <c r="AN264" s="542">
        <v>204</v>
      </c>
      <c r="AO264" s="733"/>
      <c r="AP264" s="569"/>
      <c r="AQ264"/>
      <c r="AR264"/>
      <c r="AS264"/>
      <c r="AT264"/>
      <c r="AU264"/>
      <c r="AV264"/>
      <c r="AW264"/>
      <c r="AX264"/>
      <c r="AY264"/>
      <c r="AZ264"/>
      <c r="BA264"/>
      <c r="BB264"/>
      <c r="BC264"/>
      <c r="BD264"/>
      <c r="BE264" s="15"/>
      <c r="BF264"/>
      <c r="BG264" s="542">
        <v>204</v>
      </c>
      <c r="BH264" s="733"/>
      <c r="BI264" s="569"/>
      <c r="BJ264"/>
      <c r="BK264"/>
      <c r="BL264"/>
      <c r="BM264"/>
      <c r="BN264"/>
      <c r="BO264"/>
      <c r="BP264"/>
      <c r="BQ264"/>
      <c r="BR264"/>
      <c r="BS264"/>
      <c r="BT264"/>
      <c r="BU264"/>
      <c r="BV264"/>
      <c r="BW264"/>
      <c r="BX264" s="15"/>
    </row>
    <row r="265" spans="1:76">
      <c r="A265"/>
      <c r="B265" s="542">
        <v>205</v>
      </c>
      <c r="C265" s="733"/>
      <c r="D265" s="569"/>
      <c r="E265"/>
      <c r="F265"/>
      <c r="G265"/>
      <c r="H265"/>
      <c r="I265"/>
      <c r="J265"/>
      <c r="K265"/>
      <c r="L265"/>
      <c r="M265"/>
      <c r="N265"/>
      <c r="O265"/>
      <c r="P265"/>
      <c r="Q265"/>
      <c r="R265"/>
      <c r="S265" s="15"/>
      <c r="T265"/>
      <c r="U265" s="542">
        <v>205</v>
      </c>
      <c r="V265" s="733"/>
      <c r="W265" s="569"/>
      <c r="X265"/>
      <c r="Y265"/>
      <c r="Z265"/>
      <c r="AA265"/>
      <c r="AB265"/>
      <c r="AC265"/>
      <c r="AD265"/>
      <c r="AE265"/>
      <c r="AF265"/>
      <c r="AG265"/>
      <c r="AH265"/>
      <c r="AI265"/>
      <c r="AJ265"/>
      <c r="AK265"/>
      <c r="AL265" s="15"/>
      <c r="AM265"/>
      <c r="AN265" s="542">
        <v>205</v>
      </c>
      <c r="AO265" s="733"/>
      <c r="AP265" s="569"/>
      <c r="AQ265"/>
      <c r="AR265"/>
      <c r="AS265"/>
      <c r="AT265"/>
      <c r="AU265"/>
      <c r="AV265"/>
      <c r="AW265"/>
      <c r="AX265"/>
      <c r="AY265"/>
      <c r="AZ265"/>
      <c r="BA265"/>
      <c r="BB265"/>
      <c r="BC265"/>
      <c r="BD265"/>
      <c r="BE265" s="15"/>
      <c r="BF265"/>
      <c r="BG265" s="542">
        <v>205</v>
      </c>
      <c r="BH265" s="733"/>
      <c r="BI265" s="569"/>
      <c r="BJ265"/>
      <c r="BK265"/>
      <c r="BL265"/>
      <c r="BM265"/>
      <c r="BN265"/>
      <c r="BO265"/>
      <c r="BP265"/>
      <c r="BQ265"/>
      <c r="BR265"/>
      <c r="BS265"/>
      <c r="BT265"/>
      <c r="BU265"/>
      <c r="BV265"/>
      <c r="BW265"/>
      <c r="BX265" s="15"/>
    </row>
    <row r="266" spans="1:76">
      <c r="A266"/>
      <c r="B266" s="542">
        <v>206</v>
      </c>
      <c r="C266" s="733"/>
      <c r="D266" s="569"/>
      <c r="E266"/>
      <c r="F266"/>
      <c r="G266"/>
      <c r="H266"/>
      <c r="I266"/>
      <c r="J266"/>
      <c r="K266"/>
      <c r="L266"/>
      <c r="M266"/>
      <c r="N266"/>
      <c r="O266"/>
      <c r="P266"/>
      <c r="Q266"/>
      <c r="R266"/>
      <c r="S266" s="15"/>
      <c r="T266"/>
      <c r="U266" s="542">
        <v>206</v>
      </c>
      <c r="V266" s="733"/>
      <c r="W266" s="569"/>
      <c r="X266"/>
      <c r="Y266"/>
      <c r="Z266"/>
      <c r="AA266"/>
      <c r="AB266"/>
      <c r="AC266"/>
      <c r="AD266"/>
      <c r="AE266"/>
      <c r="AF266"/>
      <c r="AG266"/>
      <c r="AH266"/>
      <c r="AI266"/>
      <c r="AJ266"/>
      <c r="AK266"/>
      <c r="AL266" s="15"/>
      <c r="AM266"/>
      <c r="AN266" s="542">
        <v>206</v>
      </c>
      <c r="AO266" s="733"/>
      <c r="AP266" s="569"/>
      <c r="AQ266"/>
      <c r="AR266"/>
      <c r="AS266"/>
      <c r="AT266"/>
      <c r="AU266"/>
      <c r="AV266"/>
      <c r="AW266"/>
      <c r="AX266"/>
      <c r="AY266"/>
      <c r="AZ266"/>
      <c r="BA266"/>
      <c r="BB266"/>
      <c r="BC266"/>
      <c r="BD266"/>
      <c r="BE266" s="15"/>
      <c r="BF266"/>
      <c r="BG266" s="542">
        <v>206</v>
      </c>
      <c r="BH266" s="733"/>
      <c r="BI266" s="569"/>
      <c r="BJ266"/>
      <c r="BK266"/>
      <c r="BL266"/>
      <c r="BM266"/>
      <c r="BN266"/>
      <c r="BO266"/>
      <c r="BP266"/>
      <c r="BQ266"/>
      <c r="BR266"/>
      <c r="BS266"/>
      <c r="BT266"/>
      <c r="BU266"/>
      <c r="BV266"/>
      <c r="BW266"/>
      <c r="BX266" s="15"/>
    </row>
    <row r="267" spans="1:76">
      <c r="A267"/>
      <c r="B267" s="542">
        <v>207</v>
      </c>
      <c r="C267" s="733"/>
      <c r="D267" s="569"/>
      <c r="E267"/>
      <c r="F267"/>
      <c r="G267"/>
      <c r="H267"/>
      <c r="I267"/>
      <c r="J267"/>
      <c r="K267"/>
      <c r="L267"/>
      <c r="M267"/>
      <c r="N267"/>
      <c r="O267"/>
      <c r="P267"/>
      <c r="Q267"/>
      <c r="R267"/>
      <c r="S267" s="15"/>
      <c r="T267"/>
      <c r="U267" s="542">
        <v>207</v>
      </c>
      <c r="V267" s="733"/>
      <c r="W267" s="569"/>
      <c r="X267"/>
      <c r="Y267"/>
      <c r="Z267"/>
      <c r="AA267"/>
      <c r="AB267"/>
      <c r="AC267"/>
      <c r="AD267"/>
      <c r="AE267"/>
      <c r="AF267"/>
      <c r="AG267"/>
      <c r="AH267"/>
      <c r="AI267"/>
      <c r="AJ267"/>
      <c r="AK267"/>
      <c r="AL267" s="15"/>
      <c r="AM267"/>
      <c r="AN267" s="542">
        <v>207</v>
      </c>
      <c r="AO267" s="733"/>
      <c r="AP267" s="569"/>
      <c r="AQ267"/>
      <c r="AR267"/>
      <c r="AS267"/>
      <c r="AT267"/>
      <c r="AU267"/>
      <c r="AV267"/>
      <c r="AW267"/>
      <c r="AX267"/>
      <c r="AY267"/>
      <c r="AZ267"/>
      <c r="BA267"/>
      <c r="BB267"/>
      <c r="BC267"/>
      <c r="BD267"/>
      <c r="BE267" s="15"/>
      <c r="BF267"/>
      <c r="BG267" s="542">
        <v>207</v>
      </c>
      <c r="BH267" s="733"/>
      <c r="BI267" s="569"/>
      <c r="BJ267"/>
      <c r="BK267"/>
      <c r="BL267"/>
      <c r="BM267"/>
      <c r="BN267"/>
      <c r="BO267"/>
      <c r="BP267"/>
      <c r="BQ267"/>
      <c r="BR267"/>
      <c r="BS267"/>
      <c r="BT267"/>
      <c r="BU267"/>
      <c r="BV267"/>
      <c r="BW267"/>
      <c r="BX267" s="15"/>
    </row>
    <row r="268" spans="1:76">
      <c r="A268"/>
      <c r="B268" s="542">
        <v>208</v>
      </c>
      <c r="C268" s="733"/>
      <c r="D268" s="569"/>
      <c r="E268"/>
      <c r="F268"/>
      <c r="G268"/>
      <c r="H268"/>
      <c r="I268"/>
      <c r="J268"/>
      <c r="K268"/>
      <c r="L268"/>
      <c r="M268"/>
      <c r="N268"/>
      <c r="O268"/>
      <c r="P268"/>
      <c r="Q268"/>
      <c r="R268"/>
      <c r="S268" s="15"/>
      <c r="T268"/>
      <c r="U268" s="542">
        <v>208</v>
      </c>
      <c r="V268" s="733"/>
      <c r="W268" s="569"/>
      <c r="X268"/>
      <c r="Y268"/>
      <c r="Z268"/>
      <c r="AA268"/>
      <c r="AB268"/>
      <c r="AC268"/>
      <c r="AD268"/>
      <c r="AE268"/>
      <c r="AF268"/>
      <c r="AG268"/>
      <c r="AH268"/>
      <c r="AI268"/>
      <c r="AJ268"/>
      <c r="AK268"/>
      <c r="AL268" s="15"/>
      <c r="AM268"/>
      <c r="AN268" s="542">
        <v>208</v>
      </c>
      <c r="AO268" s="733"/>
      <c r="AP268" s="569"/>
      <c r="AQ268"/>
      <c r="AR268"/>
      <c r="AS268"/>
      <c r="AT268"/>
      <c r="AU268"/>
      <c r="AV268"/>
      <c r="AW268"/>
      <c r="AX268"/>
      <c r="AY268"/>
      <c r="AZ268"/>
      <c r="BA268"/>
      <c r="BB268"/>
      <c r="BC268"/>
      <c r="BD268"/>
      <c r="BE268" s="15"/>
      <c r="BF268"/>
      <c r="BG268" s="542">
        <v>208</v>
      </c>
      <c r="BH268" s="733"/>
      <c r="BI268" s="569"/>
      <c r="BJ268"/>
      <c r="BK268"/>
      <c r="BL268"/>
      <c r="BM268"/>
      <c r="BN268"/>
      <c r="BO268"/>
      <c r="BP268"/>
      <c r="BQ268"/>
      <c r="BR268"/>
      <c r="BS268"/>
      <c r="BT268"/>
      <c r="BU268"/>
      <c r="BV268"/>
      <c r="BW268"/>
      <c r="BX268" s="15"/>
    </row>
    <row r="269" spans="1:76">
      <c r="A269"/>
      <c r="B269" s="542">
        <v>209</v>
      </c>
      <c r="C269" s="733"/>
      <c r="D269" s="569"/>
      <c r="E269"/>
      <c r="F269"/>
      <c r="G269"/>
      <c r="H269"/>
      <c r="I269"/>
      <c r="J269"/>
      <c r="K269"/>
      <c r="L269"/>
      <c r="M269"/>
      <c r="N269"/>
      <c r="O269"/>
      <c r="P269"/>
      <c r="Q269"/>
      <c r="R269"/>
      <c r="S269" s="15"/>
      <c r="T269"/>
      <c r="U269" s="542">
        <v>209</v>
      </c>
      <c r="V269" s="733"/>
      <c r="W269" s="569"/>
      <c r="X269"/>
      <c r="Y269"/>
      <c r="Z269"/>
      <c r="AA269"/>
      <c r="AB269"/>
      <c r="AC269"/>
      <c r="AD269"/>
      <c r="AE269"/>
      <c r="AF269"/>
      <c r="AG269"/>
      <c r="AH269"/>
      <c r="AI269"/>
      <c r="AJ269"/>
      <c r="AK269"/>
      <c r="AL269" s="15"/>
      <c r="AM269"/>
      <c r="AN269" s="542">
        <v>209</v>
      </c>
      <c r="AO269" s="733"/>
      <c r="AP269" s="569"/>
      <c r="AQ269"/>
      <c r="AR269"/>
      <c r="AS269"/>
      <c r="AT269"/>
      <c r="AU269"/>
      <c r="AV269"/>
      <c r="AW269"/>
      <c r="AX269"/>
      <c r="AY269"/>
      <c r="AZ269"/>
      <c r="BA269"/>
      <c r="BB269"/>
      <c r="BC269"/>
      <c r="BD269"/>
      <c r="BE269" s="15"/>
      <c r="BF269"/>
      <c r="BG269" s="542">
        <v>209</v>
      </c>
      <c r="BH269" s="733"/>
      <c r="BI269" s="569"/>
      <c r="BJ269"/>
      <c r="BK269"/>
      <c r="BL269"/>
      <c r="BM269"/>
      <c r="BN269"/>
      <c r="BO269"/>
      <c r="BP269"/>
      <c r="BQ269"/>
      <c r="BR269"/>
      <c r="BS269"/>
      <c r="BT269"/>
      <c r="BU269"/>
      <c r="BV269"/>
      <c r="BW269"/>
      <c r="BX269" s="15"/>
    </row>
    <row r="270" spans="1:76">
      <c r="A270"/>
      <c r="B270" s="542">
        <v>210</v>
      </c>
      <c r="C270" s="733"/>
      <c r="D270" s="569"/>
      <c r="E270"/>
      <c r="F270"/>
      <c r="G270"/>
      <c r="H270"/>
      <c r="I270"/>
      <c r="J270"/>
      <c r="K270"/>
      <c r="L270"/>
      <c r="M270"/>
      <c r="N270"/>
      <c r="O270"/>
      <c r="P270"/>
      <c r="Q270"/>
      <c r="R270"/>
      <c r="S270" s="15"/>
      <c r="T270"/>
      <c r="U270" s="542">
        <v>210</v>
      </c>
      <c r="V270" s="733"/>
      <c r="W270" s="569"/>
      <c r="X270"/>
      <c r="Y270"/>
      <c r="Z270"/>
      <c r="AA270"/>
      <c r="AB270"/>
      <c r="AC270"/>
      <c r="AD270"/>
      <c r="AE270"/>
      <c r="AF270"/>
      <c r="AG270"/>
      <c r="AH270"/>
      <c r="AI270"/>
      <c r="AJ270"/>
      <c r="AK270"/>
      <c r="AL270" s="15"/>
      <c r="AM270"/>
      <c r="AN270" s="542">
        <v>210</v>
      </c>
      <c r="AO270" s="733"/>
      <c r="AP270" s="569"/>
      <c r="AQ270"/>
      <c r="AR270"/>
      <c r="AS270"/>
      <c r="AT270"/>
      <c r="AU270"/>
      <c r="AV270"/>
      <c r="AW270"/>
      <c r="AX270"/>
      <c r="AY270"/>
      <c r="AZ270"/>
      <c r="BA270"/>
      <c r="BB270"/>
      <c r="BC270"/>
      <c r="BD270"/>
      <c r="BE270" s="15"/>
      <c r="BF270"/>
      <c r="BG270" s="542">
        <v>210</v>
      </c>
      <c r="BH270" s="733"/>
      <c r="BI270" s="569"/>
      <c r="BJ270"/>
      <c r="BK270"/>
      <c r="BL270"/>
      <c r="BM270"/>
      <c r="BN270"/>
      <c r="BO270"/>
      <c r="BP270"/>
      <c r="BQ270"/>
      <c r="BR270"/>
      <c r="BS270"/>
      <c r="BT270"/>
      <c r="BU270"/>
      <c r="BV270"/>
      <c r="BW270"/>
      <c r="BX270" s="15"/>
    </row>
    <row r="271" spans="1:76">
      <c r="A271"/>
      <c r="B271" s="542">
        <v>211</v>
      </c>
      <c r="C271" s="733"/>
      <c r="D271" s="569"/>
      <c r="E271"/>
      <c r="F271"/>
      <c r="G271"/>
      <c r="H271"/>
      <c r="I271"/>
      <c r="J271"/>
      <c r="K271"/>
      <c r="L271"/>
      <c r="M271"/>
      <c r="N271"/>
      <c r="O271"/>
      <c r="P271"/>
      <c r="Q271"/>
      <c r="R271"/>
      <c r="S271" s="15"/>
      <c r="T271"/>
      <c r="U271" s="542">
        <v>211</v>
      </c>
      <c r="V271" s="733"/>
      <c r="W271" s="569"/>
      <c r="X271"/>
      <c r="Y271"/>
      <c r="Z271"/>
      <c r="AA271"/>
      <c r="AB271"/>
      <c r="AC271"/>
      <c r="AD271"/>
      <c r="AE271"/>
      <c r="AF271"/>
      <c r="AG271"/>
      <c r="AH271"/>
      <c r="AI271"/>
      <c r="AJ271"/>
      <c r="AK271"/>
      <c r="AL271" s="15"/>
      <c r="AM271"/>
      <c r="AN271" s="542">
        <v>211</v>
      </c>
      <c r="AO271" s="733"/>
      <c r="AP271" s="569"/>
      <c r="AQ271"/>
      <c r="AR271"/>
      <c r="AS271"/>
      <c r="AT271"/>
      <c r="AU271"/>
      <c r="AV271"/>
      <c r="AW271"/>
      <c r="AX271"/>
      <c r="AY271"/>
      <c r="AZ271"/>
      <c r="BA271"/>
      <c r="BB271"/>
      <c r="BC271"/>
      <c r="BD271"/>
      <c r="BE271" s="15"/>
      <c r="BF271"/>
      <c r="BG271" s="542">
        <v>211</v>
      </c>
      <c r="BH271" s="733"/>
      <c r="BI271" s="569"/>
      <c r="BJ271"/>
      <c r="BK271"/>
      <c r="BL271"/>
      <c r="BM271"/>
      <c r="BN271"/>
      <c r="BO271"/>
      <c r="BP271"/>
      <c r="BQ271"/>
      <c r="BR271"/>
      <c r="BS271"/>
      <c r="BT271"/>
      <c r="BU271"/>
      <c r="BV271"/>
      <c r="BW271"/>
      <c r="BX271" s="15"/>
    </row>
    <row r="272" spans="1:76">
      <c r="A272"/>
      <c r="B272" s="542">
        <v>212</v>
      </c>
      <c r="C272" s="733"/>
      <c r="D272" s="569"/>
      <c r="E272"/>
      <c r="F272"/>
      <c r="G272"/>
      <c r="H272"/>
      <c r="I272"/>
      <c r="J272"/>
      <c r="K272"/>
      <c r="L272"/>
      <c r="M272"/>
      <c r="N272"/>
      <c r="O272"/>
      <c r="P272"/>
      <c r="Q272"/>
      <c r="R272"/>
      <c r="S272" s="15"/>
      <c r="T272"/>
      <c r="U272" s="542">
        <v>212</v>
      </c>
      <c r="V272" s="733"/>
      <c r="W272" s="569"/>
      <c r="X272"/>
      <c r="Y272"/>
      <c r="Z272"/>
      <c r="AA272"/>
      <c r="AB272"/>
      <c r="AC272"/>
      <c r="AD272"/>
      <c r="AE272"/>
      <c r="AF272"/>
      <c r="AG272"/>
      <c r="AH272"/>
      <c r="AI272"/>
      <c r="AJ272"/>
      <c r="AK272"/>
      <c r="AL272" s="15"/>
      <c r="AM272"/>
      <c r="AN272" s="542">
        <v>212</v>
      </c>
      <c r="AO272" s="733"/>
      <c r="AP272" s="569"/>
      <c r="AQ272"/>
      <c r="AR272"/>
      <c r="AS272"/>
      <c r="AT272"/>
      <c r="AU272"/>
      <c r="AV272"/>
      <c r="AW272"/>
      <c r="AX272"/>
      <c r="AY272"/>
      <c r="AZ272"/>
      <c r="BA272"/>
      <c r="BB272"/>
      <c r="BC272"/>
      <c r="BD272"/>
      <c r="BE272" s="15"/>
      <c r="BF272"/>
      <c r="BG272" s="542">
        <v>212</v>
      </c>
      <c r="BH272" s="733"/>
      <c r="BI272" s="569"/>
      <c r="BJ272"/>
      <c r="BK272"/>
      <c r="BL272"/>
      <c r="BM272"/>
      <c r="BN272"/>
      <c r="BO272"/>
      <c r="BP272"/>
      <c r="BQ272"/>
      <c r="BR272"/>
      <c r="BS272"/>
      <c r="BT272"/>
      <c r="BU272"/>
      <c r="BV272"/>
      <c r="BW272"/>
      <c r="BX272" s="15"/>
    </row>
    <row r="273" spans="1:76">
      <c r="A273"/>
      <c r="B273" s="542">
        <v>213</v>
      </c>
      <c r="C273" s="733"/>
      <c r="D273" s="569"/>
      <c r="E273"/>
      <c r="F273"/>
      <c r="G273"/>
      <c r="H273"/>
      <c r="I273"/>
      <c r="J273"/>
      <c r="K273"/>
      <c r="L273"/>
      <c r="M273"/>
      <c r="N273"/>
      <c r="O273"/>
      <c r="P273"/>
      <c r="Q273"/>
      <c r="R273"/>
      <c r="S273" s="15"/>
      <c r="T273"/>
      <c r="U273" s="542">
        <v>213</v>
      </c>
      <c r="V273" s="733"/>
      <c r="W273" s="569"/>
      <c r="X273"/>
      <c r="Y273"/>
      <c r="Z273"/>
      <c r="AA273"/>
      <c r="AB273"/>
      <c r="AC273"/>
      <c r="AD273"/>
      <c r="AE273"/>
      <c r="AF273"/>
      <c r="AG273"/>
      <c r="AH273"/>
      <c r="AI273"/>
      <c r="AJ273"/>
      <c r="AK273"/>
      <c r="AL273" s="15"/>
      <c r="AM273"/>
      <c r="AN273" s="542">
        <v>213</v>
      </c>
      <c r="AO273" s="733"/>
      <c r="AP273" s="569"/>
      <c r="AQ273"/>
      <c r="AR273"/>
      <c r="AS273"/>
      <c r="AT273"/>
      <c r="AU273"/>
      <c r="AV273"/>
      <c r="AW273"/>
      <c r="AX273"/>
      <c r="AY273"/>
      <c r="AZ273"/>
      <c r="BA273"/>
      <c r="BB273"/>
      <c r="BC273"/>
      <c r="BD273"/>
      <c r="BE273" s="15"/>
      <c r="BF273"/>
      <c r="BG273" s="542">
        <v>213</v>
      </c>
      <c r="BH273" s="733"/>
      <c r="BI273" s="569"/>
      <c r="BJ273"/>
      <c r="BK273"/>
      <c r="BL273"/>
      <c r="BM273"/>
      <c r="BN273"/>
      <c r="BO273"/>
      <c r="BP273"/>
      <c r="BQ273"/>
      <c r="BR273"/>
      <c r="BS273"/>
      <c r="BT273"/>
      <c r="BU273"/>
      <c r="BV273"/>
      <c r="BW273"/>
      <c r="BX273" s="15"/>
    </row>
    <row r="274" spans="1:76">
      <c r="A274"/>
      <c r="B274" s="542">
        <v>214</v>
      </c>
      <c r="C274" s="733"/>
      <c r="D274" s="569"/>
      <c r="E274"/>
      <c r="F274"/>
      <c r="G274"/>
      <c r="H274"/>
      <c r="I274"/>
      <c r="J274"/>
      <c r="K274"/>
      <c r="L274"/>
      <c r="M274"/>
      <c r="N274"/>
      <c r="O274"/>
      <c r="P274"/>
      <c r="Q274"/>
      <c r="R274"/>
      <c r="S274" s="15"/>
      <c r="T274"/>
      <c r="U274" s="542">
        <v>214</v>
      </c>
      <c r="V274" s="733"/>
      <c r="W274" s="569"/>
      <c r="X274"/>
      <c r="Y274"/>
      <c r="Z274"/>
      <c r="AA274"/>
      <c r="AB274"/>
      <c r="AC274"/>
      <c r="AD274"/>
      <c r="AE274"/>
      <c r="AF274"/>
      <c r="AG274"/>
      <c r="AH274"/>
      <c r="AI274"/>
      <c r="AJ274"/>
      <c r="AK274"/>
      <c r="AL274" s="15"/>
      <c r="AM274"/>
      <c r="AN274" s="542">
        <v>214</v>
      </c>
      <c r="AO274" s="733"/>
      <c r="AP274" s="569"/>
      <c r="AQ274"/>
      <c r="AR274"/>
      <c r="AS274"/>
      <c r="AT274"/>
      <c r="AU274"/>
      <c r="AV274"/>
      <c r="AW274"/>
      <c r="AX274"/>
      <c r="AY274"/>
      <c r="AZ274"/>
      <c r="BA274"/>
      <c r="BB274"/>
      <c r="BC274"/>
      <c r="BD274"/>
      <c r="BE274" s="15"/>
      <c r="BF274"/>
      <c r="BG274" s="542">
        <v>214</v>
      </c>
      <c r="BH274" s="733"/>
      <c r="BI274" s="569"/>
      <c r="BJ274"/>
      <c r="BK274"/>
      <c r="BL274"/>
      <c r="BM274"/>
      <c r="BN274"/>
      <c r="BO274"/>
      <c r="BP274"/>
      <c r="BQ274"/>
      <c r="BR274"/>
      <c r="BS274"/>
      <c r="BT274"/>
      <c r="BU274"/>
      <c r="BV274"/>
      <c r="BW274"/>
      <c r="BX274" s="15"/>
    </row>
    <row r="275" spans="1:76">
      <c r="A275"/>
      <c r="B275" s="542">
        <v>215</v>
      </c>
      <c r="C275" s="733"/>
      <c r="D275" s="569"/>
      <c r="E275"/>
      <c r="F275"/>
      <c r="G275"/>
      <c r="H275"/>
      <c r="I275"/>
      <c r="J275"/>
      <c r="K275"/>
      <c r="L275"/>
      <c r="M275"/>
      <c r="N275"/>
      <c r="O275"/>
      <c r="P275"/>
      <c r="Q275"/>
      <c r="R275"/>
      <c r="S275" s="15"/>
      <c r="T275"/>
      <c r="U275" s="542">
        <v>215</v>
      </c>
      <c r="V275" s="733"/>
      <c r="W275" s="569"/>
      <c r="X275"/>
      <c r="Y275"/>
      <c r="Z275"/>
      <c r="AA275"/>
      <c r="AB275"/>
      <c r="AC275"/>
      <c r="AD275"/>
      <c r="AE275"/>
      <c r="AF275"/>
      <c r="AG275"/>
      <c r="AH275"/>
      <c r="AI275"/>
      <c r="AJ275"/>
      <c r="AK275"/>
      <c r="AL275" s="15"/>
      <c r="AM275"/>
      <c r="AN275" s="542">
        <v>215</v>
      </c>
      <c r="AO275" s="733"/>
      <c r="AP275" s="569"/>
      <c r="AQ275"/>
      <c r="AR275"/>
      <c r="AS275"/>
      <c r="AT275"/>
      <c r="AU275"/>
      <c r="AV275"/>
      <c r="AW275"/>
      <c r="AX275"/>
      <c r="AY275"/>
      <c r="AZ275"/>
      <c r="BA275"/>
      <c r="BB275"/>
      <c r="BC275"/>
      <c r="BD275"/>
      <c r="BE275" s="15"/>
      <c r="BF275"/>
      <c r="BG275" s="542">
        <v>215</v>
      </c>
      <c r="BH275" s="733"/>
      <c r="BI275" s="569"/>
      <c r="BJ275"/>
      <c r="BK275"/>
      <c r="BL275"/>
      <c r="BM275"/>
      <c r="BN275"/>
      <c r="BO275"/>
      <c r="BP275"/>
      <c r="BQ275"/>
      <c r="BR275"/>
      <c r="BS275"/>
      <c r="BT275"/>
      <c r="BU275"/>
      <c r="BV275"/>
      <c r="BW275"/>
      <c r="BX275" s="15"/>
    </row>
    <row r="276" spans="1:76">
      <c r="A276"/>
      <c r="B276" s="542">
        <v>216</v>
      </c>
      <c r="C276" s="733"/>
      <c r="D276" s="569"/>
      <c r="E276"/>
      <c r="F276"/>
      <c r="G276"/>
      <c r="H276"/>
      <c r="I276"/>
      <c r="J276"/>
      <c r="K276"/>
      <c r="L276"/>
      <c r="M276"/>
      <c r="N276"/>
      <c r="O276"/>
      <c r="P276"/>
      <c r="Q276"/>
      <c r="R276"/>
      <c r="S276" s="15"/>
      <c r="T276"/>
      <c r="U276" s="542">
        <v>216</v>
      </c>
      <c r="V276" s="733"/>
      <c r="W276" s="569"/>
      <c r="X276"/>
      <c r="Y276"/>
      <c r="Z276"/>
      <c r="AA276"/>
      <c r="AB276"/>
      <c r="AC276"/>
      <c r="AD276"/>
      <c r="AE276"/>
      <c r="AF276"/>
      <c r="AG276"/>
      <c r="AH276"/>
      <c r="AI276"/>
      <c r="AJ276"/>
      <c r="AK276"/>
      <c r="AL276" s="15"/>
      <c r="AM276"/>
      <c r="AN276" s="542">
        <v>216</v>
      </c>
      <c r="AO276" s="733"/>
      <c r="AP276" s="569"/>
      <c r="AQ276"/>
      <c r="AR276"/>
      <c r="AS276"/>
      <c r="AT276"/>
      <c r="AU276"/>
      <c r="AV276"/>
      <c r="AW276"/>
      <c r="AX276"/>
      <c r="AY276"/>
      <c r="AZ276"/>
      <c r="BA276"/>
      <c r="BB276"/>
      <c r="BC276"/>
      <c r="BD276"/>
      <c r="BE276" s="15"/>
      <c r="BF276"/>
      <c r="BG276" s="542">
        <v>216</v>
      </c>
      <c r="BH276" s="733"/>
      <c r="BI276" s="569"/>
      <c r="BJ276"/>
      <c r="BK276"/>
      <c r="BL276"/>
      <c r="BM276"/>
      <c r="BN276"/>
      <c r="BO276"/>
      <c r="BP276"/>
      <c r="BQ276"/>
      <c r="BR276"/>
      <c r="BS276"/>
      <c r="BT276"/>
      <c r="BU276"/>
      <c r="BV276"/>
      <c r="BW276"/>
      <c r="BX276" s="15"/>
    </row>
    <row r="277" spans="1:76">
      <c r="A277"/>
      <c r="B277" s="542">
        <v>217</v>
      </c>
      <c r="C277" s="733"/>
      <c r="D277" s="569"/>
      <c r="E277"/>
      <c r="F277"/>
      <c r="G277"/>
      <c r="H277"/>
      <c r="I277"/>
      <c r="J277"/>
      <c r="K277"/>
      <c r="L277"/>
      <c r="M277"/>
      <c r="N277"/>
      <c r="O277"/>
      <c r="P277"/>
      <c r="Q277"/>
      <c r="R277"/>
      <c r="S277" s="15"/>
      <c r="T277"/>
      <c r="U277" s="542">
        <v>217</v>
      </c>
      <c r="V277" s="733"/>
      <c r="W277" s="569"/>
      <c r="X277"/>
      <c r="Y277"/>
      <c r="Z277"/>
      <c r="AA277"/>
      <c r="AB277"/>
      <c r="AC277"/>
      <c r="AD277"/>
      <c r="AE277"/>
      <c r="AF277"/>
      <c r="AG277"/>
      <c r="AH277"/>
      <c r="AI277"/>
      <c r="AJ277"/>
      <c r="AK277"/>
      <c r="AL277" s="15"/>
      <c r="AM277"/>
      <c r="AN277" s="542">
        <v>217</v>
      </c>
      <c r="AO277" s="733"/>
      <c r="AP277" s="569"/>
      <c r="AQ277"/>
      <c r="AR277"/>
      <c r="AS277"/>
      <c r="AT277"/>
      <c r="AU277"/>
      <c r="AV277"/>
      <c r="AW277"/>
      <c r="AX277"/>
      <c r="AY277"/>
      <c r="AZ277"/>
      <c r="BA277"/>
      <c r="BB277"/>
      <c r="BC277"/>
      <c r="BD277"/>
      <c r="BE277" s="15"/>
      <c r="BF277"/>
      <c r="BG277" s="542">
        <v>217</v>
      </c>
      <c r="BH277" s="733"/>
      <c r="BI277" s="569"/>
      <c r="BJ277"/>
      <c r="BK277"/>
      <c r="BL277"/>
      <c r="BM277"/>
      <c r="BN277"/>
      <c r="BO277"/>
      <c r="BP277"/>
      <c r="BQ277"/>
      <c r="BR277"/>
      <c r="BS277"/>
      <c r="BT277"/>
      <c r="BU277"/>
      <c r="BV277"/>
      <c r="BW277"/>
      <c r="BX277" s="15"/>
    </row>
    <row r="278" spans="1:76">
      <c r="A278"/>
      <c r="B278" s="542">
        <v>218</v>
      </c>
      <c r="C278" s="733"/>
      <c r="D278" s="569"/>
      <c r="E278"/>
      <c r="F278"/>
      <c r="G278"/>
      <c r="H278"/>
      <c r="I278"/>
      <c r="J278"/>
      <c r="K278"/>
      <c r="L278"/>
      <c r="M278"/>
      <c r="N278"/>
      <c r="O278"/>
      <c r="P278"/>
      <c r="Q278"/>
      <c r="R278"/>
      <c r="S278" s="15"/>
      <c r="T278"/>
      <c r="U278" s="542">
        <v>218</v>
      </c>
      <c r="V278" s="733"/>
      <c r="W278" s="569"/>
      <c r="X278"/>
      <c r="Y278"/>
      <c r="Z278"/>
      <c r="AA278"/>
      <c r="AB278"/>
      <c r="AC278"/>
      <c r="AD278"/>
      <c r="AE278"/>
      <c r="AF278"/>
      <c r="AG278"/>
      <c r="AH278"/>
      <c r="AI278"/>
      <c r="AJ278"/>
      <c r="AK278"/>
      <c r="AL278" s="15"/>
      <c r="AM278"/>
      <c r="AN278" s="542">
        <v>218</v>
      </c>
      <c r="AO278" s="733"/>
      <c r="AP278" s="569"/>
      <c r="AQ278"/>
      <c r="AR278"/>
      <c r="AS278"/>
      <c r="AT278"/>
      <c r="AU278"/>
      <c r="AV278"/>
      <c r="AW278"/>
      <c r="AX278"/>
      <c r="AY278"/>
      <c r="AZ278"/>
      <c r="BA278"/>
      <c r="BB278"/>
      <c r="BC278"/>
      <c r="BD278"/>
      <c r="BE278" s="15"/>
      <c r="BF278"/>
      <c r="BG278" s="542">
        <v>218</v>
      </c>
      <c r="BH278" s="733"/>
      <c r="BI278" s="569"/>
      <c r="BJ278"/>
      <c r="BK278"/>
      <c r="BL278"/>
      <c r="BM278"/>
      <c r="BN278"/>
      <c r="BO278"/>
      <c r="BP278"/>
      <c r="BQ278"/>
      <c r="BR278"/>
      <c r="BS278"/>
      <c r="BT278"/>
      <c r="BU278"/>
      <c r="BV278"/>
      <c r="BW278"/>
      <c r="BX278" s="15"/>
    </row>
    <row r="279" spans="1:76">
      <c r="A279"/>
      <c r="B279" s="542">
        <v>219</v>
      </c>
      <c r="C279" s="733"/>
      <c r="D279" s="569"/>
      <c r="E279"/>
      <c r="F279"/>
      <c r="G279"/>
      <c r="H279"/>
      <c r="I279"/>
      <c r="J279"/>
      <c r="K279"/>
      <c r="L279"/>
      <c r="M279"/>
      <c r="N279"/>
      <c r="O279"/>
      <c r="P279"/>
      <c r="Q279"/>
      <c r="R279"/>
      <c r="S279" s="15"/>
      <c r="T279"/>
      <c r="U279" s="542">
        <v>219</v>
      </c>
      <c r="V279" s="733"/>
      <c r="W279" s="569"/>
      <c r="X279"/>
      <c r="Y279"/>
      <c r="Z279"/>
      <c r="AA279"/>
      <c r="AB279"/>
      <c r="AC279"/>
      <c r="AD279"/>
      <c r="AE279"/>
      <c r="AF279"/>
      <c r="AG279"/>
      <c r="AH279"/>
      <c r="AI279"/>
      <c r="AJ279"/>
      <c r="AK279"/>
      <c r="AL279" s="15"/>
      <c r="AM279"/>
      <c r="AN279" s="542">
        <v>219</v>
      </c>
      <c r="AO279" s="733"/>
      <c r="AP279" s="569"/>
      <c r="AQ279"/>
      <c r="AR279"/>
      <c r="AS279"/>
      <c r="AT279"/>
      <c r="AU279"/>
      <c r="AV279"/>
      <c r="AW279"/>
      <c r="AX279"/>
      <c r="AY279"/>
      <c r="AZ279"/>
      <c r="BA279"/>
      <c r="BB279"/>
      <c r="BC279"/>
      <c r="BD279"/>
      <c r="BE279" s="15"/>
      <c r="BF279"/>
      <c r="BG279" s="542">
        <v>219</v>
      </c>
      <c r="BH279" s="733"/>
      <c r="BI279" s="569"/>
      <c r="BJ279"/>
      <c r="BK279"/>
      <c r="BL279"/>
      <c r="BM279"/>
      <c r="BN279"/>
      <c r="BO279"/>
      <c r="BP279"/>
      <c r="BQ279"/>
      <c r="BR279"/>
      <c r="BS279"/>
      <c r="BT279"/>
      <c r="BU279"/>
      <c r="BV279"/>
      <c r="BW279"/>
      <c r="BX279" s="15"/>
    </row>
    <row r="280" spans="1:76">
      <c r="A280"/>
      <c r="B280" s="542">
        <v>220</v>
      </c>
      <c r="C280" s="733"/>
      <c r="D280" s="569"/>
      <c r="E280"/>
      <c r="F280"/>
      <c r="G280"/>
      <c r="H280"/>
      <c r="I280"/>
      <c r="J280"/>
      <c r="K280"/>
      <c r="L280"/>
      <c r="M280"/>
      <c r="N280"/>
      <c r="O280"/>
      <c r="P280"/>
      <c r="Q280"/>
      <c r="R280"/>
      <c r="S280" s="15"/>
      <c r="T280"/>
      <c r="U280" s="542">
        <v>220</v>
      </c>
      <c r="V280" s="733"/>
      <c r="W280" s="569"/>
      <c r="X280"/>
      <c r="Y280"/>
      <c r="Z280"/>
      <c r="AA280"/>
      <c r="AB280"/>
      <c r="AC280"/>
      <c r="AD280"/>
      <c r="AE280"/>
      <c r="AF280"/>
      <c r="AG280"/>
      <c r="AH280"/>
      <c r="AI280"/>
      <c r="AJ280"/>
      <c r="AK280"/>
      <c r="AL280" s="15"/>
      <c r="AM280"/>
      <c r="AN280" s="542">
        <v>220</v>
      </c>
      <c r="AO280" s="733"/>
      <c r="AP280" s="569"/>
      <c r="AQ280"/>
      <c r="AR280"/>
      <c r="AS280"/>
      <c r="AT280"/>
      <c r="AU280"/>
      <c r="AV280"/>
      <c r="AW280"/>
      <c r="AX280"/>
      <c r="AY280"/>
      <c r="AZ280"/>
      <c r="BA280"/>
      <c r="BB280"/>
      <c r="BC280"/>
      <c r="BD280"/>
      <c r="BE280" s="15"/>
      <c r="BF280"/>
      <c r="BG280" s="542">
        <v>220</v>
      </c>
      <c r="BH280" s="733"/>
      <c r="BI280" s="569"/>
      <c r="BJ280"/>
      <c r="BK280"/>
      <c r="BL280"/>
      <c r="BM280"/>
      <c r="BN280"/>
      <c r="BO280"/>
      <c r="BP280"/>
      <c r="BQ280"/>
      <c r="BR280"/>
      <c r="BS280"/>
      <c r="BT280"/>
      <c r="BU280"/>
      <c r="BV280"/>
      <c r="BW280"/>
      <c r="BX280" s="15"/>
    </row>
    <row r="281" spans="1:76">
      <c r="A281"/>
      <c r="B281" s="542">
        <v>221</v>
      </c>
      <c r="C281" s="733"/>
      <c r="D281" s="569"/>
      <c r="E281"/>
      <c r="F281"/>
      <c r="G281"/>
      <c r="H281"/>
      <c r="I281"/>
      <c r="J281"/>
      <c r="K281"/>
      <c r="L281"/>
      <c r="M281"/>
      <c r="N281"/>
      <c r="O281"/>
      <c r="P281"/>
      <c r="Q281"/>
      <c r="R281"/>
      <c r="S281" s="15"/>
      <c r="T281"/>
      <c r="U281" s="542">
        <v>221</v>
      </c>
      <c r="V281" s="733"/>
      <c r="W281" s="569"/>
      <c r="X281"/>
      <c r="Y281"/>
      <c r="Z281"/>
      <c r="AA281"/>
      <c r="AB281"/>
      <c r="AC281"/>
      <c r="AD281"/>
      <c r="AE281"/>
      <c r="AF281"/>
      <c r="AG281"/>
      <c r="AH281"/>
      <c r="AI281"/>
      <c r="AJ281"/>
      <c r="AK281"/>
      <c r="AL281" s="15"/>
      <c r="AM281"/>
      <c r="AN281" s="542">
        <v>221</v>
      </c>
      <c r="AO281" s="733"/>
      <c r="AP281" s="569"/>
      <c r="AQ281"/>
      <c r="AR281"/>
      <c r="AS281"/>
      <c r="AT281"/>
      <c r="AU281"/>
      <c r="AV281"/>
      <c r="AW281"/>
      <c r="AX281"/>
      <c r="AY281"/>
      <c r="AZ281"/>
      <c r="BA281"/>
      <c r="BB281"/>
      <c r="BC281"/>
      <c r="BD281"/>
      <c r="BE281" s="15"/>
      <c r="BF281"/>
      <c r="BG281" s="542">
        <v>221</v>
      </c>
      <c r="BH281" s="733"/>
      <c r="BI281" s="569"/>
      <c r="BJ281"/>
      <c r="BK281"/>
      <c r="BL281"/>
      <c r="BM281"/>
      <c r="BN281"/>
      <c r="BO281"/>
      <c r="BP281"/>
      <c r="BQ281"/>
      <c r="BR281"/>
      <c r="BS281"/>
      <c r="BT281"/>
      <c r="BU281"/>
      <c r="BV281"/>
      <c r="BW281"/>
      <c r="BX281" s="15"/>
    </row>
    <row r="282" spans="1:76">
      <c r="A282"/>
      <c r="B282" s="542">
        <v>222</v>
      </c>
      <c r="C282" s="733"/>
      <c r="D282" s="569"/>
      <c r="E282"/>
      <c r="F282"/>
      <c r="G282"/>
      <c r="H282"/>
      <c r="I282"/>
      <c r="J282"/>
      <c r="K282"/>
      <c r="L282"/>
      <c r="M282"/>
      <c r="N282"/>
      <c r="O282"/>
      <c r="P282"/>
      <c r="Q282"/>
      <c r="R282"/>
      <c r="S282" s="15"/>
      <c r="T282"/>
      <c r="U282" s="542">
        <v>222</v>
      </c>
      <c r="V282" s="733"/>
      <c r="W282" s="569"/>
      <c r="X282"/>
      <c r="Y282"/>
      <c r="Z282"/>
      <c r="AA282"/>
      <c r="AB282"/>
      <c r="AC282"/>
      <c r="AD282"/>
      <c r="AE282"/>
      <c r="AF282"/>
      <c r="AG282"/>
      <c r="AH282"/>
      <c r="AI282"/>
      <c r="AJ282"/>
      <c r="AK282"/>
      <c r="AL282" s="15"/>
      <c r="AM282"/>
      <c r="AN282" s="542">
        <v>222</v>
      </c>
      <c r="AO282" s="733"/>
      <c r="AP282" s="569"/>
      <c r="AQ282"/>
      <c r="AR282"/>
      <c r="AS282"/>
      <c r="AT282"/>
      <c r="AU282"/>
      <c r="AV282"/>
      <c r="AW282"/>
      <c r="AX282"/>
      <c r="AY282"/>
      <c r="AZ282"/>
      <c r="BA282"/>
      <c r="BB282"/>
      <c r="BC282"/>
      <c r="BD282"/>
      <c r="BE282" s="15"/>
      <c r="BF282"/>
      <c r="BG282" s="542">
        <v>222</v>
      </c>
      <c r="BH282" s="733"/>
      <c r="BI282" s="569"/>
      <c r="BJ282"/>
      <c r="BK282"/>
      <c r="BL282"/>
      <c r="BM282"/>
      <c r="BN282"/>
      <c r="BO282"/>
      <c r="BP282"/>
      <c r="BQ282"/>
      <c r="BR282"/>
      <c r="BS282"/>
      <c r="BT282"/>
      <c r="BU282"/>
      <c r="BV282"/>
      <c r="BW282"/>
      <c r="BX282" s="15"/>
    </row>
    <row r="283" spans="1:76">
      <c r="A283"/>
      <c r="B283" s="542">
        <v>223</v>
      </c>
      <c r="C283" s="733"/>
      <c r="D283" s="569"/>
      <c r="E283"/>
      <c r="F283"/>
      <c r="G283"/>
      <c r="H283"/>
      <c r="I283"/>
      <c r="J283"/>
      <c r="K283"/>
      <c r="L283"/>
      <c r="M283"/>
      <c r="N283"/>
      <c r="O283"/>
      <c r="P283"/>
      <c r="Q283"/>
      <c r="R283"/>
      <c r="S283" s="15"/>
      <c r="T283"/>
      <c r="U283" s="542">
        <v>223</v>
      </c>
      <c r="V283" s="733"/>
      <c r="W283" s="569"/>
      <c r="X283"/>
      <c r="Y283"/>
      <c r="Z283"/>
      <c r="AA283"/>
      <c r="AB283"/>
      <c r="AC283"/>
      <c r="AD283"/>
      <c r="AE283"/>
      <c r="AF283"/>
      <c r="AG283"/>
      <c r="AH283"/>
      <c r="AI283"/>
      <c r="AJ283"/>
      <c r="AK283"/>
      <c r="AL283" s="15"/>
      <c r="AM283"/>
      <c r="AN283" s="542">
        <v>223</v>
      </c>
      <c r="AO283" s="733"/>
      <c r="AP283" s="569"/>
      <c r="AQ283"/>
      <c r="AR283"/>
      <c r="AS283"/>
      <c r="AT283"/>
      <c r="AU283"/>
      <c r="AV283"/>
      <c r="AW283"/>
      <c r="AX283"/>
      <c r="AY283"/>
      <c r="AZ283"/>
      <c r="BA283"/>
      <c r="BB283"/>
      <c r="BC283"/>
      <c r="BD283"/>
      <c r="BE283" s="15"/>
      <c r="BF283"/>
      <c r="BG283" s="542">
        <v>223</v>
      </c>
      <c r="BH283" s="733"/>
      <c r="BI283" s="569"/>
      <c r="BJ283"/>
      <c r="BK283"/>
      <c r="BL283"/>
      <c r="BM283"/>
      <c r="BN283"/>
      <c r="BO283"/>
      <c r="BP283"/>
      <c r="BQ283"/>
      <c r="BR283"/>
      <c r="BS283"/>
      <c r="BT283"/>
      <c r="BU283"/>
      <c r="BV283"/>
      <c r="BW283"/>
      <c r="BX283" s="15"/>
    </row>
    <row r="284" spans="1:76">
      <c r="A284"/>
      <c r="B284" s="542">
        <v>224</v>
      </c>
      <c r="C284" s="733"/>
      <c r="D284" s="569"/>
      <c r="E284"/>
      <c r="F284"/>
      <c r="G284"/>
      <c r="H284"/>
      <c r="I284"/>
      <c r="J284"/>
      <c r="K284"/>
      <c r="L284"/>
      <c r="M284"/>
      <c r="N284"/>
      <c r="O284"/>
      <c r="P284"/>
      <c r="Q284"/>
      <c r="R284"/>
      <c r="S284" s="15"/>
      <c r="T284"/>
      <c r="U284" s="542">
        <v>224</v>
      </c>
      <c r="V284" s="733"/>
      <c r="W284" s="569"/>
      <c r="X284"/>
      <c r="Y284"/>
      <c r="Z284"/>
      <c r="AA284"/>
      <c r="AB284"/>
      <c r="AC284"/>
      <c r="AD284"/>
      <c r="AE284"/>
      <c r="AF284"/>
      <c r="AG284"/>
      <c r="AH284"/>
      <c r="AI284"/>
      <c r="AJ284"/>
      <c r="AK284"/>
      <c r="AL284" s="15"/>
      <c r="AM284"/>
      <c r="AN284" s="542">
        <v>224</v>
      </c>
      <c r="AO284" s="733"/>
      <c r="AP284" s="569"/>
      <c r="AQ284"/>
      <c r="AR284"/>
      <c r="AS284"/>
      <c r="AT284"/>
      <c r="AU284"/>
      <c r="AV284"/>
      <c r="AW284"/>
      <c r="AX284"/>
      <c r="AY284"/>
      <c r="AZ284"/>
      <c r="BA284"/>
      <c r="BB284"/>
      <c r="BC284"/>
      <c r="BD284"/>
      <c r="BE284" s="15"/>
      <c r="BF284"/>
      <c r="BG284" s="542">
        <v>224</v>
      </c>
      <c r="BH284" s="733"/>
      <c r="BI284" s="569"/>
      <c r="BJ284"/>
      <c r="BK284"/>
      <c r="BL284"/>
      <c r="BM284"/>
      <c r="BN284"/>
      <c r="BO284"/>
      <c r="BP284"/>
      <c r="BQ284"/>
      <c r="BR284"/>
      <c r="BS284"/>
      <c r="BT284"/>
      <c r="BU284"/>
      <c r="BV284"/>
      <c r="BW284"/>
      <c r="BX284" s="15"/>
    </row>
    <row r="285" spans="1:76">
      <c r="A285"/>
      <c r="B285" s="542">
        <v>225</v>
      </c>
      <c r="C285" s="733"/>
      <c r="D285" s="569"/>
      <c r="E285"/>
      <c r="F285"/>
      <c r="G285"/>
      <c r="H285"/>
      <c r="I285"/>
      <c r="J285"/>
      <c r="K285"/>
      <c r="L285"/>
      <c r="M285"/>
      <c r="N285"/>
      <c r="O285"/>
      <c r="P285"/>
      <c r="Q285"/>
      <c r="R285"/>
      <c r="S285" s="15"/>
      <c r="T285"/>
      <c r="U285" s="542">
        <v>225</v>
      </c>
      <c r="V285" s="733"/>
      <c r="W285" s="569"/>
      <c r="X285"/>
      <c r="Y285"/>
      <c r="Z285"/>
      <c r="AA285"/>
      <c r="AB285"/>
      <c r="AC285"/>
      <c r="AD285"/>
      <c r="AE285"/>
      <c r="AF285"/>
      <c r="AG285"/>
      <c r="AH285"/>
      <c r="AI285"/>
      <c r="AJ285"/>
      <c r="AK285"/>
      <c r="AL285" s="15"/>
      <c r="AM285"/>
      <c r="AN285" s="542">
        <v>225</v>
      </c>
      <c r="AO285" s="733"/>
      <c r="AP285" s="569"/>
      <c r="AQ285"/>
      <c r="AR285"/>
      <c r="AS285"/>
      <c r="AT285"/>
      <c r="AU285"/>
      <c r="AV285"/>
      <c r="AW285"/>
      <c r="AX285"/>
      <c r="AY285"/>
      <c r="AZ285"/>
      <c r="BA285"/>
      <c r="BB285"/>
      <c r="BC285"/>
      <c r="BD285"/>
      <c r="BE285" s="15"/>
      <c r="BF285"/>
      <c r="BG285" s="542">
        <v>225</v>
      </c>
      <c r="BH285" s="733"/>
      <c r="BI285" s="569"/>
      <c r="BJ285"/>
      <c r="BK285"/>
      <c r="BL285"/>
      <c r="BM285"/>
      <c r="BN285"/>
      <c r="BO285"/>
      <c r="BP285"/>
      <c r="BQ285"/>
      <c r="BR285"/>
      <c r="BS285"/>
      <c r="BT285"/>
      <c r="BU285"/>
      <c r="BV285"/>
      <c r="BW285"/>
      <c r="BX285" s="15"/>
    </row>
    <row r="286" spans="1:76">
      <c r="A286"/>
      <c r="B286" s="542">
        <v>226</v>
      </c>
      <c r="C286" s="733"/>
      <c r="D286" s="569"/>
      <c r="E286"/>
      <c r="F286"/>
      <c r="G286"/>
      <c r="H286"/>
      <c r="I286"/>
      <c r="J286"/>
      <c r="K286"/>
      <c r="L286"/>
      <c r="M286"/>
      <c r="N286"/>
      <c r="O286"/>
      <c r="P286"/>
      <c r="Q286"/>
      <c r="R286"/>
      <c r="S286" s="15"/>
      <c r="T286"/>
      <c r="U286" s="542">
        <v>226</v>
      </c>
      <c r="V286" s="733"/>
      <c r="W286" s="569"/>
      <c r="X286"/>
      <c r="Y286"/>
      <c r="Z286"/>
      <c r="AA286"/>
      <c r="AB286"/>
      <c r="AC286"/>
      <c r="AD286"/>
      <c r="AE286"/>
      <c r="AF286"/>
      <c r="AG286"/>
      <c r="AH286"/>
      <c r="AI286"/>
      <c r="AJ286"/>
      <c r="AK286"/>
      <c r="AL286" s="15"/>
      <c r="AM286"/>
      <c r="AN286" s="542">
        <v>226</v>
      </c>
      <c r="AO286" s="733"/>
      <c r="AP286" s="569"/>
      <c r="AQ286"/>
      <c r="AR286"/>
      <c r="AS286"/>
      <c r="AT286"/>
      <c r="AU286"/>
      <c r="AV286"/>
      <c r="AW286"/>
      <c r="AX286"/>
      <c r="AY286"/>
      <c r="AZ286"/>
      <c r="BA286"/>
      <c r="BB286"/>
      <c r="BC286"/>
      <c r="BD286"/>
      <c r="BE286" s="15"/>
      <c r="BF286"/>
      <c r="BG286" s="542">
        <v>226</v>
      </c>
      <c r="BH286" s="733"/>
      <c r="BI286" s="569"/>
      <c r="BJ286"/>
      <c r="BK286"/>
      <c r="BL286"/>
      <c r="BM286"/>
      <c r="BN286"/>
      <c r="BO286"/>
      <c r="BP286"/>
      <c r="BQ286"/>
      <c r="BR286"/>
      <c r="BS286"/>
      <c r="BT286"/>
      <c r="BU286"/>
      <c r="BV286"/>
      <c r="BW286"/>
      <c r="BX286" s="15"/>
    </row>
    <row r="287" spans="1:76">
      <c r="A287"/>
      <c r="B287" s="542">
        <v>227</v>
      </c>
      <c r="C287" s="733"/>
      <c r="D287" s="569"/>
      <c r="E287"/>
      <c r="F287"/>
      <c r="G287"/>
      <c r="H287"/>
      <c r="I287"/>
      <c r="J287"/>
      <c r="K287"/>
      <c r="L287"/>
      <c r="M287"/>
      <c r="N287"/>
      <c r="O287"/>
      <c r="P287"/>
      <c r="Q287"/>
      <c r="R287"/>
      <c r="S287" s="15"/>
      <c r="T287"/>
      <c r="U287" s="542">
        <v>227</v>
      </c>
      <c r="V287" s="733"/>
      <c r="W287" s="569"/>
      <c r="X287"/>
      <c r="Y287"/>
      <c r="Z287"/>
      <c r="AA287"/>
      <c r="AB287"/>
      <c r="AC287"/>
      <c r="AD287"/>
      <c r="AE287"/>
      <c r="AF287"/>
      <c r="AG287"/>
      <c r="AH287"/>
      <c r="AI287"/>
      <c r="AJ287"/>
      <c r="AK287"/>
      <c r="AL287" s="15"/>
      <c r="AM287"/>
      <c r="AN287" s="542">
        <v>227</v>
      </c>
      <c r="AO287" s="733"/>
      <c r="AP287" s="569"/>
      <c r="AQ287"/>
      <c r="AR287"/>
      <c r="AS287"/>
      <c r="AT287"/>
      <c r="AU287"/>
      <c r="AV287"/>
      <c r="AW287"/>
      <c r="AX287"/>
      <c r="AY287"/>
      <c r="AZ287"/>
      <c r="BA287"/>
      <c r="BB287"/>
      <c r="BC287"/>
      <c r="BD287"/>
      <c r="BE287" s="15"/>
      <c r="BF287"/>
      <c r="BG287" s="542">
        <v>227</v>
      </c>
      <c r="BH287" s="733"/>
      <c r="BI287" s="569"/>
      <c r="BJ287"/>
      <c r="BK287"/>
      <c r="BL287"/>
      <c r="BM287"/>
      <c r="BN287"/>
      <c r="BO287"/>
      <c r="BP287"/>
      <c r="BQ287"/>
      <c r="BR287"/>
      <c r="BS287"/>
      <c r="BT287"/>
      <c r="BU287"/>
      <c r="BV287"/>
      <c r="BW287"/>
      <c r="BX287" s="15"/>
    </row>
    <row r="288" spans="1:76">
      <c r="A288"/>
      <c r="B288" s="542">
        <v>228</v>
      </c>
      <c r="C288" s="733"/>
      <c r="D288" s="569"/>
      <c r="E288"/>
      <c r="F288"/>
      <c r="G288"/>
      <c r="H288"/>
      <c r="I288"/>
      <c r="J288"/>
      <c r="K288"/>
      <c r="L288"/>
      <c r="M288"/>
      <c r="N288"/>
      <c r="O288"/>
      <c r="P288"/>
      <c r="Q288"/>
      <c r="R288"/>
      <c r="S288" s="15"/>
      <c r="T288"/>
      <c r="U288" s="542">
        <v>228</v>
      </c>
      <c r="V288" s="733"/>
      <c r="W288" s="569"/>
      <c r="X288"/>
      <c r="Y288"/>
      <c r="Z288"/>
      <c r="AA288"/>
      <c r="AB288"/>
      <c r="AC288"/>
      <c r="AD288"/>
      <c r="AE288"/>
      <c r="AF288"/>
      <c r="AG288"/>
      <c r="AH288"/>
      <c r="AI288"/>
      <c r="AJ288"/>
      <c r="AK288"/>
      <c r="AL288" s="15"/>
      <c r="AM288"/>
      <c r="AN288" s="542">
        <v>228</v>
      </c>
      <c r="AO288" s="733"/>
      <c r="AP288" s="569"/>
      <c r="AQ288"/>
      <c r="AR288"/>
      <c r="AS288"/>
      <c r="AT288"/>
      <c r="AU288"/>
      <c r="AV288"/>
      <c r="AW288"/>
      <c r="AX288"/>
      <c r="AY288"/>
      <c r="AZ288"/>
      <c r="BA288"/>
      <c r="BB288"/>
      <c r="BC288"/>
      <c r="BD288"/>
      <c r="BE288" s="15"/>
      <c r="BF288"/>
      <c r="BG288" s="542">
        <v>228</v>
      </c>
      <c r="BH288" s="733"/>
      <c r="BI288" s="569"/>
      <c r="BJ288"/>
      <c r="BK288"/>
      <c r="BL288"/>
      <c r="BM288"/>
      <c r="BN288"/>
      <c r="BO288"/>
      <c r="BP288"/>
      <c r="BQ288"/>
      <c r="BR288"/>
      <c r="BS288"/>
      <c r="BT288"/>
      <c r="BU288"/>
      <c r="BV288"/>
      <c r="BW288"/>
      <c r="BX288" s="15"/>
    </row>
    <row r="289" spans="1:76">
      <c r="A289"/>
      <c r="B289" s="542">
        <v>229</v>
      </c>
      <c r="C289" s="733"/>
      <c r="D289" s="569"/>
      <c r="E289"/>
      <c r="F289"/>
      <c r="G289"/>
      <c r="H289"/>
      <c r="I289"/>
      <c r="J289"/>
      <c r="K289"/>
      <c r="L289"/>
      <c r="M289"/>
      <c r="N289"/>
      <c r="O289"/>
      <c r="P289"/>
      <c r="Q289"/>
      <c r="R289"/>
      <c r="S289" s="15"/>
      <c r="T289"/>
      <c r="U289" s="542">
        <v>229</v>
      </c>
      <c r="V289" s="733"/>
      <c r="W289" s="569"/>
      <c r="X289"/>
      <c r="Y289"/>
      <c r="Z289"/>
      <c r="AA289"/>
      <c r="AB289"/>
      <c r="AC289"/>
      <c r="AD289"/>
      <c r="AE289"/>
      <c r="AF289"/>
      <c r="AG289"/>
      <c r="AH289"/>
      <c r="AI289"/>
      <c r="AJ289"/>
      <c r="AK289"/>
      <c r="AL289" s="15"/>
      <c r="AM289"/>
      <c r="AN289" s="542">
        <v>229</v>
      </c>
      <c r="AO289" s="733"/>
      <c r="AP289" s="569"/>
      <c r="AQ289"/>
      <c r="AR289"/>
      <c r="AS289"/>
      <c r="AT289"/>
      <c r="AU289"/>
      <c r="AV289"/>
      <c r="AW289"/>
      <c r="AX289"/>
      <c r="AY289"/>
      <c r="AZ289"/>
      <c r="BA289"/>
      <c r="BB289"/>
      <c r="BC289"/>
      <c r="BD289"/>
      <c r="BE289" s="15"/>
      <c r="BF289"/>
      <c r="BG289" s="542">
        <v>229</v>
      </c>
      <c r="BH289" s="733"/>
      <c r="BI289" s="569"/>
      <c r="BJ289"/>
      <c r="BK289"/>
      <c r="BL289"/>
      <c r="BM289"/>
      <c r="BN289"/>
      <c r="BO289"/>
      <c r="BP289"/>
      <c r="BQ289"/>
      <c r="BR289"/>
      <c r="BS289"/>
      <c r="BT289"/>
      <c r="BU289"/>
      <c r="BV289"/>
      <c r="BW289"/>
      <c r="BX289" s="15"/>
    </row>
    <row r="290" spans="1:76">
      <c r="A290"/>
      <c r="B290" s="542">
        <v>230</v>
      </c>
      <c r="C290" s="733"/>
      <c r="D290" s="569"/>
      <c r="E290"/>
      <c r="F290"/>
      <c r="G290"/>
      <c r="H290"/>
      <c r="I290"/>
      <c r="J290"/>
      <c r="K290"/>
      <c r="L290"/>
      <c r="M290"/>
      <c r="N290"/>
      <c r="O290"/>
      <c r="P290"/>
      <c r="Q290"/>
      <c r="R290"/>
      <c r="S290" s="15"/>
      <c r="T290"/>
      <c r="U290" s="542">
        <v>230</v>
      </c>
      <c r="V290" s="733"/>
      <c r="W290" s="569"/>
      <c r="X290"/>
      <c r="Y290"/>
      <c r="Z290"/>
      <c r="AA290"/>
      <c r="AB290"/>
      <c r="AC290"/>
      <c r="AD290"/>
      <c r="AE290"/>
      <c r="AF290"/>
      <c r="AG290"/>
      <c r="AH290"/>
      <c r="AI290"/>
      <c r="AJ290"/>
      <c r="AK290"/>
      <c r="AL290" s="15"/>
      <c r="AM290"/>
      <c r="AN290" s="542">
        <v>230</v>
      </c>
      <c r="AO290" s="733"/>
      <c r="AP290" s="569"/>
      <c r="AQ290"/>
      <c r="AR290"/>
      <c r="AS290"/>
      <c r="AT290"/>
      <c r="AU290"/>
      <c r="AV290"/>
      <c r="AW290"/>
      <c r="AX290"/>
      <c r="AY290"/>
      <c r="AZ290"/>
      <c r="BA290"/>
      <c r="BB290"/>
      <c r="BC290"/>
      <c r="BD290"/>
      <c r="BE290" s="15"/>
      <c r="BF290"/>
      <c r="BG290" s="542">
        <v>230</v>
      </c>
      <c r="BH290" s="733"/>
      <c r="BI290" s="569"/>
      <c r="BJ290"/>
      <c r="BK290"/>
      <c r="BL290"/>
      <c r="BM290"/>
      <c r="BN290"/>
      <c r="BO290"/>
      <c r="BP290"/>
      <c r="BQ290"/>
      <c r="BR290"/>
      <c r="BS290"/>
      <c r="BT290"/>
      <c r="BU290"/>
      <c r="BV290"/>
      <c r="BW290"/>
      <c r="BX290" s="15"/>
    </row>
    <row r="291" spans="1:76">
      <c r="A291"/>
      <c r="B291" s="542">
        <v>231</v>
      </c>
      <c r="C291" s="733"/>
      <c r="D291" s="569"/>
      <c r="E291"/>
      <c r="F291"/>
      <c r="G291"/>
      <c r="H291"/>
      <c r="I291"/>
      <c r="J291"/>
      <c r="K291"/>
      <c r="L291"/>
      <c r="M291"/>
      <c r="N291"/>
      <c r="O291"/>
      <c r="P291"/>
      <c r="Q291"/>
      <c r="R291"/>
      <c r="S291" s="15"/>
      <c r="T291"/>
      <c r="U291" s="542">
        <v>231</v>
      </c>
      <c r="V291" s="733"/>
      <c r="W291" s="569"/>
      <c r="X291"/>
      <c r="Y291"/>
      <c r="Z291"/>
      <c r="AA291"/>
      <c r="AB291"/>
      <c r="AC291"/>
      <c r="AD291"/>
      <c r="AE291"/>
      <c r="AF291"/>
      <c r="AG291"/>
      <c r="AH291"/>
      <c r="AI291"/>
      <c r="AJ291"/>
      <c r="AK291"/>
      <c r="AL291" s="15"/>
      <c r="AM291"/>
      <c r="AN291" s="542">
        <v>231</v>
      </c>
      <c r="AO291" s="733"/>
      <c r="AP291" s="569"/>
      <c r="AQ291"/>
      <c r="AR291"/>
      <c r="AS291"/>
      <c r="AT291"/>
      <c r="AU291"/>
      <c r="AV291"/>
      <c r="AW291"/>
      <c r="AX291"/>
      <c r="AY291"/>
      <c r="AZ291"/>
      <c r="BA291"/>
      <c r="BB291"/>
      <c r="BC291"/>
      <c r="BD291"/>
      <c r="BE291" s="15"/>
      <c r="BF291"/>
      <c r="BG291" s="542">
        <v>231</v>
      </c>
      <c r="BH291" s="733"/>
      <c r="BI291" s="569"/>
      <c r="BJ291"/>
      <c r="BK291"/>
      <c r="BL291"/>
      <c r="BM291"/>
      <c r="BN291"/>
      <c r="BO291"/>
      <c r="BP291"/>
      <c r="BQ291"/>
      <c r="BR291"/>
      <c r="BS291"/>
      <c r="BT291"/>
      <c r="BU291"/>
      <c r="BV291"/>
      <c r="BW291"/>
      <c r="BX291" s="15"/>
    </row>
    <row r="292" spans="1:76">
      <c r="A292"/>
      <c r="B292" s="542">
        <v>232</v>
      </c>
      <c r="C292" s="733"/>
      <c r="D292" s="569"/>
      <c r="E292"/>
      <c r="F292"/>
      <c r="G292"/>
      <c r="H292"/>
      <c r="I292"/>
      <c r="J292"/>
      <c r="K292"/>
      <c r="L292"/>
      <c r="M292"/>
      <c r="N292"/>
      <c r="O292"/>
      <c r="P292"/>
      <c r="Q292"/>
      <c r="R292"/>
      <c r="S292" s="15"/>
      <c r="T292"/>
      <c r="U292" s="542">
        <v>232</v>
      </c>
      <c r="V292" s="733"/>
      <c r="W292" s="569"/>
      <c r="X292"/>
      <c r="Y292"/>
      <c r="Z292"/>
      <c r="AA292"/>
      <c r="AB292"/>
      <c r="AC292"/>
      <c r="AD292"/>
      <c r="AE292"/>
      <c r="AF292"/>
      <c r="AG292"/>
      <c r="AH292"/>
      <c r="AI292"/>
      <c r="AJ292"/>
      <c r="AK292"/>
      <c r="AL292" s="15"/>
      <c r="AM292"/>
      <c r="AN292" s="542">
        <v>232</v>
      </c>
      <c r="AO292" s="733"/>
      <c r="AP292" s="569"/>
      <c r="AQ292"/>
      <c r="AR292"/>
      <c r="AS292"/>
      <c r="AT292"/>
      <c r="AU292"/>
      <c r="AV292"/>
      <c r="AW292"/>
      <c r="AX292"/>
      <c r="AY292"/>
      <c r="AZ292"/>
      <c r="BA292"/>
      <c r="BB292"/>
      <c r="BC292"/>
      <c r="BD292"/>
      <c r="BE292" s="15"/>
      <c r="BF292"/>
      <c r="BG292" s="542">
        <v>232</v>
      </c>
      <c r="BH292" s="733"/>
      <c r="BI292" s="569"/>
      <c r="BJ292"/>
      <c r="BK292"/>
      <c r="BL292"/>
      <c r="BM292"/>
      <c r="BN292"/>
      <c r="BO292"/>
      <c r="BP292"/>
      <c r="BQ292"/>
      <c r="BR292"/>
      <c r="BS292"/>
      <c r="BT292"/>
      <c r="BU292"/>
      <c r="BV292"/>
      <c r="BW292"/>
      <c r="BX292" s="15"/>
    </row>
    <row r="293" spans="1:76">
      <c r="A293"/>
      <c r="B293" s="542">
        <v>233</v>
      </c>
      <c r="C293" s="733"/>
      <c r="D293" s="569"/>
      <c r="E293"/>
      <c r="F293"/>
      <c r="G293"/>
      <c r="H293"/>
      <c r="I293"/>
      <c r="J293"/>
      <c r="K293"/>
      <c r="L293"/>
      <c r="M293"/>
      <c r="N293"/>
      <c r="O293"/>
      <c r="P293"/>
      <c r="Q293"/>
      <c r="R293"/>
      <c r="S293" s="15"/>
      <c r="T293"/>
      <c r="U293" s="542">
        <v>233</v>
      </c>
      <c r="V293" s="733"/>
      <c r="W293" s="569"/>
      <c r="X293"/>
      <c r="Y293"/>
      <c r="Z293"/>
      <c r="AA293"/>
      <c r="AB293"/>
      <c r="AC293"/>
      <c r="AD293"/>
      <c r="AE293"/>
      <c r="AF293"/>
      <c r="AG293"/>
      <c r="AH293"/>
      <c r="AI293"/>
      <c r="AJ293"/>
      <c r="AK293"/>
      <c r="AL293" s="15"/>
      <c r="AM293"/>
      <c r="AN293" s="542">
        <v>233</v>
      </c>
      <c r="AO293" s="733"/>
      <c r="AP293" s="569"/>
      <c r="AQ293"/>
      <c r="AR293"/>
      <c r="AS293"/>
      <c r="AT293"/>
      <c r="AU293"/>
      <c r="AV293"/>
      <c r="AW293"/>
      <c r="AX293"/>
      <c r="AY293"/>
      <c r="AZ293"/>
      <c r="BA293"/>
      <c r="BB293"/>
      <c r="BC293"/>
      <c r="BD293"/>
      <c r="BE293" s="15"/>
      <c r="BF293"/>
      <c r="BG293" s="542">
        <v>233</v>
      </c>
      <c r="BH293" s="733"/>
      <c r="BI293" s="569"/>
      <c r="BJ293"/>
      <c r="BK293"/>
      <c r="BL293"/>
      <c r="BM293"/>
      <c r="BN293"/>
      <c r="BO293"/>
      <c r="BP293"/>
      <c r="BQ293"/>
      <c r="BR293"/>
      <c r="BS293"/>
      <c r="BT293"/>
      <c r="BU293"/>
      <c r="BV293"/>
      <c r="BW293"/>
      <c r="BX293" s="15"/>
    </row>
    <row r="294" spans="1:76">
      <c r="A294"/>
      <c r="B294" s="542">
        <v>234</v>
      </c>
      <c r="C294" s="733"/>
      <c r="D294" s="569"/>
      <c r="E294"/>
      <c r="F294"/>
      <c r="G294"/>
      <c r="H294"/>
      <c r="I294"/>
      <c r="J294"/>
      <c r="K294"/>
      <c r="L294"/>
      <c r="M294"/>
      <c r="N294"/>
      <c r="O294"/>
      <c r="P294"/>
      <c r="Q294"/>
      <c r="R294"/>
      <c r="S294" s="15"/>
      <c r="T294"/>
      <c r="U294" s="542">
        <v>234</v>
      </c>
      <c r="V294" s="733"/>
      <c r="W294" s="569"/>
      <c r="X294"/>
      <c r="Y294"/>
      <c r="Z294"/>
      <c r="AA294"/>
      <c r="AB294"/>
      <c r="AC294"/>
      <c r="AD294"/>
      <c r="AE294"/>
      <c r="AF294"/>
      <c r="AG294"/>
      <c r="AH294"/>
      <c r="AI294"/>
      <c r="AJ294"/>
      <c r="AK294"/>
      <c r="AL294" s="15"/>
      <c r="AM294"/>
      <c r="AN294" s="542">
        <v>234</v>
      </c>
      <c r="AO294" s="733"/>
      <c r="AP294" s="569"/>
      <c r="AQ294"/>
      <c r="AR294"/>
      <c r="AS294"/>
      <c r="AT294"/>
      <c r="AU294"/>
      <c r="AV294"/>
      <c r="AW294"/>
      <c r="AX294"/>
      <c r="AY294"/>
      <c r="AZ294"/>
      <c r="BA294"/>
      <c r="BB294"/>
      <c r="BC294"/>
      <c r="BD294"/>
      <c r="BE294" s="15"/>
      <c r="BF294"/>
      <c r="BG294" s="542">
        <v>234</v>
      </c>
      <c r="BH294" s="733"/>
      <c r="BI294" s="569"/>
      <c r="BJ294"/>
      <c r="BK294"/>
      <c r="BL294"/>
      <c r="BM294"/>
      <c r="BN294"/>
      <c r="BO294"/>
      <c r="BP294"/>
      <c r="BQ294"/>
      <c r="BR294"/>
      <c r="BS294"/>
      <c r="BT294"/>
      <c r="BU294"/>
      <c r="BV294"/>
      <c r="BW294"/>
      <c r="BX294" s="15"/>
    </row>
    <row r="295" spans="1:76">
      <c r="A295"/>
      <c r="B295" s="542">
        <v>235</v>
      </c>
      <c r="C295" s="733"/>
      <c r="D295" s="569"/>
      <c r="E295"/>
      <c r="F295"/>
      <c r="G295"/>
      <c r="H295"/>
      <c r="I295"/>
      <c r="J295"/>
      <c r="K295"/>
      <c r="L295"/>
      <c r="M295"/>
      <c r="N295"/>
      <c r="O295"/>
      <c r="P295"/>
      <c r="Q295"/>
      <c r="R295"/>
      <c r="S295" s="15"/>
      <c r="T295"/>
      <c r="U295" s="542">
        <v>235</v>
      </c>
      <c r="V295" s="733"/>
      <c r="W295" s="569"/>
      <c r="X295"/>
      <c r="Y295"/>
      <c r="Z295"/>
      <c r="AA295"/>
      <c r="AB295"/>
      <c r="AC295"/>
      <c r="AD295"/>
      <c r="AE295"/>
      <c r="AF295"/>
      <c r="AG295"/>
      <c r="AH295"/>
      <c r="AI295"/>
      <c r="AJ295"/>
      <c r="AK295"/>
      <c r="AL295" s="15"/>
      <c r="AM295"/>
      <c r="AN295" s="542">
        <v>235</v>
      </c>
      <c r="AO295" s="733"/>
      <c r="AP295" s="569"/>
      <c r="AQ295"/>
      <c r="AR295"/>
      <c r="AS295"/>
      <c r="AT295"/>
      <c r="AU295"/>
      <c r="AV295"/>
      <c r="AW295"/>
      <c r="AX295"/>
      <c r="AY295"/>
      <c r="AZ295"/>
      <c r="BA295"/>
      <c r="BB295"/>
      <c r="BC295"/>
      <c r="BD295"/>
      <c r="BE295" s="15"/>
      <c r="BF295"/>
      <c r="BG295" s="542">
        <v>235</v>
      </c>
      <c r="BH295" s="733"/>
      <c r="BI295" s="569"/>
      <c r="BJ295"/>
      <c r="BK295"/>
      <c r="BL295"/>
      <c r="BM295"/>
      <c r="BN295"/>
      <c r="BO295"/>
      <c r="BP295"/>
      <c r="BQ295"/>
      <c r="BR295"/>
      <c r="BS295"/>
      <c r="BT295"/>
      <c r="BU295"/>
      <c r="BV295"/>
      <c r="BW295"/>
      <c r="BX295" s="15"/>
    </row>
    <row r="296" spans="1:76">
      <c r="A296"/>
      <c r="B296" s="542">
        <v>236</v>
      </c>
      <c r="C296" s="733"/>
      <c r="D296" s="569"/>
      <c r="E296"/>
      <c r="F296"/>
      <c r="G296"/>
      <c r="H296"/>
      <c r="I296"/>
      <c r="J296"/>
      <c r="K296"/>
      <c r="L296"/>
      <c r="M296"/>
      <c r="N296"/>
      <c r="O296"/>
      <c r="P296"/>
      <c r="Q296"/>
      <c r="R296"/>
      <c r="S296" s="15"/>
      <c r="T296"/>
      <c r="U296" s="542">
        <v>236</v>
      </c>
      <c r="V296" s="733"/>
      <c r="W296" s="569"/>
      <c r="X296"/>
      <c r="Y296"/>
      <c r="Z296"/>
      <c r="AA296"/>
      <c r="AB296"/>
      <c r="AC296"/>
      <c r="AD296"/>
      <c r="AE296"/>
      <c r="AF296"/>
      <c r="AG296"/>
      <c r="AH296"/>
      <c r="AI296"/>
      <c r="AJ296"/>
      <c r="AK296"/>
      <c r="AL296" s="15"/>
      <c r="AM296"/>
      <c r="AN296" s="542">
        <v>236</v>
      </c>
      <c r="AO296" s="733"/>
      <c r="AP296" s="569"/>
      <c r="AQ296"/>
      <c r="AR296"/>
      <c r="AS296"/>
      <c r="AT296"/>
      <c r="AU296"/>
      <c r="AV296"/>
      <c r="AW296"/>
      <c r="AX296"/>
      <c r="AY296"/>
      <c r="AZ296"/>
      <c r="BA296"/>
      <c r="BB296"/>
      <c r="BC296"/>
      <c r="BD296"/>
      <c r="BE296" s="15"/>
      <c r="BF296"/>
      <c r="BG296" s="542">
        <v>236</v>
      </c>
      <c r="BH296" s="733"/>
      <c r="BI296" s="569"/>
      <c r="BJ296"/>
      <c r="BK296"/>
      <c r="BL296"/>
      <c r="BM296"/>
      <c r="BN296"/>
      <c r="BO296"/>
      <c r="BP296"/>
      <c r="BQ296"/>
      <c r="BR296"/>
      <c r="BS296"/>
      <c r="BT296"/>
      <c r="BU296"/>
      <c r="BV296"/>
      <c r="BW296"/>
      <c r="BX296" s="15"/>
    </row>
    <row r="297" spans="1:76">
      <c r="A297"/>
      <c r="B297" s="542">
        <v>237</v>
      </c>
      <c r="C297" s="733"/>
      <c r="D297" s="569"/>
      <c r="E297"/>
      <c r="F297"/>
      <c r="G297"/>
      <c r="H297"/>
      <c r="I297"/>
      <c r="J297"/>
      <c r="K297"/>
      <c r="L297"/>
      <c r="M297"/>
      <c r="N297"/>
      <c r="O297"/>
      <c r="P297"/>
      <c r="Q297"/>
      <c r="R297"/>
      <c r="S297" s="15"/>
      <c r="T297"/>
      <c r="U297" s="542">
        <v>237</v>
      </c>
      <c r="V297" s="733"/>
      <c r="W297" s="569"/>
      <c r="X297"/>
      <c r="Y297"/>
      <c r="Z297"/>
      <c r="AA297"/>
      <c r="AB297"/>
      <c r="AC297"/>
      <c r="AD297"/>
      <c r="AE297"/>
      <c r="AF297"/>
      <c r="AG297"/>
      <c r="AH297"/>
      <c r="AI297"/>
      <c r="AJ297"/>
      <c r="AK297"/>
      <c r="AL297" s="15"/>
      <c r="AM297"/>
      <c r="AN297" s="542">
        <v>237</v>
      </c>
      <c r="AO297" s="733"/>
      <c r="AP297" s="569"/>
      <c r="AQ297"/>
      <c r="AR297"/>
      <c r="AS297"/>
      <c r="AT297"/>
      <c r="AU297"/>
      <c r="AV297"/>
      <c r="AW297"/>
      <c r="AX297"/>
      <c r="AY297"/>
      <c r="AZ297"/>
      <c r="BA297"/>
      <c r="BB297"/>
      <c r="BC297"/>
      <c r="BD297"/>
      <c r="BE297" s="15"/>
      <c r="BF297"/>
      <c r="BG297" s="542">
        <v>237</v>
      </c>
      <c r="BH297" s="733"/>
      <c r="BI297" s="569"/>
      <c r="BJ297"/>
      <c r="BK297"/>
      <c r="BL297"/>
      <c r="BM297"/>
      <c r="BN297"/>
      <c r="BO297"/>
      <c r="BP297"/>
      <c r="BQ297"/>
      <c r="BR297"/>
      <c r="BS297"/>
      <c r="BT297"/>
      <c r="BU297"/>
      <c r="BV297"/>
      <c r="BW297"/>
      <c r="BX297" s="15"/>
    </row>
    <row r="298" spans="1:76">
      <c r="A298"/>
      <c r="B298" s="542">
        <v>238</v>
      </c>
      <c r="C298" s="733"/>
      <c r="D298" s="569"/>
      <c r="E298"/>
      <c r="F298"/>
      <c r="G298"/>
      <c r="H298"/>
      <c r="I298"/>
      <c r="J298"/>
      <c r="K298"/>
      <c r="L298"/>
      <c r="M298"/>
      <c r="N298"/>
      <c r="O298"/>
      <c r="P298"/>
      <c r="Q298"/>
      <c r="R298"/>
      <c r="S298" s="15"/>
      <c r="T298"/>
      <c r="U298" s="542">
        <v>238</v>
      </c>
      <c r="V298" s="733"/>
      <c r="W298" s="569"/>
      <c r="X298"/>
      <c r="Y298"/>
      <c r="Z298"/>
      <c r="AA298"/>
      <c r="AB298"/>
      <c r="AC298"/>
      <c r="AD298"/>
      <c r="AE298"/>
      <c r="AF298"/>
      <c r="AG298"/>
      <c r="AH298"/>
      <c r="AI298"/>
      <c r="AJ298"/>
      <c r="AK298"/>
      <c r="AL298" s="15"/>
      <c r="AM298"/>
      <c r="AN298" s="542">
        <v>238</v>
      </c>
      <c r="AO298" s="733"/>
      <c r="AP298" s="569"/>
      <c r="AQ298"/>
      <c r="AR298"/>
      <c r="AS298"/>
      <c r="AT298"/>
      <c r="AU298"/>
      <c r="AV298"/>
      <c r="AW298"/>
      <c r="AX298"/>
      <c r="AY298"/>
      <c r="AZ298"/>
      <c r="BA298"/>
      <c r="BB298"/>
      <c r="BC298"/>
      <c r="BD298"/>
      <c r="BE298" s="15"/>
      <c r="BF298"/>
      <c r="BG298" s="542">
        <v>238</v>
      </c>
      <c r="BH298" s="733"/>
      <c r="BI298" s="569"/>
      <c r="BJ298"/>
      <c r="BK298"/>
      <c r="BL298"/>
      <c r="BM298"/>
      <c r="BN298"/>
      <c r="BO298"/>
      <c r="BP298"/>
      <c r="BQ298"/>
      <c r="BR298"/>
      <c r="BS298"/>
      <c r="BT298"/>
      <c r="BU298"/>
      <c r="BV298"/>
      <c r="BW298"/>
      <c r="BX298" s="15"/>
    </row>
    <row r="299" spans="1:76">
      <c r="A299"/>
      <c r="B299" s="542">
        <v>239</v>
      </c>
      <c r="C299" s="733"/>
      <c r="D299" s="569"/>
      <c r="E299"/>
      <c r="F299"/>
      <c r="G299"/>
      <c r="H299"/>
      <c r="I299"/>
      <c r="J299"/>
      <c r="K299"/>
      <c r="L299"/>
      <c r="M299"/>
      <c r="N299"/>
      <c r="O299"/>
      <c r="P299"/>
      <c r="Q299"/>
      <c r="R299"/>
      <c r="S299" s="15"/>
      <c r="T299"/>
      <c r="U299" s="542">
        <v>239</v>
      </c>
      <c r="V299" s="733"/>
      <c r="W299" s="569"/>
      <c r="X299"/>
      <c r="Y299"/>
      <c r="Z299"/>
      <c r="AA299"/>
      <c r="AB299"/>
      <c r="AC299"/>
      <c r="AD299"/>
      <c r="AE299"/>
      <c r="AF299"/>
      <c r="AG299"/>
      <c r="AH299"/>
      <c r="AI299"/>
      <c r="AJ299"/>
      <c r="AK299"/>
      <c r="AL299" s="15"/>
      <c r="AM299"/>
      <c r="AN299" s="542">
        <v>239</v>
      </c>
      <c r="AO299" s="733"/>
      <c r="AP299" s="569"/>
      <c r="AQ299"/>
      <c r="AR299"/>
      <c r="AS299"/>
      <c r="AT299"/>
      <c r="AU299"/>
      <c r="AV299"/>
      <c r="AW299"/>
      <c r="AX299"/>
      <c r="AY299"/>
      <c r="AZ299"/>
      <c r="BA299"/>
      <c r="BB299"/>
      <c r="BC299"/>
      <c r="BD299"/>
      <c r="BE299" s="15"/>
      <c r="BF299"/>
      <c r="BG299" s="542">
        <v>239</v>
      </c>
      <c r="BH299" s="733"/>
      <c r="BI299" s="569"/>
      <c r="BJ299"/>
      <c r="BK299"/>
      <c r="BL299"/>
      <c r="BM299"/>
      <c r="BN299"/>
      <c r="BO299"/>
      <c r="BP299"/>
      <c r="BQ299"/>
      <c r="BR299"/>
      <c r="BS299"/>
      <c r="BT299"/>
      <c r="BU299"/>
      <c r="BV299"/>
      <c r="BW299"/>
      <c r="BX299" s="15"/>
    </row>
    <row r="300" spans="1:76">
      <c r="A300"/>
      <c r="B300" s="542">
        <v>240</v>
      </c>
      <c r="C300" s="733"/>
      <c r="D300" s="569"/>
      <c r="E300"/>
      <c r="F300"/>
      <c r="G300"/>
      <c r="H300"/>
      <c r="I300"/>
      <c r="J300"/>
      <c r="K300"/>
      <c r="L300"/>
      <c r="M300"/>
      <c r="N300"/>
      <c r="O300"/>
      <c r="P300"/>
      <c r="Q300"/>
      <c r="R300"/>
      <c r="S300" s="15"/>
      <c r="T300"/>
      <c r="U300" s="542">
        <v>240</v>
      </c>
      <c r="V300" s="733"/>
      <c r="W300" s="569"/>
      <c r="X300"/>
      <c r="Y300"/>
      <c r="Z300"/>
      <c r="AA300"/>
      <c r="AB300"/>
      <c r="AC300"/>
      <c r="AD300"/>
      <c r="AE300"/>
      <c r="AF300"/>
      <c r="AG300"/>
      <c r="AH300"/>
      <c r="AI300"/>
      <c r="AJ300"/>
      <c r="AK300"/>
      <c r="AL300" s="15"/>
      <c r="AM300"/>
      <c r="AN300" s="542">
        <v>240</v>
      </c>
      <c r="AO300" s="733"/>
      <c r="AP300" s="569"/>
      <c r="AQ300"/>
      <c r="AR300"/>
      <c r="AS300"/>
      <c r="AT300"/>
      <c r="AU300"/>
      <c r="AV300"/>
      <c r="AW300"/>
      <c r="AX300"/>
      <c r="AY300"/>
      <c r="AZ300"/>
      <c r="BA300"/>
      <c r="BB300"/>
      <c r="BC300"/>
      <c r="BD300"/>
      <c r="BE300" s="15"/>
      <c r="BF300"/>
      <c r="BG300" s="542">
        <v>240</v>
      </c>
      <c r="BH300" s="733"/>
      <c r="BI300" s="569"/>
      <c r="BJ300"/>
      <c r="BK300"/>
      <c r="BL300"/>
      <c r="BM300"/>
      <c r="BN300"/>
      <c r="BO300"/>
      <c r="BP300"/>
      <c r="BQ300"/>
      <c r="BR300"/>
      <c r="BS300"/>
      <c r="BT300"/>
      <c r="BU300"/>
      <c r="BV300"/>
      <c r="BW300"/>
      <c r="BX300" s="15"/>
    </row>
    <row r="301" spans="1:76">
      <c r="A301"/>
      <c r="B301" s="542">
        <v>241</v>
      </c>
      <c r="C301" s="733"/>
      <c r="D301" s="569"/>
      <c r="E301"/>
      <c r="F301"/>
      <c r="G301"/>
      <c r="H301"/>
      <c r="I301"/>
      <c r="J301"/>
      <c r="K301"/>
      <c r="L301"/>
      <c r="M301"/>
      <c r="N301"/>
      <c r="O301"/>
      <c r="P301"/>
      <c r="Q301"/>
      <c r="R301"/>
      <c r="S301" s="15"/>
      <c r="T301"/>
      <c r="U301" s="542">
        <v>241</v>
      </c>
      <c r="V301" s="733"/>
      <c r="W301" s="569"/>
      <c r="X301"/>
      <c r="Y301"/>
      <c r="Z301"/>
      <c r="AA301"/>
      <c r="AB301"/>
      <c r="AC301"/>
      <c r="AD301"/>
      <c r="AE301"/>
      <c r="AF301"/>
      <c r="AG301"/>
      <c r="AH301"/>
      <c r="AI301"/>
      <c r="AJ301"/>
      <c r="AK301"/>
      <c r="AL301" s="15"/>
      <c r="AM301"/>
      <c r="AN301" s="542">
        <v>241</v>
      </c>
      <c r="AO301" s="733"/>
      <c r="AP301" s="569"/>
      <c r="AQ301"/>
      <c r="AR301"/>
      <c r="AS301"/>
      <c r="AT301"/>
      <c r="AU301"/>
      <c r="AV301"/>
      <c r="AW301"/>
      <c r="AX301"/>
      <c r="AY301"/>
      <c r="AZ301"/>
      <c r="BA301"/>
      <c r="BB301"/>
      <c r="BC301"/>
      <c r="BD301"/>
      <c r="BE301" s="15"/>
      <c r="BF301"/>
      <c r="BG301" s="542">
        <v>241</v>
      </c>
      <c r="BH301" s="733"/>
      <c r="BI301" s="569"/>
      <c r="BJ301"/>
      <c r="BK301"/>
      <c r="BL301"/>
      <c r="BM301"/>
      <c r="BN301"/>
      <c r="BO301"/>
      <c r="BP301"/>
      <c r="BQ301"/>
      <c r="BR301"/>
      <c r="BS301"/>
      <c r="BT301"/>
      <c r="BU301"/>
      <c r="BV301"/>
      <c r="BW301"/>
      <c r="BX301" s="15"/>
    </row>
    <row r="302" spans="1:76">
      <c r="A302"/>
      <c r="B302" s="542">
        <v>242</v>
      </c>
      <c r="C302" s="733"/>
      <c r="D302" s="569"/>
      <c r="E302"/>
      <c r="F302"/>
      <c r="G302"/>
      <c r="H302"/>
      <c r="I302"/>
      <c r="J302"/>
      <c r="K302"/>
      <c r="L302"/>
      <c r="M302"/>
      <c r="N302"/>
      <c r="O302"/>
      <c r="P302"/>
      <c r="Q302"/>
      <c r="R302"/>
      <c r="S302" s="15"/>
      <c r="T302"/>
      <c r="U302" s="542">
        <v>242</v>
      </c>
      <c r="V302" s="733"/>
      <c r="W302" s="569"/>
      <c r="X302"/>
      <c r="Y302"/>
      <c r="Z302"/>
      <c r="AA302"/>
      <c r="AB302"/>
      <c r="AC302"/>
      <c r="AD302"/>
      <c r="AE302"/>
      <c r="AF302"/>
      <c r="AG302"/>
      <c r="AH302"/>
      <c r="AI302"/>
      <c r="AJ302"/>
      <c r="AK302"/>
      <c r="AL302" s="15"/>
      <c r="AM302"/>
      <c r="AN302" s="542">
        <v>242</v>
      </c>
      <c r="AO302" s="733"/>
      <c r="AP302" s="569"/>
      <c r="AQ302"/>
      <c r="AR302"/>
      <c r="AS302"/>
      <c r="AT302"/>
      <c r="AU302"/>
      <c r="AV302"/>
      <c r="AW302"/>
      <c r="AX302"/>
      <c r="AY302"/>
      <c r="AZ302"/>
      <c r="BA302"/>
      <c r="BB302"/>
      <c r="BC302"/>
      <c r="BD302"/>
      <c r="BE302" s="15"/>
      <c r="BF302"/>
      <c r="BG302" s="542">
        <v>242</v>
      </c>
      <c r="BH302" s="733"/>
      <c r="BI302" s="569"/>
      <c r="BJ302"/>
      <c r="BK302"/>
      <c r="BL302"/>
      <c r="BM302"/>
      <c r="BN302"/>
      <c r="BO302"/>
      <c r="BP302"/>
      <c r="BQ302"/>
      <c r="BR302"/>
      <c r="BS302"/>
      <c r="BT302"/>
      <c r="BU302"/>
      <c r="BV302"/>
      <c r="BW302"/>
      <c r="BX302" s="15"/>
    </row>
    <row r="303" spans="1:76">
      <c r="A303"/>
      <c r="B303" s="542">
        <v>243</v>
      </c>
      <c r="C303" s="733"/>
      <c r="D303" s="569"/>
      <c r="E303"/>
      <c r="F303"/>
      <c r="G303"/>
      <c r="H303"/>
      <c r="I303"/>
      <c r="J303"/>
      <c r="K303"/>
      <c r="L303"/>
      <c r="M303"/>
      <c r="N303"/>
      <c r="O303"/>
      <c r="P303"/>
      <c r="Q303"/>
      <c r="R303"/>
      <c r="S303" s="15"/>
      <c r="T303"/>
      <c r="U303" s="542">
        <v>243</v>
      </c>
      <c r="V303" s="733"/>
      <c r="W303" s="569"/>
      <c r="X303"/>
      <c r="Y303"/>
      <c r="Z303"/>
      <c r="AA303"/>
      <c r="AB303"/>
      <c r="AC303"/>
      <c r="AD303"/>
      <c r="AE303"/>
      <c r="AF303"/>
      <c r="AG303"/>
      <c r="AH303"/>
      <c r="AI303"/>
      <c r="AJ303"/>
      <c r="AK303"/>
      <c r="AL303" s="15"/>
      <c r="AM303"/>
      <c r="AN303" s="542">
        <v>243</v>
      </c>
      <c r="AO303" s="733"/>
      <c r="AP303" s="569"/>
      <c r="AQ303"/>
      <c r="AR303"/>
      <c r="AS303"/>
      <c r="AT303"/>
      <c r="AU303"/>
      <c r="AV303"/>
      <c r="AW303"/>
      <c r="AX303"/>
      <c r="AY303"/>
      <c r="AZ303"/>
      <c r="BA303"/>
      <c r="BB303"/>
      <c r="BC303"/>
      <c r="BD303"/>
      <c r="BE303" s="15"/>
      <c r="BF303"/>
      <c r="BG303" s="542">
        <v>243</v>
      </c>
      <c r="BH303" s="733"/>
      <c r="BI303" s="569"/>
      <c r="BJ303"/>
      <c r="BK303"/>
      <c r="BL303"/>
      <c r="BM303"/>
      <c r="BN303"/>
      <c r="BO303"/>
      <c r="BP303"/>
      <c r="BQ303"/>
      <c r="BR303"/>
      <c r="BS303"/>
      <c r="BT303"/>
      <c r="BU303"/>
      <c r="BV303"/>
      <c r="BW303"/>
      <c r="BX303" s="15"/>
    </row>
    <row r="304" spans="1:76">
      <c r="A304"/>
      <c r="B304" s="542">
        <v>244</v>
      </c>
      <c r="C304" s="733"/>
      <c r="D304" s="569"/>
      <c r="E304"/>
      <c r="F304"/>
      <c r="G304"/>
      <c r="H304"/>
      <c r="I304"/>
      <c r="J304"/>
      <c r="K304"/>
      <c r="L304"/>
      <c r="M304"/>
      <c r="N304"/>
      <c r="O304"/>
      <c r="P304"/>
      <c r="Q304"/>
      <c r="R304"/>
      <c r="S304" s="15"/>
      <c r="T304"/>
      <c r="U304" s="542">
        <v>244</v>
      </c>
      <c r="V304" s="733"/>
      <c r="W304" s="569"/>
      <c r="X304"/>
      <c r="Y304"/>
      <c r="Z304"/>
      <c r="AA304"/>
      <c r="AB304"/>
      <c r="AC304"/>
      <c r="AD304"/>
      <c r="AE304"/>
      <c r="AF304"/>
      <c r="AG304"/>
      <c r="AH304"/>
      <c r="AI304"/>
      <c r="AJ304"/>
      <c r="AK304"/>
      <c r="AL304" s="15"/>
      <c r="AM304"/>
      <c r="AN304" s="542">
        <v>244</v>
      </c>
      <c r="AO304" s="733"/>
      <c r="AP304" s="569"/>
      <c r="AQ304"/>
      <c r="AR304"/>
      <c r="AS304"/>
      <c r="AT304"/>
      <c r="AU304"/>
      <c r="AV304"/>
      <c r="AW304"/>
      <c r="AX304"/>
      <c r="AY304"/>
      <c r="AZ304"/>
      <c r="BA304"/>
      <c r="BB304"/>
      <c r="BC304"/>
      <c r="BD304"/>
      <c r="BE304" s="15"/>
      <c r="BF304"/>
      <c r="BG304" s="542">
        <v>244</v>
      </c>
      <c r="BH304" s="733"/>
      <c r="BI304" s="569"/>
      <c r="BJ304"/>
      <c r="BK304"/>
      <c r="BL304"/>
      <c r="BM304"/>
      <c r="BN304"/>
      <c r="BO304"/>
      <c r="BP304"/>
      <c r="BQ304"/>
      <c r="BR304"/>
      <c r="BS304"/>
      <c r="BT304"/>
      <c r="BU304"/>
      <c r="BV304"/>
      <c r="BW304"/>
      <c r="BX304" s="15"/>
    </row>
    <row r="305" spans="1:76">
      <c r="A305"/>
      <c r="B305" s="542">
        <v>245</v>
      </c>
      <c r="C305" s="733"/>
      <c r="D305" s="569"/>
      <c r="E305"/>
      <c r="F305"/>
      <c r="G305"/>
      <c r="H305"/>
      <c r="I305"/>
      <c r="J305"/>
      <c r="K305"/>
      <c r="L305"/>
      <c r="M305"/>
      <c r="N305"/>
      <c r="O305"/>
      <c r="P305"/>
      <c r="Q305"/>
      <c r="R305"/>
      <c r="S305" s="15"/>
      <c r="T305"/>
      <c r="U305" s="542">
        <v>245</v>
      </c>
      <c r="V305" s="733"/>
      <c r="W305" s="569"/>
      <c r="X305"/>
      <c r="Y305"/>
      <c r="Z305"/>
      <c r="AA305"/>
      <c r="AB305"/>
      <c r="AC305"/>
      <c r="AD305"/>
      <c r="AE305"/>
      <c r="AF305"/>
      <c r="AG305"/>
      <c r="AH305"/>
      <c r="AI305"/>
      <c r="AJ305"/>
      <c r="AK305"/>
      <c r="AL305" s="15"/>
      <c r="AM305"/>
      <c r="AN305" s="542">
        <v>245</v>
      </c>
      <c r="AO305" s="733"/>
      <c r="AP305" s="569"/>
      <c r="AQ305"/>
      <c r="AR305"/>
      <c r="AS305"/>
      <c r="AT305"/>
      <c r="AU305"/>
      <c r="AV305"/>
      <c r="AW305"/>
      <c r="AX305"/>
      <c r="AY305"/>
      <c r="AZ305"/>
      <c r="BA305"/>
      <c r="BB305"/>
      <c r="BC305"/>
      <c r="BD305"/>
      <c r="BE305" s="15"/>
      <c r="BF305"/>
      <c r="BG305" s="542">
        <v>245</v>
      </c>
      <c r="BH305" s="733"/>
      <c r="BI305" s="569"/>
      <c r="BJ305"/>
      <c r="BK305"/>
      <c r="BL305"/>
      <c r="BM305"/>
      <c r="BN305"/>
      <c r="BO305"/>
      <c r="BP305"/>
      <c r="BQ305"/>
      <c r="BR305"/>
      <c r="BS305"/>
      <c r="BT305"/>
      <c r="BU305"/>
      <c r="BV305"/>
      <c r="BW305"/>
      <c r="BX305" s="15"/>
    </row>
    <row r="306" spans="1:76">
      <c r="A306"/>
      <c r="B306" s="542">
        <v>246</v>
      </c>
      <c r="C306" s="733"/>
      <c r="D306" s="569"/>
      <c r="E306"/>
      <c r="F306"/>
      <c r="G306"/>
      <c r="H306"/>
      <c r="I306"/>
      <c r="J306"/>
      <c r="K306"/>
      <c r="L306"/>
      <c r="M306"/>
      <c r="N306"/>
      <c r="O306"/>
      <c r="P306"/>
      <c r="Q306"/>
      <c r="R306"/>
      <c r="S306" s="15"/>
      <c r="T306"/>
      <c r="U306" s="542">
        <v>246</v>
      </c>
      <c r="V306" s="733"/>
      <c r="W306" s="569"/>
      <c r="X306"/>
      <c r="Y306"/>
      <c r="Z306"/>
      <c r="AA306"/>
      <c r="AB306"/>
      <c r="AC306"/>
      <c r="AD306"/>
      <c r="AE306"/>
      <c r="AF306"/>
      <c r="AG306"/>
      <c r="AH306"/>
      <c r="AI306"/>
      <c r="AJ306"/>
      <c r="AK306"/>
      <c r="AL306" s="15"/>
      <c r="AM306"/>
      <c r="AN306" s="542">
        <v>246</v>
      </c>
      <c r="AO306" s="733"/>
      <c r="AP306" s="569"/>
      <c r="AQ306"/>
      <c r="AR306"/>
      <c r="AS306"/>
      <c r="AT306"/>
      <c r="AU306"/>
      <c r="AV306"/>
      <c r="AW306"/>
      <c r="AX306"/>
      <c r="AY306"/>
      <c r="AZ306"/>
      <c r="BA306"/>
      <c r="BB306"/>
      <c r="BC306"/>
      <c r="BD306"/>
      <c r="BE306" s="15"/>
      <c r="BF306"/>
      <c r="BG306" s="542">
        <v>246</v>
      </c>
      <c r="BH306" s="733"/>
      <c r="BI306" s="569"/>
      <c r="BJ306"/>
      <c r="BK306"/>
      <c r="BL306"/>
      <c r="BM306"/>
      <c r="BN306"/>
      <c r="BO306"/>
      <c r="BP306"/>
      <c r="BQ306"/>
      <c r="BR306"/>
      <c r="BS306"/>
      <c r="BT306"/>
      <c r="BU306"/>
      <c r="BV306"/>
      <c r="BW306"/>
      <c r="BX306" s="15"/>
    </row>
    <row r="307" spans="1:76">
      <c r="A307"/>
      <c r="B307" s="542">
        <v>247</v>
      </c>
      <c r="C307" s="733"/>
      <c r="D307" s="569"/>
      <c r="E307"/>
      <c r="F307"/>
      <c r="G307"/>
      <c r="H307"/>
      <c r="I307"/>
      <c r="J307"/>
      <c r="K307"/>
      <c r="L307"/>
      <c r="M307"/>
      <c r="N307"/>
      <c r="O307"/>
      <c r="P307"/>
      <c r="Q307"/>
      <c r="R307"/>
      <c r="S307" s="15"/>
      <c r="T307"/>
      <c r="U307" s="542">
        <v>247</v>
      </c>
      <c r="V307" s="733"/>
      <c r="W307" s="569"/>
      <c r="X307"/>
      <c r="Y307"/>
      <c r="Z307"/>
      <c r="AA307"/>
      <c r="AB307"/>
      <c r="AC307"/>
      <c r="AD307"/>
      <c r="AE307"/>
      <c r="AF307"/>
      <c r="AG307"/>
      <c r="AH307"/>
      <c r="AI307"/>
      <c r="AJ307"/>
      <c r="AK307"/>
      <c r="AL307" s="15"/>
      <c r="AM307"/>
      <c r="AN307" s="542">
        <v>247</v>
      </c>
      <c r="AO307" s="733"/>
      <c r="AP307" s="569"/>
      <c r="AQ307"/>
      <c r="AR307"/>
      <c r="AS307"/>
      <c r="AT307"/>
      <c r="AU307"/>
      <c r="AV307"/>
      <c r="AW307"/>
      <c r="AX307"/>
      <c r="AY307"/>
      <c r="AZ307"/>
      <c r="BA307"/>
      <c r="BB307"/>
      <c r="BC307"/>
      <c r="BD307"/>
      <c r="BE307" s="15"/>
      <c r="BF307"/>
      <c r="BG307" s="542">
        <v>247</v>
      </c>
      <c r="BH307" s="733"/>
      <c r="BI307" s="569"/>
      <c r="BJ307"/>
      <c r="BK307"/>
      <c r="BL307"/>
      <c r="BM307"/>
      <c r="BN307"/>
      <c r="BO307"/>
      <c r="BP307"/>
      <c r="BQ307"/>
      <c r="BR307"/>
      <c r="BS307"/>
      <c r="BT307"/>
      <c r="BU307"/>
      <c r="BV307"/>
      <c r="BW307"/>
      <c r="BX307" s="15"/>
    </row>
    <row r="308" spans="1:76">
      <c r="A308"/>
      <c r="B308" s="542">
        <v>248</v>
      </c>
      <c r="C308" s="733"/>
      <c r="D308" s="569"/>
      <c r="E308"/>
      <c r="F308"/>
      <c r="G308"/>
      <c r="H308"/>
      <c r="I308"/>
      <c r="J308"/>
      <c r="K308"/>
      <c r="L308"/>
      <c r="M308"/>
      <c r="N308"/>
      <c r="O308"/>
      <c r="P308"/>
      <c r="Q308"/>
      <c r="R308"/>
      <c r="S308" s="15"/>
      <c r="T308"/>
      <c r="U308" s="542">
        <v>248</v>
      </c>
      <c r="V308" s="733"/>
      <c r="W308" s="569"/>
      <c r="X308"/>
      <c r="Y308"/>
      <c r="Z308"/>
      <c r="AA308"/>
      <c r="AB308"/>
      <c r="AC308"/>
      <c r="AD308"/>
      <c r="AE308"/>
      <c r="AF308"/>
      <c r="AG308"/>
      <c r="AH308"/>
      <c r="AI308"/>
      <c r="AJ308"/>
      <c r="AK308"/>
      <c r="AL308" s="15"/>
      <c r="AM308"/>
      <c r="AN308" s="542">
        <v>248</v>
      </c>
      <c r="AO308" s="733"/>
      <c r="AP308" s="569"/>
      <c r="AQ308"/>
      <c r="AR308"/>
      <c r="AS308"/>
      <c r="AT308"/>
      <c r="AU308"/>
      <c r="AV308"/>
      <c r="AW308"/>
      <c r="AX308"/>
      <c r="AY308"/>
      <c r="AZ308"/>
      <c r="BA308"/>
      <c r="BB308"/>
      <c r="BC308"/>
      <c r="BD308"/>
      <c r="BE308" s="15"/>
      <c r="BF308"/>
      <c r="BG308" s="542">
        <v>248</v>
      </c>
      <c r="BH308" s="733"/>
      <c r="BI308" s="569"/>
      <c r="BJ308"/>
      <c r="BK308"/>
      <c r="BL308"/>
      <c r="BM308"/>
      <c r="BN308"/>
      <c r="BO308"/>
      <c r="BP308"/>
      <c r="BQ308"/>
      <c r="BR308"/>
      <c r="BS308"/>
      <c r="BT308"/>
      <c r="BU308"/>
      <c r="BV308"/>
      <c r="BW308"/>
      <c r="BX308" s="15"/>
    </row>
    <row r="309" spans="1:76">
      <c r="A309"/>
      <c r="B309" s="542">
        <v>249</v>
      </c>
      <c r="C309" s="733"/>
      <c r="D309" s="569"/>
      <c r="E309"/>
      <c r="F309"/>
      <c r="G309"/>
      <c r="H309"/>
      <c r="I309"/>
      <c r="J309"/>
      <c r="K309"/>
      <c r="L309"/>
      <c r="M309"/>
      <c r="N309"/>
      <c r="O309"/>
      <c r="P309"/>
      <c r="Q309"/>
      <c r="R309"/>
      <c r="S309" s="15"/>
      <c r="T309"/>
      <c r="U309" s="542">
        <v>249</v>
      </c>
      <c r="V309" s="733"/>
      <c r="W309" s="569"/>
      <c r="X309"/>
      <c r="Y309"/>
      <c r="Z309"/>
      <c r="AA309"/>
      <c r="AB309"/>
      <c r="AC309"/>
      <c r="AD309"/>
      <c r="AE309"/>
      <c r="AF309"/>
      <c r="AG309"/>
      <c r="AH309"/>
      <c r="AI309"/>
      <c r="AJ309"/>
      <c r="AK309"/>
      <c r="AL309" s="15"/>
      <c r="AM309"/>
      <c r="AN309" s="542">
        <v>249</v>
      </c>
      <c r="AO309" s="733"/>
      <c r="AP309" s="569"/>
      <c r="AQ309"/>
      <c r="AR309"/>
      <c r="AS309"/>
      <c r="AT309"/>
      <c r="AU309"/>
      <c r="AV309"/>
      <c r="AW309"/>
      <c r="AX309"/>
      <c r="AY309"/>
      <c r="AZ309"/>
      <c r="BA309"/>
      <c r="BB309"/>
      <c r="BC309"/>
      <c r="BD309"/>
      <c r="BE309" s="15"/>
      <c r="BF309"/>
      <c r="BG309" s="542">
        <v>249</v>
      </c>
      <c r="BH309" s="733"/>
      <c r="BI309" s="569"/>
      <c r="BJ309"/>
      <c r="BK309"/>
      <c r="BL309"/>
      <c r="BM309"/>
      <c r="BN309"/>
      <c r="BO309"/>
      <c r="BP309"/>
      <c r="BQ309"/>
      <c r="BR309"/>
      <c r="BS309"/>
      <c r="BT309"/>
      <c r="BU309"/>
      <c r="BV309"/>
      <c r="BW309"/>
      <c r="BX309" s="15"/>
    </row>
    <row r="310" spans="1:76">
      <c r="A310"/>
      <c r="B310" s="542">
        <v>250</v>
      </c>
      <c r="C310" s="733"/>
      <c r="D310" s="569"/>
      <c r="E310"/>
      <c r="F310"/>
      <c r="G310"/>
      <c r="H310"/>
      <c r="I310"/>
      <c r="J310"/>
      <c r="K310"/>
      <c r="L310"/>
      <c r="M310"/>
      <c r="N310"/>
      <c r="O310"/>
      <c r="P310"/>
      <c r="Q310"/>
      <c r="R310"/>
      <c r="S310" s="15"/>
      <c r="T310"/>
      <c r="U310" s="542">
        <v>250</v>
      </c>
      <c r="V310" s="733"/>
      <c r="W310" s="569"/>
      <c r="X310"/>
      <c r="Y310"/>
      <c r="Z310"/>
      <c r="AA310"/>
      <c r="AB310"/>
      <c r="AC310"/>
      <c r="AD310"/>
      <c r="AE310"/>
      <c r="AF310"/>
      <c r="AG310"/>
      <c r="AH310"/>
      <c r="AI310"/>
      <c r="AJ310"/>
      <c r="AK310"/>
      <c r="AL310" s="15"/>
      <c r="AM310"/>
      <c r="AN310" s="542">
        <v>250</v>
      </c>
      <c r="AO310" s="733"/>
      <c r="AP310" s="569"/>
      <c r="AQ310"/>
      <c r="AR310"/>
      <c r="AS310"/>
      <c r="AT310"/>
      <c r="AU310"/>
      <c r="AV310"/>
      <c r="AW310"/>
      <c r="AX310"/>
      <c r="AY310"/>
      <c r="AZ310"/>
      <c r="BA310"/>
      <c r="BB310"/>
      <c r="BC310"/>
      <c r="BD310"/>
      <c r="BE310" s="15"/>
      <c r="BF310"/>
      <c r="BG310" s="542">
        <v>250</v>
      </c>
      <c r="BH310" s="733"/>
      <c r="BI310" s="569"/>
      <c r="BJ310"/>
      <c r="BK310"/>
      <c r="BL310"/>
      <c r="BM310"/>
      <c r="BN310"/>
      <c r="BO310"/>
      <c r="BP310"/>
      <c r="BQ310"/>
      <c r="BR310"/>
      <c r="BS310"/>
      <c r="BT310"/>
      <c r="BU310"/>
      <c r="BV310"/>
      <c r="BW310"/>
      <c r="BX310" s="15"/>
    </row>
    <row r="311" spans="1:76">
      <c r="A311"/>
      <c r="B311" s="542">
        <v>251</v>
      </c>
      <c r="C311" s="733"/>
      <c r="D311" s="569"/>
      <c r="E311"/>
      <c r="F311"/>
      <c r="G311"/>
      <c r="H311"/>
      <c r="I311"/>
      <c r="J311"/>
      <c r="K311"/>
      <c r="L311"/>
      <c r="M311"/>
      <c r="N311"/>
      <c r="O311"/>
      <c r="P311"/>
      <c r="Q311"/>
      <c r="R311"/>
      <c r="S311" s="15"/>
      <c r="T311"/>
      <c r="U311" s="542">
        <v>251</v>
      </c>
      <c r="V311" s="733"/>
      <c r="W311" s="569"/>
      <c r="X311"/>
      <c r="Y311"/>
      <c r="Z311"/>
      <c r="AA311"/>
      <c r="AB311"/>
      <c r="AC311"/>
      <c r="AD311"/>
      <c r="AE311"/>
      <c r="AF311"/>
      <c r="AG311"/>
      <c r="AH311"/>
      <c r="AI311"/>
      <c r="AJ311"/>
      <c r="AK311"/>
      <c r="AL311" s="15"/>
      <c r="AM311"/>
      <c r="AN311" s="542">
        <v>251</v>
      </c>
      <c r="AO311" s="733"/>
      <c r="AP311" s="569"/>
      <c r="AQ311"/>
      <c r="AR311"/>
      <c r="AS311"/>
      <c r="AT311"/>
      <c r="AU311"/>
      <c r="AV311"/>
      <c r="AW311"/>
      <c r="AX311"/>
      <c r="AY311"/>
      <c r="AZ311"/>
      <c r="BA311"/>
      <c r="BB311"/>
      <c r="BC311"/>
      <c r="BD311"/>
      <c r="BE311" s="15"/>
      <c r="BF311"/>
      <c r="BG311" s="542">
        <v>251</v>
      </c>
      <c r="BH311" s="733"/>
      <c r="BI311" s="569"/>
      <c r="BJ311"/>
      <c r="BK311"/>
      <c r="BL311"/>
      <c r="BM311"/>
      <c r="BN311"/>
      <c r="BO311"/>
      <c r="BP311"/>
      <c r="BQ311"/>
      <c r="BR311"/>
      <c r="BS311"/>
      <c r="BT311"/>
      <c r="BU311"/>
      <c r="BV311"/>
      <c r="BW311"/>
      <c r="BX311" s="15"/>
    </row>
    <row r="312" spans="1:76">
      <c r="A312"/>
      <c r="B312" s="542">
        <v>252</v>
      </c>
      <c r="C312" s="733"/>
      <c r="D312" s="569"/>
      <c r="E312"/>
      <c r="F312"/>
      <c r="G312"/>
      <c r="H312"/>
      <c r="I312"/>
      <c r="J312"/>
      <c r="K312"/>
      <c r="L312"/>
      <c r="M312"/>
      <c r="N312"/>
      <c r="O312"/>
      <c r="P312"/>
      <c r="Q312"/>
      <c r="R312"/>
      <c r="S312" s="15"/>
      <c r="T312"/>
      <c r="U312" s="542">
        <v>252</v>
      </c>
      <c r="V312" s="733"/>
      <c r="W312" s="569"/>
      <c r="X312"/>
      <c r="Y312"/>
      <c r="Z312"/>
      <c r="AA312"/>
      <c r="AB312"/>
      <c r="AC312"/>
      <c r="AD312"/>
      <c r="AE312"/>
      <c r="AF312"/>
      <c r="AG312"/>
      <c r="AH312"/>
      <c r="AI312"/>
      <c r="AJ312"/>
      <c r="AK312"/>
      <c r="AL312" s="15"/>
      <c r="AM312"/>
      <c r="AN312" s="542">
        <v>252</v>
      </c>
      <c r="AO312" s="733"/>
      <c r="AP312" s="569"/>
      <c r="AQ312"/>
      <c r="AR312"/>
      <c r="AS312"/>
      <c r="AT312"/>
      <c r="AU312"/>
      <c r="AV312"/>
      <c r="AW312"/>
      <c r="AX312"/>
      <c r="AY312"/>
      <c r="AZ312"/>
      <c r="BA312"/>
      <c r="BB312"/>
      <c r="BC312"/>
      <c r="BD312"/>
      <c r="BE312" s="15"/>
      <c r="BF312"/>
      <c r="BG312" s="542">
        <v>252</v>
      </c>
      <c r="BH312" s="733"/>
      <c r="BI312" s="569"/>
      <c r="BJ312"/>
      <c r="BK312"/>
      <c r="BL312"/>
      <c r="BM312"/>
      <c r="BN312"/>
      <c r="BO312"/>
      <c r="BP312"/>
      <c r="BQ312"/>
      <c r="BR312"/>
      <c r="BS312"/>
      <c r="BT312"/>
      <c r="BU312"/>
      <c r="BV312"/>
      <c r="BW312"/>
      <c r="BX312" s="15"/>
    </row>
    <row r="313" spans="1:76">
      <c r="A313"/>
      <c r="B313" s="542">
        <v>253</v>
      </c>
      <c r="C313" s="733"/>
      <c r="D313" s="569"/>
      <c r="E313"/>
      <c r="F313"/>
      <c r="G313"/>
      <c r="H313"/>
      <c r="I313"/>
      <c r="J313"/>
      <c r="K313"/>
      <c r="L313"/>
      <c r="M313"/>
      <c r="N313"/>
      <c r="O313"/>
      <c r="P313"/>
      <c r="Q313"/>
      <c r="R313"/>
      <c r="S313" s="15"/>
      <c r="T313"/>
      <c r="U313" s="542">
        <v>253</v>
      </c>
      <c r="V313" s="733"/>
      <c r="W313" s="569"/>
      <c r="X313"/>
      <c r="Y313"/>
      <c r="Z313"/>
      <c r="AA313"/>
      <c r="AB313"/>
      <c r="AC313"/>
      <c r="AD313"/>
      <c r="AE313"/>
      <c r="AF313"/>
      <c r="AG313"/>
      <c r="AH313"/>
      <c r="AI313"/>
      <c r="AJ313"/>
      <c r="AK313"/>
      <c r="AL313" s="15"/>
      <c r="AM313"/>
      <c r="AN313" s="542">
        <v>253</v>
      </c>
      <c r="AO313" s="733"/>
      <c r="AP313" s="569"/>
      <c r="AQ313"/>
      <c r="AR313"/>
      <c r="AS313"/>
      <c r="AT313"/>
      <c r="AU313"/>
      <c r="AV313"/>
      <c r="AW313"/>
      <c r="AX313"/>
      <c r="AY313"/>
      <c r="AZ313"/>
      <c r="BA313"/>
      <c r="BB313"/>
      <c r="BC313"/>
      <c r="BD313"/>
      <c r="BE313" s="15"/>
      <c r="BF313"/>
      <c r="BG313" s="542">
        <v>253</v>
      </c>
      <c r="BH313" s="733"/>
      <c r="BI313" s="569"/>
      <c r="BJ313"/>
      <c r="BK313"/>
      <c r="BL313"/>
      <c r="BM313"/>
      <c r="BN313"/>
      <c r="BO313"/>
      <c r="BP313"/>
      <c r="BQ313"/>
      <c r="BR313"/>
      <c r="BS313"/>
      <c r="BT313"/>
      <c r="BU313"/>
      <c r="BV313"/>
      <c r="BW313"/>
      <c r="BX313" s="15"/>
    </row>
    <row r="314" spans="1:76">
      <c r="A314"/>
      <c r="B314" s="542">
        <v>254</v>
      </c>
      <c r="C314" s="733"/>
      <c r="D314" s="569"/>
      <c r="E314"/>
      <c r="F314"/>
      <c r="G314"/>
      <c r="H314"/>
      <c r="I314"/>
      <c r="J314"/>
      <c r="K314"/>
      <c r="L314"/>
      <c r="M314"/>
      <c r="N314"/>
      <c r="O314"/>
      <c r="P314"/>
      <c r="Q314"/>
      <c r="R314"/>
      <c r="S314" s="15"/>
      <c r="T314"/>
      <c r="U314" s="542">
        <v>254</v>
      </c>
      <c r="V314" s="733"/>
      <c r="W314" s="569"/>
      <c r="X314"/>
      <c r="Y314"/>
      <c r="Z314"/>
      <c r="AA314"/>
      <c r="AB314"/>
      <c r="AC314"/>
      <c r="AD314"/>
      <c r="AE314"/>
      <c r="AF314"/>
      <c r="AG314"/>
      <c r="AH314"/>
      <c r="AI314"/>
      <c r="AJ314"/>
      <c r="AK314"/>
      <c r="AL314" s="15"/>
      <c r="AM314"/>
      <c r="AN314" s="542">
        <v>254</v>
      </c>
      <c r="AO314" s="733"/>
      <c r="AP314" s="569"/>
      <c r="AQ314"/>
      <c r="AR314"/>
      <c r="AS314"/>
      <c r="AT314"/>
      <c r="AU314"/>
      <c r="AV314"/>
      <c r="AW314"/>
      <c r="AX314"/>
      <c r="AY314"/>
      <c r="AZ314"/>
      <c r="BA314"/>
      <c r="BB314"/>
      <c r="BC314"/>
      <c r="BD314"/>
      <c r="BE314" s="15"/>
      <c r="BF314"/>
      <c r="BG314" s="542">
        <v>254</v>
      </c>
      <c r="BH314" s="733"/>
      <c r="BI314" s="569"/>
      <c r="BJ314"/>
      <c r="BK314"/>
      <c r="BL314"/>
      <c r="BM314"/>
      <c r="BN314"/>
      <c r="BO314"/>
      <c r="BP314"/>
      <c r="BQ314"/>
      <c r="BR314"/>
      <c r="BS314"/>
      <c r="BT314"/>
      <c r="BU314"/>
      <c r="BV314"/>
      <c r="BW314"/>
      <c r="BX314" s="15"/>
    </row>
    <row r="315" spans="1:76">
      <c r="A315"/>
      <c r="B315" s="542">
        <v>255</v>
      </c>
      <c r="C315" s="733"/>
      <c r="D315" s="569"/>
      <c r="E315"/>
      <c r="F315"/>
      <c r="G315"/>
      <c r="H315"/>
      <c r="I315"/>
      <c r="J315"/>
      <c r="K315"/>
      <c r="L315"/>
      <c r="M315"/>
      <c r="N315"/>
      <c r="O315"/>
      <c r="P315"/>
      <c r="Q315"/>
      <c r="R315"/>
      <c r="S315" s="15"/>
      <c r="T315"/>
      <c r="U315" s="542">
        <v>255</v>
      </c>
      <c r="V315" s="733"/>
      <c r="W315" s="569"/>
      <c r="X315"/>
      <c r="Y315"/>
      <c r="Z315"/>
      <c r="AA315"/>
      <c r="AB315"/>
      <c r="AC315"/>
      <c r="AD315"/>
      <c r="AE315"/>
      <c r="AF315"/>
      <c r="AG315"/>
      <c r="AH315"/>
      <c r="AI315"/>
      <c r="AJ315"/>
      <c r="AK315"/>
      <c r="AL315" s="15"/>
      <c r="AM315"/>
      <c r="AN315" s="542">
        <v>255</v>
      </c>
      <c r="AO315" s="733"/>
      <c r="AP315" s="569"/>
      <c r="AQ315"/>
      <c r="AR315"/>
      <c r="AS315"/>
      <c r="AT315"/>
      <c r="AU315"/>
      <c r="AV315"/>
      <c r="AW315"/>
      <c r="AX315"/>
      <c r="AY315"/>
      <c r="AZ315"/>
      <c r="BA315"/>
      <c r="BB315"/>
      <c r="BC315"/>
      <c r="BD315"/>
      <c r="BE315" s="15"/>
      <c r="BF315"/>
      <c r="BG315" s="542">
        <v>255</v>
      </c>
      <c r="BH315" s="733"/>
      <c r="BI315" s="569"/>
      <c r="BJ315"/>
      <c r="BK315"/>
      <c r="BL315"/>
      <c r="BM315"/>
      <c r="BN315"/>
      <c r="BO315"/>
      <c r="BP315"/>
      <c r="BQ315"/>
      <c r="BR315"/>
      <c r="BS315"/>
      <c r="BT315"/>
      <c r="BU315"/>
      <c r="BV315"/>
      <c r="BW315"/>
      <c r="BX315" s="15"/>
    </row>
    <row r="316" spans="1:76">
      <c r="A316"/>
      <c r="B316" s="542">
        <v>256</v>
      </c>
      <c r="C316" s="733"/>
      <c r="D316" s="569"/>
      <c r="E316"/>
      <c r="F316"/>
      <c r="G316"/>
      <c r="H316"/>
      <c r="I316"/>
      <c r="J316"/>
      <c r="K316"/>
      <c r="L316"/>
      <c r="M316"/>
      <c r="N316"/>
      <c r="O316"/>
      <c r="P316"/>
      <c r="Q316"/>
      <c r="R316"/>
      <c r="S316" s="15"/>
      <c r="T316"/>
      <c r="U316" s="542">
        <v>256</v>
      </c>
      <c r="V316" s="733"/>
      <c r="W316" s="569"/>
      <c r="X316"/>
      <c r="Y316"/>
      <c r="Z316"/>
      <c r="AA316"/>
      <c r="AB316"/>
      <c r="AC316"/>
      <c r="AD316"/>
      <c r="AE316"/>
      <c r="AF316"/>
      <c r="AG316"/>
      <c r="AH316"/>
      <c r="AI316"/>
      <c r="AJ316"/>
      <c r="AK316"/>
      <c r="AL316" s="15"/>
      <c r="AM316"/>
      <c r="AN316" s="542">
        <v>256</v>
      </c>
      <c r="AO316" s="733"/>
      <c r="AP316" s="569"/>
      <c r="AQ316"/>
      <c r="AR316"/>
      <c r="AS316"/>
      <c r="AT316"/>
      <c r="AU316"/>
      <c r="AV316"/>
      <c r="AW316"/>
      <c r="AX316"/>
      <c r="AY316"/>
      <c r="AZ316"/>
      <c r="BA316"/>
      <c r="BB316"/>
      <c r="BC316"/>
      <c r="BD316"/>
      <c r="BE316" s="15"/>
      <c r="BF316"/>
      <c r="BG316" s="542">
        <v>256</v>
      </c>
      <c r="BH316" s="733"/>
      <c r="BI316" s="569"/>
      <c r="BJ316"/>
      <c r="BK316"/>
      <c r="BL316"/>
      <c r="BM316"/>
      <c r="BN316"/>
      <c r="BO316"/>
      <c r="BP316"/>
      <c r="BQ316"/>
      <c r="BR316"/>
      <c r="BS316"/>
      <c r="BT316"/>
      <c r="BU316"/>
      <c r="BV316"/>
      <c r="BW316"/>
      <c r="BX316" s="15"/>
    </row>
    <row r="317" spans="1:76">
      <c r="A317"/>
      <c r="B317" s="542">
        <v>257</v>
      </c>
      <c r="C317" s="733"/>
      <c r="D317" s="569"/>
      <c r="E317"/>
      <c r="F317"/>
      <c r="G317"/>
      <c r="H317"/>
      <c r="I317"/>
      <c r="J317"/>
      <c r="K317"/>
      <c r="L317"/>
      <c r="M317"/>
      <c r="N317"/>
      <c r="O317"/>
      <c r="P317"/>
      <c r="Q317"/>
      <c r="R317"/>
      <c r="S317" s="15"/>
      <c r="T317"/>
      <c r="U317" s="542">
        <v>257</v>
      </c>
      <c r="V317" s="733"/>
      <c r="W317" s="569"/>
      <c r="X317"/>
      <c r="Y317"/>
      <c r="Z317"/>
      <c r="AA317"/>
      <c r="AB317"/>
      <c r="AC317"/>
      <c r="AD317"/>
      <c r="AE317"/>
      <c r="AF317"/>
      <c r="AG317"/>
      <c r="AH317"/>
      <c r="AI317"/>
      <c r="AJ317"/>
      <c r="AK317"/>
      <c r="AL317" s="15"/>
      <c r="AM317"/>
      <c r="AN317" s="542">
        <v>257</v>
      </c>
      <c r="AO317" s="733"/>
      <c r="AP317" s="569"/>
      <c r="AQ317"/>
      <c r="AR317"/>
      <c r="AS317"/>
      <c r="AT317"/>
      <c r="AU317"/>
      <c r="AV317"/>
      <c r="AW317"/>
      <c r="AX317"/>
      <c r="AY317"/>
      <c r="AZ317"/>
      <c r="BA317"/>
      <c r="BB317"/>
      <c r="BC317"/>
      <c r="BD317"/>
      <c r="BE317" s="15"/>
      <c r="BF317"/>
      <c r="BG317" s="542">
        <v>257</v>
      </c>
      <c r="BH317" s="733"/>
      <c r="BI317" s="569"/>
      <c r="BJ317"/>
      <c r="BK317"/>
      <c r="BL317"/>
      <c r="BM317"/>
      <c r="BN317"/>
      <c r="BO317"/>
      <c r="BP317"/>
      <c r="BQ317"/>
      <c r="BR317"/>
      <c r="BS317"/>
      <c r="BT317"/>
      <c r="BU317"/>
      <c r="BV317"/>
      <c r="BW317"/>
      <c r="BX317" s="15"/>
    </row>
    <row r="318" spans="1:76">
      <c r="A318"/>
      <c r="B318" s="542">
        <v>258</v>
      </c>
      <c r="C318" s="733"/>
      <c r="D318" s="569"/>
      <c r="E318"/>
      <c r="F318"/>
      <c r="G318"/>
      <c r="H318"/>
      <c r="I318"/>
      <c r="J318"/>
      <c r="K318"/>
      <c r="L318"/>
      <c r="M318"/>
      <c r="N318"/>
      <c r="O318"/>
      <c r="P318"/>
      <c r="Q318"/>
      <c r="R318"/>
      <c r="S318" s="15"/>
      <c r="T318"/>
      <c r="U318" s="542">
        <v>258</v>
      </c>
      <c r="V318" s="733"/>
      <c r="W318" s="569"/>
      <c r="X318"/>
      <c r="Y318"/>
      <c r="Z318"/>
      <c r="AA318"/>
      <c r="AB318"/>
      <c r="AC318"/>
      <c r="AD318"/>
      <c r="AE318"/>
      <c r="AF318"/>
      <c r="AG318"/>
      <c r="AH318"/>
      <c r="AI318"/>
      <c r="AJ318"/>
      <c r="AK318"/>
      <c r="AL318" s="15"/>
      <c r="AM318"/>
      <c r="AN318" s="542">
        <v>258</v>
      </c>
      <c r="AO318" s="733"/>
      <c r="AP318" s="569"/>
      <c r="AQ318"/>
      <c r="AR318"/>
      <c r="AS318"/>
      <c r="AT318"/>
      <c r="AU318"/>
      <c r="AV318"/>
      <c r="AW318"/>
      <c r="AX318"/>
      <c r="AY318"/>
      <c r="AZ318"/>
      <c r="BA318"/>
      <c r="BB318"/>
      <c r="BC318"/>
      <c r="BD318"/>
      <c r="BE318" s="15"/>
      <c r="BF318"/>
      <c r="BG318" s="542">
        <v>258</v>
      </c>
      <c r="BH318" s="733"/>
      <c r="BI318" s="569"/>
      <c r="BJ318"/>
      <c r="BK318"/>
      <c r="BL318"/>
      <c r="BM318"/>
      <c r="BN318"/>
      <c r="BO318"/>
      <c r="BP318"/>
      <c r="BQ318"/>
      <c r="BR318"/>
      <c r="BS318"/>
      <c r="BT318"/>
      <c r="BU318"/>
      <c r="BV318"/>
      <c r="BW318"/>
      <c r="BX318" s="15"/>
    </row>
    <row r="319" spans="1:76">
      <c r="A319"/>
      <c r="B319" s="542">
        <v>259</v>
      </c>
      <c r="C319" s="733"/>
      <c r="D319" s="569"/>
      <c r="E319"/>
      <c r="F319"/>
      <c r="G319"/>
      <c r="H319"/>
      <c r="I319"/>
      <c r="J319"/>
      <c r="K319"/>
      <c r="L319"/>
      <c r="M319"/>
      <c r="N319"/>
      <c r="O319"/>
      <c r="P319"/>
      <c r="Q319"/>
      <c r="R319"/>
      <c r="S319" s="15"/>
      <c r="T319"/>
      <c r="U319" s="542">
        <v>259</v>
      </c>
      <c r="V319" s="733"/>
      <c r="W319" s="569"/>
      <c r="X319"/>
      <c r="Y319"/>
      <c r="Z319"/>
      <c r="AA319"/>
      <c r="AB319"/>
      <c r="AC319"/>
      <c r="AD319"/>
      <c r="AE319"/>
      <c r="AF319"/>
      <c r="AG319"/>
      <c r="AH319"/>
      <c r="AI319"/>
      <c r="AJ319"/>
      <c r="AK319"/>
      <c r="AL319" s="15"/>
      <c r="AM319"/>
      <c r="AN319" s="542">
        <v>259</v>
      </c>
      <c r="AO319" s="733"/>
      <c r="AP319" s="569"/>
      <c r="AQ319"/>
      <c r="AR319"/>
      <c r="AS319"/>
      <c r="AT319"/>
      <c r="AU319"/>
      <c r="AV319"/>
      <c r="AW319"/>
      <c r="AX319"/>
      <c r="AY319"/>
      <c r="AZ319"/>
      <c r="BA319"/>
      <c r="BB319"/>
      <c r="BC319"/>
      <c r="BD319"/>
      <c r="BE319" s="15"/>
      <c r="BF319"/>
      <c r="BG319" s="542">
        <v>259</v>
      </c>
      <c r="BH319" s="733"/>
      <c r="BI319" s="569"/>
      <c r="BJ319"/>
      <c r="BK319"/>
      <c r="BL319"/>
      <c r="BM319"/>
      <c r="BN319"/>
      <c r="BO319"/>
      <c r="BP319"/>
      <c r="BQ319"/>
      <c r="BR319"/>
      <c r="BS319"/>
      <c r="BT319"/>
      <c r="BU319"/>
      <c r="BV319"/>
      <c r="BW319"/>
      <c r="BX319" s="15"/>
    </row>
    <row r="320" spans="1:76">
      <c r="A320"/>
      <c r="B320" s="542">
        <v>260</v>
      </c>
      <c r="C320" s="733"/>
      <c r="D320" s="569"/>
      <c r="E320"/>
      <c r="F320"/>
      <c r="G320"/>
      <c r="H320"/>
      <c r="I320"/>
      <c r="J320"/>
      <c r="K320"/>
      <c r="L320"/>
      <c r="M320"/>
      <c r="N320"/>
      <c r="O320"/>
      <c r="P320"/>
      <c r="Q320"/>
      <c r="R320"/>
      <c r="S320" s="15"/>
      <c r="T320"/>
      <c r="U320" s="542">
        <v>260</v>
      </c>
      <c r="V320" s="733"/>
      <c r="W320" s="569"/>
      <c r="X320"/>
      <c r="Y320"/>
      <c r="Z320"/>
      <c r="AA320"/>
      <c r="AB320"/>
      <c r="AC320"/>
      <c r="AD320"/>
      <c r="AE320"/>
      <c r="AF320"/>
      <c r="AG320"/>
      <c r="AH320"/>
      <c r="AI320"/>
      <c r="AJ320"/>
      <c r="AK320"/>
      <c r="AL320" s="15"/>
      <c r="AM320"/>
      <c r="AN320" s="542">
        <v>260</v>
      </c>
      <c r="AO320" s="733"/>
      <c r="AP320" s="569"/>
      <c r="AQ320"/>
      <c r="AR320"/>
      <c r="AS320"/>
      <c r="AT320"/>
      <c r="AU320"/>
      <c r="AV320"/>
      <c r="AW320"/>
      <c r="AX320"/>
      <c r="AY320"/>
      <c r="AZ320"/>
      <c r="BA320"/>
      <c r="BB320"/>
      <c r="BC320"/>
      <c r="BD320"/>
      <c r="BE320" s="15"/>
      <c r="BF320"/>
      <c r="BG320" s="542">
        <v>260</v>
      </c>
      <c r="BH320" s="733"/>
      <c r="BI320" s="569"/>
      <c r="BJ320"/>
      <c r="BK320"/>
      <c r="BL320"/>
      <c r="BM320"/>
      <c r="BN320"/>
      <c r="BO320"/>
      <c r="BP320"/>
      <c r="BQ320"/>
      <c r="BR320"/>
      <c r="BS320"/>
      <c r="BT320"/>
      <c r="BU320"/>
      <c r="BV320"/>
      <c r="BW320"/>
      <c r="BX320" s="15"/>
    </row>
    <row r="321" spans="1:76">
      <c r="A321"/>
      <c r="B321" s="542">
        <v>261</v>
      </c>
      <c r="C321" s="733"/>
      <c r="D321" s="569"/>
      <c r="E321"/>
      <c r="F321"/>
      <c r="G321"/>
      <c r="H321"/>
      <c r="I321"/>
      <c r="J321"/>
      <c r="K321"/>
      <c r="L321"/>
      <c r="M321"/>
      <c r="N321"/>
      <c r="O321"/>
      <c r="P321"/>
      <c r="Q321"/>
      <c r="R321"/>
      <c r="S321" s="15"/>
      <c r="T321"/>
      <c r="U321" s="542">
        <v>261</v>
      </c>
      <c r="V321" s="733"/>
      <c r="W321" s="569"/>
      <c r="X321"/>
      <c r="Y321"/>
      <c r="Z321"/>
      <c r="AA321"/>
      <c r="AB321"/>
      <c r="AC321"/>
      <c r="AD321"/>
      <c r="AE321"/>
      <c r="AF321"/>
      <c r="AG321"/>
      <c r="AH321"/>
      <c r="AI321"/>
      <c r="AJ321"/>
      <c r="AK321"/>
      <c r="AL321" s="15"/>
      <c r="AM321"/>
      <c r="AN321" s="542">
        <v>261</v>
      </c>
      <c r="AO321" s="733"/>
      <c r="AP321" s="569"/>
      <c r="AQ321"/>
      <c r="AR321"/>
      <c r="AS321"/>
      <c r="AT321"/>
      <c r="AU321"/>
      <c r="AV321"/>
      <c r="AW321"/>
      <c r="AX321"/>
      <c r="AY321"/>
      <c r="AZ321"/>
      <c r="BA321"/>
      <c r="BB321"/>
      <c r="BC321"/>
      <c r="BD321"/>
      <c r="BE321" s="15"/>
      <c r="BF321"/>
      <c r="BG321" s="542">
        <v>261</v>
      </c>
      <c r="BH321" s="733"/>
      <c r="BI321" s="569"/>
      <c r="BJ321"/>
      <c r="BK321"/>
      <c r="BL321"/>
      <c r="BM321"/>
      <c r="BN321"/>
      <c r="BO321"/>
      <c r="BP321"/>
      <c r="BQ321"/>
      <c r="BR321"/>
      <c r="BS321"/>
      <c r="BT321"/>
      <c r="BU321"/>
      <c r="BV321"/>
      <c r="BW321"/>
      <c r="BX321" s="15"/>
    </row>
    <row r="322" spans="1:76">
      <c r="A322"/>
      <c r="B322" s="542">
        <v>262</v>
      </c>
      <c r="C322" s="733"/>
      <c r="D322" s="569"/>
      <c r="E322"/>
      <c r="F322"/>
      <c r="G322"/>
      <c r="H322"/>
      <c r="I322"/>
      <c r="J322"/>
      <c r="K322"/>
      <c r="L322"/>
      <c r="M322"/>
      <c r="N322"/>
      <c r="O322"/>
      <c r="P322"/>
      <c r="Q322"/>
      <c r="R322"/>
      <c r="S322" s="15"/>
      <c r="T322"/>
      <c r="U322" s="542">
        <v>262</v>
      </c>
      <c r="V322" s="733"/>
      <c r="W322" s="569"/>
      <c r="X322"/>
      <c r="Y322"/>
      <c r="Z322"/>
      <c r="AA322"/>
      <c r="AB322"/>
      <c r="AC322"/>
      <c r="AD322"/>
      <c r="AE322"/>
      <c r="AF322"/>
      <c r="AG322"/>
      <c r="AH322"/>
      <c r="AI322"/>
      <c r="AJ322"/>
      <c r="AK322"/>
      <c r="AL322" s="15"/>
      <c r="AM322"/>
      <c r="AN322" s="542">
        <v>262</v>
      </c>
      <c r="AO322" s="733"/>
      <c r="AP322" s="569"/>
      <c r="AQ322"/>
      <c r="AR322"/>
      <c r="AS322"/>
      <c r="AT322"/>
      <c r="AU322"/>
      <c r="AV322"/>
      <c r="AW322"/>
      <c r="AX322"/>
      <c r="AY322"/>
      <c r="AZ322"/>
      <c r="BA322"/>
      <c r="BB322"/>
      <c r="BC322"/>
      <c r="BD322"/>
      <c r="BE322" s="15"/>
      <c r="BF322"/>
      <c r="BG322" s="542">
        <v>262</v>
      </c>
      <c r="BH322" s="733"/>
      <c r="BI322" s="569"/>
      <c r="BJ322"/>
      <c r="BK322"/>
      <c r="BL322"/>
      <c r="BM322"/>
      <c r="BN322"/>
      <c r="BO322"/>
      <c r="BP322"/>
      <c r="BQ322"/>
      <c r="BR322"/>
      <c r="BS322"/>
      <c r="BT322"/>
      <c r="BU322"/>
      <c r="BV322"/>
      <c r="BW322"/>
      <c r="BX322" s="15"/>
    </row>
    <row r="323" spans="1:76">
      <c r="A323"/>
      <c r="B323" s="542">
        <v>263</v>
      </c>
      <c r="C323" s="733"/>
      <c r="D323" s="569"/>
      <c r="E323"/>
      <c r="F323"/>
      <c r="G323"/>
      <c r="H323"/>
      <c r="I323"/>
      <c r="J323"/>
      <c r="K323"/>
      <c r="L323"/>
      <c r="M323"/>
      <c r="N323"/>
      <c r="O323"/>
      <c r="P323"/>
      <c r="Q323"/>
      <c r="R323"/>
      <c r="S323" s="15"/>
      <c r="T323"/>
      <c r="U323" s="542">
        <v>263</v>
      </c>
      <c r="V323" s="733"/>
      <c r="W323" s="569"/>
      <c r="X323"/>
      <c r="Y323"/>
      <c r="Z323"/>
      <c r="AA323"/>
      <c r="AB323"/>
      <c r="AC323"/>
      <c r="AD323"/>
      <c r="AE323"/>
      <c r="AF323"/>
      <c r="AG323"/>
      <c r="AH323"/>
      <c r="AI323"/>
      <c r="AJ323"/>
      <c r="AK323"/>
      <c r="AL323" s="15"/>
      <c r="AM323"/>
      <c r="AN323" s="542">
        <v>263</v>
      </c>
      <c r="AO323" s="733"/>
      <c r="AP323" s="569"/>
      <c r="AQ323"/>
      <c r="AR323"/>
      <c r="AS323"/>
      <c r="AT323"/>
      <c r="AU323"/>
      <c r="AV323"/>
      <c r="AW323"/>
      <c r="AX323"/>
      <c r="AY323"/>
      <c r="AZ323"/>
      <c r="BA323"/>
      <c r="BB323"/>
      <c r="BC323"/>
      <c r="BD323"/>
      <c r="BE323" s="15"/>
      <c r="BF323"/>
      <c r="BG323" s="542">
        <v>263</v>
      </c>
      <c r="BH323" s="733"/>
      <c r="BI323" s="569"/>
      <c r="BJ323"/>
      <c r="BK323"/>
      <c r="BL323"/>
      <c r="BM323"/>
      <c r="BN323"/>
      <c r="BO323"/>
      <c r="BP323"/>
      <c r="BQ323"/>
      <c r="BR323"/>
      <c r="BS323"/>
      <c r="BT323"/>
      <c r="BU323"/>
      <c r="BV323"/>
      <c r="BW323"/>
      <c r="BX323" s="15"/>
    </row>
    <row r="324" spans="1:76">
      <c r="A324"/>
      <c r="B324" s="542">
        <v>264</v>
      </c>
      <c r="C324" s="733"/>
      <c r="D324" s="569"/>
      <c r="E324"/>
      <c r="F324"/>
      <c r="G324"/>
      <c r="H324"/>
      <c r="I324"/>
      <c r="J324"/>
      <c r="K324"/>
      <c r="L324"/>
      <c r="M324"/>
      <c r="N324"/>
      <c r="O324"/>
      <c r="P324"/>
      <c r="Q324"/>
      <c r="R324"/>
      <c r="S324" s="15"/>
      <c r="T324"/>
      <c r="U324" s="542">
        <v>264</v>
      </c>
      <c r="V324" s="733"/>
      <c r="W324" s="569"/>
      <c r="X324"/>
      <c r="Y324"/>
      <c r="Z324"/>
      <c r="AA324"/>
      <c r="AB324"/>
      <c r="AC324"/>
      <c r="AD324"/>
      <c r="AE324"/>
      <c r="AF324"/>
      <c r="AG324"/>
      <c r="AH324"/>
      <c r="AI324"/>
      <c r="AJ324"/>
      <c r="AK324"/>
      <c r="AL324" s="15"/>
      <c r="AM324"/>
      <c r="AN324" s="542">
        <v>264</v>
      </c>
      <c r="AO324" s="733"/>
      <c r="AP324" s="569"/>
      <c r="AQ324"/>
      <c r="AR324"/>
      <c r="AS324"/>
      <c r="AT324"/>
      <c r="AU324"/>
      <c r="AV324"/>
      <c r="AW324"/>
      <c r="AX324"/>
      <c r="AY324"/>
      <c r="AZ324"/>
      <c r="BA324"/>
      <c r="BB324"/>
      <c r="BC324"/>
      <c r="BD324"/>
      <c r="BE324" s="15"/>
      <c r="BF324"/>
      <c r="BG324" s="542">
        <v>264</v>
      </c>
      <c r="BH324" s="733"/>
      <c r="BI324" s="569"/>
      <c r="BJ324"/>
      <c r="BK324"/>
      <c r="BL324"/>
      <c r="BM324"/>
      <c r="BN324"/>
      <c r="BO324"/>
      <c r="BP324"/>
      <c r="BQ324"/>
      <c r="BR324"/>
      <c r="BS324"/>
      <c r="BT324"/>
      <c r="BU324"/>
      <c r="BV324"/>
      <c r="BW324"/>
      <c r="BX324" s="15"/>
    </row>
    <row r="325" spans="1:76">
      <c r="A325"/>
      <c r="B325" s="542">
        <v>265</v>
      </c>
      <c r="C325" s="733"/>
      <c r="D325" s="569"/>
      <c r="E325"/>
      <c r="F325"/>
      <c r="G325"/>
      <c r="H325"/>
      <c r="I325"/>
      <c r="J325"/>
      <c r="K325"/>
      <c r="L325"/>
      <c r="M325"/>
      <c r="N325"/>
      <c r="O325"/>
      <c r="P325"/>
      <c r="Q325"/>
      <c r="R325"/>
      <c r="S325" s="15"/>
      <c r="T325"/>
      <c r="U325" s="542">
        <v>265</v>
      </c>
      <c r="V325" s="733"/>
      <c r="W325" s="569"/>
      <c r="X325"/>
      <c r="Y325"/>
      <c r="Z325"/>
      <c r="AA325"/>
      <c r="AB325"/>
      <c r="AC325"/>
      <c r="AD325"/>
      <c r="AE325"/>
      <c r="AF325"/>
      <c r="AG325"/>
      <c r="AH325"/>
      <c r="AI325"/>
      <c r="AJ325"/>
      <c r="AK325"/>
      <c r="AL325" s="15"/>
      <c r="AM325"/>
      <c r="AN325" s="542">
        <v>265</v>
      </c>
      <c r="AO325" s="733"/>
      <c r="AP325" s="569"/>
      <c r="AQ325"/>
      <c r="AR325"/>
      <c r="AS325"/>
      <c r="AT325"/>
      <c r="AU325"/>
      <c r="AV325"/>
      <c r="AW325"/>
      <c r="AX325"/>
      <c r="AY325"/>
      <c r="AZ325"/>
      <c r="BA325"/>
      <c r="BB325"/>
      <c r="BC325"/>
      <c r="BD325"/>
      <c r="BE325" s="15"/>
      <c r="BF325"/>
      <c r="BG325" s="542">
        <v>265</v>
      </c>
      <c r="BH325" s="733"/>
      <c r="BI325" s="569"/>
      <c r="BJ325"/>
      <c r="BK325"/>
      <c r="BL325"/>
      <c r="BM325"/>
      <c r="BN325"/>
      <c r="BO325"/>
      <c r="BP325"/>
      <c r="BQ325"/>
      <c r="BR325"/>
      <c r="BS325"/>
      <c r="BT325"/>
      <c r="BU325"/>
      <c r="BV325"/>
      <c r="BW325"/>
      <c r="BX325" s="15"/>
    </row>
    <row r="326" spans="1:76">
      <c r="A326"/>
      <c r="B326" s="542">
        <v>266</v>
      </c>
      <c r="C326" s="733"/>
      <c r="D326" s="569"/>
      <c r="E326"/>
      <c r="F326"/>
      <c r="G326"/>
      <c r="H326"/>
      <c r="I326"/>
      <c r="J326"/>
      <c r="K326"/>
      <c r="L326"/>
      <c r="M326"/>
      <c r="N326"/>
      <c r="O326"/>
      <c r="P326"/>
      <c r="Q326"/>
      <c r="R326"/>
      <c r="S326" s="15"/>
      <c r="T326"/>
      <c r="U326" s="542">
        <v>266</v>
      </c>
      <c r="V326" s="733"/>
      <c r="W326" s="569"/>
      <c r="X326"/>
      <c r="Y326"/>
      <c r="Z326"/>
      <c r="AA326"/>
      <c r="AB326"/>
      <c r="AC326"/>
      <c r="AD326"/>
      <c r="AE326"/>
      <c r="AF326"/>
      <c r="AG326"/>
      <c r="AH326"/>
      <c r="AI326"/>
      <c r="AJ326"/>
      <c r="AK326"/>
      <c r="AL326" s="15"/>
      <c r="AM326"/>
      <c r="AN326" s="542">
        <v>266</v>
      </c>
      <c r="AO326" s="733"/>
      <c r="AP326" s="569"/>
      <c r="AQ326"/>
      <c r="AR326"/>
      <c r="AS326"/>
      <c r="AT326"/>
      <c r="AU326"/>
      <c r="AV326"/>
      <c r="AW326"/>
      <c r="AX326"/>
      <c r="AY326"/>
      <c r="AZ326"/>
      <c r="BA326"/>
      <c r="BB326"/>
      <c r="BC326"/>
      <c r="BD326"/>
      <c r="BE326" s="15"/>
      <c r="BF326"/>
      <c r="BG326" s="542">
        <v>266</v>
      </c>
      <c r="BH326" s="733"/>
      <c r="BI326" s="569"/>
      <c r="BJ326"/>
      <c r="BK326"/>
      <c r="BL326"/>
      <c r="BM326"/>
      <c r="BN326"/>
      <c r="BO326"/>
      <c r="BP326"/>
      <c r="BQ326"/>
      <c r="BR326"/>
      <c r="BS326"/>
      <c r="BT326"/>
      <c r="BU326"/>
      <c r="BV326"/>
      <c r="BW326"/>
      <c r="BX326" s="15"/>
    </row>
    <row r="327" spans="1:76">
      <c r="A327"/>
      <c r="B327" s="542">
        <v>267</v>
      </c>
      <c r="C327" s="733"/>
      <c r="D327" s="569"/>
      <c r="E327"/>
      <c r="F327"/>
      <c r="G327"/>
      <c r="H327"/>
      <c r="I327"/>
      <c r="J327"/>
      <c r="K327"/>
      <c r="L327"/>
      <c r="M327"/>
      <c r="N327"/>
      <c r="O327"/>
      <c r="P327"/>
      <c r="Q327"/>
      <c r="R327"/>
      <c r="S327" s="15"/>
      <c r="T327"/>
      <c r="U327" s="542">
        <v>267</v>
      </c>
      <c r="V327" s="733"/>
      <c r="W327" s="569"/>
      <c r="X327"/>
      <c r="Y327"/>
      <c r="Z327"/>
      <c r="AA327"/>
      <c r="AB327"/>
      <c r="AC327"/>
      <c r="AD327"/>
      <c r="AE327"/>
      <c r="AF327"/>
      <c r="AG327"/>
      <c r="AH327"/>
      <c r="AI327"/>
      <c r="AJ327"/>
      <c r="AK327"/>
      <c r="AL327" s="15"/>
      <c r="AM327"/>
      <c r="AN327" s="542">
        <v>267</v>
      </c>
      <c r="AO327" s="733"/>
      <c r="AP327" s="569"/>
      <c r="AQ327"/>
      <c r="AR327"/>
      <c r="AS327"/>
      <c r="AT327"/>
      <c r="AU327"/>
      <c r="AV327"/>
      <c r="AW327"/>
      <c r="AX327"/>
      <c r="AY327"/>
      <c r="AZ327"/>
      <c r="BA327"/>
      <c r="BB327"/>
      <c r="BC327"/>
      <c r="BD327"/>
      <c r="BE327" s="15"/>
      <c r="BF327"/>
      <c r="BG327" s="542">
        <v>267</v>
      </c>
      <c r="BH327" s="733"/>
      <c r="BI327" s="569"/>
      <c r="BJ327"/>
      <c r="BK327"/>
      <c r="BL327"/>
      <c r="BM327"/>
      <c r="BN327"/>
      <c r="BO327"/>
      <c r="BP327"/>
      <c r="BQ327"/>
      <c r="BR327"/>
      <c r="BS327"/>
      <c r="BT327"/>
      <c r="BU327"/>
      <c r="BV327"/>
      <c r="BW327"/>
      <c r="BX327" s="15"/>
    </row>
    <row r="328" spans="1:76">
      <c r="A328"/>
      <c r="B328" s="542">
        <v>268</v>
      </c>
      <c r="C328" s="733"/>
      <c r="D328" s="569"/>
      <c r="E328"/>
      <c r="F328"/>
      <c r="G328"/>
      <c r="H328"/>
      <c r="I328"/>
      <c r="J328"/>
      <c r="K328"/>
      <c r="L328"/>
      <c r="M328"/>
      <c r="N328"/>
      <c r="O328"/>
      <c r="P328"/>
      <c r="Q328"/>
      <c r="R328"/>
      <c r="S328" s="15"/>
      <c r="T328"/>
      <c r="U328" s="542">
        <v>268</v>
      </c>
      <c r="V328" s="733"/>
      <c r="W328" s="569"/>
      <c r="X328"/>
      <c r="Y328"/>
      <c r="Z328"/>
      <c r="AA328"/>
      <c r="AB328"/>
      <c r="AC328"/>
      <c r="AD328"/>
      <c r="AE328"/>
      <c r="AF328"/>
      <c r="AG328"/>
      <c r="AH328"/>
      <c r="AI328"/>
      <c r="AJ328"/>
      <c r="AK328"/>
      <c r="AL328" s="15"/>
      <c r="AM328"/>
      <c r="AN328" s="542">
        <v>268</v>
      </c>
      <c r="AO328" s="733"/>
      <c r="AP328" s="569"/>
      <c r="AQ328"/>
      <c r="AR328"/>
      <c r="AS328"/>
      <c r="AT328"/>
      <c r="AU328"/>
      <c r="AV328"/>
      <c r="AW328"/>
      <c r="AX328"/>
      <c r="AY328"/>
      <c r="AZ328"/>
      <c r="BA328"/>
      <c r="BB328"/>
      <c r="BC328"/>
      <c r="BD328"/>
      <c r="BE328" s="15"/>
      <c r="BF328"/>
      <c r="BG328" s="542">
        <v>268</v>
      </c>
      <c r="BH328" s="733"/>
      <c r="BI328" s="569"/>
      <c r="BJ328"/>
      <c r="BK328"/>
      <c r="BL328"/>
      <c r="BM328"/>
      <c r="BN328"/>
      <c r="BO328"/>
      <c r="BP328"/>
      <c r="BQ328"/>
      <c r="BR328"/>
      <c r="BS328"/>
      <c r="BT328"/>
      <c r="BU328"/>
      <c r="BV328"/>
      <c r="BW328"/>
      <c r="BX328" s="15"/>
    </row>
    <row r="329" spans="1:76">
      <c r="A329"/>
      <c r="B329" s="542">
        <v>269</v>
      </c>
      <c r="C329" s="733"/>
      <c r="D329" s="569"/>
      <c r="E329"/>
      <c r="F329"/>
      <c r="G329"/>
      <c r="H329"/>
      <c r="I329"/>
      <c r="J329"/>
      <c r="K329"/>
      <c r="L329"/>
      <c r="M329"/>
      <c r="N329"/>
      <c r="O329"/>
      <c r="P329"/>
      <c r="Q329"/>
      <c r="R329"/>
      <c r="S329" s="15"/>
      <c r="T329"/>
      <c r="U329" s="542">
        <v>269</v>
      </c>
      <c r="V329" s="733"/>
      <c r="W329" s="569"/>
      <c r="X329"/>
      <c r="Y329"/>
      <c r="Z329"/>
      <c r="AA329"/>
      <c r="AB329"/>
      <c r="AC329"/>
      <c r="AD329"/>
      <c r="AE329"/>
      <c r="AF329"/>
      <c r="AG329"/>
      <c r="AH329"/>
      <c r="AI329"/>
      <c r="AJ329"/>
      <c r="AK329"/>
      <c r="AL329" s="15"/>
      <c r="AM329"/>
      <c r="AN329" s="542">
        <v>269</v>
      </c>
      <c r="AO329" s="733"/>
      <c r="AP329" s="569"/>
      <c r="AQ329"/>
      <c r="AR329"/>
      <c r="AS329"/>
      <c r="AT329"/>
      <c r="AU329"/>
      <c r="AV329"/>
      <c r="AW329"/>
      <c r="AX329"/>
      <c r="AY329"/>
      <c r="AZ329"/>
      <c r="BA329"/>
      <c r="BB329"/>
      <c r="BC329"/>
      <c r="BD329"/>
      <c r="BE329" s="15"/>
      <c r="BF329"/>
      <c r="BG329" s="542">
        <v>269</v>
      </c>
      <c r="BH329" s="733"/>
      <c r="BI329" s="569"/>
      <c r="BJ329"/>
      <c r="BK329"/>
      <c r="BL329"/>
      <c r="BM329"/>
      <c r="BN329"/>
      <c r="BO329"/>
      <c r="BP329"/>
      <c r="BQ329"/>
      <c r="BR329"/>
      <c r="BS329"/>
      <c r="BT329"/>
      <c r="BU329"/>
      <c r="BV329"/>
      <c r="BW329"/>
      <c r="BX329" s="15"/>
    </row>
    <row r="330" spans="1:76">
      <c r="A330"/>
      <c r="B330" s="542">
        <v>270</v>
      </c>
      <c r="C330" s="733"/>
      <c r="D330" s="569"/>
      <c r="E330"/>
      <c r="F330"/>
      <c r="G330"/>
      <c r="H330"/>
      <c r="I330"/>
      <c r="J330"/>
      <c r="K330"/>
      <c r="L330"/>
      <c r="M330"/>
      <c r="N330"/>
      <c r="O330"/>
      <c r="P330"/>
      <c r="Q330"/>
      <c r="R330"/>
      <c r="S330" s="15"/>
      <c r="T330"/>
      <c r="U330" s="542">
        <v>270</v>
      </c>
      <c r="V330" s="733"/>
      <c r="W330" s="569"/>
      <c r="X330"/>
      <c r="Y330"/>
      <c r="Z330"/>
      <c r="AA330"/>
      <c r="AB330"/>
      <c r="AC330"/>
      <c r="AD330"/>
      <c r="AE330"/>
      <c r="AF330"/>
      <c r="AG330"/>
      <c r="AH330"/>
      <c r="AI330"/>
      <c r="AJ330"/>
      <c r="AK330"/>
      <c r="AL330" s="15"/>
      <c r="AM330"/>
      <c r="AN330" s="542">
        <v>270</v>
      </c>
      <c r="AO330" s="733"/>
      <c r="AP330" s="569"/>
      <c r="AQ330"/>
      <c r="AR330"/>
      <c r="AS330"/>
      <c r="AT330"/>
      <c r="AU330"/>
      <c r="AV330"/>
      <c r="AW330"/>
      <c r="AX330"/>
      <c r="AY330"/>
      <c r="AZ330"/>
      <c r="BA330"/>
      <c r="BB330"/>
      <c r="BC330"/>
      <c r="BD330"/>
      <c r="BE330" s="15"/>
      <c r="BF330"/>
      <c r="BG330" s="542">
        <v>270</v>
      </c>
      <c r="BH330" s="733"/>
      <c r="BI330" s="569"/>
      <c r="BJ330"/>
      <c r="BK330"/>
      <c r="BL330"/>
      <c r="BM330"/>
      <c r="BN330"/>
      <c r="BO330"/>
      <c r="BP330"/>
      <c r="BQ330"/>
      <c r="BR330"/>
      <c r="BS330"/>
      <c r="BT330"/>
      <c r="BU330"/>
      <c r="BV330"/>
      <c r="BW330"/>
      <c r="BX330" s="15"/>
    </row>
    <row r="331" spans="1:76">
      <c r="A331"/>
      <c r="B331" s="542">
        <v>271</v>
      </c>
      <c r="C331" s="733"/>
      <c r="D331" s="569"/>
      <c r="E331"/>
      <c r="F331"/>
      <c r="G331"/>
      <c r="H331"/>
      <c r="I331"/>
      <c r="J331"/>
      <c r="K331"/>
      <c r="L331"/>
      <c r="M331"/>
      <c r="N331"/>
      <c r="O331"/>
      <c r="P331"/>
      <c r="Q331"/>
      <c r="R331"/>
      <c r="S331" s="15"/>
      <c r="T331"/>
      <c r="U331" s="542">
        <v>271</v>
      </c>
      <c r="V331" s="733"/>
      <c r="W331" s="569"/>
      <c r="X331"/>
      <c r="Y331"/>
      <c r="Z331"/>
      <c r="AA331"/>
      <c r="AB331"/>
      <c r="AC331"/>
      <c r="AD331"/>
      <c r="AE331"/>
      <c r="AF331"/>
      <c r="AG331"/>
      <c r="AH331"/>
      <c r="AI331"/>
      <c r="AJ331"/>
      <c r="AK331"/>
      <c r="AL331" s="15"/>
      <c r="AM331"/>
      <c r="AN331" s="542">
        <v>271</v>
      </c>
      <c r="AO331" s="733"/>
      <c r="AP331" s="569"/>
      <c r="AQ331"/>
      <c r="AR331"/>
      <c r="AS331"/>
      <c r="AT331"/>
      <c r="AU331"/>
      <c r="AV331"/>
      <c r="AW331"/>
      <c r="AX331"/>
      <c r="AY331"/>
      <c r="AZ331"/>
      <c r="BA331"/>
      <c r="BB331"/>
      <c r="BC331"/>
      <c r="BD331"/>
      <c r="BE331" s="15"/>
      <c r="BF331"/>
      <c r="BG331" s="542">
        <v>271</v>
      </c>
      <c r="BH331" s="733"/>
      <c r="BI331" s="569"/>
      <c r="BJ331"/>
      <c r="BK331"/>
      <c r="BL331"/>
      <c r="BM331"/>
      <c r="BN331"/>
      <c r="BO331"/>
      <c r="BP331"/>
      <c r="BQ331"/>
      <c r="BR331"/>
      <c r="BS331"/>
      <c r="BT331"/>
      <c r="BU331"/>
      <c r="BV331"/>
      <c r="BW331"/>
      <c r="BX331" s="15"/>
    </row>
    <row r="332" spans="1:76">
      <c r="A332"/>
      <c r="B332" s="542">
        <v>272</v>
      </c>
      <c r="C332" s="733"/>
      <c r="D332" s="569"/>
      <c r="E332"/>
      <c r="F332"/>
      <c r="G332"/>
      <c r="H332"/>
      <c r="I332"/>
      <c r="J332"/>
      <c r="K332"/>
      <c r="L332"/>
      <c r="M332"/>
      <c r="N332"/>
      <c r="O332"/>
      <c r="P332"/>
      <c r="Q332"/>
      <c r="R332"/>
      <c r="S332" s="15"/>
      <c r="T332"/>
      <c r="U332" s="542">
        <v>272</v>
      </c>
      <c r="V332" s="733"/>
      <c r="W332" s="569"/>
      <c r="X332"/>
      <c r="Y332"/>
      <c r="Z332"/>
      <c r="AA332"/>
      <c r="AB332"/>
      <c r="AC332"/>
      <c r="AD332"/>
      <c r="AE332"/>
      <c r="AF332"/>
      <c r="AG332"/>
      <c r="AH332"/>
      <c r="AI332"/>
      <c r="AJ332"/>
      <c r="AK332"/>
      <c r="AL332" s="15"/>
      <c r="AM332"/>
      <c r="AN332" s="542">
        <v>272</v>
      </c>
      <c r="AO332" s="733"/>
      <c r="AP332" s="569"/>
      <c r="AQ332"/>
      <c r="AR332"/>
      <c r="AS332"/>
      <c r="AT332"/>
      <c r="AU332"/>
      <c r="AV332"/>
      <c r="AW332"/>
      <c r="AX332"/>
      <c r="AY332"/>
      <c r="AZ332"/>
      <c r="BA332"/>
      <c r="BB332"/>
      <c r="BC332"/>
      <c r="BD332"/>
      <c r="BE332" s="15"/>
      <c r="BF332"/>
      <c r="BG332" s="542">
        <v>272</v>
      </c>
      <c r="BH332" s="733"/>
      <c r="BI332" s="569"/>
      <c r="BJ332"/>
      <c r="BK332"/>
      <c r="BL332"/>
      <c r="BM332"/>
      <c r="BN332"/>
      <c r="BO332"/>
      <c r="BP332"/>
      <c r="BQ332"/>
      <c r="BR332"/>
      <c r="BS332"/>
      <c r="BT332"/>
      <c r="BU332"/>
      <c r="BV332"/>
      <c r="BW332"/>
      <c r="BX332" s="15"/>
    </row>
    <row r="333" spans="1:76">
      <c r="A333"/>
      <c r="B333" s="542">
        <v>273</v>
      </c>
      <c r="C333" s="733"/>
      <c r="D333" s="569"/>
      <c r="E333"/>
      <c r="F333"/>
      <c r="G333"/>
      <c r="H333"/>
      <c r="I333"/>
      <c r="J333"/>
      <c r="K333"/>
      <c r="L333"/>
      <c r="M333"/>
      <c r="N333"/>
      <c r="O333"/>
      <c r="P333"/>
      <c r="Q333"/>
      <c r="R333"/>
      <c r="S333" s="15"/>
      <c r="T333"/>
      <c r="U333" s="542">
        <v>273</v>
      </c>
      <c r="V333" s="733"/>
      <c r="W333" s="569"/>
      <c r="X333"/>
      <c r="Y333"/>
      <c r="Z333"/>
      <c r="AA333"/>
      <c r="AB333"/>
      <c r="AC333"/>
      <c r="AD333"/>
      <c r="AE333"/>
      <c r="AF333"/>
      <c r="AG333"/>
      <c r="AH333"/>
      <c r="AI333"/>
      <c r="AJ333"/>
      <c r="AK333"/>
      <c r="AL333" s="15"/>
      <c r="AM333"/>
      <c r="AN333" s="542">
        <v>273</v>
      </c>
      <c r="AO333" s="733"/>
      <c r="AP333" s="569"/>
      <c r="AQ333"/>
      <c r="AR333"/>
      <c r="AS333"/>
      <c r="AT333"/>
      <c r="AU333"/>
      <c r="AV333"/>
      <c r="AW333"/>
      <c r="AX333"/>
      <c r="AY333"/>
      <c r="AZ333"/>
      <c r="BA333"/>
      <c r="BB333"/>
      <c r="BC333"/>
      <c r="BD333"/>
      <c r="BE333" s="15"/>
      <c r="BF333"/>
      <c r="BG333" s="542">
        <v>273</v>
      </c>
      <c r="BH333" s="733"/>
      <c r="BI333" s="569"/>
      <c r="BJ333"/>
      <c r="BK333"/>
      <c r="BL333"/>
      <c r="BM333"/>
      <c r="BN333"/>
      <c r="BO333"/>
      <c r="BP333"/>
      <c r="BQ333"/>
      <c r="BR333"/>
      <c r="BS333"/>
      <c r="BT333"/>
      <c r="BU333"/>
      <c r="BV333"/>
      <c r="BW333"/>
      <c r="BX333" s="15"/>
    </row>
    <row r="334" spans="1:76">
      <c r="A334"/>
      <c r="B334" s="542">
        <v>274</v>
      </c>
      <c r="C334" s="733"/>
      <c r="D334" s="569"/>
      <c r="E334"/>
      <c r="F334"/>
      <c r="G334"/>
      <c r="H334"/>
      <c r="I334"/>
      <c r="J334"/>
      <c r="K334"/>
      <c r="L334"/>
      <c r="M334"/>
      <c r="N334"/>
      <c r="O334"/>
      <c r="P334"/>
      <c r="Q334"/>
      <c r="R334"/>
      <c r="S334" s="15"/>
      <c r="T334"/>
      <c r="U334" s="542">
        <v>274</v>
      </c>
      <c r="V334" s="733"/>
      <c r="W334" s="569"/>
      <c r="X334"/>
      <c r="Y334"/>
      <c r="Z334"/>
      <c r="AA334"/>
      <c r="AB334"/>
      <c r="AC334"/>
      <c r="AD334"/>
      <c r="AE334"/>
      <c r="AF334"/>
      <c r="AG334"/>
      <c r="AH334"/>
      <c r="AI334"/>
      <c r="AJ334"/>
      <c r="AK334"/>
      <c r="AL334" s="15"/>
      <c r="AM334"/>
      <c r="AN334" s="542">
        <v>274</v>
      </c>
      <c r="AO334" s="733"/>
      <c r="AP334" s="569"/>
      <c r="AQ334"/>
      <c r="AR334"/>
      <c r="AS334"/>
      <c r="AT334"/>
      <c r="AU334"/>
      <c r="AV334"/>
      <c r="AW334"/>
      <c r="AX334"/>
      <c r="AY334"/>
      <c r="AZ334"/>
      <c r="BA334"/>
      <c r="BB334"/>
      <c r="BC334"/>
      <c r="BD334"/>
      <c r="BE334" s="15"/>
      <c r="BF334"/>
      <c r="BG334" s="542">
        <v>274</v>
      </c>
      <c r="BH334" s="733"/>
      <c r="BI334" s="569"/>
      <c r="BJ334"/>
      <c r="BK334"/>
      <c r="BL334"/>
      <c r="BM334"/>
      <c r="BN334"/>
      <c r="BO334"/>
      <c r="BP334"/>
      <c r="BQ334"/>
      <c r="BR334"/>
      <c r="BS334"/>
      <c r="BT334"/>
      <c r="BU334"/>
      <c r="BV334"/>
      <c r="BW334"/>
      <c r="BX334" s="15"/>
    </row>
    <row r="335" spans="1:76">
      <c r="A335"/>
      <c r="B335" s="542">
        <v>275</v>
      </c>
      <c r="C335" s="733"/>
      <c r="D335" s="569"/>
      <c r="E335"/>
      <c r="F335"/>
      <c r="G335"/>
      <c r="H335"/>
      <c r="I335"/>
      <c r="J335"/>
      <c r="K335"/>
      <c r="L335"/>
      <c r="M335"/>
      <c r="N335"/>
      <c r="O335"/>
      <c r="P335"/>
      <c r="Q335"/>
      <c r="R335"/>
      <c r="S335" s="15"/>
      <c r="T335"/>
      <c r="U335" s="542">
        <v>275</v>
      </c>
      <c r="V335" s="733"/>
      <c r="W335" s="569"/>
      <c r="X335"/>
      <c r="Y335"/>
      <c r="Z335"/>
      <c r="AA335"/>
      <c r="AB335"/>
      <c r="AC335"/>
      <c r="AD335"/>
      <c r="AE335"/>
      <c r="AF335"/>
      <c r="AG335"/>
      <c r="AH335"/>
      <c r="AI335"/>
      <c r="AJ335"/>
      <c r="AK335"/>
      <c r="AL335" s="15"/>
      <c r="AM335"/>
      <c r="AN335" s="542">
        <v>275</v>
      </c>
      <c r="AO335" s="733"/>
      <c r="AP335" s="569"/>
      <c r="AQ335"/>
      <c r="AR335"/>
      <c r="AS335"/>
      <c r="AT335"/>
      <c r="AU335"/>
      <c r="AV335"/>
      <c r="AW335"/>
      <c r="AX335"/>
      <c r="AY335"/>
      <c r="AZ335"/>
      <c r="BA335"/>
      <c r="BB335"/>
      <c r="BC335"/>
      <c r="BD335"/>
      <c r="BE335" s="15"/>
      <c r="BF335"/>
      <c r="BG335" s="542">
        <v>275</v>
      </c>
      <c r="BH335" s="733"/>
      <c r="BI335" s="569"/>
      <c r="BJ335"/>
      <c r="BK335"/>
      <c r="BL335"/>
      <c r="BM335"/>
      <c r="BN335"/>
      <c r="BO335"/>
      <c r="BP335"/>
      <c r="BQ335"/>
      <c r="BR335"/>
      <c r="BS335"/>
      <c r="BT335"/>
      <c r="BU335"/>
      <c r="BV335"/>
      <c r="BW335"/>
      <c r="BX335" s="15"/>
    </row>
    <row r="336" spans="1:76">
      <c r="A336"/>
      <c r="B336" s="542">
        <v>276</v>
      </c>
      <c r="C336" s="733"/>
      <c r="D336" s="569"/>
      <c r="E336"/>
      <c r="F336"/>
      <c r="G336"/>
      <c r="H336"/>
      <c r="I336"/>
      <c r="J336"/>
      <c r="K336"/>
      <c r="L336"/>
      <c r="M336"/>
      <c r="N336"/>
      <c r="O336"/>
      <c r="P336"/>
      <c r="Q336"/>
      <c r="R336"/>
      <c r="S336" s="15"/>
      <c r="T336"/>
      <c r="U336" s="542">
        <v>276</v>
      </c>
      <c r="V336" s="733"/>
      <c r="W336" s="569"/>
      <c r="X336"/>
      <c r="Y336"/>
      <c r="Z336"/>
      <c r="AA336"/>
      <c r="AB336"/>
      <c r="AC336"/>
      <c r="AD336"/>
      <c r="AE336"/>
      <c r="AF336"/>
      <c r="AG336"/>
      <c r="AH336"/>
      <c r="AI336"/>
      <c r="AJ336"/>
      <c r="AK336"/>
      <c r="AL336" s="15"/>
      <c r="AM336"/>
      <c r="AN336" s="542">
        <v>276</v>
      </c>
      <c r="AO336" s="733"/>
      <c r="AP336" s="569"/>
      <c r="AQ336"/>
      <c r="AR336"/>
      <c r="AS336"/>
      <c r="AT336"/>
      <c r="AU336"/>
      <c r="AV336"/>
      <c r="AW336"/>
      <c r="AX336"/>
      <c r="AY336"/>
      <c r="AZ336"/>
      <c r="BA336"/>
      <c r="BB336"/>
      <c r="BC336"/>
      <c r="BD336"/>
      <c r="BE336" s="15"/>
      <c r="BF336"/>
      <c r="BG336" s="542">
        <v>276</v>
      </c>
      <c r="BH336" s="733"/>
      <c r="BI336" s="569"/>
      <c r="BJ336"/>
      <c r="BK336"/>
      <c r="BL336"/>
      <c r="BM336"/>
      <c r="BN336"/>
      <c r="BO336"/>
      <c r="BP336"/>
      <c r="BQ336"/>
      <c r="BR336"/>
      <c r="BS336"/>
      <c r="BT336"/>
      <c r="BU336"/>
      <c r="BV336"/>
      <c r="BW336"/>
      <c r="BX336" s="15"/>
    </row>
    <row r="337" spans="1:76">
      <c r="A337"/>
      <c r="B337" s="542">
        <v>277</v>
      </c>
      <c r="C337" s="733"/>
      <c r="D337" s="569"/>
      <c r="E337"/>
      <c r="F337"/>
      <c r="G337"/>
      <c r="H337"/>
      <c r="I337"/>
      <c r="J337"/>
      <c r="K337"/>
      <c r="L337"/>
      <c r="M337"/>
      <c r="N337"/>
      <c r="O337"/>
      <c r="P337"/>
      <c r="Q337"/>
      <c r="R337"/>
      <c r="S337" s="15"/>
      <c r="T337"/>
      <c r="U337" s="542">
        <v>277</v>
      </c>
      <c r="V337" s="733"/>
      <c r="W337" s="569"/>
      <c r="X337"/>
      <c r="Y337"/>
      <c r="Z337"/>
      <c r="AA337"/>
      <c r="AB337"/>
      <c r="AC337"/>
      <c r="AD337"/>
      <c r="AE337"/>
      <c r="AF337"/>
      <c r="AG337"/>
      <c r="AH337"/>
      <c r="AI337"/>
      <c r="AJ337"/>
      <c r="AK337"/>
      <c r="AL337" s="15"/>
      <c r="AM337"/>
      <c r="AN337" s="542">
        <v>277</v>
      </c>
      <c r="AO337" s="733"/>
      <c r="AP337" s="569"/>
      <c r="AQ337"/>
      <c r="AR337"/>
      <c r="AS337"/>
      <c r="AT337"/>
      <c r="AU337"/>
      <c r="AV337"/>
      <c r="AW337"/>
      <c r="AX337"/>
      <c r="AY337"/>
      <c r="AZ337"/>
      <c r="BA337"/>
      <c r="BB337"/>
      <c r="BC337"/>
      <c r="BD337"/>
      <c r="BE337" s="15"/>
      <c r="BF337"/>
      <c r="BG337" s="542">
        <v>277</v>
      </c>
      <c r="BH337" s="733"/>
      <c r="BI337" s="569"/>
      <c r="BJ337"/>
      <c r="BK337"/>
      <c r="BL337"/>
      <c r="BM337"/>
      <c r="BN337"/>
      <c r="BO337"/>
      <c r="BP337"/>
      <c r="BQ337"/>
      <c r="BR337"/>
      <c r="BS337"/>
      <c r="BT337"/>
      <c r="BU337"/>
      <c r="BV337"/>
      <c r="BW337"/>
      <c r="BX337" s="15"/>
    </row>
    <row r="338" spans="1:76">
      <c r="A338"/>
      <c r="B338" s="542">
        <v>278</v>
      </c>
      <c r="C338" s="733"/>
      <c r="D338" s="569"/>
      <c r="E338"/>
      <c r="F338"/>
      <c r="G338"/>
      <c r="H338"/>
      <c r="I338"/>
      <c r="J338"/>
      <c r="K338"/>
      <c r="L338"/>
      <c r="M338"/>
      <c r="N338"/>
      <c r="O338"/>
      <c r="P338"/>
      <c r="Q338"/>
      <c r="R338"/>
      <c r="S338" s="15"/>
      <c r="T338"/>
      <c r="U338" s="542">
        <v>278</v>
      </c>
      <c r="V338" s="733"/>
      <c r="W338" s="569"/>
      <c r="X338"/>
      <c r="Y338"/>
      <c r="Z338"/>
      <c r="AA338"/>
      <c r="AB338"/>
      <c r="AC338"/>
      <c r="AD338"/>
      <c r="AE338"/>
      <c r="AF338"/>
      <c r="AG338"/>
      <c r="AH338"/>
      <c r="AI338"/>
      <c r="AJ338"/>
      <c r="AK338"/>
      <c r="AL338" s="15"/>
      <c r="AM338"/>
      <c r="AN338" s="542">
        <v>278</v>
      </c>
      <c r="AO338" s="733"/>
      <c r="AP338" s="569"/>
      <c r="AQ338"/>
      <c r="AR338"/>
      <c r="AS338"/>
      <c r="AT338"/>
      <c r="AU338"/>
      <c r="AV338"/>
      <c r="AW338"/>
      <c r="AX338"/>
      <c r="AY338"/>
      <c r="AZ338"/>
      <c r="BA338"/>
      <c r="BB338"/>
      <c r="BC338"/>
      <c r="BD338"/>
      <c r="BE338" s="15"/>
      <c r="BF338"/>
      <c r="BG338" s="542">
        <v>278</v>
      </c>
      <c r="BH338" s="733"/>
      <c r="BI338" s="569"/>
      <c r="BJ338"/>
      <c r="BK338"/>
      <c r="BL338"/>
      <c r="BM338"/>
      <c r="BN338"/>
      <c r="BO338"/>
      <c r="BP338"/>
      <c r="BQ338"/>
      <c r="BR338"/>
      <c r="BS338"/>
      <c r="BT338"/>
      <c r="BU338"/>
      <c r="BV338"/>
      <c r="BW338"/>
      <c r="BX338" s="15"/>
    </row>
    <row r="339" spans="1:76">
      <c r="A339"/>
      <c r="B339" s="542">
        <v>279</v>
      </c>
      <c r="C339" s="733"/>
      <c r="D339" s="569"/>
      <c r="E339"/>
      <c r="F339"/>
      <c r="G339"/>
      <c r="H339"/>
      <c r="I339"/>
      <c r="J339"/>
      <c r="K339"/>
      <c r="L339"/>
      <c r="M339"/>
      <c r="N339"/>
      <c r="O339"/>
      <c r="P339"/>
      <c r="Q339"/>
      <c r="R339"/>
      <c r="S339" s="15"/>
      <c r="T339"/>
      <c r="U339" s="542">
        <v>279</v>
      </c>
      <c r="V339" s="733"/>
      <c r="W339" s="569"/>
      <c r="X339"/>
      <c r="Y339"/>
      <c r="Z339"/>
      <c r="AA339"/>
      <c r="AB339"/>
      <c r="AC339"/>
      <c r="AD339"/>
      <c r="AE339"/>
      <c r="AF339"/>
      <c r="AG339"/>
      <c r="AH339"/>
      <c r="AI339"/>
      <c r="AJ339"/>
      <c r="AK339"/>
      <c r="AL339" s="15"/>
      <c r="AM339"/>
      <c r="AN339" s="542">
        <v>279</v>
      </c>
      <c r="AO339" s="733"/>
      <c r="AP339" s="569"/>
      <c r="AQ339"/>
      <c r="AR339"/>
      <c r="AS339"/>
      <c r="AT339"/>
      <c r="AU339"/>
      <c r="AV339"/>
      <c r="AW339"/>
      <c r="AX339"/>
      <c r="AY339"/>
      <c r="AZ339"/>
      <c r="BA339"/>
      <c r="BB339"/>
      <c r="BC339"/>
      <c r="BD339"/>
      <c r="BE339" s="15"/>
      <c r="BF339"/>
      <c r="BG339" s="542">
        <v>279</v>
      </c>
      <c r="BH339" s="733"/>
      <c r="BI339" s="569"/>
      <c r="BJ339"/>
      <c r="BK339"/>
      <c r="BL339"/>
      <c r="BM339"/>
      <c r="BN339"/>
      <c r="BO339"/>
      <c r="BP339"/>
      <c r="BQ339"/>
      <c r="BR339"/>
      <c r="BS339"/>
      <c r="BT339"/>
      <c r="BU339"/>
      <c r="BV339"/>
      <c r="BW339"/>
      <c r="BX339" s="15"/>
    </row>
    <row r="340" spans="1:76">
      <c r="A340"/>
      <c r="B340" s="542">
        <v>280</v>
      </c>
      <c r="C340" s="733"/>
      <c r="D340" s="569"/>
      <c r="E340"/>
      <c r="F340"/>
      <c r="G340"/>
      <c r="H340"/>
      <c r="I340"/>
      <c r="J340"/>
      <c r="K340"/>
      <c r="L340"/>
      <c r="M340"/>
      <c r="N340"/>
      <c r="O340"/>
      <c r="P340"/>
      <c r="Q340"/>
      <c r="R340"/>
      <c r="S340" s="15"/>
      <c r="T340"/>
      <c r="U340" s="542">
        <v>280</v>
      </c>
      <c r="V340" s="733"/>
      <c r="W340" s="569"/>
      <c r="X340"/>
      <c r="Y340"/>
      <c r="Z340"/>
      <c r="AA340"/>
      <c r="AB340"/>
      <c r="AC340"/>
      <c r="AD340"/>
      <c r="AE340"/>
      <c r="AF340"/>
      <c r="AG340"/>
      <c r="AH340"/>
      <c r="AI340"/>
      <c r="AJ340"/>
      <c r="AK340"/>
      <c r="AL340" s="15"/>
      <c r="AM340"/>
      <c r="AN340" s="542">
        <v>280</v>
      </c>
      <c r="AO340" s="733"/>
      <c r="AP340" s="569"/>
      <c r="AQ340"/>
      <c r="AR340"/>
      <c r="AS340"/>
      <c r="AT340"/>
      <c r="AU340"/>
      <c r="AV340"/>
      <c r="AW340"/>
      <c r="AX340"/>
      <c r="AY340"/>
      <c r="AZ340"/>
      <c r="BA340"/>
      <c r="BB340"/>
      <c r="BC340"/>
      <c r="BD340"/>
      <c r="BE340" s="15"/>
      <c r="BF340"/>
      <c r="BG340" s="542">
        <v>280</v>
      </c>
      <c r="BH340" s="733"/>
      <c r="BI340" s="569"/>
      <c r="BJ340"/>
      <c r="BK340"/>
      <c r="BL340"/>
      <c r="BM340"/>
      <c r="BN340"/>
      <c r="BO340"/>
      <c r="BP340"/>
      <c r="BQ340"/>
      <c r="BR340"/>
      <c r="BS340"/>
      <c r="BT340"/>
      <c r="BU340"/>
      <c r="BV340"/>
      <c r="BW340"/>
      <c r="BX340" s="15"/>
    </row>
    <row r="341" spans="1:76">
      <c r="A341"/>
      <c r="B341" s="542">
        <v>281</v>
      </c>
      <c r="C341" s="733"/>
      <c r="D341" s="569"/>
      <c r="E341"/>
      <c r="F341"/>
      <c r="G341"/>
      <c r="H341"/>
      <c r="I341"/>
      <c r="J341"/>
      <c r="K341"/>
      <c r="L341"/>
      <c r="M341"/>
      <c r="N341"/>
      <c r="O341"/>
      <c r="P341"/>
      <c r="Q341"/>
      <c r="R341"/>
      <c r="S341" s="15"/>
      <c r="T341"/>
      <c r="U341" s="542">
        <v>281</v>
      </c>
      <c r="V341" s="733"/>
      <c r="W341" s="569"/>
      <c r="X341"/>
      <c r="Y341"/>
      <c r="Z341"/>
      <c r="AA341"/>
      <c r="AB341"/>
      <c r="AC341"/>
      <c r="AD341"/>
      <c r="AE341"/>
      <c r="AF341"/>
      <c r="AG341"/>
      <c r="AH341"/>
      <c r="AI341"/>
      <c r="AJ341"/>
      <c r="AK341"/>
      <c r="AL341" s="15"/>
      <c r="AM341"/>
      <c r="AN341" s="542">
        <v>281</v>
      </c>
      <c r="AO341" s="733"/>
      <c r="AP341" s="569"/>
      <c r="AQ341"/>
      <c r="AR341"/>
      <c r="AS341"/>
      <c r="AT341"/>
      <c r="AU341"/>
      <c r="AV341"/>
      <c r="AW341"/>
      <c r="AX341"/>
      <c r="AY341"/>
      <c r="AZ341"/>
      <c r="BA341"/>
      <c r="BB341"/>
      <c r="BC341"/>
      <c r="BD341"/>
      <c r="BE341" s="15"/>
      <c r="BF341"/>
      <c r="BG341" s="542">
        <v>281</v>
      </c>
      <c r="BH341" s="733"/>
      <c r="BI341" s="569"/>
      <c r="BJ341"/>
      <c r="BK341"/>
      <c r="BL341"/>
      <c r="BM341"/>
      <c r="BN341"/>
      <c r="BO341"/>
      <c r="BP341"/>
      <c r="BQ341"/>
      <c r="BR341"/>
      <c r="BS341"/>
      <c r="BT341"/>
      <c r="BU341"/>
      <c r="BV341"/>
      <c r="BW341"/>
      <c r="BX341" s="15"/>
    </row>
    <row r="342" spans="1:76">
      <c r="A342"/>
      <c r="B342" s="542">
        <v>282</v>
      </c>
      <c r="C342" s="733"/>
      <c r="D342" s="569"/>
      <c r="E342"/>
      <c r="F342"/>
      <c r="G342"/>
      <c r="H342"/>
      <c r="I342"/>
      <c r="J342"/>
      <c r="K342"/>
      <c r="L342"/>
      <c r="M342"/>
      <c r="N342"/>
      <c r="O342"/>
      <c r="P342"/>
      <c r="Q342"/>
      <c r="R342"/>
      <c r="S342" s="15"/>
      <c r="T342"/>
      <c r="U342" s="542">
        <v>282</v>
      </c>
      <c r="V342" s="733"/>
      <c r="W342" s="569"/>
      <c r="X342"/>
      <c r="Y342"/>
      <c r="Z342"/>
      <c r="AA342"/>
      <c r="AB342"/>
      <c r="AC342"/>
      <c r="AD342"/>
      <c r="AE342"/>
      <c r="AF342"/>
      <c r="AG342"/>
      <c r="AH342"/>
      <c r="AI342"/>
      <c r="AJ342"/>
      <c r="AK342"/>
      <c r="AL342" s="15"/>
      <c r="AM342"/>
      <c r="AN342" s="542">
        <v>282</v>
      </c>
      <c r="AO342" s="733"/>
      <c r="AP342" s="569"/>
      <c r="AQ342"/>
      <c r="AR342"/>
      <c r="AS342"/>
      <c r="AT342"/>
      <c r="AU342"/>
      <c r="AV342"/>
      <c r="AW342"/>
      <c r="AX342"/>
      <c r="AY342"/>
      <c r="AZ342"/>
      <c r="BA342"/>
      <c r="BB342"/>
      <c r="BC342"/>
      <c r="BD342"/>
      <c r="BE342" s="15"/>
      <c r="BF342"/>
      <c r="BG342" s="542">
        <v>282</v>
      </c>
      <c r="BH342" s="733"/>
      <c r="BI342" s="569"/>
      <c r="BJ342"/>
      <c r="BK342"/>
      <c r="BL342"/>
      <c r="BM342"/>
      <c r="BN342"/>
      <c r="BO342"/>
      <c r="BP342"/>
      <c r="BQ342"/>
      <c r="BR342"/>
      <c r="BS342"/>
      <c r="BT342"/>
      <c r="BU342"/>
      <c r="BV342"/>
      <c r="BW342"/>
      <c r="BX342" s="15"/>
    </row>
    <row r="343" spans="1:76">
      <c r="A343"/>
      <c r="B343" s="542">
        <v>283</v>
      </c>
      <c r="C343" s="733"/>
      <c r="D343" s="569"/>
      <c r="E343"/>
      <c r="F343"/>
      <c r="G343"/>
      <c r="H343"/>
      <c r="I343"/>
      <c r="J343"/>
      <c r="K343"/>
      <c r="L343"/>
      <c r="M343"/>
      <c r="N343"/>
      <c r="O343"/>
      <c r="P343"/>
      <c r="Q343"/>
      <c r="R343"/>
      <c r="S343" s="15"/>
      <c r="T343"/>
      <c r="U343" s="542">
        <v>283</v>
      </c>
      <c r="V343" s="733"/>
      <c r="W343" s="569"/>
      <c r="X343"/>
      <c r="Y343"/>
      <c r="Z343"/>
      <c r="AA343"/>
      <c r="AB343"/>
      <c r="AC343"/>
      <c r="AD343"/>
      <c r="AE343"/>
      <c r="AF343"/>
      <c r="AG343"/>
      <c r="AH343"/>
      <c r="AI343"/>
      <c r="AJ343"/>
      <c r="AK343"/>
      <c r="AL343" s="15"/>
      <c r="AM343"/>
      <c r="AN343" s="542">
        <v>283</v>
      </c>
      <c r="AO343" s="733"/>
      <c r="AP343" s="569"/>
      <c r="AQ343"/>
      <c r="AR343"/>
      <c r="AS343"/>
      <c r="AT343"/>
      <c r="AU343"/>
      <c r="AV343"/>
      <c r="AW343"/>
      <c r="AX343"/>
      <c r="AY343"/>
      <c r="AZ343"/>
      <c r="BA343"/>
      <c r="BB343"/>
      <c r="BC343"/>
      <c r="BD343"/>
      <c r="BE343" s="15"/>
      <c r="BF343"/>
      <c r="BG343" s="542">
        <v>283</v>
      </c>
      <c r="BH343" s="733"/>
      <c r="BI343" s="569"/>
      <c r="BJ343"/>
      <c r="BK343"/>
      <c r="BL343"/>
      <c r="BM343"/>
      <c r="BN343"/>
      <c r="BO343"/>
      <c r="BP343"/>
      <c r="BQ343"/>
      <c r="BR343"/>
      <c r="BS343"/>
      <c r="BT343"/>
      <c r="BU343"/>
      <c r="BV343"/>
      <c r="BW343"/>
      <c r="BX343" s="15"/>
    </row>
    <row r="344" spans="1:76">
      <c r="A344"/>
      <c r="B344" s="542">
        <v>284</v>
      </c>
      <c r="C344" s="733"/>
      <c r="D344" s="569"/>
      <c r="E344"/>
      <c r="F344"/>
      <c r="G344"/>
      <c r="H344"/>
      <c r="I344"/>
      <c r="J344"/>
      <c r="K344"/>
      <c r="L344"/>
      <c r="M344"/>
      <c r="N344"/>
      <c r="O344"/>
      <c r="P344"/>
      <c r="Q344"/>
      <c r="R344"/>
      <c r="S344" s="15"/>
      <c r="T344"/>
      <c r="U344" s="542">
        <v>284</v>
      </c>
      <c r="V344" s="733"/>
      <c r="W344" s="569"/>
      <c r="X344"/>
      <c r="Y344"/>
      <c r="Z344"/>
      <c r="AA344"/>
      <c r="AB344"/>
      <c r="AC344"/>
      <c r="AD344"/>
      <c r="AE344"/>
      <c r="AF344"/>
      <c r="AG344"/>
      <c r="AH344"/>
      <c r="AI344"/>
      <c r="AJ344"/>
      <c r="AK344"/>
      <c r="AL344" s="15"/>
      <c r="AM344"/>
      <c r="AN344" s="542">
        <v>284</v>
      </c>
      <c r="AO344" s="733"/>
      <c r="AP344" s="569"/>
      <c r="AQ344"/>
      <c r="AR344"/>
      <c r="AS344"/>
      <c r="AT344"/>
      <c r="AU344"/>
      <c r="AV344"/>
      <c r="AW344"/>
      <c r="AX344"/>
      <c r="AY344"/>
      <c r="AZ344"/>
      <c r="BA344"/>
      <c r="BB344"/>
      <c r="BC344"/>
      <c r="BD344"/>
      <c r="BE344" s="15"/>
      <c r="BF344"/>
      <c r="BG344" s="542">
        <v>284</v>
      </c>
      <c r="BH344" s="733"/>
      <c r="BI344" s="569"/>
      <c r="BJ344"/>
      <c r="BK344"/>
      <c r="BL344"/>
      <c r="BM344"/>
      <c r="BN344"/>
      <c r="BO344"/>
      <c r="BP344"/>
      <c r="BQ344"/>
      <c r="BR344"/>
      <c r="BS344"/>
      <c r="BT344"/>
      <c r="BU344"/>
      <c r="BV344"/>
      <c r="BW344"/>
      <c r="BX344" s="15"/>
    </row>
    <row r="345" spans="1:76">
      <c r="A345"/>
      <c r="B345" s="542">
        <v>285</v>
      </c>
      <c r="C345" s="733"/>
      <c r="D345" s="569"/>
      <c r="E345"/>
      <c r="F345"/>
      <c r="G345"/>
      <c r="H345"/>
      <c r="I345"/>
      <c r="J345"/>
      <c r="K345"/>
      <c r="L345"/>
      <c r="M345"/>
      <c r="N345"/>
      <c r="O345"/>
      <c r="P345"/>
      <c r="Q345"/>
      <c r="R345"/>
      <c r="S345" s="15"/>
      <c r="T345"/>
      <c r="U345" s="542">
        <v>285</v>
      </c>
      <c r="V345" s="733"/>
      <c r="W345" s="569"/>
      <c r="X345"/>
      <c r="Y345"/>
      <c r="Z345"/>
      <c r="AA345"/>
      <c r="AB345"/>
      <c r="AC345"/>
      <c r="AD345"/>
      <c r="AE345"/>
      <c r="AF345"/>
      <c r="AG345"/>
      <c r="AH345"/>
      <c r="AI345"/>
      <c r="AJ345"/>
      <c r="AK345"/>
      <c r="AL345" s="15"/>
      <c r="AM345"/>
      <c r="AN345" s="542">
        <v>285</v>
      </c>
      <c r="AO345" s="733"/>
      <c r="AP345" s="569"/>
      <c r="AQ345"/>
      <c r="AR345"/>
      <c r="AS345"/>
      <c r="AT345"/>
      <c r="AU345"/>
      <c r="AV345"/>
      <c r="AW345"/>
      <c r="AX345"/>
      <c r="AY345"/>
      <c r="AZ345"/>
      <c r="BA345"/>
      <c r="BB345"/>
      <c r="BC345"/>
      <c r="BD345"/>
      <c r="BE345" s="15"/>
      <c r="BF345"/>
      <c r="BG345" s="542">
        <v>285</v>
      </c>
      <c r="BH345" s="733"/>
      <c r="BI345" s="569"/>
      <c r="BJ345"/>
      <c r="BK345"/>
      <c r="BL345"/>
      <c r="BM345"/>
      <c r="BN345"/>
      <c r="BO345"/>
      <c r="BP345"/>
      <c r="BQ345"/>
      <c r="BR345"/>
      <c r="BS345"/>
      <c r="BT345"/>
      <c r="BU345"/>
      <c r="BV345"/>
      <c r="BW345"/>
      <c r="BX345" s="15"/>
    </row>
    <row r="346" spans="1:76">
      <c r="A346"/>
      <c r="B346" s="542">
        <v>286</v>
      </c>
      <c r="C346" s="733"/>
      <c r="D346" s="569"/>
      <c r="E346"/>
      <c r="F346"/>
      <c r="G346"/>
      <c r="H346"/>
      <c r="I346"/>
      <c r="J346"/>
      <c r="K346"/>
      <c r="L346"/>
      <c r="M346"/>
      <c r="N346"/>
      <c r="O346"/>
      <c r="P346"/>
      <c r="Q346"/>
      <c r="R346"/>
      <c r="S346" s="15"/>
      <c r="T346"/>
      <c r="U346" s="542">
        <v>286</v>
      </c>
      <c r="V346" s="733"/>
      <c r="W346" s="569"/>
      <c r="X346"/>
      <c r="Y346"/>
      <c r="Z346"/>
      <c r="AA346"/>
      <c r="AB346"/>
      <c r="AC346"/>
      <c r="AD346"/>
      <c r="AE346"/>
      <c r="AF346"/>
      <c r="AG346"/>
      <c r="AH346"/>
      <c r="AI346"/>
      <c r="AJ346"/>
      <c r="AK346"/>
      <c r="AL346" s="15"/>
      <c r="AM346"/>
      <c r="AN346" s="542">
        <v>286</v>
      </c>
      <c r="AO346" s="733"/>
      <c r="AP346" s="569"/>
      <c r="AQ346"/>
      <c r="AR346"/>
      <c r="AS346"/>
      <c r="AT346"/>
      <c r="AU346"/>
      <c r="AV346"/>
      <c r="AW346"/>
      <c r="AX346"/>
      <c r="AY346"/>
      <c r="AZ346"/>
      <c r="BA346"/>
      <c r="BB346"/>
      <c r="BC346"/>
      <c r="BD346"/>
      <c r="BE346" s="15"/>
      <c r="BF346"/>
      <c r="BG346" s="542">
        <v>286</v>
      </c>
      <c r="BH346" s="733"/>
      <c r="BI346" s="569"/>
      <c r="BJ346"/>
      <c r="BK346"/>
      <c r="BL346"/>
      <c r="BM346"/>
      <c r="BN346"/>
      <c r="BO346"/>
      <c r="BP346"/>
      <c r="BQ346"/>
      <c r="BR346"/>
      <c r="BS346"/>
      <c r="BT346"/>
      <c r="BU346"/>
      <c r="BV346"/>
      <c r="BW346"/>
      <c r="BX346" s="15"/>
    </row>
    <row r="347" spans="1:76">
      <c r="A347"/>
      <c r="B347" s="542">
        <v>287</v>
      </c>
      <c r="C347" s="733"/>
      <c r="D347" s="569"/>
      <c r="E347"/>
      <c r="F347"/>
      <c r="G347"/>
      <c r="H347"/>
      <c r="I347"/>
      <c r="J347"/>
      <c r="K347"/>
      <c r="L347"/>
      <c r="M347"/>
      <c r="N347"/>
      <c r="O347"/>
      <c r="P347"/>
      <c r="Q347"/>
      <c r="R347"/>
      <c r="S347" s="15"/>
      <c r="T347"/>
      <c r="U347" s="542">
        <v>287</v>
      </c>
      <c r="V347" s="733"/>
      <c r="W347" s="569"/>
      <c r="X347"/>
      <c r="Y347"/>
      <c r="Z347"/>
      <c r="AA347"/>
      <c r="AB347"/>
      <c r="AC347"/>
      <c r="AD347"/>
      <c r="AE347"/>
      <c r="AF347"/>
      <c r="AG347"/>
      <c r="AH347"/>
      <c r="AI347"/>
      <c r="AJ347"/>
      <c r="AK347"/>
      <c r="AL347" s="15"/>
      <c r="AM347"/>
      <c r="AN347" s="542">
        <v>287</v>
      </c>
      <c r="AO347" s="733"/>
      <c r="AP347" s="569"/>
      <c r="AQ347"/>
      <c r="AR347"/>
      <c r="AS347"/>
      <c r="AT347"/>
      <c r="AU347"/>
      <c r="AV347"/>
      <c r="AW347"/>
      <c r="AX347"/>
      <c r="AY347"/>
      <c r="AZ347"/>
      <c r="BA347"/>
      <c r="BB347"/>
      <c r="BC347"/>
      <c r="BD347"/>
      <c r="BE347" s="15"/>
      <c r="BF347"/>
      <c r="BG347" s="542">
        <v>287</v>
      </c>
      <c r="BH347" s="733"/>
      <c r="BI347" s="569"/>
      <c r="BJ347"/>
      <c r="BK347"/>
      <c r="BL347"/>
      <c r="BM347"/>
      <c r="BN347"/>
      <c r="BO347"/>
      <c r="BP347"/>
      <c r="BQ347"/>
      <c r="BR347"/>
      <c r="BS347"/>
      <c r="BT347"/>
      <c r="BU347"/>
      <c r="BV347"/>
      <c r="BW347"/>
      <c r="BX347" s="15"/>
    </row>
    <row r="348" spans="1:76">
      <c r="A348"/>
      <c r="B348" s="542">
        <v>288</v>
      </c>
      <c r="C348" s="733"/>
      <c r="D348" s="569"/>
      <c r="E348"/>
      <c r="F348"/>
      <c r="G348"/>
      <c r="H348"/>
      <c r="I348"/>
      <c r="J348"/>
      <c r="K348"/>
      <c r="L348"/>
      <c r="M348"/>
      <c r="N348"/>
      <c r="O348"/>
      <c r="P348"/>
      <c r="Q348"/>
      <c r="R348"/>
      <c r="S348" s="15"/>
      <c r="T348"/>
      <c r="U348" s="542">
        <v>288</v>
      </c>
      <c r="V348" s="733"/>
      <c r="W348" s="569"/>
      <c r="X348"/>
      <c r="Y348"/>
      <c r="Z348"/>
      <c r="AA348"/>
      <c r="AB348"/>
      <c r="AC348"/>
      <c r="AD348"/>
      <c r="AE348"/>
      <c r="AF348"/>
      <c r="AG348"/>
      <c r="AH348"/>
      <c r="AI348"/>
      <c r="AJ348"/>
      <c r="AK348"/>
      <c r="AL348" s="15"/>
      <c r="AM348"/>
      <c r="AN348" s="542">
        <v>288</v>
      </c>
      <c r="AO348" s="733"/>
      <c r="AP348" s="569"/>
      <c r="AQ348"/>
      <c r="AR348"/>
      <c r="AS348"/>
      <c r="AT348"/>
      <c r="AU348"/>
      <c r="AV348"/>
      <c r="AW348"/>
      <c r="AX348"/>
      <c r="AY348"/>
      <c r="AZ348"/>
      <c r="BA348"/>
      <c r="BB348"/>
      <c r="BC348"/>
      <c r="BD348"/>
      <c r="BE348" s="15"/>
      <c r="BF348"/>
      <c r="BG348" s="542">
        <v>288</v>
      </c>
      <c r="BH348" s="733"/>
      <c r="BI348" s="569"/>
      <c r="BJ348"/>
      <c r="BK348"/>
      <c r="BL348"/>
      <c r="BM348"/>
      <c r="BN348"/>
      <c r="BO348"/>
      <c r="BP348"/>
      <c r="BQ348"/>
      <c r="BR348"/>
      <c r="BS348"/>
      <c r="BT348"/>
      <c r="BU348"/>
      <c r="BV348"/>
      <c r="BW348"/>
      <c r="BX348" s="15"/>
    </row>
    <row r="349" spans="1:76">
      <c r="A349"/>
      <c r="B349" s="542">
        <v>289</v>
      </c>
      <c r="C349" s="733"/>
      <c r="D349" s="569"/>
      <c r="E349"/>
      <c r="F349"/>
      <c r="G349"/>
      <c r="H349"/>
      <c r="I349"/>
      <c r="J349"/>
      <c r="K349"/>
      <c r="L349"/>
      <c r="M349"/>
      <c r="N349"/>
      <c r="O349"/>
      <c r="P349"/>
      <c r="Q349"/>
      <c r="R349"/>
      <c r="S349" s="15"/>
      <c r="T349"/>
      <c r="U349" s="542">
        <v>289</v>
      </c>
      <c r="V349" s="733"/>
      <c r="W349" s="569"/>
      <c r="X349"/>
      <c r="Y349"/>
      <c r="Z349"/>
      <c r="AA349"/>
      <c r="AB349"/>
      <c r="AC349"/>
      <c r="AD349"/>
      <c r="AE349"/>
      <c r="AF349"/>
      <c r="AG349"/>
      <c r="AH349"/>
      <c r="AI349"/>
      <c r="AJ349"/>
      <c r="AK349"/>
      <c r="AL349" s="15"/>
      <c r="AM349"/>
      <c r="AN349" s="542">
        <v>289</v>
      </c>
      <c r="AO349" s="733"/>
      <c r="AP349" s="569"/>
      <c r="AQ349"/>
      <c r="AR349"/>
      <c r="AS349"/>
      <c r="AT349"/>
      <c r="AU349"/>
      <c r="AV349"/>
      <c r="AW349"/>
      <c r="AX349"/>
      <c r="AY349"/>
      <c r="AZ349"/>
      <c r="BA349"/>
      <c r="BB349"/>
      <c r="BC349"/>
      <c r="BD349"/>
      <c r="BE349" s="15"/>
      <c r="BF349"/>
      <c r="BG349" s="542">
        <v>289</v>
      </c>
      <c r="BH349" s="733"/>
      <c r="BI349" s="569"/>
      <c r="BJ349"/>
      <c r="BK349"/>
      <c r="BL349"/>
      <c r="BM349"/>
      <c r="BN349"/>
      <c r="BO349"/>
      <c r="BP349"/>
      <c r="BQ349"/>
      <c r="BR349"/>
      <c r="BS349"/>
      <c r="BT349"/>
      <c r="BU349"/>
      <c r="BV349"/>
      <c r="BW349"/>
      <c r="BX349" s="15"/>
    </row>
    <row r="350" spans="1:76">
      <c r="A350"/>
      <c r="B350" s="542">
        <v>290</v>
      </c>
      <c r="C350" s="733"/>
      <c r="D350" s="569"/>
      <c r="E350"/>
      <c r="F350"/>
      <c r="G350"/>
      <c r="H350"/>
      <c r="I350"/>
      <c r="J350"/>
      <c r="K350"/>
      <c r="L350"/>
      <c r="M350"/>
      <c r="N350"/>
      <c r="O350"/>
      <c r="P350"/>
      <c r="Q350"/>
      <c r="R350"/>
      <c r="S350" s="15"/>
      <c r="T350"/>
      <c r="U350" s="542">
        <v>290</v>
      </c>
      <c r="V350" s="733"/>
      <c r="W350" s="569"/>
      <c r="X350"/>
      <c r="Y350"/>
      <c r="Z350"/>
      <c r="AA350"/>
      <c r="AB350"/>
      <c r="AC350"/>
      <c r="AD350"/>
      <c r="AE350"/>
      <c r="AF350"/>
      <c r="AG350"/>
      <c r="AH350"/>
      <c r="AI350"/>
      <c r="AJ350"/>
      <c r="AK350"/>
      <c r="AL350" s="15"/>
      <c r="AM350"/>
      <c r="AN350" s="542">
        <v>290</v>
      </c>
      <c r="AO350" s="733"/>
      <c r="AP350" s="569"/>
      <c r="AQ350"/>
      <c r="AR350"/>
      <c r="AS350"/>
      <c r="AT350"/>
      <c r="AU350"/>
      <c r="AV350"/>
      <c r="AW350"/>
      <c r="AX350"/>
      <c r="AY350"/>
      <c r="AZ350"/>
      <c r="BA350"/>
      <c r="BB350"/>
      <c r="BC350"/>
      <c r="BD350"/>
      <c r="BE350" s="15"/>
      <c r="BF350"/>
      <c r="BG350" s="542">
        <v>290</v>
      </c>
      <c r="BH350" s="733"/>
      <c r="BI350" s="569"/>
      <c r="BJ350"/>
      <c r="BK350"/>
      <c r="BL350"/>
      <c r="BM350"/>
      <c r="BN350"/>
      <c r="BO350"/>
      <c r="BP350"/>
      <c r="BQ350"/>
      <c r="BR350"/>
      <c r="BS350"/>
      <c r="BT350"/>
      <c r="BU350"/>
      <c r="BV350"/>
      <c r="BW350"/>
      <c r="BX350" s="15"/>
    </row>
    <row r="351" spans="1:76">
      <c r="A351"/>
      <c r="B351" s="542">
        <v>291</v>
      </c>
      <c r="C351" s="733"/>
      <c r="D351" s="569"/>
      <c r="E351"/>
      <c r="F351"/>
      <c r="G351"/>
      <c r="H351"/>
      <c r="I351"/>
      <c r="J351"/>
      <c r="K351"/>
      <c r="L351"/>
      <c r="M351"/>
      <c r="N351"/>
      <c r="O351"/>
      <c r="P351"/>
      <c r="Q351"/>
      <c r="R351"/>
      <c r="S351" s="15"/>
      <c r="T351"/>
      <c r="U351" s="542">
        <v>291</v>
      </c>
      <c r="V351" s="733"/>
      <c r="W351" s="569"/>
      <c r="X351"/>
      <c r="Y351"/>
      <c r="Z351"/>
      <c r="AA351"/>
      <c r="AB351"/>
      <c r="AC351"/>
      <c r="AD351"/>
      <c r="AE351"/>
      <c r="AF351"/>
      <c r="AG351"/>
      <c r="AH351"/>
      <c r="AI351"/>
      <c r="AJ351"/>
      <c r="AK351"/>
      <c r="AL351" s="15"/>
      <c r="AM351"/>
      <c r="AN351" s="542">
        <v>291</v>
      </c>
      <c r="AO351" s="733"/>
      <c r="AP351" s="569"/>
      <c r="AQ351"/>
      <c r="AR351"/>
      <c r="AS351"/>
      <c r="AT351"/>
      <c r="AU351"/>
      <c r="AV351"/>
      <c r="AW351"/>
      <c r="AX351"/>
      <c r="AY351"/>
      <c r="AZ351"/>
      <c r="BA351"/>
      <c r="BB351"/>
      <c r="BC351"/>
      <c r="BD351"/>
      <c r="BE351" s="15"/>
      <c r="BF351"/>
      <c r="BG351" s="542">
        <v>291</v>
      </c>
      <c r="BH351" s="733"/>
      <c r="BI351" s="569"/>
      <c r="BJ351"/>
      <c r="BK351"/>
      <c r="BL351"/>
      <c r="BM351"/>
      <c r="BN351"/>
      <c r="BO351"/>
      <c r="BP351"/>
      <c r="BQ351"/>
      <c r="BR351"/>
      <c r="BS351"/>
      <c r="BT351"/>
      <c r="BU351"/>
      <c r="BV351"/>
      <c r="BW351"/>
      <c r="BX351" s="15"/>
    </row>
    <row r="352" spans="1:76">
      <c r="A352"/>
      <c r="B352" s="542">
        <v>292</v>
      </c>
      <c r="C352" s="733"/>
      <c r="D352" s="569"/>
      <c r="E352"/>
      <c r="F352"/>
      <c r="G352"/>
      <c r="H352"/>
      <c r="I352"/>
      <c r="J352"/>
      <c r="K352"/>
      <c r="L352"/>
      <c r="M352"/>
      <c r="N352"/>
      <c r="O352"/>
      <c r="P352"/>
      <c r="Q352"/>
      <c r="R352"/>
      <c r="S352" s="15"/>
      <c r="T352"/>
      <c r="U352" s="542">
        <v>292</v>
      </c>
      <c r="V352" s="733"/>
      <c r="W352" s="569"/>
      <c r="X352"/>
      <c r="Y352"/>
      <c r="Z352"/>
      <c r="AA352"/>
      <c r="AB352"/>
      <c r="AC352"/>
      <c r="AD352"/>
      <c r="AE352"/>
      <c r="AF352"/>
      <c r="AG352"/>
      <c r="AH352"/>
      <c r="AI352"/>
      <c r="AJ352"/>
      <c r="AK352"/>
      <c r="AL352" s="15"/>
      <c r="AM352"/>
      <c r="AN352" s="542">
        <v>292</v>
      </c>
      <c r="AO352" s="733"/>
      <c r="AP352" s="569"/>
      <c r="AQ352"/>
      <c r="AR352"/>
      <c r="AS352"/>
      <c r="AT352"/>
      <c r="AU352"/>
      <c r="AV352"/>
      <c r="AW352"/>
      <c r="AX352"/>
      <c r="AY352"/>
      <c r="AZ352"/>
      <c r="BA352"/>
      <c r="BB352"/>
      <c r="BC352"/>
      <c r="BD352"/>
      <c r="BE352" s="15"/>
      <c r="BF352"/>
      <c r="BG352" s="542">
        <v>292</v>
      </c>
      <c r="BH352" s="733"/>
      <c r="BI352" s="569"/>
      <c r="BJ352"/>
      <c r="BK352"/>
      <c r="BL352"/>
      <c r="BM352"/>
      <c r="BN352"/>
      <c r="BO352"/>
      <c r="BP352"/>
      <c r="BQ352"/>
      <c r="BR352"/>
      <c r="BS352"/>
      <c r="BT352"/>
      <c r="BU352"/>
      <c r="BV352"/>
      <c r="BW352"/>
      <c r="BX352" s="15"/>
    </row>
    <row r="353" spans="1:76">
      <c r="A353"/>
      <c r="B353" s="542">
        <v>293</v>
      </c>
      <c r="C353" s="733"/>
      <c r="D353" s="569"/>
      <c r="E353"/>
      <c r="F353"/>
      <c r="G353"/>
      <c r="H353"/>
      <c r="I353"/>
      <c r="J353"/>
      <c r="K353"/>
      <c r="L353"/>
      <c r="M353"/>
      <c r="N353"/>
      <c r="O353"/>
      <c r="P353"/>
      <c r="Q353"/>
      <c r="R353"/>
      <c r="S353" s="15"/>
      <c r="T353"/>
      <c r="U353" s="542">
        <v>293</v>
      </c>
      <c r="V353" s="733"/>
      <c r="W353" s="569"/>
      <c r="X353"/>
      <c r="Y353"/>
      <c r="Z353"/>
      <c r="AA353"/>
      <c r="AB353"/>
      <c r="AC353"/>
      <c r="AD353"/>
      <c r="AE353"/>
      <c r="AF353"/>
      <c r="AG353"/>
      <c r="AH353"/>
      <c r="AI353"/>
      <c r="AJ353"/>
      <c r="AK353"/>
      <c r="AL353" s="15"/>
      <c r="AM353"/>
      <c r="AN353" s="542">
        <v>293</v>
      </c>
      <c r="AO353" s="733"/>
      <c r="AP353" s="569"/>
      <c r="AQ353"/>
      <c r="AR353"/>
      <c r="AS353"/>
      <c r="AT353"/>
      <c r="AU353"/>
      <c r="AV353"/>
      <c r="AW353"/>
      <c r="AX353"/>
      <c r="AY353"/>
      <c r="AZ353"/>
      <c r="BA353"/>
      <c r="BB353"/>
      <c r="BC353"/>
      <c r="BD353"/>
      <c r="BE353" s="15"/>
      <c r="BF353"/>
      <c r="BG353" s="542">
        <v>293</v>
      </c>
      <c r="BH353" s="733"/>
      <c r="BI353" s="569"/>
      <c r="BJ353"/>
      <c r="BK353"/>
      <c r="BL353"/>
      <c r="BM353"/>
      <c r="BN353"/>
      <c r="BO353"/>
      <c r="BP353"/>
      <c r="BQ353"/>
      <c r="BR353"/>
      <c r="BS353"/>
      <c r="BT353"/>
      <c r="BU353"/>
      <c r="BV353"/>
      <c r="BW353"/>
      <c r="BX353" s="15"/>
    </row>
    <row r="354" spans="1:76">
      <c r="A354"/>
      <c r="B354" s="542">
        <v>294</v>
      </c>
      <c r="C354" s="733"/>
      <c r="D354" s="569"/>
      <c r="E354"/>
      <c r="F354"/>
      <c r="G354"/>
      <c r="H354"/>
      <c r="I354"/>
      <c r="J354"/>
      <c r="K354"/>
      <c r="L354"/>
      <c r="M354"/>
      <c r="N354"/>
      <c r="O354"/>
      <c r="P354"/>
      <c r="Q354"/>
      <c r="R354"/>
      <c r="S354" s="15"/>
      <c r="T354"/>
      <c r="U354" s="542">
        <v>294</v>
      </c>
      <c r="V354" s="733"/>
      <c r="W354" s="569"/>
      <c r="X354"/>
      <c r="Y354"/>
      <c r="Z354"/>
      <c r="AA354"/>
      <c r="AB354"/>
      <c r="AC354"/>
      <c r="AD354"/>
      <c r="AE354"/>
      <c r="AF354"/>
      <c r="AG354"/>
      <c r="AH354"/>
      <c r="AI354"/>
      <c r="AJ354"/>
      <c r="AK354"/>
      <c r="AL354" s="15"/>
      <c r="AM354"/>
      <c r="AN354" s="542">
        <v>294</v>
      </c>
      <c r="AO354" s="733"/>
      <c r="AP354" s="569"/>
      <c r="AQ354"/>
      <c r="AR354"/>
      <c r="AS354"/>
      <c r="AT354"/>
      <c r="AU354"/>
      <c r="AV354"/>
      <c r="AW354"/>
      <c r="AX354"/>
      <c r="AY354"/>
      <c r="AZ354"/>
      <c r="BA354"/>
      <c r="BB354"/>
      <c r="BC354"/>
      <c r="BD354"/>
      <c r="BE354" s="15"/>
      <c r="BF354"/>
      <c r="BG354" s="542">
        <v>294</v>
      </c>
      <c r="BH354" s="733"/>
      <c r="BI354" s="569"/>
      <c r="BJ354"/>
      <c r="BK354"/>
      <c r="BL354"/>
      <c r="BM354"/>
      <c r="BN354"/>
      <c r="BO354"/>
      <c r="BP354"/>
      <c r="BQ354"/>
      <c r="BR354"/>
      <c r="BS354"/>
      <c r="BT354"/>
      <c r="BU354"/>
      <c r="BV354"/>
      <c r="BW354"/>
      <c r="BX354" s="15"/>
    </row>
    <row r="355" spans="1:76">
      <c r="A355"/>
      <c r="B355" s="542">
        <v>295</v>
      </c>
      <c r="C355" s="733"/>
      <c r="D355" s="569"/>
      <c r="E355"/>
      <c r="F355"/>
      <c r="G355"/>
      <c r="H355"/>
      <c r="I355"/>
      <c r="J355"/>
      <c r="K355"/>
      <c r="L355"/>
      <c r="M355"/>
      <c r="N355"/>
      <c r="O355"/>
      <c r="P355"/>
      <c r="Q355"/>
      <c r="R355"/>
      <c r="S355" s="15"/>
      <c r="T355"/>
      <c r="U355" s="542">
        <v>295</v>
      </c>
      <c r="V355" s="733"/>
      <c r="W355" s="569"/>
      <c r="X355"/>
      <c r="Y355"/>
      <c r="Z355"/>
      <c r="AA355"/>
      <c r="AB355"/>
      <c r="AC355"/>
      <c r="AD355"/>
      <c r="AE355"/>
      <c r="AF355"/>
      <c r="AG355"/>
      <c r="AH355"/>
      <c r="AI355"/>
      <c r="AJ355"/>
      <c r="AK355"/>
      <c r="AL355" s="15"/>
      <c r="AM355"/>
      <c r="AN355" s="542">
        <v>295</v>
      </c>
      <c r="AO355" s="733"/>
      <c r="AP355" s="569"/>
      <c r="AQ355"/>
      <c r="AR355"/>
      <c r="AS355"/>
      <c r="AT355"/>
      <c r="AU355"/>
      <c r="AV355"/>
      <c r="AW355"/>
      <c r="AX355"/>
      <c r="AY355"/>
      <c r="AZ355"/>
      <c r="BA355"/>
      <c r="BB355"/>
      <c r="BC355"/>
      <c r="BD355"/>
      <c r="BE355" s="15"/>
      <c r="BF355"/>
      <c r="BG355" s="542">
        <v>295</v>
      </c>
      <c r="BH355" s="733"/>
      <c r="BI355" s="569"/>
      <c r="BJ355"/>
      <c r="BK355"/>
      <c r="BL355"/>
      <c r="BM355"/>
      <c r="BN355"/>
      <c r="BO355"/>
      <c r="BP355"/>
      <c r="BQ355"/>
      <c r="BR355"/>
      <c r="BS355"/>
      <c r="BT355"/>
      <c r="BU355"/>
      <c r="BV355"/>
      <c r="BW355"/>
      <c r="BX355" s="15"/>
    </row>
    <row r="356" spans="1:76">
      <c r="A356"/>
      <c r="B356" s="542">
        <v>296</v>
      </c>
      <c r="C356" s="733"/>
      <c r="D356" s="569"/>
      <c r="E356"/>
      <c r="F356"/>
      <c r="G356"/>
      <c r="H356"/>
      <c r="I356"/>
      <c r="J356"/>
      <c r="K356"/>
      <c r="L356"/>
      <c r="M356"/>
      <c r="N356"/>
      <c r="O356"/>
      <c r="P356"/>
      <c r="Q356"/>
      <c r="R356"/>
      <c r="S356" s="15"/>
      <c r="T356"/>
      <c r="U356" s="542">
        <v>296</v>
      </c>
      <c r="V356" s="733"/>
      <c r="W356" s="569"/>
      <c r="X356"/>
      <c r="Y356"/>
      <c r="Z356"/>
      <c r="AA356"/>
      <c r="AB356"/>
      <c r="AC356"/>
      <c r="AD356"/>
      <c r="AE356"/>
      <c r="AF356"/>
      <c r="AG356"/>
      <c r="AH356"/>
      <c r="AI356"/>
      <c r="AJ356"/>
      <c r="AK356"/>
      <c r="AL356" s="15"/>
      <c r="AM356"/>
      <c r="AN356" s="542">
        <v>296</v>
      </c>
      <c r="AO356" s="733"/>
      <c r="AP356" s="569"/>
      <c r="AQ356"/>
      <c r="AR356"/>
      <c r="AS356"/>
      <c r="AT356"/>
      <c r="AU356"/>
      <c r="AV356"/>
      <c r="AW356"/>
      <c r="AX356"/>
      <c r="AY356"/>
      <c r="AZ356"/>
      <c r="BA356"/>
      <c r="BB356"/>
      <c r="BC356"/>
      <c r="BD356"/>
      <c r="BE356" s="15"/>
      <c r="BF356"/>
      <c r="BG356" s="542">
        <v>296</v>
      </c>
      <c r="BH356" s="733"/>
      <c r="BI356" s="569"/>
      <c r="BJ356"/>
      <c r="BK356"/>
      <c r="BL356"/>
      <c r="BM356"/>
      <c r="BN356"/>
      <c r="BO356"/>
      <c r="BP356"/>
      <c r="BQ356"/>
      <c r="BR356"/>
      <c r="BS356"/>
      <c r="BT356"/>
      <c r="BU356"/>
      <c r="BV356"/>
      <c r="BW356"/>
      <c r="BX356" s="15"/>
    </row>
    <row r="357" spans="1:76">
      <c r="A357"/>
      <c r="B357" s="542">
        <v>297</v>
      </c>
      <c r="C357" s="733"/>
      <c r="D357" s="569"/>
      <c r="E357"/>
      <c r="F357"/>
      <c r="G357"/>
      <c r="H357"/>
      <c r="I357"/>
      <c r="J357"/>
      <c r="K357"/>
      <c r="L357"/>
      <c r="M357"/>
      <c r="N357"/>
      <c r="O357"/>
      <c r="P357"/>
      <c r="Q357"/>
      <c r="R357"/>
      <c r="S357" s="15"/>
      <c r="T357"/>
      <c r="U357" s="542">
        <v>297</v>
      </c>
      <c r="V357" s="733"/>
      <c r="W357" s="569"/>
      <c r="X357"/>
      <c r="Y357"/>
      <c r="Z357"/>
      <c r="AA357"/>
      <c r="AB357"/>
      <c r="AC357"/>
      <c r="AD357"/>
      <c r="AE357"/>
      <c r="AF357"/>
      <c r="AG357"/>
      <c r="AH357"/>
      <c r="AI357"/>
      <c r="AJ357"/>
      <c r="AK357"/>
      <c r="AL357" s="15"/>
      <c r="AM357"/>
      <c r="AN357" s="542">
        <v>297</v>
      </c>
      <c r="AO357" s="733"/>
      <c r="AP357" s="569"/>
      <c r="AQ357"/>
      <c r="AR357"/>
      <c r="AS357"/>
      <c r="AT357"/>
      <c r="AU357"/>
      <c r="AV357"/>
      <c r="AW357"/>
      <c r="AX357"/>
      <c r="AY357"/>
      <c r="AZ357"/>
      <c r="BA357"/>
      <c r="BB357"/>
      <c r="BC357"/>
      <c r="BD357"/>
      <c r="BE357" s="15"/>
      <c r="BF357"/>
      <c r="BG357" s="542">
        <v>297</v>
      </c>
      <c r="BH357" s="733"/>
      <c r="BI357" s="569"/>
      <c r="BJ357"/>
      <c r="BK357"/>
      <c r="BL357"/>
      <c r="BM357"/>
      <c r="BN357"/>
      <c r="BO357"/>
      <c r="BP357"/>
      <c r="BQ357"/>
      <c r="BR357"/>
      <c r="BS357"/>
      <c r="BT357"/>
      <c r="BU357"/>
      <c r="BV357"/>
      <c r="BW357"/>
      <c r="BX357" s="15"/>
    </row>
    <row r="358" spans="1:76">
      <c r="A358"/>
      <c r="B358" s="542">
        <v>298</v>
      </c>
      <c r="C358" s="733"/>
      <c r="D358" s="569"/>
      <c r="E358"/>
      <c r="F358"/>
      <c r="G358"/>
      <c r="H358"/>
      <c r="I358"/>
      <c r="J358"/>
      <c r="K358"/>
      <c r="L358"/>
      <c r="M358"/>
      <c r="N358"/>
      <c r="O358"/>
      <c r="P358"/>
      <c r="Q358"/>
      <c r="R358"/>
      <c r="S358" s="15"/>
      <c r="T358"/>
      <c r="U358" s="542">
        <v>298</v>
      </c>
      <c r="V358" s="733"/>
      <c r="W358" s="569"/>
      <c r="X358"/>
      <c r="Y358"/>
      <c r="Z358"/>
      <c r="AA358"/>
      <c r="AB358"/>
      <c r="AC358"/>
      <c r="AD358"/>
      <c r="AE358"/>
      <c r="AF358"/>
      <c r="AG358"/>
      <c r="AH358"/>
      <c r="AI358"/>
      <c r="AJ358"/>
      <c r="AK358"/>
      <c r="AL358" s="15"/>
      <c r="AM358"/>
      <c r="AN358" s="542">
        <v>298</v>
      </c>
      <c r="AO358" s="733"/>
      <c r="AP358" s="569"/>
      <c r="AQ358"/>
      <c r="AR358"/>
      <c r="AS358"/>
      <c r="AT358"/>
      <c r="AU358"/>
      <c r="AV358"/>
      <c r="AW358"/>
      <c r="AX358"/>
      <c r="AY358"/>
      <c r="AZ358"/>
      <c r="BA358"/>
      <c r="BB358"/>
      <c r="BC358"/>
      <c r="BD358"/>
      <c r="BE358" s="15"/>
      <c r="BF358"/>
      <c r="BG358" s="542">
        <v>298</v>
      </c>
      <c r="BH358" s="733"/>
      <c r="BI358" s="569"/>
      <c r="BJ358"/>
      <c r="BK358"/>
      <c r="BL358"/>
      <c r="BM358"/>
      <c r="BN358"/>
      <c r="BO358"/>
      <c r="BP358"/>
      <c r="BQ358"/>
      <c r="BR358"/>
      <c r="BS358"/>
      <c r="BT358"/>
      <c r="BU358"/>
      <c r="BV358"/>
      <c r="BW358"/>
      <c r="BX358" s="15"/>
    </row>
    <row r="359" spans="1:76">
      <c r="A359"/>
      <c r="B359" s="542">
        <v>299</v>
      </c>
      <c r="C359" s="733"/>
      <c r="D359" s="569"/>
      <c r="E359"/>
      <c r="F359"/>
      <c r="G359"/>
      <c r="H359"/>
      <c r="I359"/>
      <c r="J359"/>
      <c r="K359"/>
      <c r="L359"/>
      <c r="M359"/>
      <c r="N359"/>
      <c r="O359"/>
      <c r="P359"/>
      <c r="Q359"/>
      <c r="R359"/>
      <c r="S359" s="15"/>
      <c r="T359"/>
      <c r="U359" s="542">
        <v>299</v>
      </c>
      <c r="V359" s="733"/>
      <c r="W359" s="569"/>
      <c r="X359"/>
      <c r="Y359"/>
      <c r="Z359"/>
      <c r="AA359"/>
      <c r="AB359"/>
      <c r="AC359"/>
      <c r="AD359"/>
      <c r="AE359"/>
      <c r="AF359"/>
      <c r="AG359"/>
      <c r="AH359"/>
      <c r="AI359"/>
      <c r="AJ359"/>
      <c r="AK359"/>
      <c r="AL359" s="15"/>
      <c r="AM359"/>
      <c r="AN359" s="542">
        <v>299</v>
      </c>
      <c r="AO359" s="733"/>
      <c r="AP359" s="569"/>
      <c r="AQ359"/>
      <c r="AR359"/>
      <c r="AS359"/>
      <c r="AT359"/>
      <c r="AU359"/>
      <c r="AV359"/>
      <c r="AW359"/>
      <c r="AX359"/>
      <c r="AY359"/>
      <c r="AZ359"/>
      <c r="BA359"/>
      <c r="BB359"/>
      <c r="BC359"/>
      <c r="BD359"/>
      <c r="BE359" s="15"/>
      <c r="BF359"/>
      <c r="BG359" s="542">
        <v>299</v>
      </c>
      <c r="BH359" s="733"/>
      <c r="BI359" s="569"/>
      <c r="BJ359"/>
      <c r="BK359"/>
      <c r="BL359"/>
      <c r="BM359"/>
      <c r="BN359"/>
      <c r="BO359"/>
      <c r="BP359"/>
      <c r="BQ359"/>
      <c r="BR359"/>
      <c r="BS359"/>
      <c r="BT359"/>
      <c r="BU359"/>
      <c r="BV359"/>
      <c r="BW359"/>
      <c r="BX359" s="15"/>
    </row>
    <row r="360" spans="1:76">
      <c r="A360"/>
      <c r="B360" s="542">
        <v>300</v>
      </c>
      <c r="C360" s="733"/>
      <c r="D360" s="569"/>
      <c r="E360"/>
      <c r="F360"/>
      <c r="G360"/>
      <c r="H360"/>
      <c r="I360"/>
      <c r="J360"/>
      <c r="K360"/>
      <c r="L360"/>
      <c r="M360"/>
      <c r="N360"/>
      <c r="O360"/>
      <c r="P360"/>
      <c r="Q360"/>
      <c r="R360"/>
      <c r="S360" s="15"/>
      <c r="T360"/>
      <c r="U360" s="542">
        <v>300</v>
      </c>
      <c r="V360" s="733"/>
      <c r="W360" s="569"/>
      <c r="X360"/>
      <c r="Y360"/>
      <c r="Z360"/>
      <c r="AA360"/>
      <c r="AB360"/>
      <c r="AC360"/>
      <c r="AD360"/>
      <c r="AE360"/>
      <c r="AF360"/>
      <c r="AG360"/>
      <c r="AH360"/>
      <c r="AI360"/>
      <c r="AJ360"/>
      <c r="AK360"/>
      <c r="AL360" s="15"/>
      <c r="AM360"/>
      <c r="AN360" s="542">
        <v>300</v>
      </c>
      <c r="AO360" s="733"/>
      <c r="AP360" s="569"/>
      <c r="AQ360"/>
      <c r="AR360"/>
      <c r="AS360"/>
      <c r="AT360"/>
      <c r="AU360"/>
      <c r="AV360"/>
      <c r="AW360"/>
      <c r="AX360"/>
      <c r="AY360"/>
      <c r="AZ360"/>
      <c r="BA360"/>
      <c r="BB360"/>
      <c r="BC360"/>
      <c r="BD360"/>
      <c r="BE360" s="15"/>
      <c r="BF360"/>
      <c r="BG360" s="542">
        <v>300</v>
      </c>
      <c r="BH360" s="733"/>
      <c r="BI360" s="569"/>
      <c r="BJ360"/>
      <c r="BK360"/>
      <c r="BL360"/>
      <c r="BM360"/>
      <c r="BN360"/>
      <c r="BO360"/>
      <c r="BP360"/>
      <c r="BQ360"/>
      <c r="BR360"/>
      <c r="BS360"/>
      <c r="BT360"/>
      <c r="BU360"/>
      <c r="BV360"/>
      <c r="BW360"/>
      <c r="BX360" s="15"/>
    </row>
    <row r="361" spans="1:76">
      <c r="A361" s="80"/>
      <c r="B361" s="80"/>
      <c r="C361" s="80"/>
      <c r="D361" s="80"/>
      <c r="E361" s="80"/>
      <c r="F361" s="80"/>
      <c r="G361" s="80"/>
      <c r="H361" s="80"/>
      <c r="I361" s="80"/>
      <c r="J361" s="80"/>
      <c r="K361" s="80"/>
      <c r="L361" s="80"/>
      <c r="M361" s="80"/>
      <c r="N361" s="80"/>
      <c r="O361" s="80"/>
      <c r="P361" s="80"/>
      <c r="Q361" s="80"/>
      <c r="R361" s="80"/>
      <c r="S361" s="81"/>
      <c r="T361" s="80"/>
      <c r="U361" s="80"/>
      <c r="V361" s="80"/>
      <c r="W361" s="80"/>
      <c r="X361" s="80"/>
      <c r="Y361" s="80"/>
      <c r="Z361" s="80"/>
      <c r="AA361" s="80"/>
      <c r="AB361" s="80"/>
      <c r="AC361" s="80"/>
      <c r="AD361" s="80"/>
      <c r="AE361" s="80"/>
      <c r="AF361" s="80"/>
      <c r="AG361" s="80"/>
      <c r="AH361" s="80"/>
      <c r="AI361" s="80"/>
      <c r="AJ361" s="80"/>
      <c r="AK361" s="80"/>
      <c r="AL361" s="81"/>
      <c r="AM361" s="80"/>
      <c r="AN361" s="80"/>
      <c r="AO361" s="80"/>
      <c r="AP361" s="80"/>
      <c r="AQ361" s="80"/>
      <c r="AR361" s="80"/>
      <c r="AS361" s="80"/>
      <c r="AT361" s="80"/>
      <c r="AU361" s="80"/>
      <c r="AV361" s="80"/>
      <c r="AW361" s="80"/>
      <c r="AX361" s="80"/>
      <c r="AY361" s="80"/>
      <c r="AZ361" s="80"/>
      <c r="BA361" s="80"/>
      <c r="BB361" s="80"/>
      <c r="BC361" s="80"/>
      <c r="BD361" s="80"/>
      <c r="BE361" s="81"/>
      <c r="BF361" s="80"/>
      <c r="BG361" s="80"/>
      <c r="BH361" s="80"/>
      <c r="BI361" s="80"/>
      <c r="BJ361" s="80"/>
      <c r="BK361" s="80"/>
      <c r="BL361" s="80"/>
      <c r="BM361" s="80"/>
      <c r="BN361" s="80"/>
      <c r="BO361" s="80"/>
      <c r="BP361" s="80"/>
      <c r="BQ361" s="80"/>
      <c r="BR361" s="80"/>
      <c r="BS361" s="80"/>
      <c r="BT361" s="80"/>
      <c r="BU361" s="80"/>
      <c r="BV361" s="80"/>
      <c r="BW361" s="80"/>
      <c r="BX361" s="81"/>
    </row>
  </sheetData>
  <sheetProtection algorithmName="SHA-512" hashValue="XqRTRBCxJBmzQlbaIT30ltlCXL99CdGP/jG9/2gBRStB5gSrLwjdXPTAGKerT0Q3n7YzNuf2+V2Ak91FkR7Glg==" saltValue="tZHgcbFb8PrLMCghSv74bQ==" spinCount="100000" sheet="1" scenarios="1" insertHyperlinks="0"/>
  <protectedRanges>
    <protectedRange sqref="BF5:BX18 BF21:BX44 BI48 BI52" name="Range4"/>
    <protectedRange sqref="AM5:BE18 AM21:BE44 AP48 AP52" name="Range3"/>
    <protectedRange sqref="T5:AL18 T21:AL44 W48 W52" name="Range2"/>
    <protectedRange sqref="A5:S18 A21:S44 D48 D52" name="Range1"/>
    <protectedRange sqref="C61:D360" name="Range1_1"/>
    <protectedRange sqref="V61:W360" name="Range1_2"/>
    <protectedRange sqref="AO61:AP360" name="Range1_3"/>
    <protectedRange sqref="BH61:BI360" name="Range1_4"/>
    <protectedRange sqref="D49:E49" name="Range1_5"/>
    <protectedRange sqref="W49:X49" name="Range1_6"/>
    <protectedRange sqref="AP49:AQ49 BI49:BJ49" name="Range1_7"/>
  </protectedRanges>
  <mergeCells count="52">
    <mergeCell ref="BF1:BX1"/>
    <mergeCell ref="BI3:BO3"/>
    <mergeCell ref="BT3:BX3"/>
    <mergeCell ref="BF48:BH48"/>
    <mergeCell ref="BI48:BJ48"/>
    <mergeCell ref="BF5:BX5"/>
    <mergeCell ref="BG52:BH52"/>
    <mergeCell ref="BI52:BJ52"/>
    <mergeCell ref="BF54:BH54"/>
    <mergeCell ref="B52:C52"/>
    <mergeCell ref="D52:E52"/>
    <mergeCell ref="W52:X52"/>
    <mergeCell ref="BI54:BJ54"/>
    <mergeCell ref="AN52:AO52"/>
    <mergeCell ref="AP52:AQ52"/>
    <mergeCell ref="AM54:AO54"/>
    <mergeCell ref="AP54:AQ54"/>
    <mergeCell ref="T54:V54"/>
    <mergeCell ref="W54:X54"/>
    <mergeCell ref="A54:C54"/>
    <mergeCell ref="D54:E54"/>
    <mergeCell ref="W3:AC3"/>
    <mergeCell ref="AH3:AL3"/>
    <mergeCell ref="T48:V48"/>
    <mergeCell ref="D48:E48"/>
    <mergeCell ref="A5:S5"/>
    <mergeCell ref="T5:AL5"/>
    <mergeCell ref="W48:X48"/>
    <mergeCell ref="H60:I60"/>
    <mergeCell ref="AA60:AB60"/>
    <mergeCell ref="AT60:AU60"/>
    <mergeCell ref="BM60:BN60"/>
    <mergeCell ref="AM1:BE1"/>
    <mergeCell ref="AP3:AV3"/>
    <mergeCell ref="BA3:BE3"/>
    <mergeCell ref="AM48:AO48"/>
    <mergeCell ref="AP48:AQ48"/>
    <mergeCell ref="AM5:BE5"/>
    <mergeCell ref="A1:S1"/>
    <mergeCell ref="D3:J3"/>
    <mergeCell ref="O3:S3"/>
    <mergeCell ref="A48:C48"/>
    <mergeCell ref="U52:V52"/>
    <mergeCell ref="T1:AL1"/>
    <mergeCell ref="BI49:BJ49"/>
    <mergeCell ref="AM49:AO49"/>
    <mergeCell ref="AP49:AQ49"/>
    <mergeCell ref="BF49:BH49"/>
    <mergeCell ref="A49:C49"/>
    <mergeCell ref="D49:E49"/>
    <mergeCell ref="T49:V49"/>
    <mergeCell ref="W49:X49"/>
  </mergeCells>
  <phoneticPr fontId="0" type="noConversion"/>
  <hyperlinks>
    <hyperlink ref="M54" location="'T3.5.9 Guidance Notes'!A1" display="Link to GUIDANCE NOTES for laminated structures" xr:uid="{0D06B6D5-5888-42C6-B10D-C1DBBAA8323A}"/>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999FF"/>
    <pageSetUpPr fitToPage="1"/>
  </sheetPr>
  <dimension ref="B1:N186"/>
  <sheetViews>
    <sheetView showGridLines="0" zoomScaleNormal="100" zoomScaleSheetLayoutView="100" workbookViewId="0"/>
  </sheetViews>
  <sheetFormatPr baseColWidth="10" defaultColWidth="11.42578125" defaultRowHeight="12.75"/>
  <cols>
    <col min="1" max="1" width="3.42578125" customWidth="1"/>
    <col min="2" max="2" width="45.7109375" customWidth="1"/>
    <col min="3" max="3" width="16.7109375" bestFit="1" customWidth="1"/>
    <col min="4" max="4" width="15.42578125" bestFit="1" customWidth="1"/>
    <col min="5" max="5" width="17.28515625" bestFit="1" customWidth="1"/>
    <col min="6" max="6" width="15.42578125" bestFit="1" customWidth="1"/>
    <col min="7" max="7" width="17.28515625" bestFit="1" customWidth="1"/>
    <col min="8" max="8" width="15.42578125" bestFit="1" customWidth="1"/>
    <col min="9" max="9" width="17.28515625" bestFit="1" customWidth="1"/>
    <col min="10" max="10" width="15.42578125" bestFit="1" customWidth="1"/>
  </cols>
  <sheetData>
    <row r="1" spans="2:14" ht="15.75">
      <c r="B1" s="1" t="s">
        <v>691</v>
      </c>
    </row>
    <row r="2" spans="2:14">
      <c r="L2" s="162" t="s">
        <v>226</v>
      </c>
      <c r="M2" s="162"/>
      <c r="N2" s="162"/>
    </row>
    <row r="3" spans="2:14">
      <c r="B3" s="41" t="s">
        <v>333</v>
      </c>
      <c r="C3" s="41" t="s">
        <v>692</v>
      </c>
      <c r="D3" s="41" t="s">
        <v>693</v>
      </c>
      <c r="E3" s="41" t="s">
        <v>694</v>
      </c>
      <c r="F3" s="41" t="s">
        <v>695</v>
      </c>
      <c r="G3" s="41" t="s">
        <v>696</v>
      </c>
      <c r="H3" s="41" t="s">
        <v>697</v>
      </c>
      <c r="I3" s="41" t="s">
        <v>698</v>
      </c>
      <c r="J3" s="41" t="s">
        <v>699</v>
      </c>
    </row>
    <row r="4" spans="2:14">
      <c r="B4" s="362" t="s">
        <v>336</v>
      </c>
      <c r="C4" s="35" t="s">
        <v>175</v>
      </c>
      <c r="D4" s="591" t="s">
        <v>50</v>
      </c>
      <c r="E4" s="35" t="s">
        <v>175</v>
      </c>
      <c r="F4" s="591" t="s">
        <v>50</v>
      </c>
      <c r="G4" s="35" t="s">
        <v>175</v>
      </c>
      <c r="H4" s="591" t="s">
        <v>50</v>
      </c>
      <c r="I4" s="35" t="s">
        <v>175</v>
      </c>
      <c r="J4" s="591" t="s">
        <v>50</v>
      </c>
    </row>
    <row r="5" spans="2:14">
      <c r="B5" s="42" t="s">
        <v>338</v>
      </c>
      <c r="C5" s="36" t="str">
        <f>HLOOKUP(C4,MaterialData!$C$3:$O$4,2,FALSE)</f>
        <v>Steel</v>
      </c>
      <c r="D5" s="617" t="s">
        <v>693</v>
      </c>
      <c r="E5" s="36" t="str">
        <f>HLOOKUP(E4,MaterialData!$C$3:$O$4,2,FALSE)</f>
        <v>Steel</v>
      </c>
      <c r="F5" s="617" t="s">
        <v>700</v>
      </c>
      <c r="G5" s="36" t="str">
        <f>HLOOKUP(G4,MaterialData!$C$3:$O$4,2,FALSE)</f>
        <v>Steel</v>
      </c>
      <c r="H5" s="617" t="s">
        <v>701</v>
      </c>
      <c r="I5" s="36" t="str">
        <f>HLOOKUP(I4,MaterialData!$C$3:$O$4,2,FALSE)</f>
        <v>Steel</v>
      </c>
      <c r="J5" s="617" t="s">
        <v>699</v>
      </c>
    </row>
    <row r="6" spans="2:14">
      <c r="B6" s="362" t="s">
        <v>201</v>
      </c>
      <c r="C6" s="36">
        <f>INDEX(Innertable,MATCH($B6,MaterialData!$B$6:$B$11,0),MATCH(C$5,MaterialData!$C$4:$O$4,0))</f>
        <v>200000000000</v>
      </c>
      <c r="D6" s="73">
        <f>'EV5.5.4 Alt. Matl - 3pt Bending'!C59*1000000000</f>
        <v>0</v>
      </c>
      <c r="E6" s="36">
        <f>INDEX(Innertable,MATCH($B6,MaterialData!$B$6:$B$11,0),MATCH(E$5,MaterialData!$C$4:$O$4,0))</f>
        <v>200000000000</v>
      </c>
      <c r="F6" s="73">
        <f>'EV5.5.4 Alt. Matl - 3pt Bending'!V59*1000000000</f>
        <v>0</v>
      </c>
      <c r="G6" s="36">
        <f>INDEX(Innertable,MATCH($B6,MaterialData!$B$6:$B$11,0),MATCH(G$5,MaterialData!$C$4:$O$4,0))</f>
        <v>200000000000</v>
      </c>
      <c r="H6" s="73">
        <f>'EV5.5.4 Alt. Matl - 3pt Bending'!AO59*1000000000</f>
        <v>0</v>
      </c>
      <c r="I6" s="36">
        <f>INDEX(Innertable,MATCH($B6,MaterialData!$B$6:$B$11,0),MATCH(I$5,MaterialData!$C$4:$O$4,0))</f>
        <v>200000000000</v>
      </c>
      <c r="J6" s="73">
        <f>'EV5.5.4 Alt. Matl - 3pt Bending'!BH59*1000000000</f>
        <v>0</v>
      </c>
    </row>
    <row r="7" spans="2:14">
      <c r="B7" s="42" t="s">
        <v>202</v>
      </c>
      <c r="C7" s="36">
        <f>INDEX(Innertable,MATCH($B7,MaterialData!$B$6:$B$11,0),MATCH(C$5,MaterialData!$C$4:$O$4,0))</f>
        <v>305000000</v>
      </c>
      <c r="D7" s="73">
        <f>D8</f>
        <v>0</v>
      </c>
      <c r="E7" s="36">
        <f>INDEX(Innertable,MATCH($B7,MaterialData!$B$6:$B$11,0),MATCH(E$5,MaterialData!$C$4:$O$4,0))</f>
        <v>305000000</v>
      </c>
      <c r="F7" s="73">
        <f>F8</f>
        <v>0</v>
      </c>
      <c r="G7" s="36">
        <f>INDEX(Innertable,MATCH($B7,MaterialData!$B$6:$B$11,0),MATCH(G$5,MaterialData!$C$4:$O$4,0))</f>
        <v>305000000</v>
      </c>
      <c r="H7" s="73">
        <f>H8</f>
        <v>0</v>
      </c>
      <c r="I7" s="36">
        <f>INDEX(Innertable,MATCH($B7,MaterialData!$B$6:$B$11,0),MATCH(I$5,MaterialData!$C$4:$O$4,0))</f>
        <v>305000000</v>
      </c>
      <c r="J7" s="73">
        <f>J8</f>
        <v>0</v>
      </c>
    </row>
    <row r="8" spans="2:14">
      <c r="B8" s="42" t="s">
        <v>203</v>
      </c>
      <c r="C8" s="36">
        <f>INDEX(Innertable,MATCH($B8,MaterialData!$B$6:$B$11,0),MATCH(C$5,MaterialData!$C$4:$O$4,0))</f>
        <v>365000000</v>
      </c>
      <c r="D8" s="73">
        <f>'EV5.5.4 Alt. Matl - 3pt Bending'!C60*1000000</f>
        <v>0</v>
      </c>
      <c r="E8" s="36">
        <f>INDEX(Innertable,MATCH($B8,MaterialData!$B$6:$B$11,0),MATCH(E$5,MaterialData!$C$4:$O$4,0))</f>
        <v>365000000</v>
      </c>
      <c r="F8" s="73">
        <f>'EV5.5.4 Alt. Matl - 3pt Bending'!V60*1000000</f>
        <v>0</v>
      </c>
      <c r="G8" s="36">
        <f>INDEX(Innertable,MATCH($B8,MaterialData!$B$6:$B$11,0),MATCH(G$5,MaterialData!$C$4:$O$4,0))</f>
        <v>365000000</v>
      </c>
      <c r="H8" s="73">
        <f>'EV5.5.4 Alt. Matl - 3pt Bending'!AO60*1000000</f>
        <v>0</v>
      </c>
      <c r="I8" s="36">
        <f>INDEX(Innertable,MATCH($B8,MaterialData!$B$6:$B$11,0),MATCH(I$5,MaterialData!$C$4:$O$4,0))</f>
        <v>365000000</v>
      </c>
      <c r="J8" s="73">
        <f>'EV5.5.4 Alt. Matl - 3pt Bending'!BH60*1000000</f>
        <v>0</v>
      </c>
    </row>
    <row r="9" spans="2:14">
      <c r="B9" s="42" t="s">
        <v>204</v>
      </c>
      <c r="C9" s="36">
        <f>INDEX(Innertable,MATCH($B9,MaterialData!$B$6:$B$11,0),MATCH(C$5,MaterialData!$C$4:$O$4,0))</f>
        <v>180000000</v>
      </c>
      <c r="D9" s="618" t="s">
        <v>111</v>
      </c>
      <c r="E9" s="36">
        <f>INDEX(Innertable,MATCH($B9,MaterialData!$B$6:$B$11,0),MATCH(E$5,MaterialData!$C$4:$O$4,0))</f>
        <v>180000000</v>
      </c>
      <c r="F9" s="618" t="s">
        <v>111</v>
      </c>
      <c r="G9" s="36">
        <f>INDEX(Innertable,MATCH($B9,MaterialData!$B$6:$B$11,0),MATCH(G$5,MaterialData!$C$4:$O$4,0))</f>
        <v>180000000</v>
      </c>
      <c r="H9" s="618" t="s">
        <v>111</v>
      </c>
      <c r="I9" s="36">
        <f>INDEX(Innertable,MATCH($B9,MaterialData!$B$6:$B$11,0),MATCH(I$5,MaterialData!$C$4:$O$4,0))</f>
        <v>180000000</v>
      </c>
      <c r="J9" s="618" t="s">
        <v>111</v>
      </c>
    </row>
    <row r="10" spans="2:14">
      <c r="B10" s="42" t="s">
        <v>205</v>
      </c>
      <c r="C10" s="36">
        <f>INDEX(Innertable,MATCH($B10,MaterialData!$B$6:$B$11,0),MATCH(C$5,MaterialData!$C$4:$O$4,0))</f>
        <v>300000000</v>
      </c>
      <c r="D10" s="618" t="s">
        <v>111</v>
      </c>
      <c r="E10" s="36">
        <f>INDEX(Innertable,MATCH($B10,MaterialData!$B$6:$B$11,0),MATCH(E$5,MaterialData!$C$4:$O$4,0))</f>
        <v>300000000</v>
      </c>
      <c r="F10" s="618" t="s">
        <v>111</v>
      </c>
      <c r="G10" s="36">
        <f>INDEX(Innertable,MATCH($B10,MaterialData!$B$6:$B$11,0),MATCH(G$5,MaterialData!$C$4:$O$4,0))</f>
        <v>300000000</v>
      </c>
      <c r="H10" s="618" t="s">
        <v>111</v>
      </c>
      <c r="I10" s="36">
        <f>INDEX(Innertable,MATCH($B10,MaterialData!$B$6:$B$11,0),MATCH(I$5,MaterialData!$C$4:$O$4,0))</f>
        <v>300000000</v>
      </c>
      <c r="J10" s="618" t="s">
        <v>111</v>
      </c>
    </row>
    <row r="11" spans="2:14">
      <c r="B11" s="42" t="s">
        <v>206</v>
      </c>
      <c r="C11" s="36">
        <f>INDEX(Innertable,MATCH($B11,MaterialData!$B$6:$B$11,0),MATCH(C$5,MaterialData!$C$4:$O$4,0))</f>
        <v>219000000</v>
      </c>
      <c r="D11" s="73">
        <f>'EV5.5.4 Alt. Matl - Shear'!D54*1000000</f>
        <v>0</v>
      </c>
      <c r="E11" s="36">
        <f>INDEX(Innertable,MATCH($B11,MaterialData!$B$6:$B$11,0),MATCH(E$5,MaterialData!$C$4:$O$4,0))</f>
        <v>219000000</v>
      </c>
      <c r="F11" s="73">
        <f>'EV5.5.4 Alt. Matl - Shear'!W54*1000000</f>
        <v>0</v>
      </c>
      <c r="G11" s="36">
        <f>INDEX(Innertable,MATCH($B11,MaterialData!$B$6:$B$11,0),MATCH(G$5,MaterialData!$C$4:$O$4,0))</f>
        <v>219000000</v>
      </c>
      <c r="H11" s="73">
        <f>'EV5.5.4 Alt. Matl - Shear'!AP54*1000000</f>
        <v>0</v>
      </c>
      <c r="I11" s="36">
        <f>INDEX(Innertable,MATCH($B11,MaterialData!$B$6:$B$11,0),MATCH(I$5,MaterialData!$C$4:$O$4,0))</f>
        <v>219000000</v>
      </c>
      <c r="J11" s="73">
        <f>'EV5.5.4 Alt. Matl - Shear'!BI54*1000000</f>
        <v>0</v>
      </c>
    </row>
    <row r="12" spans="2:14">
      <c r="B12" s="42" t="s">
        <v>378</v>
      </c>
      <c r="C12" s="176">
        <v>1.25</v>
      </c>
      <c r="D12" s="619">
        <f>SUM('EV5.5.4 Alt. Matl - 3pt Bending'!C55:C57)</f>
        <v>2</v>
      </c>
      <c r="E12" s="176">
        <v>0.9</v>
      </c>
      <c r="F12" s="619">
        <f>SUM('EV5.5.4 Alt. Matl - 3pt Bending'!V55:V57)</f>
        <v>2</v>
      </c>
      <c r="G12" s="176">
        <v>0.9</v>
      </c>
      <c r="H12" s="619">
        <f>SUM('EV5.5.4 Alt. Matl - 3pt Bending'!AO55:AO57)</f>
        <v>2</v>
      </c>
      <c r="I12" s="176">
        <v>0.9</v>
      </c>
      <c r="J12" s="619">
        <f>SUM('EV5.5.4 Alt. Matl - 3pt Bending'!BH55:BH57)</f>
        <v>2</v>
      </c>
    </row>
    <row r="13" spans="2:14">
      <c r="B13" s="42" t="s">
        <v>380</v>
      </c>
      <c r="C13" s="176" t="s">
        <v>111</v>
      </c>
      <c r="D13" s="619">
        <f>'EV5.5.4 Alt. Matl - 3pt Bending'!C56</f>
        <v>1</v>
      </c>
      <c r="E13" s="176" t="s">
        <v>111</v>
      </c>
      <c r="F13" s="619">
        <f>'EV5.5.4 Alt. Matl - 3pt Bending'!V56</f>
        <v>1</v>
      </c>
      <c r="G13" s="176" t="s">
        <v>111</v>
      </c>
      <c r="H13" s="619">
        <f>'EV5.5.4 Alt. Matl - 3pt Bending'!AO56</f>
        <v>1</v>
      </c>
      <c r="I13" s="176" t="s">
        <v>111</v>
      </c>
      <c r="J13" s="619">
        <f>'EV5.5.4 Alt. Matl - 3pt Bending'!BH56</f>
        <v>1</v>
      </c>
    </row>
    <row r="14" spans="2:14">
      <c r="B14" s="42" t="s">
        <v>381</v>
      </c>
      <c r="C14" s="176" t="s">
        <v>111</v>
      </c>
      <c r="D14" s="619">
        <f>'EV5.5.4 Alt. Matl - 3pt Bending'!C57</f>
        <v>1</v>
      </c>
      <c r="E14" s="176" t="s">
        <v>111</v>
      </c>
      <c r="F14" s="619">
        <f>'EV5.5.4 Alt. Matl - 3pt Bending'!V57</f>
        <v>1</v>
      </c>
      <c r="G14" s="176" t="s">
        <v>111</v>
      </c>
      <c r="H14" s="619">
        <f>'EV5.5.4 Alt. Matl - 3pt Bending'!AO57</f>
        <v>1</v>
      </c>
      <c r="I14" s="176" t="s">
        <v>111</v>
      </c>
      <c r="J14" s="619">
        <f>'EV5.5.4 Alt. Matl - 3pt Bending'!BH57</f>
        <v>1</v>
      </c>
    </row>
    <row r="15" spans="2:14">
      <c r="B15" s="362" t="s">
        <v>702</v>
      </c>
      <c r="C15" s="158">
        <f>D15</f>
        <v>150</v>
      </c>
      <c r="D15" s="158">
        <f>'EV5 Accumulator Container'!H9</f>
        <v>150</v>
      </c>
      <c r="E15" s="158">
        <f>F15</f>
        <v>100</v>
      </c>
      <c r="F15" s="158">
        <f>'EV5 Accumulator Container'!H12</f>
        <v>100</v>
      </c>
      <c r="G15" s="158">
        <f>H15</f>
        <v>90</v>
      </c>
      <c r="H15" s="158">
        <f>'EV5 Accumulator Container'!H15</f>
        <v>90</v>
      </c>
      <c r="I15" s="158">
        <f>J15</f>
        <v>150</v>
      </c>
      <c r="J15" s="158">
        <f>'EV5 Accumulator Container'!H18</f>
        <v>150</v>
      </c>
    </row>
    <row r="16" spans="2:14">
      <c r="B16" s="362" t="s">
        <v>343</v>
      </c>
      <c r="C16" s="159">
        <f>0.001*C15*(0.001*C12)^3/12</f>
        <v>2.4414062500000002E-11</v>
      </c>
      <c r="D16" s="176">
        <f>(D15/'EV5.5.4 Alt. Matl - 3pt Bending'!C54)*'EV5.5.4 Alt. Matl - 3pt Bending'!C58*0.000000000001</f>
        <v>1E-10</v>
      </c>
      <c r="E16" s="159">
        <f>E15*E12^3/12000000000000</f>
        <v>6.0750000000000007E-12</v>
      </c>
      <c r="F16" s="204">
        <f>(F15/'EV5.5.4 Alt. Matl - 3pt Bending'!V54)*'EV5.5.4 Alt. Matl - 3pt Bending'!V58*0.000000000001</f>
        <v>6.6666666666666656E-11</v>
      </c>
      <c r="G16" s="159">
        <f>G15*G12^3/12000000000000</f>
        <v>5.4675000000000011E-12</v>
      </c>
      <c r="H16" s="204">
        <f>(H15/'EV5.5.4 Alt. Matl - 3pt Bending'!AO54)*'EV5.5.4 Alt. Matl - 3pt Bending'!AO58*0.000000000001</f>
        <v>6E-11</v>
      </c>
      <c r="I16" s="159">
        <f>I15*I12^3/12000000000000</f>
        <v>9.1125000000000002E-12</v>
      </c>
      <c r="J16" s="204">
        <f>(J15/'EV5.5.4 Alt. Matl - 3pt Bending'!BH54)*'EV5.5.4 Alt. Matl - 3pt Bending'!BH58*0.000000000001</f>
        <v>1E-10</v>
      </c>
    </row>
    <row r="17" spans="2:10">
      <c r="B17" s="42" t="s">
        <v>344</v>
      </c>
      <c r="C17" s="144">
        <f t="shared" ref="C17:J17" si="0">C16*C6</f>
        <v>4.8828125</v>
      </c>
      <c r="D17" s="144">
        <f t="shared" si="0"/>
        <v>0</v>
      </c>
      <c r="E17" s="144">
        <f t="shared" si="0"/>
        <v>1.2150000000000001</v>
      </c>
      <c r="F17" s="144">
        <f t="shared" si="0"/>
        <v>0</v>
      </c>
      <c r="G17" s="144">
        <f t="shared" si="0"/>
        <v>1.0935000000000001</v>
      </c>
      <c r="H17" s="144">
        <f t="shared" si="0"/>
        <v>0</v>
      </c>
      <c r="I17" s="144">
        <f t="shared" si="0"/>
        <v>1.8225</v>
      </c>
      <c r="J17" s="144">
        <f t="shared" si="0"/>
        <v>0</v>
      </c>
    </row>
    <row r="18" spans="2:10">
      <c r="B18" s="42" t="s">
        <v>345</v>
      </c>
      <c r="C18" s="158">
        <f>C15*C12</f>
        <v>187.5</v>
      </c>
      <c r="D18" s="158">
        <f>('EV5.5.4 Alt. Matl - 3pt Bending'!C56+'EV5.5.4 Alt. Matl - 3pt Bending'!C57)*'EV5.5.4 Alt. Matls Summary'!D15</f>
        <v>300</v>
      </c>
      <c r="E18" s="158">
        <f>E15*E12</f>
        <v>90</v>
      </c>
      <c r="F18" s="158">
        <f>('EV5.5.4 Alt. Matl - 3pt Bending'!V56+'EV5.5.4 Alt. Matl - 3pt Bending'!V57)*'EV5.5.4 Alt. Matls Summary'!F15</f>
        <v>200</v>
      </c>
      <c r="G18" s="158">
        <f>G15*G12</f>
        <v>81</v>
      </c>
      <c r="H18" s="158">
        <f>('EV5.5.4 Alt. Matl - 3pt Bending'!AO56+'EV5.5.4 Alt. Matl - 3pt Bending'!AO57)*'EV5.5.4 Alt. Matls Summary'!H15</f>
        <v>180</v>
      </c>
      <c r="I18" s="158">
        <f>I15*I12</f>
        <v>135</v>
      </c>
      <c r="J18" s="158">
        <f>('EV5.5.4 Alt. Matl - 3pt Bending'!BH56+'EV5.5.4 Alt. Matl - 3pt Bending'!BH57)*'EV5.5.4 Alt. Matls Summary'!J15</f>
        <v>300</v>
      </c>
    </row>
    <row r="19" spans="2:10">
      <c r="B19" s="42" t="s">
        <v>347</v>
      </c>
      <c r="C19" s="144">
        <f t="shared" ref="C19:J19" si="1">C18*C8*0.000001</f>
        <v>68437.5</v>
      </c>
      <c r="D19" s="144">
        <f t="shared" si="1"/>
        <v>0</v>
      </c>
      <c r="E19" s="144">
        <f t="shared" si="1"/>
        <v>32850</v>
      </c>
      <c r="F19" s="144">
        <f t="shared" si="1"/>
        <v>0</v>
      </c>
      <c r="G19" s="144">
        <f t="shared" si="1"/>
        <v>29565</v>
      </c>
      <c r="H19" s="144">
        <f t="shared" si="1"/>
        <v>0</v>
      </c>
      <c r="I19" s="144">
        <f t="shared" si="1"/>
        <v>49275</v>
      </c>
      <c r="J19" s="144">
        <f t="shared" si="1"/>
        <v>0</v>
      </c>
    </row>
    <row r="21" spans="2:10">
      <c r="B21" s="3" t="s">
        <v>703</v>
      </c>
    </row>
    <row r="22" spans="2:10">
      <c r="B22" s="362" t="s">
        <v>704</v>
      </c>
      <c r="C22" s="362"/>
      <c r="D22" s="175">
        <f>D19/C19</f>
        <v>0</v>
      </c>
      <c r="E22" s="362"/>
      <c r="F22" s="175">
        <f>F19/E19</f>
        <v>0</v>
      </c>
      <c r="G22" s="362"/>
      <c r="H22" s="175">
        <f>H19/G19</f>
        <v>0</v>
      </c>
      <c r="I22" s="362"/>
      <c r="J22" s="175">
        <f>J19/I19</f>
        <v>0</v>
      </c>
    </row>
    <row r="23" spans="2:10">
      <c r="B23" s="362" t="s">
        <v>705</v>
      </c>
      <c r="C23" s="362"/>
      <c r="D23" s="175">
        <f>D17/C17</f>
        <v>0</v>
      </c>
      <c r="E23" s="362"/>
      <c r="F23" s="175">
        <f>F17/E17</f>
        <v>0</v>
      </c>
      <c r="G23" s="362"/>
      <c r="H23" s="175">
        <f>H17/G17</f>
        <v>0</v>
      </c>
      <c r="I23" s="362"/>
      <c r="J23" s="175">
        <f>J17/I17</f>
        <v>0</v>
      </c>
    </row>
    <row r="24" spans="2:10">
      <c r="B24" s="362" t="s">
        <v>706</v>
      </c>
      <c r="C24" s="362"/>
      <c r="D24" s="175">
        <f>((D13+D14)*D11)/(C11*C12)</f>
        <v>0</v>
      </c>
      <c r="E24" s="362"/>
      <c r="F24" s="175">
        <f>((F13+F14)*F11)/(E11*E12)</f>
        <v>0</v>
      </c>
      <c r="G24" s="362"/>
      <c r="H24" s="175">
        <f>((H13+H14)*H11)/(G11*G12)</f>
        <v>0</v>
      </c>
      <c r="I24" s="362"/>
      <c r="J24" s="175">
        <f>((J13+J14)*J11)/(I11*I12)</f>
        <v>0</v>
      </c>
    </row>
    <row r="25" spans="2:10">
      <c r="B25" s="514"/>
      <c r="C25" s="514"/>
      <c r="D25" s="132" t="str">
        <f>IF(OR(D22&lt;1,D23&lt;1,D24&lt;1,),"FAIL","PASS")</f>
        <v>FAIL</v>
      </c>
      <c r="E25" s="514"/>
      <c r="F25" s="132" t="str">
        <f>IF(OR(F22&lt;1,F23&lt;1,F24&lt;1,),"FAIL","PASS")</f>
        <v>FAIL</v>
      </c>
      <c r="G25" s="514"/>
      <c r="H25" s="132" t="str">
        <f>IF(OR(H22&lt;1,H23&lt;1,H24&lt;1,),"FAIL","PASS")</f>
        <v>FAIL</v>
      </c>
      <c r="I25" s="514"/>
      <c r="J25" s="132" t="str">
        <f>IF(OR(J22&lt;1,J23&lt;1,J24&lt;1,),"FAIL","PASS")</f>
        <v>FAIL</v>
      </c>
    </row>
    <row r="27" spans="2:10">
      <c r="B27" s="3" t="s">
        <v>707</v>
      </c>
      <c r="E27" s="43"/>
    </row>
    <row r="28" spans="2:10">
      <c r="B28" s="19"/>
      <c r="C28" s="20"/>
      <c r="D28" s="20"/>
      <c r="E28" s="20"/>
      <c r="F28" s="20"/>
      <c r="G28" s="20"/>
      <c r="H28" s="20"/>
      <c r="I28" s="20"/>
      <c r="J28" s="21"/>
    </row>
    <row r="29" spans="2:10">
      <c r="B29" s="25"/>
      <c r="C29" s="26"/>
      <c r="D29" s="26"/>
      <c r="E29" s="26"/>
      <c r="F29" s="26"/>
      <c r="G29" s="26"/>
      <c r="H29" s="26"/>
      <c r="I29" s="26"/>
      <c r="J29" s="27"/>
    </row>
    <row r="30" spans="2:10">
      <c r="B30" s="25"/>
      <c r="C30" s="26"/>
      <c r="D30" s="26"/>
      <c r="E30" s="26"/>
      <c r="F30" s="26"/>
      <c r="G30" s="26"/>
      <c r="H30" s="26"/>
      <c r="I30" s="26"/>
      <c r="J30" s="27"/>
    </row>
    <row r="31" spans="2:10">
      <c r="B31" s="25"/>
      <c r="C31" s="26"/>
      <c r="D31" s="26"/>
      <c r="E31" s="26"/>
      <c r="F31" s="26"/>
      <c r="G31" s="26"/>
      <c r="H31" s="26"/>
      <c r="I31" s="26"/>
      <c r="J31" s="27"/>
    </row>
    <row r="32" spans="2:10">
      <c r="B32" s="25"/>
      <c r="C32" s="26"/>
      <c r="D32" s="26"/>
      <c r="E32" s="26"/>
      <c r="F32" s="26"/>
      <c r="G32" s="26"/>
      <c r="H32" s="26"/>
      <c r="I32" s="26"/>
      <c r="J32" s="27"/>
    </row>
    <row r="33" spans="2:10">
      <c r="B33" s="25"/>
      <c r="C33" s="26"/>
      <c r="D33" s="26"/>
      <c r="E33" s="26"/>
      <c r="F33" s="26"/>
      <c r="G33" s="26"/>
      <c r="H33" s="26"/>
      <c r="I33" s="26"/>
      <c r="J33" s="27"/>
    </row>
    <row r="34" spans="2:10">
      <c r="B34" s="25"/>
      <c r="C34" s="26"/>
      <c r="D34" s="26"/>
      <c r="E34" s="26"/>
      <c r="F34" s="26"/>
      <c r="G34" s="26"/>
      <c r="H34" s="26"/>
      <c r="I34" s="26"/>
      <c r="J34" s="27"/>
    </row>
    <row r="35" spans="2:10">
      <c r="B35" s="25"/>
      <c r="C35" s="26"/>
      <c r="D35" s="26"/>
      <c r="E35" s="26"/>
      <c r="F35" s="26"/>
      <c r="G35" s="26"/>
      <c r="H35" s="26"/>
      <c r="I35" s="26"/>
      <c r="J35" s="27"/>
    </row>
    <row r="36" spans="2:10">
      <c r="B36" s="25"/>
      <c r="C36" s="26"/>
      <c r="D36" s="26"/>
      <c r="E36" s="26"/>
      <c r="F36" s="26"/>
      <c r="G36" s="26"/>
      <c r="H36" s="26"/>
      <c r="I36" s="26"/>
      <c r="J36" s="27"/>
    </row>
    <row r="37" spans="2:10">
      <c r="B37" s="25"/>
      <c r="C37" s="26"/>
      <c r="D37" s="26"/>
      <c r="E37" s="26"/>
      <c r="F37" s="26"/>
      <c r="G37" s="26"/>
      <c r="H37" s="26"/>
      <c r="I37" s="26"/>
      <c r="J37" s="27"/>
    </row>
    <row r="38" spans="2:10">
      <c r="B38" s="25"/>
      <c r="C38" s="26"/>
      <c r="D38" s="26"/>
      <c r="E38" s="26"/>
      <c r="F38" s="26"/>
      <c r="G38" s="26"/>
      <c r="H38" s="26"/>
      <c r="I38" s="26"/>
      <c r="J38" s="27"/>
    </row>
    <row r="39" spans="2:10">
      <c r="B39" s="25"/>
      <c r="C39" s="26"/>
      <c r="D39" s="26"/>
      <c r="E39" s="26"/>
      <c r="F39" s="26"/>
      <c r="G39" s="26"/>
      <c r="H39" s="26"/>
      <c r="I39" s="26"/>
      <c r="J39" s="27"/>
    </row>
    <row r="40" spans="2:10">
      <c r="B40" s="25"/>
      <c r="C40" s="26"/>
      <c r="D40" s="26"/>
      <c r="E40" s="26"/>
      <c r="F40" s="26"/>
      <c r="G40" s="26"/>
      <c r="H40" s="26"/>
      <c r="I40" s="26"/>
      <c r="J40" s="27"/>
    </row>
    <row r="41" spans="2:10">
      <c r="B41" s="25"/>
      <c r="C41" s="26"/>
      <c r="D41" s="26"/>
      <c r="E41" s="26"/>
      <c r="F41" s="26"/>
      <c r="G41" s="26"/>
      <c r="H41" s="26"/>
      <c r="I41" s="26"/>
      <c r="J41" s="27"/>
    </row>
    <row r="42" spans="2:10">
      <c r="B42" s="25"/>
      <c r="C42" s="26"/>
      <c r="D42" s="26"/>
      <c r="E42" s="26"/>
      <c r="F42" s="26"/>
      <c r="G42" s="26"/>
      <c r="H42" s="26"/>
      <c r="I42" s="26"/>
      <c r="J42" s="27"/>
    </row>
    <row r="43" spans="2:10">
      <c r="B43" s="25"/>
      <c r="C43" s="26"/>
      <c r="D43" s="26"/>
      <c r="E43" s="26"/>
      <c r="F43" s="26"/>
      <c r="G43" s="26"/>
      <c r="H43" s="26"/>
      <c r="I43" s="26"/>
      <c r="J43" s="27"/>
    </row>
    <row r="44" spans="2:10">
      <c r="B44" s="25"/>
      <c r="C44" s="26"/>
      <c r="D44" s="26"/>
      <c r="E44" s="26"/>
      <c r="F44" s="26"/>
      <c r="G44" s="26"/>
      <c r="H44" s="26"/>
      <c r="I44" s="26"/>
      <c r="J44" s="27"/>
    </row>
    <row r="45" spans="2:10">
      <c r="B45" s="25"/>
      <c r="C45" s="26"/>
      <c r="D45" s="26"/>
      <c r="E45" s="26"/>
      <c r="F45" s="26"/>
      <c r="G45" s="26"/>
      <c r="H45" s="26"/>
      <c r="I45" s="26"/>
      <c r="J45" s="27"/>
    </row>
    <row r="46" spans="2:10">
      <c r="B46" s="25"/>
      <c r="C46" s="26"/>
      <c r="D46" s="26"/>
      <c r="E46" s="26"/>
      <c r="F46" s="26"/>
      <c r="G46" s="26"/>
      <c r="H46" s="26"/>
      <c r="I46" s="26"/>
      <c r="J46" s="27"/>
    </row>
    <row r="47" spans="2:10">
      <c r="B47" s="25"/>
      <c r="C47" s="26"/>
      <c r="D47" s="26"/>
      <c r="E47" s="26"/>
      <c r="F47" s="26"/>
      <c r="G47" s="26"/>
      <c r="H47" s="26"/>
      <c r="I47" s="26"/>
      <c r="J47" s="27"/>
    </row>
    <row r="48" spans="2:10">
      <c r="B48" s="25"/>
      <c r="C48" s="26"/>
      <c r="D48" s="26"/>
      <c r="E48" s="26"/>
      <c r="F48" s="26"/>
      <c r="G48" s="26"/>
      <c r="H48" s="26"/>
      <c r="I48" s="26"/>
      <c r="J48" s="27"/>
    </row>
    <row r="49" spans="2:10">
      <c r="B49" s="25"/>
      <c r="C49" s="26"/>
      <c r="D49" s="26"/>
      <c r="E49" s="26"/>
      <c r="F49" s="26"/>
      <c r="G49" s="26"/>
      <c r="H49" s="26"/>
      <c r="I49" s="26"/>
      <c r="J49" s="27"/>
    </row>
    <row r="50" spans="2:10">
      <c r="B50" s="25"/>
      <c r="C50" s="26"/>
      <c r="D50" s="26"/>
      <c r="E50" s="26"/>
      <c r="F50" s="26"/>
      <c r="G50" s="26"/>
      <c r="H50" s="26"/>
      <c r="I50" s="26"/>
      <c r="J50" s="27"/>
    </row>
    <row r="51" spans="2:10">
      <c r="B51" s="25"/>
      <c r="C51" s="26"/>
      <c r="D51" s="26"/>
      <c r="E51" s="26"/>
      <c r="F51" s="26"/>
      <c r="G51" s="26"/>
      <c r="H51" s="26"/>
      <c r="I51" s="26"/>
      <c r="J51" s="27"/>
    </row>
    <row r="52" spans="2:10">
      <c r="B52" s="25"/>
      <c r="C52" s="26"/>
      <c r="D52" s="26"/>
      <c r="E52" s="26"/>
      <c r="F52" s="26"/>
      <c r="G52" s="26"/>
      <c r="H52" s="26"/>
      <c r="I52" s="26"/>
      <c r="J52" s="27"/>
    </row>
    <row r="53" spans="2:10">
      <c r="B53" s="25"/>
      <c r="C53" s="26"/>
      <c r="D53" s="26"/>
      <c r="E53" s="26"/>
      <c r="F53" s="26"/>
      <c r="G53" s="26"/>
      <c r="H53" s="26"/>
      <c r="I53" s="26"/>
      <c r="J53" s="27"/>
    </row>
    <row r="54" spans="2:10">
      <c r="B54" s="25"/>
      <c r="C54" s="26"/>
      <c r="D54" s="26"/>
      <c r="E54" s="26"/>
      <c r="F54" s="26"/>
      <c r="G54" s="26"/>
      <c r="H54" s="26"/>
      <c r="I54" s="26"/>
      <c r="J54" s="27"/>
    </row>
    <row r="55" spans="2:10">
      <c r="B55" s="25"/>
      <c r="C55" s="26"/>
      <c r="D55" s="26"/>
      <c r="E55" s="26"/>
      <c r="F55" s="26"/>
      <c r="G55" s="26"/>
      <c r="H55" s="26"/>
      <c r="I55" s="26"/>
      <c r="J55" s="27"/>
    </row>
    <row r="56" spans="2:10">
      <c r="B56" s="25"/>
      <c r="C56" s="26"/>
      <c r="D56" s="26"/>
      <c r="E56" s="26"/>
      <c r="F56" s="26"/>
      <c r="G56" s="26"/>
      <c r="H56" s="26"/>
      <c r="I56" s="26"/>
      <c r="J56" s="27"/>
    </row>
    <row r="57" spans="2:10">
      <c r="B57" s="25"/>
      <c r="C57" s="26"/>
      <c r="D57" s="26"/>
      <c r="E57" s="26"/>
      <c r="F57" s="26"/>
      <c r="G57" s="26"/>
      <c r="H57" s="26"/>
      <c r="I57" s="26"/>
      <c r="J57" s="27"/>
    </row>
    <row r="58" spans="2:10">
      <c r="B58" s="25"/>
      <c r="C58" s="26"/>
      <c r="D58" s="26"/>
      <c r="E58" s="26"/>
      <c r="F58" s="26"/>
      <c r="G58" s="26"/>
      <c r="H58" s="26"/>
      <c r="I58" s="26"/>
      <c r="J58" s="27"/>
    </row>
    <row r="59" spans="2:10">
      <c r="B59" s="25"/>
      <c r="C59" s="26"/>
      <c r="D59" s="26"/>
      <c r="E59" s="26"/>
      <c r="F59" s="26"/>
      <c r="G59" s="26"/>
      <c r="H59" s="26"/>
      <c r="I59" s="26"/>
      <c r="J59" s="27"/>
    </row>
    <row r="60" spans="2:10">
      <c r="B60" s="25"/>
      <c r="C60" s="26"/>
      <c r="D60" s="26"/>
      <c r="E60" s="26"/>
      <c r="F60" s="26"/>
      <c r="G60" s="26"/>
      <c r="H60" s="26"/>
      <c r="I60" s="26"/>
      <c r="J60" s="27"/>
    </row>
    <row r="61" spans="2:10">
      <c r="B61" s="25"/>
      <c r="C61" s="26"/>
      <c r="D61" s="26"/>
      <c r="E61" s="26"/>
      <c r="F61" s="26"/>
      <c r="G61" s="26"/>
      <c r="H61" s="26"/>
      <c r="I61" s="26"/>
      <c r="J61" s="27"/>
    </row>
    <row r="62" spans="2:10">
      <c r="B62" s="25"/>
      <c r="C62" s="26"/>
      <c r="D62" s="26"/>
      <c r="E62" s="26"/>
      <c r="F62" s="26"/>
      <c r="G62" s="26"/>
      <c r="H62" s="26"/>
      <c r="I62" s="26"/>
      <c r="J62" s="27"/>
    </row>
    <row r="63" spans="2:10">
      <c r="B63" s="25"/>
      <c r="C63" s="26"/>
      <c r="D63" s="26"/>
      <c r="E63" s="26"/>
      <c r="F63" s="26"/>
      <c r="G63" s="26"/>
      <c r="H63" s="26"/>
      <c r="I63" s="26"/>
      <c r="J63" s="27"/>
    </row>
    <row r="64" spans="2:10">
      <c r="B64" s="25"/>
      <c r="C64" s="26"/>
      <c r="D64" s="26"/>
      <c r="E64" s="26"/>
      <c r="F64" s="26"/>
      <c r="G64" s="26"/>
      <c r="H64" s="26"/>
      <c r="I64" s="26"/>
      <c r="J64" s="27"/>
    </row>
    <row r="65" spans="2:10">
      <c r="B65" s="25"/>
      <c r="C65" s="26"/>
      <c r="D65" s="26"/>
      <c r="E65" s="26"/>
      <c r="F65" s="26"/>
      <c r="G65" s="26"/>
      <c r="H65" s="26"/>
      <c r="I65" s="26"/>
      <c r="J65" s="27"/>
    </row>
    <row r="66" spans="2:10">
      <c r="B66" s="25"/>
      <c r="C66" s="26"/>
      <c r="D66" s="26"/>
      <c r="E66" s="26"/>
      <c r="F66" s="26"/>
      <c r="G66" s="26"/>
      <c r="H66" s="26"/>
      <c r="I66" s="26"/>
      <c r="J66" s="27"/>
    </row>
    <row r="67" spans="2:10">
      <c r="B67" s="25"/>
      <c r="C67" s="26"/>
      <c r="D67" s="26"/>
      <c r="E67" s="26"/>
      <c r="F67" s="26"/>
      <c r="G67" s="26"/>
      <c r="H67" s="26"/>
      <c r="I67" s="26"/>
      <c r="J67" s="27"/>
    </row>
    <row r="68" spans="2:10">
      <c r="B68" s="25"/>
      <c r="C68" s="26"/>
      <c r="D68" s="26"/>
      <c r="E68" s="26"/>
      <c r="F68" s="26"/>
      <c r="G68" s="26"/>
      <c r="H68" s="26"/>
      <c r="I68" s="26"/>
      <c r="J68" s="27"/>
    </row>
    <row r="69" spans="2:10">
      <c r="B69" s="25"/>
      <c r="C69" s="26"/>
      <c r="D69" s="26"/>
      <c r="E69" s="26"/>
      <c r="F69" s="26"/>
      <c r="G69" s="26"/>
      <c r="H69" s="26"/>
      <c r="I69" s="26"/>
      <c r="J69" s="27"/>
    </row>
    <row r="70" spans="2:10">
      <c r="B70" s="25"/>
      <c r="C70" s="26"/>
      <c r="D70" s="26"/>
      <c r="E70" s="26"/>
      <c r="F70" s="26"/>
      <c r="G70" s="26"/>
      <c r="H70" s="26"/>
      <c r="I70" s="26"/>
      <c r="J70" s="27"/>
    </row>
    <row r="71" spans="2:10">
      <c r="B71" s="25"/>
      <c r="C71" s="26"/>
      <c r="D71" s="26"/>
      <c r="E71" s="26"/>
      <c r="F71" s="26"/>
      <c r="G71" s="26"/>
      <c r="H71" s="26"/>
      <c r="I71" s="26"/>
      <c r="J71" s="27"/>
    </row>
    <row r="72" spans="2:10">
      <c r="B72" s="25"/>
      <c r="C72" s="26"/>
      <c r="D72" s="26"/>
      <c r="E72" s="26"/>
      <c r="F72" s="26"/>
      <c r="G72" s="26"/>
      <c r="H72" s="26"/>
      <c r="I72" s="26"/>
      <c r="J72" s="27"/>
    </row>
    <row r="73" spans="2:10">
      <c r="B73" s="25"/>
      <c r="C73" s="26"/>
      <c r="D73" s="26"/>
      <c r="E73" s="26"/>
      <c r="F73" s="26"/>
      <c r="G73" s="26"/>
      <c r="H73" s="26"/>
      <c r="I73" s="26"/>
      <c r="J73" s="27"/>
    </row>
    <row r="74" spans="2:10">
      <c r="B74" s="25"/>
      <c r="C74" s="26"/>
      <c r="D74" s="26"/>
      <c r="E74" s="26"/>
      <c r="F74" s="26"/>
      <c r="G74" s="26"/>
      <c r="H74" s="26"/>
      <c r="I74" s="26"/>
      <c r="J74" s="27"/>
    </row>
    <row r="75" spans="2:10">
      <c r="B75" s="25"/>
      <c r="C75" s="26"/>
      <c r="D75" s="26"/>
      <c r="E75" s="26"/>
      <c r="F75" s="26"/>
      <c r="G75" s="26"/>
      <c r="H75" s="26"/>
      <c r="I75" s="26"/>
      <c r="J75" s="27"/>
    </row>
    <row r="76" spans="2:10">
      <c r="B76" s="25"/>
      <c r="C76" s="26"/>
      <c r="D76" s="26"/>
      <c r="E76" s="26"/>
      <c r="F76" s="26"/>
      <c r="G76" s="26"/>
      <c r="H76" s="26"/>
      <c r="I76" s="26"/>
      <c r="J76" s="27"/>
    </row>
    <row r="77" spans="2:10">
      <c r="B77" s="25"/>
      <c r="C77" s="26"/>
      <c r="D77" s="26"/>
      <c r="E77" s="26"/>
      <c r="F77" s="26"/>
      <c r="G77" s="26"/>
      <c r="H77" s="26"/>
      <c r="I77" s="26"/>
      <c r="J77" s="27"/>
    </row>
    <row r="78" spans="2:10">
      <c r="B78" s="25"/>
      <c r="C78" s="26"/>
      <c r="D78" s="26"/>
      <c r="E78" s="26"/>
      <c r="F78" s="26"/>
      <c r="G78" s="26"/>
      <c r="H78" s="26"/>
      <c r="I78" s="26"/>
      <c r="J78" s="27"/>
    </row>
    <row r="79" spans="2:10">
      <c r="B79" s="25"/>
      <c r="C79" s="26"/>
      <c r="D79" s="26"/>
      <c r="E79" s="26"/>
      <c r="F79" s="26"/>
      <c r="G79" s="26"/>
      <c r="H79" s="26"/>
      <c r="I79" s="26"/>
      <c r="J79" s="27"/>
    </row>
    <row r="80" spans="2:10">
      <c r="B80" s="25"/>
      <c r="C80" s="26"/>
      <c r="D80" s="26"/>
      <c r="E80" s="26"/>
      <c r="F80" s="26"/>
      <c r="G80" s="26"/>
      <c r="H80" s="26"/>
      <c r="I80" s="26"/>
      <c r="J80" s="27"/>
    </row>
    <row r="81" spans="2:10">
      <c r="B81" s="25"/>
      <c r="C81" s="26"/>
      <c r="D81" s="26"/>
      <c r="E81" s="26"/>
      <c r="F81" s="26"/>
      <c r="G81" s="26"/>
      <c r="H81" s="26"/>
      <c r="I81" s="26"/>
      <c r="J81" s="27"/>
    </row>
    <row r="82" spans="2:10">
      <c r="B82" s="25"/>
      <c r="C82" s="26"/>
      <c r="D82" s="26"/>
      <c r="E82" s="26"/>
      <c r="F82" s="26"/>
      <c r="G82" s="26"/>
      <c r="H82" s="26"/>
      <c r="I82" s="26"/>
      <c r="J82" s="27"/>
    </row>
    <row r="83" spans="2:10">
      <c r="B83" s="25"/>
      <c r="C83" s="26"/>
      <c r="D83" s="26"/>
      <c r="E83" s="26"/>
      <c r="F83" s="26"/>
      <c r="G83" s="26"/>
      <c r="H83" s="26"/>
      <c r="I83" s="26"/>
      <c r="J83" s="27"/>
    </row>
    <row r="84" spans="2:10">
      <c r="B84" s="25"/>
      <c r="C84" s="26"/>
      <c r="D84" s="26"/>
      <c r="E84" s="26"/>
      <c r="F84" s="26"/>
      <c r="G84" s="26"/>
      <c r="H84" s="26"/>
      <c r="I84" s="26"/>
      <c r="J84" s="27"/>
    </row>
    <row r="85" spans="2:10">
      <c r="B85" s="25"/>
      <c r="C85" s="26"/>
      <c r="D85" s="26"/>
      <c r="E85" s="26"/>
      <c r="F85" s="26"/>
      <c r="G85" s="26"/>
      <c r="H85" s="26"/>
      <c r="I85" s="26"/>
      <c r="J85" s="27"/>
    </row>
    <row r="86" spans="2:10">
      <c r="B86" s="25"/>
      <c r="C86" s="26"/>
      <c r="D86" s="26"/>
      <c r="E86" s="26"/>
      <c r="F86" s="26"/>
      <c r="G86" s="26"/>
      <c r="H86" s="26"/>
      <c r="I86" s="26"/>
      <c r="J86" s="27"/>
    </row>
    <row r="87" spans="2:10">
      <c r="B87" s="25"/>
      <c r="C87" s="26"/>
      <c r="D87" s="26"/>
      <c r="E87" s="26"/>
      <c r="F87" s="26"/>
      <c r="G87" s="26"/>
      <c r="H87" s="26"/>
      <c r="I87" s="26"/>
      <c r="J87" s="27"/>
    </row>
    <row r="88" spans="2:10">
      <c r="B88" s="25"/>
      <c r="C88" s="26"/>
      <c r="D88" s="26"/>
      <c r="E88" s="26"/>
      <c r="F88" s="26"/>
      <c r="G88" s="26"/>
      <c r="H88" s="26"/>
      <c r="I88" s="26"/>
      <c r="J88" s="27"/>
    </row>
    <row r="89" spans="2:10">
      <c r="B89" s="25"/>
      <c r="C89" s="26"/>
      <c r="D89" s="26"/>
      <c r="E89" s="26"/>
      <c r="F89" s="26"/>
      <c r="G89" s="26"/>
      <c r="H89" s="26"/>
      <c r="I89" s="26"/>
      <c r="J89" s="27"/>
    </row>
    <row r="90" spans="2:10">
      <c r="B90" s="25"/>
      <c r="C90" s="26"/>
      <c r="D90" s="26"/>
      <c r="E90" s="26"/>
      <c r="F90" s="26"/>
      <c r="G90" s="26"/>
      <c r="H90" s="26"/>
      <c r="I90" s="26"/>
      <c r="J90" s="27"/>
    </row>
    <row r="91" spans="2:10">
      <c r="B91" s="25"/>
      <c r="C91" s="26"/>
      <c r="D91" s="26"/>
      <c r="E91" s="26"/>
      <c r="F91" s="26"/>
      <c r="G91" s="26"/>
      <c r="H91" s="26"/>
      <c r="I91" s="26"/>
      <c r="J91" s="27"/>
    </row>
    <row r="92" spans="2:10">
      <c r="B92" s="25"/>
      <c r="C92" s="26"/>
      <c r="D92" s="26"/>
      <c r="E92" s="26"/>
      <c r="F92" s="26"/>
      <c r="G92" s="26"/>
      <c r="H92" s="26"/>
      <c r="I92" s="26"/>
      <c r="J92" s="27"/>
    </row>
    <row r="93" spans="2:10">
      <c r="B93" s="25"/>
      <c r="C93" s="26"/>
      <c r="D93" s="26"/>
      <c r="E93" s="26"/>
      <c r="F93" s="26"/>
      <c r="G93" s="26"/>
      <c r="H93" s="26"/>
      <c r="I93" s="26"/>
      <c r="J93" s="27"/>
    </row>
    <row r="94" spans="2:10">
      <c r="B94" s="25"/>
      <c r="C94" s="26"/>
      <c r="D94" s="26"/>
      <c r="E94" s="26"/>
      <c r="F94" s="26"/>
      <c r="G94" s="26"/>
      <c r="H94" s="26"/>
      <c r="I94" s="26"/>
      <c r="J94" s="27"/>
    </row>
    <row r="95" spans="2:10">
      <c r="B95" s="25"/>
      <c r="C95" s="26"/>
      <c r="D95" s="26"/>
      <c r="E95" s="26"/>
      <c r="F95" s="26"/>
      <c r="G95" s="26"/>
      <c r="H95" s="26"/>
      <c r="I95" s="26"/>
      <c r="J95" s="27"/>
    </row>
    <row r="96" spans="2:10">
      <c r="B96" s="25"/>
      <c r="C96" s="26"/>
      <c r="D96" s="26"/>
      <c r="E96" s="26"/>
      <c r="F96" s="26"/>
      <c r="G96" s="26"/>
      <c r="H96" s="26"/>
      <c r="I96" s="26"/>
      <c r="J96" s="27"/>
    </row>
    <row r="97" spans="2:10">
      <c r="B97" s="25"/>
      <c r="C97" s="26"/>
      <c r="D97" s="26"/>
      <c r="E97" s="26"/>
      <c r="F97" s="26"/>
      <c r="G97" s="26"/>
      <c r="H97" s="26"/>
      <c r="I97" s="26"/>
      <c r="J97" s="27"/>
    </row>
    <row r="98" spans="2:10">
      <c r="B98" s="25"/>
      <c r="C98" s="26"/>
      <c r="D98" s="26"/>
      <c r="E98" s="26"/>
      <c r="F98" s="26"/>
      <c r="G98" s="26"/>
      <c r="H98" s="26"/>
      <c r="I98" s="26"/>
      <c r="J98" s="27"/>
    </row>
    <row r="99" spans="2:10">
      <c r="B99" s="25"/>
      <c r="C99" s="26"/>
      <c r="D99" s="26"/>
      <c r="E99" s="26"/>
      <c r="F99" s="26"/>
      <c r="G99" s="26"/>
      <c r="H99" s="26"/>
      <c r="I99" s="26"/>
      <c r="J99" s="27"/>
    </row>
    <row r="100" spans="2:10">
      <c r="B100" s="25"/>
      <c r="C100" s="26"/>
      <c r="D100" s="26"/>
      <c r="E100" s="26"/>
      <c r="F100" s="26"/>
      <c r="G100" s="26"/>
      <c r="H100" s="26"/>
      <c r="I100" s="26"/>
      <c r="J100" s="27"/>
    </row>
    <row r="101" spans="2:10">
      <c r="B101" s="25"/>
      <c r="C101" s="26"/>
      <c r="D101" s="26"/>
      <c r="E101" s="26"/>
      <c r="F101" s="26"/>
      <c r="G101" s="26"/>
      <c r="H101" s="26"/>
      <c r="I101" s="26"/>
      <c r="J101" s="27"/>
    </row>
    <row r="102" spans="2:10">
      <c r="B102" s="25"/>
      <c r="C102" s="26"/>
      <c r="D102" s="26"/>
      <c r="E102" s="26"/>
      <c r="F102" s="26"/>
      <c r="G102" s="26"/>
      <c r="H102" s="26"/>
      <c r="I102" s="26"/>
      <c r="J102" s="27"/>
    </row>
    <row r="103" spans="2:10">
      <c r="B103" s="25"/>
      <c r="C103" s="26"/>
      <c r="D103" s="26"/>
      <c r="E103" s="26"/>
      <c r="F103" s="26"/>
      <c r="G103" s="26"/>
      <c r="H103" s="26"/>
      <c r="I103" s="26"/>
      <c r="J103" s="27"/>
    </row>
    <row r="104" spans="2:10">
      <c r="B104" s="25"/>
      <c r="C104" s="26"/>
      <c r="D104" s="26"/>
      <c r="E104" s="26"/>
      <c r="F104" s="26"/>
      <c r="G104" s="26"/>
      <c r="H104" s="26"/>
      <c r="I104" s="26"/>
      <c r="J104" s="27"/>
    </row>
    <row r="105" spans="2:10">
      <c r="B105" s="25"/>
      <c r="C105" s="26"/>
      <c r="D105" s="26"/>
      <c r="E105" s="26"/>
      <c r="F105" s="26"/>
      <c r="G105" s="26"/>
      <c r="H105" s="26"/>
      <c r="I105" s="26"/>
      <c r="J105" s="27"/>
    </row>
    <row r="106" spans="2:10">
      <c r="B106" s="25"/>
      <c r="C106" s="26"/>
      <c r="D106" s="26"/>
      <c r="E106" s="26"/>
      <c r="F106" s="26"/>
      <c r="G106" s="26"/>
      <c r="H106" s="26"/>
      <c r="I106" s="26"/>
      <c r="J106" s="27"/>
    </row>
    <row r="107" spans="2:10">
      <c r="B107" s="25"/>
      <c r="C107" s="26"/>
      <c r="D107" s="26"/>
      <c r="E107" s="26"/>
      <c r="F107" s="26"/>
      <c r="G107" s="26"/>
      <c r="H107" s="26"/>
      <c r="I107" s="26"/>
      <c r="J107" s="27"/>
    </row>
    <row r="108" spans="2:10">
      <c r="B108" s="25"/>
      <c r="C108" s="26"/>
      <c r="D108" s="26"/>
      <c r="E108" s="26"/>
      <c r="F108" s="26"/>
      <c r="G108" s="26"/>
      <c r="H108" s="26"/>
      <c r="I108" s="26"/>
      <c r="J108" s="27"/>
    </row>
    <row r="109" spans="2:10">
      <c r="B109" s="25"/>
      <c r="C109" s="26"/>
      <c r="D109" s="26"/>
      <c r="E109" s="26"/>
      <c r="F109" s="26"/>
      <c r="G109" s="26"/>
      <c r="H109" s="26"/>
      <c r="I109" s="26"/>
      <c r="J109" s="27"/>
    </row>
    <row r="110" spans="2:10">
      <c r="B110" s="25"/>
      <c r="C110" s="26"/>
      <c r="D110" s="26"/>
      <c r="E110" s="26"/>
      <c r="F110" s="26"/>
      <c r="G110" s="26"/>
      <c r="H110" s="26"/>
      <c r="I110" s="26"/>
      <c r="J110" s="27"/>
    </row>
    <row r="111" spans="2:10">
      <c r="B111" s="25"/>
      <c r="C111" s="26"/>
      <c r="D111" s="26"/>
      <c r="E111" s="26"/>
      <c r="F111" s="26"/>
      <c r="G111" s="26"/>
      <c r="H111" s="26"/>
      <c r="I111" s="26"/>
      <c r="J111" s="27"/>
    </row>
    <row r="112" spans="2:10">
      <c r="B112" s="25"/>
      <c r="C112" s="26"/>
      <c r="D112" s="26"/>
      <c r="E112" s="26"/>
      <c r="F112" s="26"/>
      <c r="G112" s="26"/>
      <c r="H112" s="26"/>
      <c r="I112" s="26"/>
      <c r="J112" s="27"/>
    </row>
    <row r="113" spans="2:10">
      <c r="B113" s="25"/>
      <c r="C113" s="26"/>
      <c r="D113" s="26"/>
      <c r="E113" s="26"/>
      <c r="F113" s="26"/>
      <c r="G113" s="26"/>
      <c r="H113" s="26"/>
      <c r="I113" s="26"/>
      <c r="J113" s="27"/>
    </row>
    <row r="114" spans="2:10">
      <c r="B114" s="25"/>
      <c r="C114" s="26"/>
      <c r="D114" s="26"/>
      <c r="E114" s="26"/>
      <c r="F114" s="26"/>
      <c r="G114" s="26"/>
      <c r="H114" s="26"/>
      <c r="I114" s="26"/>
      <c r="J114" s="27"/>
    </row>
    <row r="115" spans="2:10">
      <c r="B115" s="25"/>
      <c r="C115" s="26"/>
      <c r="D115" s="26"/>
      <c r="E115" s="26"/>
      <c r="F115" s="26"/>
      <c r="G115" s="26"/>
      <c r="H115" s="26"/>
      <c r="I115" s="26"/>
      <c r="J115" s="27"/>
    </row>
    <row r="116" spans="2:10">
      <c r="B116" s="25"/>
      <c r="C116" s="26"/>
      <c r="D116" s="26"/>
      <c r="E116" s="26"/>
      <c r="F116" s="26"/>
      <c r="G116" s="26"/>
      <c r="H116" s="26"/>
      <c r="I116" s="26"/>
      <c r="J116" s="27"/>
    </row>
    <row r="117" spans="2:10">
      <c r="B117" s="25"/>
      <c r="C117" s="26"/>
      <c r="D117" s="26"/>
      <c r="E117" s="26"/>
      <c r="F117" s="26"/>
      <c r="G117" s="26"/>
      <c r="H117" s="26"/>
      <c r="I117" s="26"/>
      <c r="J117" s="27"/>
    </row>
    <row r="118" spans="2:10">
      <c r="B118" s="25"/>
      <c r="C118" s="26"/>
      <c r="D118" s="26"/>
      <c r="E118" s="26"/>
      <c r="F118" s="26"/>
      <c r="G118" s="26"/>
      <c r="H118" s="26"/>
      <c r="I118" s="26"/>
      <c r="J118" s="27"/>
    </row>
    <row r="119" spans="2:10">
      <c r="B119" s="25"/>
      <c r="C119" s="26"/>
      <c r="D119" s="26"/>
      <c r="E119" s="26"/>
      <c r="F119" s="26"/>
      <c r="G119" s="26"/>
      <c r="H119" s="26"/>
      <c r="I119" s="26"/>
      <c r="J119" s="27"/>
    </row>
    <row r="120" spans="2:10">
      <c r="B120" s="25"/>
      <c r="C120" s="26"/>
      <c r="D120" s="26"/>
      <c r="E120" s="26"/>
      <c r="F120" s="26"/>
      <c r="G120" s="26"/>
      <c r="H120" s="26"/>
      <c r="I120" s="26"/>
      <c r="J120" s="27"/>
    </row>
    <row r="121" spans="2:10">
      <c r="B121" s="25"/>
      <c r="C121" s="26"/>
      <c r="D121" s="26"/>
      <c r="E121" s="26"/>
      <c r="F121" s="26"/>
      <c r="G121" s="26"/>
      <c r="H121" s="26"/>
      <c r="I121" s="26"/>
      <c r="J121" s="27"/>
    </row>
    <row r="122" spans="2:10">
      <c r="B122" s="25"/>
      <c r="C122" s="26"/>
      <c r="D122" s="26"/>
      <c r="E122" s="26"/>
      <c r="F122" s="26"/>
      <c r="G122" s="26"/>
      <c r="H122" s="26"/>
      <c r="I122" s="26"/>
      <c r="J122" s="27"/>
    </row>
    <row r="123" spans="2:10">
      <c r="B123" s="25"/>
      <c r="C123" s="26"/>
      <c r="D123" s="26"/>
      <c r="E123" s="26"/>
      <c r="F123" s="26"/>
      <c r="G123" s="26"/>
      <c r="H123" s="26"/>
      <c r="I123" s="26"/>
      <c r="J123" s="27"/>
    </row>
    <row r="124" spans="2:10">
      <c r="B124" s="25"/>
      <c r="C124" s="26"/>
      <c r="D124" s="26"/>
      <c r="E124" s="26"/>
      <c r="F124" s="26"/>
      <c r="G124" s="26"/>
      <c r="H124" s="26"/>
      <c r="I124" s="26"/>
      <c r="J124" s="27"/>
    </row>
    <row r="125" spans="2:10">
      <c r="B125" s="25"/>
      <c r="C125" s="26"/>
      <c r="D125" s="26"/>
      <c r="E125" s="26"/>
      <c r="F125" s="26"/>
      <c r="G125" s="26"/>
      <c r="H125" s="26"/>
      <c r="I125" s="26"/>
      <c r="J125" s="27"/>
    </row>
    <row r="126" spans="2:10">
      <c r="B126" s="25"/>
      <c r="C126" s="26"/>
      <c r="D126" s="26"/>
      <c r="E126" s="26"/>
      <c r="F126" s="26"/>
      <c r="G126" s="26"/>
      <c r="H126" s="26"/>
      <c r="I126" s="26"/>
      <c r="J126" s="27"/>
    </row>
    <row r="127" spans="2:10">
      <c r="B127" s="25"/>
      <c r="C127" s="26"/>
      <c r="D127" s="26"/>
      <c r="E127" s="26"/>
      <c r="F127" s="26"/>
      <c r="G127" s="26"/>
      <c r="H127" s="26"/>
      <c r="I127" s="26"/>
      <c r="J127" s="27"/>
    </row>
    <row r="128" spans="2:10">
      <c r="B128" s="25"/>
      <c r="C128" s="26"/>
      <c r="D128" s="26"/>
      <c r="E128" s="26"/>
      <c r="F128" s="26"/>
      <c r="G128" s="26"/>
      <c r="H128" s="26"/>
      <c r="I128" s="26"/>
      <c r="J128" s="27"/>
    </row>
    <row r="129" spans="2:10">
      <c r="B129" s="25"/>
      <c r="C129" s="26"/>
      <c r="D129" s="26"/>
      <c r="E129" s="26"/>
      <c r="F129" s="26"/>
      <c r="G129" s="26"/>
      <c r="H129" s="26"/>
      <c r="I129" s="26"/>
      <c r="J129" s="27"/>
    </row>
    <row r="130" spans="2:10">
      <c r="B130" s="25"/>
      <c r="C130" s="26"/>
      <c r="D130" s="26"/>
      <c r="E130" s="26"/>
      <c r="F130" s="26"/>
      <c r="G130" s="26"/>
      <c r="H130" s="26"/>
      <c r="I130" s="26"/>
      <c r="J130" s="27"/>
    </row>
    <row r="131" spans="2:10">
      <c r="B131" s="25"/>
      <c r="C131" s="26"/>
      <c r="D131" s="26"/>
      <c r="E131" s="26"/>
      <c r="F131" s="26"/>
      <c r="G131" s="26"/>
      <c r="H131" s="26"/>
      <c r="I131" s="26"/>
      <c r="J131" s="27"/>
    </row>
    <row r="132" spans="2:10">
      <c r="B132" s="25"/>
      <c r="C132" s="26"/>
      <c r="D132" s="26"/>
      <c r="E132" s="26"/>
      <c r="F132" s="26"/>
      <c r="G132" s="26"/>
      <c r="H132" s="26"/>
      <c r="I132" s="26"/>
      <c r="J132" s="27"/>
    </row>
    <row r="133" spans="2:10">
      <c r="B133" s="25"/>
      <c r="C133" s="26"/>
      <c r="D133" s="26"/>
      <c r="E133" s="26"/>
      <c r="F133" s="26"/>
      <c r="G133" s="26"/>
      <c r="H133" s="26"/>
      <c r="I133" s="26"/>
      <c r="J133" s="27"/>
    </row>
    <row r="134" spans="2:10">
      <c r="B134" s="25"/>
      <c r="C134" s="26"/>
      <c r="D134" s="26"/>
      <c r="E134" s="26"/>
      <c r="F134" s="26"/>
      <c r="G134" s="26"/>
      <c r="H134" s="26"/>
      <c r="I134" s="26"/>
      <c r="J134" s="27"/>
    </row>
    <row r="135" spans="2:10">
      <c r="B135" s="25"/>
      <c r="C135" s="26"/>
      <c r="D135" s="26"/>
      <c r="E135" s="26"/>
      <c r="F135" s="26"/>
      <c r="G135" s="26"/>
      <c r="H135" s="26"/>
      <c r="I135" s="26"/>
      <c r="J135" s="27"/>
    </row>
    <row r="136" spans="2:10">
      <c r="B136" s="25"/>
      <c r="C136" s="26"/>
      <c r="D136" s="26"/>
      <c r="E136" s="26"/>
      <c r="F136" s="26"/>
      <c r="G136" s="26"/>
      <c r="H136" s="26"/>
      <c r="I136" s="26"/>
      <c r="J136" s="27"/>
    </row>
    <row r="137" spans="2:10">
      <c r="B137" s="25"/>
      <c r="C137" s="26"/>
      <c r="D137" s="26"/>
      <c r="E137" s="26"/>
      <c r="F137" s="26"/>
      <c r="G137" s="26"/>
      <c r="H137" s="26"/>
      <c r="I137" s="26"/>
      <c r="J137" s="27"/>
    </row>
    <row r="138" spans="2:10">
      <c r="B138" s="25"/>
      <c r="C138" s="26"/>
      <c r="D138" s="26"/>
      <c r="E138" s="26"/>
      <c r="F138" s="26"/>
      <c r="G138" s="26"/>
      <c r="H138" s="26"/>
      <c r="I138" s="26"/>
      <c r="J138" s="27"/>
    </row>
    <row r="139" spans="2:10">
      <c r="B139" s="25"/>
      <c r="C139" s="26"/>
      <c r="D139" s="26"/>
      <c r="E139" s="26"/>
      <c r="F139" s="26"/>
      <c r="G139" s="26"/>
      <c r="H139" s="26"/>
      <c r="I139" s="26"/>
      <c r="J139" s="27"/>
    </row>
    <row r="140" spans="2:10">
      <c r="B140" s="25"/>
      <c r="C140" s="26"/>
      <c r="D140" s="26"/>
      <c r="E140" s="26"/>
      <c r="F140" s="26"/>
      <c r="G140" s="26"/>
      <c r="H140" s="26"/>
      <c r="I140" s="26"/>
      <c r="J140" s="27"/>
    </row>
    <row r="141" spans="2:10">
      <c r="B141" s="25"/>
      <c r="C141" s="26"/>
      <c r="D141" s="26"/>
      <c r="E141" s="26"/>
      <c r="F141" s="26"/>
      <c r="G141" s="26"/>
      <c r="H141" s="26"/>
      <c r="I141" s="26"/>
      <c r="J141" s="27"/>
    </row>
    <row r="142" spans="2:10">
      <c r="B142" s="25"/>
      <c r="C142" s="26"/>
      <c r="D142" s="26"/>
      <c r="E142" s="26"/>
      <c r="F142" s="26"/>
      <c r="G142" s="26"/>
      <c r="H142" s="26"/>
      <c r="I142" s="26"/>
      <c r="J142" s="27"/>
    </row>
    <row r="143" spans="2:10">
      <c r="B143" s="25"/>
      <c r="C143" s="26"/>
      <c r="D143" s="26"/>
      <c r="E143" s="26"/>
      <c r="F143" s="26"/>
      <c r="G143" s="26"/>
      <c r="H143" s="26"/>
      <c r="I143" s="26"/>
      <c r="J143" s="27"/>
    </row>
    <row r="144" spans="2:10">
      <c r="B144" s="25"/>
      <c r="C144" s="26"/>
      <c r="D144" s="26"/>
      <c r="E144" s="26"/>
      <c r="F144" s="26"/>
      <c r="G144" s="26"/>
      <c r="H144" s="26"/>
      <c r="I144" s="26"/>
      <c r="J144" s="27"/>
    </row>
    <row r="145" spans="2:10">
      <c r="B145" s="25"/>
      <c r="C145" s="26"/>
      <c r="D145" s="26"/>
      <c r="E145" s="26"/>
      <c r="F145" s="26"/>
      <c r="G145" s="26"/>
      <c r="H145" s="26"/>
      <c r="I145" s="26"/>
      <c r="J145" s="27"/>
    </row>
    <row r="146" spans="2:10">
      <c r="B146" s="25"/>
      <c r="C146" s="26"/>
      <c r="D146" s="26"/>
      <c r="E146" s="26"/>
      <c r="F146" s="26"/>
      <c r="G146" s="26"/>
      <c r="H146" s="26"/>
      <c r="I146" s="26"/>
      <c r="J146" s="27"/>
    </row>
    <row r="147" spans="2:10">
      <c r="B147" s="25"/>
      <c r="C147" s="26"/>
      <c r="D147" s="26"/>
      <c r="E147" s="26"/>
      <c r="F147" s="26"/>
      <c r="G147" s="26"/>
      <c r="H147" s="26"/>
      <c r="I147" s="26"/>
      <c r="J147" s="27"/>
    </row>
    <row r="148" spans="2:10">
      <c r="B148" s="25"/>
      <c r="C148" s="26"/>
      <c r="D148" s="26"/>
      <c r="E148" s="26"/>
      <c r="F148" s="26"/>
      <c r="G148" s="26"/>
      <c r="H148" s="26"/>
      <c r="I148" s="26"/>
      <c r="J148" s="27"/>
    </row>
    <row r="149" spans="2:10">
      <c r="B149" s="25"/>
      <c r="C149" s="26"/>
      <c r="D149" s="26"/>
      <c r="E149" s="26"/>
      <c r="F149" s="26"/>
      <c r="G149" s="26"/>
      <c r="H149" s="26"/>
      <c r="I149" s="26"/>
      <c r="J149" s="27"/>
    </row>
    <row r="150" spans="2:10">
      <c r="B150" s="25"/>
      <c r="C150" s="26"/>
      <c r="D150" s="26"/>
      <c r="E150" s="26"/>
      <c r="F150" s="26"/>
      <c r="G150" s="26"/>
      <c r="H150" s="26"/>
      <c r="I150" s="26"/>
      <c r="J150" s="27"/>
    </row>
    <row r="151" spans="2:10">
      <c r="B151" s="25"/>
      <c r="C151" s="26"/>
      <c r="D151" s="26"/>
      <c r="E151" s="26"/>
      <c r="F151" s="26"/>
      <c r="G151" s="26"/>
      <c r="H151" s="26"/>
      <c r="I151" s="26"/>
      <c r="J151" s="27"/>
    </row>
    <row r="152" spans="2:10">
      <c r="B152" s="25"/>
      <c r="C152" s="26"/>
      <c r="D152" s="26"/>
      <c r="E152" s="26"/>
      <c r="F152" s="26"/>
      <c r="G152" s="26"/>
      <c r="H152" s="26"/>
      <c r="I152" s="26"/>
      <c r="J152" s="27"/>
    </row>
    <row r="153" spans="2:10">
      <c r="B153" s="25"/>
      <c r="C153" s="26"/>
      <c r="D153" s="26"/>
      <c r="E153" s="26"/>
      <c r="F153" s="26"/>
      <c r="G153" s="26"/>
      <c r="H153" s="26"/>
      <c r="I153" s="26"/>
      <c r="J153" s="27"/>
    </row>
    <row r="154" spans="2:10">
      <c r="B154" s="25"/>
      <c r="C154" s="26"/>
      <c r="D154" s="26"/>
      <c r="E154" s="26"/>
      <c r="F154" s="26"/>
      <c r="G154" s="26"/>
      <c r="H154" s="26"/>
      <c r="I154" s="26"/>
      <c r="J154" s="27"/>
    </row>
    <row r="155" spans="2:10">
      <c r="B155" s="25"/>
      <c r="C155" s="26"/>
      <c r="D155" s="26"/>
      <c r="E155" s="26"/>
      <c r="F155" s="26"/>
      <c r="G155" s="26"/>
      <c r="H155" s="26"/>
      <c r="I155" s="26"/>
      <c r="J155" s="27"/>
    </row>
    <row r="156" spans="2:10">
      <c r="B156" s="25"/>
      <c r="C156" s="26"/>
      <c r="D156" s="26"/>
      <c r="E156" s="26"/>
      <c r="F156" s="26"/>
      <c r="G156" s="26"/>
      <c r="H156" s="26"/>
      <c r="I156" s="26"/>
      <c r="J156" s="27"/>
    </row>
    <row r="157" spans="2:10">
      <c r="B157" s="25"/>
      <c r="C157" s="26"/>
      <c r="D157" s="26"/>
      <c r="E157" s="26"/>
      <c r="F157" s="26"/>
      <c r="G157" s="26"/>
      <c r="H157" s="26"/>
      <c r="I157" s="26"/>
      <c r="J157" s="27"/>
    </row>
    <row r="158" spans="2:10">
      <c r="B158" s="25"/>
      <c r="C158" s="26"/>
      <c r="D158" s="26"/>
      <c r="E158" s="26"/>
      <c r="F158" s="26"/>
      <c r="G158" s="26"/>
      <c r="H158" s="26"/>
      <c r="I158" s="26"/>
      <c r="J158" s="27"/>
    </row>
    <row r="159" spans="2:10">
      <c r="B159" s="25"/>
      <c r="C159" s="26"/>
      <c r="D159" s="26"/>
      <c r="E159" s="26"/>
      <c r="F159" s="26"/>
      <c r="G159" s="26"/>
      <c r="H159" s="26"/>
      <c r="I159" s="26"/>
      <c r="J159" s="27"/>
    </row>
    <row r="160" spans="2:10">
      <c r="B160" s="25"/>
      <c r="C160" s="26"/>
      <c r="D160" s="26"/>
      <c r="E160" s="26"/>
      <c r="F160" s="26"/>
      <c r="G160" s="26"/>
      <c r="H160" s="26"/>
      <c r="I160" s="26"/>
      <c r="J160" s="27"/>
    </row>
    <row r="161" spans="2:10">
      <c r="B161" s="25"/>
      <c r="C161" s="26"/>
      <c r="D161" s="26"/>
      <c r="E161" s="26"/>
      <c r="F161" s="26"/>
      <c r="G161" s="26"/>
      <c r="H161" s="26"/>
      <c r="I161" s="26"/>
      <c r="J161" s="27"/>
    </row>
    <row r="162" spans="2:10">
      <c r="B162" s="25"/>
      <c r="C162" s="26"/>
      <c r="D162" s="26"/>
      <c r="E162" s="26"/>
      <c r="F162" s="26"/>
      <c r="G162" s="26"/>
      <c r="H162" s="26"/>
      <c r="I162" s="26"/>
      <c r="J162" s="27"/>
    </row>
    <row r="163" spans="2:10">
      <c r="B163" s="25"/>
      <c r="C163" s="26"/>
      <c r="D163" s="26"/>
      <c r="E163" s="26"/>
      <c r="F163" s="26"/>
      <c r="G163" s="26"/>
      <c r="H163" s="26"/>
      <c r="I163" s="26"/>
      <c r="J163" s="27"/>
    </row>
    <row r="164" spans="2:10">
      <c r="B164" s="25"/>
      <c r="C164" s="26"/>
      <c r="D164" s="26"/>
      <c r="E164" s="26"/>
      <c r="F164" s="26"/>
      <c r="G164" s="26"/>
      <c r="H164" s="26"/>
      <c r="I164" s="26"/>
      <c r="J164" s="27"/>
    </row>
    <row r="165" spans="2:10">
      <c r="B165" s="25"/>
      <c r="C165" s="26"/>
      <c r="D165" s="26"/>
      <c r="E165" s="26"/>
      <c r="F165" s="26"/>
      <c r="G165" s="26"/>
      <c r="H165" s="26"/>
      <c r="I165" s="26"/>
      <c r="J165" s="27"/>
    </row>
    <row r="166" spans="2:10">
      <c r="B166" s="25"/>
      <c r="C166" s="26"/>
      <c r="D166" s="26"/>
      <c r="E166" s="26"/>
      <c r="F166" s="26"/>
      <c r="G166" s="26"/>
      <c r="H166" s="26"/>
      <c r="I166" s="26"/>
      <c r="J166" s="27"/>
    </row>
    <row r="167" spans="2:10">
      <c r="B167" s="25"/>
      <c r="C167" s="26"/>
      <c r="D167" s="26"/>
      <c r="E167" s="26"/>
      <c r="F167" s="26"/>
      <c r="G167" s="26"/>
      <c r="H167" s="26"/>
      <c r="I167" s="26"/>
      <c r="J167" s="27"/>
    </row>
    <row r="168" spans="2:10">
      <c r="B168" s="25"/>
      <c r="C168" s="26"/>
      <c r="D168" s="26"/>
      <c r="E168" s="26"/>
      <c r="F168" s="26"/>
      <c r="G168" s="26"/>
      <c r="H168" s="26"/>
      <c r="I168" s="26"/>
      <c r="J168" s="27"/>
    </row>
    <row r="169" spans="2:10">
      <c r="B169" s="25"/>
      <c r="C169" s="26"/>
      <c r="D169" s="26"/>
      <c r="E169" s="26"/>
      <c r="F169" s="26"/>
      <c r="G169" s="26"/>
      <c r="H169" s="26"/>
      <c r="I169" s="26"/>
      <c r="J169" s="27"/>
    </row>
    <row r="170" spans="2:10">
      <c r="B170" s="25"/>
      <c r="C170" s="26"/>
      <c r="D170" s="26"/>
      <c r="E170" s="26"/>
      <c r="F170" s="26"/>
      <c r="G170" s="26"/>
      <c r="H170" s="26"/>
      <c r="I170" s="26"/>
      <c r="J170" s="27"/>
    </row>
    <row r="171" spans="2:10">
      <c r="B171" s="25"/>
      <c r="C171" s="26"/>
      <c r="D171" s="26"/>
      <c r="E171" s="26"/>
      <c r="F171" s="26"/>
      <c r="G171" s="26"/>
      <c r="H171" s="26"/>
      <c r="I171" s="26"/>
      <c r="J171" s="27"/>
    </row>
    <row r="172" spans="2:10">
      <c r="B172" s="25"/>
      <c r="C172" s="26"/>
      <c r="D172" s="26"/>
      <c r="E172" s="26"/>
      <c r="F172" s="26"/>
      <c r="G172" s="26"/>
      <c r="H172" s="26"/>
      <c r="I172" s="26"/>
      <c r="J172" s="27"/>
    </row>
    <row r="173" spans="2:10">
      <c r="B173" s="25"/>
      <c r="C173" s="26"/>
      <c r="D173" s="26"/>
      <c r="E173" s="26"/>
      <c r="F173" s="26"/>
      <c r="G173" s="26"/>
      <c r="H173" s="26"/>
      <c r="I173" s="26"/>
      <c r="J173" s="27"/>
    </row>
    <row r="174" spans="2:10">
      <c r="B174" s="25"/>
      <c r="C174" s="26"/>
      <c r="D174" s="26"/>
      <c r="E174" s="26"/>
      <c r="F174" s="26"/>
      <c r="G174" s="26"/>
      <c r="H174" s="26"/>
      <c r="I174" s="26"/>
      <c r="J174" s="27"/>
    </row>
    <row r="175" spans="2:10">
      <c r="B175" s="25"/>
      <c r="C175" s="26"/>
      <c r="D175" s="26"/>
      <c r="E175" s="26"/>
      <c r="F175" s="26"/>
      <c r="G175" s="26"/>
      <c r="H175" s="26"/>
      <c r="I175" s="26"/>
      <c r="J175" s="27"/>
    </row>
    <row r="176" spans="2:10">
      <c r="B176" s="25"/>
      <c r="C176" s="26"/>
      <c r="D176" s="26"/>
      <c r="E176" s="26"/>
      <c r="F176" s="26"/>
      <c r="G176" s="26"/>
      <c r="H176" s="26"/>
      <c r="I176" s="26"/>
      <c r="J176" s="27"/>
    </row>
    <row r="177" spans="2:10">
      <c r="B177" s="25"/>
      <c r="C177" s="26"/>
      <c r="D177" s="26"/>
      <c r="E177" s="26"/>
      <c r="F177" s="26"/>
      <c r="G177" s="26"/>
      <c r="H177" s="26"/>
      <c r="I177" s="26"/>
      <c r="J177" s="27"/>
    </row>
    <row r="178" spans="2:10">
      <c r="B178" s="25"/>
      <c r="C178" s="26"/>
      <c r="D178" s="26"/>
      <c r="E178" s="26"/>
      <c r="F178" s="26"/>
      <c r="G178" s="26"/>
      <c r="H178" s="26"/>
      <c r="I178" s="26"/>
      <c r="J178" s="27"/>
    </row>
    <row r="179" spans="2:10">
      <c r="B179" s="25"/>
      <c r="C179" s="26"/>
      <c r="D179" s="26"/>
      <c r="E179" s="26"/>
      <c r="F179" s="26"/>
      <c r="G179" s="26"/>
      <c r="H179" s="26"/>
      <c r="I179" s="26"/>
      <c r="J179" s="27"/>
    </row>
    <row r="180" spans="2:10">
      <c r="B180" s="25"/>
      <c r="C180" s="26"/>
      <c r="D180" s="26"/>
      <c r="E180" s="26"/>
      <c r="F180" s="26"/>
      <c r="G180" s="26"/>
      <c r="H180" s="26"/>
      <c r="I180" s="26"/>
      <c r="J180" s="27"/>
    </row>
    <row r="181" spans="2:10">
      <c r="B181" s="25"/>
      <c r="C181" s="26"/>
      <c r="D181" s="26"/>
      <c r="E181" s="26"/>
      <c r="F181" s="26"/>
      <c r="G181" s="26"/>
      <c r="H181" s="26"/>
      <c r="I181" s="26"/>
      <c r="J181" s="27"/>
    </row>
    <row r="182" spans="2:10">
      <c r="B182" s="25"/>
      <c r="C182" s="26"/>
      <c r="D182" s="26"/>
      <c r="E182" s="26"/>
      <c r="F182" s="26"/>
      <c r="G182" s="26"/>
      <c r="H182" s="26"/>
      <c r="I182" s="26"/>
      <c r="J182" s="27"/>
    </row>
    <row r="183" spans="2:10">
      <c r="B183" s="25"/>
      <c r="C183" s="26"/>
      <c r="D183" s="26"/>
      <c r="E183" s="26"/>
      <c r="F183" s="26"/>
      <c r="G183" s="26"/>
      <c r="H183" s="26"/>
      <c r="I183" s="26"/>
      <c r="J183" s="27"/>
    </row>
    <row r="184" spans="2:10">
      <c r="B184" s="25"/>
      <c r="C184" s="26"/>
      <c r="D184" s="26"/>
      <c r="E184" s="26"/>
      <c r="F184" s="26"/>
      <c r="G184" s="26"/>
      <c r="H184" s="26"/>
      <c r="I184" s="26"/>
      <c r="J184" s="27"/>
    </row>
    <row r="185" spans="2:10">
      <c r="B185" s="25"/>
      <c r="C185" s="26"/>
      <c r="D185" s="26"/>
      <c r="E185" s="26"/>
      <c r="F185" s="26"/>
      <c r="G185" s="26"/>
      <c r="H185" s="26"/>
      <c r="I185" s="26"/>
      <c r="J185" s="27"/>
    </row>
    <row r="186" spans="2:10">
      <c r="B186" s="33"/>
      <c r="C186" s="31"/>
      <c r="D186" s="31"/>
      <c r="E186" s="31"/>
      <c r="F186" s="31"/>
      <c r="G186" s="31"/>
      <c r="H186" s="31"/>
      <c r="I186" s="31"/>
      <c r="J186" s="34"/>
    </row>
  </sheetData>
  <sheetProtection algorithmName="SHA-512" hashValue="BeWWg+XrZbWRfE0PSKk/9nj5GVIRUiA9S2thRAgnjcLFWITl5vJ2U7+62JYSzLByyncJgICb0DeDmn3V/wjA3Q==" saltValue="6Om4naCbvGgUa12R1eawlw==" spinCount="100000" sheet="1" scenarios="1" insertHyperlinks="0"/>
  <protectedRanges>
    <protectedRange sqref="B28:J186" name="Range1"/>
  </protectedRanges>
  <phoneticPr fontId="0" type="noConversion"/>
  <conditionalFormatting sqref="D23">
    <cfRule type="cellIs" dxfId="44" priority="126" stopIfTrue="1" operator="lessThan">
      <formula>1</formula>
    </cfRule>
    <cfRule type="cellIs" dxfId="43" priority="127" stopIfTrue="1" operator="greaterThanOrEqual">
      <formula>1</formula>
    </cfRule>
  </conditionalFormatting>
  <conditionalFormatting sqref="D24">
    <cfRule type="cellIs" dxfId="42" priority="124" stopIfTrue="1" operator="lessThan">
      <formula>1</formula>
    </cfRule>
    <cfRule type="cellIs" dxfId="41" priority="125" stopIfTrue="1" operator="greaterThanOrEqual">
      <formula>1</formula>
    </cfRule>
  </conditionalFormatting>
  <conditionalFormatting sqref="D25">
    <cfRule type="cellIs" dxfId="40" priority="119" stopIfTrue="1" operator="equal">
      <formula>"N/A"</formula>
    </cfRule>
    <cfRule type="cellIs" dxfId="39" priority="120" stopIfTrue="1" operator="equal">
      <formula>"FAIL"</formula>
    </cfRule>
    <cfRule type="cellIs" dxfId="38" priority="121" stopIfTrue="1" operator="equal">
      <formula>"PASS"</formula>
    </cfRule>
  </conditionalFormatting>
  <conditionalFormatting sqref="D22">
    <cfRule type="cellIs" dxfId="37" priority="84" stopIfTrue="1" operator="lessThan">
      <formula>1</formula>
    </cfRule>
    <cfRule type="cellIs" dxfId="36" priority="85" stopIfTrue="1" operator="greaterThanOrEqual">
      <formula>1</formula>
    </cfRule>
  </conditionalFormatting>
  <conditionalFormatting sqref="F25">
    <cfRule type="cellIs" dxfId="35" priority="37" stopIfTrue="1" operator="equal">
      <formula>"N/A"</formula>
    </cfRule>
    <cfRule type="cellIs" dxfId="34" priority="38" stopIfTrue="1" operator="equal">
      <formula>"FAIL"</formula>
    </cfRule>
    <cfRule type="cellIs" dxfId="33" priority="39" stopIfTrue="1" operator="equal">
      <formula>"PASS"</formula>
    </cfRule>
  </conditionalFormatting>
  <conditionalFormatting sqref="J25">
    <cfRule type="cellIs" dxfId="32" priority="28" stopIfTrue="1" operator="equal">
      <formula>"N/A"</formula>
    </cfRule>
    <cfRule type="cellIs" dxfId="31" priority="29" stopIfTrue="1" operator="equal">
      <formula>"FAIL"</formula>
    </cfRule>
    <cfRule type="cellIs" dxfId="30" priority="30" stopIfTrue="1" operator="equal">
      <formula>"PASS"</formula>
    </cfRule>
  </conditionalFormatting>
  <conditionalFormatting sqref="F22">
    <cfRule type="cellIs" dxfId="29" priority="26" stopIfTrue="1" operator="lessThan">
      <formula>1</formula>
    </cfRule>
    <cfRule type="cellIs" dxfId="28" priority="27" stopIfTrue="1" operator="greaterThanOrEqual">
      <formula>1</formula>
    </cfRule>
  </conditionalFormatting>
  <conditionalFormatting sqref="J22">
    <cfRule type="cellIs" dxfId="27" priority="22" stopIfTrue="1" operator="lessThan">
      <formula>1</formula>
    </cfRule>
    <cfRule type="cellIs" dxfId="26" priority="23" stopIfTrue="1" operator="greaterThanOrEqual">
      <formula>1</formula>
    </cfRule>
  </conditionalFormatting>
  <conditionalFormatting sqref="F24">
    <cfRule type="cellIs" dxfId="25" priority="20" stopIfTrue="1" operator="lessThan">
      <formula>1</formula>
    </cfRule>
    <cfRule type="cellIs" dxfId="24" priority="21" stopIfTrue="1" operator="greaterThanOrEqual">
      <formula>1</formula>
    </cfRule>
  </conditionalFormatting>
  <conditionalFormatting sqref="J24">
    <cfRule type="cellIs" dxfId="23" priority="16" stopIfTrue="1" operator="lessThan">
      <formula>1</formula>
    </cfRule>
    <cfRule type="cellIs" dxfId="22" priority="17" stopIfTrue="1" operator="greaterThanOrEqual">
      <formula>1</formula>
    </cfRule>
  </conditionalFormatting>
  <conditionalFormatting sqref="F23">
    <cfRule type="cellIs" dxfId="21" priority="14" stopIfTrue="1" operator="lessThan">
      <formula>1</formula>
    </cfRule>
    <cfRule type="cellIs" dxfId="20" priority="15" stopIfTrue="1" operator="greaterThanOrEqual">
      <formula>1</formula>
    </cfRule>
  </conditionalFormatting>
  <conditionalFormatting sqref="J23">
    <cfRule type="cellIs" dxfId="19" priority="10" stopIfTrue="1" operator="lessThan">
      <formula>1</formula>
    </cfRule>
    <cfRule type="cellIs" dxfId="18" priority="11" stopIfTrue="1" operator="greaterThanOrEqual">
      <formula>1</formula>
    </cfRule>
  </conditionalFormatting>
  <conditionalFormatting sqref="H25">
    <cfRule type="cellIs" dxfId="17" priority="7" stopIfTrue="1" operator="equal">
      <formula>"N/A"</formula>
    </cfRule>
    <cfRule type="cellIs" dxfId="16" priority="8" stopIfTrue="1" operator="equal">
      <formula>"FAIL"</formula>
    </cfRule>
    <cfRule type="cellIs" dxfId="15" priority="9" stopIfTrue="1" operator="equal">
      <formula>"PASS"</formula>
    </cfRule>
  </conditionalFormatting>
  <conditionalFormatting sqref="H22">
    <cfRule type="cellIs" dxfId="14" priority="5" stopIfTrue="1" operator="lessThan">
      <formula>1</formula>
    </cfRule>
    <cfRule type="cellIs" dxfId="13" priority="6" stopIfTrue="1" operator="greaterThanOrEqual">
      <formula>1</formula>
    </cfRule>
  </conditionalFormatting>
  <conditionalFormatting sqref="H24">
    <cfRule type="cellIs" dxfId="12" priority="3" stopIfTrue="1" operator="lessThan">
      <formula>1</formula>
    </cfRule>
    <cfRule type="cellIs" dxfId="11" priority="4" stopIfTrue="1" operator="greaterThanOrEqual">
      <formula>1</formula>
    </cfRule>
  </conditionalFormatting>
  <conditionalFormatting sqref="H23">
    <cfRule type="cellIs" dxfId="10" priority="1" stopIfTrue="1" operator="lessThan">
      <formula>1</formula>
    </cfRule>
    <cfRule type="cellIs" dxfId="9" priority="2" stopIfTrue="1" operator="greaterThanOrEqual">
      <formula>1</formula>
    </cfRule>
  </conditionalFormatting>
  <dataValidations disablePrompts="1" count="2">
    <dataValidation allowBlank="1" showInputMessage="1" showErrorMessage="1" promptTitle="Select Material" sqref="D4 F4 H4 J4" xr:uid="{00000000-0002-0000-2200-000000000000}"/>
    <dataValidation type="list" allowBlank="1" showInputMessage="1" showErrorMessage="1" promptTitle="Select Material" sqref="C4 E4 G4 I4" xr:uid="{00000000-0002-0000-2200-000001000000}">
      <formula1>Materials</formula1>
    </dataValidation>
  </dataValidations>
  <hyperlinks>
    <hyperlink ref="L2" location="'Cover Sheet'!A1" display="BACK to COVER SHEET" xr:uid="{00000000-0004-0000-2200-000000000000}"/>
    <hyperlink ref="L2:N2" location="'Cover Sheet'!A1" display="BACK to COVER SHEET" xr:uid="{00000000-0004-0000-2200-000001000000}"/>
  </hyperlinks>
  <pageMargins left="0.75" right="0.75" top="1" bottom="1" header="0.5" footer="0.5"/>
  <pageSetup paperSize="9" scale="49" fitToHeight="2"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7">
    <tabColor rgb="FFFFCC99"/>
  </sheetPr>
  <dimension ref="B1:M9994"/>
  <sheetViews>
    <sheetView showGridLines="0" workbookViewId="0"/>
  </sheetViews>
  <sheetFormatPr baseColWidth="10" defaultColWidth="11.42578125" defaultRowHeight="12.75"/>
  <cols>
    <col min="1" max="1" width="4.28515625" customWidth="1"/>
    <col min="2" max="2" width="29" customWidth="1"/>
    <col min="3" max="3" width="13.5703125" customWidth="1"/>
    <col min="4" max="4" width="7.42578125" customWidth="1"/>
    <col min="5" max="5" width="6.140625" bestFit="1" customWidth="1"/>
    <col min="6" max="6" width="7.42578125" customWidth="1"/>
    <col min="7" max="7" width="6.140625" bestFit="1" customWidth="1"/>
  </cols>
  <sheetData>
    <row r="1" spans="2:7" ht="15.75">
      <c r="B1" s="1" t="s">
        <v>708</v>
      </c>
    </row>
    <row r="3" spans="2:7">
      <c r="B3" s="57" t="s">
        <v>709</v>
      </c>
      <c r="C3" s="754" t="str">
        <f>IF(C5="YES","CHECK",IF(OR(C16&lt;=1,C16=""),"FAIL",IF(C16&lt;2,"CHECK","PASS")))</f>
        <v>FAIL</v>
      </c>
      <c r="D3" s="1544"/>
      <c r="E3" s="1545"/>
      <c r="F3" s="1545"/>
      <c r="G3" s="1545"/>
    </row>
    <row r="4" spans="2:7">
      <c r="B4" s="735"/>
      <c r="C4" s="751"/>
      <c r="D4" s="749"/>
      <c r="E4" s="749"/>
      <c r="F4" s="749"/>
      <c r="G4" s="749"/>
    </row>
    <row r="5" spans="2:7">
      <c r="B5" s="57" t="s">
        <v>710</v>
      </c>
      <c r="C5" s="752" t="s">
        <v>122</v>
      </c>
      <c r="D5" s="749"/>
      <c r="E5" s="749"/>
      <c r="F5" s="749"/>
      <c r="G5" s="749"/>
    </row>
    <row r="6" spans="2:7">
      <c r="B6" s="814" t="str">
        <f>IF(C5="YES","Show proof below","")</f>
        <v/>
      </c>
      <c r="C6" s="753"/>
      <c r="D6" s="43"/>
    </row>
    <row r="7" spans="2:7">
      <c r="B7" s="620" t="s">
        <v>711</v>
      </c>
      <c r="C7" s="755"/>
      <c r="D7" s="164"/>
      <c r="E7" s="65"/>
      <c r="F7" s="66"/>
      <c r="G7" s="65"/>
    </row>
    <row r="8" spans="2:7">
      <c r="B8" s="390" t="s">
        <v>712</v>
      </c>
      <c r="C8" s="75"/>
      <c r="D8" s="4"/>
      <c r="E8" s="65"/>
      <c r="G8" s="65"/>
    </row>
    <row r="9" spans="2:7">
      <c r="B9" s="368" t="s">
        <v>713</v>
      </c>
      <c r="C9" s="17"/>
      <c r="E9" s="64"/>
      <c r="G9" s="64"/>
    </row>
    <row r="10" spans="2:7">
      <c r="B10" s="390" t="s">
        <v>714</v>
      </c>
      <c r="C10" s="167">
        <f>C9*C8</f>
        <v>0</v>
      </c>
      <c r="D10" s="165"/>
      <c r="E10" s="65"/>
      <c r="F10" s="66"/>
      <c r="G10" s="65"/>
    </row>
    <row r="11" spans="2:7">
      <c r="B11" s="390"/>
      <c r="C11" s="423"/>
      <c r="D11" s="165"/>
      <c r="E11" s="65"/>
      <c r="F11" s="66"/>
      <c r="G11" s="65"/>
    </row>
    <row r="12" spans="2:7">
      <c r="B12" s="390" t="s">
        <v>715</v>
      </c>
      <c r="C12" s="99"/>
      <c r="D12" s="165"/>
      <c r="E12" s="65"/>
      <c r="F12" s="66"/>
      <c r="G12" s="65"/>
    </row>
    <row r="13" spans="2:7">
      <c r="B13" s="390" t="s">
        <v>492</v>
      </c>
      <c r="C13" s="206"/>
      <c r="D13" s="165"/>
      <c r="E13" s="65"/>
      <c r="F13" s="66"/>
      <c r="G13" s="65"/>
    </row>
    <row r="14" spans="2:7">
      <c r="B14" s="390" t="s">
        <v>716</v>
      </c>
      <c r="C14" s="166">
        <f>C12*C13</f>
        <v>0</v>
      </c>
      <c r="D14" s="165"/>
      <c r="E14" s="65"/>
      <c r="F14" s="66"/>
      <c r="G14" s="65"/>
    </row>
    <row r="15" spans="2:7">
      <c r="B15" s="39"/>
      <c r="C15" s="39"/>
      <c r="D15" s="4"/>
      <c r="E15" s="65"/>
      <c r="G15" s="65"/>
    </row>
    <row r="16" spans="2:7">
      <c r="B16" s="390" t="s">
        <v>717</v>
      </c>
      <c r="C16" s="424" t="str">
        <f>IF(NOT(C14=0),C10/C14,"")</f>
        <v/>
      </c>
      <c r="D16" s="4"/>
      <c r="E16" s="162" t="s">
        <v>226</v>
      </c>
      <c r="G16" s="64"/>
    </row>
    <row r="17" spans="2:13">
      <c r="C17" s="361" t="str">
        <f>IF(AND(C16&gt;=1,C16&lt;2),"Safety factor must be &gt;2 as per T3.2.8. Please elaborate.","")</f>
        <v/>
      </c>
    </row>
    <row r="18" spans="2:13">
      <c r="B18" s="3" t="s">
        <v>718</v>
      </c>
    </row>
    <row r="19" spans="2:13" s="104" customFormat="1">
      <c r="B19" s="19"/>
      <c r="C19" s="20"/>
      <c r="D19" s="20"/>
      <c r="E19" s="20"/>
      <c r="F19" s="20"/>
      <c r="G19" s="20"/>
      <c r="H19" s="20"/>
      <c r="I19" s="20"/>
      <c r="J19" s="20"/>
      <c r="K19" s="20"/>
      <c r="L19" s="20"/>
      <c r="M19" s="21"/>
    </row>
    <row r="20" spans="2:13" s="104" customFormat="1">
      <c r="B20" s="25"/>
      <c r="C20" s="26"/>
      <c r="D20" s="26"/>
      <c r="E20" s="26"/>
      <c r="F20" s="26"/>
      <c r="G20" s="26"/>
      <c r="H20" s="26"/>
      <c r="I20" s="26"/>
      <c r="J20" s="26"/>
      <c r="K20" s="26"/>
      <c r="L20" s="26"/>
      <c r="M20" s="27"/>
    </row>
    <row r="21" spans="2:13" s="104" customFormat="1">
      <c r="B21" s="25"/>
      <c r="C21" s="26"/>
      <c r="D21" s="26"/>
      <c r="E21" s="26"/>
      <c r="F21" s="26"/>
      <c r="G21" s="26"/>
      <c r="H21" s="26"/>
      <c r="I21" s="26"/>
      <c r="J21" s="26"/>
      <c r="K21" s="26"/>
      <c r="L21" s="26"/>
      <c r="M21" s="27"/>
    </row>
    <row r="22" spans="2:13" s="104" customFormat="1">
      <c r="B22" s="25"/>
      <c r="C22" s="26"/>
      <c r="D22" s="26"/>
      <c r="E22" s="26"/>
      <c r="F22" s="26"/>
      <c r="G22" s="26"/>
      <c r="H22" s="26"/>
      <c r="I22" s="26"/>
      <c r="J22" s="26"/>
      <c r="K22" s="26"/>
      <c r="L22" s="26"/>
      <c r="M22" s="27"/>
    </row>
    <row r="23" spans="2:13" s="104" customFormat="1">
      <c r="B23" s="25"/>
      <c r="C23" s="26"/>
      <c r="D23" s="26"/>
      <c r="E23" s="26"/>
      <c r="F23" s="26"/>
      <c r="G23" s="26"/>
      <c r="H23" s="26"/>
      <c r="I23" s="26"/>
      <c r="J23" s="26"/>
      <c r="K23" s="26"/>
      <c r="L23" s="26"/>
      <c r="M23" s="27"/>
    </row>
    <row r="24" spans="2:13" s="104" customFormat="1">
      <c r="B24" s="25"/>
      <c r="C24" s="26"/>
      <c r="D24" s="26"/>
      <c r="E24" s="26"/>
      <c r="F24" s="26"/>
      <c r="G24" s="26"/>
      <c r="H24" s="26"/>
      <c r="I24" s="26"/>
      <c r="J24" s="26"/>
      <c r="K24" s="26"/>
      <c r="L24" s="26"/>
      <c r="M24" s="27"/>
    </row>
    <row r="25" spans="2:13" s="104" customFormat="1">
      <c r="B25" s="25"/>
      <c r="C25" s="26"/>
      <c r="D25" s="26"/>
      <c r="E25" s="26"/>
      <c r="F25" s="26"/>
      <c r="G25" s="26"/>
      <c r="H25" s="26"/>
      <c r="I25" s="26"/>
      <c r="J25" s="26"/>
      <c r="K25" s="26"/>
      <c r="L25" s="26"/>
      <c r="M25" s="27"/>
    </row>
    <row r="26" spans="2:13" s="104" customFormat="1">
      <c r="B26" s="25"/>
      <c r="C26" s="26"/>
      <c r="D26" s="26"/>
      <c r="E26" s="26"/>
      <c r="F26" s="26"/>
      <c r="G26" s="26"/>
      <c r="H26" s="26"/>
      <c r="I26" s="26"/>
      <c r="J26" s="26"/>
      <c r="K26" s="26"/>
      <c r="L26" s="26"/>
      <c r="M26" s="27"/>
    </row>
    <row r="27" spans="2:13" s="104" customFormat="1">
      <c r="B27" s="25"/>
      <c r="C27" s="26"/>
      <c r="D27" s="26"/>
      <c r="E27" s="26"/>
      <c r="F27" s="26"/>
      <c r="G27" s="26"/>
      <c r="H27" s="26"/>
      <c r="I27" s="26"/>
      <c r="J27" s="26"/>
      <c r="K27" s="26"/>
      <c r="L27" s="26"/>
      <c r="M27" s="27"/>
    </row>
    <row r="28" spans="2:13" s="104" customFormat="1">
      <c r="B28" s="25"/>
      <c r="C28" s="26"/>
      <c r="D28" s="26"/>
      <c r="E28" s="26"/>
      <c r="F28" s="26"/>
      <c r="G28" s="26"/>
      <c r="H28" s="26"/>
      <c r="I28" s="26"/>
      <c r="J28" s="26"/>
      <c r="K28" s="26"/>
      <c r="L28" s="26"/>
      <c r="M28" s="27"/>
    </row>
    <row r="29" spans="2:13" s="104" customFormat="1">
      <c r="B29" s="25"/>
      <c r="C29" s="26"/>
      <c r="D29" s="26"/>
      <c r="E29" s="26"/>
      <c r="F29" s="26"/>
      <c r="G29" s="26"/>
      <c r="H29" s="26"/>
      <c r="I29" s="26"/>
      <c r="J29" s="26"/>
      <c r="K29" s="26"/>
      <c r="L29" s="26"/>
      <c r="M29" s="27"/>
    </row>
    <row r="30" spans="2:13" s="104" customFormat="1">
      <c r="B30" s="25"/>
      <c r="C30" s="26"/>
      <c r="D30" s="26"/>
      <c r="E30" s="26"/>
      <c r="F30" s="26"/>
      <c r="G30" s="26"/>
      <c r="H30" s="26"/>
      <c r="I30" s="26"/>
      <c r="J30" s="26"/>
      <c r="K30" s="26"/>
      <c r="L30" s="26"/>
      <c r="M30" s="27"/>
    </row>
    <row r="31" spans="2:13" s="104" customFormat="1">
      <c r="B31" s="25"/>
      <c r="C31" s="26"/>
      <c r="D31" s="26"/>
      <c r="E31" s="26"/>
      <c r="F31" s="26"/>
      <c r="G31" s="26"/>
      <c r="H31" s="26"/>
      <c r="I31" s="26"/>
      <c r="J31" s="26"/>
      <c r="K31" s="26"/>
      <c r="L31" s="26"/>
      <c r="M31" s="27"/>
    </row>
    <row r="32" spans="2:13" s="104" customFormat="1">
      <c r="B32" s="25"/>
      <c r="C32" s="26"/>
      <c r="D32" s="26"/>
      <c r="E32" s="26"/>
      <c r="F32" s="26"/>
      <c r="G32" s="26"/>
      <c r="H32" s="26"/>
      <c r="I32" s="26"/>
      <c r="J32" s="26"/>
      <c r="K32" s="26"/>
      <c r="L32" s="26"/>
      <c r="M32" s="27"/>
    </row>
    <row r="33" spans="2:13" s="104" customFormat="1">
      <c r="B33" s="25"/>
      <c r="C33" s="26"/>
      <c r="D33" s="26"/>
      <c r="E33" s="26"/>
      <c r="F33" s="26"/>
      <c r="G33" s="26"/>
      <c r="H33" s="26"/>
      <c r="I33" s="26"/>
      <c r="J33" s="26"/>
      <c r="K33" s="26"/>
      <c r="L33" s="26"/>
      <c r="M33" s="27"/>
    </row>
    <row r="34" spans="2:13" s="104" customFormat="1">
      <c r="B34" s="25"/>
      <c r="C34" s="26"/>
      <c r="D34" s="26"/>
      <c r="E34" s="26"/>
      <c r="F34" s="26"/>
      <c r="G34" s="26"/>
      <c r="H34" s="26"/>
      <c r="I34" s="26"/>
      <c r="J34" s="26"/>
      <c r="K34" s="26"/>
      <c r="L34" s="26"/>
      <c r="M34" s="27"/>
    </row>
    <row r="35" spans="2:13" s="104" customFormat="1">
      <c r="B35" s="25"/>
      <c r="C35" s="26"/>
      <c r="D35" s="26"/>
      <c r="E35" s="26"/>
      <c r="F35" s="26"/>
      <c r="G35" s="26"/>
      <c r="H35" s="26"/>
      <c r="I35" s="26"/>
      <c r="J35" s="26"/>
      <c r="K35" s="26"/>
      <c r="L35" s="26"/>
      <c r="M35" s="27"/>
    </row>
    <row r="36" spans="2:13" s="104" customFormat="1">
      <c r="B36" s="25"/>
      <c r="C36" s="26"/>
      <c r="D36" s="26"/>
      <c r="E36" s="26"/>
      <c r="F36" s="26"/>
      <c r="G36" s="26"/>
      <c r="H36" s="26"/>
      <c r="I36" s="26"/>
      <c r="J36" s="26"/>
      <c r="K36" s="26"/>
      <c r="L36" s="26"/>
      <c r="M36" s="27"/>
    </row>
    <row r="37" spans="2:13" s="104" customFormat="1">
      <c r="B37" s="25"/>
      <c r="C37" s="26"/>
      <c r="D37" s="26"/>
      <c r="E37" s="26"/>
      <c r="F37" s="26"/>
      <c r="G37" s="26"/>
      <c r="H37" s="26"/>
      <c r="I37" s="26"/>
      <c r="J37" s="26"/>
      <c r="K37" s="26"/>
      <c r="L37" s="26"/>
      <c r="M37" s="27"/>
    </row>
    <row r="38" spans="2:13" s="104" customFormat="1">
      <c r="B38" s="25"/>
      <c r="C38" s="26"/>
      <c r="D38" s="26"/>
      <c r="E38" s="26"/>
      <c r="F38" s="26"/>
      <c r="G38" s="26"/>
      <c r="H38" s="26"/>
      <c r="I38" s="26"/>
      <c r="J38" s="26"/>
      <c r="K38" s="26"/>
      <c r="L38" s="26"/>
      <c r="M38" s="27"/>
    </row>
    <row r="39" spans="2:13" s="104" customFormat="1">
      <c r="B39" s="25"/>
      <c r="C39" s="26"/>
      <c r="D39" s="26"/>
      <c r="E39" s="26"/>
      <c r="F39" s="26"/>
      <c r="G39" s="26"/>
      <c r="H39" s="26"/>
      <c r="I39" s="26"/>
      <c r="J39" s="26"/>
      <c r="K39" s="26"/>
      <c r="L39" s="26"/>
      <c r="M39" s="27"/>
    </row>
    <row r="40" spans="2:13" s="104" customFormat="1">
      <c r="B40" s="25"/>
      <c r="C40" s="26"/>
      <c r="D40" s="26"/>
      <c r="E40" s="26"/>
      <c r="F40" s="26"/>
      <c r="G40" s="26"/>
      <c r="H40" s="26"/>
      <c r="I40" s="26"/>
      <c r="J40" s="26"/>
      <c r="K40" s="26"/>
      <c r="L40" s="26"/>
      <c r="M40" s="27"/>
    </row>
    <row r="41" spans="2:13" s="104" customFormat="1">
      <c r="B41" s="25"/>
      <c r="C41" s="26"/>
      <c r="D41" s="26"/>
      <c r="E41" s="26"/>
      <c r="F41" s="26"/>
      <c r="G41" s="26"/>
      <c r="H41" s="26"/>
      <c r="I41" s="26"/>
      <c r="J41" s="26"/>
      <c r="K41" s="26"/>
      <c r="L41" s="26"/>
      <c r="M41" s="27"/>
    </row>
    <row r="42" spans="2:13" s="104" customFormat="1">
      <c r="B42" s="25"/>
      <c r="C42" s="26"/>
      <c r="D42" s="26"/>
      <c r="E42" s="26"/>
      <c r="F42" s="26"/>
      <c r="G42" s="26"/>
      <c r="H42" s="26"/>
      <c r="I42" s="26"/>
      <c r="J42" s="26"/>
      <c r="K42" s="26"/>
      <c r="L42" s="26"/>
      <c r="M42" s="27"/>
    </row>
    <row r="43" spans="2:13" s="104" customFormat="1">
      <c r="B43" s="25"/>
      <c r="C43" s="26"/>
      <c r="D43" s="26"/>
      <c r="E43" s="26"/>
      <c r="F43" s="26"/>
      <c r="G43" s="26"/>
      <c r="H43" s="26"/>
      <c r="I43" s="26"/>
      <c r="J43" s="26"/>
      <c r="K43" s="26"/>
      <c r="L43" s="26"/>
      <c r="M43" s="27"/>
    </row>
    <row r="44" spans="2:13" s="104" customFormat="1">
      <c r="B44" s="25"/>
      <c r="C44" s="26"/>
      <c r="D44" s="26"/>
      <c r="E44" s="26"/>
      <c r="F44" s="26"/>
      <c r="G44" s="26"/>
      <c r="H44" s="26"/>
      <c r="I44" s="26"/>
      <c r="J44" s="26"/>
      <c r="K44" s="26"/>
      <c r="L44" s="26"/>
      <c r="M44" s="27"/>
    </row>
    <row r="45" spans="2:13" s="104" customFormat="1">
      <c r="B45" s="25"/>
      <c r="C45" s="26"/>
      <c r="D45" s="26"/>
      <c r="E45" s="26"/>
      <c r="F45" s="26"/>
      <c r="G45" s="26"/>
      <c r="H45" s="26"/>
      <c r="I45" s="26"/>
      <c r="J45" s="26"/>
      <c r="K45" s="26"/>
      <c r="L45" s="26"/>
      <c r="M45" s="27"/>
    </row>
    <row r="46" spans="2:13" s="104" customFormat="1">
      <c r="B46" s="25"/>
      <c r="C46" s="26"/>
      <c r="D46" s="26"/>
      <c r="E46" s="26"/>
      <c r="F46" s="26"/>
      <c r="G46" s="26"/>
      <c r="H46" s="26"/>
      <c r="I46" s="26"/>
      <c r="J46" s="26"/>
      <c r="K46" s="26"/>
      <c r="L46" s="26"/>
      <c r="M46" s="27"/>
    </row>
    <row r="47" spans="2:13" s="104" customFormat="1">
      <c r="B47" s="25"/>
      <c r="C47" s="26"/>
      <c r="D47" s="26"/>
      <c r="E47" s="26"/>
      <c r="F47" s="26"/>
      <c r="G47" s="26"/>
      <c r="H47" s="26"/>
      <c r="I47" s="26"/>
      <c r="J47" s="26"/>
      <c r="K47" s="26"/>
      <c r="L47" s="26"/>
      <c r="M47" s="27"/>
    </row>
    <row r="48" spans="2:13" s="104" customFormat="1">
      <c r="B48" s="25"/>
      <c r="C48" s="26"/>
      <c r="D48" s="26"/>
      <c r="E48" s="26"/>
      <c r="F48" s="26"/>
      <c r="G48" s="26"/>
      <c r="H48" s="26"/>
      <c r="I48" s="26"/>
      <c r="J48" s="26"/>
      <c r="K48" s="26"/>
      <c r="L48" s="26"/>
      <c r="M48" s="27"/>
    </row>
    <row r="49" spans="2:13" s="104" customFormat="1">
      <c r="B49" s="25"/>
      <c r="C49" s="26"/>
      <c r="D49" s="26"/>
      <c r="E49" s="26"/>
      <c r="F49" s="26"/>
      <c r="G49" s="26"/>
      <c r="H49" s="26"/>
      <c r="I49" s="26"/>
      <c r="J49" s="26"/>
      <c r="K49" s="26"/>
      <c r="L49" s="26"/>
      <c r="M49" s="27"/>
    </row>
    <row r="50" spans="2:13" s="104" customFormat="1">
      <c r="B50" s="25"/>
      <c r="C50" s="26"/>
      <c r="D50" s="26"/>
      <c r="E50" s="26"/>
      <c r="F50" s="26"/>
      <c r="G50" s="26"/>
      <c r="H50" s="26"/>
      <c r="I50" s="26"/>
      <c r="J50" s="26"/>
      <c r="K50" s="26"/>
      <c r="L50" s="26"/>
      <c r="M50" s="27"/>
    </row>
    <row r="51" spans="2:13" s="104" customFormat="1">
      <c r="B51" s="25"/>
      <c r="C51" s="26"/>
      <c r="D51" s="26"/>
      <c r="E51" s="26"/>
      <c r="F51" s="26"/>
      <c r="G51" s="26"/>
      <c r="H51" s="26"/>
      <c r="I51" s="26"/>
      <c r="J51" s="26"/>
      <c r="K51" s="26"/>
      <c r="L51" s="26"/>
      <c r="M51" s="27"/>
    </row>
    <row r="52" spans="2:13" s="104" customFormat="1">
      <c r="B52" s="25"/>
      <c r="C52" s="26"/>
      <c r="D52" s="26"/>
      <c r="E52" s="26"/>
      <c r="F52" s="26"/>
      <c r="G52" s="26"/>
      <c r="H52" s="26"/>
      <c r="I52" s="26"/>
      <c r="J52" s="26"/>
      <c r="K52" s="26"/>
      <c r="L52" s="26"/>
      <c r="M52" s="27"/>
    </row>
    <row r="53" spans="2:13" s="104" customFormat="1">
      <c r="B53" s="25"/>
      <c r="C53" s="26"/>
      <c r="D53" s="26"/>
      <c r="E53" s="26"/>
      <c r="F53" s="26"/>
      <c r="G53" s="26"/>
      <c r="H53" s="26"/>
      <c r="I53" s="26"/>
      <c r="J53" s="26"/>
      <c r="K53" s="26"/>
      <c r="L53" s="26"/>
      <c r="M53" s="27"/>
    </row>
    <row r="54" spans="2:13" s="104" customFormat="1">
      <c r="B54" s="25"/>
      <c r="C54" s="26"/>
      <c r="D54" s="26"/>
      <c r="E54" s="26"/>
      <c r="F54" s="26"/>
      <c r="G54" s="26"/>
      <c r="H54" s="26"/>
      <c r="I54" s="26"/>
      <c r="J54" s="26"/>
      <c r="K54" s="26"/>
      <c r="L54" s="26"/>
      <c r="M54" s="27"/>
    </row>
    <row r="55" spans="2:13" s="104" customFormat="1">
      <c r="B55" s="25"/>
      <c r="C55" s="26"/>
      <c r="D55" s="26"/>
      <c r="E55" s="26"/>
      <c r="F55" s="26"/>
      <c r="G55" s="26"/>
      <c r="H55" s="26"/>
      <c r="I55" s="26"/>
      <c r="J55" s="26"/>
      <c r="K55" s="26"/>
      <c r="L55" s="26"/>
      <c r="M55" s="27"/>
    </row>
    <row r="56" spans="2:13" s="104" customFormat="1">
      <c r="B56" s="25"/>
      <c r="C56" s="26"/>
      <c r="D56" s="26"/>
      <c r="E56" s="26"/>
      <c r="F56" s="26"/>
      <c r="G56" s="26"/>
      <c r="H56" s="26"/>
      <c r="I56" s="26"/>
      <c r="J56" s="26"/>
      <c r="K56" s="26"/>
      <c r="L56" s="26"/>
      <c r="M56" s="27"/>
    </row>
    <row r="57" spans="2:13" s="104" customFormat="1">
      <c r="B57" s="25"/>
      <c r="C57" s="26"/>
      <c r="D57" s="26"/>
      <c r="E57" s="26"/>
      <c r="F57" s="26"/>
      <c r="G57" s="26"/>
      <c r="H57" s="26"/>
      <c r="I57" s="26"/>
      <c r="J57" s="26"/>
      <c r="K57" s="26"/>
      <c r="L57" s="26"/>
      <c r="M57" s="27"/>
    </row>
    <row r="58" spans="2:13" s="104" customFormat="1">
      <c r="B58" s="25"/>
      <c r="C58" s="26"/>
      <c r="D58" s="26"/>
      <c r="E58" s="26"/>
      <c r="F58" s="26"/>
      <c r="G58" s="26"/>
      <c r="H58" s="26"/>
      <c r="I58" s="26"/>
      <c r="J58" s="26"/>
      <c r="K58" s="26"/>
      <c r="L58" s="26"/>
      <c r="M58" s="27"/>
    </row>
    <row r="59" spans="2:13" s="104" customFormat="1">
      <c r="B59" s="25"/>
      <c r="C59" s="26"/>
      <c r="D59" s="26"/>
      <c r="E59" s="26"/>
      <c r="F59" s="26"/>
      <c r="G59" s="26"/>
      <c r="H59" s="26"/>
      <c r="I59" s="26"/>
      <c r="J59" s="26"/>
      <c r="K59" s="26"/>
      <c r="L59" s="26"/>
      <c r="M59" s="27"/>
    </row>
    <row r="60" spans="2:13" s="104" customFormat="1">
      <c r="B60" s="25"/>
      <c r="C60" s="26"/>
      <c r="D60" s="26"/>
      <c r="E60" s="26"/>
      <c r="F60" s="26"/>
      <c r="G60" s="26"/>
      <c r="H60" s="26"/>
      <c r="I60" s="26"/>
      <c r="J60" s="26"/>
      <c r="K60" s="26"/>
      <c r="L60" s="26"/>
      <c r="M60" s="27"/>
    </row>
    <row r="61" spans="2:13" s="104" customFormat="1">
      <c r="B61" s="25"/>
      <c r="C61" s="26"/>
      <c r="D61" s="26"/>
      <c r="E61" s="26"/>
      <c r="F61" s="26"/>
      <c r="G61" s="26"/>
      <c r="H61" s="26"/>
      <c r="I61" s="26"/>
      <c r="J61" s="26"/>
      <c r="K61" s="26"/>
      <c r="L61" s="26"/>
      <c r="M61" s="27"/>
    </row>
    <row r="62" spans="2:13" s="104" customFormat="1">
      <c r="B62" s="33"/>
      <c r="C62" s="31"/>
      <c r="D62" s="31"/>
      <c r="E62" s="31"/>
      <c r="F62" s="31"/>
      <c r="G62" s="31"/>
      <c r="H62" s="31"/>
      <c r="I62" s="31"/>
      <c r="J62" s="31"/>
      <c r="K62" s="31"/>
      <c r="L62" s="31"/>
      <c r="M62" s="34"/>
    </row>
    <row r="63" spans="2:13" s="104" customFormat="1"/>
    <row r="64" spans="2:13" s="104" customFormat="1"/>
    <row r="65" s="104" customFormat="1"/>
    <row r="66" s="104" customFormat="1"/>
    <row r="67" s="104" customFormat="1"/>
    <row r="68" s="104" customFormat="1"/>
    <row r="69" s="104" customFormat="1"/>
    <row r="70" s="104" customFormat="1"/>
    <row r="71" s="104" customFormat="1"/>
    <row r="72" s="104" customFormat="1"/>
    <row r="73" s="104" customFormat="1"/>
    <row r="74" s="104" customFormat="1"/>
    <row r="75" s="104" customFormat="1"/>
    <row r="76" s="104" customFormat="1"/>
    <row r="77" s="104" customFormat="1"/>
    <row r="78" s="104" customFormat="1"/>
    <row r="79" s="104" customFormat="1"/>
    <row r="80" s="104" customFormat="1"/>
    <row r="81" s="104" customFormat="1"/>
    <row r="82" s="104" customFormat="1"/>
    <row r="83" s="104" customFormat="1"/>
    <row r="84" s="104" customFormat="1"/>
    <row r="85" s="104" customFormat="1"/>
    <row r="86" s="104" customFormat="1"/>
    <row r="87" s="104" customFormat="1"/>
    <row r="88" s="104" customFormat="1"/>
    <row r="89" s="104" customFormat="1"/>
    <row r="90" s="104" customFormat="1"/>
    <row r="91" s="104" customFormat="1"/>
    <row r="92" s="104" customFormat="1"/>
    <row r="93" s="104" customFormat="1"/>
    <row r="94" s="104" customFormat="1"/>
    <row r="95" s="104" customFormat="1"/>
    <row r="96" s="104" customFormat="1"/>
    <row r="97" s="104" customFormat="1"/>
    <row r="98" s="104" customFormat="1"/>
    <row r="99" s="104" customFormat="1"/>
    <row r="100" s="104" customFormat="1"/>
    <row r="101" s="104" customFormat="1"/>
    <row r="102" s="104" customFormat="1"/>
    <row r="103" s="104" customFormat="1"/>
    <row r="104" s="104" customFormat="1"/>
    <row r="105" s="104" customFormat="1"/>
    <row r="106" s="104" customFormat="1"/>
    <row r="107" s="104" customFormat="1"/>
    <row r="108" s="104" customFormat="1"/>
    <row r="109" s="104" customFormat="1"/>
    <row r="110" s="104" customFormat="1"/>
    <row r="111" s="104" customFormat="1"/>
    <row r="112" s="104" customFormat="1"/>
    <row r="113" s="104" customFormat="1"/>
    <row r="114" s="104" customFormat="1"/>
    <row r="115" s="104" customFormat="1"/>
    <row r="116" s="104" customFormat="1"/>
    <row r="117" s="104" customFormat="1"/>
    <row r="118" s="104" customFormat="1"/>
    <row r="119" s="104" customFormat="1"/>
    <row r="120" s="104" customFormat="1"/>
    <row r="121" s="104" customFormat="1"/>
    <row r="122" s="104" customFormat="1"/>
    <row r="123" s="104" customFormat="1"/>
    <row r="124" s="104" customFormat="1"/>
    <row r="125" s="104" customFormat="1"/>
    <row r="126" s="104" customFormat="1"/>
    <row r="127" s="104" customFormat="1"/>
    <row r="128" s="104" customFormat="1"/>
    <row r="129" s="104" customFormat="1"/>
    <row r="130" s="104" customFormat="1"/>
    <row r="131" s="104" customFormat="1"/>
    <row r="132" s="104" customFormat="1"/>
    <row r="133" s="104" customFormat="1"/>
    <row r="134" s="104" customFormat="1"/>
    <row r="135" s="104" customFormat="1"/>
    <row r="136" s="104" customFormat="1"/>
    <row r="137" s="104" customFormat="1"/>
    <row r="138" s="104" customFormat="1"/>
    <row r="139" s="104" customFormat="1"/>
    <row r="140" s="104" customFormat="1"/>
    <row r="141" s="104" customFormat="1"/>
    <row r="142" s="104" customFormat="1"/>
    <row r="143" s="104" customFormat="1"/>
    <row r="144" s="104" customFormat="1"/>
    <row r="145" s="104" customFormat="1"/>
    <row r="146" s="104" customFormat="1"/>
    <row r="147" s="104" customFormat="1"/>
    <row r="148" s="104" customFormat="1"/>
    <row r="149" s="104" customFormat="1"/>
    <row r="150" s="104" customFormat="1"/>
    <row r="151" s="104" customFormat="1"/>
    <row r="152" s="104" customFormat="1"/>
    <row r="153" s="104" customFormat="1"/>
    <row r="154" s="104" customFormat="1"/>
    <row r="155" s="104" customFormat="1"/>
    <row r="156" s="104" customFormat="1"/>
    <row r="157" s="104" customFormat="1"/>
    <row r="158" s="104" customFormat="1"/>
    <row r="159" s="104" customFormat="1"/>
    <row r="160" s="104" customFormat="1"/>
    <row r="161" s="104" customFormat="1"/>
    <row r="162" s="104" customFormat="1"/>
    <row r="163" s="104" customFormat="1"/>
    <row r="164" s="104" customFormat="1"/>
    <row r="165" s="104" customFormat="1"/>
    <row r="166" s="104" customFormat="1"/>
    <row r="167" s="104" customFormat="1"/>
    <row r="168" s="104" customFormat="1"/>
    <row r="169" s="104" customFormat="1"/>
    <row r="170" s="104" customFormat="1"/>
    <row r="171" s="104" customFormat="1"/>
    <row r="172" s="104" customFormat="1"/>
    <row r="173" s="104" customFormat="1"/>
    <row r="174" s="104" customFormat="1"/>
    <row r="175" s="104" customFormat="1"/>
    <row r="176" s="104" customFormat="1"/>
    <row r="177" s="104" customFormat="1"/>
    <row r="178" s="104" customFormat="1"/>
    <row r="179" s="104" customFormat="1"/>
    <row r="180" s="104" customFormat="1"/>
    <row r="181" s="104" customFormat="1"/>
    <row r="182" s="104" customFormat="1"/>
    <row r="183" s="104" customFormat="1"/>
    <row r="184" s="104" customFormat="1"/>
    <row r="185" s="104" customFormat="1"/>
    <row r="186" s="104" customFormat="1"/>
    <row r="187" s="104" customFormat="1"/>
    <row r="188" s="104" customFormat="1"/>
    <row r="189" s="104" customFormat="1"/>
    <row r="190" s="104" customFormat="1"/>
    <row r="191" s="104" customFormat="1"/>
    <row r="192" s="104" customFormat="1"/>
    <row r="193" s="104" customFormat="1"/>
    <row r="194" s="104" customFormat="1"/>
    <row r="195" s="104" customFormat="1"/>
    <row r="196" s="104" customFormat="1"/>
    <row r="197" s="104" customFormat="1"/>
    <row r="198" s="104" customFormat="1"/>
    <row r="199" s="104" customFormat="1"/>
    <row r="200" s="104" customFormat="1"/>
    <row r="201" s="104" customFormat="1"/>
    <row r="202" s="104" customFormat="1"/>
    <row r="203" s="104" customFormat="1"/>
    <row r="204" s="104" customFormat="1"/>
    <row r="205" s="104" customFormat="1"/>
    <row r="206" s="104" customFormat="1"/>
    <row r="207" s="104" customFormat="1"/>
    <row r="208" s="104" customFormat="1"/>
    <row r="209" s="104" customFormat="1"/>
    <row r="210" s="104" customFormat="1"/>
    <row r="211" s="104" customFormat="1"/>
    <row r="212" s="104" customFormat="1"/>
    <row r="213" s="104" customFormat="1"/>
    <row r="214" s="104" customFormat="1"/>
    <row r="215" s="104" customFormat="1"/>
    <row r="216" s="104" customFormat="1"/>
    <row r="217" s="104" customFormat="1"/>
    <row r="218" s="104" customFormat="1"/>
    <row r="219" s="104" customFormat="1"/>
    <row r="220" s="104" customFormat="1"/>
    <row r="221" s="104" customFormat="1"/>
    <row r="222" s="104" customFormat="1"/>
    <row r="223" s="104" customFormat="1"/>
    <row r="224" s="104" customFormat="1"/>
    <row r="225" s="104" customFormat="1"/>
    <row r="226" s="104" customFormat="1"/>
    <row r="227" s="104" customFormat="1"/>
    <row r="228" s="104" customFormat="1"/>
    <row r="229" s="104" customFormat="1"/>
    <row r="230" s="104" customFormat="1"/>
    <row r="231" s="104" customFormat="1"/>
    <row r="232" s="104" customFormat="1"/>
    <row r="233" s="104" customFormat="1"/>
    <row r="234" s="104" customFormat="1"/>
    <row r="235" s="104" customFormat="1"/>
    <row r="236" s="104" customFormat="1"/>
    <row r="237" s="104" customFormat="1"/>
    <row r="238" s="104" customFormat="1"/>
    <row r="239" s="104" customFormat="1"/>
    <row r="240" s="104" customFormat="1"/>
    <row r="241" s="104" customFormat="1"/>
    <row r="242" s="104" customFormat="1"/>
    <row r="243" s="104" customFormat="1"/>
    <row r="244" s="104" customFormat="1"/>
    <row r="245" s="104" customFormat="1"/>
    <row r="246" s="104" customFormat="1"/>
    <row r="247" s="104" customFormat="1"/>
    <row r="248" s="104" customFormat="1"/>
    <row r="249" s="104" customFormat="1"/>
    <row r="250" s="104" customFormat="1"/>
    <row r="251" s="104" customFormat="1"/>
    <row r="252" s="104" customFormat="1"/>
    <row r="253" s="104" customFormat="1"/>
    <row r="254" s="104" customFormat="1"/>
    <row r="255" s="104" customFormat="1"/>
    <row r="256" s="104" customFormat="1"/>
    <row r="257" s="104" customFormat="1"/>
    <row r="258" s="104" customFormat="1"/>
    <row r="259" s="104" customFormat="1"/>
    <row r="260" s="104" customFormat="1"/>
    <row r="261" s="104" customFormat="1"/>
    <row r="262" s="104" customFormat="1"/>
    <row r="263" s="104" customFormat="1"/>
    <row r="264" s="104" customFormat="1"/>
    <row r="265" s="104" customFormat="1"/>
    <row r="266" s="104" customFormat="1"/>
    <row r="267" s="104" customFormat="1"/>
    <row r="268" s="104" customFormat="1"/>
    <row r="269" s="104" customFormat="1"/>
    <row r="270" s="104" customFormat="1"/>
    <row r="271" s="104" customFormat="1"/>
    <row r="272" s="104" customFormat="1"/>
    <row r="273" s="104" customFormat="1"/>
    <row r="274" s="104" customFormat="1"/>
    <row r="275" s="104" customFormat="1"/>
    <row r="276" s="104" customFormat="1"/>
    <row r="277" s="104" customFormat="1"/>
    <row r="278" s="104" customFormat="1"/>
    <row r="279" s="104" customFormat="1"/>
    <row r="280" s="104" customFormat="1"/>
    <row r="281" s="104" customFormat="1"/>
    <row r="282" s="104" customFormat="1"/>
    <row r="283" s="104" customFormat="1"/>
    <row r="284" s="104" customFormat="1"/>
    <row r="285" s="104" customFormat="1"/>
    <row r="286" s="104" customFormat="1"/>
    <row r="287" s="104" customFormat="1"/>
    <row r="288" s="104" customFormat="1"/>
    <row r="289" s="104" customFormat="1"/>
    <row r="290" s="104" customFormat="1"/>
    <row r="291" s="104" customFormat="1"/>
    <row r="292" s="104" customFormat="1"/>
    <row r="293" s="104" customFormat="1"/>
    <row r="294" s="104" customFormat="1"/>
    <row r="295" s="104" customFormat="1"/>
    <row r="296" s="104" customFormat="1"/>
    <row r="297" s="104" customFormat="1"/>
    <row r="298" s="104" customFormat="1"/>
    <row r="299" s="104" customFormat="1"/>
    <row r="300" s="104" customFormat="1"/>
    <row r="301" s="104" customFormat="1"/>
    <row r="302" s="104" customFormat="1"/>
    <row r="303" s="104" customFormat="1"/>
    <row r="304" s="104" customFormat="1"/>
    <row r="305" s="104" customFormat="1"/>
    <row r="306" s="104" customFormat="1"/>
    <row r="307" s="104" customFormat="1"/>
    <row r="308" s="104" customFormat="1"/>
    <row r="309" s="104" customFormat="1"/>
    <row r="310" s="104" customFormat="1"/>
    <row r="311" s="104" customFormat="1"/>
    <row r="312" s="104" customFormat="1"/>
    <row r="313" s="104" customFormat="1"/>
    <row r="314" s="104" customFormat="1"/>
    <row r="315" s="104" customFormat="1"/>
    <row r="316" s="104" customFormat="1"/>
    <row r="317" s="104" customFormat="1"/>
    <row r="318" s="104" customFormat="1"/>
    <row r="319" s="104" customFormat="1"/>
    <row r="320" s="104" customFormat="1"/>
    <row r="321" s="104" customFormat="1"/>
    <row r="322" s="104" customFormat="1"/>
    <row r="323" s="104" customFormat="1"/>
    <row r="324" s="104" customFormat="1"/>
    <row r="325" s="104" customFormat="1"/>
    <row r="326" s="104" customFormat="1"/>
    <row r="327" s="104" customFormat="1"/>
    <row r="328" s="104" customFormat="1"/>
    <row r="329" s="104" customFormat="1"/>
    <row r="330" s="104" customFormat="1"/>
    <row r="331" s="104" customFormat="1"/>
    <row r="332" s="104" customFormat="1"/>
    <row r="333" s="104" customFormat="1"/>
    <row r="334" s="104" customFormat="1"/>
    <row r="335" s="104" customFormat="1"/>
    <row r="336" s="104" customFormat="1"/>
    <row r="337" s="104" customFormat="1"/>
    <row r="338" s="104" customFormat="1"/>
    <row r="339" s="104" customFormat="1"/>
    <row r="340" s="104" customFormat="1"/>
    <row r="341" s="104" customFormat="1"/>
    <row r="342" s="104" customFormat="1"/>
    <row r="343" s="104" customFormat="1"/>
    <row r="344" s="104" customFormat="1"/>
    <row r="345" s="104" customFormat="1"/>
    <row r="346" s="104" customFormat="1"/>
    <row r="347" s="104" customFormat="1"/>
    <row r="348" s="104" customFormat="1"/>
    <row r="349" s="104" customFormat="1"/>
    <row r="350" s="104" customFormat="1"/>
    <row r="351" s="104" customFormat="1"/>
    <row r="352" s="104" customFormat="1"/>
    <row r="353" s="104" customFormat="1"/>
    <row r="354" s="104" customFormat="1"/>
    <row r="355" s="104" customFormat="1"/>
    <row r="356" s="104" customFormat="1"/>
    <row r="357" s="104" customFormat="1"/>
    <row r="358" s="104" customFormat="1"/>
    <row r="359" s="104" customFormat="1"/>
    <row r="360" s="104" customFormat="1"/>
    <row r="361" s="104" customFormat="1"/>
    <row r="362" s="104" customFormat="1"/>
    <row r="363" s="104" customFormat="1"/>
    <row r="364" s="104" customFormat="1"/>
    <row r="365" s="104" customFormat="1"/>
    <row r="366" s="104" customFormat="1"/>
    <row r="367" s="104" customFormat="1"/>
    <row r="368" s="104" customFormat="1"/>
    <row r="369" s="104" customFormat="1"/>
    <row r="370" s="104" customFormat="1"/>
    <row r="371" s="104" customFormat="1"/>
    <row r="372" s="104" customFormat="1"/>
    <row r="373" s="104" customFormat="1"/>
    <row r="374" s="104" customFormat="1"/>
    <row r="375" s="104" customFormat="1"/>
    <row r="376" s="104" customFormat="1"/>
    <row r="377" s="104" customFormat="1"/>
    <row r="378" s="104" customFormat="1"/>
    <row r="379" s="104" customFormat="1"/>
    <row r="380" s="104" customFormat="1"/>
    <row r="381" s="104" customFormat="1"/>
    <row r="382" s="104" customFormat="1"/>
    <row r="383" s="104" customFormat="1"/>
    <row r="384" s="104" customFormat="1"/>
    <row r="385" s="104" customFormat="1"/>
    <row r="386" s="104" customFormat="1"/>
    <row r="387" s="104" customFormat="1"/>
    <row r="388" s="104" customFormat="1"/>
    <row r="389" s="104" customFormat="1"/>
    <row r="390" s="104" customFormat="1"/>
    <row r="391" s="104" customFormat="1"/>
    <row r="392" s="104" customFormat="1"/>
    <row r="393" s="104" customFormat="1"/>
    <row r="394" s="104" customFormat="1"/>
    <row r="395" s="104" customFormat="1"/>
    <row r="396" s="104" customFormat="1"/>
    <row r="397" s="104" customFormat="1"/>
    <row r="398" s="104" customFormat="1"/>
    <row r="399" s="104" customFormat="1"/>
    <row r="400" s="104" customFormat="1"/>
    <row r="401" s="104" customFormat="1"/>
    <row r="402" s="104" customFormat="1"/>
    <row r="403" s="104" customFormat="1"/>
    <row r="404" s="104" customFormat="1"/>
    <row r="405" s="104" customFormat="1"/>
    <row r="406" s="104" customFormat="1"/>
    <row r="407" s="104" customFormat="1"/>
    <row r="408" s="104" customFormat="1"/>
    <row r="409" s="104" customFormat="1"/>
    <row r="410" s="104" customFormat="1"/>
    <row r="411" s="104" customFormat="1"/>
    <row r="412" s="104" customFormat="1"/>
    <row r="413" s="104" customFormat="1"/>
    <row r="414" s="104" customFormat="1"/>
    <row r="415" s="104" customFormat="1"/>
    <row r="416" s="104" customFormat="1"/>
    <row r="417" s="104" customFormat="1"/>
    <row r="418" s="104" customFormat="1"/>
    <row r="419" s="104" customFormat="1"/>
    <row r="420" s="104" customFormat="1"/>
    <row r="421" s="104" customFormat="1"/>
    <row r="422" s="104" customFormat="1"/>
    <row r="423" s="104" customFormat="1"/>
    <row r="424" s="104" customFormat="1"/>
    <row r="425" s="104" customFormat="1"/>
    <row r="426" s="104" customFormat="1"/>
    <row r="427" s="104" customFormat="1"/>
    <row r="428" s="104" customFormat="1"/>
    <row r="429" s="104" customFormat="1"/>
    <row r="430" s="104" customFormat="1"/>
    <row r="431" s="104" customFormat="1"/>
    <row r="432" s="104" customFormat="1"/>
    <row r="433" s="104" customFormat="1"/>
    <row r="434" s="104" customFormat="1"/>
    <row r="435" s="104" customFormat="1"/>
    <row r="436" s="104" customFormat="1"/>
    <row r="437" s="104" customFormat="1"/>
    <row r="438" s="104" customFormat="1"/>
    <row r="439" s="104" customFormat="1"/>
    <row r="440" s="104" customFormat="1"/>
    <row r="441" s="104" customFormat="1"/>
    <row r="442" s="104" customFormat="1"/>
    <row r="443" s="104" customFormat="1"/>
    <row r="444" s="104" customFormat="1"/>
    <row r="445" s="104" customFormat="1"/>
    <row r="446" s="104" customFormat="1"/>
    <row r="447" s="104" customFormat="1"/>
    <row r="448" s="104" customFormat="1"/>
    <row r="449" s="104" customFormat="1"/>
    <row r="450" s="104" customFormat="1"/>
    <row r="451" s="104" customFormat="1"/>
    <row r="452" s="104" customFormat="1"/>
    <row r="453" s="104" customFormat="1"/>
    <row r="454" s="104" customFormat="1"/>
    <row r="455" s="104" customFormat="1"/>
    <row r="456" s="104" customFormat="1"/>
    <row r="457" s="104" customFormat="1"/>
    <row r="458" s="104" customFormat="1"/>
    <row r="459" s="104" customFormat="1"/>
    <row r="460" s="104" customFormat="1"/>
    <row r="461" s="104" customFormat="1"/>
    <row r="462" s="104" customFormat="1"/>
    <row r="463" s="104" customFormat="1"/>
    <row r="464" s="104" customFormat="1"/>
    <row r="465" s="104" customFormat="1"/>
    <row r="466" s="104" customFormat="1"/>
    <row r="467" s="104" customFormat="1"/>
    <row r="468" s="104" customFormat="1"/>
    <row r="469" s="104" customFormat="1"/>
    <row r="470" s="104" customFormat="1"/>
    <row r="471" s="104" customFormat="1"/>
    <row r="472" s="104" customFormat="1"/>
    <row r="473" s="104" customFormat="1"/>
    <row r="474" s="104" customFormat="1"/>
    <row r="475" s="104" customFormat="1"/>
    <row r="476" s="104" customFormat="1"/>
    <row r="477" s="104" customFormat="1"/>
    <row r="478" s="104" customFormat="1"/>
    <row r="479" s="104" customFormat="1"/>
    <row r="480" s="104" customFormat="1"/>
    <row r="481" s="104" customFormat="1"/>
    <row r="482" s="104" customFormat="1"/>
    <row r="483" s="104" customFormat="1"/>
    <row r="484" s="104" customFormat="1"/>
    <row r="485" s="104" customFormat="1"/>
    <row r="486" s="104" customFormat="1"/>
    <row r="487" s="104" customFormat="1"/>
    <row r="488" s="104" customFormat="1"/>
    <row r="489" s="104" customFormat="1"/>
    <row r="490" s="104" customFormat="1"/>
    <row r="491" s="104" customFormat="1"/>
    <row r="492" s="104" customFormat="1"/>
    <row r="493" s="104" customFormat="1"/>
    <row r="494" s="104" customFormat="1"/>
    <row r="495" s="104" customFormat="1"/>
    <row r="496" s="104" customFormat="1"/>
    <row r="497" s="104" customFormat="1"/>
    <row r="498" s="104" customFormat="1"/>
    <row r="499" s="104" customFormat="1"/>
    <row r="500" s="104" customFormat="1"/>
    <row r="501" s="104" customFormat="1"/>
    <row r="502" s="104" customFormat="1"/>
    <row r="503" s="104" customFormat="1"/>
    <row r="504" s="104" customFormat="1"/>
    <row r="505" s="104" customFormat="1"/>
    <row r="506" s="104" customFormat="1"/>
    <row r="507" s="104" customFormat="1"/>
    <row r="508" s="104" customFormat="1"/>
    <row r="509" s="104" customFormat="1"/>
    <row r="510" s="104" customFormat="1"/>
    <row r="511" s="104" customFormat="1"/>
    <row r="512" s="104" customFormat="1"/>
    <row r="513" s="104" customFormat="1"/>
    <row r="514" s="104" customFormat="1"/>
    <row r="515" s="104" customFormat="1"/>
    <row r="516" s="104" customFormat="1"/>
    <row r="517" s="104" customFormat="1"/>
    <row r="518" s="104" customFormat="1"/>
    <row r="519" s="104" customFormat="1"/>
    <row r="520" s="104" customFormat="1"/>
    <row r="521" s="104" customFormat="1"/>
    <row r="522" s="104" customFormat="1"/>
    <row r="523" s="104" customFormat="1"/>
    <row r="524" s="104" customFormat="1"/>
    <row r="525" s="104" customFormat="1"/>
    <row r="526" s="104" customFormat="1"/>
    <row r="527" s="104" customFormat="1"/>
    <row r="528" s="104" customFormat="1"/>
    <row r="529" s="104" customFormat="1"/>
    <row r="530" s="104" customFormat="1"/>
    <row r="531" s="104" customFormat="1"/>
    <row r="532" s="104" customFormat="1"/>
    <row r="533" s="104" customFormat="1"/>
    <row r="534" s="104" customFormat="1"/>
    <row r="535" s="104" customFormat="1"/>
    <row r="536" s="104" customFormat="1"/>
    <row r="537" s="104" customFormat="1"/>
    <row r="538" s="104" customFormat="1"/>
    <row r="539" s="104" customFormat="1"/>
    <row r="540" s="104" customFormat="1"/>
    <row r="541" s="104" customFormat="1"/>
    <row r="542" s="104" customFormat="1"/>
    <row r="543" s="104" customFormat="1"/>
    <row r="544" s="104" customFormat="1"/>
    <row r="545" s="104" customFormat="1"/>
    <row r="546" s="104" customFormat="1"/>
    <row r="547" s="104" customFormat="1"/>
    <row r="548" s="104" customFormat="1"/>
    <row r="549" s="104" customFormat="1"/>
    <row r="550" s="104" customFormat="1"/>
    <row r="551" s="104" customFormat="1"/>
    <row r="552" s="104" customFormat="1"/>
    <row r="553" s="104" customFormat="1"/>
    <row r="554" s="104" customFormat="1"/>
    <row r="555" s="104" customFormat="1"/>
    <row r="556" s="104" customFormat="1"/>
    <row r="557" s="104" customFormat="1"/>
    <row r="558" s="104" customFormat="1"/>
    <row r="559" s="104" customFormat="1"/>
    <row r="560" s="104" customFormat="1"/>
    <row r="561" s="104" customFormat="1"/>
    <row r="562" s="104" customFormat="1"/>
    <row r="563" s="104" customFormat="1"/>
    <row r="564" s="104" customFormat="1"/>
    <row r="565" s="104" customFormat="1"/>
    <row r="566" s="104" customFormat="1"/>
    <row r="567" s="104" customFormat="1"/>
    <row r="568" s="104" customFormat="1"/>
    <row r="569" s="104" customFormat="1"/>
    <row r="570" s="104" customFormat="1"/>
    <row r="571" s="104" customFormat="1"/>
    <row r="572" s="104" customFormat="1"/>
    <row r="573" s="104" customFormat="1"/>
    <row r="574" s="104" customFormat="1"/>
    <row r="575" s="104" customFormat="1"/>
    <row r="576" s="104" customFormat="1"/>
    <row r="577" s="104" customFormat="1"/>
    <row r="578" s="104" customFormat="1"/>
    <row r="579" s="104" customFormat="1"/>
    <row r="580" s="104" customFormat="1"/>
    <row r="581" s="104" customFormat="1"/>
    <row r="582" s="104" customFormat="1"/>
    <row r="583" s="104" customFormat="1"/>
    <row r="584" s="104" customFormat="1"/>
    <row r="585" s="104" customFormat="1"/>
    <row r="586" s="104" customFormat="1"/>
    <row r="587" s="104" customFormat="1"/>
    <row r="588" s="104" customFormat="1"/>
    <row r="589" s="104" customFormat="1"/>
    <row r="590" s="104" customFormat="1"/>
    <row r="591" s="104" customFormat="1"/>
    <row r="592" s="104" customFormat="1"/>
    <row r="593" s="104" customFormat="1"/>
    <row r="594" s="104" customFormat="1"/>
    <row r="595" s="104" customFormat="1"/>
    <row r="596" s="104" customFormat="1"/>
    <row r="597" s="104" customFormat="1"/>
    <row r="598" s="104" customFormat="1"/>
    <row r="599" s="104" customFormat="1"/>
    <row r="600" s="104" customFormat="1"/>
    <row r="601" s="104" customFormat="1"/>
    <row r="602" s="104" customFormat="1"/>
    <row r="603" s="104" customFormat="1"/>
    <row r="604" s="104" customFormat="1"/>
    <row r="605" s="104" customFormat="1"/>
    <row r="606" s="104" customFormat="1"/>
    <row r="607" s="104" customFormat="1"/>
    <row r="608" s="104" customFormat="1"/>
    <row r="609" s="104" customFormat="1"/>
    <row r="610" s="104" customFormat="1"/>
    <row r="611" s="104" customFormat="1"/>
    <row r="612" s="104" customFormat="1"/>
    <row r="613" s="104" customFormat="1"/>
    <row r="614" s="104" customFormat="1"/>
    <row r="615" s="104" customFormat="1"/>
    <row r="616" s="104" customFormat="1"/>
    <row r="617" s="104" customFormat="1"/>
    <row r="618" s="104" customFormat="1"/>
    <row r="619" s="104" customFormat="1"/>
    <row r="620" s="104" customFormat="1"/>
    <row r="621" s="104" customFormat="1"/>
    <row r="622" s="104" customFormat="1"/>
    <row r="623" s="104" customFormat="1"/>
    <row r="624" s="104" customFormat="1"/>
    <row r="625" s="104" customFormat="1"/>
    <row r="626" s="104" customFormat="1"/>
    <row r="627" s="104" customFormat="1"/>
    <row r="628" s="104" customFormat="1"/>
    <row r="629" s="104" customFormat="1"/>
    <row r="630" s="104" customFormat="1"/>
    <row r="631" s="104" customFormat="1"/>
    <row r="632" s="104" customFormat="1"/>
    <row r="633" s="104" customFormat="1"/>
    <row r="634" s="104" customFormat="1"/>
    <row r="635" s="104" customFormat="1"/>
    <row r="636" s="104" customFormat="1"/>
    <row r="637" s="104" customFormat="1"/>
    <row r="638" s="104" customFormat="1"/>
    <row r="639" s="104" customFormat="1"/>
    <row r="640" s="104" customFormat="1"/>
    <row r="641" s="104" customFormat="1"/>
    <row r="642" s="104" customFormat="1"/>
    <row r="643" s="104" customFormat="1"/>
    <row r="644" s="104" customFormat="1"/>
    <row r="645" s="104" customFormat="1"/>
    <row r="646" s="104" customFormat="1"/>
    <row r="647" s="104" customFormat="1"/>
    <row r="648" s="104" customFormat="1"/>
    <row r="649" s="104" customFormat="1"/>
    <row r="650" s="104" customFormat="1"/>
    <row r="651" s="104" customFormat="1"/>
    <row r="652" s="104" customFormat="1"/>
    <row r="653" s="104" customFormat="1"/>
    <row r="654" s="104" customFormat="1"/>
    <row r="655" s="104" customFormat="1"/>
    <row r="656" s="104" customFormat="1"/>
    <row r="657" s="104" customFormat="1"/>
    <row r="658" s="104" customFormat="1"/>
    <row r="659" s="104" customFormat="1"/>
    <row r="660" s="104" customFormat="1"/>
    <row r="661" s="104" customFormat="1"/>
    <row r="662" s="104" customFormat="1"/>
    <row r="663" s="104" customFormat="1"/>
    <row r="664" s="104" customFormat="1"/>
    <row r="665" s="104" customFormat="1"/>
    <row r="666" s="104" customFormat="1"/>
    <row r="667" s="104" customFormat="1"/>
    <row r="668" s="104" customFormat="1"/>
    <row r="669" s="104" customFormat="1"/>
    <row r="670" s="104" customFormat="1"/>
    <row r="671" s="104" customFormat="1"/>
    <row r="672" s="104" customFormat="1"/>
    <row r="673" s="104" customFormat="1"/>
    <row r="674" s="104" customFormat="1"/>
    <row r="675" s="104" customFormat="1"/>
    <row r="676" s="104" customFormat="1"/>
    <row r="677" s="104" customFormat="1"/>
    <row r="678" s="104" customFormat="1"/>
    <row r="679" s="104" customFormat="1"/>
    <row r="680" s="104" customFormat="1"/>
    <row r="681" s="104" customFormat="1"/>
    <row r="682" s="104" customFormat="1"/>
    <row r="683" s="104" customFormat="1"/>
    <row r="684" s="104" customFormat="1"/>
    <row r="685" s="104" customFormat="1"/>
    <row r="686" s="104" customFormat="1"/>
    <row r="687" s="104" customFormat="1"/>
    <row r="688" s="104" customFormat="1"/>
    <row r="689" s="104" customFormat="1"/>
    <row r="690" s="104" customFormat="1"/>
    <row r="691" s="104" customFormat="1"/>
    <row r="692" s="104" customFormat="1"/>
    <row r="693" s="104" customFormat="1"/>
    <row r="694" s="104" customFormat="1"/>
    <row r="695" s="104" customFormat="1"/>
    <row r="696" s="104" customFormat="1"/>
    <row r="697" s="104" customFormat="1"/>
    <row r="698" s="104" customFormat="1"/>
    <row r="699" s="104" customFormat="1"/>
    <row r="700" s="104" customFormat="1"/>
    <row r="701" s="104" customFormat="1"/>
    <row r="702" s="104" customFormat="1"/>
    <row r="703" s="104" customFormat="1"/>
    <row r="704" s="104" customFormat="1"/>
    <row r="705" s="104" customFormat="1"/>
    <row r="706" s="104" customFormat="1"/>
    <row r="707" s="104" customFormat="1"/>
    <row r="708" s="104" customFormat="1"/>
    <row r="709" s="104" customFormat="1"/>
    <row r="710" s="104" customFormat="1"/>
    <row r="711" s="104" customFormat="1"/>
    <row r="712" s="104" customFormat="1"/>
    <row r="713" s="104" customFormat="1"/>
    <row r="714" s="104" customFormat="1"/>
    <row r="715" s="104" customFormat="1"/>
    <row r="716" s="104" customFormat="1"/>
    <row r="717" s="104" customFormat="1"/>
    <row r="718" s="104" customFormat="1"/>
    <row r="719" s="104" customFormat="1"/>
    <row r="720" s="104" customFormat="1"/>
    <row r="721" s="104" customFormat="1"/>
    <row r="722" s="104" customFormat="1"/>
    <row r="723" s="104" customFormat="1"/>
    <row r="724" s="104" customFormat="1"/>
    <row r="725" s="104" customFormat="1"/>
    <row r="726" s="104" customFormat="1"/>
    <row r="727" s="104" customFormat="1"/>
    <row r="728" s="104" customFormat="1"/>
    <row r="729" s="104" customFormat="1"/>
    <row r="730" s="104" customFormat="1"/>
    <row r="731" s="104" customFormat="1"/>
    <row r="732" s="104" customFormat="1"/>
    <row r="733" s="104" customFormat="1"/>
    <row r="734" s="104" customFormat="1"/>
    <row r="735" s="104" customFormat="1"/>
    <row r="736" s="104" customFormat="1"/>
    <row r="737" s="104" customFormat="1"/>
    <row r="738" s="104" customFormat="1"/>
    <row r="739" s="104" customFormat="1"/>
    <row r="740" s="104" customFormat="1"/>
    <row r="741" s="104" customFormat="1"/>
    <row r="742" s="104" customFormat="1"/>
    <row r="743" s="104" customFormat="1"/>
    <row r="744" s="104" customFormat="1"/>
    <row r="745" s="104" customFormat="1"/>
    <row r="746" s="104" customFormat="1"/>
    <row r="747" s="104" customFormat="1"/>
    <row r="748" s="104" customFormat="1"/>
    <row r="749" s="104" customFormat="1"/>
    <row r="750" s="104" customFormat="1"/>
    <row r="751" s="104" customFormat="1"/>
    <row r="752" s="104" customFormat="1"/>
    <row r="753" s="104" customFormat="1"/>
    <row r="754" s="104" customFormat="1"/>
    <row r="755" s="104" customFormat="1"/>
    <row r="756" s="104" customFormat="1"/>
    <row r="757" s="104" customFormat="1"/>
    <row r="758" s="104" customFormat="1"/>
    <row r="759" s="104" customFormat="1"/>
    <row r="760" s="104" customFormat="1"/>
    <row r="761" s="104" customFormat="1"/>
    <row r="762" s="104" customFormat="1"/>
    <row r="763" s="104" customFormat="1"/>
    <row r="764" s="104" customFormat="1"/>
    <row r="765" s="104" customFormat="1"/>
    <row r="766" s="104" customFormat="1"/>
    <row r="767" s="104" customFormat="1"/>
    <row r="768" s="104" customFormat="1"/>
    <row r="769" s="104" customFormat="1"/>
    <row r="770" s="104" customFormat="1"/>
    <row r="771" s="104" customFormat="1"/>
    <row r="772" s="104" customFormat="1"/>
    <row r="773" s="104" customFormat="1"/>
    <row r="774" s="104" customFormat="1"/>
    <row r="775" s="104" customFormat="1"/>
    <row r="776" s="104" customFormat="1"/>
    <row r="777" s="104" customFormat="1"/>
    <row r="778" s="104" customFormat="1"/>
    <row r="779" s="104" customFormat="1"/>
    <row r="780" s="104" customFormat="1"/>
    <row r="781" s="104" customFormat="1"/>
    <row r="782" s="104" customFormat="1"/>
    <row r="783" s="104" customFormat="1"/>
    <row r="784" s="104" customFormat="1"/>
    <row r="785" s="104" customFormat="1"/>
    <row r="786" s="104" customFormat="1"/>
    <row r="787" s="104" customFormat="1"/>
    <row r="788" s="104" customFormat="1"/>
    <row r="789" s="104" customFormat="1"/>
    <row r="790" s="104" customFormat="1"/>
    <row r="791" s="104" customFormat="1"/>
    <row r="792" s="104" customFormat="1"/>
    <row r="793" s="104" customFormat="1"/>
    <row r="794" s="104" customFormat="1"/>
    <row r="795" s="104" customFormat="1"/>
    <row r="796" s="104" customFormat="1"/>
    <row r="797" s="104" customFormat="1"/>
    <row r="798" s="104" customFormat="1"/>
    <row r="799" s="104" customFormat="1"/>
    <row r="800" s="104" customFormat="1"/>
    <row r="801" s="104" customFormat="1"/>
    <row r="802" s="104" customFormat="1"/>
    <row r="803" s="104" customFormat="1"/>
    <row r="804" s="104" customFormat="1"/>
    <row r="805" s="104" customFormat="1"/>
    <row r="806" s="104" customFormat="1"/>
    <row r="807" s="104" customFormat="1"/>
    <row r="808" s="104" customFormat="1"/>
    <row r="809" s="104" customFormat="1"/>
    <row r="810" s="104" customFormat="1"/>
    <row r="811" s="104" customFormat="1"/>
    <row r="812" s="104" customFormat="1"/>
    <row r="813" s="104" customFormat="1"/>
    <row r="814" s="104" customFormat="1"/>
    <row r="815" s="104" customFormat="1"/>
    <row r="816" s="104" customFormat="1"/>
    <row r="817" s="104" customFormat="1"/>
    <row r="818" s="104" customFormat="1"/>
    <row r="819" s="104" customFormat="1"/>
    <row r="820" s="104" customFormat="1"/>
    <row r="821" s="104" customFormat="1"/>
    <row r="822" s="104" customFormat="1"/>
    <row r="823" s="104" customFormat="1"/>
    <row r="824" s="104" customFormat="1"/>
    <row r="825" s="104" customFormat="1"/>
    <row r="826" s="104" customFormat="1"/>
    <row r="827" s="104" customFormat="1"/>
    <row r="828" s="104" customFormat="1"/>
    <row r="829" s="104" customFormat="1"/>
    <row r="830" s="104" customFormat="1"/>
    <row r="831" s="104" customFormat="1"/>
    <row r="832" s="104" customFormat="1"/>
    <row r="833" s="104" customFormat="1"/>
    <row r="834" s="104" customFormat="1"/>
    <row r="835" s="104" customFormat="1"/>
    <row r="836" s="104" customFormat="1"/>
    <row r="837" s="104" customFormat="1"/>
    <row r="838" s="104" customFormat="1"/>
    <row r="839" s="104" customFormat="1"/>
    <row r="840" s="104" customFormat="1"/>
    <row r="841" s="104" customFormat="1"/>
    <row r="842" s="104" customFormat="1"/>
    <row r="843" s="104" customFormat="1"/>
    <row r="844" s="104" customFormat="1"/>
    <row r="845" s="104" customFormat="1"/>
    <row r="846" s="104" customFormat="1"/>
    <row r="847" s="104" customFormat="1"/>
    <row r="848" s="104" customFormat="1"/>
    <row r="849" s="104" customFormat="1"/>
    <row r="850" s="104" customFormat="1"/>
    <row r="851" s="104" customFormat="1"/>
    <row r="852" s="104" customFormat="1"/>
    <row r="853" s="104" customFormat="1"/>
    <row r="854" s="104" customFormat="1"/>
    <row r="855" s="104" customFormat="1"/>
    <row r="856" s="104" customFormat="1"/>
    <row r="857" s="104" customFormat="1"/>
    <row r="858" s="104" customFormat="1"/>
    <row r="859" s="104" customFormat="1"/>
    <row r="860" s="104" customFormat="1"/>
    <row r="861" s="104" customFormat="1"/>
    <row r="862" s="104" customFormat="1"/>
    <row r="863" s="104" customFormat="1"/>
    <row r="864" s="104" customFormat="1"/>
    <row r="865" s="104" customFormat="1"/>
    <row r="866" s="104" customFormat="1"/>
    <row r="867" s="104" customFormat="1"/>
    <row r="868" s="104" customFormat="1"/>
    <row r="869" s="104" customFormat="1"/>
    <row r="870" s="104" customFormat="1"/>
    <row r="871" s="104" customFormat="1"/>
    <row r="872" s="104" customFormat="1"/>
    <row r="873" s="104" customFormat="1"/>
    <row r="874" s="104" customFormat="1"/>
    <row r="875" s="104" customFormat="1"/>
    <row r="876" s="104" customFormat="1"/>
    <row r="877" s="104" customFormat="1"/>
    <row r="878" s="104" customFormat="1"/>
    <row r="879" s="104" customFormat="1"/>
    <row r="880" s="104" customFormat="1"/>
    <row r="881" s="104" customFormat="1"/>
    <row r="882" s="104" customFormat="1"/>
    <row r="883" s="104" customFormat="1"/>
    <row r="884" s="104" customFormat="1"/>
    <row r="885" s="104" customFormat="1"/>
    <row r="886" s="104" customFormat="1"/>
    <row r="887" s="104" customFormat="1"/>
    <row r="888" s="104" customFormat="1"/>
    <row r="889" s="104" customFormat="1"/>
    <row r="890" s="104" customFormat="1"/>
    <row r="891" s="104" customFormat="1"/>
    <row r="892" s="104" customFormat="1"/>
    <row r="893" s="104" customFormat="1"/>
    <row r="894" s="104" customFormat="1"/>
    <row r="895" s="104" customFormat="1"/>
    <row r="896" s="104" customFormat="1"/>
    <row r="897" s="104" customFormat="1"/>
    <row r="898" s="104" customFormat="1"/>
    <row r="899" s="104" customFormat="1"/>
    <row r="900" s="104" customFormat="1"/>
    <row r="901" s="104" customFormat="1"/>
    <row r="902" s="104" customFormat="1"/>
    <row r="903" s="104" customFormat="1"/>
    <row r="904" s="104" customFormat="1"/>
    <row r="905" s="104" customFormat="1"/>
    <row r="906" s="104" customFormat="1"/>
    <row r="907" s="104" customFormat="1"/>
    <row r="908" s="104" customFormat="1"/>
    <row r="909" s="104" customFormat="1"/>
    <row r="910" s="104" customFormat="1"/>
    <row r="911" s="104" customFormat="1"/>
    <row r="912" s="104" customFormat="1"/>
    <row r="913" s="104" customFormat="1"/>
    <row r="914" s="104" customFormat="1"/>
    <row r="915" s="104" customFormat="1"/>
    <row r="916" s="104" customFormat="1"/>
    <row r="917" s="104" customFormat="1"/>
    <row r="918" s="104" customFormat="1"/>
    <row r="919" s="104" customFormat="1"/>
    <row r="920" s="104" customFormat="1"/>
    <row r="921" s="104" customFormat="1"/>
    <row r="922" s="104" customFormat="1"/>
    <row r="923" s="104" customFormat="1"/>
    <row r="924" s="104" customFormat="1"/>
    <row r="925" s="104" customFormat="1"/>
    <row r="926" s="104" customFormat="1"/>
    <row r="927" s="104" customFormat="1"/>
    <row r="928" s="104" customFormat="1"/>
    <row r="929" s="104" customFormat="1"/>
    <row r="930" s="104" customFormat="1"/>
    <row r="931" s="104" customFormat="1"/>
    <row r="932" s="104" customFormat="1"/>
    <row r="933" s="104" customFormat="1"/>
    <row r="934" s="104" customFormat="1"/>
    <row r="935" s="104" customFormat="1"/>
    <row r="936" s="104" customFormat="1"/>
    <row r="937" s="104" customFormat="1"/>
    <row r="938" s="104" customFormat="1"/>
    <row r="939" s="104" customFormat="1"/>
    <row r="940" s="104" customFormat="1"/>
    <row r="941" s="104" customFormat="1"/>
    <row r="942" s="104" customFormat="1"/>
    <row r="943" s="104" customFormat="1"/>
    <row r="944" s="104" customFormat="1"/>
    <row r="945" s="104" customFormat="1"/>
    <row r="946" s="104" customFormat="1"/>
    <row r="947" s="104" customFormat="1"/>
    <row r="948" s="104" customFormat="1"/>
    <row r="949" s="104" customFormat="1"/>
    <row r="950" s="104" customFormat="1"/>
    <row r="951" s="104" customFormat="1"/>
    <row r="952" s="104" customFormat="1"/>
    <row r="953" s="104" customFormat="1"/>
    <row r="954" s="104" customFormat="1"/>
    <row r="955" s="104" customFormat="1"/>
    <row r="956" s="104" customFormat="1"/>
    <row r="957" s="104" customFormat="1"/>
    <row r="958" s="104" customFormat="1"/>
    <row r="959" s="104" customFormat="1"/>
    <row r="960" s="104" customFormat="1"/>
    <row r="961" s="104" customFormat="1"/>
    <row r="962" s="104" customFormat="1"/>
    <row r="963" s="104" customFormat="1"/>
    <row r="964" s="104" customFormat="1"/>
    <row r="965" s="104" customFormat="1"/>
    <row r="966" s="104" customFormat="1"/>
    <row r="967" s="104" customFormat="1"/>
    <row r="968" s="104" customFormat="1"/>
    <row r="969" s="104" customFormat="1"/>
    <row r="970" s="104" customFormat="1"/>
    <row r="971" s="104" customFormat="1"/>
    <row r="972" s="104" customFormat="1"/>
    <row r="973" s="104" customFormat="1"/>
    <row r="974" s="104" customFormat="1"/>
    <row r="975" s="104" customFormat="1"/>
    <row r="976" s="104" customFormat="1"/>
    <row r="977" s="104" customFormat="1"/>
    <row r="978" s="104" customFormat="1"/>
    <row r="979" s="104" customFormat="1"/>
    <row r="980" s="104" customFormat="1"/>
    <row r="981" s="104" customFormat="1"/>
    <row r="982" s="104" customFormat="1"/>
    <row r="983" s="104" customFormat="1"/>
    <row r="984" s="104" customFormat="1"/>
    <row r="985" s="104" customFormat="1"/>
    <row r="986" s="104" customFormat="1"/>
    <row r="987" s="104" customFormat="1"/>
    <row r="988" s="104" customFormat="1"/>
    <row r="989" s="104" customFormat="1"/>
    <row r="990" s="104" customFormat="1"/>
    <row r="991" s="104" customFormat="1"/>
    <row r="992" s="104" customFormat="1"/>
    <row r="993" s="104" customFormat="1"/>
    <row r="994" s="104" customFormat="1"/>
    <row r="995" s="104" customFormat="1"/>
    <row r="996" s="104" customFormat="1"/>
    <row r="997" s="104" customFormat="1"/>
    <row r="998" s="104" customFormat="1"/>
    <row r="999" s="104" customFormat="1"/>
    <row r="1000" s="104" customFormat="1"/>
    <row r="1001" s="104" customFormat="1"/>
    <row r="1002" s="104" customFormat="1"/>
    <row r="1003" s="104" customFormat="1"/>
    <row r="1004" s="104" customFormat="1"/>
    <row r="1005" s="104" customFormat="1"/>
    <row r="1006" s="104" customFormat="1"/>
    <row r="1007" s="104" customFormat="1"/>
    <row r="1008" s="104" customFormat="1"/>
    <row r="1009" s="104" customFormat="1"/>
    <row r="1010" s="104" customFormat="1"/>
    <row r="1011" s="104" customFormat="1"/>
    <row r="1012" s="104" customFormat="1"/>
    <row r="1013" s="104" customFormat="1"/>
    <row r="1014" s="104" customFormat="1"/>
    <row r="1015" s="104" customFormat="1"/>
    <row r="1016" s="104" customFormat="1"/>
    <row r="1017" s="104" customFormat="1"/>
    <row r="1018" s="104" customFormat="1"/>
    <row r="1019" s="104" customFormat="1"/>
    <row r="1020" s="104" customFormat="1"/>
    <row r="1021" s="104" customFormat="1"/>
    <row r="1022" s="104" customFormat="1"/>
    <row r="1023" s="104" customFormat="1"/>
    <row r="1024" s="104" customFormat="1"/>
    <row r="1025" s="104" customFormat="1"/>
    <row r="1026" s="104" customFormat="1"/>
    <row r="1027" s="104" customFormat="1"/>
    <row r="1028" s="104" customFormat="1"/>
    <row r="1029" s="104" customFormat="1"/>
    <row r="1030" s="104" customFormat="1"/>
    <row r="1031" s="104" customFormat="1"/>
    <row r="1032" s="104" customFormat="1"/>
    <row r="1033" s="104" customFormat="1"/>
    <row r="1034" s="104" customFormat="1"/>
    <row r="1035" s="104" customFormat="1"/>
    <row r="1036" s="104" customFormat="1"/>
    <row r="1037" s="104" customFormat="1"/>
    <row r="1038" s="104" customFormat="1"/>
    <row r="1039" s="104" customFormat="1"/>
    <row r="1040" s="104" customFormat="1"/>
    <row r="1041" s="104" customFormat="1"/>
    <row r="1042" s="104" customFormat="1"/>
    <row r="1043" s="104" customFormat="1"/>
    <row r="1044" s="104" customFormat="1"/>
    <row r="1045" s="104" customFormat="1"/>
    <row r="1046" s="104" customFormat="1"/>
    <row r="1047" s="104" customFormat="1"/>
    <row r="1048" s="104" customFormat="1"/>
    <row r="1049" s="104" customFormat="1"/>
    <row r="1050" s="104" customFormat="1"/>
    <row r="1051" s="104" customFormat="1"/>
    <row r="1052" s="104" customFormat="1"/>
    <row r="1053" s="104" customFormat="1"/>
    <row r="1054" s="104" customFormat="1"/>
    <row r="1055" s="104" customFormat="1"/>
    <row r="1056" s="104" customFormat="1"/>
    <row r="1057" s="104" customFormat="1"/>
    <row r="1058" s="104" customFormat="1"/>
    <row r="1059" s="104" customFormat="1"/>
    <row r="1060" s="104" customFormat="1"/>
    <row r="1061" s="104" customFormat="1"/>
    <row r="1062" s="104" customFormat="1"/>
    <row r="1063" s="104" customFormat="1"/>
    <row r="1064" s="104" customFormat="1"/>
    <row r="1065" s="104" customFormat="1"/>
    <row r="1066" s="104" customFormat="1"/>
    <row r="1067" s="104" customFormat="1"/>
    <row r="1068" s="104" customFormat="1"/>
    <row r="1069" s="104" customFormat="1"/>
    <row r="1070" s="104" customFormat="1"/>
    <row r="1071" s="104" customFormat="1"/>
    <row r="1072" s="104" customFormat="1"/>
    <row r="1073" s="104" customFormat="1"/>
    <row r="1074" s="104" customFormat="1"/>
    <row r="1075" s="104" customFormat="1"/>
    <row r="1076" s="104" customFormat="1"/>
    <row r="1077" s="104" customFormat="1"/>
    <row r="1078" s="104" customFormat="1"/>
    <row r="1079" s="104" customFormat="1"/>
    <row r="1080" s="104" customFormat="1"/>
    <row r="1081" s="104" customFormat="1"/>
    <row r="1082" s="104" customFormat="1"/>
    <row r="1083" s="104" customFormat="1"/>
    <row r="1084" s="104" customFormat="1"/>
    <row r="1085" s="104" customFormat="1"/>
    <row r="1086" s="104" customFormat="1"/>
    <row r="1087" s="104" customFormat="1"/>
    <row r="1088" s="104" customFormat="1"/>
    <row r="1089" s="104" customFormat="1"/>
    <row r="1090" s="104" customFormat="1"/>
    <row r="1091" s="104" customFormat="1"/>
    <row r="1092" s="104" customFormat="1"/>
    <row r="1093" s="104" customFormat="1"/>
    <row r="1094" s="104" customFormat="1"/>
    <row r="1095" s="104" customFormat="1"/>
    <row r="1096" s="104" customFormat="1"/>
    <row r="1097" s="104" customFormat="1"/>
    <row r="1098" s="104" customFormat="1"/>
    <row r="1099" s="104" customFormat="1"/>
    <row r="1100" s="104" customFormat="1"/>
    <row r="1101" s="104" customFormat="1"/>
    <row r="1102" s="104" customFormat="1"/>
    <row r="1103" s="104" customFormat="1"/>
    <row r="1104" s="104" customFormat="1"/>
    <row r="1105" s="104" customFormat="1"/>
    <row r="1106" s="104" customFormat="1"/>
    <row r="1107" s="104" customFormat="1"/>
    <row r="1108" s="104" customFormat="1"/>
    <row r="1109" s="104" customFormat="1"/>
    <row r="1110" s="104" customFormat="1"/>
    <row r="1111" s="104" customFormat="1"/>
    <row r="1112" s="104" customFormat="1"/>
    <row r="1113" s="104" customFormat="1"/>
    <row r="1114" s="104" customFormat="1"/>
    <row r="1115" s="104" customFormat="1"/>
    <row r="1116" s="104" customFormat="1"/>
    <row r="1117" s="104" customFormat="1"/>
    <row r="1118" s="104" customFormat="1"/>
    <row r="1119" s="104" customFormat="1"/>
    <row r="1120" s="104" customFormat="1"/>
    <row r="1121" s="104" customFormat="1"/>
    <row r="1122" s="104" customFormat="1"/>
    <row r="1123" s="104" customFormat="1"/>
    <row r="1124" s="104" customFormat="1"/>
    <row r="1125" s="104" customFormat="1"/>
    <row r="1126" s="104" customFormat="1"/>
    <row r="1127" s="104" customFormat="1"/>
    <row r="1128" s="104" customFormat="1"/>
    <row r="1129" s="104" customFormat="1"/>
    <row r="1130" s="104" customFormat="1"/>
    <row r="1131" s="104" customFormat="1"/>
    <row r="1132" s="104" customFormat="1"/>
    <row r="1133" s="104" customFormat="1"/>
    <row r="1134" s="104" customFormat="1"/>
    <row r="1135" s="104" customFormat="1"/>
    <row r="1136" s="104" customFormat="1"/>
    <row r="1137" s="104" customFormat="1"/>
    <row r="1138" s="104" customFormat="1"/>
    <row r="1139" s="104" customFormat="1"/>
    <row r="1140" s="104" customFormat="1"/>
    <row r="1141" s="104" customFormat="1"/>
    <row r="1142" s="104" customFormat="1"/>
    <row r="1143" s="104" customFormat="1"/>
    <row r="1144" s="104" customFormat="1"/>
    <row r="1145" s="104" customFormat="1"/>
    <row r="1146" s="104" customFormat="1"/>
    <row r="1147" s="104" customFormat="1"/>
    <row r="1148" s="104" customFormat="1"/>
    <row r="1149" s="104" customFormat="1"/>
    <row r="1150" s="104" customFormat="1"/>
    <row r="1151" s="104" customFormat="1"/>
    <row r="1152" s="104" customFormat="1"/>
    <row r="1153" s="104" customFormat="1"/>
    <row r="1154" s="104" customFormat="1"/>
    <row r="1155" s="104" customFormat="1"/>
    <row r="1156" s="104" customFormat="1"/>
    <row r="1157" s="104" customFormat="1"/>
    <row r="1158" s="104" customFormat="1"/>
    <row r="1159" s="104" customFormat="1"/>
    <row r="1160" s="104" customFormat="1"/>
    <row r="1161" s="104" customFormat="1"/>
    <row r="1162" s="104" customFormat="1"/>
    <row r="1163" s="104" customFormat="1"/>
    <row r="1164" s="104" customFormat="1"/>
    <row r="1165" s="104" customFormat="1"/>
    <row r="1166" s="104" customFormat="1"/>
    <row r="1167" s="104" customFormat="1"/>
    <row r="1168" s="104" customFormat="1"/>
    <row r="1169" s="104" customFormat="1"/>
    <row r="1170" s="104" customFormat="1"/>
    <row r="1171" s="104" customFormat="1"/>
    <row r="1172" s="104" customFormat="1"/>
    <row r="1173" s="104" customFormat="1"/>
    <row r="1174" s="104" customFormat="1"/>
    <row r="1175" s="104" customFormat="1"/>
    <row r="1176" s="104" customFormat="1"/>
    <row r="1177" s="104" customFormat="1"/>
    <row r="1178" s="104" customFormat="1"/>
    <row r="1179" s="104" customFormat="1"/>
    <row r="1180" s="104" customFormat="1"/>
    <row r="1181" s="104" customFormat="1"/>
    <row r="1182" s="104" customFormat="1"/>
    <row r="1183" s="104" customFormat="1"/>
    <row r="1184" s="104" customFormat="1"/>
    <row r="1185" s="104" customFormat="1"/>
    <row r="1186" s="104" customFormat="1"/>
    <row r="1187" s="104" customFormat="1"/>
    <row r="1188" s="104" customFormat="1"/>
    <row r="1189" s="104" customFormat="1"/>
    <row r="1190" s="104" customFormat="1"/>
    <row r="1191" s="104" customFormat="1"/>
    <row r="1192" s="104" customFormat="1"/>
    <row r="1193" s="104" customFormat="1"/>
    <row r="1194" s="104" customFormat="1"/>
    <row r="1195" s="104" customFormat="1"/>
    <row r="1196" s="104" customFormat="1"/>
    <row r="1197" s="104" customFormat="1"/>
    <row r="1198" s="104" customFormat="1"/>
    <row r="1199" s="104" customFormat="1"/>
    <row r="1200" s="104" customFormat="1"/>
    <row r="1201" s="104" customFormat="1"/>
    <row r="1202" s="104" customFormat="1"/>
    <row r="1203" s="104" customFormat="1"/>
    <row r="1204" s="104" customFormat="1"/>
    <row r="1205" s="104" customFormat="1"/>
    <row r="1206" s="104" customFormat="1"/>
    <row r="1207" s="104" customFormat="1"/>
    <row r="1208" s="104" customFormat="1"/>
    <row r="1209" s="104" customFormat="1"/>
    <row r="1210" s="104" customFormat="1"/>
    <row r="1211" s="104" customFormat="1"/>
    <row r="1212" s="104" customFormat="1"/>
    <row r="1213" s="104" customFormat="1"/>
    <row r="1214" s="104" customFormat="1"/>
    <row r="1215" s="104" customFormat="1"/>
    <row r="1216" s="104" customFormat="1"/>
    <row r="1217" s="104" customFormat="1"/>
    <row r="1218" s="104" customFormat="1"/>
    <row r="1219" s="104" customFormat="1"/>
    <row r="1220" s="104" customFormat="1"/>
    <row r="1221" s="104" customFormat="1"/>
    <row r="1222" s="104" customFormat="1"/>
    <row r="1223" s="104" customFormat="1"/>
    <row r="1224" s="104" customFormat="1"/>
    <row r="1225" s="104" customFormat="1"/>
    <row r="1226" s="104" customFormat="1"/>
    <row r="1227" s="104" customFormat="1"/>
    <row r="1228" s="104" customFormat="1"/>
    <row r="1229" s="104" customFormat="1"/>
    <row r="1230" s="104" customFormat="1"/>
    <row r="1231" s="104" customFormat="1"/>
    <row r="1232" s="104" customFormat="1"/>
    <row r="1233" s="104" customFormat="1"/>
    <row r="1234" s="104" customFormat="1"/>
    <row r="1235" s="104" customFormat="1"/>
    <row r="1236" s="104" customFormat="1"/>
    <row r="1237" s="104" customFormat="1"/>
    <row r="1238" s="104" customFormat="1"/>
    <row r="1239" s="104" customFormat="1"/>
    <row r="1240" s="104" customFormat="1"/>
    <row r="1241" s="104" customFormat="1"/>
    <row r="1242" s="104" customFormat="1"/>
    <row r="1243" s="104" customFormat="1"/>
    <row r="1244" s="104" customFormat="1"/>
    <row r="1245" s="104" customFormat="1"/>
    <row r="1246" s="104" customFormat="1"/>
    <row r="1247" s="104" customFormat="1"/>
    <row r="1248" s="104" customFormat="1"/>
    <row r="1249" s="104" customFormat="1"/>
    <row r="1250" s="104" customFormat="1"/>
    <row r="1251" s="104" customFormat="1"/>
    <row r="1252" s="104" customFormat="1"/>
    <row r="1253" s="104" customFormat="1"/>
    <row r="1254" s="104" customFormat="1"/>
    <row r="1255" s="104" customFormat="1"/>
    <row r="1256" s="104" customFormat="1"/>
    <row r="1257" s="104" customFormat="1"/>
    <row r="1258" s="104" customFormat="1"/>
    <row r="1259" s="104" customFormat="1"/>
    <row r="1260" s="104" customFormat="1"/>
    <row r="1261" s="104" customFormat="1"/>
    <row r="1262" s="104" customFormat="1"/>
    <row r="1263" s="104" customFormat="1"/>
    <row r="1264" s="104" customFormat="1"/>
    <row r="1265" s="104" customFormat="1"/>
    <row r="1266" s="104" customFormat="1"/>
    <row r="1267" s="104" customFormat="1"/>
    <row r="1268" s="104" customFormat="1"/>
    <row r="1269" s="104" customFormat="1"/>
    <row r="1270" s="104" customFormat="1"/>
    <row r="1271" s="104" customFormat="1"/>
    <row r="1272" s="104" customFormat="1"/>
    <row r="1273" s="104" customFormat="1"/>
    <row r="1274" s="104" customFormat="1"/>
    <row r="1275" s="104" customFormat="1"/>
    <row r="1276" s="104" customFormat="1"/>
    <row r="1277" s="104" customFormat="1"/>
    <row r="1278" s="104" customFormat="1"/>
    <row r="1279" s="104" customFormat="1"/>
    <row r="1280" s="104" customFormat="1"/>
    <row r="1281" s="104" customFormat="1"/>
    <row r="1282" s="104" customFormat="1"/>
    <row r="1283" s="104" customFormat="1"/>
    <row r="1284" s="104" customFormat="1"/>
    <row r="1285" s="104" customFormat="1"/>
    <row r="1286" s="104" customFormat="1"/>
    <row r="1287" s="104" customFormat="1"/>
    <row r="1288" s="104" customFormat="1"/>
    <row r="1289" s="104" customFormat="1"/>
    <row r="1290" s="104" customFormat="1"/>
    <row r="1291" s="104" customFormat="1"/>
    <row r="1292" s="104" customFormat="1"/>
    <row r="1293" s="104" customFormat="1"/>
    <row r="1294" s="104" customFormat="1"/>
    <row r="1295" s="104" customFormat="1"/>
    <row r="1296" s="104" customFormat="1"/>
    <row r="1297" s="104" customFormat="1"/>
    <row r="1298" s="104" customFormat="1"/>
    <row r="1299" s="104" customFormat="1"/>
    <row r="1300" s="104" customFormat="1"/>
    <row r="1301" s="104" customFormat="1"/>
    <row r="1302" s="104" customFormat="1"/>
    <row r="1303" s="104" customFormat="1"/>
    <row r="1304" s="104" customFormat="1"/>
    <row r="1305" s="104" customFormat="1"/>
    <row r="1306" s="104" customFormat="1"/>
    <row r="1307" s="104" customFormat="1"/>
    <row r="1308" s="104" customFormat="1"/>
    <row r="1309" s="104" customFormat="1"/>
    <row r="1310" s="104" customFormat="1"/>
    <row r="1311" s="104" customFormat="1"/>
    <row r="1312" s="104" customFormat="1"/>
    <row r="1313" s="104" customFormat="1"/>
    <row r="1314" s="104" customFormat="1"/>
    <row r="1315" s="104" customFormat="1"/>
    <row r="1316" s="104" customFormat="1"/>
    <row r="1317" s="104" customFormat="1"/>
    <row r="1318" s="104" customFormat="1"/>
    <row r="1319" s="104" customFormat="1"/>
    <row r="1320" s="104" customFormat="1"/>
    <row r="1321" s="104" customFormat="1"/>
    <row r="1322" s="104" customFormat="1"/>
    <row r="1323" s="104" customFormat="1"/>
    <row r="1324" s="104" customFormat="1"/>
    <row r="1325" s="104" customFormat="1"/>
    <row r="1326" s="104" customFormat="1"/>
    <row r="1327" s="104" customFormat="1"/>
    <row r="1328" s="104" customFormat="1"/>
    <row r="1329" s="104" customFormat="1"/>
    <row r="1330" s="104" customFormat="1"/>
    <row r="1331" s="104" customFormat="1"/>
    <row r="1332" s="104" customFormat="1"/>
    <row r="1333" s="104" customFormat="1"/>
    <row r="1334" s="104" customFormat="1"/>
    <row r="1335" s="104" customFormat="1"/>
    <row r="1336" s="104" customFormat="1"/>
    <row r="1337" s="104" customFormat="1"/>
    <row r="1338" s="104" customFormat="1"/>
    <row r="1339" s="104" customFormat="1"/>
    <row r="1340" s="104" customFormat="1"/>
    <row r="1341" s="104" customFormat="1"/>
    <row r="1342" s="104" customFormat="1"/>
    <row r="1343" s="104" customFormat="1"/>
    <row r="1344" s="104" customFormat="1"/>
    <row r="1345" s="104" customFormat="1"/>
    <row r="1346" s="104" customFormat="1"/>
    <row r="1347" s="104" customFormat="1"/>
    <row r="1348" s="104" customFormat="1"/>
    <row r="1349" s="104" customFormat="1"/>
    <row r="1350" s="104" customFormat="1"/>
    <row r="1351" s="104" customFormat="1"/>
    <row r="1352" s="104" customFormat="1"/>
    <row r="1353" s="104" customFormat="1"/>
    <row r="1354" s="104" customFormat="1"/>
    <row r="1355" s="104" customFormat="1"/>
    <row r="1356" s="104" customFormat="1"/>
    <row r="1357" s="104" customFormat="1"/>
    <row r="1358" s="104" customFormat="1"/>
    <row r="1359" s="104" customFormat="1"/>
    <row r="1360" s="104" customFormat="1"/>
    <row r="1361" s="104" customFormat="1"/>
    <row r="1362" s="104" customFormat="1"/>
    <row r="1363" s="104" customFormat="1"/>
    <row r="1364" s="104" customFormat="1"/>
    <row r="1365" s="104" customFormat="1"/>
    <row r="1366" s="104" customFormat="1"/>
    <row r="1367" s="104" customFormat="1"/>
    <row r="1368" s="104" customFormat="1"/>
    <row r="1369" s="104" customFormat="1"/>
    <row r="1370" s="104" customFormat="1"/>
    <row r="1371" s="104" customFormat="1"/>
    <row r="1372" s="104" customFormat="1"/>
    <row r="1373" s="104" customFormat="1"/>
    <row r="1374" s="104" customFormat="1"/>
    <row r="1375" s="104" customFormat="1"/>
    <row r="1376" s="104" customFormat="1"/>
    <row r="1377" s="104" customFormat="1"/>
    <row r="1378" s="104" customFormat="1"/>
    <row r="1379" s="104" customFormat="1"/>
    <row r="1380" s="104" customFormat="1"/>
    <row r="1381" s="104" customFormat="1"/>
    <row r="1382" s="104" customFormat="1"/>
    <row r="1383" s="104" customFormat="1"/>
    <row r="1384" s="104" customFormat="1"/>
    <row r="1385" s="104" customFormat="1"/>
    <row r="1386" s="104" customFormat="1"/>
    <row r="1387" s="104" customFormat="1"/>
    <row r="1388" s="104" customFormat="1"/>
    <row r="1389" s="104" customFormat="1"/>
    <row r="1390" s="104" customFormat="1"/>
    <row r="1391" s="104" customFormat="1"/>
    <row r="1392" s="104" customFormat="1"/>
    <row r="1393" s="104" customFormat="1"/>
    <row r="1394" s="104" customFormat="1"/>
    <row r="1395" s="104" customFormat="1"/>
    <row r="1396" s="104" customFormat="1"/>
    <row r="1397" s="104" customFormat="1"/>
    <row r="1398" s="104" customFormat="1"/>
    <row r="1399" s="104" customFormat="1"/>
    <row r="1400" s="104" customFormat="1"/>
    <row r="1401" s="104" customFormat="1"/>
    <row r="1402" s="104" customFormat="1"/>
    <row r="1403" s="104" customFormat="1"/>
    <row r="1404" s="104" customFormat="1"/>
    <row r="1405" s="104" customFormat="1"/>
    <row r="1406" s="104" customFormat="1"/>
    <row r="1407" s="104" customFormat="1"/>
    <row r="1408" s="104" customFormat="1"/>
    <row r="1409" s="104" customFormat="1"/>
    <row r="1410" s="104" customFormat="1"/>
    <row r="1411" s="104" customFormat="1"/>
    <row r="1412" s="104" customFormat="1"/>
    <row r="1413" s="104" customFormat="1"/>
    <row r="1414" s="104" customFormat="1"/>
    <row r="1415" s="104" customFormat="1"/>
    <row r="1416" s="104" customFormat="1"/>
    <row r="1417" s="104" customFormat="1"/>
    <row r="1418" s="104" customFormat="1"/>
    <row r="1419" s="104" customFormat="1"/>
    <row r="1420" s="104" customFormat="1"/>
    <row r="1421" s="104" customFormat="1"/>
    <row r="1422" s="104" customFormat="1"/>
    <row r="1423" s="104" customFormat="1"/>
    <row r="1424" s="104" customFormat="1"/>
    <row r="1425" s="104" customFormat="1"/>
    <row r="1426" s="104" customFormat="1"/>
    <row r="1427" s="104" customFormat="1"/>
    <row r="1428" s="104" customFormat="1"/>
    <row r="1429" s="104" customFormat="1"/>
    <row r="1430" s="104" customFormat="1"/>
    <row r="1431" s="104" customFormat="1"/>
    <row r="1432" s="104" customFormat="1"/>
    <row r="1433" s="104" customFormat="1"/>
    <row r="1434" s="104" customFormat="1"/>
    <row r="1435" s="104" customFormat="1"/>
    <row r="1436" s="104" customFormat="1"/>
    <row r="1437" s="104" customFormat="1"/>
    <row r="1438" s="104" customFormat="1"/>
    <row r="1439" s="104" customFormat="1"/>
    <row r="1440" s="104" customFormat="1"/>
    <row r="1441" s="104" customFormat="1"/>
    <row r="1442" s="104" customFormat="1"/>
    <row r="1443" s="104" customFormat="1"/>
    <row r="1444" s="104" customFormat="1"/>
    <row r="1445" s="104" customFormat="1"/>
    <row r="1446" s="104" customFormat="1"/>
    <row r="1447" s="104" customFormat="1"/>
    <row r="1448" s="104" customFormat="1"/>
    <row r="1449" s="104" customFormat="1"/>
    <row r="1450" s="104" customFormat="1"/>
    <row r="1451" s="104" customFormat="1"/>
    <row r="1452" s="104" customFormat="1"/>
    <row r="1453" s="104" customFormat="1"/>
    <row r="1454" s="104" customFormat="1"/>
    <row r="1455" s="104" customFormat="1"/>
    <row r="1456" s="104" customFormat="1"/>
    <row r="1457" s="104" customFormat="1"/>
    <row r="1458" s="104" customFormat="1"/>
    <row r="1459" s="104" customFormat="1"/>
    <row r="1460" s="104" customFormat="1"/>
    <row r="1461" s="104" customFormat="1"/>
    <row r="1462" s="104" customFormat="1"/>
    <row r="1463" s="104" customFormat="1"/>
    <row r="1464" s="104" customFormat="1"/>
    <row r="1465" s="104" customFormat="1"/>
    <row r="1466" s="104" customFormat="1"/>
    <row r="1467" s="104" customFormat="1"/>
    <row r="1468" s="104" customFormat="1"/>
    <row r="1469" s="104" customFormat="1"/>
    <row r="1470" s="104" customFormat="1"/>
    <row r="1471" s="104" customFormat="1"/>
    <row r="1472" s="104" customFormat="1"/>
    <row r="1473" s="104" customFormat="1"/>
    <row r="1474" s="104" customFormat="1"/>
    <row r="1475" s="104" customFormat="1"/>
    <row r="1476" s="104" customFormat="1"/>
    <row r="1477" s="104" customFormat="1"/>
    <row r="1478" s="104" customFormat="1"/>
    <row r="1479" s="104" customFormat="1"/>
    <row r="1480" s="104" customFormat="1"/>
    <row r="1481" s="104" customFormat="1"/>
    <row r="1482" s="104" customFormat="1"/>
    <row r="1483" s="104" customFormat="1"/>
    <row r="1484" s="104" customFormat="1"/>
    <row r="1485" s="104" customFormat="1"/>
    <row r="1486" s="104" customFormat="1"/>
    <row r="1487" s="104" customFormat="1"/>
    <row r="1488" s="104" customFormat="1"/>
    <row r="1489" s="104" customFormat="1"/>
    <row r="1490" s="104" customFormat="1"/>
    <row r="1491" s="104" customFormat="1"/>
    <row r="1492" s="104" customFormat="1"/>
    <row r="1493" s="104" customFormat="1"/>
    <row r="1494" s="104" customFormat="1"/>
    <row r="1495" s="104" customFormat="1"/>
    <row r="1496" s="104" customFormat="1"/>
    <row r="1497" s="104" customFormat="1"/>
    <row r="1498" s="104" customFormat="1"/>
    <row r="1499" s="104" customFormat="1"/>
    <row r="1500" s="104" customFormat="1"/>
    <row r="1501" s="104" customFormat="1"/>
    <row r="1502" s="104" customFormat="1"/>
    <row r="1503" s="104" customFormat="1"/>
    <row r="1504" s="104" customFormat="1"/>
    <row r="1505" s="104" customFormat="1"/>
    <row r="1506" s="104" customFormat="1"/>
    <row r="1507" s="104" customFormat="1"/>
    <row r="1508" s="104" customFormat="1"/>
    <row r="1509" s="104" customFormat="1"/>
    <row r="1510" s="104" customFormat="1"/>
    <row r="1511" s="104" customFormat="1"/>
    <row r="1512" s="104" customFormat="1"/>
    <row r="1513" s="104" customFormat="1"/>
    <row r="1514" s="104" customFormat="1"/>
    <row r="1515" s="104" customFormat="1"/>
    <row r="1516" s="104" customFormat="1"/>
    <row r="1517" s="104" customFormat="1"/>
    <row r="1518" s="104" customFormat="1"/>
    <row r="1519" s="104" customFormat="1"/>
    <row r="1520" s="104" customFormat="1"/>
    <row r="1521" s="104" customFormat="1"/>
    <row r="1522" s="104" customFormat="1"/>
    <row r="1523" s="104" customFormat="1"/>
    <row r="1524" s="104" customFormat="1"/>
    <row r="1525" s="104" customFormat="1"/>
    <row r="1526" s="104" customFormat="1"/>
    <row r="1527" s="104" customFormat="1"/>
    <row r="1528" s="104" customFormat="1"/>
    <row r="1529" s="104" customFormat="1"/>
    <row r="1530" s="104" customFormat="1"/>
    <row r="1531" s="104" customFormat="1"/>
    <row r="1532" s="104" customFormat="1"/>
    <row r="1533" s="104" customFormat="1"/>
    <row r="1534" s="104" customFormat="1"/>
    <row r="1535" s="104" customFormat="1"/>
    <row r="1536" s="104" customFormat="1"/>
    <row r="1537" s="104" customFormat="1"/>
    <row r="1538" s="104" customFormat="1"/>
    <row r="1539" s="104" customFormat="1"/>
    <row r="1540" s="104" customFormat="1"/>
    <row r="1541" s="104" customFormat="1"/>
    <row r="1542" s="104" customFormat="1"/>
    <row r="1543" s="104" customFormat="1"/>
    <row r="1544" s="104" customFormat="1"/>
    <row r="1545" s="104" customFormat="1"/>
    <row r="1546" s="104" customFormat="1"/>
    <row r="1547" s="104" customFormat="1"/>
    <row r="1548" s="104" customFormat="1"/>
    <row r="1549" s="104" customFormat="1"/>
    <row r="1550" s="104" customFormat="1"/>
    <row r="1551" s="104" customFormat="1"/>
    <row r="1552" s="104" customFormat="1"/>
    <row r="1553" s="104" customFormat="1"/>
    <row r="1554" s="104" customFormat="1"/>
    <row r="1555" s="104" customFormat="1"/>
    <row r="1556" s="104" customFormat="1"/>
    <row r="1557" s="104" customFormat="1"/>
    <row r="1558" s="104" customFormat="1"/>
    <row r="1559" s="104" customFormat="1"/>
    <row r="1560" s="104" customFormat="1"/>
    <row r="1561" s="104" customFormat="1"/>
    <row r="1562" s="104" customFormat="1"/>
    <row r="1563" s="104" customFormat="1"/>
    <row r="1564" s="104" customFormat="1"/>
    <row r="1565" s="104" customFormat="1"/>
    <row r="1566" s="104" customFormat="1"/>
    <row r="1567" s="104" customFormat="1"/>
    <row r="1568" s="104" customFormat="1"/>
    <row r="1569" s="104" customFormat="1"/>
    <row r="1570" s="104" customFormat="1"/>
    <row r="1571" s="104" customFormat="1"/>
    <row r="1572" s="104" customFormat="1"/>
    <row r="1573" s="104" customFormat="1"/>
    <row r="1574" s="104" customFormat="1"/>
    <row r="1575" s="104" customFormat="1"/>
    <row r="1576" s="104" customFormat="1"/>
    <row r="1577" s="104" customFormat="1"/>
    <row r="1578" s="104" customFormat="1"/>
    <row r="1579" s="104" customFormat="1"/>
    <row r="1580" s="104" customFormat="1"/>
    <row r="1581" s="104" customFormat="1"/>
    <row r="1582" s="104" customFormat="1"/>
    <row r="1583" s="104" customFormat="1"/>
    <row r="1584" s="104" customFormat="1"/>
    <row r="1585" s="104" customFormat="1"/>
    <row r="1586" s="104" customFormat="1"/>
    <row r="1587" s="104" customFormat="1"/>
    <row r="1588" s="104" customFormat="1"/>
    <row r="1589" s="104" customFormat="1"/>
    <row r="1590" s="104" customFormat="1"/>
    <row r="1591" s="104" customFormat="1"/>
    <row r="1592" s="104" customFormat="1"/>
    <row r="1593" s="104" customFormat="1"/>
    <row r="1594" s="104" customFormat="1"/>
    <row r="1595" s="104" customFormat="1"/>
    <row r="1596" s="104" customFormat="1"/>
    <row r="1597" s="104" customFormat="1"/>
    <row r="1598" s="104" customFormat="1"/>
    <row r="1599" s="104" customFormat="1"/>
    <row r="1600" s="104" customFormat="1"/>
    <row r="1601" s="104" customFormat="1"/>
    <row r="1602" s="104" customFormat="1"/>
    <row r="1603" s="104" customFormat="1"/>
    <row r="1604" s="104" customFormat="1"/>
    <row r="1605" s="104" customFormat="1"/>
    <row r="1606" s="104" customFormat="1"/>
    <row r="1607" s="104" customFormat="1"/>
    <row r="1608" s="104" customFormat="1"/>
    <row r="1609" s="104" customFormat="1"/>
    <row r="1610" s="104" customFormat="1"/>
    <row r="1611" s="104" customFormat="1"/>
    <row r="1612" s="104" customFormat="1"/>
    <row r="1613" s="104" customFormat="1"/>
    <row r="1614" s="104" customFormat="1"/>
    <row r="1615" s="104" customFormat="1"/>
    <row r="1616" s="104" customFormat="1"/>
    <row r="1617" s="104" customFormat="1"/>
    <row r="1618" s="104" customFormat="1"/>
    <row r="1619" s="104" customFormat="1"/>
    <row r="1620" s="104" customFormat="1"/>
    <row r="1621" s="104" customFormat="1"/>
    <row r="1622" s="104" customFormat="1"/>
    <row r="1623" s="104" customFormat="1"/>
    <row r="1624" s="104" customFormat="1"/>
    <row r="1625" s="104" customFormat="1"/>
    <row r="1626" s="104" customFormat="1"/>
    <row r="1627" s="104" customFormat="1"/>
    <row r="1628" s="104" customFormat="1"/>
    <row r="1629" s="104" customFormat="1"/>
    <row r="1630" s="104" customFormat="1"/>
    <row r="1631" s="104" customFormat="1"/>
    <row r="1632" s="104" customFormat="1"/>
    <row r="1633" s="104" customFormat="1"/>
    <row r="1634" s="104" customFormat="1"/>
    <row r="1635" s="104" customFormat="1"/>
    <row r="1636" s="104" customFormat="1"/>
    <row r="1637" s="104" customFormat="1"/>
    <row r="1638" s="104" customFormat="1"/>
    <row r="1639" s="104" customFormat="1"/>
    <row r="1640" s="104" customFormat="1"/>
    <row r="1641" s="104" customFormat="1"/>
    <row r="1642" s="104" customFormat="1"/>
    <row r="1643" s="104" customFormat="1"/>
    <row r="1644" s="104" customFormat="1"/>
    <row r="1645" s="104" customFormat="1"/>
    <row r="1646" s="104" customFormat="1"/>
    <row r="1647" s="104" customFormat="1"/>
    <row r="1648" s="104" customFormat="1"/>
    <row r="1649" s="104" customFormat="1"/>
    <row r="1650" s="104" customFormat="1"/>
    <row r="1651" s="104" customFormat="1"/>
    <row r="1652" s="104" customFormat="1"/>
    <row r="1653" s="104" customFormat="1"/>
    <row r="1654" s="104" customFormat="1"/>
    <row r="1655" s="104" customFormat="1"/>
    <row r="1656" s="104" customFormat="1"/>
    <row r="1657" s="104" customFormat="1"/>
    <row r="1658" s="104" customFormat="1"/>
    <row r="1659" s="104" customFormat="1"/>
    <row r="1660" s="104" customFormat="1"/>
    <row r="1661" s="104" customFormat="1"/>
    <row r="1662" s="104" customFormat="1"/>
    <row r="1663" s="104" customFormat="1"/>
    <row r="1664" s="104" customFormat="1"/>
    <row r="1665" s="104" customFormat="1"/>
    <row r="1666" s="104" customFormat="1"/>
    <row r="1667" s="104" customFormat="1"/>
    <row r="1668" s="104" customFormat="1"/>
    <row r="1669" s="104" customFormat="1"/>
    <row r="1670" s="104" customFormat="1"/>
    <row r="1671" s="104" customFormat="1"/>
    <row r="1672" s="104" customFormat="1"/>
    <row r="1673" s="104" customFormat="1"/>
    <row r="1674" s="104" customFormat="1"/>
    <row r="1675" s="104" customFormat="1"/>
    <row r="1676" s="104" customFormat="1"/>
    <row r="1677" s="104" customFormat="1"/>
    <row r="1678" s="104" customFormat="1"/>
    <row r="1679" s="104" customFormat="1"/>
    <row r="1680" s="104" customFormat="1"/>
    <row r="1681" s="104" customFormat="1"/>
    <row r="1682" s="104" customFormat="1"/>
    <row r="1683" s="104" customFormat="1"/>
    <row r="1684" s="104" customFormat="1"/>
    <row r="1685" s="104" customFormat="1"/>
    <row r="1686" s="104" customFormat="1"/>
    <row r="1687" s="104" customFormat="1"/>
    <row r="1688" s="104" customFormat="1"/>
    <row r="1689" s="104" customFormat="1"/>
    <row r="1690" s="104" customFormat="1"/>
    <row r="1691" s="104" customFormat="1"/>
    <row r="1692" s="104" customFormat="1"/>
    <row r="1693" s="104" customFormat="1"/>
    <row r="1694" s="104" customFormat="1"/>
    <row r="1695" s="104" customFormat="1"/>
    <row r="1696" s="104" customFormat="1"/>
    <row r="1697" s="104" customFormat="1"/>
    <row r="1698" s="104" customFormat="1"/>
    <row r="1699" s="104" customFormat="1"/>
    <row r="1700" s="104" customFormat="1"/>
    <row r="1701" s="104" customFormat="1"/>
    <row r="1702" s="104" customFormat="1"/>
    <row r="1703" s="104" customFormat="1"/>
    <row r="1704" s="104" customFormat="1"/>
    <row r="1705" s="104" customFormat="1"/>
    <row r="1706" s="104" customFormat="1"/>
    <row r="1707" s="104" customFormat="1"/>
    <row r="1708" s="104" customFormat="1"/>
    <row r="1709" s="104" customFormat="1"/>
    <row r="1710" s="104" customFormat="1"/>
    <row r="1711" s="104" customFormat="1"/>
    <row r="1712" s="104" customFormat="1"/>
    <row r="1713" s="104" customFormat="1"/>
    <row r="1714" s="104" customFormat="1"/>
    <row r="1715" s="104" customFormat="1"/>
    <row r="1716" s="104" customFormat="1"/>
    <row r="1717" s="104" customFormat="1"/>
    <row r="1718" s="104" customFormat="1"/>
    <row r="1719" s="104" customFormat="1"/>
    <row r="1720" s="104" customFormat="1"/>
    <row r="1721" s="104" customFormat="1"/>
    <row r="1722" s="104" customFormat="1"/>
    <row r="1723" s="104" customFormat="1"/>
    <row r="1724" s="104" customFormat="1"/>
    <row r="1725" s="104" customFormat="1"/>
    <row r="1726" s="104" customFormat="1"/>
    <row r="1727" s="104" customFormat="1"/>
    <row r="1728" s="104" customFormat="1"/>
    <row r="1729" s="104" customFormat="1"/>
    <row r="1730" s="104" customFormat="1"/>
    <row r="1731" s="104" customFormat="1"/>
    <row r="1732" s="104" customFormat="1"/>
    <row r="1733" s="104" customFormat="1"/>
    <row r="1734" s="104" customFormat="1"/>
    <row r="1735" s="104" customFormat="1"/>
    <row r="1736" s="104" customFormat="1"/>
    <row r="1737" s="104" customFormat="1"/>
    <row r="1738" s="104" customFormat="1"/>
    <row r="1739" s="104" customFormat="1"/>
    <row r="1740" s="104" customFormat="1"/>
    <row r="1741" s="104" customFormat="1"/>
    <row r="1742" s="104" customFormat="1"/>
    <row r="1743" s="104" customFormat="1"/>
    <row r="1744" s="104" customFormat="1"/>
    <row r="1745" s="104" customFormat="1"/>
    <row r="1746" s="104" customFormat="1"/>
    <row r="1747" s="104" customFormat="1"/>
    <row r="1748" s="104" customFormat="1"/>
    <row r="1749" s="104" customFormat="1"/>
    <row r="1750" s="104" customFormat="1"/>
    <row r="1751" s="104" customFormat="1"/>
    <row r="1752" s="104" customFormat="1"/>
    <row r="1753" s="104" customFormat="1"/>
    <row r="1754" s="104" customFormat="1"/>
    <row r="1755" s="104" customFormat="1"/>
    <row r="1756" s="104" customFormat="1"/>
    <row r="1757" s="104" customFormat="1"/>
    <row r="1758" s="104" customFormat="1"/>
    <row r="1759" s="104" customFormat="1"/>
    <row r="1760" s="104" customFormat="1"/>
    <row r="1761" s="104" customFormat="1"/>
    <row r="1762" s="104" customFormat="1"/>
    <row r="1763" s="104" customFormat="1"/>
    <row r="1764" s="104" customFormat="1"/>
    <row r="1765" s="104" customFormat="1"/>
    <row r="1766" s="104" customFormat="1"/>
    <row r="1767" s="104" customFormat="1"/>
    <row r="1768" s="104" customFormat="1"/>
    <row r="1769" s="104" customFormat="1"/>
    <row r="1770" s="104" customFormat="1"/>
    <row r="1771" s="104" customFormat="1"/>
    <row r="1772" s="104" customFormat="1"/>
    <row r="1773" s="104" customFormat="1"/>
    <row r="1774" s="104" customFormat="1"/>
    <row r="1775" s="104" customFormat="1"/>
    <row r="1776" s="104" customFormat="1"/>
    <row r="1777" s="104" customFormat="1"/>
    <row r="1778" s="104" customFormat="1"/>
    <row r="1779" s="104" customFormat="1"/>
    <row r="1780" s="104" customFormat="1"/>
    <row r="1781" s="104" customFormat="1"/>
    <row r="1782" s="104" customFormat="1"/>
    <row r="1783" s="104" customFormat="1"/>
    <row r="1784" s="104" customFormat="1"/>
    <row r="1785" s="104" customFormat="1"/>
    <row r="1786" s="104" customFormat="1"/>
    <row r="1787" s="104" customFormat="1"/>
    <row r="1788" s="104" customFormat="1"/>
    <row r="1789" s="104" customFormat="1"/>
    <row r="1790" s="104" customFormat="1"/>
    <row r="1791" s="104" customFormat="1"/>
    <row r="1792" s="104" customFormat="1"/>
    <row r="1793" s="104" customFormat="1"/>
    <row r="1794" s="104" customFormat="1"/>
    <row r="1795" s="104" customFormat="1"/>
    <row r="1796" s="104" customFormat="1"/>
    <row r="1797" s="104" customFormat="1"/>
    <row r="1798" s="104" customFormat="1"/>
    <row r="1799" s="104" customFormat="1"/>
    <row r="1800" s="104" customFormat="1"/>
    <row r="1801" s="104" customFormat="1"/>
    <row r="1802" s="104" customFormat="1"/>
    <row r="1803" s="104" customFormat="1"/>
    <row r="1804" s="104" customFormat="1"/>
    <row r="1805" s="104" customFormat="1"/>
    <row r="1806" s="104" customFormat="1"/>
    <row r="1807" s="104" customFormat="1"/>
    <row r="1808" s="104" customFormat="1"/>
    <row r="1809" s="104" customFormat="1"/>
    <row r="1810" s="104" customFormat="1"/>
    <row r="1811" s="104" customFormat="1"/>
    <row r="1812" s="104" customFormat="1"/>
    <row r="1813" s="104" customFormat="1"/>
    <row r="1814" s="104" customFormat="1"/>
    <row r="1815" s="104" customFormat="1"/>
    <row r="1816" s="104" customFormat="1"/>
    <row r="1817" s="104" customFormat="1"/>
    <row r="1818" s="104" customFormat="1"/>
    <row r="1819" s="104" customFormat="1"/>
    <row r="1820" s="104" customFormat="1"/>
    <row r="1821" s="104" customFormat="1"/>
    <row r="1822" s="104" customFormat="1"/>
    <row r="1823" s="104" customFormat="1"/>
    <row r="1824" s="104" customFormat="1"/>
    <row r="1825" s="104" customFormat="1"/>
    <row r="1826" s="104" customFormat="1"/>
    <row r="1827" s="104" customFormat="1"/>
    <row r="1828" s="104" customFormat="1"/>
    <row r="1829" s="104" customFormat="1"/>
    <row r="1830" s="104" customFormat="1"/>
    <row r="1831" s="104" customFormat="1"/>
    <row r="1832" s="104" customFormat="1"/>
    <row r="1833" s="104" customFormat="1"/>
    <row r="1834" s="104" customFormat="1"/>
    <row r="1835" s="104" customFormat="1"/>
    <row r="1836" s="104" customFormat="1"/>
    <row r="1837" s="104" customFormat="1"/>
    <row r="1838" s="104" customFormat="1"/>
    <row r="1839" s="104" customFormat="1"/>
    <row r="1840" s="104" customFormat="1"/>
    <row r="1841" s="104" customFormat="1"/>
    <row r="1842" s="104" customFormat="1"/>
    <row r="1843" s="104" customFormat="1"/>
    <row r="1844" s="104" customFormat="1"/>
    <row r="1845" s="104" customFormat="1"/>
    <row r="1846" s="104" customFormat="1"/>
    <row r="1847" s="104" customFormat="1"/>
    <row r="1848" s="104" customFormat="1"/>
    <row r="1849" s="104" customFormat="1"/>
    <row r="1850" s="104" customFormat="1"/>
    <row r="1851" s="104" customFormat="1"/>
    <row r="1852" s="104" customFormat="1"/>
    <row r="1853" s="104" customFormat="1"/>
    <row r="1854" s="104" customFormat="1"/>
    <row r="1855" s="104" customFormat="1"/>
    <row r="1856" s="104" customFormat="1"/>
    <row r="1857" s="104" customFormat="1"/>
    <row r="1858" s="104" customFormat="1"/>
    <row r="1859" s="104" customFormat="1"/>
    <row r="1860" s="104" customFormat="1"/>
    <row r="1861" s="104" customFormat="1"/>
    <row r="1862" s="104" customFormat="1"/>
    <row r="1863" s="104" customFormat="1"/>
    <row r="1864" s="104" customFormat="1"/>
    <row r="1865" s="104" customFormat="1"/>
    <row r="1866" s="104" customFormat="1"/>
    <row r="1867" s="104" customFormat="1"/>
    <row r="1868" s="104" customFormat="1"/>
    <row r="1869" s="104" customFormat="1"/>
    <row r="1870" s="104" customFormat="1"/>
    <row r="1871" s="104" customFormat="1"/>
    <row r="1872" s="104" customFormat="1"/>
    <row r="1873" s="104" customFormat="1"/>
    <row r="1874" s="104" customFormat="1"/>
    <row r="1875" s="104" customFormat="1"/>
    <row r="1876" s="104" customFormat="1"/>
    <row r="1877" s="104" customFormat="1"/>
    <row r="1878" s="104" customFormat="1"/>
    <row r="1879" s="104" customFormat="1"/>
    <row r="1880" s="104" customFormat="1"/>
    <row r="1881" s="104" customFormat="1"/>
    <row r="1882" s="104" customFormat="1"/>
    <row r="1883" s="104" customFormat="1"/>
    <row r="1884" s="104" customFormat="1"/>
    <row r="1885" s="104" customFormat="1"/>
    <row r="1886" s="104" customFormat="1"/>
    <row r="1887" s="104" customFormat="1"/>
    <row r="1888" s="104" customFormat="1"/>
    <row r="1889" s="104" customFormat="1"/>
    <row r="1890" s="104" customFormat="1"/>
    <row r="1891" s="104" customFormat="1"/>
    <row r="1892" s="104" customFormat="1"/>
    <row r="1893" s="104" customFormat="1"/>
    <row r="1894" s="104" customFormat="1"/>
    <row r="1895" s="104" customFormat="1"/>
    <row r="1896" s="104" customFormat="1"/>
    <row r="1897" s="104" customFormat="1"/>
    <row r="1898" s="104" customFormat="1"/>
    <row r="1899" s="104" customFormat="1"/>
    <row r="1900" s="104" customFormat="1"/>
    <row r="1901" s="104" customFormat="1"/>
    <row r="1902" s="104" customFormat="1"/>
    <row r="1903" s="104" customFormat="1"/>
    <row r="1904" s="104" customFormat="1"/>
    <row r="1905" s="104" customFormat="1"/>
    <row r="1906" s="104" customFormat="1"/>
    <row r="1907" s="104" customFormat="1"/>
    <row r="1908" s="104" customFormat="1"/>
    <row r="1909" s="104" customFormat="1"/>
    <row r="1910" s="104" customFormat="1"/>
    <row r="1911" s="104" customFormat="1"/>
    <row r="1912" s="104" customFormat="1"/>
    <row r="1913" s="104" customFormat="1"/>
    <row r="1914" s="104" customFormat="1"/>
    <row r="1915" s="104" customFormat="1"/>
    <row r="1916" s="104" customFormat="1"/>
    <row r="1917" s="104" customFormat="1"/>
    <row r="1918" s="104" customFormat="1"/>
    <row r="1919" s="104" customFormat="1"/>
    <row r="1920" s="104" customFormat="1"/>
    <row r="1921" s="104" customFormat="1"/>
    <row r="1922" s="104" customFormat="1"/>
    <row r="1923" s="104" customFormat="1"/>
    <row r="1924" s="104" customFormat="1"/>
    <row r="1925" s="104" customFormat="1"/>
    <row r="1926" s="104" customFormat="1"/>
    <row r="1927" s="104" customFormat="1"/>
    <row r="1928" s="104" customFormat="1"/>
    <row r="1929" s="104" customFormat="1"/>
    <row r="1930" s="104" customFormat="1"/>
    <row r="1931" s="104" customFormat="1"/>
    <row r="1932" s="104" customFormat="1"/>
    <row r="1933" s="104" customFormat="1"/>
    <row r="1934" s="104" customFormat="1"/>
    <row r="1935" s="104" customFormat="1"/>
    <row r="1936" s="104" customFormat="1"/>
    <row r="1937" s="104" customFormat="1"/>
    <row r="1938" s="104" customFormat="1"/>
    <row r="1939" s="104" customFormat="1"/>
    <row r="1940" s="104" customFormat="1"/>
    <row r="1941" s="104" customFormat="1"/>
    <row r="1942" s="104" customFormat="1"/>
    <row r="1943" s="104" customFormat="1"/>
    <row r="1944" s="104" customFormat="1"/>
    <row r="1945" s="104" customFormat="1"/>
    <row r="1946" s="104" customFormat="1"/>
    <row r="1947" s="104" customFormat="1"/>
    <row r="1948" s="104" customFormat="1"/>
    <row r="1949" s="104" customFormat="1"/>
    <row r="1950" s="104" customFormat="1"/>
    <row r="1951" s="104" customFormat="1"/>
    <row r="1952" s="104" customFormat="1"/>
    <row r="1953" s="104" customFormat="1"/>
    <row r="1954" s="104" customFormat="1"/>
    <row r="1955" s="104" customFormat="1"/>
    <row r="1956" s="104" customFormat="1"/>
    <row r="1957" s="104" customFormat="1"/>
    <row r="1958" s="104" customFormat="1"/>
    <row r="1959" s="104" customFormat="1"/>
    <row r="1960" s="104" customFormat="1"/>
    <row r="1961" s="104" customFormat="1"/>
    <row r="1962" s="104" customFormat="1"/>
    <row r="1963" s="104" customFormat="1"/>
    <row r="1964" s="104" customFormat="1"/>
    <row r="1965" s="104" customFormat="1"/>
    <row r="1966" s="104" customFormat="1"/>
    <row r="1967" s="104" customFormat="1"/>
    <row r="1968" s="104" customFormat="1"/>
    <row r="1969" s="104" customFormat="1"/>
    <row r="1970" s="104" customFormat="1"/>
    <row r="1971" s="104" customFormat="1"/>
    <row r="1972" s="104" customFormat="1"/>
    <row r="1973" s="104" customFormat="1"/>
    <row r="1974" s="104" customFormat="1"/>
    <row r="1975" s="104" customFormat="1"/>
    <row r="1976" s="104" customFormat="1"/>
    <row r="1977" s="104" customFormat="1"/>
    <row r="1978" s="104" customFormat="1"/>
    <row r="1979" s="104" customFormat="1"/>
    <row r="1980" s="104" customFormat="1"/>
    <row r="1981" s="104" customFormat="1"/>
    <row r="1982" s="104" customFormat="1"/>
    <row r="1983" s="104" customFormat="1"/>
    <row r="1984" s="104" customFormat="1"/>
    <row r="1985" s="104" customFormat="1"/>
    <row r="1986" s="104" customFormat="1"/>
    <row r="1987" s="104" customFormat="1"/>
    <row r="1988" s="104" customFormat="1"/>
    <row r="1989" s="104" customFormat="1"/>
    <row r="1990" s="104" customFormat="1"/>
    <row r="1991" s="104" customFormat="1"/>
    <row r="1992" s="104" customFormat="1"/>
    <row r="1993" s="104" customFormat="1"/>
    <row r="1994" s="104" customFormat="1"/>
    <row r="1995" s="104" customFormat="1"/>
    <row r="1996" s="104" customFormat="1"/>
    <row r="1997" s="104" customFormat="1"/>
    <row r="1998" s="104" customFormat="1"/>
    <row r="1999" s="104" customFormat="1"/>
    <row r="2000" s="104" customFormat="1"/>
    <row r="2001" s="104" customFormat="1"/>
    <row r="2002" s="104" customFormat="1"/>
    <row r="2003" s="104" customFormat="1"/>
    <row r="2004" s="104" customFormat="1"/>
    <row r="2005" s="104" customFormat="1"/>
    <row r="2006" s="104" customFormat="1"/>
    <row r="2007" s="104" customFormat="1"/>
    <row r="2008" s="104" customFormat="1"/>
    <row r="2009" s="104" customFormat="1"/>
    <row r="2010" s="104" customFormat="1"/>
    <row r="2011" s="104" customFormat="1"/>
    <row r="2012" s="104" customFormat="1"/>
    <row r="2013" s="104" customFormat="1"/>
    <row r="2014" s="104" customFormat="1"/>
    <row r="2015" s="104" customFormat="1"/>
    <row r="2016" s="104" customFormat="1"/>
    <row r="2017" s="104" customFormat="1"/>
    <row r="2018" s="104" customFormat="1"/>
    <row r="2019" s="104" customFormat="1"/>
    <row r="2020" s="104" customFormat="1"/>
    <row r="2021" s="104" customFormat="1"/>
    <row r="2022" s="104" customFormat="1"/>
    <row r="2023" s="104" customFormat="1"/>
    <row r="2024" s="104" customFormat="1"/>
    <row r="2025" s="104" customFormat="1"/>
    <row r="2026" s="104" customFormat="1"/>
    <row r="2027" s="104" customFormat="1"/>
    <row r="2028" s="104" customFormat="1"/>
    <row r="2029" s="104" customFormat="1"/>
    <row r="2030" s="104" customFormat="1"/>
    <row r="2031" s="104" customFormat="1"/>
    <row r="2032" s="104" customFormat="1"/>
    <row r="2033" s="104" customFormat="1"/>
    <row r="2034" s="104" customFormat="1"/>
    <row r="2035" s="104" customFormat="1"/>
    <row r="2036" s="104" customFormat="1"/>
    <row r="2037" s="104" customFormat="1"/>
    <row r="2038" s="104" customFormat="1"/>
    <row r="2039" s="104" customFormat="1"/>
    <row r="2040" s="104" customFormat="1"/>
    <row r="2041" s="104" customFormat="1"/>
    <row r="2042" s="104" customFormat="1"/>
    <row r="2043" s="104" customFormat="1"/>
    <row r="2044" s="104" customFormat="1"/>
    <row r="2045" s="104" customFormat="1"/>
    <row r="2046" s="104" customFormat="1"/>
    <row r="2047" s="104" customFormat="1"/>
    <row r="2048" s="104" customFormat="1"/>
    <row r="2049" s="104" customFormat="1"/>
    <row r="2050" s="104" customFormat="1"/>
    <row r="2051" s="104" customFormat="1"/>
    <row r="2052" s="104" customFormat="1"/>
    <row r="2053" s="104" customFormat="1"/>
    <row r="2054" s="104" customFormat="1"/>
    <row r="2055" s="104" customFormat="1"/>
    <row r="2056" s="104" customFormat="1"/>
    <row r="2057" s="104" customFormat="1"/>
    <row r="2058" s="104" customFormat="1"/>
    <row r="2059" s="104" customFormat="1"/>
    <row r="2060" s="104" customFormat="1"/>
    <row r="2061" s="104" customFormat="1"/>
    <row r="2062" s="104" customFormat="1"/>
    <row r="2063" s="104" customFormat="1"/>
    <row r="2064" s="104" customFormat="1"/>
    <row r="2065" s="104" customFormat="1"/>
    <row r="2066" s="104" customFormat="1"/>
    <row r="2067" s="104" customFormat="1"/>
    <row r="2068" s="104" customFormat="1"/>
    <row r="2069" s="104" customFormat="1"/>
    <row r="2070" s="104" customFormat="1"/>
    <row r="2071" s="104" customFormat="1"/>
    <row r="2072" s="104" customFormat="1"/>
    <row r="2073" s="104" customFormat="1"/>
    <row r="2074" s="104" customFormat="1"/>
    <row r="2075" s="104" customFormat="1"/>
    <row r="2076" s="104" customFormat="1"/>
    <row r="2077" s="104" customFormat="1"/>
    <row r="2078" s="104" customFormat="1"/>
    <row r="2079" s="104" customFormat="1"/>
    <row r="2080" s="104" customFormat="1"/>
    <row r="2081" s="104" customFormat="1"/>
    <row r="2082" s="104" customFormat="1"/>
    <row r="2083" s="104" customFormat="1"/>
    <row r="2084" s="104" customFormat="1"/>
    <row r="2085" s="104" customFormat="1"/>
    <row r="2086" s="104" customFormat="1"/>
    <row r="2087" s="104" customFormat="1"/>
    <row r="2088" s="104" customFormat="1"/>
    <row r="2089" s="104" customFormat="1"/>
    <row r="2090" s="104" customFormat="1"/>
    <row r="2091" s="104" customFormat="1"/>
    <row r="2092" s="104" customFormat="1"/>
    <row r="2093" s="104" customFormat="1"/>
    <row r="2094" s="104" customFormat="1"/>
    <row r="2095" s="104" customFormat="1"/>
    <row r="2096" s="104" customFormat="1"/>
    <row r="2097" s="104" customFormat="1"/>
    <row r="2098" s="104" customFormat="1"/>
    <row r="2099" s="104" customFormat="1"/>
    <row r="2100" s="104" customFormat="1"/>
    <row r="2101" s="104" customFormat="1"/>
    <row r="2102" s="104" customFormat="1"/>
    <row r="2103" s="104" customFormat="1"/>
    <row r="2104" s="104" customFormat="1"/>
    <row r="2105" s="104" customFormat="1"/>
    <row r="2106" s="104" customFormat="1"/>
    <row r="2107" s="104" customFormat="1"/>
    <row r="2108" s="104" customFormat="1"/>
    <row r="2109" s="104" customFormat="1"/>
    <row r="2110" s="104" customFormat="1"/>
    <row r="2111" s="104" customFormat="1"/>
    <row r="2112" s="104" customFormat="1"/>
    <row r="2113" s="104" customFormat="1"/>
    <row r="2114" s="104" customFormat="1"/>
    <row r="2115" s="104" customFormat="1"/>
    <row r="2116" s="104" customFormat="1"/>
    <row r="2117" s="104" customFormat="1"/>
    <row r="2118" s="104" customFormat="1"/>
    <row r="2119" s="104" customFormat="1"/>
    <row r="2120" s="104" customFormat="1"/>
    <row r="2121" s="104" customFormat="1"/>
    <row r="2122" s="104" customFormat="1"/>
    <row r="2123" s="104" customFormat="1"/>
    <row r="2124" s="104" customFormat="1"/>
    <row r="2125" s="104" customFormat="1"/>
    <row r="2126" s="104" customFormat="1"/>
    <row r="2127" s="104" customFormat="1"/>
    <row r="2128" s="104" customFormat="1"/>
    <row r="2129" s="104" customFormat="1"/>
    <row r="2130" s="104" customFormat="1"/>
    <row r="2131" s="104" customFormat="1"/>
    <row r="2132" s="104" customFormat="1"/>
    <row r="2133" s="104" customFormat="1"/>
    <row r="2134" s="104" customFormat="1"/>
    <row r="2135" s="104" customFormat="1"/>
    <row r="2136" s="104" customFormat="1"/>
    <row r="2137" s="104" customFormat="1"/>
    <row r="2138" s="104" customFormat="1"/>
    <row r="2139" s="104" customFormat="1"/>
    <row r="2140" s="104" customFormat="1"/>
    <row r="2141" s="104" customFormat="1"/>
    <row r="2142" s="104" customFormat="1"/>
    <row r="2143" s="104" customFormat="1"/>
    <row r="2144" s="104" customFormat="1"/>
    <row r="2145" s="104" customFormat="1"/>
    <row r="2146" s="104" customFormat="1"/>
    <row r="2147" s="104" customFormat="1"/>
    <row r="2148" s="104" customFormat="1"/>
    <row r="2149" s="104" customFormat="1"/>
    <row r="2150" s="104" customFormat="1"/>
    <row r="2151" s="104" customFormat="1"/>
    <row r="2152" s="104" customFormat="1"/>
    <row r="2153" s="104" customFormat="1"/>
    <row r="2154" s="104" customFormat="1"/>
    <row r="2155" s="104" customFormat="1"/>
    <row r="2156" s="104" customFormat="1"/>
    <row r="2157" s="104" customFormat="1"/>
    <row r="2158" s="104" customFormat="1"/>
    <row r="2159" s="104" customFormat="1"/>
    <row r="2160" s="104" customFormat="1"/>
    <row r="2161" s="104" customFormat="1"/>
    <row r="2162" s="104" customFormat="1"/>
    <row r="2163" s="104" customFormat="1"/>
    <row r="2164" s="104" customFormat="1"/>
    <row r="2165" s="104" customFormat="1"/>
    <row r="2166" s="104" customFormat="1"/>
    <row r="2167" s="104" customFormat="1"/>
    <row r="2168" s="104" customFormat="1"/>
    <row r="2169" s="104" customFormat="1"/>
    <row r="2170" s="104" customFormat="1"/>
    <row r="2171" s="104" customFormat="1"/>
    <row r="2172" s="104" customFormat="1"/>
    <row r="2173" s="104" customFormat="1"/>
    <row r="2174" s="104" customFormat="1"/>
    <row r="2175" s="104" customFormat="1"/>
    <row r="2176" s="104" customFormat="1"/>
    <row r="2177" s="104" customFormat="1"/>
    <row r="2178" s="104" customFormat="1"/>
    <row r="2179" s="104" customFormat="1"/>
    <row r="2180" s="104" customFormat="1"/>
    <row r="2181" s="104" customFormat="1"/>
    <row r="2182" s="104" customFormat="1"/>
    <row r="2183" s="104" customFormat="1"/>
    <row r="2184" s="104" customFormat="1"/>
    <row r="2185" s="104" customFormat="1"/>
    <row r="2186" s="104" customFormat="1"/>
    <row r="2187" s="104" customFormat="1"/>
    <row r="2188" s="104" customFormat="1"/>
    <row r="2189" s="104" customFormat="1"/>
    <row r="2190" s="104" customFormat="1"/>
    <row r="2191" s="104" customFormat="1"/>
    <row r="2192" s="104" customFormat="1"/>
    <row r="2193" s="104" customFormat="1"/>
    <row r="2194" s="104" customFormat="1"/>
    <row r="2195" s="104" customFormat="1"/>
    <row r="2196" s="104" customFormat="1"/>
    <row r="2197" s="104" customFormat="1"/>
    <row r="2198" s="104" customFormat="1"/>
    <row r="2199" s="104" customFormat="1"/>
    <row r="2200" s="104" customFormat="1"/>
    <row r="2201" s="104" customFormat="1"/>
    <row r="2202" s="104" customFormat="1"/>
    <row r="2203" s="104" customFormat="1"/>
    <row r="2204" s="104" customFormat="1"/>
    <row r="2205" s="104" customFormat="1"/>
    <row r="2206" s="104" customFormat="1"/>
    <row r="2207" s="104" customFormat="1"/>
    <row r="2208" s="104" customFormat="1"/>
    <row r="2209" s="104" customFormat="1"/>
    <row r="2210" s="104" customFormat="1"/>
    <row r="2211" s="104" customFormat="1"/>
    <row r="2212" s="104" customFormat="1"/>
    <row r="2213" s="104" customFormat="1"/>
    <row r="2214" s="104" customFormat="1"/>
    <row r="2215" s="104" customFormat="1"/>
    <row r="2216" s="104" customFormat="1"/>
    <row r="2217" s="104" customFormat="1"/>
    <row r="2218" s="104" customFormat="1"/>
    <row r="2219" s="104" customFormat="1"/>
    <row r="2220" s="104" customFormat="1"/>
    <row r="2221" s="104" customFormat="1"/>
    <row r="2222" s="104" customFormat="1"/>
    <row r="2223" s="104" customFormat="1"/>
    <row r="2224" s="104" customFormat="1"/>
    <row r="2225" s="104" customFormat="1"/>
    <row r="2226" s="104" customFormat="1"/>
    <row r="2227" s="104" customFormat="1"/>
    <row r="2228" s="104" customFormat="1"/>
    <row r="2229" s="104" customFormat="1"/>
    <row r="2230" s="104" customFormat="1"/>
    <row r="2231" s="104" customFormat="1"/>
    <row r="2232" s="104" customFormat="1"/>
    <row r="2233" s="104" customFormat="1"/>
    <row r="2234" s="104" customFormat="1"/>
    <row r="2235" s="104" customFormat="1"/>
    <row r="2236" s="104" customFormat="1"/>
    <row r="2237" s="104" customFormat="1"/>
    <row r="2238" s="104" customFormat="1"/>
    <row r="2239" s="104" customFormat="1"/>
    <row r="2240" s="104" customFormat="1"/>
    <row r="2241" s="104" customFormat="1"/>
    <row r="2242" s="104" customFormat="1"/>
    <row r="2243" s="104" customFormat="1"/>
    <row r="2244" s="104" customFormat="1"/>
    <row r="2245" s="104" customFormat="1"/>
    <row r="2246" s="104" customFormat="1"/>
    <row r="2247" s="104" customFormat="1"/>
    <row r="2248" s="104" customFormat="1"/>
    <row r="2249" s="104" customFormat="1"/>
    <row r="2250" s="104" customFormat="1"/>
    <row r="2251" s="104" customFormat="1"/>
    <row r="2252" s="104" customFormat="1"/>
    <row r="2253" s="104" customFormat="1"/>
    <row r="2254" s="104" customFormat="1"/>
    <row r="2255" s="104" customFormat="1"/>
    <row r="2256" s="104" customFormat="1"/>
    <row r="2257" s="104" customFormat="1"/>
    <row r="2258" s="104" customFormat="1"/>
    <row r="2259" s="104" customFormat="1"/>
    <row r="2260" s="104" customFormat="1"/>
    <row r="2261" s="104" customFormat="1"/>
    <row r="2262" s="104" customFormat="1"/>
    <row r="2263" s="104" customFormat="1"/>
    <row r="2264" s="104" customFormat="1"/>
    <row r="2265" s="104" customFormat="1"/>
    <row r="2266" s="104" customFormat="1"/>
    <row r="2267" s="104" customFormat="1"/>
    <row r="2268" s="104" customFormat="1"/>
    <row r="2269" s="104" customFormat="1"/>
    <row r="2270" s="104" customFormat="1"/>
    <row r="2271" s="104" customFormat="1"/>
    <row r="2272" s="104" customFormat="1"/>
    <row r="2273" s="104" customFormat="1"/>
    <row r="2274" s="104" customFormat="1"/>
    <row r="2275" s="104" customFormat="1"/>
    <row r="2276" s="104" customFormat="1"/>
    <row r="2277" s="104" customFormat="1"/>
    <row r="2278" s="104" customFormat="1"/>
    <row r="2279" s="104" customFormat="1"/>
    <row r="2280" s="104" customFormat="1"/>
    <row r="2281" s="104" customFormat="1"/>
    <row r="2282" s="104" customFormat="1"/>
    <row r="2283" s="104" customFormat="1"/>
    <row r="2284" s="104" customFormat="1"/>
    <row r="2285" s="104" customFormat="1"/>
    <row r="2286" s="104" customFormat="1"/>
    <row r="2287" s="104" customFormat="1"/>
    <row r="2288" s="104" customFormat="1"/>
    <row r="2289" s="104" customFormat="1"/>
    <row r="2290" s="104" customFormat="1"/>
    <row r="2291" s="104" customFormat="1"/>
    <row r="2292" s="104" customFormat="1"/>
    <row r="2293" s="104" customFormat="1"/>
    <row r="2294" s="104" customFormat="1"/>
    <row r="2295" s="104" customFormat="1"/>
    <row r="2296" s="104" customFormat="1"/>
    <row r="2297" s="104" customFormat="1"/>
    <row r="2298" s="104" customFormat="1"/>
    <row r="2299" s="104" customFormat="1"/>
    <row r="2300" s="104" customFormat="1"/>
    <row r="2301" s="104" customFormat="1"/>
    <row r="2302" s="104" customFormat="1"/>
    <row r="2303" s="104" customFormat="1"/>
    <row r="2304" s="104" customFormat="1"/>
    <row r="2305" s="104" customFormat="1"/>
    <row r="2306" s="104" customFormat="1"/>
    <row r="2307" s="104" customFormat="1"/>
    <row r="2308" s="104" customFormat="1"/>
    <row r="2309" s="104" customFormat="1"/>
    <row r="2310" s="104" customFormat="1"/>
    <row r="2311" s="104" customFormat="1"/>
    <row r="2312" s="104" customFormat="1"/>
    <row r="2313" s="104" customFormat="1"/>
    <row r="2314" s="104" customFormat="1"/>
    <row r="2315" s="104" customFormat="1"/>
    <row r="2316" s="104" customFormat="1"/>
    <row r="2317" s="104" customFormat="1"/>
    <row r="2318" s="104" customFormat="1"/>
    <row r="2319" s="104" customFormat="1"/>
    <row r="2320" s="104" customFormat="1"/>
    <row r="2321" s="104" customFormat="1"/>
    <row r="2322" s="104" customFormat="1"/>
    <row r="2323" s="104" customFormat="1"/>
    <row r="2324" s="104" customFormat="1"/>
    <row r="2325" s="104" customFormat="1"/>
    <row r="2326" s="104" customFormat="1"/>
    <row r="2327" s="104" customFormat="1"/>
    <row r="2328" s="104" customFormat="1"/>
    <row r="2329" s="104" customFormat="1"/>
    <row r="2330" s="104" customFormat="1"/>
    <row r="2331" s="104" customFormat="1"/>
    <row r="2332" s="104" customFormat="1"/>
    <row r="2333" s="104" customFormat="1"/>
    <row r="2334" s="104" customFormat="1"/>
    <row r="2335" s="104" customFormat="1"/>
    <row r="2336" s="104" customFormat="1"/>
    <row r="2337" s="104" customFormat="1"/>
    <row r="2338" s="104" customFormat="1"/>
    <row r="2339" s="104" customFormat="1"/>
    <row r="2340" s="104" customFormat="1"/>
    <row r="2341" s="104" customFormat="1"/>
    <row r="2342" s="104" customFormat="1"/>
    <row r="2343" s="104" customFormat="1"/>
    <row r="2344" s="104" customFormat="1"/>
    <row r="2345" s="104" customFormat="1"/>
    <row r="2346" s="104" customFormat="1"/>
    <row r="2347" s="104" customFormat="1"/>
    <row r="2348" s="104" customFormat="1"/>
    <row r="2349" s="104" customFormat="1"/>
    <row r="2350" s="104" customFormat="1"/>
    <row r="2351" s="104" customFormat="1"/>
    <row r="2352" s="104" customFormat="1"/>
    <row r="2353" s="104" customFormat="1"/>
    <row r="2354" s="104" customFormat="1"/>
    <row r="2355" s="104" customFormat="1"/>
    <row r="2356" s="104" customFormat="1"/>
    <row r="2357" s="104" customFormat="1"/>
    <row r="2358" s="104" customFormat="1"/>
    <row r="2359" s="104" customFormat="1"/>
    <row r="2360" s="104" customFormat="1"/>
    <row r="2361" s="104" customFormat="1"/>
    <row r="2362" s="104" customFormat="1"/>
    <row r="2363" s="104" customFormat="1"/>
    <row r="2364" s="104" customFormat="1"/>
    <row r="2365" s="104" customFormat="1"/>
    <row r="2366" s="104" customFormat="1"/>
    <row r="2367" s="104" customFormat="1"/>
    <row r="2368" s="104" customFormat="1"/>
    <row r="2369" s="104" customFormat="1"/>
    <row r="2370" s="104" customFormat="1"/>
    <row r="2371" s="104" customFormat="1"/>
    <row r="2372" s="104" customFormat="1"/>
    <row r="2373" s="104" customFormat="1"/>
    <row r="2374" s="104" customFormat="1"/>
    <row r="2375" s="104" customFormat="1"/>
    <row r="2376" s="104" customFormat="1"/>
    <row r="2377" s="104" customFormat="1"/>
    <row r="2378" s="104" customFormat="1"/>
    <row r="2379" s="104" customFormat="1"/>
    <row r="2380" s="104" customFormat="1"/>
    <row r="2381" s="104" customFormat="1"/>
    <row r="2382" s="104" customFormat="1"/>
    <row r="2383" s="104" customFormat="1"/>
    <row r="2384" s="104" customFormat="1"/>
    <row r="2385" s="104" customFormat="1"/>
    <row r="2386" s="104" customFormat="1"/>
    <row r="2387" s="104" customFormat="1"/>
    <row r="2388" s="104" customFormat="1"/>
    <row r="2389" s="104" customFormat="1"/>
    <row r="2390" s="104" customFormat="1"/>
    <row r="2391" s="104" customFormat="1"/>
    <row r="2392" s="104" customFormat="1"/>
    <row r="2393" s="104" customFormat="1"/>
    <row r="2394" s="104" customFormat="1"/>
    <row r="2395" s="104" customFormat="1"/>
    <row r="2396" s="104" customFormat="1"/>
    <row r="2397" s="104" customFormat="1"/>
    <row r="2398" s="104" customFormat="1"/>
    <row r="2399" s="104" customFormat="1"/>
    <row r="2400" s="104" customFormat="1"/>
    <row r="2401" s="104" customFormat="1"/>
    <row r="2402" s="104" customFormat="1"/>
    <row r="2403" s="104" customFormat="1"/>
    <row r="2404" s="104" customFormat="1"/>
    <row r="2405" s="104" customFormat="1"/>
    <row r="2406" s="104" customFormat="1"/>
    <row r="2407" s="104" customFormat="1"/>
    <row r="2408" s="104" customFormat="1"/>
    <row r="2409" s="104" customFormat="1"/>
    <row r="2410" s="104" customFormat="1"/>
    <row r="2411" s="104" customFormat="1"/>
    <row r="2412" s="104" customFormat="1"/>
    <row r="2413" s="104" customFormat="1"/>
    <row r="2414" s="104" customFormat="1"/>
    <row r="2415" s="104" customFormat="1"/>
    <row r="2416" s="104" customFormat="1"/>
    <row r="2417" s="104" customFormat="1"/>
    <row r="2418" s="104" customFormat="1"/>
    <row r="2419" s="104" customFormat="1"/>
    <row r="2420" s="104" customFormat="1"/>
    <row r="2421" s="104" customFormat="1"/>
    <row r="2422" s="104" customFormat="1"/>
    <row r="2423" s="104" customFormat="1"/>
    <row r="2424" s="104" customFormat="1"/>
    <row r="2425" s="104" customFormat="1"/>
    <row r="2426" s="104" customFormat="1"/>
    <row r="2427" s="104" customFormat="1"/>
    <row r="2428" s="104" customFormat="1"/>
    <row r="2429" s="104" customFormat="1"/>
    <row r="2430" s="104" customFormat="1"/>
    <row r="2431" s="104" customFormat="1"/>
    <row r="2432" s="104" customFormat="1"/>
    <row r="2433" s="104" customFormat="1"/>
    <row r="2434" s="104" customFormat="1"/>
    <row r="2435" s="104" customFormat="1"/>
    <row r="2436" s="104" customFormat="1"/>
    <row r="2437" s="104" customFormat="1"/>
    <row r="2438" s="104" customFormat="1"/>
    <row r="2439" s="104" customFormat="1"/>
    <row r="2440" s="104" customFormat="1"/>
    <row r="2441" s="104" customFormat="1"/>
    <row r="2442" s="104" customFormat="1"/>
    <row r="2443" s="104" customFormat="1"/>
    <row r="2444" s="104" customFormat="1"/>
    <row r="2445" s="104" customFormat="1"/>
    <row r="2446" s="104" customFormat="1"/>
    <row r="2447" s="104" customFormat="1"/>
    <row r="2448" s="104" customFormat="1"/>
    <row r="2449" s="104" customFormat="1"/>
    <row r="2450" s="104" customFormat="1"/>
    <row r="2451" s="104" customFormat="1"/>
    <row r="2452" s="104" customFormat="1"/>
    <row r="2453" s="104" customFormat="1"/>
    <row r="2454" s="104" customFormat="1"/>
    <row r="2455" s="104" customFormat="1"/>
    <row r="2456" s="104" customFormat="1"/>
    <row r="2457" s="104" customFormat="1"/>
    <row r="2458" s="104" customFormat="1"/>
    <row r="2459" s="104" customFormat="1"/>
    <row r="2460" s="104" customFormat="1"/>
    <row r="2461" s="104" customFormat="1"/>
    <row r="2462" s="104" customFormat="1"/>
    <row r="2463" s="104" customFormat="1"/>
    <row r="2464" s="104" customFormat="1"/>
    <row r="2465" s="104" customFormat="1"/>
    <row r="2466" s="104" customFormat="1"/>
    <row r="2467" s="104" customFormat="1"/>
    <row r="2468" s="104" customFormat="1"/>
    <row r="2469" s="104" customFormat="1"/>
    <row r="2470" s="104" customFormat="1"/>
    <row r="2471" s="104" customFormat="1"/>
    <row r="2472" s="104" customFormat="1"/>
    <row r="2473" s="104" customFormat="1"/>
    <row r="2474" s="104" customFormat="1"/>
    <row r="2475" s="104" customFormat="1"/>
    <row r="2476" s="104" customFormat="1"/>
    <row r="2477" s="104" customFormat="1"/>
    <row r="2478" s="104" customFormat="1"/>
    <row r="2479" s="104" customFormat="1"/>
    <row r="2480" s="104" customFormat="1"/>
    <row r="2481" s="104" customFormat="1"/>
    <row r="2482" s="104" customFormat="1"/>
    <row r="2483" s="104" customFormat="1"/>
    <row r="2484" s="104" customFormat="1"/>
    <row r="2485" s="104" customFormat="1"/>
    <row r="2486" s="104" customFormat="1"/>
    <row r="2487" s="104" customFormat="1"/>
    <row r="2488" s="104" customFormat="1"/>
    <row r="2489" s="104" customFormat="1"/>
    <row r="2490" s="104" customFormat="1"/>
    <row r="2491" s="104" customFormat="1"/>
    <row r="2492" s="104" customFormat="1"/>
    <row r="2493" s="104" customFormat="1"/>
    <row r="2494" s="104" customFormat="1"/>
    <row r="2495" s="104" customFormat="1"/>
    <row r="2496" s="104" customFormat="1"/>
    <row r="2497" s="104" customFormat="1"/>
    <row r="2498" s="104" customFormat="1"/>
    <row r="2499" s="104" customFormat="1"/>
    <row r="2500" s="104" customFormat="1"/>
    <row r="2501" s="104" customFormat="1"/>
    <row r="2502" s="104" customFormat="1"/>
    <row r="2503" s="104" customFormat="1"/>
    <row r="2504" s="104" customFormat="1"/>
    <row r="2505" s="104" customFormat="1"/>
    <row r="2506" s="104" customFormat="1"/>
    <row r="2507" s="104" customFormat="1"/>
    <row r="2508" s="104" customFormat="1"/>
    <row r="2509" s="104" customFormat="1"/>
    <row r="2510" s="104" customFormat="1"/>
    <row r="2511" s="104" customFormat="1"/>
    <row r="2512" s="104" customFormat="1"/>
    <row r="2513" s="104" customFormat="1"/>
    <row r="2514" s="104" customFormat="1"/>
    <row r="2515" s="104" customFormat="1"/>
    <row r="2516" s="104" customFormat="1"/>
    <row r="2517" s="104" customFormat="1"/>
    <row r="2518" s="104" customFormat="1"/>
    <row r="2519" s="104" customFormat="1"/>
    <row r="2520" s="104" customFormat="1"/>
    <row r="2521" s="104" customFormat="1"/>
    <row r="2522" s="104" customFormat="1"/>
    <row r="2523" s="104" customFormat="1"/>
    <row r="2524" s="104" customFormat="1"/>
    <row r="2525" s="104" customFormat="1"/>
    <row r="2526" s="104" customFormat="1"/>
    <row r="2527" s="104" customFormat="1"/>
    <row r="2528" s="104" customFormat="1"/>
    <row r="2529" s="104" customFormat="1"/>
    <row r="2530" s="104" customFormat="1"/>
    <row r="2531" s="104" customFormat="1"/>
    <row r="2532" s="104" customFormat="1"/>
    <row r="2533" s="104" customFormat="1"/>
    <row r="2534" s="104" customFormat="1"/>
    <row r="2535" s="104" customFormat="1"/>
    <row r="2536" s="104" customFormat="1"/>
    <row r="2537" s="104" customFormat="1"/>
    <row r="2538" s="104" customFormat="1"/>
    <row r="2539" s="104" customFormat="1"/>
    <row r="2540" s="104" customFormat="1"/>
    <row r="2541" s="104" customFormat="1"/>
    <row r="2542" s="104" customFormat="1"/>
    <row r="2543" s="104" customFormat="1"/>
    <row r="2544" s="104" customFormat="1"/>
    <row r="2545" s="104" customFormat="1"/>
    <row r="2546" s="104" customFormat="1"/>
    <row r="2547" s="104" customFormat="1"/>
    <row r="2548" s="104" customFormat="1"/>
    <row r="2549" s="104" customFormat="1"/>
    <row r="2550" s="104" customFormat="1"/>
    <row r="2551" s="104" customFormat="1"/>
    <row r="2552" s="104" customFormat="1"/>
    <row r="2553" s="104" customFormat="1"/>
    <row r="2554" s="104" customFormat="1"/>
    <row r="2555" s="104" customFormat="1"/>
    <row r="2556" s="104" customFormat="1"/>
    <row r="2557" s="104" customFormat="1"/>
    <row r="2558" s="104" customFormat="1"/>
    <row r="2559" s="104" customFormat="1"/>
    <row r="2560" s="104" customFormat="1"/>
    <row r="2561" s="104" customFormat="1"/>
    <row r="2562" s="104" customFormat="1"/>
    <row r="2563" s="104" customFormat="1"/>
    <row r="2564" s="104" customFormat="1"/>
    <row r="2565" s="104" customFormat="1"/>
    <row r="2566" s="104" customFormat="1"/>
    <row r="2567" s="104" customFormat="1"/>
    <row r="2568" s="104" customFormat="1"/>
    <row r="2569" s="104" customFormat="1"/>
    <row r="2570" s="104" customFormat="1"/>
    <row r="2571" s="104" customFormat="1"/>
    <row r="2572" s="104" customFormat="1"/>
    <row r="2573" s="104" customFormat="1"/>
    <row r="2574" s="104" customFormat="1"/>
    <row r="2575" s="104" customFormat="1"/>
    <row r="2576" s="104" customFormat="1"/>
    <row r="2577" s="104" customFormat="1"/>
    <row r="2578" s="104" customFormat="1"/>
    <row r="2579" s="104" customFormat="1"/>
    <row r="2580" s="104" customFormat="1"/>
    <row r="2581" s="104" customFormat="1"/>
    <row r="2582" s="104" customFormat="1"/>
    <row r="2583" s="104" customFormat="1"/>
    <row r="2584" s="104" customFormat="1"/>
    <row r="2585" s="104" customFormat="1"/>
    <row r="2586" s="104" customFormat="1"/>
    <row r="2587" s="104" customFormat="1"/>
    <row r="2588" s="104" customFormat="1"/>
    <row r="2589" s="104" customFormat="1"/>
    <row r="2590" s="104" customFormat="1"/>
    <row r="2591" s="104" customFormat="1"/>
    <row r="2592" s="104" customFormat="1"/>
    <row r="2593" s="104" customFormat="1"/>
    <row r="2594" s="104" customFormat="1"/>
    <row r="2595" s="104" customFormat="1"/>
    <row r="2596" s="104" customFormat="1"/>
    <row r="2597" s="104" customFormat="1"/>
    <row r="2598" s="104" customFormat="1"/>
    <row r="2599" s="104" customFormat="1"/>
    <row r="2600" s="104" customFormat="1"/>
    <row r="2601" s="104" customFormat="1"/>
    <row r="2602" s="104" customFormat="1"/>
    <row r="2603" s="104" customFormat="1"/>
    <row r="2604" s="104" customFormat="1"/>
    <row r="2605" s="104" customFormat="1"/>
    <row r="2606" s="104" customFormat="1"/>
    <row r="2607" s="104" customFormat="1"/>
    <row r="2608" s="104" customFormat="1"/>
    <row r="2609" s="104" customFormat="1"/>
    <row r="2610" s="104" customFormat="1"/>
    <row r="2611" s="104" customFormat="1"/>
    <row r="2612" s="104" customFormat="1"/>
    <row r="2613" s="104" customFormat="1"/>
    <row r="2614" s="104" customFormat="1"/>
    <row r="2615" s="104" customFormat="1"/>
    <row r="2616" s="104" customFormat="1"/>
    <row r="2617" s="104" customFormat="1"/>
    <row r="2618" s="104" customFormat="1"/>
    <row r="2619" s="104" customFormat="1"/>
    <row r="2620" s="104" customFormat="1"/>
    <row r="2621" s="104" customFormat="1"/>
    <row r="2622" s="104" customFormat="1"/>
    <row r="2623" s="104" customFormat="1"/>
    <row r="2624" s="104" customFormat="1"/>
    <row r="2625" s="104" customFormat="1"/>
    <row r="2626" s="104" customFormat="1"/>
    <row r="2627" s="104" customFormat="1"/>
    <row r="2628" s="104" customFormat="1"/>
    <row r="2629" s="104" customFormat="1"/>
    <row r="2630" s="104" customFormat="1"/>
    <row r="2631" s="104" customFormat="1"/>
    <row r="2632" s="104" customFormat="1"/>
    <row r="2633" s="104" customFormat="1"/>
    <row r="2634" s="104" customFormat="1"/>
    <row r="2635" s="104" customFormat="1"/>
    <row r="2636" s="104" customFormat="1"/>
    <row r="2637" s="104" customFormat="1"/>
    <row r="2638" s="104" customFormat="1"/>
    <row r="2639" s="104" customFormat="1"/>
    <row r="2640" s="104" customFormat="1"/>
    <row r="2641" s="104" customFormat="1"/>
    <row r="2642" s="104" customFormat="1"/>
    <row r="2643" s="104" customFormat="1"/>
    <row r="2644" s="104" customFormat="1"/>
    <row r="2645" s="104" customFormat="1"/>
    <row r="2646" s="104" customFormat="1"/>
    <row r="2647" s="104" customFormat="1"/>
    <row r="2648" s="104" customFormat="1"/>
    <row r="2649" s="104" customFormat="1"/>
    <row r="2650" s="104" customFormat="1"/>
    <row r="2651" s="104" customFormat="1"/>
    <row r="2652" s="104" customFormat="1"/>
    <row r="2653" s="104" customFormat="1"/>
    <row r="2654" s="104" customFormat="1"/>
    <row r="2655" s="104" customFormat="1"/>
    <row r="2656" s="104" customFormat="1"/>
    <row r="2657" s="104" customFormat="1"/>
    <row r="2658" s="104" customFormat="1"/>
    <row r="2659" s="104" customFormat="1"/>
    <row r="2660" s="104" customFormat="1"/>
    <row r="2661" s="104" customFormat="1"/>
    <row r="2662" s="104" customFormat="1"/>
    <row r="2663" s="104" customFormat="1"/>
    <row r="2664" s="104" customFormat="1"/>
    <row r="2665" s="104" customFormat="1"/>
    <row r="2666" s="104" customFormat="1"/>
    <row r="2667" s="104" customFormat="1"/>
    <row r="2668" s="104" customFormat="1"/>
    <row r="2669" s="104" customFormat="1"/>
    <row r="2670" s="104" customFormat="1"/>
    <row r="2671" s="104" customFormat="1"/>
    <row r="2672" s="104" customFormat="1"/>
    <row r="2673" s="104" customFormat="1"/>
    <row r="2674" s="104" customFormat="1"/>
    <row r="2675" s="104" customFormat="1"/>
    <row r="2676" s="104" customFormat="1"/>
    <row r="2677" s="104" customFormat="1"/>
    <row r="2678" s="104" customFormat="1"/>
    <row r="2679" s="104" customFormat="1"/>
    <row r="2680" s="104" customFormat="1"/>
    <row r="2681" s="104" customFormat="1"/>
    <row r="2682" s="104" customFormat="1"/>
    <row r="2683" s="104" customFormat="1"/>
    <row r="2684" s="104" customFormat="1"/>
    <row r="2685" s="104" customFormat="1"/>
    <row r="2686" s="104" customFormat="1"/>
    <row r="2687" s="104" customFormat="1"/>
    <row r="2688" s="104" customFormat="1"/>
    <row r="2689" s="104" customFormat="1"/>
    <row r="2690" s="104" customFormat="1"/>
    <row r="2691" s="104" customFormat="1"/>
    <row r="2692" s="104" customFormat="1"/>
    <row r="2693" s="104" customFormat="1"/>
    <row r="2694" s="104" customFormat="1"/>
    <row r="2695" s="104" customFormat="1"/>
    <row r="2696" s="104" customFormat="1"/>
    <row r="2697" s="104" customFormat="1"/>
    <row r="2698" s="104" customFormat="1"/>
    <row r="2699" s="104" customFormat="1"/>
    <row r="2700" s="104" customFormat="1"/>
    <row r="2701" s="104" customFormat="1"/>
    <row r="2702" s="104" customFormat="1"/>
    <row r="2703" s="104" customFormat="1"/>
    <row r="2704" s="104" customFormat="1"/>
    <row r="2705" s="104" customFormat="1"/>
    <row r="2706" s="104" customFormat="1"/>
    <row r="2707" s="104" customFormat="1"/>
    <row r="2708" s="104" customFormat="1"/>
    <row r="2709" s="104" customFormat="1"/>
    <row r="2710" s="104" customFormat="1"/>
    <row r="2711" s="104" customFormat="1"/>
    <row r="2712" s="104" customFormat="1"/>
    <row r="2713" s="104" customFormat="1"/>
    <row r="2714" s="104" customFormat="1"/>
    <row r="2715" s="104" customFormat="1"/>
    <row r="2716" s="104" customFormat="1"/>
    <row r="2717" s="104" customFormat="1"/>
    <row r="2718" s="104" customFormat="1"/>
    <row r="2719" s="104" customFormat="1"/>
    <row r="2720" s="104" customFormat="1"/>
    <row r="2721" s="104" customFormat="1"/>
    <row r="2722" s="104" customFormat="1"/>
    <row r="2723" s="104" customFormat="1"/>
    <row r="2724" s="104" customFormat="1"/>
    <row r="2725" s="104" customFormat="1"/>
    <row r="2726" s="104" customFormat="1"/>
    <row r="2727" s="104" customFormat="1"/>
    <row r="2728" s="104" customFormat="1"/>
    <row r="2729" s="104" customFormat="1"/>
    <row r="2730" s="104" customFormat="1"/>
    <row r="2731" s="104" customFormat="1"/>
    <row r="2732" s="104" customFormat="1"/>
    <row r="2733" s="104" customFormat="1"/>
    <row r="2734" s="104" customFormat="1"/>
    <row r="2735" s="104" customFormat="1"/>
    <row r="2736" s="104" customFormat="1"/>
    <row r="2737" s="104" customFormat="1"/>
    <row r="2738" s="104" customFormat="1"/>
    <row r="2739" s="104" customFormat="1"/>
    <row r="2740" s="104" customFormat="1"/>
    <row r="2741" s="104" customFormat="1"/>
    <row r="2742" s="104" customFormat="1"/>
    <row r="2743" s="104" customFormat="1"/>
    <row r="2744" s="104" customFormat="1"/>
    <row r="2745" s="104" customFormat="1"/>
    <row r="2746" s="104" customFormat="1"/>
    <row r="2747" s="104" customFormat="1"/>
    <row r="2748" s="104" customFormat="1"/>
    <row r="2749" s="104" customFormat="1"/>
    <row r="2750" s="104" customFormat="1"/>
    <row r="2751" s="104" customFormat="1"/>
    <row r="2752" s="104" customFormat="1"/>
    <row r="2753" s="104" customFormat="1"/>
    <row r="2754" s="104" customFormat="1"/>
    <row r="2755" s="104" customFormat="1"/>
    <row r="2756" s="104" customFormat="1"/>
    <row r="2757" s="104" customFormat="1"/>
    <row r="2758" s="104" customFormat="1"/>
    <row r="2759" s="104" customFormat="1"/>
    <row r="2760" s="104" customFormat="1"/>
    <row r="2761" s="104" customFormat="1"/>
    <row r="2762" s="104" customFormat="1"/>
    <row r="2763" s="104" customFormat="1"/>
    <row r="2764" s="104" customFormat="1"/>
    <row r="2765" s="104" customFormat="1"/>
    <row r="2766" s="104" customFormat="1"/>
    <row r="2767" s="104" customFormat="1"/>
    <row r="2768" s="104" customFormat="1"/>
    <row r="2769" s="104" customFormat="1"/>
    <row r="2770" s="104" customFormat="1"/>
    <row r="2771" s="104" customFormat="1"/>
    <row r="2772" s="104" customFormat="1"/>
    <row r="2773" s="104" customFormat="1"/>
    <row r="2774" s="104" customFormat="1"/>
    <row r="2775" s="104" customFormat="1"/>
    <row r="2776" s="104" customFormat="1"/>
    <row r="2777" s="104" customFormat="1"/>
    <row r="2778" s="104" customFormat="1"/>
    <row r="2779" s="104" customFormat="1"/>
    <row r="2780" s="104" customFormat="1"/>
    <row r="2781" s="104" customFormat="1"/>
    <row r="2782" s="104" customFormat="1"/>
    <row r="2783" s="104" customFormat="1"/>
    <row r="2784" s="104" customFormat="1"/>
    <row r="2785" s="104" customFormat="1"/>
    <row r="2786" s="104" customFormat="1"/>
    <row r="2787" s="104" customFormat="1"/>
    <row r="2788" s="104" customFormat="1"/>
    <row r="2789" s="104" customFormat="1"/>
    <row r="2790" s="104" customFormat="1"/>
    <row r="2791" s="104" customFormat="1"/>
    <row r="2792" s="104" customFormat="1"/>
    <row r="2793" s="104" customFormat="1"/>
    <row r="2794" s="104" customFormat="1"/>
    <row r="2795" s="104" customFormat="1"/>
    <row r="2796" s="104" customFormat="1"/>
    <row r="2797" s="104" customFormat="1"/>
    <row r="2798" s="104" customFormat="1"/>
    <row r="2799" s="104" customFormat="1"/>
    <row r="2800" s="104" customFormat="1"/>
    <row r="2801" s="104" customFormat="1"/>
    <row r="2802" s="104" customFormat="1"/>
    <row r="2803" s="104" customFormat="1"/>
    <row r="2804" s="104" customFormat="1"/>
    <row r="2805" s="104" customFormat="1"/>
    <row r="2806" s="104" customFormat="1"/>
    <row r="2807" s="104" customFormat="1"/>
    <row r="2808" s="104" customFormat="1"/>
    <row r="2809" s="104" customFormat="1"/>
    <row r="2810" s="104" customFormat="1"/>
    <row r="2811" s="104" customFormat="1"/>
    <row r="2812" s="104" customFormat="1"/>
    <row r="2813" s="104" customFormat="1"/>
    <row r="2814" s="104" customFormat="1"/>
    <row r="2815" s="104" customFormat="1"/>
    <row r="2816" s="104" customFormat="1"/>
    <row r="2817" s="104" customFormat="1"/>
    <row r="2818" s="104" customFormat="1"/>
    <row r="2819" s="104" customFormat="1"/>
    <row r="2820" s="104" customFormat="1"/>
    <row r="2821" s="104" customFormat="1"/>
    <row r="2822" s="104" customFormat="1"/>
    <row r="2823" s="104" customFormat="1"/>
    <row r="2824" s="104" customFormat="1"/>
    <row r="2825" s="104" customFormat="1"/>
    <row r="2826" s="104" customFormat="1"/>
    <row r="2827" s="104" customFormat="1"/>
    <row r="2828" s="104" customFormat="1"/>
    <row r="2829" s="104" customFormat="1"/>
    <row r="2830" s="104" customFormat="1"/>
    <row r="2831" s="104" customFormat="1"/>
    <row r="2832" s="104" customFormat="1"/>
    <row r="2833" s="104" customFormat="1"/>
    <row r="2834" s="104" customFormat="1"/>
    <row r="2835" s="104" customFormat="1"/>
    <row r="2836" s="104" customFormat="1"/>
    <row r="2837" s="104" customFormat="1"/>
    <row r="2838" s="104" customFormat="1"/>
    <row r="2839" s="104" customFormat="1"/>
    <row r="2840" s="104" customFormat="1"/>
    <row r="2841" s="104" customFormat="1"/>
    <row r="2842" s="104" customFormat="1"/>
    <row r="2843" s="104" customFormat="1"/>
    <row r="2844" s="104" customFormat="1"/>
    <row r="2845" s="104" customFormat="1"/>
    <row r="2846" s="104" customFormat="1"/>
    <row r="2847" s="104" customFormat="1"/>
    <row r="2848" s="104" customFormat="1"/>
    <row r="2849" s="104" customFormat="1"/>
    <row r="2850" s="104" customFormat="1"/>
    <row r="2851" s="104" customFormat="1"/>
    <row r="2852" s="104" customFormat="1"/>
    <row r="2853" s="104" customFormat="1"/>
    <row r="2854" s="104" customFormat="1"/>
    <row r="2855" s="104" customFormat="1"/>
    <row r="2856" s="104" customFormat="1"/>
    <row r="2857" s="104" customFormat="1"/>
    <row r="2858" s="104" customFormat="1"/>
    <row r="2859" s="104" customFormat="1"/>
    <row r="2860" s="104" customFormat="1"/>
    <row r="2861" s="104" customFormat="1"/>
    <row r="2862" s="104" customFormat="1"/>
    <row r="2863" s="104" customFormat="1"/>
    <row r="2864" s="104" customFormat="1"/>
    <row r="2865" s="104" customFormat="1"/>
    <row r="2866" s="104" customFormat="1"/>
    <row r="2867" s="104" customFormat="1"/>
    <row r="2868" s="104" customFormat="1"/>
    <row r="2869" s="104" customFormat="1"/>
    <row r="2870" s="104" customFormat="1"/>
    <row r="2871" s="104" customFormat="1"/>
    <row r="2872" s="104" customFormat="1"/>
    <row r="2873" s="104" customFormat="1"/>
    <row r="2874" s="104" customFormat="1"/>
    <row r="2875" s="104" customFormat="1"/>
    <row r="2876" s="104" customFormat="1"/>
    <row r="2877" s="104" customFormat="1"/>
    <row r="2878" s="104" customFormat="1"/>
    <row r="2879" s="104" customFormat="1"/>
    <row r="2880" s="104" customFormat="1"/>
    <row r="2881" s="104" customFormat="1"/>
    <row r="2882" s="104" customFormat="1"/>
    <row r="2883" s="104" customFormat="1"/>
    <row r="2884" s="104" customFormat="1"/>
    <row r="2885" s="104" customFormat="1"/>
    <row r="2886" s="104" customFormat="1"/>
    <row r="2887" s="104" customFormat="1"/>
    <row r="2888" s="104" customFormat="1"/>
    <row r="2889" s="104" customFormat="1"/>
    <row r="2890" s="104" customFormat="1"/>
    <row r="2891" s="104" customFormat="1"/>
    <row r="2892" s="104" customFormat="1"/>
    <row r="2893" s="104" customFormat="1"/>
    <row r="2894" s="104" customFormat="1"/>
    <row r="2895" s="104" customFormat="1"/>
    <row r="2896" s="104" customFormat="1"/>
    <row r="2897" s="104" customFormat="1"/>
    <row r="2898" s="104" customFormat="1"/>
    <row r="2899" s="104" customFormat="1"/>
    <row r="2900" s="104" customFormat="1"/>
    <row r="2901" s="104" customFormat="1"/>
    <row r="2902" s="104" customFormat="1"/>
    <row r="2903" s="104" customFormat="1"/>
    <row r="2904" s="104" customFormat="1"/>
    <row r="2905" s="104" customFormat="1"/>
    <row r="2906" s="104" customFormat="1"/>
    <row r="2907" s="104" customFormat="1"/>
    <row r="2908" s="104" customFormat="1"/>
    <row r="2909" s="104" customFormat="1"/>
    <row r="2910" s="104" customFormat="1"/>
    <row r="2911" s="104" customFormat="1"/>
    <row r="2912" s="104" customFormat="1"/>
    <row r="2913" s="104" customFormat="1"/>
    <row r="2914" s="104" customFormat="1"/>
    <row r="2915" s="104" customFormat="1"/>
    <row r="2916" s="104" customFormat="1"/>
    <row r="2917" s="104" customFormat="1"/>
    <row r="2918" s="104" customFormat="1"/>
    <row r="2919" s="104" customFormat="1"/>
    <row r="2920" s="104" customFormat="1"/>
    <row r="2921" s="104" customFormat="1"/>
    <row r="2922" s="104" customFormat="1"/>
    <row r="2923" s="104" customFormat="1"/>
    <row r="2924" s="104" customFormat="1"/>
    <row r="2925" s="104" customFormat="1"/>
    <row r="2926" s="104" customFormat="1"/>
    <row r="2927" s="104" customFormat="1"/>
    <row r="2928" s="104" customFormat="1"/>
    <row r="2929" s="104" customFormat="1"/>
    <row r="2930" s="104" customFormat="1"/>
    <row r="2931" s="104" customFormat="1"/>
    <row r="2932" s="104" customFormat="1"/>
    <row r="2933" s="104" customFormat="1"/>
    <row r="2934" s="104" customFormat="1"/>
    <row r="2935" s="104" customFormat="1"/>
    <row r="2936" s="104" customFormat="1"/>
    <row r="2937" s="104" customFormat="1"/>
    <row r="2938" s="104" customFormat="1"/>
    <row r="2939" s="104" customFormat="1"/>
    <row r="2940" s="104" customFormat="1"/>
    <row r="2941" s="104" customFormat="1"/>
    <row r="2942" s="104" customFormat="1"/>
    <row r="2943" s="104" customFormat="1"/>
    <row r="2944" s="104" customFormat="1"/>
    <row r="2945" s="104" customFormat="1"/>
    <row r="2946" s="104" customFormat="1"/>
    <row r="2947" s="104" customFormat="1"/>
    <row r="2948" s="104" customFormat="1"/>
    <row r="2949" s="104" customFormat="1"/>
    <row r="2950" s="104" customFormat="1"/>
    <row r="2951" s="104" customFormat="1"/>
    <row r="2952" s="104" customFormat="1"/>
    <row r="2953" s="104" customFormat="1"/>
    <row r="2954" s="104" customFormat="1"/>
    <row r="2955" s="104" customFormat="1"/>
    <row r="2956" s="104" customFormat="1"/>
    <row r="2957" s="104" customFormat="1"/>
    <row r="2958" s="104" customFormat="1"/>
    <row r="2959" s="104" customFormat="1"/>
    <row r="2960" s="104" customFormat="1"/>
    <row r="2961" s="104" customFormat="1"/>
    <row r="2962" s="104" customFormat="1"/>
    <row r="2963" s="104" customFormat="1"/>
    <row r="2964" s="104" customFormat="1"/>
    <row r="2965" s="104" customFormat="1"/>
    <row r="2966" s="104" customFormat="1"/>
    <row r="2967" s="104" customFormat="1"/>
    <row r="2968" s="104" customFormat="1"/>
    <row r="2969" s="104" customFormat="1"/>
    <row r="2970" s="104" customFormat="1"/>
    <row r="2971" s="104" customFormat="1"/>
    <row r="2972" s="104" customFormat="1"/>
    <row r="2973" s="104" customFormat="1"/>
    <row r="2974" s="104" customFormat="1"/>
    <row r="2975" s="104" customFormat="1"/>
    <row r="2976" s="104" customFormat="1"/>
    <row r="2977" s="104" customFormat="1"/>
    <row r="2978" s="104" customFormat="1"/>
    <row r="2979" s="104" customFormat="1"/>
    <row r="2980" s="104" customFormat="1"/>
    <row r="2981" s="104" customFormat="1"/>
    <row r="2982" s="104" customFormat="1"/>
    <row r="2983" s="104" customFormat="1"/>
    <row r="2984" s="104" customFormat="1"/>
    <row r="2985" s="104" customFormat="1"/>
    <row r="2986" s="104" customFormat="1"/>
    <row r="2987" s="104" customFormat="1"/>
    <row r="2988" s="104" customFormat="1"/>
    <row r="2989" s="104" customFormat="1"/>
    <row r="2990" s="104" customFormat="1"/>
    <row r="2991" s="104" customFormat="1"/>
    <row r="2992" s="104" customFormat="1"/>
    <row r="2993" s="104" customFormat="1"/>
    <row r="2994" s="104" customFormat="1"/>
    <row r="2995" s="104" customFormat="1"/>
    <row r="2996" s="104" customFormat="1"/>
    <row r="2997" s="104" customFormat="1"/>
    <row r="2998" s="104" customFormat="1"/>
    <row r="2999" s="104" customFormat="1"/>
    <row r="3000" s="104" customFormat="1"/>
    <row r="3001" s="104" customFormat="1"/>
    <row r="3002" s="104" customFormat="1"/>
    <row r="3003" s="104" customFormat="1"/>
    <row r="3004" s="104" customFormat="1"/>
    <row r="3005" s="104" customFormat="1"/>
    <row r="3006" s="104" customFormat="1"/>
    <row r="3007" s="104" customFormat="1"/>
    <row r="3008" s="104" customFormat="1"/>
    <row r="3009" s="104" customFormat="1"/>
    <row r="3010" s="104" customFormat="1"/>
    <row r="3011" s="104" customFormat="1"/>
    <row r="3012" s="104" customFormat="1"/>
    <row r="3013" s="104" customFormat="1"/>
    <row r="3014" s="104" customFormat="1"/>
    <row r="3015" s="104" customFormat="1"/>
    <row r="3016" s="104" customFormat="1"/>
    <row r="3017" s="104" customFormat="1"/>
    <row r="3018" s="104" customFormat="1"/>
    <row r="3019" s="104" customFormat="1"/>
    <row r="3020" s="104" customFormat="1"/>
    <row r="3021" s="104" customFormat="1"/>
    <row r="3022" s="104" customFormat="1"/>
    <row r="3023" s="104" customFormat="1"/>
    <row r="3024" s="104" customFormat="1"/>
    <row r="3025" s="104" customFormat="1"/>
    <row r="3026" s="104" customFormat="1"/>
    <row r="3027" s="104" customFormat="1"/>
    <row r="3028" s="104" customFormat="1"/>
    <row r="3029" s="104" customFormat="1"/>
    <row r="3030" s="104" customFormat="1"/>
    <row r="3031" s="104" customFormat="1"/>
    <row r="3032" s="104" customFormat="1"/>
    <row r="3033" s="104" customFormat="1"/>
    <row r="3034" s="104" customFormat="1"/>
    <row r="3035" s="104" customFormat="1"/>
    <row r="3036" s="104" customFormat="1"/>
    <row r="3037" s="104" customFormat="1"/>
    <row r="3038" s="104" customFormat="1"/>
    <row r="3039" s="104" customFormat="1"/>
    <row r="3040" s="104" customFormat="1"/>
    <row r="3041" s="104" customFormat="1"/>
    <row r="3042" s="104" customFormat="1"/>
    <row r="3043" s="104" customFormat="1"/>
    <row r="3044" s="104" customFormat="1"/>
    <row r="3045" s="104" customFormat="1"/>
    <row r="3046" s="104" customFormat="1"/>
    <row r="3047" s="104" customFormat="1"/>
    <row r="3048" s="104" customFormat="1"/>
    <row r="3049" s="104" customFormat="1"/>
    <row r="3050" s="104" customFormat="1"/>
    <row r="3051" s="104" customFormat="1"/>
    <row r="3052" s="104" customFormat="1"/>
    <row r="3053" s="104" customFormat="1"/>
    <row r="3054" s="104" customFormat="1"/>
    <row r="3055" s="104" customFormat="1"/>
    <row r="3056" s="104" customFormat="1"/>
    <row r="3057" s="104" customFormat="1"/>
    <row r="3058" s="104" customFormat="1"/>
    <row r="3059" s="104" customFormat="1"/>
    <row r="3060" s="104" customFormat="1"/>
    <row r="3061" s="104" customFormat="1"/>
    <row r="3062" s="104" customFormat="1"/>
    <row r="3063" s="104" customFormat="1"/>
    <row r="3064" s="104" customFormat="1"/>
    <row r="3065" s="104" customFormat="1"/>
    <row r="3066" s="104" customFormat="1"/>
    <row r="3067" s="104" customFormat="1"/>
    <row r="3068" s="104" customFormat="1"/>
    <row r="3069" s="104" customFormat="1"/>
    <row r="3070" s="104" customFormat="1"/>
    <row r="3071" s="104" customFormat="1"/>
    <row r="3072" s="104" customFormat="1"/>
    <row r="3073" s="104" customFormat="1"/>
    <row r="3074" s="104" customFormat="1"/>
    <row r="3075" s="104" customFormat="1"/>
    <row r="3076" s="104" customFormat="1"/>
    <row r="3077" s="104" customFormat="1"/>
    <row r="3078" s="104" customFormat="1"/>
    <row r="3079" s="104" customFormat="1"/>
    <row r="3080" s="104" customFormat="1"/>
    <row r="3081" s="104" customFormat="1"/>
    <row r="3082" s="104" customFormat="1"/>
    <row r="3083" s="104" customFormat="1"/>
    <row r="3084" s="104" customFormat="1"/>
    <row r="3085" s="104" customFormat="1"/>
    <row r="3086" s="104" customFormat="1"/>
    <row r="3087" s="104" customFormat="1"/>
    <row r="3088" s="104" customFormat="1"/>
    <row r="3089" s="104" customFormat="1"/>
    <row r="3090" s="104" customFormat="1"/>
    <row r="3091" s="104" customFormat="1"/>
    <row r="3092" s="104" customFormat="1"/>
    <row r="3093" s="104" customFormat="1"/>
    <row r="3094" s="104" customFormat="1"/>
    <row r="3095" s="104" customFormat="1"/>
    <row r="3096" s="104" customFormat="1"/>
    <row r="3097" s="104" customFormat="1"/>
    <row r="3098" s="104" customFormat="1"/>
    <row r="3099" s="104" customFormat="1"/>
    <row r="3100" s="104" customFormat="1"/>
    <row r="3101" s="104" customFormat="1"/>
    <row r="3102" s="104" customFormat="1"/>
    <row r="3103" s="104" customFormat="1"/>
    <row r="3104" s="104" customFormat="1"/>
    <row r="3105" s="104" customFormat="1"/>
    <row r="3106" s="104" customFormat="1"/>
    <row r="3107" s="104" customFormat="1"/>
    <row r="3108" s="104" customFormat="1"/>
    <row r="3109" s="104" customFormat="1"/>
    <row r="3110" s="104" customFormat="1"/>
    <row r="3111" s="104" customFormat="1"/>
    <row r="3112" s="104" customFormat="1"/>
    <row r="3113" s="104" customFormat="1"/>
    <row r="3114" s="104" customFormat="1"/>
    <row r="3115" s="104" customFormat="1"/>
    <row r="3116" s="104" customFormat="1"/>
    <row r="3117" s="104" customFormat="1"/>
    <row r="3118" s="104" customFormat="1"/>
    <row r="3119" s="104" customFormat="1"/>
    <row r="3120" s="104" customFormat="1"/>
    <row r="3121" s="104" customFormat="1"/>
    <row r="3122" s="104" customFormat="1"/>
    <row r="3123" s="104" customFormat="1"/>
    <row r="3124" s="104" customFormat="1"/>
    <row r="3125" s="104" customFormat="1"/>
    <row r="3126" s="104" customFormat="1"/>
    <row r="3127" s="104" customFormat="1"/>
    <row r="3128" s="104" customFormat="1"/>
    <row r="3129" s="104" customFormat="1"/>
    <row r="3130" s="104" customFormat="1"/>
    <row r="3131" s="104" customFormat="1"/>
    <row r="3132" s="104" customFormat="1"/>
    <row r="3133" s="104" customFormat="1"/>
    <row r="3134" s="104" customFormat="1"/>
    <row r="3135" s="104" customFormat="1"/>
    <row r="3136" s="104" customFormat="1"/>
    <row r="3137" s="104" customFormat="1"/>
    <row r="3138" s="104" customFormat="1"/>
    <row r="3139" s="104" customFormat="1"/>
    <row r="3140" s="104" customFormat="1"/>
    <row r="3141" s="104" customFormat="1"/>
    <row r="3142" s="104" customFormat="1"/>
    <row r="3143" s="104" customFormat="1"/>
    <row r="3144" s="104" customFormat="1"/>
    <row r="3145" s="104" customFormat="1"/>
    <row r="3146" s="104" customFormat="1"/>
    <row r="3147" s="104" customFormat="1"/>
    <row r="3148" s="104" customFormat="1"/>
    <row r="3149" s="104" customFormat="1"/>
    <row r="3150" s="104" customFormat="1"/>
    <row r="3151" s="104" customFormat="1"/>
    <row r="3152" s="104" customFormat="1"/>
    <row r="3153" s="104" customFormat="1"/>
    <row r="3154" s="104" customFormat="1"/>
    <row r="3155" s="104" customFormat="1"/>
    <row r="3156" s="104" customFormat="1"/>
    <row r="3157" s="104" customFormat="1"/>
    <row r="3158" s="104" customFormat="1"/>
    <row r="3159" s="104" customFormat="1"/>
    <row r="3160" s="104" customFormat="1"/>
    <row r="3161" s="104" customFormat="1"/>
    <row r="3162" s="104" customFormat="1"/>
    <row r="3163" s="104" customFormat="1"/>
    <row r="3164" s="104" customFormat="1"/>
    <row r="3165" s="104" customFormat="1"/>
    <row r="3166" s="104" customFormat="1"/>
    <row r="3167" s="104" customFormat="1"/>
    <row r="3168" s="104" customFormat="1"/>
    <row r="3169" s="104" customFormat="1"/>
    <row r="3170" s="104" customFormat="1"/>
    <row r="3171" s="104" customFormat="1"/>
    <row r="3172" s="104" customFormat="1"/>
    <row r="3173" s="104" customFormat="1"/>
    <row r="3174" s="104" customFormat="1"/>
    <row r="3175" s="104" customFormat="1"/>
    <row r="3176" s="104" customFormat="1"/>
    <row r="3177" s="104" customFormat="1"/>
    <row r="3178" s="104" customFormat="1"/>
    <row r="3179" s="104" customFormat="1"/>
    <row r="3180" s="104" customFormat="1"/>
    <row r="3181" s="104" customFormat="1"/>
    <row r="3182" s="104" customFormat="1"/>
    <row r="3183" s="104" customFormat="1"/>
    <row r="3184" s="104" customFormat="1"/>
    <row r="3185" s="104" customFormat="1"/>
    <row r="3186" s="104" customFormat="1"/>
    <row r="3187" s="104" customFormat="1"/>
    <row r="3188" s="104" customFormat="1"/>
    <row r="3189" s="104" customFormat="1"/>
    <row r="3190" s="104" customFormat="1"/>
    <row r="3191" s="104" customFormat="1"/>
    <row r="3192" s="104" customFormat="1"/>
    <row r="3193" s="104" customFormat="1"/>
    <row r="3194" s="104" customFormat="1"/>
    <row r="3195" s="104" customFormat="1"/>
    <row r="3196" s="104" customFormat="1"/>
    <row r="3197" s="104" customFormat="1"/>
    <row r="3198" s="104" customFormat="1"/>
    <row r="3199" s="104" customFormat="1"/>
    <row r="3200" s="104" customFormat="1"/>
    <row r="3201" s="104" customFormat="1"/>
    <row r="3202" s="104" customFormat="1"/>
    <row r="3203" s="104" customFormat="1"/>
    <row r="3204" s="104" customFormat="1"/>
    <row r="3205" s="104" customFormat="1"/>
    <row r="3206" s="104" customFormat="1"/>
    <row r="3207" s="104" customFormat="1"/>
    <row r="3208" s="104" customFormat="1"/>
    <row r="3209" s="104" customFormat="1"/>
    <row r="3210" s="104" customFormat="1"/>
    <row r="3211" s="104" customFormat="1"/>
    <row r="3212" s="104" customFormat="1"/>
    <row r="3213" s="104" customFormat="1"/>
    <row r="3214" s="104" customFormat="1"/>
    <row r="3215" s="104" customFormat="1"/>
    <row r="3216" s="104" customFormat="1"/>
    <row r="3217" s="104" customFormat="1"/>
    <row r="3218" s="104" customFormat="1"/>
    <row r="3219" s="104" customFormat="1"/>
    <row r="3220" s="104" customFormat="1"/>
    <row r="3221" s="104" customFormat="1"/>
    <row r="3222" s="104" customFormat="1"/>
    <row r="3223" s="104" customFormat="1"/>
    <row r="3224" s="104" customFormat="1"/>
    <row r="3225" s="104" customFormat="1"/>
    <row r="3226" s="104" customFormat="1"/>
    <row r="3227" s="104" customFormat="1"/>
    <row r="3228" s="104" customFormat="1"/>
    <row r="3229" s="104" customFormat="1"/>
    <row r="3230" s="104" customFormat="1"/>
    <row r="3231" s="104" customFormat="1"/>
    <row r="3232" s="104" customFormat="1"/>
    <row r="3233" s="104" customFormat="1"/>
    <row r="3234" s="104" customFormat="1"/>
    <row r="3235" s="104" customFormat="1"/>
    <row r="3236" s="104" customFormat="1"/>
    <row r="3237" s="104" customFormat="1"/>
    <row r="3238" s="104" customFormat="1"/>
    <row r="3239" s="104" customFormat="1"/>
    <row r="3240" s="104" customFormat="1"/>
    <row r="3241" s="104" customFormat="1"/>
    <row r="3242" s="104" customFormat="1"/>
    <row r="3243" s="104" customFormat="1"/>
    <row r="3244" s="104" customFormat="1"/>
    <row r="3245" s="104" customFormat="1"/>
    <row r="3246" s="104" customFormat="1"/>
    <row r="3247" s="104" customFormat="1"/>
    <row r="3248" s="104" customFormat="1"/>
    <row r="3249" s="104" customFormat="1"/>
    <row r="3250" s="104" customFormat="1"/>
    <row r="3251" s="104" customFormat="1"/>
    <row r="3252" s="104" customFormat="1"/>
    <row r="3253" s="104" customFormat="1"/>
    <row r="3254" s="104" customFormat="1"/>
    <row r="3255" s="104" customFormat="1"/>
    <row r="3256" s="104" customFormat="1"/>
    <row r="3257" s="104" customFormat="1"/>
    <row r="3258" s="104" customFormat="1"/>
    <row r="3259" s="104" customFormat="1"/>
    <row r="3260" s="104" customFormat="1"/>
    <row r="3261" s="104" customFormat="1"/>
    <row r="3262" s="104" customFormat="1"/>
    <row r="3263" s="104" customFormat="1"/>
    <row r="3264" s="104" customFormat="1"/>
    <row r="3265" s="104" customFormat="1"/>
    <row r="3266" s="104" customFormat="1"/>
    <row r="3267" s="104" customFormat="1"/>
    <row r="3268" s="104" customFormat="1"/>
    <row r="3269" s="104" customFormat="1"/>
    <row r="3270" s="104" customFormat="1"/>
    <row r="3271" s="104" customFormat="1"/>
    <row r="3272" s="104" customFormat="1"/>
    <row r="3273" s="104" customFormat="1"/>
    <row r="3274" s="104" customFormat="1"/>
    <row r="3275" s="104" customFormat="1"/>
    <row r="3276" s="104" customFormat="1"/>
    <row r="3277" s="104" customFormat="1"/>
    <row r="3278" s="104" customFormat="1"/>
    <row r="3279" s="104" customFormat="1"/>
    <row r="3280" s="104" customFormat="1"/>
    <row r="3281" s="104" customFormat="1"/>
    <row r="3282" s="104" customFormat="1"/>
    <row r="3283" s="104" customFormat="1"/>
    <row r="3284" s="104" customFormat="1"/>
    <row r="3285" s="104" customFormat="1"/>
    <row r="3286" s="104" customFormat="1"/>
    <row r="3287" s="104" customFormat="1"/>
    <row r="3288" s="104" customFormat="1"/>
    <row r="3289" s="104" customFormat="1"/>
    <row r="3290" s="104" customFormat="1"/>
    <row r="3291" s="104" customFormat="1"/>
    <row r="3292" s="104" customFormat="1"/>
    <row r="3293" s="104" customFormat="1"/>
    <row r="3294" s="104" customFormat="1"/>
    <row r="3295" s="104" customFormat="1"/>
    <row r="3296" s="104" customFormat="1"/>
    <row r="3297" s="104" customFormat="1"/>
    <row r="3298" s="104" customFormat="1"/>
    <row r="3299" s="104" customFormat="1"/>
    <row r="3300" s="104" customFormat="1"/>
    <row r="3301" s="104" customFormat="1"/>
    <row r="3302" s="104" customFormat="1"/>
    <row r="3303" s="104" customFormat="1"/>
    <row r="3304" s="104" customFormat="1"/>
    <row r="3305" s="104" customFormat="1"/>
    <row r="3306" s="104" customFormat="1"/>
    <row r="3307" s="104" customFormat="1"/>
    <row r="3308" s="104" customFormat="1"/>
    <row r="3309" s="104" customFormat="1"/>
    <row r="3310" s="104" customFormat="1"/>
    <row r="3311" s="104" customFormat="1"/>
    <row r="3312" s="104" customFormat="1"/>
    <row r="3313" s="104" customFormat="1"/>
    <row r="3314" s="104" customFormat="1"/>
    <row r="3315" s="104" customFormat="1"/>
    <row r="3316" s="104" customFormat="1"/>
    <row r="3317" s="104" customFormat="1"/>
    <row r="3318" s="104" customFormat="1"/>
    <row r="3319" s="104" customFormat="1"/>
    <row r="3320" s="104" customFormat="1"/>
    <row r="3321" s="104" customFormat="1"/>
    <row r="3322" s="104" customFormat="1"/>
    <row r="3323" s="104" customFormat="1"/>
    <row r="3324" s="104" customFormat="1"/>
    <row r="3325" s="104" customFormat="1"/>
    <row r="3326" s="104" customFormat="1"/>
    <row r="3327" s="104" customFormat="1"/>
    <row r="3328" s="104" customFormat="1"/>
    <row r="3329" s="104" customFormat="1"/>
    <row r="3330" s="104" customFormat="1"/>
    <row r="3331" s="104" customFormat="1"/>
    <row r="3332" s="104" customFormat="1"/>
    <row r="3333" s="104" customFormat="1"/>
    <row r="3334" s="104" customFormat="1"/>
    <row r="3335" s="104" customFormat="1"/>
    <row r="3336" s="104" customFormat="1"/>
    <row r="3337" s="104" customFormat="1"/>
    <row r="3338" s="104" customFormat="1"/>
    <row r="3339" s="104" customFormat="1"/>
    <row r="3340" s="104" customFormat="1"/>
    <row r="3341" s="104" customFormat="1"/>
    <row r="3342" s="104" customFormat="1"/>
    <row r="3343" s="104" customFormat="1"/>
    <row r="3344" s="104" customFormat="1"/>
    <row r="3345" s="104" customFormat="1"/>
    <row r="3346" s="104" customFormat="1"/>
    <row r="3347" s="104" customFormat="1"/>
    <row r="3348" s="104" customFormat="1"/>
    <row r="3349" s="104" customFormat="1"/>
    <row r="3350" s="104" customFormat="1"/>
    <row r="3351" s="104" customFormat="1"/>
    <row r="3352" s="104" customFormat="1"/>
    <row r="3353" s="104" customFormat="1"/>
    <row r="3354" s="104" customFormat="1"/>
    <row r="3355" s="104" customFormat="1"/>
    <row r="3356" s="104" customFormat="1"/>
    <row r="3357" s="104" customFormat="1"/>
    <row r="3358" s="104" customFormat="1"/>
    <row r="3359" s="104" customFormat="1"/>
    <row r="3360" s="104" customFormat="1"/>
    <row r="3361" s="104" customFormat="1"/>
    <row r="3362" s="104" customFormat="1"/>
    <row r="3363" s="104" customFormat="1"/>
    <row r="3364" s="104" customFormat="1"/>
    <row r="3365" s="104" customFormat="1"/>
    <row r="3366" s="104" customFormat="1"/>
    <row r="3367" s="104" customFormat="1"/>
    <row r="3368" s="104" customFormat="1"/>
    <row r="3369" s="104" customFormat="1"/>
    <row r="3370" s="104" customFormat="1"/>
    <row r="3371" s="104" customFormat="1"/>
    <row r="3372" s="104" customFormat="1"/>
    <row r="3373" s="104" customFormat="1"/>
    <row r="3374" s="104" customFormat="1"/>
    <row r="3375" s="104" customFormat="1"/>
    <row r="3376" s="104" customFormat="1"/>
    <row r="3377" s="104" customFormat="1"/>
    <row r="3378" s="104" customFormat="1"/>
    <row r="3379" s="104" customFormat="1"/>
    <row r="3380" s="104" customFormat="1"/>
    <row r="3381" s="104" customFormat="1"/>
    <row r="3382" s="104" customFormat="1"/>
    <row r="3383" s="104" customFormat="1"/>
    <row r="3384" s="104" customFormat="1"/>
    <row r="3385" s="104" customFormat="1"/>
    <row r="3386" s="104" customFormat="1"/>
    <row r="3387" s="104" customFormat="1"/>
    <row r="3388" s="104" customFormat="1"/>
    <row r="3389" s="104" customFormat="1"/>
    <row r="3390" s="104" customFormat="1"/>
    <row r="3391" s="104" customFormat="1"/>
    <row r="3392" s="104" customFormat="1"/>
    <row r="3393" s="104" customFormat="1"/>
    <row r="3394" s="104" customFormat="1"/>
    <row r="3395" s="104" customFormat="1"/>
    <row r="3396" s="104" customFormat="1"/>
    <row r="3397" s="104" customFormat="1"/>
    <row r="3398" s="104" customFormat="1"/>
    <row r="3399" s="104" customFormat="1"/>
    <row r="3400" s="104" customFormat="1"/>
    <row r="3401" s="104" customFormat="1"/>
    <row r="3402" s="104" customFormat="1"/>
    <row r="3403" s="104" customFormat="1"/>
    <row r="3404" s="104" customFormat="1"/>
    <row r="3405" s="104" customFormat="1"/>
    <row r="3406" s="104" customFormat="1"/>
    <row r="3407" s="104" customFormat="1"/>
    <row r="3408" s="104" customFormat="1"/>
    <row r="3409" s="104" customFormat="1"/>
    <row r="3410" s="104" customFormat="1"/>
    <row r="3411" s="104" customFormat="1"/>
    <row r="3412" s="104" customFormat="1"/>
    <row r="3413" s="104" customFormat="1"/>
    <row r="3414" s="104" customFormat="1"/>
    <row r="3415" s="104" customFormat="1"/>
    <row r="3416" s="104" customFormat="1"/>
    <row r="3417" s="104" customFormat="1"/>
    <row r="3418" s="104" customFormat="1"/>
    <row r="3419" s="104" customFormat="1"/>
    <row r="3420" s="104" customFormat="1"/>
    <row r="3421" s="104" customFormat="1"/>
    <row r="3422" s="104" customFormat="1"/>
    <row r="3423" s="104" customFormat="1"/>
    <row r="3424" s="104" customFormat="1"/>
    <row r="3425" s="104" customFormat="1"/>
    <row r="3426" s="104" customFormat="1"/>
    <row r="3427" s="104" customFormat="1"/>
    <row r="3428" s="104" customFormat="1"/>
    <row r="3429" s="104" customFormat="1"/>
    <row r="3430" s="104" customFormat="1"/>
    <row r="3431" s="104" customFormat="1"/>
    <row r="3432" s="104" customFormat="1"/>
    <row r="3433" s="104" customFormat="1"/>
    <row r="3434" s="104" customFormat="1"/>
    <row r="3435" s="104" customFormat="1"/>
    <row r="3436" s="104" customFormat="1"/>
    <row r="3437" s="104" customFormat="1"/>
    <row r="3438" s="104" customFormat="1"/>
    <row r="3439" s="104" customFormat="1"/>
    <row r="3440" s="104" customFormat="1"/>
    <row r="3441" s="104" customFormat="1"/>
    <row r="3442" s="104" customFormat="1"/>
    <row r="3443" s="104" customFormat="1"/>
    <row r="3444" s="104" customFormat="1"/>
    <row r="3445" s="104" customFormat="1"/>
    <row r="3446" s="104" customFormat="1"/>
    <row r="3447" s="104" customFormat="1"/>
    <row r="3448" s="104" customFormat="1"/>
    <row r="3449" s="104" customFormat="1"/>
    <row r="3450" s="104" customFormat="1"/>
    <row r="3451" s="104" customFormat="1"/>
    <row r="3452" s="104" customFormat="1"/>
    <row r="3453" s="104" customFormat="1"/>
    <row r="3454" s="104" customFormat="1"/>
    <row r="3455" s="104" customFormat="1"/>
    <row r="3456" s="104" customFormat="1"/>
    <row r="3457" s="104" customFormat="1"/>
    <row r="3458" s="104" customFormat="1"/>
    <row r="3459" s="104" customFormat="1"/>
    <row r="3460" s="104" customFormat="1"/>
    <row r="3461" s="104" customFormat="1"/>
    <row r="3462" s="104" customFormat="1"/>
    <row r="3463" s="104" customFormat="1"/>
    <row r="3464" s="104" customFormat="1"/>
    <row r="3465" s="104" customFormat="1"/>
    <row r="3466" s="104" customFormat="1"/>
    <row r="3467" s="104" customFormat="1"/>
    <row r="3468" s="104" customFormat="1"/>
    <row r="3469" s="104" customFormat="1"/>
    <row r="3470" s="104" customFormat="1"/>
    <row r="3471" s="104" customFormat="1"/>
    <row r="3472" s="104" customFormat="1"/>
    <row r="3473" s="104" customFormat="1"/>
    <row r="3474" s="104" customFormat="1"/>
    <row r="3475" s="104" customFormat="1"/>
    <row r="3476" s="104" customFormat="1"/>
    <row r="3477" s="104" customFormat="1"/>
    <row r="3478" s="104" customFormat="1"/>
    <row r="3479" s="104" customFormat="1"/>
    <row r="3480" s="104" customFormat="1"/>
    <row r="3481" s="104" customFormat="1"/>
    <row r="3482" s="104" customFormat="1"/>
    <row r="3483" s="104" customFormat="1"/>
    <row r="3484" s="104" customFormat="1"/>
    <row r="3485" s="104" customFormat="1"/>
    <row r="3486" s="104" customFormat="1"/>
    <row r="3487" s="104" customFormat="1"/>
    <row r="3488" s="104" customFormat="1"/>
    <row r="3489" s="104" customFormat="1"/>
    <row r="3490" s="104" customFormat="1"/>
    <row r="3491" s="104" customFormat="1"/>
    <row r="3492" s="104" customFormat="1"/>
    <row r="3493" s="104" customFormat="1"/>
    <row r="3494" s="104" customFormat="1"/>
    <row r="3495" s="104" customFormat="1"/>
    <row r="3496" s="104" customFormat="1"/>
    <row r="3497" s="104" customFormat="1"/>
    <row r="3498" s="104" customFormat="1"/>
    <row r="3499" s="104" customFormat="1"/>
    <row r="3500" s="104" customFormat="1"/>
    <row r="3501" s="104" customFormat="1"/>
    <row r="3502" s="104" customFormat="1"/>
    <row r="3503" s="104" customFormat="1"/>
    <row r="3504" s="104" customFormat="1"/>
    <row r="3505" s="104" customFormat="1"/>
    <row r="3506" s="104" customFormat="1"/>
    <row r="3507" s="104" customFormat="1"/>
    <row r="3508" s="104" customFormat="1"/>
    <row r="3509" s="104" customFormat="1"/>
    <row r="3510" s="104" customFormat="1"/>
    <row r="3511" s="104" customFormat="1"/>
    <row r="3512" s="104" customFormat="1"/>
    <row r="3513" s="104" customFormat="1"/>
    <row r="3514" s="104" customFormat="1"/>
    <row r="3515" s="104" customFormat="1"/>
    <row r="3516" s="104" customFormat="1"/>
    <row r="3517" s="104" customFormat="1"/>
    <row r="3518" s="104" customFormat="1"/>
    <row r="3519" s="104" customFormat="1"/>
    <row r="3520" s="104" customFormat="1"/>
    <row r="3521" s="104" customFormat="1"/>
    <row r="3522" s="104" customFormat="1"/>
    <row r="3523" s="104" customFormat="1"/>
    <row r="3524" s="104" customFormat="1"/>
    <row r="3525" s="104" customFormat="1"/>
    <row r="3526" s="104" customFormat="1"/>
    <row r="3527" s="104" customFormat="1"/>
    <row r="3528" s="104" customFormat="1"/>
    <row r="3529" s="104" customFormat="1"/>
    <row r="3530" s="104" customFormat="1"/>
    <row r="3531" s="104" customFormat="1"/>
    <row r="3532" s="104" customFormat="1"/>
    <row r="3533" s="104" customFormat="1"/>
    <row r="3534" s="104" customFormat="1"/>
    <row r="3535" s="104" customFormat="1"/>
    <row r="3536" s="104" customFormat="1"/>
    <row r="3537" s="104" customFormat="1"/>
    <row r="3538" s="104" customFormat="1"/>
    <row r="3539" s="104" customFormat="1"/>
    <row r="3540" s="104" customFormat="1"/>
    <row r="3541" s="104" customFormat="1"/>
    <row r="3542" s="104" customFormat="1"/>
    <row r="3543" s="104" customFormat="1"/>
    <row r="3544" s="104" customFormat="1"/>
    <row r="3545" s="104" customFormat="1"/>
    <row r="3546" s="104" customFormat="1"/>
    <row r="3547" s="104" customFormat="1"/>
    <row r="3548" s="104" customFormat="1"/>
    <row r="3549" s="104" customFormat="1"/>
    <row r="3550" s="104" customFormat="1"/>
    <row r="3551" s="104" customFormat="1"/>
    <row r="3552" s="104" customFormat="1"/>
    <row r="3553" s="104" customFormat="1"/>
    <row r="3554" s="104" customFormat="1"/>
    <row r="3555" s="104" customFormat="1"/>
    <row r="3556" s="104" customFormat="1"/>
    <row r="3557" s="104" customFormat="1"/>
    <row r="3558" s="104" customFormat="1"/>
    <row r="3559" s="104" customFormat="1"/>
    <row r="3560" s="104" customFormat="1"/>
    <row r="3561" s="104" customFormat="1"/>
    <row r="3562" s="104" customFormat="1"/>
    <row r="3563" s="104" customFormat="1"/>
    <row r="3564" s="104" customFormat="1"/>
    <row r="3565" s="104" customFormat="1"/>
    <row r="3566" s="104" customFormat="1"/>
    <row r="3567" s="104" customFormat="1"/>
    <row r="3568" s="104" customFormat="1"/>
    <row r="3569" s="104" customFormat="1"/>
    <row r="3570" s="104" customFormat="1"/>
    <row r="3571" s="104" customFormat="1"/>
    <row r="3572" s="104" customFormat="1"/>
    <row r="3573" s="104" customFormat="1"/>
    <row r="3574" s="104" customFormat="1"/>
    <row r="3575" s="104" customFormat="1"/>
    <row r="3576" s="104" customFormat="1"/>
    <row r="3577" s="104" customFormat="1"/>
    <row r="3578" s="104" customFormat="1"/>
    <row r="3579" s="104" customFormat="1"/>
    <row r="3580" s="104" customFormat="1"/>
    <row r="3581" s="104" customFormat="1"/>
    <row r="3582" s="104" customFormat="1"/>
    <row r="3583" s="104" customFormat="1"/>
    <row r="3584" s="104" customFormat="1"/>
    <row r="3585" s="104" customFormat="1"/>
    <row r="3586" s="104" customFormat="1"/>
    <row r="3587" s="104" customFormat="1"/>
    <row r="3588" s="104" customFormat="1"/>
    <row r="3589" s="104" customFormat="1"/>
    <row r="3590" s="104" customFormat="1"/>
    <row r="3591" s="104" customFormat="1"/>
    <row r="3592" s="104" customFormat="1"/>
    <row r="3593" s="104" customFormat="1"/>
    <row r="3594" s="104" customFormat="1"/>
    <row r="3595" s="104" customFormat="1"/>
    <row r="3596" s="104" customFormat="1"/>
    <row r="3597" s="104" customFormat="1"/>
    <row r="3598" s="104" customFormat="1"/>
    <row r="3599" s="104" customFormat="1"/>
    <row r="3600" s="104" customFormat="1"/>
    <row r="3601" s="104" customFormat="1"/>
    <row r="3602" s="104" customFormat="1"/>
    <row r="3603" s="104" customFormat="1"/>
    <row r="3604" s="104" customFormat="1"/>
    <row r="3605" s="104" customFormat="1"/>
    <row r="3606" s="104" customFormat="1"/>
    <row r="3607" s="104" customFormat="1"/>
    <row r="3608" s="104" customFormat="1"/>
    <row r="3609" s="104" customFormat="1"/>
    <row r="3610" s="104" customFormat="1"/>
    <row r="3611" s="104" customFormat="1"/>
    <row r="3612" s="104" customFormat="1"/>
    <row r="3613" s="104" customFormat="1"/>
    <row r="3614" s="104" customFormat="1"/>
    <row r="3615" s="104" customFormat="1"/>
    <row r="3616" s="104" customFormat="1"/>
    <row r="3617" s="104" customFormat="1"/>
    <row r="3618" s="104" customFormat="1"/>
    <row r="3619" s="104" customFormat="1"/>
    <row r="3620" s="104" customFormat="1"/>
    <row r="3621" s="104" customFormat="1"/>
    <row r="3622" s="104" customFormat="1"/>
    <row r="3623" s="104" customFormat="1"/>
    <row r="3624" s="104" customFormat="1"/>
    <row r="3625" s="104" customFormat="1"/>
    <row r="3626" s="104" customFormat="1"/>
    <row r="3627" s="104" customFormat="1"/>
    <row r="3628" s="104" customFormat="1"/>
    <row r="3629" s="104" customFormat="1"/>
    <row r="3630" s="104" customFormat="1"/>
    <row r="3631" s="104" customFormat="1"/>
    <row r="3632" s="104" customFormat="1"/>
    <row r="3633" s="104" customFormat="1"/>
    <row r="3634" s="104" customFormat="1"/>
    <row r="3635" s="104" customFormat="1"/>
    <row r="3636" s="104" customFormat="1"/>
    <row r="3637" s="104" customFormat="1"/>
    <row r="3638" s="104" customFormat="1"/>
    <row r="3639" s="104" customFormat="1"/>
    <row r="3640" s="104" customFormat="1"/>
    <row r="3641" s="104" customFormat="1"/>
    <row r="3642" s="104" customFormat="1"/>
    <row r="3643" s="104" customFormat="1"/>
    <row r="3644" s="104" customFormat="1"/>
    <row r="3645" s="104" customFormat="1"/>
    <row r="3646" s="104" customFormat="1"/>
    <row r="3647" s="104" customFormat="1"/>
    <row r="3648" s="104" customFormat="1"/>
    <row r="3649" s="104" customFormat="1"/>
    <row r="3650" s="104" customFormat="1"/>
    <row r="3651" s="104" customFormat="1"/>
    <row r="3652" s="104" customFormat="1"/>
    <row r="3653" s="104" customFormat="1"/>
    <row r="3654" s="104" customFormat="1"/>
    <row r="3655" s="104" customFormat="1"/>
    <row r="3656" s="104" customFormat="1"/>
    <row r="3657" s="104" customFormat="1"/>
    <row r="3658" s="104" customFormat="1"/>
    <row r="3659" s="104" customFormat="1"/>
    <row r="3660" s="104" customFormat="1"/>
    <row r="3661" s="104" customFormat="1"/>
    <row r="3662" s="104" customFormat="1"/>
    <row r="3663" s="104" customFormat="1"/>
    <row r="3664" s="104" customFormat="1"/>
    <row r="3665" s="104" customFormat="1"/>
    <row r="3666" s="104" customFormat="1"/>
    <row r="3667" s="104" customFormat="1"/>
    <row r="3668" s="104" customFormat="1"/>
    <row r="3669" s="104" customFormat="1"/>
    <row r="3670" s="104" customFormat="1"/>
    <row r="3671" s="104" customFormat="1"/>
    <row r="3672" s="104" customFormat="1"/>
    <row r="3673" s="104" customFormat="1"/>
    <row r="3674" s="104" customFormat="1"/>
    <row r="3675" s="104" customFormat="1"/>
    <row r="3676" s="104" customFormat="1"/>
    <row r="3677" s="104" customFormat="1"/>
    <row r="3678" s="104" customFormat="1"/>
    <row r="3679" s="104" customFormat="1"/>
    <row r="3680" s="104" customFormat="1"/>
    <row r="3681" s="104" customFormat="1"/>
    <row r="3682" s="104" customFormat="1"/>
    <row r="3683" s="104" customFormat="1"/>
    <row r="3684" s="104" customFormat="1"/>
    <row r="3685" s="104" customFormat="1"/>
    <row r="3686" s="104" customFormat="1"/>
    <row r="3687" s="104" customFormat="1"/>
    <row r="3688" s="104" customFormat="1"/>
    <row r="3689" s="104" customFormat="1"/>
    <row r="3690" s="104" customFormat="1"/>
    <row r="3691" s="104" customFormat="1"/>
    <row r="3692" s="104" customFormat="1"/>
    <row r="3693" s="104" customFormat="1"/>
    <row r="3694" s="104" customFormat="1"/>
    <row r="3695" s="104" customFormat="1"/>
    <row r="3696" s="104" customFormat="1"/>
    <row r="3697" s="104" customFormat="1"/>
    <row r="3698" s="104" customFormat="1"/>
    <row r="3699" s="104" customFormat="1"/>
    <row r="3700" s="104" customFormat="1"/>
    <row r="3701" s="104" customFormat="1"/>
    <row r="3702" s="104" customFormat="1"/>
    <row r="3703" s="104" customFormat="1"/>
    <row r="3704" s="104" customFormat="1"/>
    <row r="3705" s="104" customFormat="1"/>
    <row r="3706" s="104" customFormat="1"/>
    <row r="3707" s="104" customFormat="1"/>
    <row r="3708" s="104" customFormat="1"/>
    <row r="3709" s="104" customFormat="1"/>
    <row r="3710" s="104" customFormat="1"/>
    <row r="3711" s="104" customFormat="1"/>
    <row r="3712" s="104" customFormat="1"/>
    <row r="3713" s="104" customFormat="1"/>
    <row r="3714" s="104" customFormat="1"/>
    <row r="3715" s="104" customFormat="1"/>
    <row r="3716" s="104" customFormat="1"/>
    <row r="3717" s="104" customFormat="1"/>
    <row r="3718" s="104" customFormat="1"/>
    <row r="3719" s="104" customFormat="1"/>
    <row r="3720" s="104" customFormat="1"/>
    <row r="3721" s="104" customFormat="1"/>
    <row r="3722" s="104" customFormat="1"/>
    <row r="3723" s="104" customFormat="1"/>
    <row r="3724" s="104" customFormat="1"/>
    <row r="3725" s="104" customFormat="1"/>
    <row r="3726" s="104" customFormat="1"/>
    <row r="3727" s="104" customFormat="1"/>
    <row r="3728" s="104" customFormat="1"/>
    <row r="3729" s="104" customFormat="1"/>
    <row r="3730" s="104" customFormat="1"/>
    <row r="3731" s="104" customFormat="1"/>
    <row r="3732" s="104" customFormat="1"/>
    <row r="3733" s="104" customFormat="1"/>
    <row r="3734" s="104" customFormat="1"/>
    <row r="3735" s="104" customFormat="1"/>
    <row r="3736" s="104" customFormat="1"/>
    <row r="3737" s="104" customFormat="1"/>
    <row r="3738" s="104" customFormat="1"/>
    <row r="3739" s="104" customFormat="1"/>
    <row r="3740" s="104" customFormat="1"/>
    <row r="3741" s="104" customFormat="1"/>
    <row r="3742" s="104" customFormat="1"/>
    <row r="3743" s="104" customFormat="1"/>
    <row r="3744" s="104" customFormat="1"/>
    <row r="3745" s="104" customFormat="1"/>
    <row r="3746" s="104" customFormat="1"/>
    <row r="3747" s="104" customFormat="1"/>
    <row r="3748" s="104" customFormat="1"/>
    <row r="3749" s="104" customFormat="1"/>
    <row r="3750" s="104" customFormat="1"/>
    <row r="3751" s="104" customFormat="1"/>
    <row r="3752" s="104" customFormat="1"/>
    <row r="3753" s="104" customFormat="1"/>
    <row r="3754" s="104" customFormat="1"/>
    <row r="3755" s="104" customFormat="1"/>
    <row r="3756" s="104" customFormat="1"/>
    <row r="3757" s="104" customFormat="1"/>
    <row r="3758" s="104" customFormat="1"/>
    <row r="3759" s="104" customFormat="1"/>
    <row r="3760" s="104" customFormat="1"/>
    <row r="3761" s="104" customFormat="1"/>
    <row r="3762" s="104" customFormat="1"/>
    <row r="3763" s="104" customFormat="1"/>
    <row r="3764" s="104" customFormat="1"/>
    <row r="3765" s="104" customFormat="1"/>
    <row r="3766" s="104" customFormat="1"/>
    <row r="3767" s="104" customFormat="1"/>
    <row r="3768" s="104" customFormat="1"/>
    <row r="3769" s="104" customFormat="1"/>
    <row r="3770" s="104" customFormat="1"/>
    <row r="3771" s="104" customFormat="1"/>
    <row r="3772" s="104" customFormat="1"/>
    <row r="3773" s="104" customFormat="1"/>
    <row r="3774" s="104" customFormat="1"/>
    <row r="3775" s="104" customFormat="1"/>
    <row r="3776" s="104" customFormat="1"/>
    <row r="3777" s="104" customFormat="1"/>
    <row r="3778" s="104" customFormat="1"/>
    <row r="3779" s="104" customFormat="1"/>
    <row r="3780" s="104" customFormat="1"/>
    <row r="3781" s="104" customFormat="1"/>
    <row r="3782" s="104" customFormat="1"/>
    <row r="3783" s="104" customFormat="1"/>
    <row r="3784" s="104" customFormat="1"/>
    <row r="3785" s="104" customFormat="1"/>
    <row r="3786" s="104" customFormat="1"/>
    <row r="3787" s="104" customFormat="1"/>
    <row r="3788" s="104" customFormat="1"/>
    <row r="3789" s="104" customFormat="1"/>
    <row r="3790" s="104" customFormat="1"/>
    <row r="3791" s="104" customFormat="1"/>
    <row r="3792" s="104" customFormat="1"/>
    <row r="3793" s="104" customFormat="1"/>
    <row r="3794" s="104" customFormat="1"/>
    <row r="3795" s="104" customFormat="1"/>
    <row r="3796" s="104" customFormat="1"/>
    <row r="3797" s="104" customFormat="1"/>
    <row r="3798" s="104" customFormat="1"/>
    <row r="3799" s="104" customFormat="1"/>
    <row r="3800" s="104" customFormat="1"/>
    <row r="3801" s="104" customFormat="1"/>
    <row r="3802" s="104" customFormat="1"/>
    <row r="3803" s="104" customFormat="1"/>
    <row r="3804" s="104" customFormat="1"/>
    <row r="3805" s="104" customFormat="1"/>
    <row r="3806" s="104" customFormat="1"/>
    <row r="3807" s="104" customFormat="1"/>
    <row r="3808" s="104" customFormat="1"/>
    <row r="3809" s="104" customFormat="1"/>
    <row r="3810" s="104" customFormat="1"/>
    <row r="3811" s="104" customFormat="1"/>
    <row r="3812" s="104" customFormat="1"/>
    <row r="3813" s="104" customFormat="1"/>
    <row r="3814" s="104" customFormat="1"/>
    <row r="3815" s="104" customFormat="1"/>
    <row r="3816" s="104" customFormat="1"/>
    <row r="3817" s="104" customFormat="1"/>
    <row r="3818" s="104" customFormat="1"/>
    <row r="3819" s="104" customFormat="1"/>
    <row r="3820" s="104" customFormat="1"/>
    <row r="3821" s="104" customFormat="1"/>
    <row r="3822" s="104" customFormat="1"/>
    <row r="3823" s="104" customFormat="1"/>
    <row r="3824" s="104" customFormat="1"/>
    <row r="3825" s="104" customFormat="1"/>
    <row r="3826" s="104" customFormat="1"/>
    <row r="3827" s="104" customFormat="1"/>
    <row r="3828" s="104" customFormat="1"/>
    <row r="3829" s="104" customFormat="1"/>
    <row r="3830" s="104" customFormat="1"/>
    <row r="3831" s="104" customFormat="1"/>
    <row r="3832" s="104" customFormat="1"/>
    <row r="3833" s="104" customFormat="1"/>
    <row r="3834" s="104" customFormat="1"/>
    <row r="3835" s="104" customFormat="1"/>
    <row r="3836" s="104" customFormat="1"/>
    <row r="3837" s="104" customFormat="1"/>
    <row r="3838" s="104" customFormat="1"/>
    <row r="3839" s="104" customFormat="1"/>
    <row r="3840" s="104" customFormat="1"/>
    <row r="3841" s="104" customFormat="1"/>
    <row r="3842" s="104" customFormat="1"/>
    <row r="3843" s="104" customFormat="1"/>
    <row r="3844" s="104" customFormat="1"/>
    <row r="3845" s="104" customFormat="1"/>
    <row r="3846" s="104" customFormat="1"/>
    <row r="3847" s="104" customFormat="1"/>
    <row r="3848" s="104" customFormat="1"/>
    <row r="3849" s="104" customFormat="1"/>
    <row r="3850" s="104" customFormat="1"/>
    <row r="3851" s="104" customFormat="1"/>
    <row r="3852" s="104" customFormat="1"/>
    <row r="3853" s="104" customFormat="1"/>
    <row r="3854" s="104" customFormat="1"/>
    <row r="3855" s="104" customFormat="1"/>
    <row r="3856" s="104" customFormat="1"/>
    <row r="3857" s="104" customFormat="1"/>
    <row r="3858" s="104" customFormat="1"/>
    <row r="3859" s="104" customFormat="1"/>
    <row r="3860" s="104" customFormat="1"/>
    <row r="3861" s="104" customFormat="1"/>
    <row r="3862" s="104" customFormat="1"/>
    <row r="3863" s="104" customFormat="1"/>
    <row r="3864" s="104" customFormat="1"/>
    <row r="3865" s="104" customFormat="1"/>
    <row r="3866" s="104" customFormat="1"/>
    <row r="3867" s="104" customFormat="1"/>
    <row r="3868" s="104" customFormat="1"/>
    <row r="3869" s="104" customFormat="1"/>
    <row r="3870" s="104" customFormat="1"/>
    <row r="3871" s="104" customFormat="1"/>
    <row r="3872" s="104" customFormat="1"/>
    <row r="3873" s="104" customFormat="1"/>
    <row r="3874" s="104" customFormat="1"/>
    <row r="3875" s="104" customFormat="1"/>
    <row r="3876" s="104" customFormat="1"/>
    <row r="3877" s="104" customFormat="1"/>
    <row r="3878" s="104" customFormat="1"/>
    <row r="3879" s="104" customFormat="1"/>
    <row r="3880" s="104" customFormat="1"/>
    <row r="3881" s="104" customFormat="1"/>
    <row r="3882" s="104" customFormat="1"/>
    <row r="3883" s="104" customFormat="1"/>
    <row r="3884" s="104" customFormat="1"/>
    <row r="3885" s="104" customFormat="1"/>
    <row r="3886" s="104" customFormat="1"/>
    <row r="3887" s="104" customFormat="1"/>
    <row r="3888" s="104" customFormat="1"/>
    <row r="3889" s="104" customFormat="1"/>
    <row r="3890" s="104" customFormat="1"/>
    <row r="3891" s="104" customFormat="1"/>
    <row r="3892" s="104" customFormat="1"/>
    <row r="3893" s="104" customFormat="1"/>
    <row r="3894" s="104" customFormat="1"/>
    <row r="3895" s="104" customFormat="1"/>
    <row r="3896" s="104" customFormat="1"/>
    <row r="3897" s="104" customFormat="1"/>
    <row r="3898" s="104" customFormat="1"/>
    <row r="3899" s="104" customFormat="1"/>
    <row r="3900" s="104" customFormat="1"/>
    <row r="3901" s="104" customFormat="1"/>
    <row r="3902" s="104" customFormat="1"/>
    <row r="3903" s="104" customFormat="1"/>
    <row r="3904" s="104" customFormat="1"/>
    <row r="3905" s="104" customFormat="1"/>
    <row r="3906" s="104" customFormat="1"/>
    <row r="3907" s="104" customFormat="1"/>
    <row r="3908" s="104" customFormat="1"/>
    <row r="3909" s="104" customFormat="1"/>
    <row r="3910" s="104" customFormat="1"/>
    <row r="3911" s="104" customFormat="1"/>
    <row r="3912" s="104" customFormat="1"/>
    <row r="3913" s="104" customFormat="1"/>
    <row r="3914" s="104" customFormat="1"/>
    <row r="3915" s="104" customFormat="1"/>
    <row r="3916" s="104" customFormat="1"/>
    <row r="3917" s="104" customFormat="1"/>
    <row r="3918" s="104" customFormat="1"/>
    <row r="3919" s="104" customFormat="1"/>
    <row r="3920" s="104" customFormat="1"/>
    <row r="3921" s="104" customFormat="1"/>
    <row r="3922" s="104" customFormat="1"/>
    <row r="3923" s="104" customFormat="1"/>
    <row r="3924" s="104" customFormat="1"/>
    <row r="3925" s="104" customFormat="1"/>
    <row r="3926" s="104" customFormat="1"/>
    <row r="3927" s="104" customFormat="1"/>
    <row r="3928" s="104" customFormat="1"/>
    <row r="3929" s="104" customFormat="1"/>
    <row r="3930" s="104" customFormat="1"/>
    <row r="3931" s="104" customFormat="1"/>
    <row r="3932" s="104" customFormat="1"/>
    <row r="3933" s="104" customFormat="1"/>
    <row r="3934" s="104" customFormat="1"/>
    <row r="3935" s="104" customFormat="1"/>
    <row r="3936" s="104" customFormat="1"/>
    <row r="3937" s="104" customFormat="1"/>
    <row r="3938" s="104" customFormat="1"/>
    <row r="3939" s="104" customFormat="1"/>
    <row r="3940" s="104" customFormat="1"/>
    <row r="3941" s="104" customFormat="1"/>
    <row r="3942" s="104" customFormat="1"/>
    <row r="3943" s="104" customFormat="1"/>
    <row r="3944" s="104" customFormat="1"/>
    <row r="3945" s="104" customFormat="1"/>
    <row r="3946" s="104" customFormat="1"/>
    <row r="3947" s="104" customFormat="1"/>
    <row r="3948" s="104" customFormat="1"/>
    <row r="3949" s="104" customFormat="1"/>
    <row r="3950" s="104" customFormat="1"/>
    <row r="3951" s="104" customFormat="1"/>
    <row r="3952" s="104" customFormat="1"/>
    <row r="3953" s="104" customFormat="1"/>
    <row r="3954" s="104" customFormat="1"/>
    <row r="3955" s="104" customFormat="1"/>
    <row r="3956" s="104" customFormat="1"/>
    <row r="3957" s="104" customFormat="1"/>
    <row r="3958" s="104" customFormat="1"/>
    <row r="3959" s="104" customFormat="1"/>
    <row r="3960" s="104" customFormat="1"/>
    <row r="3961" s="104" customFormat="1"/>
    <row r="3962" s="104" customFormat="1"/>
    <row r="3963" s="104" customFormat="1"/>
    <row r="3964" s="104" customFormat="1"/>
    <row r="3965" s="104" customFormat="1"/>
    <row r="3966" s="104" customFormat="1"/>
    <row r="3967" s="104" customFormat="1"/>
    <row r="3968" s="104" customFormat="1"/>
    <row r="3969" s="104" customFormat="1"/>
    <row r="3970" s="104" customFormat="1"/>
    <row r="3971" s="104" customFormat="1"/>
    <row r="3972" s="104" customFormat="1"/>
    <row r="3973" s="104" customFormat="1"/>
    <row r="3974" s="104" customFormat="1"/>
    <row r="3975" s="104" customFormat="1"/>
    <row r="3976" s="104" customFormat="1"/>
    <row r="3977" s="104" customFormat="1"/>
    <row r="3978" s="104" customFormat="1"/>
    <row r="3979" s="104" customFormat="1"/>
    <row r="3980" s="104" customFormat="1"/>
    <row r="3981" s="104" customFormat="1"/>
    <row r="3982" s="104" customFormat="1"/>
    <row r="3983" s="104" customFormat="1"/>
    <row r="3984" s="104" customFormat="1"/>
    <row r="3985" s="104" customFormat="1"/>
    <row r="3986" s="104" customFormat="1"/>
    <row r="3987" s="104" customFormat="1"/>
    <row r="3988" s="104" customFormat="1"/>
    <row r="3989" s="104" customFormat="1"/>
    <row r="3990" s="104" customFormat="1"/>
    <row r="3991" s="104" customFormat="1"/>
    <row r="3992" s="104" customFormat="1"/>
    <row r="3993" s="104" customFormat="1"/>
    <row r="3994" s="104" customFormat="1"/>
    <row r="3995" s="104" customFormat="1"/>
    <row r="3996" s="104" customFormat="1"/>
    <row r="3997" s="104" customFormat="1"/>
    <row r="3998" s="104" customFormat="1"/>
    <row r="3999" s="104" customFormat="1"/>
    <row r="4000" s="104" customFormat="1"/>
    <row r="4001" s="104" customFormat="1"/>
    <row r="4002" s="104" customFormat="1"/>
    <row r="4003" s="104" customFormat="1"/>
    <row r="4004" s="104" customFormat="1"/>
    <row r="4005" s="104" customFormat="1"/>
    <row r="4006" s="104" customFormat="1"/>
    <row r="4007" s="104" customFormat="1"/>
    <row r="4008" s="104" customFormat="1"/>
    <row r="4009" s="104" customFormat="1"/>
    <row r="4010" s="104" customFormat="1"/>
    <row r="4011" s="104" customFormat="1"/>
    <row r="4012" s="104" customFormat="1"/>
    <row r="4013" s="104" customFormat="1"/>
    <row r="4014" s="104" customFormat="1"/>
    <row r="4015" s="104" customFormat="1"/>
    <row r="4016" s="104" customFormat="1"/>
    <row r="4017" s="104" customFormat="1"/>
    <row r="4018" s="104" customFormat="1"/>
    <row r="4019" s="104" customFormat="1"/>
    <row r="4020" s="104" customFormat="1"/>
    <row r="4021" s="104" customFormat="1"/>
    <row r="4022" s="104" customFormat="1"/>
    <row r="4023" s="104" customFormat="1"/>
    <row r="4024" s="104" customFormat="1"/>
    <row r="4025" s="104" customFormat="1"/>
    <row r="4026" s="104" customFormat="1"/>
    <row r="4027" s="104" customFormat="1"/>
    <row r="4028" s="104" customFormat="1"/>
    <row r="4029" s="104" customFormat="1"/>
    <row r="4030" s="104" customFormat="1"/>
    <row r="4031" s="104" customFormat="1"/>
    <row r="4032" s="104" customFormat="1"/>
    <row r="4033" s="104" customFormat="1"/>
    <row r="4034" s="104" customFormat="1"/>
    <row r="4035" s="104" customFormat="1"/>
    <row r="4036" s="104" customFormat="1"/>
    <row r="4037" s="104" customFormat="1"/>
    <row r="4038" s="104" customFormat="1"/>
    <row r="4039" s="104" customFormat="1"/>
    <row r="4040" s="104" customFormat="1"/>
    <row r="4041" s="104" customFormat="1"/>
    <row r="4042" s="104" customFormat="1"/>
    <row r="4043" s="104" customFormat="1"/>
    <row r="4044" s="104" customFormat="1"/>
    <row r="4045" s="104" customFormat="1"/>
    <row r="4046" s="104" customFormat="1"/>
    <row r="4047" s="104" customFormat="1"/>
    <row r="4048" s="104" customFormat="1"/>
    <row r="4049" s="104" customFormat="1"/>
    <row r="4050" s="104" customFormat="1"/>
    <row r="4051" s="104" customFormat="1"/>
    <row r="4052" s="104" customFormat="1"/>
    <row r="4053" s="104" customFormat="1"/>
    <row r="4054" s="104" customFormat="1"/>
    <row r="4055" s="104" customFormat="1"/>
    <row r="4056" s="104" customFormat="1"/>
    <row r="4057" s="104" customFormat="1"/>
    <row r="4058" s="104" customFormat="1"/>
    <row r="4059" s="104" customFormat="1"/>
    <row r="4060" s="104" customFormat="1"/>
    <row r="4061" s="104" customFormat="1"/>
    <row r="4062" s="104" customFormat="1"/>
    <row r="4063" s="104" customFormat="1"/>
    <row r="4064" s="104" customFormat="1"/>
    <row r="4065" s="104" customFormat="1"/>
    <row r="4066" s="104" customFormat="1"/>
    <row r="4067" s="104" customFormat="1"/>
    <row r="4068" s="104" customFormat="1"/>
    <row r="4069" s="104" customFormat="1"/>
    <row r="4070" s="104" customFormat="1"/>
    <row r="4071" s="104" customFormat="1"/>
    <row r="4072" s="104" customFormat="1"/>
    <row r="4073" s="104" customFormat="1"/>
    <row r="4074" s="104" customFormat="1"/>
    <row r="4075" s="104" customFormat="1"/>
    <row r="4076" s="104" customFormat="1"/>
    <row r="4077" s="104" customFormat="1"/>
    <row r="4078" s="104" customFormat="1"/>
    <row r="4079" s="104" customFormat="1"/>
    <row r="4080" s="104" customFormat="1"/>
    <row r="4081" s="104" customFormat="1"/>
    <row r="4082" s="104" customFormat="1"/>
    <row r="4083" s="104" customFormat="1"/>
    <row r="4084" s="104" customFormat="1"/>
    <row r="4085" s="104" customFormat="1"/>
    <row r="4086" s="104" customFormat="1"/>
    <row r="4087" s="104" customFormat="1"/>
    <row r="4088" s="104" customFormat="1"/>
    <row r="4089" s="104" customFormat="1"/>
    <row r="4090" s="104" customFormat="1"/>
    <row r="4091" s="104" customFormat="1"/>
    <row r="4092" s="104" customFormat="1"/>
    <row r="4093" s="104" customFormat="1"/>
    <row r="4094" s="104" customFormat="1"/>
    <row r="4095" s="104" customFormat="1"/>
    <row r="4096" s="104" customFormat="1"/>
    <row r="4097" s="104" customFormat="1"/>
    <row r="4098" s="104" customFormat="1"/>
    <row r="4099" s="104" customFormat="1"/>
    <row r="4100" s="104" customFormat="1"/>
    <row r="4101" s="104" customFormat="1"/>
    <row r="4102" s="104" customFormat="1"/>
    <row r="4103" s="104" customFormat="1"/>
    <row r="4104" s="104" customFormat="1"/>
    <row r="4105" s="104" customFormat="1"/>
    <row r="4106" s="104" customFormat="1"/>
    <row r="4107" s="104" customFormat="1"/>
    <row r="4108" s="104" customFormat="1"/>
    <row r="4109" s="104" customFormat="1"/>
    <row r="4110" s="104" customFormat="1"/>
    <row r="4111" s="104" customFormat="1"/>
    <row r="4112" s="104" customFormat="1"/>
    <row r="4113" s="104" customFormat="1"/>
    <row r="4114" s="104" customFormat="1"/>
    <row r="4115" s="104" customFormat="1"/>
    <row r="4116" s="104" customFormat="1"/>
    <row r="4117" s="104" customFormat="1"/>
    <row r="4118" s="104" customFormat="1"/>
    <row r="4119" s="104" customFormat="1"/>
    <row r="4120" s="104" customFormat="1"/>
    <row r="4121" s="104" customFormat="1"/>
    <row r="4122" s="104" customFormat="1"/>
    <row r="4123" s="104" customFormat="1"/>
    <row r="4124" s="104" customFormat="1"/>
    <row r="4125" s="104" customFormat="1"/>
    <row r="4126" s="104" customFormat="1"/>
    <row r="4127" s="104" customFormat="1"/>
    <row r="4128" s="104" customFormat="1"/>
    <row r="4129" s="104" customFormat="1"/>
    <row r="4130" s="104" customFormat="1"/>
    <row r="4131" s="104" customFormat="1"/>
    <row r="4132" s="104" customFormat="1"/>
    <row r="4133" s="104" customFormat="1"/>
    <row r="4134" s="104" customFormat="1"/>
    <row r="4135" s="104" customFormat="1"/>
    <row r="4136" s="104" customFormat="1"/>
    <row r="4137" s="104" customFormat="1"/>
    <row r="4138" s="104" customFormat="1"/>
    <row r="4139" s="104" customFormat="1"/>
    <row r="4140" s="104" customFormat="1"/>
    <row r="4141" s="104" customFormat="1"/>
    <row r="4142" s="104" customFormat="1"/>
    <row r="4143" s="104" customFormat="1"/>
    <row r="4144" s="104" customFormat="1"/>
    <row r="4145" s="104" customFormat="1"/>
    <row r="4146" s="104" customFormat="1"/>
    <row r="4147" s="104" customFormat="1"/>
    <row r="4148" s="104" customFormat="1"/>
    <row r="4149" s="104" customFormat="1"/>
    <row r="4150" s="104" customFormat="1"/>
    <row r="4151" s="104" customFormat="1"/>
    <row r="4152" s="104" customFormat="1"/>
    <row r="4153" s="104" customFormat="1"/>
    <row r="4154" s="104" customFormat="1"/>
    <row r="4155" s="104" customFormat="1"/>
    <row r="4156" s="104" customFormat="1"/>
    <row r="4157" s="104" customFormat="1"/>
    <row r="4158" s="104" customFormat="1"/>
    <row r="4159" s="104" customFormat="1"/>
    <row r="4160" s="104" customFormat="1"/>
    <row r="4161" s="104" customFormat="1"/>
    <row r="4162" s="104" customFormat="1"/>
    <row r="4163" s="104" customFormat="1"/>
    <row r="4164" s="104" customFormat="1"/>
    <row r="4165" s="104" customFormat="1"/>
    <row r="4166" s="104" customFormat="1"/>
    <row r="4167" s="104" customFormat="1"/>
    <row r="4168" s="104" customFormat="1"/>
    <row r="4169" s="104" customFormat="1"/>
    <row r="4170" s="104" customFormat="1"/>
    <row r="4171" s="104" customFormat="1"/>
    <row r="4172" s="104" customFormat="1"/>
    <row r="4173" s="104" customFormat="1"/>
    <row r="4174" s="104" customFormat="1"/>
    <row r="4175" s="104" customFormat="1"/>
    <row r="4176" s="104" customFormat="1"/>
    <row r="4177" s="104" customFormat="1"/>
    <row r="4178" s="104" customFormat="1"/>
    <row r="4179" s="104" customFormat="1"/>
    <row r="4180" s="104" customFormat="1"/>
    <row r="4181" s="104" customFormat="1"/>
    <row r="4182" s="104" customFormat="1"/>
    <row r="4183" s="104" customFormat="1"/>
    <row r="4184" s="104" customFormat="1"/>
    <row r="4185" s="104" customFormat="1"/>
    <row r="4186" s="104" customFormat="1"/>
    <row r="4187" s="104" customFormat="1"/>
    <row r="4188" s="104" customFormat="1"/>
    <row r="4189" s="104" customFormat="1"/>
    <row r="4190" s="104" customFormat="1"/>
    <row r="4191" s="104" customFormat="1"/>
    <row r="4192" s="104" customFormat="1"/>
    <row r="4193" s="104" customFormat="1"/>
    <row r="4194" s="104" customFormat="1"/>
    <row r="4195" s="104" customFormat="1"/>
    <row r="4196" s="104" customFormat="1"/>
    <row r="4197" s="104" customFormat="1"/>
    <row r="4198" s="104" customFormat="1"/>
    <row r="4199" s="104" customFormat="1"/>
    <row r="4200" s="104" customFormat="1"/>
    <row r="4201" s="104" customFormat="1"/>
    <row r="4202" s="104" customFormat="1"/>
    <row r="4203" s="104" customFormat="1"/>
    <row r="4204" s="104" customFormat="1"/>
    <row r="4205" s="104" customFormat="1"/>
    <row r="4206" s="104" customFormat="1"/>
    <row r="4207" s="104" customFormat="1"/>
    <row r="4208" s="104" customFormat="1"/>
    <row r="4209" s="104" customFormat="1"/>
    <row r="4210" s="104" customFormat="1"/>
    <row r="4211" s="104" customFormat="1"/>
    <row r="4212" s="104" customFormat="1"/>
    <row r="4213" s="104" customFormat="1"/>
    <row r="4214" s="104" customFormat="1"/>
    <row r="4215" s="104" customFormat="1"/>
    <row r="4216" s="104" customFormat="1"/>
    <row r="4217" s="104" customFormat="1"/>
    <row r="4218" s="104" customFormat="1"/>
    <row r="4219" s="104" customFormat="1"/>
    <row r="4220" s="104" customFormat="1"/>
    <row r="4221" s="104" customFormat="1"/>
    <row r="4222" s="104" customFormat="1"/>
    <row r="4223" s="104" customFormat="1"/>
    <row r="4224" s="104" customFormat="1"/>
    <row r="4225" s="104" customFormat="1"/>
    <row r="4226" s="104" customFormat="1"/>
    <row r="4227" s="104" customFormat="1"/>
    <row r="4228" s="104" customFormat="1"/>
    <row r="4229" s="104" customFormat="1"/>
    <row r="4230" s="104" customFormat="1"/>
    <row r="4231" s="104" customFormat="1"/>
    <row r="4232" s="104" customFormat="1"/>
    <row r="4233" s="104" customFormat="1"/>
    <row r="4234" s="104" customFormat="1"/>
    <row r="4235" s="104" customFormat="1"/>
    <row r="4236" s="104" customFormat="1"/>
    <row r="4237" s="104" customFormat="1"/>
    <row r="4238" s="104" customFormat="1"/>
    <row r="4239" s="104" customFormat="1"/>
    <row r="4240" s="104" customFormat="1"/>
    <row r="4241" s="104" customFormat="1"/>
    <row r="4242" s="104" customFormat="1"/>
    <row r="4243" s="104" customFormat="1"/>
    <row r="4244" s="104" customFormat="1"/>
    <row r="4245" s="104" customFormat="1"/>
    <row r="4246" s="104" customFormat="1"/>
    <row r="4247" s="104" customFormat="1"/>
    <row r="4248" s="104" customFormat="1"/>
    <row r="4249" s="104" customFormat="1"/>
    <row r="4250" s="104" customFormat="1"/>
    <row r="4251" s="104" customFormat="1"/>
    <row r="4252" s="104" customFormat="1"/>
    <row r="4253" s="104" customFormat="1"/>
    <row r="4254" s="104" customFormat="1"/>
    <row r="4255" s="104" customFormat="1"/>
    <row r="4256" s="104" customFormat="1"/>
    <row r="4257" s="104" customFormat="1"/>
    <row r="4258" s="104" customFormat="1"/>
    <row r="4259" s="104" customFormat="1"/>
    <row r="4260" s="104" customFormat="1"/>
    <row r="4261" s="104" customFormat="1"/>
    <row r="4262" s="104" customFormat="1"/>
    <row r="4263" s="104" customFormat="1"/>
    <row r="4264" s="104" customFormat="1"/>
    <row r="4265" s="104" customFormat="1"/>
    <row r="4266" s="104" customFormat="1"/>
    <row r="4267" s="104" customFormat="1"/>
    <row r="4268" s="104" customFormat="1"/>
    <row r="4269" s="104" customFormat="1"/>
    <row r="4270" s="104" customFormat="1"/>
    <row r="4271" s="104" customFormat="1"/>
    <row r="4272" s="104" customFormat="1"/>
    <row r="4273" s="104" customFormat="1"/>
    <row r="4274" s="104" customFormat="1"/>
    <row r="4275" s="104" customFormat="1"/>
    <row r="4276" s="104" customFormat="1"/>
    <row r="4277" s="104" customFormat="1"/>
    <row r="4278" s="104" customFormat="1"/>
    <row r="4279" s="104" customFormat="1"/>
    <row r="4280" s="104" customFormat="1"/>
    <row r="4281" s="104" customFormat="1"/>
    <row r="4282" s="104" customFormat="1"/>
    <row r="4283" s="104" customFormat="1"/>
    <row r="4284" s="104" customFormat="1"/>
    <row r="4285" s="104" customFormat="1"/>
    <row r="4286" s="104" customFormat="1"/>
    <row r="4287" s="104" customFormat="1"/>
    <row r="4288" s="104" customFormat="1"/>
    <row r="4289" s="104" customFormat="1"/>
    <row r="4290" s="104" customFormat="1"/>
    <row r="4291" s="104" customFormat="1"/>
    <row r="4292" s="104" customFormat="1"/>
    <row r="4293" s="104" customFormat="1"/>
    <row r="4294" s="104" customFormat="1"/>
    <row r="4295" s="104" customFormat="1"/>
    <row r="4296" s="104" customFormat="1"/>
    <row r="4297" s="104" customFormat="1"/>
    <row r="4298" s="104" customFormat="1"/>
    <row r="4299" s="104" customFormat="1"/>
    <row r="4300" s="104" customFormat="1"/>
    <row r="4301" s="104" customFormat="1"/>
    <row r="4302" s="104" customFormat="1"/>
    <row r="4303" s="104" customFormat="1"/>
    <row r="4304" s="104" customFormat="1"/>
    <row r="4305" s="104" customFormat="1"/>
    <row r="4306" s="104" customFormat="1"/>
    <row r="4307" s="104" customFormat="1"/>
    <row r="4308" s="104" customFormat="1"/>
    <row r="4309" s="104" customFormat="1"/>
    <row r="4310" s="104" customFormat="1"/>
    <row r="4311" s="104" customFormat="1"/>
    <row r="4312" s="104" customFormat="1"/>
    <row r="4313" s="104" customFormat="1"/>
    <row r="4314" s="104" customFormat="1"/>
    <row r="4315" s="104" customFormat="1"/>
    <row r="4316" s="104" customFormat="1"/>
    <row r="4317" s="104" customFormat="1"/>
    <row r="4318" s="104" customFormat="1"/>
    <row r="4319" s="104" customFormat="1"/>
    <row r="4320" s="104" customFormat="1"/>
    <row r="4321" s="104" customFormat="1"/>
    <row r="4322" s="104" customFormat="1"/>
    <row r="4323" s="104" customFormat="1"/>
    <row r="4324" s="104" customFormat="1"/>
    <row r="4325" s="104" customFormat="1"/>
    <row r="4326" s="104" customFormat="1"/>
    <row r="4327" s="104" customFormat="1"/>
    <row r="4328" s="104" customFormat="1"/>
    <row r="4329" s="104" customFormat="1"/>
    <row r="4330" s="104" customFormat="1"/>
    <row r="4331" s="104" customFormat="1"/>
    <row r="4332" s="104" customFormat="1"/>
    <row r="4333" s="104" customFormat="1"/>
    <row r="4334" s="104" customFormat="1"/>
    <row r="4335" s="104" customFormat="1"/>
    <row r="4336" s="104" customFormat="1"/>
    <row r="4337" s="104" customFormat="1"/>
    <row r="4338" s="104" customFormat="1"/>
    <row r="4339" s="104" customFormat="1"/>
    <row r="4340" s="104" customFormat="1"/>
    <row r="4341" s="104" customFormat="1"/>
    <row r="4342" s="104" customFormat="1"/>
    <row r="4343" s="104" customFormat="1"/>
    <row r="4344" s="104" customFormat="1"/>
    <row r="4345" s="104" customFormat="1"/>
    <row r="4346" s="104" customFormat="1"/>
    <row r="4347" s="104" customFormat="1"/>
    <row r="4348" s="104" customFormat="1"/>
    <row r="4349" s="104" customFormat="1"/>
    <row r="4350" s="104" customFormat="1"/>
    <row r="4351" s="104" customFormat="1"/>
    <row r="4352" s="104" customFormat="1"/>
    <row r="4353" s="104" customFormat="1"/>
    <row r="4354" s="104" customFormat="1"/>
    <row r="4355" s="104" customFormat="1"/>
    <row r="4356" s="104" customFormat="1"/>
    <row r="4357" s="104" customFormat="1"/>
    <row r="4358" s="104" customFormat="1"/>
    <row r="4359" s="104" customFormat="1"/>
    <row r="4360" s="104" customFormat="1"/>
    <row r="4361" s="104" customFormat="1"/>
    <row r="4362" s="104" customFormat="1"/>
    <row r="4363" s="104" customFormat="1"/>
    <row r="4364" s="104" customFormat="1"/>
    <row r="4365" s="104" customFormat="1"/>
    <row r="4366" s="104" customFormat="1"/>
    <row r="4367" s="104" customFormat="1"/>
    <row r="4368" s="104" customFormat="1"/>
    <row r="4369" s="104" customFormat="1"/>
    <row r="4370" s="104" customFormat="1"/>
    <row r="4371" s="104" customFormat="1"/>
    <row r="4372" s="104" customFormat="1"/>
    <row r="4373" s="104" customFormat="1"/>
    <row r="4374" s="104" customFormat="1"/>
    <row r="4375" s="104" customFormat="1"/>
    <row r="4376" s="104" customFormat="1"/>
    <row r="4377" s="104" customFormat="1"/>
    <row r="4378" s="104" customFormat="1"/>
    <row r="4379" s="104" customFormat="1"/>
    <row r="4380" s="104" customFormat="1"/>
    <row r="4381" s="104" customFormat="1"/>
    <row r="4382" s="104" customFormat="1"/>
    <row r="4383" s="104" customFormat="1"/>
    <row r="4384" s="104" customFormat="1"/>
    <row r="4385" s="104" customFormat="1"/>
    <row r="4386" s="104" customFormat="1"/>
    <row r="4387" s="104" customFormat="1"/>
    <row r="4388" s="104" customFormat="1"/>
    <row r="4389" s="104" customFormat="1"/>
    <row r="4390" s="104" customFormat="1"/>
    <row r="4391" s="104" customFormat="1"/>
    <row r="4392" s="104" customFormat="1"/>
    <row r="4393" s="104" customFormat="1"/>
    <row r="4394" s="104" customFormat="1"/>
    <row r="4395" s="104" customFormat="1"/>
    <row r="4396" s="104" customFormat="1"/>
    <row r="4397" s="104" customFormat="1"/>
    <row r="4398" s="104" customFormat="1"/>
    <row r="4399" s="104" customFormat="1"/>
    <row r="4400" s="104" customFormat="1"/>
    <row r="4401" s="104" customFormat="1"/>
    <row r="4402" s="104" customFormat="1"/>
    <row r="4403" s="104" customFormat="1"/>
    <row r="4404" s="104" customFormat="1"/>
    <row r="4405" s="104" customFormat="1"/>
    <row r="4406" s="104" customFormat="1"/>
    <row r="4407" s="104" customFormat="1"/>
    <row r="4408" s="104" customFormat="1"/>
    <row r="4409" s="104" customFormat="1"/>
    <row r="4410" s="104" customFormat="1"/>
    <row r="4411" s="104" customFormat="1"/>
    <row r="4412" s="104" customFormat="1"/>
    <row r="4413" s="104" customFormat="1"/>
    <row r="4414" s="104" customFormat="1"/>
    <row r="4415" s="104" customFormat="1"/>
    <row r="4416" s="104" customFormat="1"/>
    <row r="4417" s="104" customFormat="1"/>
    <row r="4418" s="104" customFormat="1"/>
    <row r="4419" s="104" customFormat="1"/>
    <row r="4420" s="104" customFormat="1"/>
    <row r="4421" s="104" customFormat="1"/>
    <row r="4422" s="104" customFormat="1"/>
    <row r="4423" s="104" customFormat="1"/>
    <row r="4424" s="104" customFormat="1"/>
    <row r="4425" s="104" customFormat="1"/>
    <row r="4426" s="104" customFormat="1"/>
    <row r="4427" s="104" customFormat="1"/>
    <row r="4428" s="104" customFormat="1"/>
    <row r="4429" s="104" customFormat="1"/>
    <row r="4430" s="104" customFormat="1"/>
    <row r="4431" s="104" customFormat="1"/>
    <row r="4432" s="104" customFormat="1"/>
    <row r="4433" s="104" customFormat="1"/>
    <row r="4434" s="104" customFormat="1"/>
    <row r="4435" s="104" customFormat="1"/>
    <row r="4436" s="104" customFormat="1"/>
    <row r="4437" s="104" customFormat="1"/>
    <row r="4438" s="104" customFormat="1"/>
    <row r="4439" s="104" customFormat="1"/>
    <row r="4440" s="104" customFormat="1"/>
    <row r="4441" s="104" customFormat="1"/>
    <row r="4442" s="104" customFormat="1"/>
    <row r="4443" s="104" customFormat="1"/>
    <row r="4444" s="104" customFormat="1"/>
    <row r="4445" s="104" customFormat="1"/>
    <row r="4446" s="104" customFormat="1"/>
    <row r="4447" s="104" customFormat="1"/>
    <row r="4448" s="104" customFormat="1"/>
    <row r="4449" s="104" customFormat="1"/>
    <row r="4450" s="104" customFormat="1"/>
    <row r="4451" s="104" customFormat="1"/>
    <row r="4452" s="104" customFormat="1"/>
    <row r="4453" s="104" customFormat="1"/>
    <row r="4454" s="104" customFormat="1"/>
    <row r="4455" s="104" customFormat="1"/>
    <row r="4456" s="104" customFormat="1"/>
    <row r="4457" s="104" customFormat="1"/>
    <row r="4458" s="104" customFormat="1"/>
    <row r="4459" s="104" customFormat="1"/>
    <row r="4460" s="104" customFormat="1"/>
    <row r="4461" s="104" customFormat="1"/>
    <row r="4462" s="104" customFormat="1"/>
    <row r="4463" s="104" customFormat="1"/>
    <row r="4464" s="104" customFormat="1"/>
    <row r="4465" s="104" customFormat="1"/>
    <row r="4466" s="104" customFormat="1"/>
    <row r="4467" s="104" customFormat="1"/>
    <row r="4468" s="104" customFormat="1"/>
    <row r="4469" s="104" customFormat="1"/>
    <row r="4470" s="104" customFormat="1"/>
    <row r="4471" s="104" customFormat="1"/>
    <row r="4472" s="104" customFormat="1"/>
    <row r="4473" s="104" customFormat="1"/>
    <row r="4474" s="104" customFormat="1"/>
    <row r="4475" s="104" customFormat="1"/>
    <row r="4476" s="104" customFormat="1"/>
    <row r="4477" s="104" customFormat="1"/>
    <row r="4478" s="104" customFormat="1"/>
    <row r="4479" s="104" customFormat="1"/>
    <row r="4480" s="104" customFormat="1"/>
    <row r="4481" s="104" customFormat="1"/>
    <row r="4482" s="104" customFormat="1"/>
    <row r="4483" s="104" customFormat="1"/>
    <row r="4484" s="104" customFormat="1"/>
    <row r="4485" s="104" customFormat="1"/>
    <row r="4486" s="104" customFormat="1"/>
    <row r="4487" s="104" customFormat="1"/>
    <row r="4488" s="104" customFormat="1"/>
    <row r="4489" s="104" customFormat="1"/>
    <row r="4490" s="104" customFormat="1"/>
    <row r="4491" s="104" customFormat="1"/>
    <row r="4492" s="104" customFormat="1"/>
    <row r="4493" s="104" customFormat="1"/>
    <row r="4494" s="104" customFormat="1"/>
    <row r="4495" s="104" customFormat="1"/>
    <row r="4496" s="104" customFormat="1"/>
    <row r="4497" s="104" customFormat="1"/>
    <row r="4498" s="104" customFormat="1"/>
    <row r="4499" s="104" customFormat="1"/>
    <row r="4500" s="104" customFormat="1"/>
    <row r="4501" s="104" customFormat="1"/>
    <row r="4502" s="104" customFormat="1"/>
    <row r="4503" s="104" customFormat="1"/>
    <row r="4504" s="104" customFormat="1"/>
    <row r="4505" s="104" customFormat="1"/>
    <row r="4506" s="104" customFormat="1"/>
    <row r="4507" s="104" customFormat="1"/>
    <row r="4508" s="104" customFormat="1"/>
    <row r="4509" s="104" customFormat="1"/>
    <row r="4510" s="104" customFormat="1"/>
    <row r="4511" s="104" customFormat="1"/>
    <row r="4512" s="104" customFormat="1"/>
    <row r="4513" s="104" customFormat="1"/>
    <row r="4514" s="104" customFormat="1"/>
    <row r="4515" s="104" customFormat="1"/>
    <row r="4516" s="104" customFormat="1"/>
    <row r="4517" s="104" customFormat="1"/>
    <row r="4518" s="104" customFormat="1"/>
    <row r="4519" s="104" customFormat="1"/>
    <row r="4520" s="104" customFormat="1"/>
    <row r="4521" s="104" customFormat="1"/>
    <row r="4522" s="104" customFormat="1"/>
    <row r="4523" s="104" customFormat="1"/>
    <row r="4524" s="104" customFormat="1"/>
    <row r="4525" s="104" customFormat="1"/>
    <row r="4526" s="104" customFormat="1"/>
    <row r="4527" s="104" customFormat="1"/>
    <row r="4528" s="104" customFormat="1"/>
    <row r="4529" s="104" customFormat="1"/>
    <row r="4530" s="104" customFormat="1"/>
    <row r="4531" s="104" customFormat="1"/>
    <row r="4532" s="104" customFormat="1"/>
    <row r="4533" s="104" customFormat="1"/>
    <row r="4534" s="104" customFormat="1"/>
    <row r="4535" s="104" customFormat="1"/>
    <row r="4536" s="104" customFormat="1"/>
    <row r="4537" s="104" customFormat="1"/>
    <row r="4538" s="104" customFormat="1"/>
    <row r="4539" s="104" customFormat="1"/>
    <row r="4540" s="104" customFormat="1"/>
    <row r="4541" s="104" customFormat="1"/>
    <row r="4542" s="104" customFormat="1"/>
    <row r="4543" s="104" customFormat="1"/>
    <row r="4544" s="104" customFormat="1"/>
    <row r="4545" s="104" customFormat="1"/>
    <row r="4546" s="104" customFormat="1"/>
    <row r="4547" s="104" customFormat="1"/>
    <row r="4548" s="104" customFormat="1"/>
    <row r="4549" s="104" customFormat="1"/>
    <row r="4550" s="104" customFormat="1"/>
    <row r="4551" s="104" customFormat="1"/>
    <row r="4552" s="104" customFormat="1"/>
    <row r="4553" s="104" customFormat="1"/>
    <row r="4554" s="104" customFormat="1"/>
    <row r="4555" s="104" customFormat="1"/>
    <row r="4556" s="104" customFormat="1"/>
    <row r="4557" s="104" customFormat="1"/>
    <row r="4558" s="104" customFormat="1"/>
    <row r="4559" s="104" customFormat="1"/>
    <row r="4560" s="104" customFormat="1"/>
    <row r="4561" s="104" customFormat="1"/>
    <row r="4562" s="104" customFormat="1"/>
    <row r="4563" s="104" customFormat="1"/>
    <row r="4564" s="104" customFormat="1"/>
    <row r="4565" s="104" customFormat="1"/>
    <row r="4566" s="104" customFormat="1"/>
    <row r="4567" s="104" customFormat="1"/>
    <row r="4568" s="104" customFormat="1"/>
    <row r="4569" s="104" customFormat="1"/>
    <row r="4570" s="104" customFormat="1"/>
    <row r="4571" s="104" customFormat="1"/>
    <row r="4572" s="104" customFormat="1"/>
    <row r="4573" s="104" customFormat="1"/>
    <row r="4574" s="104" customFormat="1"/>
    <row r="4575" s="104" customFormat="1"/>
    <row r="4576" s="104" customFormat="1"/>
    <row r="4577" s="104" customFormat="1"/>
    <row r="4578" s="104" customFormat="1"/>
    <row r="4579" s="104" customFormat="1"/>
    <row r="4580" s="104" customFormat="1"/>
    <row r="4581" s="104" customFormat="1"/>
    <row r="4582" s="104" customFormat="1"/>
    <row r="4583" s="104" customFormat="1"/>
    <row r="4584" s="104" customFormat="1"/>
    <row r="4585" s="104" customFormat="1"/>
    <row r="4586" s="104" customFormat="1"/>
    <row r="4587" s="104" customFormat="1"/>
    <row r="4588" s="104" customFormat="1"/>
    <row r="4589" s="104" customFormat="1"/>
    <row r="4590" s="104" customFormat="1"/>
    <row r="4591" s="104" customFormat="1"/>
    <row r="4592" s="104" customFormat="1"/>
    <row r="4593" s="104" customFormat="1"/>
    <row r="4594" s="104" customFormat="1"/>
    <row r="4595" s="104" customFormat="1"/>
    <row r="4596" s="104" customFormat="1"/>
    <row r="4597" s="104" customFormat="1"/>
    <row r="4598" s="104" customFormat="1"/>
    <row r="4599" s="104" customFormat="1"/>
    <row r="4600" s="104" customFormat="1"/>
    <row r="4601" s="104" customFormat="1"/>
    <row r="4602" s="104" customFormat="1"/>
    <row r="4603" s="104" customFormat="1"/>
    <row r="4604" s="104" customFormat="1"/>
    <row r="4605" s="104" customFormat="1"/>
    <row r="4606" s="104" customFormat="1"/>
    <row r="4607" s="104" customFormat="1"/>
    <row r="4608" s="104" customFormat="1"/>
    <row r="4609" s="104" customFormat="1"/>
    <row r="4610" s="104" customFormat="1"/>
    <row r="4611" s="104" customFormat="1"/>
    <row r="4612" s="104" customFormat="1"/>
    <row r="4613" s="104" customFormat="1"/>
    <row r="4614" s="104" customFormat="1"/>
    <row r="4615" s="104" customFormat="1"/>
    <row r="4616" s="104" customFormat="1"/>
    <row r="4617" s="104" customFormat="1"/>
    <row r="4618" s="104" customFormat="1"/>
    <row r="4619" s="104" customFormat="1"/>
    <row r="4620" s="104" customFormat="1"/>
    <row r="4621" s="104" customFormat="1"/>
    <row r="4622" s="104" customFormat="1"/>
    <row r="4623" s="104" customFormat="1"/>
    <row r="4624" s="104" customFormat="1"/>
    <row r="4625" s="104" customFormat="1"/>
    <row r="4626" s="104" customFormat="1"/>
    <row r="4627" s="104" customFormat="1"/>
    <row r="4628" s="104" customFormat="1"/>
    <row r="4629" s="104" customFormat="1"/>
    <row r="4630" s="104" customFormat="1"/>
    <row r="4631" s="104" customFormat="1"/>
    <row r="4632" s="104" customFormat="1"/>
    <row r="4633" s="104" customFormat="1"/>
    <row r="4634" s="104" customFormat="1"/>
    <row r="4635" s="104" customFormat="1"/>
    <row r="4636" s="104" customFormat="1"/>
    <row r="4637" s="104" customFormat="1"/>
    <row r="4638" s="104" customFormat="1"/>
    <row r="4639" s="104" customFormat="1"/>
    <row r="4640" s="104" customFormat="1"/>
    <row r="4641" s="104" customFormat="1"/>
    <row r="4642" s="104" customFormat="1"/>
    <row r="4643" s="104" customFormat="1"/>
    <row r="4644" s="104" customFormat="1"/>
    <row r="4645" s="104" customFormat="1"/>
    <row r="4646" s="104" customFormat="1"/>
    <row r="4647" s="104" customFormat="1"/>
    <row r="4648" s="104" customFormat="1"/>
    <row r="4649" s="104" customFormat="1"/>
    <row r="4650" s="104" customFormat="1"/>
    <row r="4651" s="104" customFormat="1"/>
    <row r="4652" s="104" customFormat="1"/>
    <row r="4653" s="104" customFormat="1"/>
    <row r="4654" s="104" customFormat="1"/>
    <row r="4655" s="104" customFormat="1"/>
    <row r="4656" s="104" customFormat="1"/>
    <row r="4657" s="104" customFormat="1"/>
    <row r="4658" s="104" customFormat="1"/>
    <row r="4659" s="104" customFormat="1"/>
    <row r="4660" s="104" customFormat="1"/>
    <row r="4661" s="104" customFormat="1"/>
    <row r="4662" s="104" customFormat="1"/>
    <row r="4663" s="104" customFormat="1"/>
    <row r="4664" s="104" customFormat="1"/>
    <row r="4665" s="104" customFormat="1"/>
    <row r="4666" s="104" customFormat="1"/>
    <row r="4667" s="104" customFormat="1"/>
    <row r="4668" s="104" customFormat="1"/>
    <row r="4669" s="104" customFormat="1"/>
    <row r="4670" s="104" customFormat="1"/>
    <row r="4671" s="104" customFormat="1"/>
    <row r="4672" s="104" customFormat="1"/>
    <row r="4673" s="104" customFormat="1"/>
    <row r="4674" s="104" customFormat="1"/>
    <row r="4675" s="104" customFormat="1"/>
    <row r="4676" s="104" customFormat="1"/>
    <row r="4677" s="104" customFormat="1"/>
    <row r="4678" s="104" customFormat="1"/>
    <row r="4679" s="104" customFormat="1"/>
    <row r="4680" s="104" customFormat="1"/>
    <row r="4681" s="104" customFormat="1"/>
    <row r="4682" s="104" customFormat="1"/>
    <row r="4683" s="104" customFormat="1"/>
    <row r="4684" s="104" customFormat="1"/>
    <row r="4685" s="104" customFormat="1"/>
    <row r="4686" s="104" customFormat="1"/>
    <row r="4687" s="104" customFormat="1"/>
    <row r="4688" s="104" customFormat="1"/>
    <row r="4689" s="104" customFormat="1"/>
    <row r="4690" s="104" customFormat="1"/>
    <row r="4691" s="104" customFormat="1"/>
    <row r="4692" s="104" customFormat="1"/>
    <row r="4693" s="104" customFormat="1"/>
    <row r="4694" s="104" customFormat="1"/>
    <row r="4695" s="104" customFormat="1"/>
    <row r="4696" s="104" customFormat="1"/>
    <row r="4697" s="104" customFormat="1"/>
    <row r="4698" s="104" customFormat="1"/>
    <row r="4699" s="104" customFormat="1"/>
    <row r="4700" s="104" customFormat="1"/>
    <row r="4701" s="104" customFormat="1"/>
    <row r="4702" s="104" customFormat="1"/>
    <row r="4703" s="104" customFormat="1"/>
    <row r="4704" s="104" customFormat="1"/>
    <row r="4705" s="104" customFormat="1"/>
    <row r="4706" s="104" customFormat="1"/>
    <row r="4707" s="104" customFormat="1"/>
    <row r="4708" s="104" customFormat="1"/>
    <row r="4709" s="104" customFormat="1"/>
    <row r="4710" s="104" customFormat="1"/>
    <row r="4711" s="104" customFormat="1"/>
    <row r="4712" s="104" customFormat="1"/>
    <row r="4713" s="104" customFormat="1"/>
    <row r="4714" s="104" customFormat="1"/>
    <row r="4715" s="104" customFormat="1"/>
    <row r="4716" s="104" customFormat="1"/>
    <row r="4717" s="104" customFormat="1"/>
    <row r="4718" s="104" customFormat="1"/>
    <row r="4719" s="104" customFormat="1"/>
    <row r="4720" s="104" customFormat="1"/>
    <row r="4721" s="104" customFormat="1"/>
    <row r="4722" s="104" customFormat="1"/>
    <row r="4723" s="104" customFormat="1"/>
    <row r="4724" s="104" customFormat="1"/>
    <row r="4725" s="104" customFormat="1"/>
    <row r="4726" s="104" customFormat="1"/>
    <row r="4727" s="104" customFormat="1"/>
    <row r="4728" s="104" customFormat="1"/>
    <row r="4729" s="104" customFormat="1"/>
    <row r="4730" s="104" customFormat="1"/>
    <row r="4731" s="104" customFormat="1"/>
    <row r="4732" s="104" customFormat="1"/>
    <row r="4733" s="104" customFormat="1"/>
    <row r="4734" s="104" customFormat="1"/>
    <row r="4735" s="104" customFormat="1"/>
    <row r="4736" s="104" customFormat="1"/>
    <row r="4737" s="104" customFormat="1"/>
    <row r="4738" s="104" customFormat="1"/>
    <row r="4739" s="104" customFormat="1"/>
    <row r="4740" s="104" customFormat="1"/>
    <row r="4741" s="104" customFormat="1"/>
    <row r="4742" s="104" customFormat="1"/>
    <row r="4743" s="104" customFormat="1"/>
    <row r="4744" s="104" customFormat="1"/>
    <row r="4745" s="104" customFormat="1"/>
    <row r="4746" s="104" customFormat="1"/>
    <row r="4747" s="104" customFormat="1"/>
    <row r="4748" s="104" customFormat="1"/>
    <row r="4749" s="104" customFormat="1"/>
    <row r="4750" s="104" customFormat="1"/>
    <row r="4751" s="104" customFormat="1"/>
    <row r="4752" s="104" customFormat="1"/>
    <row r="4753" s="104" customFormat="1"/>
    <row r="4754" s="104" customFormat="1"/>
    <row r="4755" s="104" customFormat="1"/>
    <row r="4756" s="104" customFormat="1"/>
    <row r="4757" s="104" customFormat="1"/>
    <row r="4758" s="104" customFormat="1"/>
    <row r="4759" s="104" customFormat="1"/>
    <row r="4760" s="104" customFormat="1"/>
    <row r="4761" s="104" customFormat="1"/>
    <row r="4762" s="104" customFormat="1"/>
    <row r="4763" s="104" customFormat="1"/>
    <row r="4764" s="104" customFormat="1"/>
    <row r="4765" s="104" customFormat="1"/>
    <row r="4766" s="104" customFormat="1"/>
    <row r="4767" s="104" customFormat="1"/>
    <row r="4768" s="104" customFormat="1"/>
    <row r="4769" s="104" customFormat="1"/>
    <row r="4770" s="104" customFormat="1"/>
    <row r="4771" s="104" customFormat="1"/>
    <row r="4772" s="104" customFormat="1"/>
    <row r="4773" s="104" customFormat="1"/>
    <row r="4774" s="104" customFormat="1"/>
    <row r="4775" s="104" customFormat="1"/>
    <row r="4776" s="104" customFormat="1"/>
    <row r="4777" s="104" customFormat="1"/>
    <row r="4778" s="104" customFormat="1"/>
    <row r="4779" s="104" customFormat="1"/>
    <row r="4780" s="104" customFormat="1"/>
    <row r="4781" s="104" customFormat="1"/>
    <row r="4782" s="104" customFormat="1"/>
    <row r="4783" s="104" customFormat="1"/>
    <row r="4784" s="104" customFormat="1"/>
    <row r="4785" s="104" customFormat="1"/>
    <row r="4786" s="104" customFormat="1"/>
    <row r="4787" s="104" customFormat="1"/>
    <row r="4788" s="104" customFormat="1"/>
    <row r="4789" s="104" customFormat="1"/>
    <row r="4790" s="104" customFormat="1"/>
    <row r="4791" s="104" customFormat="1"/>
    <row r="4792" s="104" customFormat="1"/>
    <row r="4793" s="104" customFormat="1"/>
    <row r="4794" s="104" customFormat="1"/>
    <row r="4795" s="104" customFormat="1"/>
    <row r="4796" s="104" customFormat="1"/>
    <row r="4797" s="104" customFormat="1"/>
    <row r="4798" s="104" customFormat="1"/>
    <row r="4799" s="104" customFormat="1"/>
    <row r="4800" s="104" customFormat="1"/>
    <row r="4801" s="104" customFormat="1"/>
    <row r="4802" s="104" customFormat="1"/>
    <row r="4803" s="104" customFormat="1"/>
    <row r="4804" s="104" customFormat="1"/>
    <row r="4805" s="104" customFormat="1"/>
    <row r="4806" s="104" customFormat="1"/>
    <row r="4807" s="104" customFormat="1"/>
    <row r="4808" s="104" customFormat="1"/>
    <row r="4809" s="104" customFormat="1"/>
    <row r="4810" s="104" customFormat="1"/>
    <row r="4811" s="104" customFormat="1"/>
    <row r="4812" s="104" customFormat="1"/>
    <row r="4813" s="104" customFormat="1"/>
    <row r="4814" s="104" customFormat="1"/>
    <row r="4815" s="104" customFormat="1"/>
    <row r="4816" s="104" customFormat="1"/>
    <row r="4817" s="104" customFormat="1"/>
    <row r="4818" s="104" customFormat="1"/>
    <row r="4819" s="104" customFormat="1"/>
    <row r="4820" s="104" customFormat="1"/>
    <row r="4821" s="104" customFormat="1"/>
    <row r="4822" s="104" customFormat="1"/>
    <row r="4823" s="104" customFormat="1"/>
    <row r="4824" s="104" customFormat="1"/>
    <row r="4825" s="104" customFormat="1"/>
    <row r="4826" s="104" customFormat="1"/>
    <row r="4827" s="104" customFormat="1"/>
    <row r="4828" s="104" customFormat="1"/>
    <row r="4829" s="104" customFormat="1"/>
    <row r="4830" s="104" customFormat="1"/>
    <row r="4831" s="104" customFormat="1"/>
    <row r="4832" s="104" customFormat="1"/>
    <row r="4833" s="104" customFormat="1"/>
    <row r="4834" s="104" customFormat="1"/>
    <row r="4835" s="104" customFormat="1"/>
    <row r="4836" s="104" customFormat="1"/>
    <row r="4837" s="104" customFormat="1"/>
    <row r="4838" s="104" customFormat="1"/>
    <row r="4839" s="104" customFormat="1"/>
    <row r="4840" s="104" customFormat="1"/>
    <row r="4841" s="104" customFormat="1"/>
    <row r="4842" s="104" customFormat="1"/>
    <row r="4843" s="104" customFormat="1"/>
    <row r="4844" s="104" customFormat="1"/>
    <row r="4845" s="104" customFormat="1"/>
    <row r="4846" s="104" customFormat="1"/>
    <row r="4847" s="104" customFormat="1"/>
    <row r="4848" s="104" customFormat="1"/>
    <row r="4849" s="104" customFormat="1"/>
    <row r="4850" s="104" customFormat="1"/>
    <row r="4851" s="104" customFormat="1"/>
    <row r="4852" s="104" customFormat="1"/>
    <row r="4853" s="104" customFormat="1"/>
    <row r="4854" s="104" customFormat="1"/>
    <row r="4855" s="104" customFormat="1"/>
    <row r="4856" s="104" customFormat="1"/>
    <row r="4857" s="104" customFormat="1"/>
    <row r="4858" s="104" customFormat="1"/>
    <row r="4859" s="104" customFormat="1"/>
    <row r="4860" s="104" customFormat="1"/>
    <row r="4861" s="104" customFormat="1"/>
    <row r="4862" s="104" customFormat="1"/>
    <row r="4863" s="104" customFormat="1"/>
    <row r="4864" s="104" customFormat="1"/>
    <row r="4865" s="104" customFormat="1"/>
    <row r="4866" s="104" customFormat="1"/>
    <row r="4867" s="104" customFormat="1"/>
    <row r="4868" s="104" customFormat="1"/>
    <row r="4869" s="104" customFormat="1"/>
    <row r="4870" s="104" customFormat="1"/>
    <row r="4871" s="104" customFormat="1"/>
    <row r="4872" s="104" customFormat="1"/>
    <row r="4873" s="104" customFormat="1"/>
    <row r="4874" s="104" customFormat="1"/>
    <row r="4875" s="104" customFormat="1"/>
    <row r="4876" s="104" customFormat="1"/>
    <row r="4877" s="104" customFormat="1"/>
    <row r="4878" s="104" customFormat="1"/>
    <row r="4879" s="104" customFormat="1"/>
    <row r="4880" s="104" customFormat="1"/>
    <row r="4881" s="104" customFormat="1"/>
    <row r="4882" s="104" customFormat="1"/>
    <row r="4883" s="104" customFormat="1"/>
    <row r="4884" s="104" customFormat="1"/>
    <row r="4885" s="104" customFormat="1"/>
    <row r="4886" s="104" customFormat="1"/>
    <row r="4887" s="104" customFormat="1"/>
    <row r="4888" s="104" customFormat="1"/>
    <row r="4889" s="104" customFormat="1"/>
    <row r="4890" s="104" customFormat="1"/>
    <row r="4891" s="104" customFormat="1"/>
    <row r="4892" s="104" customFormat="1"/>
    <row r="4893" s="104" customFormat="1"/>
    <row r="4894" s="104" customFormat="1"/>
    <row r="4895" s="104" customFormat="1"/>
    <row r="4896" s="104" customFormat="1"/>
    <row r="4897" s="104" customFormat="1"/>
    <row r="4898" s="104" customFormat="1"/>
    <row r="4899" s="104" customFormat="1"/>
    <row r="4900" s="104" customFormat="1"/>
    <row r="4901" s="104" customFormat="1"/>
    <row r="4902" s="104" customFormat="1"/>
    <row r="4903" s="104" customFormat="1"/>
    <row r="4904" s="104" customFormat="1"/>
    <row r="4905" s="104" customFormat="1"/>
    <row r="4906" s="104" customFormat="1"/>
    <row r="4907" s="104" customFormat="1"/>
    <row r="4908" s="104" customFormat="1"/>
    <row r="4909" s="104" customFormat="1"/>
    <row r="4910" s="104" customFormat="1"/>
    <row r="4911" s="104" customFormat="1"/>
    <row r="4912" s="104" customFormat="1"/>
    <row r="4913" s="104" customFormat="1"/>
    <row r="4914" s="104" customFormat="1"/>
    <row r="4915" s="104" customFormat="1"/>
    <row r="4916" s="104" customFormat="1"/>
    <row r="4917" s="104" customFormat="1"/>
    <row r="4918" s="104" customFormat="1"/>
    <row r="4919" s="104" customFormat="1"/>
    <row r="4920" s="104" customFormat="1"/>
    <row r="4921" s="104" customFormat="1"/>
    <row r="4922" s="104" customFormat="1"/>
    <row r="4923" s="104" customFormat="1"/>
    <row r="4924" s="104" customFormat="1"/>
    <row r="4925" s="104" customFormat="1"/>
    <row r="4926" s="104" customFormat="1"/>
    <row r="4927" s="104" customFormat="1"/>
    <row r="4928" s="104" customFormat="1"/>
    <row r="4929" s="104" customFormat="1"/>
    <row r="4930" s="104" customFormat="1"/>
    <row r="4931" s="104" customFormat="1"/>
    <row r="4932" s="104" customFormat="1"/>
    <row r="4933" s="104" customFormat="1"/>
    <row r="4934" s="104" customFormat="1"/>
    <row r="4935" s="104" customFormat="1"/>
    <row r="4936" s="104" customFormat="1"/>
    <row r="4937" s="104" customFormat="1"/>
    <row r="4938" s="104" customFormat="1"/>
    <row r="4939" s="104" customFormat="1"/>
    <row r="4940" s="104" customFormat="1"/>
    <row r="4941" s="104" customFormat="1"/>
    <row r="4942" s="104" customFormat="1"/>
    <row r="4943" s="104" customFormat="1"/>
    <row r="4944" s="104" customFormat="1"/>
    <row r="4945" s="104" customFormat="1"/>
    <row r="4946" s="104" customFormat="1"/>
    <row r="4947" s="104" customFormat="1"/>
    <row r="4948" s="104" customFormat="1"/>
    <row r="4949" s="104" customFormat="1"/>
    <row r="4950" s="104" customFormat="1"/>
    <row r="4951" s="104" customFormat="1"/>
    <row r="4952" s="104" customFormat="1"/>
    <row r="4953" s="104" customFormat="1"/>
    <row r="4954" s="104" customFormat="1"/>
    <row r="4955" s="104" customFormat="1"/>
    <row r="4956" s="104" customFormat="1"/>
    <row r="4957" s="104" customFormat="1"/>
    <row r="4958" s="104" customFormat="1"/>
    <row r="4959" s="104" customFormat="1"/>
    <row r="4960" s="104" customFormat="1"/>
    <row r="4961" s="104" customFormat="1"/>
    <row r="4962" s="104" customFormat="1"/>
    <row r="4963" s="104" customFormat="1"/>
    <row r="4964" s="104" customFormat="1"/>
    <row r="4965" s="104" customFormat="1"/>
    <row r="4966" s="104" customFormat="1"/>
    <row r="4967" s="104" customFormat="1"/>
    <row r="4968" s="104" customFormat="1"/>
    <row r="4969" s="104" customFormat="1"/>
    <row r="4970" s="104" customFormat="1"/>
    <row r="4971" s="104" customFormat="1"/>
    <row r="4972" s="104" customFormat="1"/>
    <row r="4973" s="104" customFormat="1"/>
    <row r="4974" s="104" customFormat="1"/>
    <row r="4975" s="104" customFormat="1"/>
    <row r="4976" s="104" customFormat="1"/>
    <row r="4977" s="104" customFormat="1"/>
    <row r="4978" s="104" customFormat="1"/>
    <row r="4979" s="104" customFormat="1"/>
    <row r="4980" s="104" customFormat="1"/>
    <row r="4981" s="104" customFormat="1"/>
    <row r="4982" s="104" customFormat="1"/>
    <row r="4983" s="104" customFormat="1"/>
    <row r="4984" s="104" customFormat="1"/>
    <row r="4985" s="104" customFormat="1"/>
    <row r="4986" s="104" customFormat="1"/>
    <row r="4987" s="104" customFormat="1"/>
    <row r="4988" s="104" customFormat="1"/>
    <row r="4989" s="104" customFormat="1"/>
    <row r="4990" s="104" customFormat="1"/>
    <row r="4991" s="104" customFormat="1"/>
    <row r="4992" s="104" customFormat="1"/>
    <row r="4993" s="104" customFormat="1"/>
    <row r="4994" s="104" customFormat="1"/>
    <row r="4995" s="104" customFormat="1"/>
    <row r="4996" s="104" customFormat="1"/>
    <row r="4997" s="104" customFormat="1"/>
    <row r="4998" s="104" customFormat="1"/>
    <row r="4999" s="104" customFormat="1"/>
    <row r="5000" s="104" customFormat="1"/>
    <row r="5001" s="104" customFormat="1"/>
    <row r="5002" s="104" customFormat="1"/>
    <row r="5003" s="104" customFormat="1"/>
    <row r="5004" s="104" customFormat="1"/>
    <row r="5005" s="104" customFormat="1"/>
    <row r="5006" s="104" customFormat="1"/>
    <row r="5007" s="104" customFormat="1"/>
    <row r="5008" s="104" customFormat="1"/>
    <row r="5009" s="104" customFormat="1"/>
    <row r="5010" s="104" customFormat="1"/>
    <row r="5011" s="104" customFormat="1"/>
    <row r="5012" s="104" customFormat="1"/>
    <row r="5013" s="104" customFormat="1"/>
    <row r="5014" s="104" customFormat="1"/>
    <row r="5015" s="104" customFormat="1"/>
    <row r="5016" s="104" customFormat="1"/>
    <row r="5017" s="104" customFormat="1"/>
    <row r="5018" s="104" customFormat="1"/>
    <row r="5019" s="104" customFormat="1"/>
    <row r="5020" s="104" customFormat="1"/>
    <row r="5021" s="104" customFormat="1"/>
    <row r="5022" s="104" customFormat="1"/>
    <row r="5023" s="104" customFormat="1"/>
    <row r="5024" s="104" customFormat="1"/>
    <row r="5025" s="104" customFormat="1"/>
    <row r="5026" s="104" customFormat="1"/>
    <row r="5027" s="104" customFormat="1"/>
    <row r="5028" s="104" customFormat="1"/>
    <row r="5029" s="104" customFormat="1"/>
    <row r="5030" s="104" customFormat="1"/>
    <row r="5031" s="104" customFormat="1"/>
    <row r="5032" s="104" customFormat="1"/>
    <row r="5033" s="104" customFormat="1"/>
    <row r="5034" s="104" customFormat="1"/>
    <row r="5035" s="104" customFormat="1"/>
    <row r="5036" s="104" customFormat="1"/>
    <row r="5037" s="104" customFormat="1"/>
    <row r="5038" s="104" customFormat="1"/>
    <row r="5039" s="104" customFormat="1"/>
    <row r="5040" s="104" customFormat="1"/>
    <row r="5041" s="104" customFormat="1"/>
    <row r="5042" s="104" customFormat="1"/>
    <row r="5043" s="104" customFormat="1"/>
    <row r="5044" s="104" customFormat="1"/>
    <row r="5045" s="104" customFormat="1"/>
    <row r="5046" s="104" customFormat="1"/>
    <row r="5047" s="104" customFormat="1"/>
    <row r="5048" s="104" customFormat="1"/>
    <row r="5049" s="104" customFormat="1"/>
    <row r="5050" s="104" customFormat="1"/>
    <row r="5051" s="104" customFormat="1"/>
    <row r="5052" s="104" customFormat="1"/>
    <row r="5053" s="104" customFormat="1"/>
    <row r="5054" s="104" customFormat="1"/>
    <row r="5055" s="104" customFormat="1"/>
    <row r="5056" s="104" customFormat="1"/>
    <row r="5057" s="104" customFormat="1"/>
    <row r="5058" s="104" customFormat="1"/>
    <row r="5059" s="104" customFormat="1"/>
    <row r="5060" s="104" customFormat="1"/>
    <row r="5061" s="104" customFormat="1"/>
    <row r="5062" s="104" customFormat="1"/>
    <row r="5063" s="104" customFormat="1"/>
    <row r="5064" s="104" customFormat="1"/>
    <row r="5065" s="104" customFormat="1"/>
    <row r="5066" s="104" customFormat="1"/>
    <row r="5067" s="104" customFormat="1"/>
    <row r="5068" s="104" customFormat="1"/>
    <row r="5069" s="104" customFormat="1"/>
    <row r="5070" s="104" customFormat="1"/>
    <row r="5071" s="104" customFormat="1"/>
    <row r="5072" s="104" customFormat="1"/>
    <row r="5073" s="104" customFormat="1"/>
    <row r="5074" s="104" customFormat="1"/>
    <row r="5075" s="104" customFormat="1"/>
    <row r="5076" s="104" customFormat="1"/>
    <row r="5077" s="104" customFormat="1"/>
    <row r="5078" s="104" customFormat="1"/>
    <row r="5079" s="104" customFormat="1"/>
    <row r="5080" s="104" customFormat="1"/>
    <row r="5081" s="104" customFormat="1"/>
    <row r="5082" s="104" customFormat="1"/>
    <row r="5083" s="104" customFormat="1"/>
    <row r="5084" s="104" customFormat="1"/>
    <row r="5085" s="104" customFormat="1"/>
    <row r="5086" s="104" customFormat="1"/>
    <row r="5087" s="104" customFormat="1"/>
    <row r="5088" s="104" customFormat="1"/>
    <row r="5089" s="104" customFormat="1"/>
    <row r="5090" s="104" customFormat="1"/>
    <row r="5091" s="104" customFormat="1"/>
    <row r="5092" s="104" customFormat="1"/>
    <row r="5093" s="104" customFormat="1"/>
    <row r="5094" s="104" customFormat="1"/>
    <row r="5095" s="104" customFormat="1"/>
    <row r="5096" s="104" customFormat="1"/>
    <row r="5097" s="104" customFormat="1"/>
    <row r="5098" s="104" customFormat="1"/>
    <row r="5099" s="104" customFormat="1"/>
    <row r="5100" s="104" customFormat="1"/>
    <row r="5101" s="104" customFormat="1"/>
    <row r="5102" s="104" customFormat="1"/>
    <row r="5103" s="104" customFormat="1"/>
    <row r="5104" s="104" customFormat="1"/>
    <row r="5105" s="104" customFormat="1"/>
    <row r="5106" s="104" customFormat="1"/>
    <row r="5107" s="104" customFormat="1"/>
    <row r="5108" s="104" customFormat="1"/>
    <row r="5109" s="104" customFormat="1"/>
    <row r="5110" s="104" customFormat="1"/>
    <row r="5111" s="104" customFormat="1"/>
    <row r="5112" s="104" customFormat="1"/>
    <row r="5113" s="104" customFormat="1"/>
    <row r="5114" s="104" customFormat="1"/>
    <row r="5115" s="104" customFormat="1"/>
    <row r="5116" s="104" customFormat="1"/>
    <row r="5117" s="104" customFormat="1"/>
    <row r="5118" s="104" customFormat="1"/>
    <row r="5119" s="104" customFormat="1"/>
    <row r="5120" s="104" customFormat="1"/>
    <row r="5121" s="104" customFormat="1"/>
    <row r="5122" s="104" customFormat="1"/>
    <row r="5123" s="104" customFormat="1"/>
    <row r="5124" s="104" customFormat="1"/>
    <row r="5125" s="104" customFormat="1"/>
    <row r="5126" s="104" customFormat="1"/>
    <row r="5127" s="104" customFormat="1"/>
    <row r="5128" s="104" customFormat="1"/>
    <row r="5129" s="104" customFormat="1"/>
    <row r="5130" s="104" customFormat="1"/>
    <row r="5131" s="104" customFormat="1"/>
    <row r="5132" s="104" customFormat="1"/>
    <row r="5133" s="104" customFormat="1"/>
    <row r="5134" s="104" customFormat="1"/>
    <row r="5135" s="104" customFormat="1"/>
    <row r="5136" s="104" customFormat="1"/>
    <row r="5137" s="104" customFormat="1"/>
    <row r="5138" s="104" customFormat="1"/>
    <row r="5139" s="104" customFormat="1"/>
    <row r="5140" s="104" customFormat="1"/>
    <row r="5141" s="104" customFormat="1"/>
    <row r="5142" s="104" customFormat="1"/>
    <row r="5143" s="104" customFormat="1"/>
    <row r="5144" s="104" customFormat="1"/>
    <row r="5145" s="104" customFormat="1"/>
    <row r="5146" s="104" customFormat="1"/>
    <row r="5147" s="104" customFormat="1"/>
    <row r="5148" s="104" customFormat="1"/>
    <row r="5149" s="104" customFormat="1"/>
    <row r="5150" s="104" customFormat="1"/>
    <row r="5151" s="104" customFormat="1"/>
    <row r="5152" s="104" customFormat="1"/>
    <row r="5153" s="104" customFormat="1"/>
    <row r="5154" s="104" customFormat="1"/>
    <row r="5155" s="104" customFormat="1"/>
    <row r="5156" s="104" customFormat="1"/>
    <row r="5157" s="104" customFormat="1"/>
    <row r="5158" s="104" customFormat="1"/>
    <row r="5159" s="104" customFormat="1"/>
    <row r="5160" s="104" customFormat="1"/>
    <row r="5161" s="104" customFormat="1"/>
    <row r="5162" s="104" customFormat="1"/>
    <row r="5163" s="104" customFormat="1"/>
    <row r="5164" s="104" customFormat="1"/>
    <row r="5165" s="104" customFormat="1"/>
    <row r="5166" s="104" customFormat="1"/>
    <row r="5167" s="104" customFormat="1"/>
    <row r="5168" s="104" customFormat="1"/>
    <row r="5169" s="104" customFormat="1"/>
    <row r="5170" s="104" customFormat="1"/>
    <row r="5171" s="104" customFormat="1"/>
    <row r="5172" s="104" customFormat="1"/>
    <row r="5173" s="104" customFormat="1"/>
    <row r="5174" s="104" customFormat="1"/>
    <row r="5175" s="104" customFormat="1"/>
    <row r="5176" s="104" customFormat="1"/>
    <row r="5177" s="104" customFormat="1"/>
    <row r="5178" s="104" customFormat="1"/>
    <row r="5179" s="104" customFormat="1"/>
    <row r="5180" s="104" customFormat="1"/>
    <row r="5181" s="104" customFormat="1"/>
    <row r="5182" s="104" customFormat="1"/>
    <row r="5183" s="104" customFormat="1"/>
    <row r="5184" s="104" customFormat="1"/>
    <row r="5185" s="104" customFormat="1"/>
    <row r="5186" s="104" customFormat="1"/>
    <row r="5187" s="104" customFormat="1"/>
    <row r="5188" s="104" customFormat="1"/>
    <row r="5189" s="104" customFormat="1"/>
    <row r="5190" s="104" customFormat="1"/>
    <row r="5191" s="104" customFormat="1"/>
    <row r="5192" s="104" customFormat="1"/>
    <row r="5193" s="104" customFormat="1"/>
    <row r="5194" s="104" customFormat="1"/>
    <row r="5195" s="104" customFormat="1"/>
    <row r="5196" s="104" customFormat="1"/>
    <row r="5197" s="104" customFormat="1"/>
    <row r="5198" s="104" customFormat="1"/>
    <row r="5199" s="104" customFormat="1"/>
    <row r="5200" s="104" customFormat="1"/>
    <row r="5201" s="104" customFormat="1"/>
    <row r="5202" s="104" customFormat="1"/>
    <row r="5203" s="104" customFormat="1"/>
    <row r="5204" s="104" customFormat="1"/>
    <row r="5205" s="104" customFormat="1"/>
    <row r="5206" s="104" customFormat="1"/>
    <row r="5207" s="104" customFormat="1"/>
    <row r="5208" s="104" customFormat="1"/>
    <row r="5209" s="104" customFormat="1"/>
    <row r="5210" s="104" customFormat="1"/>
    <row r="5211" s="104" customFormat="1"/>
    <row r="5212" s="104" customFormat="1"/>
    <row r="5213" s="104" customFormat="1"/>
    <row r="5214" s="104" customFormat="1"/>
    <row r="5215" s="104" customFormat="1"/>
    <row r="5216" s="104" customFormat="1"/>
    <row r="5217" s="104" customFormat="1"/>
    <row r="5218" s="104" customFormat="1"/>
    <row r="5219" s="104" customFormat="1"/>
    <row r="5220" s="104" customFormat="1"/>
    <row r="5221" s="104" customFormat="1"/>
    <row r="5222" s="104" customFormat="1"/>
    <row r="5223" s="104" customFormat="1"/>
    <row r="5224" s="104" customFormat="1"/>
    <row r="5225" s="104" customFormat="1"/>
    <row r="5226" s="104" customFormat="1"/>
    <row r="5227" s="104" customFormat="1"/>
    <row r="5228" s="104" customFormat="1"/>
    <row r="5229" s="104" customFormat="1"/>
    <row r="5230" s="104" customFormat="1"/>
    <row r="5231" s="104" customFormat="1"/>
    <row r="5232" s="104" customFormat="1"/>
    <row r="5233" s="104" customFormat="1"/>
    <row r="5234" s="104" customFormat="1"/>
    <row r="5235" s="104" customFormat="1"/>
    <row r="5236" s="104" customFormat="1"/>
    <row r="5237" s="104" customFormat="1"/>
    <row r="5238" s="104" customFormat="1"/>
    <row r="5239" s="104" customFormat="1"/>
    <row r="5240" s="104" customFormat="1"/>
    <row r="5241" s="104" customFormat="1"/>
    <row r="5242" s="104" customFormat="1"/>
    <row r="5243" s="104" customFormat="1"/>
    <row r="5244" s="104" customFormat="1"/>
    <row r="5245" s="104" customFormat="1"/>
    <row r="5246" s="104" customFormat="1"/>
    <row r="5247" s="104" customFormat="1"/>
    <row r="5248" s="104" customFormat="1"/>
    <row r="5249" s="104" customFormat="1"/>
    <row r="5250" s="104" customFormat="1"/>
    <row r="5251" s="104" customFormat="1"/>
    <row r="5252" s="104" customFormat="1"/>
    <row r="5253" s="104" customFormat="1"/>
    <row r="5254" s="104" customFormat="1"/>
    <row r="5255" s="104" customFormat="1"/>
    <row r="5256" s="104" customFormat="1"/>
    <row r="5257" s="104" customFormat="1"/>
    <row r="5258" s="104" customFormat="1"/>
    <row r="5259" s="104" customFormat="1"/>
    <row r="5260" s="104" customFormat="1"/>
    <row r="5261" s="104" customFormat="1"/>
    <row r="5262" s="104" customFormat="1"/>
    <row r="5263" s="104" customFormat="1"/>
    <row r="5264" s="104" customFormat="1"/>
    <row r="5265" s="104" customFormat="1"/>
    <row r="5266" s="104" customFormat="1"/>
    <row r="5267" s="104" customFormat="1"/>
    <row r="5268" s="104" customFormat="1"/>
    <row r="5269" s="104" customFormat="1"/>
    <row r="5270" s="104" customFormat="1"/>
    <row r="5271" s="104" customFormat="1"/>
    <row r="5272" s="104" customFormat="1"/>
    <row r="5273" s="104" customFormat="1"/>
    <row r="5274" s="104" customFormat="1"/>
    <row r="5275" s="104" customFormat="1"/>
    <row r="5276" s="104" customFormat="1"/>
    <row r="5277" s="104" customFormat="1"/>
    <row r="5278" s="104" customFormat="1"/>
    <row r="5279" s="104" customFormat="1"/>
    <row r="5280" s="104" customFormat="1"/>
    <row r="5281" s="104" customFormat="1"/>
    <row r="5282" s="104" customFormat="1"/>
    <row r="5283" s="104" customFormat="1"/>
    <row r="5284" s="104" customFormat="1"/>
    <row r="5285" s="104" customFormat="1"/>
    <row r="5286" s="104" customFormat="1"/>
    <row r="5287" s="104" customFormat="1"/>
    <row r="5288" s="104" customFormat="1"/>
    <row r="5289" s="104" customFormat="1"/>
    <row r="5290" s="104" customFormat="1"/>
    <row r="5291" s="104" customFormat="1"/>
    <row r="5292" s="104" customFormat="1"/>
    <row r="5293" s="104" customFormat="1"/>
    <row r="5294" s="104" customFormat="1"/>
    <row r="5295" s="104" customFormat="1"/>
    <row r="5296" s="104" customFormat="1"/>
    <row r="5297" s="104" customFormat="1"/>
    <row r="5298" s="104" customFormat="1"/>
    <row r="5299" s="104" customFormat="1"/>
    <row r="5300" s="104" customFormat="1"/>
    <row r="5301" s="104" customFormat="1"/>
    <row r="5302" s="104" customFormat="1"/>
    <row r="5303" s="104" customFormat="1"/>
    <row r="5304" s="104" customFormat="1"/>
    <row r="5305" s="104" customFormat="1"/>
    <row r="5306" s="104" customFormat="1"/>
    <row r="5307" s="104" customFormat="1"/>
    <row r="5308" s="104" customFormat="1"/>
    <row r="5309" s="104" customFormat="1"/>
    <row r="5310" s="104" customFormat="1"/>
    <row r="5311" s="104" customFormat="1"/>
    <row r="5312" s="104" customFormat="1"/>
    <row r="5313" s="104" customFormat="1"/>
    <row r="5314" s="104" customFormat="1"/>
    <row r="5315" s="104" customFormat="1"/>
    <row r="5316" s="104" customFormat="1"/>
    <row r="5317" s="104" customFormat="1"/>
    <row r="5318" s="104" customFormat="1"/>
    <row r="5319" s="104" customFormat="1"/>
    <row r="5320" s="104" customFormat="1"/>
    <row r="5321" s="104" customFormat="1"/>
    <row r="5322" s="104" customFormat="1"/>
    <row r="5323" s="104" customFormat="1"/>
    <row r="5324" s="104" customFormat="1"/>
    <row r="5325" s="104" customFormat="1"/>
    <row r="5326" s="104" customFormat="1"/>
    <row r="5327" s="104" customFormat="1"/>
    <row r="5328" s="104" customFormat="1"/>
    <row r="5329" s="104" customFormat="1"/>
    <row r="5330" s="104" customFormat="1"/>
    <row r="5331" s="104" customFormat="1"/>
    <row r="5332" s="104" customFormat="1"/>
    <row r="5333" s="104" customFormat="1"/>
    <row r="5334" s="104" customFormat="1"/>
    <row r="5335" s="104" customFormat="1"/>
    <row r="5336" s="104" customFormat="1"/>
    <row r="5337" s="104" customFormat="1"/>
    <row r="5338" s="104" customFormat="1"/>
    <row r="5339" s="104" customFormat="1"/>
    <row r="5340" s="104" customFormat="1"/>
    <row r="5341" s="104" customFormat="1"/>
    <row r="5342" s="104" customFormat="1"/>
    <row r="5343" s="104" customFormat="1"/>
    <row r="5344" s="104" customFormat="1"/>
    <row r="5345" s="104" customFormat="1"/>
    <row r="5346" s="104" customFormat="1"/>
    <row r="5347" s="104" customFormat="1"/>
    <row r="5348" s="104" customFormat="1"/>
    <row r="5349" s="104" customFormat="1"/>
    <row r="5350" s="104" customFormat="1"/>
    <row r="5351" s="104" customFormat="1"/>
    <row r="5352" s="104" customFormat="1"/>
    <row r="5353" s="104" customFormat="1"/>
    <row r="5354" s="104" customFormat="1"/>
    <row r="5355" s="104" customFormat="1"/>
    <row r="5356" s="104" customFormat="1"/>
    <row r="5357" s="104" customFormat="1"/>
    <row r="5358" s="104" customFormat="1"/>
    <row r="5359" s="104" customFormat="1"/>
    <row r="5360" s="104" customFormat="1"/>
    <row r="5361" s="104" customFormat="1"/>
    <row r="5362" s="104" customFormat="1"/>
    <row r="5363" s="104" customFormat="1"/>
    <row r="5364" s="104" customFormat="1"/>
    <row r="5365" s="104" customFormat="1"/>
    <row r="5366" s="104" customFormat="1"/>
    <row r="5367" s="104" customFormat="1"/>
    <row r="5368" s="104" customFormat="1"/>
    <row r="5369" s="104" customFormat="1"/>
    <row r="5370" s="104" customFormat="1"/>
    <row r="5371" s="104" customFormat="1"/>
    <row r="5372" s="104" customFormat="1"/>
    <row r="5373" s="104" customFormat="1"/>
    <row r="5374" s="104" customFormat="1"/>
    <row r="5375" s="104" customFormat="1"/>
    <row r="5376" s="104" customFormat="1"/>
    <row r="5377" s="104" customFormat="1"/>
    <row r="5378" s="104" customFormat="1"/>
    <row r="5379" s="104" customFormat="1"/>
    <row r="5380" s="104" customFormat="1"/>
    <row r="5381" s="104" customFormat="1"/>
    <row r="5382" s="104" customFormat="1"/>
    <row r="5383" s="104" customFormat="1"/>
    <row r="5384" s="104" customFormat="1"/>
    <row r="5385" s="104" customFormat="1"/>
    <row r="5386" s="104" customFormat="1"/>
    <row r="5387" s="104" customFormat="1"/>
    <row r="5388" s="104" customFormat="1"/>
    <row r="5389" s="104" customFormat="1"/>
    <row r="5390" s="104" customFormat="1"/>
    <row r="5391" s="104" customFormat="1"/>
    <row r="5392" s="104" customFormat="1"/>
    <row r="5393" s="104" customFormat="1"/>
    <row r="5394" s="104" customFormat="1"/>
    <row r="5395" s="104" customFormat="1"/>
    <row r="5396" s="104" customFormat="1"/>
    <row r="5397" s="104" customFormat="1"/>
    <row r="5398" s="104" customFormat="1"/>
    <row r="5399" s="104" customFormat="1"/>
    <row r="5400" s="104" customFormat="1"/>
    <row r="5401" s="104" customFormat="1"/>
    <row r="5402" s="104" customFormat="1"/>
    <row r="5403" s="104" customFormat="1"/>
    <row r="5404" s="104" customFormat="1"/>
    <row r="5405" s="104" customFormat="1"/>
    <row r="5406" s="104" customFormat="1"/>
    <row r="5407" s="104" customFormat="1"/>
    <row r="5408" s="104" customFormat="1"/>
    <row r="5409" s="104" customFormat="1"/>
    <row r="5410" s="104" customFormat="1"/>
    <row r="5411" s="104" customFormat="1"/>
    <row r="5412" s="104" customFormat="1"/>
    <row r="5413" s="104" customFormat="1"/>
    <row r="5414" s="104" customFormat="1"/>
    <row r="5415" s="104" customFormat="1"/>
    <row r="5416" s="104" customFormat="1"/>
    <row r="5417" s="104" customFormat="1"/>
    <row r="5418" s="104" customFormat="1"/>
    <row r="5419" s="104" customFormat="1"/>
    <row r="5420" s="104" customFormat="1"/>
    <row r="5421" s="104" customFormat="1"/>
    <row r="5422" s="104" customFormat="1"/>
    <row r="5423" s="104" customFormat="1"/>
    <row r="5424" s="104" customFormat="1"/>
    <row r="5425" s="104" customFormat="1"/>
    <row r="5426" s="104" customFormat="1"/>
    <row r="5427" s="104" customFormat="1"/>
    <row r="5428" s="104" customFormat="1"/>
    <row r="5429" s="104" customFormat="1"/>
    <row r="5430" s="104" customFormat="1"/>
    <row r="5431" s="104" customFormat="1"/>
    <row r="5432" s="104" customFormat="1"/>
    <row r="5433" s="104" customFormat="1"/>
    <row r="5434" s="104" customFormat="1"/>
    <row r="5435" s="104" customFormat="1"/>
    <row r="5436" s="104" customFormat="1"/>
    <row r="5437" s="104" customFormat="1"/>
    <row r="5438" s="104" customFormat="1"/>
    <row r="5439" s="104" customFormat="1"/>
    <row r="5440" s="104" customFormat="1"/>
    <row r="5441" s="104" customFormat="1"/>
    <row r="5442" s="104" customFormat="1"/>
    <row r="5443" s="104" customFormat="1"/>
    <row r="5444" s="104" customFormat="1"/>
    <row r="5445" s="104" customFormat="1"/>
    <row r="5446" s="104" customFormat="1"/>
    <row r="5447" s="104" customFormat="1"/>
    <row r="5448" s="104" customFormat="1"/>
    <row r="5449" s="104" customFormat="1"/>
    <row r="5450" s="104" customFormat="1"/>
    <row r="5451" s="104" customFormat="1"/>
    <row r="5452" s="104" customFormat="1"/>
    <row r="5453" s="104" customFormat="1"/>
    <row r="5454" s="104" customFormat="1"/>
    <row r="5455" s="104" customFormat="1"/>
    <row r="5456" s="104" customFormat="1"/>
    <row r="5457" s="104" customFormat="1"/>
    <row r="5458" s="104" customFormat="1"/>
    <row r="5459" s="104" customFormat="1"/>
    <row r="5460" s="104" customFormat="1"/>
    <row r="5461" s="104" customFormat="1"/>
    <row r="5462" s="104" customFormat="1"/>
    <row r="5463" s="104" customFormat="1"/>
    <row r="5464" s="104" customFormat="1"/>
    <row r="5465" s="104" customFormat="1"/>
    <row r="5466" s="104" customFormat="1"/>
    <row r="5467" s="104" customFormat="1"/>
    <row r="5468" s="104" customFormat="1"/>
    <row r="5469" s="104" customFormat="1"/>
    <row r="5470" s="104" customFormat="1"/>
    <row r="5471" s="104" customFormat="1"/>
    <row r="5472" s="104" customFormat="1"/>
    <row r="5473" s="104" customFormat="1"/>
    <row r="5474" s="104" customFormat="1"/>
    <row r="5475" s="104" customFormat="1"/>
    <row r="5476" s="104" customFormat="1"/>
    <row r="5477" s="104" customFormat="1"/>
    <row r="5478" s="104" customFormat="1"/>
    <row r="5479" s="104" customFormat="1"/>
    <row r="5480" s="104" customFormat="1"/>
    <row r="5481" s="104" customFormat="1"/>
    <row r="5482" s="104" customFormat="1"/>
    <row r="5483" s="104" customFormat="1"/>
    <row r="5484" s="104" customFormat="1"/>
    <row r="5485" s="104" customFormat="1"/>
    <row r="5486" s="104" customFormat="1"/>
    <row r="5487" s="104" customFormat="1"/>
    <row r="5488" s="104" customFormat="1"/>
    <row r="5489" s="104" customFormat="1"/>
    <row r="5490" s="104" customFormat="1"/>
    <row r="5491" s="104" customFormat="1"/>
    <row r="5492" s="104" customFormat="1"/>
    <row r="5493" s="104" customFormat="1"/>
    <row r="5494" s="104" customFormat="1"/>
    <row r="5495" s="104" customFormat="1"/>
    <row r="5496" s="104" customFormat="1"/>
    <row r="5497" s="104" customFormat="1"/>
    <row r="5498" s="104" customFormat="1"/>
    <row r="5499" s="104" customFormat="1"/>
    <row r="5500" s="104" customFormat="1"/>
    <row r="5501" s="104" customFormat="1"/>
    <row r="5502" s="104" customFormat="1"/>
    <row r="5503" s="104" customFormat="1"/>
    <row r="5504" s="104" customFormat="1"/>
    <row r="5505" s="104" customFormat="1"/>
    <row r="5506" s="104" customFormat="1"/>
    <row r="5507" s="104" customFormat="1"/>
    <row r="5508" s="104" customFormat="1"/>
    <row r="5509" s="104" customFormat="1"/>
    <row r="5510" s="104" customFormat="1"/>
    <row r="5511" s="104" customFormat="1"/>
    <row r="5512" s="104" customFormat="1"/>
    <row r="5513" s="104" customFormat="1"/>
    <row r="5514" s="104" customFormat="1"/>
    <row r="5515" s="104" customFormat="1"/>
    <row r="5516" s="104" customFormat="1"/>
    <row r="5517" s="104" customFormat="1"/>
    <row r="5518" s="104" customFormat="1"/>
    <row r="5519" s="104" customFormat="1"/>
    <row r="5520" s="104" customFormat="1"/>
    <row r="5521" s="104" customFormat="1"/>
    <row r="5522" s="104" customFormat="1"/>
    <row r="5523" s="104" customFormat="1"/>
    <row r="5524" s="104" customFormat="1"/>
    <row r="5525" s="104" customFormat="1"/>
    <row r="5526" s="104" customFormat="1"/>
    <row r="5527" s="104" customFormat="1"/>
    <row r="5528" s="104" customFormat="1"/>
    <row r="5529" s="104" customFormat="1"/>
    <row r="5530" s="104" customFormat="1"/>
    <row r="5531" s="104" customFormat="1"/>
    <row r="5532" s="104" customFormat="1"/>
    <row r="5533" s="104" customFormat="1"/>
    <row r="5534" s="104" customFormat="1"/>
    <row r="5535" s="104" customFormat="1"/>
    <row r="5536" s="104" customFormat="1"/>
    <row r="5537" s="104" customFormat="1"/>
    <row r="5538" s="104" customFormat="1"/>
    <row r="5539" s="104" customFormat="1"/>
    <row r="5540" s="104" customFormat="1"/>
    <row r="5541" s="104" customFormat="1"/>
    <row r="5542" s="104" customFormat="1"/>
    <row r="5543" s="104" customFormat="1"/>
    <row r="5544" s="104" customFormat="1"/>
    <row r="5545" s="104" customFormat="1"/>
    <row r="5546" s="104" customFormat="1"/>
    <row r="5547" s="104" customFormat="1"/>
    <row r="5548" s="104" customFormat="1"/>
    <row r="5549" s="104" customFormat="1"/>
    <row r="5550" s="104" customFormat="1"/>
    <row r="5551" s="104" customFormat="1"/>
    <row r="5552" s="104" customFormat="1"/>
    <row r="5553" s="104" customFormat="1"/>
    <row r="5554" s="104" customFormat="1"/>
    <row r="5555" s="104" customFormat="1"/>
    <row r="5556" s="104" customFormat="1"/>
    <row r="5557" s="104" customFormat="1"/>
    <row r="5558" s="104" customFormat="1"/>
    <row r="5559" s="104" customFormat="1"/>
    <row r="5560" s="104" customFormat="1"/>
    <row r="5561" s="104" customFormat="1"/>
    <row r="5562" s="104" customFormat="1"/>
    <row r="5563" s="104" customFormat="1"/>
    <row r="5564" s="104" customFormat="1"/>
    <row r="5565" s="104" customFormat="1"/>
    <row r="5566" s="104" customFormat="1"/>
    <row r="5567" s="104" customFormat="1"/>
    <row r="5568" s="104" customFormat="1"/>
    <row r="5569" s="104" customFormat="1"/>
    <row r="5570" s="104" customFormat="1"/>
    <row r="5571" s="104" customFormat="1"/>
    <row r="5572" s="104" customFormat="1"/>
    <row r="5573" s="104" customFormat="1"/>
    <row r="5574" s="104" customFormat="1"/>
    <row r="5575" s="104" customFormat="1"/>
    <row r="5576" s="104" customFormat="1"/>
    <row r="5577" s="104" customFormat="1"/>
    <row r="5578" s="104" customFormat="1"/>
    <row r="5579" s="104" customFormat="1"/>
    <row r="5580" s="104" customFormat="1"/>
    <row r="5581" s="104" customFormat="1"/>
    <row r="5582" s="104" customFormat="1"/>
    <row r="5583" s="104" customFormat="1"/>
    <row r="5584" s="104" customFormat="1"/>
    <row r="5585" s="104" customFormat="1"/>
    <row r="5586" s="104" customFormat="1"/>
    <row r="5587" s="104" customFormat="1"/>
    <row r="5588" s="104" customFormat="1"/>
    <row r="5589" s="104" customFormat="1"/>
    <row r="5590" s="104" customFormat="1"/>
    <row r="5591" s="104" customFormat="1"/>
    <row r="5592" s="104" customFormat="1"/>
    <row r="5593" s="104" customFormat="1"/>
    <row r="5594" s="104" customFormat="1"/>
    <row r="5595" s="104" customFormat="1"/>
    <row r="5596" s="104" customFormat="1"/>
    <row r="5597" s="104" customFormat="1"/>
    <row r="5598" s="104" customFormat="1"/>
    <row r="5599" s="104" customFormat="1"/>
    <row r="5600" s="104" customFormat="1"/>
    <row r="5601" s="104" customFormat="1"/>
    <row r="5602" s="104" customFormat="1"/>
    <row r="5603" s="104" customFormat="1"/>
    <row r="5604" s="104" customFormat="1"/>
    <row r="5605" s="104" customFormat="1"/>
    <row r="5606" s="104" customFormat="1"/>
    <row r="5607" s="104" customFormat="1"/>
    <row r="5608" s="104" customFormat="1"/>
    <row r="5609" s="104" customFormat="1"/>
    <row r="5610" s="104" customFormat="1"/>
    <row r="5611" s="104" customFormat="1"/>
    <row r="5612" s="104" customFormat="1"/>
    <row r="5613" s="104" customFormat="1"/>
    <row r="5614" s="104" customFormat="1"/>
    <row r="5615" s="104" customFormat="1"/>
    <row r="5616" s="104" customFormat="1"/>
    <row r="5617" s="104" customFormat="1"/>
    <row r="5618" s="104" customFormat="1"/>
    <row r="5619" s="104" customFormat="1"/>
    <row r="5620" s="104" customFormat="1"/>
    <row r="5621" s="104" customFormat="1"/>
    <row r="5622" s="104" customFormat="1"/>
    <row r="5623" s="104" customFormat="1"/>
    <row r="5624" s="104" customFormat="1"/>
    <row r="5625" s="104" customFormat="1"/>
    <row r="5626" s="104" customFormat="1"/>
    <row r="5627" s="104" customFormat="1"/>
    <row r="5628" s="104" customFormat="1"/>
    <row r="5629" s="104" customFormat="1"/>
    <row r="5630" s="104" customFormat="1"/>
    <row r="5631" s="104" customFormat="1"/>
    <row r="5632" s="104" customFormat="1"/>
    <row r="5633" s="104" customFormat="1"/>
    <row r="5634" s="104" customFormat="1"/>
    <row r="5635" s="104" customFormat="1"/>
    <row r="5636" s="104" customFormat="1"/>
    <row r="5637" s="104" customFormat="1"/>
    <row r="5638" s="104" customFormat="1"/>
    <row r="5639" s="104" customFormat="1"/>
    <row r="5640" s="104" customFormat="1"/>
    <row r="5641" s="104" customFormat="1"/>
    <row r="5642" s="104" customFormat="1"/>
    <row r="5643" s="104" customFormat="1"/>
    <row r="5644" s="104" customFormat="1"/>
    <row r="5645" s="104" customFormat="1"/>
    <row r="5646" s="104" customFormat="1"/>
    <row r="5647" s="104" customFormat="1"/>
    <row r="5648" s="104" customFormat="1"/>
    <row r="5649" s="104" customFormat="1"/>
    <row r="5650" s="104" customFormat="1"/>
    <row r="5651" s="104" customFormat="1"/>
    <row r="5652" s="104" customFormat="1"/>
    <row r="5653" s="104" customFormat="1"/>
    <row r="5654" s="104" customFormat="1"/>
    <row r="5655" s="104" customFormat="1"/>
    <row r="5656" s="104" customFormat="1"/>
    <row r="5657" s="104" customFormat="1"/>
    <row r="5658" s="104" customFormat="1"/>
    <row r="5659" s="104" customFormat="1"/>
    <row r="5660" s="104" customFormat="1"/>
    <row r="5661" s="104" customFormat="1"/>
    <row r="5662" s="104" customFormat="1"/>
    <row r="5663" s="104" customFormat="1"/>
    <row r="5664" s="104" customFormat="1"/>
    <row r="5665" s="104" customFormat="1"/>
    <row r="5666" s="104" customFormat="1"/>
    <row r="5667" s="104" customFormat="1"/>
    <row r="5668" s="104" customFormat="1"/>
    <row r="5669" s="104" customFormat="1"/>
    <row r="5670" s="104" customFormat="1"/>
    <row r="5671" s="104" customFormat="1"/>
    <row r="5672" s="104" customFormat="1"/>
    <row r="5673" s="104" customFormat="1"/>
    <row r="5674" s="104" customFormat="1"/>
    <row r="5675" s="104" customFormat="1"/>
    <row r="5676" s="104" customFormat="1"/>
    <row r="5677" s="104" customFormat="1"/>
    <row r="5678" s="104" customFormat="1"/>
    <row r="5679" s="104" customFormat="1"/>
    <row r="5680" s="104" customFormat="1"/>
    <row r="5681" s="104" customFormat="1"/>
    <row r="5682" s="104" customFormat="1"/>
    <row r="5683" s="104" customFormat="1"/>
    <row r="5684" s="104" customFormat="1"/>
    <row r="5685" s="104" customFormat="1"/>
    <row r="5686" s="104" customFormat="1"/>
    <row r="5687" s="104" customFormat="1"/>
    <row r="5688" s="104" customFormat="1"/>
    <row r="5689" s="104" customFormat="1"/>
    <row r="5690" s="104" customFormat="1"/>
    <row r="5691" s="104" customFormat="1"/>
    <row r="5692" s="104" customFormat="1"/>
    <row r="5693" s="104" customFormat="1"/>
    <row r="5694" s="104" customFormat="1"/>
    <row r="5695" s="104" customFormat="1"/>
    <row r="5696" s="104" customFormat="1"/>
    <row r="5697" s="104" customFormat="1"/>
    <row r="5698" s="104" customFormat="1"/>
    <row r="5699" s="104" customFormat="1"/>
    <row r="5700" s="104" customFormat="1"/>
    <row r="5701" s="104" customFormat="1"/>
    <row r="5702" s="104" customFormat="1"/>
    <row r="5703" s="104" customFormat="1"/>
    <row r="5704" s="104" customFormat="1"/>
    <row r="5705" s="104" customFormat="1"/>
    <row r="5706" s="104" customFormat="1"/>
    <row r="5707" s="104" customFormat="1"/>
    <row r="5708" s="104" customFormat="1"/>
    <row r="5709" s="104" customFormat="1"/>
    <row r="5710" s="104" customFormat="1"/>
    <row r="5711" s="104" customFormat="1"/>
    <row r="5712" s="104" customFormat="1"/>
    <row r="5713" s="104" customFormat="1"/>
    <row r="5714" s="104" customFormat="1"/>
    <row r="5715" s="104" customFormat="1"/>
    <row r="5716" s="104" customFormat="1"/>
    <row r="5717" s="104" customFormat="1"/>
    <row r="5718" s="104" customFormat="1"/>
    <row r="5719" s="104" customFormat="1"/>
    <row r="5720" s="104" customFormat="1"/>
    <row r="5721" s="104" customFormat="1"/>
    <row r="5722" s="104" customFormat="1"/>
    <row r="5723" s="104" customFormat="1"/>
    <row r="5724" s="104" customFormat="1"/>
    <row r="5725" s="104" customFormat="1"/>
    <row r="5726" s="104" customFormat="1"/>
    <row r="5727" s="104" customFormat="1"/>
    <row r="5728" s="104" customFormat="1"/>
    <row r="5729" s="104" customFormat="1"/>
    <row r="5730" s="104" customFormat="1"/>
    <row r="5731" s="104" customFormat="1"/>
    <row r="5732" s="104" customFormat="1"/>
    <row r="5733" s="104" customFormat="1"/>
    <row r="5734" s="104" customFormat="1"/>
    <row r="5735" s="104" customFormat="1"/>
    <row r="5736" s="104" customFormat="1"/>
    <row r="5737" s="104" customFormat="1"/>
    <row r="5738" s="104" customFormat="1"/>
    <row r="5739" s="104" customFormat="1"/>
    <row r="5740" s="104" customFormat="1"/>
    <row r="5741" s="104" customFormat="1"/>
    <row r="5742" s="104" customFormat="1"/>
    <row r="5743" s="104" customFormat="1"/>
    <row r="5744" s="104" customFormat="1"/>
    <row r="5745" s="104" customFormat="1"/>
    <row r="5746" s="104" customFormat="1"/>
    <row r="5747" s="104" customFormat="1"/>
    <row r="5748" s="104" customFormat="1"/>
    <row r="5749" s="104" customFormat="1"/>
    <row r="5750" s="104" customFormat="1"/>
    <row r="5751" s="104" customFormat="1"/>
    <row r="5752" s="104" customFormat="1"/>
    <row r="5753" s="104" customFormat="1"/>
    <row r="5754" s="104" customFormat="1"/>
    <row r="5755" s="104" customFormat="1"/>
    <row r="5756" s="104" customFormat="1"/>
    <row r="5757" s="104" customFormat="1"/>
    <row r="5758" s="104" customFormat="1"/>
    <row r="5759" s="104" customFormat="1"/>
    <row r="5760" s="104" customFormat="1"/>
    <row r="5761" s="104" customFormat="1"/>
    <row r="5762" s="104" customFormat="1"/>
    <row r="5763" s="104" customFormat="1"/>
    <row r="5764" s="104" customFormat="1"/>
    <row r="5765" s="104" customFormat="1"/>
    <row r="5766" s="104" customFormat="1"/>
    <row r="5767" s="104" customFormat="1"/>
    <row r="5768" s="104" customFormat="1"/>
    <row r="5769" s="104" customFormat="1"/>
    <row r="5770" s="104" customFormat="1"/>
    <row r="5771" s="104" customFormat="1"/>
    <row r="5772" s="104" customFormat="1"/>
    <row r="5773" s="104" customFormat="1"/>
    <row r="5774" s="104" customFormat="1"/>
    <row r="5775" s="104" customFormat="1"/>
    <row r="5776" s="104" customFormat="1"/>
    <row r="5777" s="104" customFormat="1"/>
    <row r="5778" s="104" customFormat="1"/>
    <row r="5779" s="104" customFormat="1"/>
    <row r="5780" s="104" customFormat="1"/>
    <row r="5781" s="104" customFormat="1"/>
    <row r="5782" s="104" customFormat="1"/>
    <row r="5783" s="104" customFormat="1"/>
    <row r="5784" s="104" customFormat="1"/>
    <row r="5785" s="104" customFormat="1"/>
    <row r="5786" s="104" customFormat="1"/>
    <row r="5787" s="104" customFormat="1"/>
    <row r="5788" s="104" customFormat="1"/>
    <row r="5789" s="104" customFormat="1"/>
    <row r="5790" s="104" customFormat="1"/>
    <row r="5791" s="104" customFormat="1"/>
    <row r="5792" s="104" customFormat="1"/>
    <row r="5793" s="104" customFormat="1"/>
    <row r="5794" s="104" customFormat="1"/>
    <row r="5795" s="104" customFormat="1"/>
    <row r="5796" s="104" customFormat="1"/>
    <row r="5797" s="104" customFormat="1"/>
    <row r="5798" s="104" customFormat="1"/>
    <row r="5799" s="104" customFormat="1"/>
    <row r="5800" s="104" customFormat="1"/>
    <row r="5801" s="104" customFormat="1"/>
    <row r="5802" s="104" customFormat="1"/>
    <row r="5803" s="104" customFormat="1"/>
    <row r="5804" s="104" customFormat="1"/>
    <row r="5805" s="104" customFormat="1"/>
    <row r="5806" s="104" customFormat="1"/>
    <row r="5807" s="104" customFormat="1"/>
    <row r="5808" s="104" customFormat="1"/>
    <row r="5809" s="104" customFormat="1"/>
    <row r="5810" s="104" customFormat="1"/>
    <row r="5811" s="104" customFormat="1"/>
    <row r="5812" s="104" customFormat="1"/>
    <row r="5813" s="104" customFormat="1"/>
    <row r="5814" s="104" customFormat="1"/>
    <row r="5815" s="104" customFormat="1"/>
    <row r="5816" s="104" customFormat="1"/>
    <row r="5817" s="104" customFormat="1"/>
    <row r="5818" s="104" customFormat="1"/>
    <row r="5819" s="104" customFormat="1"/>
    <row r="5820" s="104" customFormat="1"/>
    <row r="5821" s="104" customFormat="1"/>
    <row r="5822" s="104" customFormat="1"/>
    <row r="5823" s="104" customFormat="1"/>
    <row r="5824" s="104" customFormat="1"/>
    <row r="5825" s="104" customFormat="1"/>
    <row r="5826" s="104" customFormat="1"/>
    <row r="5827" s="104" customFormat="1"/>
    <row r="5828" s="104" customFormat="1"/>
    <row r="5829" s="104" customFormat="1"/>
    <row r="5830" s="104" customFormat="1"/>
    <row r="5831" s="104" customFormat="1"/>
    <row r="5832" s="104" customFormat="1"/>
    <row r="5833" s="104" customFormat="1"/>
    <row r="5834" s="104" customFormat="1"/>
    <row r="5835" s="104" customFormat="1"/>
    <row r="5836" s="104" customFormat="1"/>
    <row r="5837" s="104" customFormat="1"/>
    <row r="5838" s="104" customFormat="1"/>
    <row r="5839" s="104" customFormat="1"/>
    <row r="5840" s="104" customFormat="1"/>
    <row r="5841" s="104" customFormat="1"/>
    <row r="5842" s="104" customFormat="1"/>
    <row r="5843" s="104" customFormat="1"/>
    <row r="5844" s="104" customFormat="1"/>
    <row r="5845" s="104" customFormat="1"/>
    <row r="5846" s="104" customFormat="1"/>
    <row r="5847" s="104" customFormat="1"/>
    <row r="5848" s="104" customFormat="1"/>
    <row r="5849" s="104" customFormat="1"/>
    <row r="5850" s="104" customFormat="1"/>
    <row r="5851" s="104" customFormat="1"/>
    <row r="5852" s="104" customFormat="1"/>
    <row r="5853" s="104" customFormat="1"/>
    <row r="5854" s="104" customFormat="1"/>
    <row r="5855" s="104" customFormat="1"/>
    <row r="5856" s="104" customFormat="1"/>
    <row r="5857" s="104" customFormat="1"/>
    <row r="5858" s="104" customFormat="1"/>
    <row r="5859" s="104" customFormat="1"/>
    <row r="5860" s="104" customFormat="1"/>
    <row r="5861" s="104" customFormat="1"/>
    <row r="5862" s="104" customFormat="1"/>
    <row r="5863" s="104" customFormat="1"/>
    <row r="5864" s="104" customFormat="1"/>
    <row r="5865" s="104" customFormat="1"/>
    <row r="5866" s="104" customFormat="1"/>
    <row r="5867" s="104" customFormat="1"/>
    <row r="5868" s="104" customFormat="1"/>
    <row r="5869" s="104" customFormat="1"/>
    <row r="5870" s="104" customFormat="1"/>
    <row r="5871" s="104" customFormat="1"/>
    <row r="5872" s="104" customFormat="1"/>
    <row r="5873" s="104" customFormat="1"/>
    <row r="5874" s="104" customFormat="1"/>
    <row r="5875" s="104" customFormat="1"/>
    <row r="5876" s="104" customFormat="1"/>
    <row r="5877" s="104" customFormat="1"/>
    <row r="5878" s="104" customFormat="1"/>
    <row r="5879" s="104" customFormat="1"/>
    <row r="5880" s="104" customFormat="1"/>
    <row r="5881" s="104" customFormat="1"/>
    <row r="5882" s="104" customFormat="1"/>
    <row r="5883" s="104" customFormat="1"/>
    <row r="5884" s="104" customFormat="1"/>
    <row r="5885" s="104" customFormat="1"/>
    <row r="5886" s="104" customFormat="1"/>
    <row r="5887" s="104" customFormat="1"/>
    <row r="5888" s="104" customFormat="1"/>
    <row r="5889" s="104" customFormat="1"/>
    <row r="5890" s="104" customFormat="1"/>
    <row r="5891" s="104" customFormat="1"/>
    <row r="5892" s="104" customFormat="1"/>
    <row r="5893" s="104" customFormat="1"/>
    <row r="5894" s="104" customFormat="1"/>
    <row r="5895" s="104" customFormat="1"/>
    <row r="5896" s="104" customFormat="1"/>
    <row r="5897" s="104" customFormat="1"/>
    <row r="5898" s="104" customFormat="1"/>
    <row r="5899" s="104" customFormat="1"/>
    <row r="5900" s="104" customFormat="1"/>
    <row r="5901" s="104" customFormat="1"/>
    <row r="5902" s="104" customFormat="1"/>
    <row r="5903" s="104" customFormat="1"/>
    <row r="5904" s="104" customFormat="1"/>
    <row r="5905" s="104" customFormat="1"/>
    <row r="5906" s="104" customFormat="1"/>
    <row r="5907" s="104" customFormat="1"/>
    <row r="5908" s="104" customFormat="1"/>
    <row r="5909" s="104" customFormat="1"/>
    <row r="5910" s="104" customFormat="1"/>
    <row r="5911" s="104" customFormat="1"/>
    <row r="5912" s="104" customFormat="1"/>
    <row r="5913" s="104" customFormat="1"/>
    <row r="5914" s="104" customFormat="1"/>
    <row r="5915" s="104" customFormat="1"/>
    <row r="5916" s="104" customFormat="1"/>
    <row r="5917" s="104" customFormat="1"/>
    <row r="5918" s="104" customFormat="1"/>
    <row r="5919" s="104" customFormat="1"/>
    <row r="5920" s="104" customFormat="1"/>
    <row r="5921" s="104" customFormat="1"/>
    <row r="5922" s="104" customFormat="1"/>
    <row r="5923" s="104" customFormat="1"/>
    <row r="5924" s="104" customFormat="1"/>
    <row r="5925" s="104" customFormat="1"/>
    <row r="5926" s="104" customFormat="1"/>
    <row r="5927" s="104" customFormat="1"/>
    <row r="5928" s="104" customFormat="1"/>
    <row r="5929" s="104" customFormat="1"/>
    <row r="5930" s="104" customFormat="1"/>
    <row r="5931" s="104" customFormat="1"/>
    <row r="5932" s="104" customFormat="1"/>
    <row r="5933" s="104" customFormat="1"/>
    <row r="5934" s="104" customFormat="1"/>
    <row r="5935" s="104" customFormat="1"/>
    <row r="5936" s="104" customFormat="1"/>
    <row r="5937" s="104" customFormat="1"/>
    <row r="5938" s="104" customFormat="1"/>
    <row r="5939" s="104" customFormat="1"/>
    <row r="5940" s="104" customFormat="1"/>
    <row r="5941" s="104" customFormat="1"/>
    <row r="5942" s="104" customFormat="1"/>
    <row r="5943" s="104" customFormat="1"/>
    <row r="5944" s="104" customFormat="1"/>
    <row r="5945" s="104" customFormat="1"/>
    <row r="5946" s="104" customFormat="1"/>
    <row r="5947" s="104" customFormat="1"/>
    <row r="5948" s="104" customFormat="1"/>
    <row r="5949" s="104" customFormat="1"/>
    <row r="5950" s="104" customFormat="1"/>
    <row r="5951" s="104" customFormat="1"/>
    <row r="5952" s="104" customFormat="1"/>
    <row r="5953" s="104" customFormat="1"/>
    <row r="5954" s="104" customFormat="1"/>
    <row r="5955" s="104" customFormat="1"/>
    <row r="5956" s="104" customFormat="1"/>
    <row r="5957" s="104" customFormat="1"/>
    <row r="5958" s="104" customFormat="1"/>
    <row r="5959" s="104" customFormat="1"/>
    <row r="5960" s="104" customFormat="1"/>
    <row r="5961" s="104" customFormat="1"/>
    <row r="5962" s="104" customFormat="1"/>
    <row r="5963" s="104" customFormat="1"/>
    <row r="5964" s="104" customFormat="1"/>
    <row r="5965" s="104" customFormat="1"/>
    <row r="5966" s="104" customFormat="1"/>
    <row r="5967" s="104" customFormat="1"/>
    <row r="5968" s="104" customFormat="1"/>
    <row r="5969" s="104" customFormat="1"/>
    <row r="5970" s="104" customFormat="1"/>
    <row r="5971" s="104" customFormat="1"/>
    <row r="5972" s="104" customFormat="1"/>
    <row r="5973" s="104" customFormat="1"/>
    <row r="5974" s="104" customFormat="1"/>
    <row r="5975" s="104" customFormat="1"/>
    <row r="5976" s="104" customFormat="1"/>
    <row r="5977" s="104" customFormat="1"/>
    <row r="5978" s="104" customFormat="1"/>
    <row r="5979" s="104" customFormat="1"/>
    <row r="5980" s="104" customFormat="1"/>
    <row r="5981" s="104" customFormat="1"/>
    <row r="5982" s="104" customFormat="1"/>
    <row r="5983" s="104" customFormat="1"/>
    <row r="5984" s="104" customFormat="1"/>
    <row r="5985" s="104" customFormat="1"/>
    <row r="5986" s="104" customFormat="1"/>
    <row r="5987" s="104" customFormat="1"/>
    <row r="5988" s="104" customFormat="1"/>
    <row r="5989" s="104" customFormat="1"/>
    <row r="5990" s="104" customFormat="1"/>
    <row r="5991" s="104" customFormat="1"/>
    <row r="5992" s="104" customFormat="1"/>
    <row r="5993" s="104" customFormat="1"/>
    <row r="5994" s="104" customFormat="1"/>
    <row r="5995" s="104" customFormat="1"/>
    <row r="5996" s="104" customFormat="1"/>
    <row r="5997" s="104" customFormat="1"/>
    <row r="5998" s="104" customFormat="1"/>
    <row r="5999" s="104" customFormat="1"/>
    <row r="6000" s="104" customFormat="1"/>
    <row r="6001" s="104" customFormat="1"/>
    <row r="6002" s="104" customFormat="1"/>
    <row r="6003" s="104" customFormat="1"/>
    <row r="6004" s="104" customFormat="1"/>
    <row r="6005" s="104" customFormat="1"/>
    <row r="6006" s="104" customFormat="1"/>
    <row r="6007" s="104" customFormat="1"/>
    <row r="6008" s="104" customFormat="1"/>
    <row r="6009" s="104" customFormat="1"/>
    <row r="6010" s="104" customFormat="1"/>
    <row r="6011" s="104" customFormat="1"/>
    <row r="6012" s="104" customFormat="1"/>
    <row r="6013" s="104" customFormat="1"/>
    <row r="6014" s="104" customFormat="1"/>
    <row r="6015" s="104" customFormat="1"/>
    <row r="6016" s="104" customFormat="1"/>
    <row r="6017" s="104" customFormat="1"/>
    <row r="6018" s="104" customFormat="1"/>
    <row r="6019" s="104" customFormat="1"/>
    <row r="6020" s="104" customFormat="1"/>
    <row r="6021" s="104" customFormat="1"/>
    <row r="6022" s="104" customFormat="1"/>
    <row r="6023" s="104" customFormat="1"/>
    <row r="6024" s="104" customFormat="1"/>
    <row r="6025" s="104" customFormat="1"/>
    <row r="6026" s="104" customFormat="1"/>
    <row r="6027" s="104" customFormat="1"/>
    <row r="6028" s="104" customFormat="1"/>
    <row r="6029" s="104" customFormat="1"/>
    <row r="6030" s="104" customFormat="1"/>
    <row r="6031" s="104" customFormat="1"/>
    <row r="6032" s="104" customFormat="1"/>
    <row r="6033" s="104" customFormat="1"/>
    <row r="6034" s="104" customFormat="1"/>
    <row r="6035" s="104" customFormat="1"/>
    <row r="6036" s="104" customFormat="1"/>
    <row r="6037" s="104" customFormat="1"/>
    <row r="6038" s="104" customFormat="1"/>
    <row r="6039" s="104" customFormat="1"/>
    <row r="6040" s="104" customFormat="1"/>
    <row r="6041" s="104" customFormat="1"/>
    <row r="6042" s="104" customFormat="1"/>
    <row r="6043" s="104" customFormat="1"/>
    <row r="6044" s="104" customFormat="1"/>
    <row r="6045" s="104" customFormat="1"/>
    <row r="6046" s="104" customFormat="1"/>
    <row r="6047" s="104" customFormat="1"/>
    <row r="6048" s="104" customFormat="1"/>
    <row r="6049" s="104" customFormat="1"/>
    <row r="6050" s="104" customFormat="1"/>
    <row r="6051" s="104" customFormat="1"/>
    <row r="6052" s="104" customFormat="1"/>
    <row r="6053" s="104" customFormat="1"/>
    <row r="6054" s="104" customFormat="1"/>
    <row r="6055" s="104" customFormat="1"/>
    <row r="6056" s="104" customFormat="1"/>
    <row r="6057" s="104" customFormat="1"/>
    <row r="6058" s="104" customFormat="1"/>
    <row r="6059" s="104" customFormat="1"/>
    <row r="6060" s="104" customFormat="1"/>
    <row r="6061" s="104" customFormat="1"/>
    <row r="6062" s="104" customFormat="1"/>
    <row r="6063" s="104" customFormat="1"/>
    <row r="6064" s="104" customFormat="1"/>
    <row r="6065" s="104" customFormat="1"/>
    <row r="6066" s="104" customFormat="1"/>
    <row r="6067" s="104" customFormat="1"/>
    <row r="6068" s="104" customFormat="1"/>
    <row r="6069" s="104" customFormat="1"/>
    <row r="6070" s="104" customFormat="1"/>
    <row r="6071" s="104" customFormat="1"/>
    <row r="6072" s="104" customFormat="1"/>
    <row r="6073" s="104" customFormat="1"/>
    <row r="6074" s="104" customFormat="1"/>
    <row r="6075" s="104" customFormat="1"/>
    <row r="6076" s="104" customFormat="1"/>
    <row r="6077" s="104" customFormat="1"/>
    <row r="6078" s="104" customFormat="1"/>
    <row r="6079" s="104" customFormat="1"/>
    <row r="6080" s="104" customFormat="1"/>
    <row r="6081" s="104" customFormat="1"/>
    <row r="6082" s="104" customFormat="1"/>
    <row r="6083" s="104" customFormat="1"/>
    <row r="6084" s="104" customFormat="1"/>
    <row r="6085" s="104" customFormat="1"/>
    <row r="6086" s="104" customFormat="1"/>
    <row r="6087" s="104" customFormat="1"/>
    <row r="6088" s="104" customFormat="1"/>
    <row r="6089" s="104" customFormat="1"/>
    <row r="6090" s="104" customFormat="1"/>
    <row r="6091" s="104" customFormat="1"/>
    <row r="6092" s="104" customFormat="1"/>
    <row r="6093" s="104" customFormat="1"/>
    <row r="6094" s="104" customFormat="1"/>
    <row r="6095" s="104" customFormat="1"/>
    <row r="6096" s="104" customFormat="1"/>
    <row r="6097" s="104" customFormat="1"/>
    <row r="6098" s="104" customFormat="1"/>
    <row r="6099" s="104" customFormat="1"/>
    <row r="6100" s="104" customFormat="1"/>
    <row r="6101" s="104" customFormat="1"/>
    <row r="6102" s="104" customFormat="1"/>
    <row r="6103" s="104" customFormat="1"/>
    <row r="6104" s="104" customFormat="1"/>
    <row r="6105" s="104" customFormat="1"/>
    <row r="6106" s="104" customFormat="1"/>
    <row r="6107" s="104" customFormat="1"/>
    <row r="6108" s="104" customFormat="1"/>
    <row r="6109" s="104" customFormat="1"/>
    <row r="6110" s="104" customFormat="1"/>
    <row r="6111" s="104" customFormat="1"/>
    <row r="6112" s="104" customFormat="1"/>
    <row r="6113" s="104" customFormat="1"/>
    <row r="6114" s="104" customFormat="1"/>
    <row r="6115" s="104" customFormat="1"/>
    <row r="6116" s="104" customFormat="1"/>
    <row r="6117" s="104" customFormat="1"/>
    <row r="6118" s="104" customFormat="1"/>
    <row r="6119" s="104" customFormat="1"/>
    <row r="6120" s="104" customFormat="1"/>
    <row r="6121" s="104" customFormat="1"/>
    <row r="6122" s="104" customFormat="1"/>
    <row r="6123" s="104" customFormat="1"/>
    <row r="6124" s="104" customFormat="1"/>
    <row r="6125" s="104" customFormat="1"/>
    <row r="6126" s="104" customFormat="1"/>
    <row r="6127" s="104" customFormat="1"/>
    <row r="6128" s="104" customFormat="1"/>
    <row r="6129" s="104" customFormat="1"/>
    <row r="6130" s="104" customFormat="1"/>
    <row r="6131" s="104" customFormat="1"/>
    <row r="6132" s="104" customFormat="1"/>
    <row r="6133" s="104" customFormat="1"/>
    <row r="6134" s="104" customFormat="1"/>
    <row r="6135" s="104" customFormat="1"/>
    <row r="6136" s="104" customFormat="1"/>
    <row r="6137" s="104" customFormat="1"/>
    <row r="6138" s="104" customFormat="1"/>
    <row r="6139" s="104" customFormat="1"/>
    <row r="6140" s="104" customFormat="1"/>
    <row r="6141" s="104" customFormat="1"/>
    <row r="6142" s="104" customFormat="1"/>
    <row r="6143" s="104" customFormat="1"/>
    <row r="6144" s="104" customFormat="1"/>
    <row r="6145" s="104" customFormat="1"/>
    <row r="6146" s="104" customFormat="1"/>
    <row r="6147" s="104" customFormat="1"/>
    <row r="6148" s="104" customFormat="1"/>
    <row r="6149" s="104" customFormat="1"/>
    <row r="6150" s="104" customFormat="1"/>
    <row r="6151" s="104" customFormat="1"/>
    <row r="6152" s="104" customFormat="1"/>
    <row r="6153" s="104" customFormat="1"/>
    <row r="6154" s="104" customFormat="1"/>
    <row r="6155" s="104" customFormat="1"/>
    <row r="6156" s="104" customFormat="1"/>
    <row r="6157" s="104" customFormat="1"/>
    <row r="6158" s="104" customFormat="1"/>
    <row r="6159" s="104" customFormat="1"/>
    <row r="6160" s="104" customFormat="1"/>
    <row r="6161" s="104" customFormat="1"/>
    <row r="6162" s="104" customFormat="1"/>
    <row r="6163" s="104" customFormat="1"/>
    <row r="6164" s="104" customFormat="1"/>
    <row r="6165" s="104" customFormat="1"/>
    <row r="6166" s="104" customFormat="1"/>
    <row r="6167" s="104" customFormat="1"/>
    <row r="6168" s="104" customFormat="1"/>
    <row r="6169" s="104" customFormat="1"/>
    <row r="6170" s="104" customFormat="1"/>
    <row r="6171" s="104" customFormat="1"/>
    <row r="6172" s="104" customFormat="1"/>
    <row r="6173" s="104" customFormat="1"/>
    <row r="6174" s="104" customFormat="1"/>
    <row r="6175" s="104" customFormat="1"/>
    <row r="6176" s="104" customFormat="1"/>
    <row r="6177" s="104" customFormat="1"/>
    <row r="6178" s="104" customFormat="1"/>
    <row r="6179" s="104" customFormat="1"/>
    <row r="6180" s="104" customFormat="1"/>
    <row r="6181" s="104" customFormat="1"/>
    <row r="6182" s="104" customFormat="1"/>
    <row r="6183" s="104" customFormat="1"/>
    <row r="6184" s="104" customFormat="1"/>
    <row r="6185" s="104" customFormat="1"/>
    <row r="6186" s="104" customFormat="1"/>
    <row r="6187" s="104" customFormat="1"/>
    <row r="6188" s="104" customFormat="1"/>
    <row r="6189" s="104" customFormat="1"/>
    <row r="6190" s="104" customFormat="1"/>
    <row r="6191" s="104" customFormat="1"/>
    <row r="6192" s="104" customFormat="1"/>
    <row r="6193" s="104" customFormat="1"/>
    <row r="6194" s="104" customFormat="1"/>
    <row r="6195" s="104" customFormat="1"/>
    <row r="6196" s="104" customFormat="1"/>
    <row r="6197" s="104" customFormat="1"/>
    <row r="6198" s="104" customFormat="1"/>
    <row r="6199" s="104" customFormat="1"/>
    <row r="6200" s="104" customFormat="1"/>
    <row r="6201" s="104" customFormat="1"/>
    <row r="6202" s="104" customFormat="1"/>
    <row r="6203" s="104" customFormat="1"/>
    <row r="6204" s="104" customFormat="1"/>
    <row r="6205" s="104" customFormat="1"/>
    <row r="6206" s="104" customFormat="1"/>
    <row r="6207" s="104" customFormat="1"/>
    <row r="6208" s="104" customFormat="1"/>
    <row r="6209" s="104" customFormat="1"/>
    <row r="6210" s="104" customFormat="1"/>
    <row r="6211" s="104" customFormat="1"/>
    <row r="6212" s="104" customFormat="1"/>
    <row r="6213" s="104" customFormat="1"/>
    <row r="6214" s="104" customFormat="1"/>
    <row r="6215" s="104" customFormat="1"/>
    <row r="6216" s="104" customFormat="1"/>
    <row r="6217" s="104" customFormat="1"/>
    <row r="6218" s="104" customFormat="1"/>
    <row r="6219" s="104" customFormat="1"/>
    <row r="6220" s="104" customFormat="1"/>
    <row r="6221" s="104" customFormat="1"/>
    <row r="6222" s="104" customFormat="1"/>
    <row r="6223" s="104" customFormat="1"/>
    <row r="6224" s="104" customFormat="1"/>
    <row r="6225" s="104" customFormat="1"/>
    <row r="6226" s="104" customFormat="1"/>
    <row r="6227" s="104" customFormat="1"/>
    <row r="6228" s="104" customFormat="1"/>
    <row r="6229" s="104" customFormat="1"/>
    <row r="6230" s="104" customFormat="1"/>
    <row r="6231" s="104" customFormat="1"/>
    <row r="6232" s="104" customFormat="1"/>
    <row r="6233" s="104" customFormat="1"/>
    <row r="6234" s="104" customFormat="1"/>
    <row r="6235" s="104" customFormat="1"/>
    <row r="6236" s="104" customFormat="1"/>
    <row r="6237" s="104" customFormat="1"/>
    <row r="6238" s="104" customFormat="1"/>
    <row r="6239" s="104" customFormat="1"/>
    <row r="6240" s="104" customFormat="1"/>
    <row r="6241" s="104" customFormat="1"/>
    <row r="6242" s="104" customFormat="1"/>
    <row r="6243" s="104" customFormat="1"/>
    <row r="6244" s="104" customFormat="1"/>
    <row r="6245" s="104" customFormat="1"/>
    <row r="6246" s="104" customFormat="1"/>
    <row r="6247" s="104" customFormat="1"/>
    <row r="6248" s="104" customFormat="1"/>
    <row r="6249" s="104" customFormat="1"/>
    <row r="6250" s="104" customFormat="1"/>
    <row r="6251" s="104" customFormat="1"/>
    <row r="6252" s="104" customFormat="1"/>
    <row r="6253" s="104" customFormat="1"/>
    <row r="6254" s="104" customFormat="1"/>
    <row r="6255" s="104" customFormat="1"/>
    <row r="6256" s="104" customFormat="1"/>
    <row r="6257" s="104" customFormat="1"/>
    <row r="6258" s="104" customFormat="1"/>
    <row r="6259" s="104" customFormat="1"/>
    <row r="6260" s="104" customFormat="1"/>
    <row r="6261" s="104" customFormat="1"/>
    <row r="6262" s="104" customFormat="1"/>
    <row r="6263" s="104" customFormat="1"/>
    <row r="6264" s="104" customFormat="1"/>
    <row r="6265" s="104" customFormat="1"/>
    <row r="6266" s="104" customFormat="1"/>
    <row r="6267" s="104" customFormat="1"/>
    <row r="6268" s="104" customFormat="1"/>
    <row r="6269" s="104" customFormat="1"/>
    <row r="6270" s="104" customFormat="1"/>
    <row r="6271" s="104" customFormat="1"/>
    <row r="6272" s="104" customFormat="1"/>
    <row r="6273" s="104" customFormat="1"/>
    <row r="6274" s="104" customFormat="1"/>
    <row r="6275" s="104" customFormat="1"/>
    <row r="6276" s="104" customFormat="1"/>
    <row r="6277" s="104" customFormat="1"/>
    <row r="6278" s="104" customFormat="1"/>
    <row r="6279" s="104" customFormat="1"/>
    <row r="6280" s="104" customFormat="1"/>
    <row r="6281" s="104" customFormat="1"/>
    <row r="6282" s="104" customFormat="1"/>
    <row r="6283" s="104" customFormat="1"/>
    <row r="6284" s="104" customFormat="1"/>
    <row r="6285" s="104" customFormat="1"/>
    <row r="6286" s="104" customFormat="1"/>
    <row r="6287" s="104" customFormat="1"/>
    <row r="6288" s="104" customFormat="1"/>
    <row r="6289" s="104" customFormat="1"/>
    <row r="6290" s="104" customFormat="1"/>
    <row r="6291" s="104" customFormat="1"/>
    <row r="6292" s="104" customFormat="1"/>
    <row r="6293" s="104" customFormat="1"/>
    <row r="6294" s="104" customFormat="1"/>
    <row r="6295" s="104" customFormat="1"/>
    <row r="6296" s="104" customFormat="1"/>
    <row r="6297" s="104" customFormat="1"/>
    <row r="6298" s="104" customFormat="1"/>
    <row r="6299" s="104" customFormat="1"/>
    <row r="6300" s="104" customFormat="1"/>
    <row r="6301" s="104" customFormat="1"/>
    <row r="6302" s="104" customFormat="1"/>
    <row r="6303" s="104" customFormat="1"/>
    <row r="6304" s="104" customFormat="1"/>
    <row r="6305" s="104" customFormat="1"/>
    <row r="6306" s="104" customFormat="1"/>
    <row r="6307" s="104" customFormat="1"/>
    <row r="6308" s="104" customFormat="1"/>
    <row r="6309" s="104" customFormat="1"/>
    <row r="6310" s="104" customFormat="1"/>
    <row r="6311" s="104" customFormat="1"/>
    <row r="6312" s="104" customFormat="1"/>
    <row r="6313" s="104" customFormat="1"/>
    <row r="6314" s="104" customFormat="1"/>
    <row r="6315" s="104" customFormat="1"/>
    <row r="6316" s="104" customFormat="1"/>
    <row r="6317" s="104" customFormat="1"/>
    <row r="6318" s="104" customFormat="1"/>
    <row r="6319" s="104" customFormat="1"/>
    <row r="6320" s="104" customFormat="1"/>
    <row r="6321" s="104" customFormat="1"/>
    <row r="6322" s="104" customFormat="1"/>
    <row r="6323" s="104" customFormat="1"/>
    <row r="6324" s="104" customFormat="1"/>
    <row r="6325" s="104" customFormat="1"/>
    <row r="6326" s="104" customFormat="1"/>
    <row r="6327" s="104" customFormat="1"/>
    <row r="6328" s="104" customFormat="1"/>
    <row r="6329" s="104" customFormat="1"/>
    <row r="6330" s="104" customFormat="1"/>
    <row r="6331" s="104" customFormat="1"/>
    <row r="6332" s="104" customFormat="1"/>
    <row r="6333" s="104" customFormat="1"/>
    <row r="6334" s="104" customFormat="1"/>
    <row r="6335" s="104" customFormat="1"/>
    <row r="6336" s="104" customFormat="1"/>
    <row r="6337" s="104" customFormat="1"/>
    <row r="6338" s="104" customFormat="1"/>
    <row r="6339" s="104" customFormat="1"/>
    <row r="6340" s="104" customFormat="1"/>
    <row r="6341" s="104" customFormat="1"/>
    <row r="6342" s="104" customFormat="1"/>
    <row r="6343" s="104" customFormat="1"/>
    <row r="6344" s="104" customFormat="1"/>
    <row r="6345" s="104" customFormat="1"/>
    <row r="6346" s="104" customFormat="1"/>
    <row r="6347" s="104" customFormat="1"/>
    <row r="6348" s="104" customFormat="1"/>
    <row r="6349" s="104" customFormat="1"/>
    <row r="6350" s="104" customFormat="1"/>
    <row r="6351" s="104" customFormat="1"/>
    <row r="6352" s="104" customFormat="1"/>
    <row r="6353" s="104" customFormat="1"/>
    <row r="6354" s="104" customFormat="1"/>
    <row r="6355" s="104" customFormat="1"/>
    <row r="6356" s="104" customFormat="1"/>
    <row r="6357" s="104" customFormat="1"/>
    <row r="6358" s="104" customFormat="1"/>
    <row r="6359" s="104" customFormat="1"/>
    <row r="6360" s="104" customFormat="1"/>
    <row r="6361" s="104" customFormat="1"/>
    <row r="6362" s="104" customFormat="1"/>
    <row r="6363" s="104" customFormat="1"/>
    <row r="6364" s="104" customFormat="1"/>
    <row r="6365" s="104" customFormat="1"/>
    <row r="6366" s="104" customFormat="1"/>
    <row r="6367" s="104" customFormat="1"/>
    <row r="6368" s="104" customFormat="1"/>
    <row r="6369" s="104" customFormat="1"/>
    <row r="6370" s="104" customFormat="1"/>
    <row r="6371" s="104" customFormat="1"/>
    <row r="6372" s="104" customFormat="1"/>
    <row r="6373" s="104" customFormat="1"/>
    <row r="6374" s="104" customFormat="1"/>
    <row r="6375" s="104" customFormat="1"/>
    <row r="6376" s="104" customFormat="1"/>
    <row r="6377" s="104" customFormat="1"/>
    <row r="6378" s="104" customFormat="1"/>
    <row r="6379" s="104" customFormat="1"/>
    <row r="6380" s="104" customFormat="1"/>
    <row r="6381" s="104" customFormat="1"/>
    <row r="6382" s="104" customFormat="1"/>
    <row r="6383" s="104" customFormat="1"/>
    <row r="6384" s="104" customFormat="1"/>
    <row r="6385" s="104" customFormat="1"/>
    <row r="6386" s="104" customFormat="1"/>
    <row r="6387" s="104" customFormat="1"/>
    <row r="6388" s="104" customFormat="1"/>
    <row r="6389" s="104" customFormat="1"/>
    <row r="6390" s="104" customFormat="1"/>
    <row r="6391" s="104" customFormat="1"/>
    <row r="6392" s="104" customFormat="1"/>
    <row r="6393" s="104" customFormat="1"/>
    <row r="6394" s="104" customFormat="1"/>
    <row r="6395" s="104" customFormat="1"/>
    <row r="6396" s="104" customFormat="1"/>
    <row r="6397" s="104" customFormat="1"/>
    <row r="6398" s="104" customFormat="1"/>
    <row r="6399" s="104" customFormat="1"/>
    <row r="6400" s="104" customFormat="1"/>
    <row r="6401" s="104" customFormat="1"/>
    <row r="6402" s="104" customFormat="1"/>
    <row r="6403" s="104" customFormat="1"/>
    <row r="6404" s="104" customFormat="1"/>
    <row r="6405" s="104" customFormat="1"/>
    <row r="6406" s="104" customFormat="1"/>
    <row r="6407" s="104" customFormat="1"/>
    <row r="6408" s="104" customFormat="1"/>
    <row r="6409" s="104" customFormat="1"/>
    <row r="6410" s="104" customFormat="1"/>
    <row r="6411" s="104" customFormat="1"/>
    <row r="6412" s="104" customFormat="1"/>
    <row r="6413" s="104" customFormat="1"/>
    <row r="6414" s="104" customFormat="1"/>
    <row r="6415" s="104" customFormat="1"/>
    <row r="6416" s="104" customFormat="1"/>
    <row r="6417" s="104" customFormat="1"/>
    <row r="6418" s="104" customFormat="1"/>
    <row r="6419" s="104" customFormat="1"/>
    <row r="6420" s="104" customFormat="1"/>
    <row r="6421" s="104" customFormat="1"/>
    <row r="6422" s="104" customFormat="1"/>
    <row r="6423" s="104" customFormat="1"/>
    <row r="6424" s="104" customFormat="1"/>
    <row r="6425" s="104" customFormat="1"/>
    <row r="6426" s="104" customFormat="1"/>
    <row r="6427" s="104" customFormat="1"/>
    <row r="6428" s="104" customFormat="1"/>
    <row r="6429" s="104" customFormat="1"/>
    <row r="6430" s="104" customFormat="1"/>
    <row r="6431" s="104" customFormat="1"/>
    <row r="6432" s="104" customFormat="1"/>
    <row r="6433" s="104" customFormat="1"/>
    <row r="6434" s="104" customFormat="1"/>
    <row r="6435" s="104" customFormat="1"/>
    <row r="6436" s="104" customFormat="1"/>
    <row r="6437" s="104" customFormat="1"/>
    <row r="6438" s="104" customFormat="1"/>
    <row r="6439" s="104" customFormat="1"/>
    <row r="6440" s="104" customFormat="1"/>
    <row r="6441" s="104" customFormat="1"/>
    <row r="6442" s="104" customFormat="1"/>
    <row r="6443" s="104" customFormat="1"/>
    <row r="6444" s="104" customFormat="1"/>
    <row r="6445" s="104" customFormat="1"/>
    <row r="6446" s="104" customFormat="1"/>
    <row r="6447" s="104" customFormat="1"/>
    <row r="6448" s="104" customFormat="1"/>
    <row r="6449" s="104" customFormat="1"/>
    <row r="6450" s="104" customFormat="1"/>
    <row r="6451" s="104" customFormat="1"/>
    <row r="6452" s="104" customFormat="1"/>
    <row r="6453" s="104" customFormat="1"/>
    <row r="6454" s="104" customFormat="1"/>
    <row r="6455" s="104" customFormat="1"/>
    <row r="6456" s="104" customFormat="1"/>
    <row r="6457" s="104" customFormat="1"/>
    <row r="6458" s="104" customFormat="1"/>
    <row r="6459" s="104" customFormat="1"/>
    <row r="6460" s="104" customFormat="1"/>
    <row r="6461" s="104" customFormat="1"/>
    <row r="6462" s="104" customFormat="1"/>
    <row r="6463" s="104" customFormat="1"/>
    <row r="6464" s="104" customFormat="1"/>
    <row r="6465" s="104" customFormat="1"/>
    <row r="6466" s="104" customFormat="1"/>
    <row r="6467" s="104" customFormat="1"/>
    <row r="6468" s="104" customFormat="1"/>
    <row r="6469" s="104" customFormat="1"/>
    <row r="6470" s="104" customFormat="1"/>
    <row r="6471" s="104" customFormat="1"/>
    <row r="6472" s="104" customFormat="1"/>
    <row r="6473" s="104" customFormat="1"/>
    <row r="6474" s="104" customFormat="1"/>
    <row r="6475" s="104" customFormat="1"/>
    <row r="6476" s="104" customFormat="1"/>
    <row r="6477" s="104" customFormat="1"/>
    <row r="6478" s="104" customFormat="1"/>
    <row r="6479" s="104" customFormat="1"/>
    <row r="6480" s="104" customFormat="1"/>
    <row r="6481" s="104" customFormat="1"/>
    <row r="6482" s="104" customFormat="1"/>
    <row r="6483" s="104" customFormat="1"/>
    <row r="6484" s="104" customFormat="1"/>
    <row r="6485" s="104" customFormat="1"/>
    <row r="6486" s="104" customFormat="1"/>
    <row r="6487" s="104" customFormat="1"/>
    <row r="6488" s="104" customFormat="1"/>
    <row r="6489" s="104" customFormat="1"/>
    <row r="6490" s="104" customFormat="1"/>
    <row r="6491" s="104" customFormat="1"/>
    <row r="6492" s="104" customFormat="1"/>
    <row r="6493" s="104" customFormat="1"/>
    <row r="6494" s="104" customFormat="1"/>
    <row r="6495" s="104" customFormat="1"/>
    <row r="6496" s="104" customFormat="1"/>
    <row r="6497" s="104" customFormat="1"/>
    <row r="6498" s="104" customFormat="1"/>
    <row r="6499" s="104" customFormat="1"/>
    <row r="6500" s="104" customFormat="1"/>
    <row r="6501" s="104" customFormat="1"/>
    <row r="6502" s="104" customFormat="1"/>
    <row r="6503" s="104" customFormat="1"/>
    <row r="6504" s="104" customFormat="1"/>
    <row r="6505" s="104" customFormat="1"/>
    <row r="6506" s="104" customFormat="1"/>
    <row r="6507" s="104" customFormat="1"/>
    <row r="6508" s="104" customFormat="1"/>
    <row r="6509" s="104" customFormat="1"/>
    <row r="6510" s="104" customFormat="1"/>
    <row r="6511" s="104" customFormat="1"/>
    <row r="6512" s="104" customFormat="1"/>
    <row r="6513" s="104" customFormat="1"/>
    <row r="6514" s="104" customFormat="1"/>
    <row r="6515" s="104" customFormat="1"/>
    <row r="6516" s="104" customFormat="1"/>
    <row r="6517" s="104" customFormat="1"/>
    <row r="6518" s="104" customFormat="1"/>
    <row r="6519" s="104" customFormat="1"/>
    <row r="6520" s="104" customFormat="1"/>
    <row r="6521" s="104" customFormat="1"/>
    <row r="6522" s="104" customFormat="1"/>
    <row r="6523" s="104" customFormat="1"/>
    <row r="6524" s="104" customFormat="1"/>
    <row r="6525" s="104" customFormat="1"/>
    <row r="6526" s="104" customFormat="1"/>
    <row r="6527" s="104" customFormat="1"/>
    <row r="6528" s="104" customFormat="1"/>
    <row r="6529" s="104" customFormat="1"/>
    <row r="6530" s="104" customFormat="1"/>
    <row r="6531" s="104" customFormat="1"/>
    <row r="6532" s="104" customFormat="1"/>
    <row r="6533" s="104" customFormat="1"/>
    <row r="6534" s="104" customFormat="1"/>
    <row r="6535" s="104" customFormat="1"/>
    <row r="6536" s="104" customFormat="1"/>
    <row r="6537" s="104" customFormat="1"/>
    <row r="6538" s="104" customFormat="1"/>
    <row r="6539" s="104" customFormat="1"/>
    <row r="6540" s="104" customFormat="1"/>
    <row r="6541" s="104" customFormat="1"/>
    <row r="6542" s="104" customFormat="1"/>
    <row r="6543" s="104" customFormat="1"/>
    <row r="6544" s="104" customFormat="1"/>
    <row r="6545" s="104" customFormat="1"/>
    <row r="6546" s="104" customFormat="1"/>
    <row r="6547" s="104" customFormat="1"/>
    <row r="6548" s="104" customFormat="1"/>
    <row r="6549" s="104" customFormat="1"/>
    <row r="6550" s="104" customFormat="1"/>
    <row r="6551" s="104" customFormat="1"/>
    <row r="6552" s="104" customFormat="1"/>
    <row r="6553" s="104" customFormat="1"/>
    <row r="6554" s="104" customFormat="1"/>
    <row r="6555" s="104" customFormat="1"/>
    <row r="6556" s="104" customFormat="1"/>
    <row r="6557" s="104" customFormat="1"/>
    <row r="6558" s="104" customFormat="1"/>
    <row r="6559" s="104" customFormat="1"/>
    <row r="6560" s="104" customFormat="1"/>
    <row r="6561" s="104" customFormat="1"/>
    <row r="6562" s="104" customFormat="1"/>
    <row r="6563" s="104" customFormat="1"/>
    <row r="6564" s="104" customFormat="1"/>
    <row r="6565" s="104" customFormat="1"/>
    <row r="6566" s="104" customFormat="1"/>
    <row r="6567" s="104" customFormat="1"/>
    <row r="6568" s="104" customFormat="1"/>
    <row r="6569" s="104" customFormat="1"/>
    <row r="6570" s="104" customFormat="1"/>
    <row r="6571" s="104" customFormat="1"/>
    <row r="6572" s="104" customFormat="1"/>
    <row r="6573" s="104" customFormat="1"/>
    <row r="6574" s="104" customFormat="1"/>
    <row r="6575" s="104" customFormat="1"/>
    <row r="6576" s="104" customFormat="1"/>
    <row r="6577" s="104" customFormat="1"/>
    <row r="6578" s="104" customFormat="1"/>
    <row r="6579" s="104" customFormat="1"/>
    <row r="6580" s="104" customFormat="1"/>
    <row r="6581" s="104" customFormat="1"/>
    <row r="6582" s="104" customFormat="1"/>
    <row r="6583" s="104" customFormat="1"/>
    <row r="6584" s="104" customFormat="1"/>
    <row r="6585" s="104" customFormat="1"/>
    <row r="6586" s="104" customFormat="1"/>
    <row r="6587" s="104" customFormat="1"/>
    <row r="6588" s="104" customFormat="1"/>
    <row r="6589" s="104" customFormat="1"/>
    <row r="6590" s="104" customFormat="1"/>
    <row r="6591" s="104" customFormat="1"/>
    <row r="6592" s="104" customFormat="1"/>
    <row r="6593" s="104" customFormat="1"/>
    <row r="6594" s="104" customFormat="1"/>
    <row r="6595" s="104" customFormat="1"/>
    <row r="6596" s="104" customFormat="1"/>
    <row r="6597" s="104" customFormat="1"/>
    <row r="6598" s="104" customFormat="1"/>
    <row r="6599" s="104" customFormat="1"/>
    <row r="6600" s="104" customFormat="1"/>
    <row r="6601" s="104" customFormat="1"/>
    <row r="6602" s="104" customFormat="1"/>
    <row r="6603" s="104" customFormat="1"/>
    <row r="6604" s="104" customFormat="1"/>
    <row r="6605" s="104" customFormat="1"/>
    <row r="6606" s="104" customFormat="1"/>
    <row r="6607" s="104" customFormat="1"/>
    <row r="6608" s="104" customFormat="1"/>
    <row r="6609" s="104" customFormat="1"/>
    <row r="6610" s="104" customFormat="1"/>
    <row r="6611" s="104" customFormat="1"/>
    <row r="6612" s="104" customFormat="1"/>
    <row r="6613" s="104" customFormat="1"/>
    <row r="6614" s="104" customFormat="1"/>
    <row r="6615" s="104" customFormat="1"/>
    <row r="6616" s="104" customFormat="1"/>
    <row r="6617" s="104" customFormat="1"/>
    <row r="6618" s="104" customFormat="1"/>
    <row r="6619" s="104" customFormat="1"/>
    <row r="6620" s="104" customFormat="1"/>
    <row r="6621" s="104" customFormat="1"/>
    <row r="6622" s="104" customFormat="1"/>
    <row r="6623" s="104" customFormat="1"/>
    <row r="6624" s="104" customFormat="1"/>
    <row r="6625" s="104" customFormat="1"/>
    <row r="6626" s="104" customFormat="1"/>
    <row r="6627" s="104" customFormat="1"/>
    <row r="6628" s="104" customFormat="1"/>
    <row r="6629" s="104" customFormat="1"/>
    <row r="6630" s="104" customFormat="1"/>
    <row r="6631" s="104" customFormat="1"/>
    <row r="6632" s="104" customFormat="1"/>
    <row r="6633" s="104" customFormat="1"/>
    <row r="6634" s="104" customFormat="1"/>
    <row r="6635" s="104" customFormat="1"/>
    <row r="6636" s="104" customFormat="1"/>
    <row r="6637" s="104" customFormat="1"/>
    <row r="6638" s="104" customFormat="1"/>
    <row r="6639" s="104" customFormat="1"/>
    <row r="6640" s="104" customFormat="1"/>
    <row r="6641" s="104" customFormat="1"/>
    <row r="6642" s="104" customFormat="1"/>
    <row r="6643" s="104" customFormat="1"/>
    <row r="6644" s="104" customFormat="1"/>
    <row r="6645" s="104" customFormat="1"/>
    <row r="6646" s="104" customFormat="1"/>
    <row r="6647" s="104" customFormat="1"/>
    <row r="6648" s="104" customFormat="1"/>
    <row r="6649" s="104" customFormat="1"/>
    <row r="6650" s="104" customFormat="1"/>
    <row r="6651" s="104" customFormat="1"/>
    <row r="6652" s="104" customFormat="1"/>
    <row r="6653" s="104" customFormat="1"/>
    <row r="6654" s="104" customFormat="1"/>
    <row r="6655" s="104" customFormat="1"/>
    <row r="6656" s="104" customFormat="1"/>
    <row r="6657" s="104" customFormat="1"/>
    <row r="6658" s="104" customFormat="1"/>
    <row r="6659" s="104" customFormat="1"/>
    <row r="6660" s="104" customFormat="1"/>
    <row r="6661" s="104" customFormat="1"/>
    <row r="6662" s="104" customFormat="1"/>
    <row r="6663" s="104" customFormat="1"/>
    <row r="6664" s="104" customFormat="1"/>
    <row r="6665" s="104" customFormat="1"/>
    <row r="6666" s="104" customFormat="1"/>
    <row r="6667" s="104" customFormat="1"/>
    <row r="6668" s="104" customFormat="1"/>
    <row r="6669" s="104" customFormat="1"/>
    <row r="6670" s="104" customFormat="1"/>
    <row r="6671" s="104" customFormat="1"/>
    <row r="6672" s="104" customFormat="1"/>
    <row r="6673" s="104" customFormat="1"/>
    <row r="6674" s="104" customFormat="1"/>
    <row r="6675" s="104" customFormat="1"/>
    <row r="6676" s="104" customFormat="1"/>
    <row r="6677" s="104" customFormat="1"/>
    <row r="6678" s="104" customFormat="1"/>
    <row r="6679" s="104" customFormat="1"/>
    <row r="6680" s="104" customFormat="1"/>
    <row r="6681" s="104" customFormat="1"/>
    <row r="6682" s="104" customFormat="1"/>
    <row r="6683" s="104" customFormat="1"/>
    <row r="6684" s="104" customFormat="1"/>
    <row r="6685" s="104" customFormat="1"/>
    <row r="6686" s="104" customFormat="1"/>
    <row r="6687" s="104" customFormat="1"/>
    <row r="6688" s="104" customFormat="1"/>
    <row r="6689" s="104" customFormat="1"/>
    <row r="6690" s="104" customFormat="1"/>
    <row r="6691" s="104" customFormat="1"/>
    <row r="6692" s="104" customFormat="1"/>
    <row r="6693" s="104" customFormat="1"/>
    <row r="6694" s="104" customFormat="1"/>
    <row r="6695" s="104" customFormat="1"/>
    <row r="6696" s="104" customFormat="1"/>
    <row r="6697" s="104" customFormat="1"/>
    <row r="6698" s="104" customFormat="1"/>
    <row r="6699" s="104" customFormat="1"/>
    <row r="6700" s="104" customFormat="1"/>
    <row r="6701" s="104" customFormat="1"/>
    <row r="6702" s="104" customFormat="1"/>
    <row r="6703" s="104" customFormat="1"/>
    <row r="6704" s="104" customFormat="1"/>
    <row r="6705" s="104" customFormat="1"/>
    <row r="6706" s="104" customFormat="1"/>
    <row r="6707" s="104" customFormat="1"/>
    <row r="6708" s="104" customFormat="1"/>
    <row r="6709" s="104" customFormat="1"/>
    <row r="6710" s="104" customFormat="1"/>
    <row r="6711" s="104" customFormat="1"/>
    <row r="6712" s="104" customFormat="1"/>
    <row r="6713" s="104" customFormat="1"/>
    <row r="6714" s="104" customFormat="1"/>
    <row r="6715" s="104" customFormat="1"/>
    <row r="6716" s="104" customFormat="1"/>
    <row r="6717" s="104" customFormat="1"/>
    <row r="6718" s="104" customFormat="1"/>
    <row r="6719" s="104" customFormat="1"/>
    <row r="6720" s="104" customFormat="1"/>
    <row r="6721" s="104" customFormat="1"/>
    <row r="6722" s="104" customFormat="1"/>
    <row r="6723" s="104" customFormat="1"/>
    <row r="6724" s="104" customFormat="1"/>
    <row r="6725" s="104" customFormat="1"/>
    <row r="6726" s="104" customFormat="1"/>
    <row r="6727" s="104" customFormat="1"/>
    <row r="6728" s="104" customFormat="1"/>
    <row r="6729" s="104" customFormat="1"/>
    <row r="6730" s="104" customFormat="1"/>
    <row r="6731" s="104" customFormat="1"/>
    <row r="6732" s="104" customFormat="1"/>
    <row r="6733" s="104" customFormat="1"/>
    <row r="6734" s="104" customFormat="1"/>
    <row r="6735" s="104" customFormat="1"/>
    <row r="6736" s="104" customFormat="1"/>
    <row r="6737" s="104" customFormat="1"/>
    <row r="6738" s="104" customFormat="1"/>
    <row r="6739" s="104" customFormat="1"/>
    <row r="6740" s="104" customFormat="1"/>
    <row r="6741" s="104" customFormat="1"/>
    <row r="6742" s="104" customFormat="1"/>
    <row r="6743" s="104" customFormat="1"/>
    <row r="6744" s="104" customFormat="1"/>
    <row r="6745" s="104" customFormat="1"/>
    <row r="6746" s="104" customFormat="1"/>
    <row r="6747" s="104" customFormat="1"/>
    <row r="6748" s="104" customFormat="1"/>
    <row r="6749" s="104" customFormat="1"/>
    <row r="6750" s="104" customFormat="1"/>
    <row r="6751" s="104" customFormat="1"/>
    <row r="6752" s="104" customFormat="1"/>
    <row r="6753" s="104" customFormat="1"/>
    <row r="6754" s="104" customFormat="1"/>
    <row r="6755" s="104" customFormat="1"/>
    <row r="6756" s="104" customFormat="1"/>
    <row r="6757" s="104" customFormat="1"/>
    <row r="6758" s="104" customFormat="1"/>
    <row r="6759" s="104" customFormat="1"/>
    <row r="6760" s="104" customFormat="1"/>
    <row r="6761" s="104" customFormat="1"/>
    <row r="6762" s="104" customFormat="1"/>
    <row r="6763" s="104" customFormat="1"/>
    <row r="6764" s="104" customFormat="1"/>
    <row r="6765" s="104" customFormat="1"/>
    <row r="6766" s="104" customFormat="1"/>
    <row r="6767" s="104" customFormat="1"/>
    <row r="6768" s="104" customFormat="1"/>
    <row r="6769" s="104" customFormat="1"/>
    <row r="6770" s="104" customFormat="1"/>
    <row r="6771" s="104" customFormat="1"/>
    <row r="6772" s="104" customFormat="1"/>
    <row r="6773" s="104" customFormat="1"/>
    <row r="6774" s="104" customFormat="1"/>
    <row r="6775" s="104" customFormat="1"/>
    <row r="6776" s="104" customFormat="1"/>
    <row r="6777" s="104" customFormat="1"/>
    <row r="6778" s="104" customFormat="1"/>
    <row r="6779" s="104" customFormat="1"/>
    <row r="6780" s="104" customFormat="1"/>
    <row r="6781" s="104" customFormat="1"/>
    <row r="6782" s="104" customFormat="1"/>
    <row r="6783" s="104" customFormat="1"/>
    <row r="6784" s="104" customFormat="1"/>
    <row r="6785" s="104" customFormat="1"/>
    <row r="6786" s="104" customFormat="1"/>
    <row r="6787" s="104" customFormat="1"/>
    <row r="6788" s="104" customFormat="1"/>
    <row r="6789" s="104" customFormat="1"/>
    <row r="6790" s="104" customFormat="1"/>
    <row r="6791" s="104" customFormat="1"/>
    <row r="6792" s="104" customFormat="1"/>
    <row r="6793" s="104" customFormat="1"/>
    <row r="6794" s="104" customFormat="1"/>
    <row r="6795" s="104" customFormat="1"/>
    <row r="6796" s="104" customFormat="1"/>
    <row r="6797" s="104" customFormat="1"/>
    <row r="6798" s="104" customFormat="1"/>
    <row r="6799" s="104" customFormat="1"/>
    <row r="6800" s="104" customFormat="1"/>
    <row r="6801" s="104" customFormat="1"/>
    <row r="6802" s="104" customFormat="1"/>
    <row r="6803" s="104" customFormat="1"/>
    <row r="6804" s="104" customFormat="1"/>
    <row r="6805" s="104" customFormat="1"/>
    <row r="6806" s="104" customFormat="1"/>
    <row r="6807" s="104" customFormat="1"/>
    <row r="6808" s="104" customFormat="1"/>
    <row r="6809" s="104" customFormat="1"/>
    <row r="6810" s="104" customFormat="1"/>
    <row r="6811" s="104" customFormat="1"/>
    <row r="6812" s="104" customFormat="1"/>
    <row r="6813" s="104" customFormat="1"/>
    <row r="6814" s="104" customFormat="1"/>
    <row r="6815" s="104" customFormat="1"/>
    <row r="6816" s="104" customFormat="1"/>
    <row r="6817" s="104" customFormat="1"/>
    <row r="6818" s="104" customFormat="1"/>
    <row r="6819" s="104" customFormat="1"/>
    <row r="6820" s="104" customFormat="1"/>
    <row r="6821" s="104" customFormat="1"/>
    <row r="6822" s="104" customFormat="1"/>
    <row r="6823" s="104" customFormat="1"/>
    <row r="6824" s="104" customFormat="1"/>
    <row r="6825" s="104" customFormat="1"/>
    <row r="6826" s="104" customFormat="1"/>
    <row r="6827" s="104" customFormat="1"/>
    <row r="6828" s="104" customFormat="1"/>
    <row r="6829" s="104" customFormat="1"/>
    <row r="6830" s="104" customFormat="1"/>
    <row r="6831" s="104" customFormat="1"/>
    <row r="6832" s="104" customFormat="1"/>
    <row r="6833" s="104" customFormat="1"/>
    <row r="6834" s="104" customFormat="1"/>
    <row r="6835" s="104" customFormat="1"/>
    <row r="6836" s="104" customFormat="1"/>
    <row r="6837" s="104" customFormat="1"/>
    <row r="6838" s="104" customFormat="1"/>
    <row r="6839" s="104" customFormat="1"/>
    <row r="6840" s="104" customFormat="1"/>
    <row r="6841" s="104" customFormat="1"/>
    <row r="6842" s="104" customFormat="1"/>
    <row r="6843" s="104" customFormat="1"/>
    <row r="6844" s="104" customFormat="1"/>
    <row r="6845" s="104" customFormat="1"/>
    <row r="6846" s="104" customFormat="1"/>
    <row r="6847" s="104" customFormat="1"/>
    <row r="6848" s="104" customFormat="1"/>
    <row r="6849" s="104" customFormat="1"/>
    <row r="6850" s="104" customFormat="1"/>
    <row r="6851" s="104" customFormat="1"/>
    <row r="6852" s="104" customFormat="1"/>
    <row r="6853" s="104" customFormat="1"/>
    <row r="6854" s="104" customFormat="1"/>
    <row r="6855" s="104" customFormat="1"/>
    <row r="6856" s="104" customFormat="1"/>
    <row r="6857" s="104" customFormat="1"/>
    <row r="6858" s="104" customFormat="1"/>
    <row r="6859" s="104" customFormat="1"/>
    <row r="6860" s="104" customFormat="1"/>
    <row r="6861" s="104" customFormat="1"/>
    <row r="6862" s="104" customFormat="1"/>
    <row r="6863" s="104" customFormat="1"/>
    <row r="6864" s="104" customFormat="1"/>
    <row r="6865" s="104" customFormat="1"/>
    <row r="6866" s="104" customFormat="1"/>
    <row r="6867" s="104" customFormat="1"/>
    <row r="6868" s="104" customFormat="1"/>
    <row r="6869" s="104" customFormat="1"/>
    <row r="6870" s="104" customFormat="1"/>
    <row r="6871" s="104" customFormat="1"/>
    <row r="6872" s="104" customFormat="1"/>
    <row r="6873" s="104" customFormat="1"/>
    <row r="6874" s="104" customFormat="1"/>
    <row r="6875" s="104" customFormat="1"/>
    <row r="6876" s="104" customFormat="1"/>
    <row r="6877" s="104" customFormat="1"/>
    <row r="6878" s="104" customFormat="1"/>
    <row r="6879" s="104" customFormat="1"/>
    <row r="6880" s="104" customFormat="1"/>
    <row r="6881" s="104" customFormat="1"/>
    <row r="6882" s="104" customFormat="1"/>
    <row r="6883" s="104" customFormat="1"/>
    <row r="6884" s="104" customFormat="1"/>
    <row r="6885" s="104" customFormat="1"/>
    <row r="6886" s="104" customFormat="1"/>
    <row r="6887" s="104" customFormat="1"/>
    <row r="6888" s="104" customFormat="1"/>
    <row r="6889" s="104" customFormat="1"/>
    <row r="6890" s="104" customFormat="1"/>
    <row r="6891" s="104" customFormat="1"/>
    <row r="6892" s="104" customFormat="1"/>
    <row r="6893" s="104" customFormat="1"/>
    <row r="6894" s="104" customFormat="1"/>
    <row r="6895" s="104" customFormat="1"/>
    <row r="6896" s="104" customFormat="1"/>
    <row r="6897" s="104" customFormat="1"/>
    <row r="6898" s="104" customFormat="1"/>
    <row r="6899" s="104" customFormat="1"/>
    <row r="6900" s="104" customFormat="1"/>
    <row r="6901" s="104" customFormat="1"/>
    <row r="6902" s="104" customFormat="1"/>
    <row r="6903" s="104" customFormat="1"/>
    <row r="6904" s="104" customFormat="1"/>
    <row r="6905" s="104" customFormat="1"/>
    <row r="6906" s="104" customFormat="1"/>
    <row r="6907" s="104" customFormat="1"/>
    <row r="6908" s="104" customFormat="1"/>
    <row r="6909" s="104" customFormat="1"/>
    <row r="6910" s="104" customFormat="1"/>
    <row r="6911" s="104" customFormat="1"/>
    <row r="6912" s="104" customFormat="1"/>
    <row r="6913" s="104" customFormat="1"/>
    <row r="6914" s="104" customFormat="1"/>
    <row r="6915" s="104" customFormat="1"/>
    <row r="6916" s="104" customFormat="1"/>
    <row r="6917" s="104" customFormat="1"/>
    <row r="6918" s="104" customFormat="1"/>
    <row r="6919" s="104" customFormat="1"/>
    <row r="6920" s="104" customFormat="1"/>
    <row r="6921" s="104" customFormat="1"/>
    <row r="6922" s="104" customFormat="1"/>
    <row r="6923" s="104" customFormat="1"/>
    <row r="6924" s="104" customFormat="1"/>
    <row r="6925" s="104" customFormat="1"/>
    <row r="6926" s="104" customFormat="1"/>
    <row r="6927" s="104" customFormat="1"/>
    <row r="6928" s="104" customFormat="1"/>
    <row r="6929" s="104" customFormat="1"/>
    <row r="6930" s="104" customFormat="1"/>
    <row r="6931" s="104" customFormat="1"/>
    <row r="6932" s="104" customFormat="1"/>
    <row r="6933" s="104" customFormat="1"/>
    <row r="6934" s="104" customFormat="1"/>
    <row r="6935" s="104" customFormat="1"/>
    <row r="6936" s="104" customFormat="1"/>
    <row r="6937" s="104" customFormat="1"/>
    <row r="6938" s="104" customFormat="1"/>
    <row r="6939" s="104" customFormat="1"/>
    <row r="6940" s="104" customFormat="1"/>
    <row r="6941" s="104" customFormat="1"/>
    <row r="6942" s="104" customFormat="1"/>
    <row r="6943" s="104" customFormat="1"/>
    <row r="6944" s="104" customFormat="1"/>
    <row r="6945" s="104" customFormat="1"/>
    <row r="6946" s="104" customFormat="1"/>
    <row r="6947" s="104" customFormat="1"/>
    <row r="6948" s="104" customFormat="1"/>
    <row r="6949" s="104" customFormat="1"/>
    <row r="6950" s="104" customFormat="1"/>
    <row r="6951" s="104" customFormat="1"/>
    <row r="6952" s="104" customFormat="1"/>
    <row r="6953" s="104" customFormat="1"/>
    <row r="6954" s="104" customFormat="1"/>
    <row r="6955" s="104" customFormat="1"/>
    <row r="6956" s="104" customFormat="1"/>
    <row r="6957" s="104" customFormat="1"/>
    <row r="6958" s="104" customFormat="1"/>
    <row r="6959" s="104" customFormat="1"/>
    <row r="6960" s="104" customFormat="1"/>
    <row r="6961" s="104" customFormat="1"/>
    <row r="6962" s="104" customFormat="1"/>
    <row r="6963" s="104" customFormat="1"/>
    <row r="6964" s="104" customFormat="1"/>
    <row r="6965" s="104" customFormat="1"/>
    <row r="6966" s="104" customFormat="1"/>
    <row r="6967" s="104" customFormat="1"/>
    <row r="6968" s="104" customFormat="1"/>
    <row r="6969" s="104" customFormat="1"/>
    <row r="6970" s="104" customFormat="1"/>
    <row r="6971" s="104" customFormat="1"/>
    <row r="6972" s="104" customFormat="1"/>
    <row r="6973" s="104" customFormat="1"/>
    <row r="6974" s="104" customFormat="1"/>
    <row r="6975" s="104" customFormat="1"/>
    <row r="6976" s="104" customFormat="1"/>
    <row r="6977" s="104" customFormat="1"/>
    <row r="6978" s="104" customFormat="1"/>
    <row r="6979" s="104" customFormat="1"/>
    <row r="6980" s="104" customFormat="1"/>
    <row r="6981" s="104" customFormat="1"/>
    <row r="6982" s="104" customFormat="1"/>
    <row r="6983" s="104" customFormat="1"/>
    <row r="6984" s="104" customFormat="1"/>
    <row r="6985" s="104" customFormat="1"/>
    <row r="6986" s="104" customFormat="1"/>
    <row r="6987" s="104" customFormat="1"/>
    <row r="6988" s="104" customFormat="1"/>
    <row r="6989" s="104" customFormat="1"/>
    <row r="6990" s="104" customFormat="1"/>
    <row r="6991" s="104" customFormat="1"/>
    <row r="6992" s="104" customFormat="1"/>
    <row r="6993" s="104" customFormat="1"/>
    <row r="6994" s="104" customFormat="1"/>
    <row r="6995" s="104" customFormat="1"/>
    <row r="6996" s="104" customFormat="1"/>
    <row r="6997" s="104" customFormat="1"/>
    <row r="6998" s="104" customFormat="1"/>
    <row r="6999" s="104" customFormat="1"/>
    <row r="7000" s="104" customFormat="1"/>
    <row r="7001" s="104" customFormat="1"/>
    <row r="7002" s="104" customFormat="1"/>
    <row r="7003" s="104" customFormat="1"/>
    <row r="7004" s="104" customFormat="1"/>
    <row r="7005" s="104" customFormat="1"/>
    <row r="7006" s="104" customFormat="1"/>
    <row r="7007" s="104" customFormat="1"/>
    <row r="7008" s="104" customFormat="1"/>
    <row r="7009" s="104" customFormat="1"/>
    <row r="7010" s="104" customFormat="1"/>
    <row r="7011" s="104" customFormat="1"/>
    <row r="7012" s="104" customFormat="1"/>
    <row r="7013" s="104" customFormat="1"/>
    <row r="7014" s="104" customFormat="1"/>
    <row r="7015" s="104" customFormat="1"/>
    <row r="7016" s="104" customFormat="1"/>
    <row r="7017" s="104" customFormat="1"/>
    <row r="7018" s="104" customFormat="1"/>
    <row r="7019" s="104" customFormat="1"/>
    <row r="7020" s="104" customFormat="1"/>
    <row r="7021" s="104" customFormat="1"/>
    <row r="7022" s="104" customFormat="1"/>
    <row r="7023" s="104" customFormat="1"/>
    <row r="7024" s="104" customFormat="1"/>
    <row r="7025" s="104" customFormat="1"/>
    <row r="7026" s="104" customFormat="1"/>
    <row r="7027" s="104" customFormat="1"/>
    <row r="7028" s="104" customFormat="1"/>
    <row r="7029" s="104" customFormat="1"/>
    <row r="7030" s="104" customFormat="1"/>
    <row r="7031" s="104" customFormat="1"/>
    <row r="7032" s="104" customFormat="1"/>
    <row r="7033" s="104" customFormat="1"/>
    <row r="7034" s="104" customFormat="1"/>
    <row r="7035" s="104" customFormat="1"/>
    <row r="7036" s="104" customFormat="1"/>
    <row r="7037" s="104" customFormat="1"/>
    <row r="7038" s="104" customFormat="1"/>
    <row r="7039" s="104" customFormat="1"/>
    <row r="7040" s="104" customFormat="1"/>
    <row r="7041" s="104" customFormat="1"/>
    <row r="7042" s="104" customFormat="1"/>
    <row r="7043" s="104" customFormat="1"/>
    <row r="7044" s="104" customFormat="1"/>
    <row r="7045" s="104" customFormat="1"/>
    <row r="7046" s="104" customFormat="1"/>
    <row r="7047" s="104" customFormat="1"/>
    <row r="7048" s="104" customFormat="1"/>
    <row r="7049" s="104" customFormat="1"/>
    <row r="7050" s="104" customFormat="1"/>
    <row r="7051" s="104" customFormat="1"/>
    <row r="7052" s="104" customFormat="1"/>
    <row r="7053" s="104" customFormat="1"/>
    <row r="7054" s="104" customFormat="1"/>
    <row r="7055" s="104" customFormat="1"/>
    <row r="7056" s="104" customFormat="1"/>
    <row r="7057" s="104" customFormat="1"/>
    <row r="7058" s="104" customFormat="1"/>
    <row r="7059" s="104" customFormat="1"/>
    <row r="7060" s="104" customFormat="1"/>
    <row r="7061" s="104" customFormat="1"/>
    <row r="7062" s="104" customFormat="1"/>
    <row r="7063" s="104" customFormat="1"/>
    <row r="7064" s="104" customFormat="1"/>
    <row r="7065" s="104" customFormat="1"/>
    <row r="7066" s="104" customFormat="1"/>
    <row r="7067" s="104" customFormat="1"/>
    <row r="7068" s="104" customFormat="1"/>
    <row r="7069" s="104" customFormat="1"/>
    <row r="7070" s="104" customFormat="1"/>
    <row r="7071" s="104" customFormat="1"/>
    <row r="7072" s="104" customFormat="1"/>
    <row r="7073" s="104" customFormat="1"/>
    <row r="7074" s="104" customFormat="1"/>
    <row r="7075" s="104" customFormat="1"/>
    <row r="7076" s="104" customFormat="1"/>
    <row r="7077" s="104" customFormat="1"/>
    <row r="7078" s="104" customFormat="1"/>
    <row r="7079" s="104" customFormat="1"/>
    <row r="7080" s="104" customFormat="1"/>
    <row r="7081" s="104" customFormat="1"/>
    <row r="7082" s="104" customFormat="1"/>
    <row r="7083" s="104" customFormat="1"/>
    <row r="7084" s="104" customFormat="1"/>
    <row r="7085" s="104" customFormat="1"/>
    <row r="7086" s="104" customFormat="1"/>
    <row r="7087" s="104" customFormat="1"/>
    <row r="7088" s="104" customFormat="1"/>
    <row r="7089" s="104" customFormat="1"/>
    <row r="7090" s="104" customFormat="1"/>
    <row r="7091" s="104" customFormat="1"/>
    <row r="7092" s="104" customFormat="1"/>
    <row r="7093" s="104" customFormat="1"/>
    <row r="7094" s="104" customFormat="1"/>
    <row r="7095" s="104" customFormat="1"/>
    <row r="7096" s="104" customFormat="1"/>
    <row r="7097" s="104" customFormat="1"/>
    <row r="7098" s="104" customFormat="1"/>
    <row r="7099" s="104" customFormat="1"/>
    <row r="7100" s="104" customFormat="1"/>
    <row r="7101" s="104" customFormat="1"/>
    <row r="7102" s="104" customFormat="1"/>
    <row r="7103" s="104" customFormat="1"/>
    <row r="7104" s="104" customFormat="1"/>
    <row r="7105" s="104" customFormat="1"/>
    <row r="7106" s="104" customFormat="1"/>
    <row r="7107" s="104" customFormat="1"/>
    <row r="7108" s="104" customFormat="1"/>
    <row r="7109" s="104" customFormat="1"/>
    <row r="7110" s="104" customFormat="1"/>
    <row r="7111" s="104" customFormat="1"/>
    <row r="7112" s="104" customFormat="1"/>
    <row r="7113" s="104" customFormat="1"/>
    <row r="7114" s="104" customFormat="1"/>
    <row r="7115" s="104" customFormat="1"/>
    <row r="7116" s="104" customFormat="1"/>
    <row r="7117" s="104" customFormat="1"/>
    <row r="7118" s="104" customFormat="1"/>
    <row r="7119" s="104" customFormat="1"/>
    <row r="7120" s="104" customFormat="1"/>
    <row r="7121" s="104" customFormat="1"/>
    <row r="7122" s="104" customFormat="1"/>
    <row r="7123" s="104" customFormat="1"/>
    <row r="7124" s="104" customFormat="1"/>
    <row r="7125" s="104" customFormat="1"/>
    <row r="7126" s="104" customFormat="1"/>
    <row r="7127" s="104" customFormat="1"/>
    <row r="7128" s="104" customFormat="1"/>
    <row r="7129" s="104" customFormat="1"/>
    <row r="7130" s="104" customFormat="1"/>
    <row r="7131" s="104" customFormat="1"/>
    <row r="7132" s="104" customFormat="1"/>
    <row r="7133" s="104" customFormat="1"/>
    <row r="7134" s="104" customFormat="1"/>
    <row r="7135" s="104" customFormat="1"/>
    <row r="7136" s="104" customFormat="1"/>
    <row r="7137" s="104" customFormat="1"/>
    <row r="7138" s="104" customFormat="1"/>
    <row r="7139" s="104" customFormat="1"/>
    <row r="7140" s="104" customFormat="1"/>
    <row r="7141" s="104" customFormat="1"/>
    <row r="7142" s="104" customFormat="1"/>
    <row r="7143" s="104" customFormat="1"/>
    <row r="7144" s="104" customFormat="1"/>
    <row r="7145" s="104" customFormat="1"/>
    <row r="7146" s="104" customFormat="1"/>
    <row r="7147" s="104" customFormat="1"/>
    <row r="7148" s="104" customFormat="1"/>
    <row r="7149" s="104" customFormat="1"/>
    <row r="7150" s="104" customFormat="1"/>
    <row r="7151" s="104" customFormat="1"/>
    <row r="7152" s="104" customFormat="1"/>
    <row r="7153" s="104" customFormat="1"/>
    <row r="7154" s="104" customFormat="1"/>
    <row r="7155" s="104" customFormat="1"/>
    <row r="7156" s="104" customFormat="1"/>
    <row r="7157" s="104" customFormat="1"/>
    <row r="7158" s="104" customFormat="1"/>
    <row r="7159" s="104" customFormat="1"/>
    <row r="7160" s="104" customFormat="1"/>
    <row r="7161" s="104" customFormat="1"/>
    <row r="7162" s="104" customFormat="1"/>
    <row r="7163" s="104" customFormat="1"/>
    <row r="7164" s="104" customFormat="1"/>
    <row r="7165" s="104" customFormat="1"/>
    <row r="7166" s="104" customFormat="1"/>
    <row r="7167" s="104" customFormat="1"/>
    <row r="7168" s="104" customFormat="1"/>
    <row r="7169" s="104" customFormat="1"/>
    <row r="7170" s="104" customFormat="1"/>
    <row r="7171" s="104" customFormat="1"/>
    <row r="7172" s="104" customFormat="1"/>
    <row r="7173" s="104" customFormat="1"/>
    <row r="7174" s="104" customFormat="1"/>
    <row r="7175" s="104" customFormat="1"/>
    <row r="7176" s="104" customFormat="1"/>
    <row r="7177" s="104" customFormat="1"/>
    <row r="7178" s="104" customFormat="1"/>
    <row r="7179" s="104" customFormat="1"/>
    <row r="7180" s="104" customFormat="1"/>
    <row r="7181" s="104" customFormat="1"/>
    <row r="7182" s="104" customFormat="1"/>
    <row r="7183" s="104" customFormat="1"/>
    <row r="7184" s="104" customFormat="1"/>
    <row r="7185" s="104" customFormat="1"/>
    <row r="7186" s="104" customFormat="1"/>
    <row r="7187" s="104" customFormat="1"/>
    <row r="7188" s="104" customFormat="1"/>
    <row r="7189" s="104" customFormat="1"/>
    <row r="7190" s="104" customFormat="1"/>
    <row r="7191" s="104" customFormat="1"/>
    <row r="7192" s="104" customFormat="1"/>
    <row r="7193" s="104" customFormat="1"/>
    <row r="7194" s="104" customFormat="1"/>
    <row r="7195" s="104" customFormat="1"/>
    <row r="7196" s="104" customFormat="1"/>
    <row r="7197" s="104" customFormat="1"/>
    <row r="7198" s="104" customFormat="1"/>
    <row r="7199" s="104" customFormat="1"/>
    <row r="7200" s="104" customFormat="1"/>
    <row r="7201" s="104" customFormat="1"/>
    <row r="7202" s="104" customFormat="1"/>
    <row r="7203" s="104" customFormat="1"/>
    <row r="7204" s="104" customFormat="1"/>
    <row r="7205" s="104" customFormat="1"/>
    <row r="7206" s="104" customFormat="1"/>
    <row r="7207" s="104" customFormat="1"/>
    <row r="7208" s="104" customFormat="1"/>
    <row r="7209" s="104" customFormat="1"/>
    <row r="7210" s="104" customFormat="1"/>
    <row r="7211" s="104" customFormat="1"/>
    <row r="7212" s="104" customFormat="1"/>
    <row r="7213" s="104" customFormat="1"/>
    <row r="7214" s="104" customFormat="1"/>
    <row r="7215" s="104" customFormat="1"/>
    <row r="7216" s="104" customFormat="1"/>
    <row r="7217" s="104" customFormat="1"/>
    <row r="7218" s="104" customFormat="1"/>
    <row r="7219" s="104" customFormat="1"/>
    <row r="7220" s="104" customFormat="1"/>
    <row r="7221" s="104" customFormat="1"/>
    <row r="7222" s="104" customFormat="1"/>
    <row r="7223" s="104" customFormat="1"/>
    <row r="7224" s="104" customFormat="1"/>
    <row r="7225" s="104" customFormat="1"/>
    <row r="7226" s="104" customFormat="1"/>
    <row r="7227" s="104" customFormat="1"/>
    <row r="7228" s="104" customFormat="1"/>
    <row r="7229" s="104" customFormat="1"/>
    <row r="7230" s="104" customFormat="1"/>
    <row r="7231" s="104" customFormat="1"/>
    <row r="7232" s="104" customFormat="1"/>
    <row r="7233" s="104" customFormat="1"/>
    <row r="7234" s="104" customFormat="1"/>
    <row r="7235" s="104" customFormat="1"/>
    <row r="7236" s="104" customFormat="1"/>
    <row r="7237" s="104" customFormat="1"/>
    <row r="7238" s="104" customFormat="1"/>
    <row r="7239" s="104" customFormat="1"/>
    <row r="7240" s="104" customFormat="1"/>
    <row r="7241" s="104" customFormat="1"/>
    <row r="7242" s="104" customFormat="1"/>
    <row r="7243" s="104" customFormat="1"/>
    <row r="7244" s="104" customFormat="1"/>
    <row r="7245" s="104" customFormat="1"/>
    <row r="7246" s="104" customFormat="1"/>
    <row r="7247" s="104" customFormat="1"/>
    <row r="7248" s="104" customFormat="1"/>
    <row r="7249" s="104" customFormat="1"/>
    <row r="7250" s="104" customFormat="1"/>
    <row r="7251" s="104" customFormat="1"/>
    <row r="7252" s="104" customFormat="1"/>
    <row r="7253" s="104" customFormat="1"/>
    <row r="7254" s="104" customFormat="1"/>
    <row r="7255" s="104" customFormat="1"/>
    <row r="7256" s="104" customFormat="1"/>
    <row r="7257" s="104" customFormat="1"/>
    <row r="7258" s="104" customFormat="1"/>
    <row r="7259" s="104" customFormat="1"/>
    <row r="7260" s="104" customFormat="1"/>
    <row r="7261" s="104" customFormat="1"/>
    <row r="7262" s="104" customFormat="1"/>
    <row r="7263" s="104" customFormat="1"/>
    <row r="7264" s="104" customFormat="1"/>
    <row r="7265" s="104" customFormat="1"/>
    <row r="7266" s="104" customFormat="1"/>
    <row r="7267" s="104" customFormat="1"/>
    <row r="7268" s="104" customFormat="1"/>
    <row r="7269" s="104" customFormat="1"/>
    <row r="7270" s="104" customFormat="1"/>
    <row r="7271" s="104" customFormat="1"/>
    <row r="7272" s="104" customFormat="1"/>
    <row r="7273" s="104" customFormat="1"/>
    <row r="7274" s="104" customFormat="1"/>
    <row r="7275" s="104" customFormat="1"/>
    <row r="7276" s="104" customFormat="1"/>
    <row r="7277" s="104" customFormat="1"/>
    <row r="7278" s="104" customFormat="1"/>
    <row r="7279" s="104" customFormat="1"/>
    <row r="7280" s="104" customFormat="1"/>
    <row r="7281" s="104" customFormat="1"/>
    <row r="7282" s="104" customFormat="1"/>
    <row r="7283" s="104" customFormat="1"/>
    <row r="7284" s="104" customFormat="1"/>
    <row r="7285" s="104" customFormat="1"/>
    <row r="7286" s="104" customFormat="1"/>
    <row r="7287" s="104" customFormat="1"/>
    <row r="7288" s="104" customFormat="1"/>
    <row r="7289" s="104" customFormat="1"/>
    <row r="7290" s="104" customFormat="1"/>
    <row r="7291" s="104" customFormat="1"/>
    <row r="7292" s="104" customFormat="1"/>
    <row r="7293" s="104" customFormat="1"/>
    <row r="7294" s="104" customFormat="1"/>
    <row r="7295" s="104" customFormat="1"/>
    <row r="7296" s="104" customFormat="1"/>
    <row r="7297" s="104" customFormat="1"/>
    <row r="7298" s="104" customFormat="1"/>
    <row r="7299" s="104" customFormat="1"/>
    <row r="7300" s="104" customFormat="1"/>
    <row r="7301" s="104" customFormat="1"/>
    <row r="7302" s="104" customFormat="1"/>
    <row r="7303" s="104" customFormat="1"/>
    <row r="7304" s="104" customFormat="1"/>
    <row r="7305" s="104" customFormat="1"/>
    <row r="7306" s="104" customFormat="1"/>
    <row r="7307" s="104" customFormat="1"/>
    <row r="7308" s="104" customFormat="1"/>
    <row r="7309" s="104" customFormat="1"/>
    <row r="7310" s="104" customFormat="1"/>
    <row r="7311" s="104" customFormat="1"/>
    <row r="7312" s="104" customFormat="1"/>
    <row r="7313" s="104" customFormat="1"/>
    <row r="7314" s="104" customFormat="1"/>
    <row r="7315" s="104" customFormat="1"/>
    <row r="7316" s="104" customFormat="1"/>
    <row r="7317" s="104" customFormat="1"/>
    <row r="7318" s="104" customFormat="1"/>
    <row r="7319" s="104" customFormat="1"/>
    <row r="7320" s="104" customFormat="1"/>
    <row r="7321" s="104" customFormat="1"/>
    <row r="7322" s="104" customFormat="1"/>
    <row r="7323" s="104" customFormat="1"/>
    <row r="7324" s="104" customFormat="1"/>
    <row r="7325" s="104" customFormat="1"/>
    <row r="7326" s="104" customFormat="1"/>
    <row r="7327" s="104" customFormat="1"/>
    <row r="7328" s="104" customFormat="1"/>
    <row r="7329" s="104" customFormat="1"/>
    <row r="7330" s="104" customFormat="1"/>
    <row r="7331" s="104" customFormat="1"/>
    <row r="7332" s="104" customFormat="1"/>
    <row r="7333" s="104" customFormat="1"/>
    <row r="7334" s="104" customFormat="1"/>
    <row r="7335" s="104" customFormat="1"/>
    <row r="7336" s="104" customFormat="1"/>
    <row r="7337" s="104" customFormat="1"/>
    <row r="7338" s="104" customFormat="1"/>
    <row r="7339" s="104" customFormat="1"/>
    <row r="7340" s="104" customFormat="1"/>
    <row r="7341" s="104" customFormat="1"/>
    <row r="7342" s="104" customFormat="1"/>
    <row r="7343" s="104" customFormat="1"/>
    <row r="7344" s="104" customFormat="1"/>
    <row r="7345" s="104" customFormat="1"/>
    <row r="7346" s="104" customFormat="1"/>
    <row r="7347" s="104" customFormat="1"/>
    <row r="7348" s="104" customFormat="1"/>
    <row r="7349" s="104" customFormat="1"/>
    <row r="7350" s="104" customFormat="1"/>
    <row r="7351" s="104" customFormat="1"/>
    <row r="7352" s="104" customFormat="1"/>
    <row r="7353" s="104" customFormat="1"/>
    <row r="7354" s="104" customFormat="1"/>
    <row r="7355" s="104" customFormat="1"/>
    <row r="7356" s="104" customFormat="1"/>
    <row r="7357" s="104" customFormat="1"/>
    <row r="7358" s="104" customFormat="1"/>
    <row r="7359" s="104" customFormat="1"/>
    <row r="7360" s="104" customFormat="1"/>
    <row r="7361" s="104" customFormat="1"/>
    <row r="7362" s="104" customFormat="1"/>
    <row r="7363" s="104" customFormat="1"/>
    <row r="7364" s="104" customFormat="1"/>
    <row r="7365" s="104" customFormat="1"/>
    <row r="7366" s="104" customFormat="1"/>
    <row r="7367" s="104" customFormat="1"/>
    <row r="7368" s="104" customFormat="1"/>
    <row r="7369" s="104" customFormat="1"/>
    <row r="7370" s="104" customFormat="1"/>
    <row r="7371" s="104" customFormat="1"/>
    <row r="7372" s="104" customFormat="1"/>
    <row r="7373" s="104" customFormat="1"/>
    <row r="7374" s="104" customFormat="1"/>
    <row r="7375" s="104" customFormat="1"/>
    <row r="7376" s="104" customFormat="1"/>
    <row r="7377" s="104" customFormat="1"/>
    <row r="7378" s="104" customFormat="1"/>
    <row r="7379" s="104" customFormat="1"/>
    <row r="7380" s="104" customFormat="1"/>
    <row r="7381" s="104" customFormat="1"/>
    <row r="7382" s="104" customFormat="1"/>
    <row r="7383" s="104" customFormat="1"/>
    <row r="7384" s="104" customFormat="1"/>
    <row r="7385" s="104" customFormat="1"/>
    <row r="7386" s="104" customFormat="1"/>
    <row r="7387" s="104" customFormat="1"/>
    <row r="7388" s="104" customFormat="1"/>
    <row r="7389" s="104" customFormat="1"/>
    <row r="7390" s="104" customFormat="1"/>
    <row r="7391" s="104" customFormat="1"/>
    <row r="7392" s="104" customFormat="1"/>
    <row r="7393" s="104" customFormat="1"/>
    <row r="7394" s="104" customFormat="1"/>
    <row r="7395" s="104" customFormat="1"/>
    <row r="7396" s="104" customFormat="1"/>
    <row r="7397" s="104" customFormat="1"/>
    <row r="7398" s="104" customFormat="1"/>
    <row r="7399" s="104" customFormat="1"/>
    <row r="7400" s="104" customFormat="1"/>
    <row r="7401" s="104" customFormat="1"/>
    <row r="7402" s="104" customFormat="1"/>
    <row r="7403" s="104" customFormat="1"/>
    <row r="7404" s="104" customFormat="1"/>
    <row r="7405" s="104" customFormat="1"/>
    <row r="7406" s="104" customFormat="1"/>
    <row r="7407" s="104" customFormat="1"/>
    <row r="7408" s="104" customFormat="1"/>
    <row r="7409" s="104" customFormat="1"/>
    <row r="7410" s="104" customFormat="1"/>
    <row r="7411" s="104" customFormat="1"/>
    <row r="7412" s="104" customFormat="1"/>
    <row r="7413" s="104" customFormat="1"/>
    <row r="7414" s="104" customFormat="1"/>
    <row r="7415" s="104" customFormat="1"/>
    <row r="7416" s="104" customFormat="1"/>
    <row r="7417" s="104" customFormat="1"/>
    <row r="7418" s="104" customFormat="1"/>
    <row r="7419" s="104" customFormat="1"/>
    <row r="7420" s="104" customFormat="1"/>
    <row r="7421" s="104" customFormat="1"/>
    <row r="7422" s="104" customFormat="1"/>
    <row r="7423" s="104" customFormat="1"/>
    <row r="7424" s="104" customFormat="1"/>
    <row r="7425" s="104" customFormat="1"/>
    <row r="7426" s="104" customFormat="1"/>
    <row r="7427" s="104" customFormat="1"/>
    <row r="7428" s="104" customFormat="1"/>
    <row r="7429" s="104" customFormat="1"/>
    <row r="7430" s="104" customFormat="1"/>
    <row r="7431" s="104" customFormat="1"/>
    <row r="7432" s="104" customFormat="1"/>
    <row r="7433" s="104" customFormat="1"/>
    <row r="7434" s="104" customFormat="1"/>
    <row r="7435" s="104" customFormat="1"/>
    <row r="7436" s="104" customFormat="1"/>
    <row r="7437" s="104" customFormat="1"/>
    <row r="7438" s="104" customFormat="1"/>
    <row r="7439" s="104" customFormat="1"/>
    <row r="7440" s="104" customFormat="1"/>
    <row r="7441" s="104" customFormat="1"/>
    <row r="7442" s="104" customFormat="1"/>
    <row r="7443" s="104" customFormat="1"/>
    <row r="7444" s="104" customFormat="1"/>
    <row r="7445" s="104" customFormat="1"/>
    <row r="7446" s="104" customFormat="1"/>
    <row r="7447" s="104" customFormat="1"/>
    <row r="7448" s="104" customFormat="1"/>
    <row r="7449" s="104" customFormat="1"/>
    <row r="7450" s="104" customFormat="1"/>
    <row r="7451" s="104" customFormat="1"/>
    <row r="7452" s="104" customFormat="1"/>
    <row r="7453" s="104" customFormat="1"/>
    <row r="7454" s="104" customFormat="1"/>
    <row r="7455" s="104" customFormat="1"/>
    <row r="7456" s="104" customFormat="1"/>
    <row r="7457" s="104" customFormat="1"/>
    <row r="7458" s="104" customFormat="1"/>
    <row r="7459" s="104" customFormat="1"/>
    <row r="7460" s="104" customFormat="1"/>
    <row r="7461" s="104" customFormat="1"/>
    <row r="7462" s="104" customFormat="1"/>
    <row r="7463" s="104" customFormat="1"/>
    <row r="7464" s="104" customFormat="1"/>
    <row r="7465" s="104" customFormat="1"/>
    <row r="7466" s="104" customFormat="1"/>
    <row r="7467" s="104" customFormat="1"/>
    <row r="7468" s="104" customFormat="1"/>
    <row r="7469" s="104" customFormat="1"/>
    <row r="7470" s="104" customFormat="1"/>
    <row r="7471" s="104" customFormat="1"/>
    <row r="7472" s="104" customFormat="1"/>
    <row r="7473" s="104" customFormat="1"/>
    <row r="7474" s="104" customFormat="1"/>
    <row r="7475" s="104" customFormat="1"/>
    <row r="7476" s="104" customFormat="1"/>
    <row r="7477" s="104" customFormat="1"/>
    <row r="7478" s="104" customFormat="1"/>
    <row r="7479" s="104" customFormat="1"/>
    <row r="7480" s="104" customFormat="1"/>
    <row r="7481" s="104" customFormat="1"/>
    <row r="7482" s="104" customFormat="1"/>
    <row r="7483" s="104" customFormat="1"/>
    <row r="7484" s="104" customFormat="1"/>
    <row r="7485" s="104" customFormat="1"/>
    <row r="7486" s="104" customFormat="1"/>
    <row r="7487" s="104" customFormat="1"/>
    <row r="7488" s="104" customFormat="1"/>
    <row r="7489" s="104" customFormat="1"/>
    <row r="7490" s="104" customFormat="1"/>
    <row r="7491" s="104" customFormat="1"/>
    <row r="7492" s="104" customFormat="1"/>
    <row r="7493" s="104" customFormat="1"/>
    <row r="7494" s="104" customFormat="1"/>
    <row r="7495" s="104" customFormat="1"/>
    <row r="7496" s="104" customFormat="1"/>
    <row r="7497" s="104" customFormat="1"/>
    <row r="7498" s="104" customFormat="1"/>
    <row r="7499" s="104" customFormat="1"/>
    <row r="7500" s="104" customFormat="1"/>
    <row r="7501" s="104" customFormat="1"/>
    <row r="7502" s="104" customFormat="1"/>
    <row r="7503" s="104" customFormat="1"/>
    <row r="7504" s="104" customFormat="1"/>
    <row r="7505" s="104" customFormat="1"/>
    <row r="7506" s="104" customFormat="1"/>
    <row r="7507" s="104" customFormat="1"/>
    <row r="7508" s="104" customFormat="1"/>
    <row r="7509" s="104" customFormat="1"/>
    <row r="7510" s="104" customFormat="1"/>
    <row r="7511" s="104" customFormat="1"/>
    <row r="7512" s="104" customFormat="1"/>
    <row r="7513" s="104" customFormat="1"/>
    <row r="7514" s="104" customFormat="1"/>
    <row r="7515" s="104" customFormat="1"/>
    <row r="7516" s="104" customFormat="1"/>
    <row r="7517" s="104" customFormat="1"/>
    <row r="7518" s="104" customFormat="1"/>
    <row r="7519" s="104" customFormat="1"/>
    <row r="7520" s="104" customFormat="1"/>
    <row r="7521" s="104" customFormat="1"/>
    <row r="7522" s="104" customFormat="1"/>
    <row r="7523" s="104" customFormat="1"/>
    <row r="7524" s="104" customFormat="1"/>
    <row r="7525" s="104" customFormat="1"/>
    <row r="7526" s="104" customFormat="1"/>
    <row r="7527" s="104" customFormat="1"/>
    <row r="7528" s="104" customFormat="1"/>
    <row r="7529" s="104" customFormat="1"/>
    <row r="7530" s="104" customFormat="1"/>
    <row r="7531" s="104" customFormat="1"/>
    <row r="7532" s="104" customFormat="1"/>
    <row r="7533" s="104" customFormat="1"/>
    <row r="7534" s="104" customFormat="1"/>
    <row r="7535" s="104" customFormat="1"/>
    <row r="7536" s="104" customFormat="1"/>
    <row r="7537" s="104" customFormat="1"/>
    <row r="7538" s="104" customFormat="1"/>
    <row r="7539" s="104" customFormat="1"/>
    <row r="7540" s="104" customFormat="1"/>
    <row r="7541" s="104" customFormat="1"/>
    <row r="7542" s="104" customFormat="1"/>
    <row r="7543" s="104" customFormat="1"/>
    <row r="7544" s="104" customFormat="1"/>
    <row r="7545" s="104" customFormat="1"/>
    <row r="7546" s="104" customFormat="1"/>
    <row r="7547" s="104" customFormat="1"/>
    <row r="7548" s="104" customFormat="1"/>
    <row r="7549" s="104" customFormat="1"/>
    <row r="7550" s="104" customFormat="1"/>
    <row r="7551" s="104" customFormat="1"/>
    <row r="7552" s="104" customFormat="1"/>
    <row r="7553" s="104" customFormat="1"/>
    <row r="7554" s="104" customFormat="1"/>
    <row r="7555" s="104" customFormat="1"/>
    <row r="7556" s="104" customFormat="1"/>
    <row r="7557" s="104" customFormat="1"/>
    <row r="7558" s="104" customFormat="1"/>
    <row r="7559" s="104" customFormat="1"/>
    <row r="7560" s="104" customFormat="1"/>
    <row r="7561" s="104" customFormat="1"/>
    <row r="7562" s="104" customFormat="1"/>
    <row r="7563" s="104" customFormat="1"/>
    <row r="7564" s="104" customFormat="1"/>
    <row r="7565" s="104" customFormat="1"/>
    <row r="7566" s="104" customFormat="1"/>
    <row r="7567" s="104" customFormat="1"/>
    <row r="7568" s="104" customFormat="1"/>
    <row r="7569" s="104" customFormat="1"/>
    <row r="7570" s="104" customFormat="1"/>
    <row r="7571" s="104" customFormat="1"/>
    <row r="7572" s="104" customFormat="1"/>
    <row r="7573" s="104" customFormat="1"/>
    <row r="7574" s="104" customFormat="1"/>
    <row r="7575" s="104" customFormat="1"/>
    <row r="7576" s="104" customFormat="1"/>
    <row r="7577" s="104" customFormat="1"/>
    <row r="7578" s="104" customFormat="1"/>
    <row r="7579" s="104" customFormat="1"/>
    <row r="7580" s="104" customFormat="1"/>
    <row r="7581" s="104" customFormat="1"/>
    <row r="7582" s="104" customFormat="1"/>
    <row r="7583" s="104" customFormat="1"/>
    <row r="7584" s="104" customFormat="1"/>
    <row r="7585" s="104" customFormat="1"/>
    <row r="7586" s="104" customFormat="1"/>
    <row r="7587" s="104" customFormat="1"/>
    <row r="7588" s="104" customFormat="1"/>
    <row r="7589" s="104" customFormat="1"/>
    <row r="7590" s="104" customFormat="1"/>
    <row r="7591" s="104" customFormat="1"/>
    <row r="7592" s="104" customFormat="1"/>
    <row r="7593" s="104" customFormat="1"/>
    <row r="7594" s="104" customFormat="1"/>
    <row r="7595" s="104" customFormat="1"/>
    <row r="7596" s="104" customFormat="1"/>
    <row r="7597" s="104" customFormat="1"/>
    <row r="7598" s="104" customFormat="1"/>
    <row r="7599" s="104" customFormat="1"/>
    <row r="7600" s="104" customFormat="1"/>
    <row r="7601" s="104" customFormat="1"/>
    <row r="7602" s="104" customFormat="1"/>
    <row r="7603" s="104" customFormat="1"/>
    <row r="7604" s="104" customFormat="1"/>
    <row r="7605" s="104" customFormat="1"/>
    <row r="7606" s="104" customFormat="1"/>
    <row r="7607" s="104" customFormat="1"/>
    <row r="7608" s="104" customFormat="1"/>
    <row r="7609" s="104" customFormat="1"/>
    <row r="7610" s="104" customFormat="1"/>
    <row r="7611" s="104" customFormat="1"/>
    <row r="7612" s="104" customFormat="1"/>
    <row r="7613" s="104" customFormat="1"/>
    <row r="7614" s="104" customFormat="1"/>
    <row r="7615" s="104" customFormat="1"/>
    <row r="7616" s="104" customFormat="1"/>
    <row r="7617" s="104" customFormat="1"/>
    <row r="7618" s="104" customFormat="1"/>
    <row r="7619" s="104" customFormat="1"/>
    <row r="7620" s="104" customFormat="1"/>
    <row r="7621" s="104" customFormat="1"/>
    <row r="7622" s="104" customFormat="1"/>
    <row r="7623" s="104" customFormat="1"/>
    <row r="7624" s="104" customFormat="1"/>
    <row r="7625" s="104" customFormat="1"/>
    <row r="7626" s="104" customFormat="1"/>
    <row r="7627" s="104" customFormat="1"/>
    <row r="7628" s="104" customFormat="1"/>
    <row r="7629" s="104" customFormat="1"/>
    <row r="7630" s="104" customFormat="1"/>
    <row r="7631" s="104" customFormat="1"/>
    <row r="7632" s="104" customFormat="1"/>
    <row r="7633" s="104" customFormat="1"/>
    <row r="7634" s="104" customFormat="1"/>
    <row r="7635" s="104" customFormat="1"/>
    <row r="7636" s="104" customFormat="1"/>
    <row r="7637" s="104" customFormat="1"/>
    <row r="7638" s="104" customFormat="1"/>
    <row r="7639" s="104" customFormat="1"/>
    <row r="7640" s="104" customFormat="1"/>
    <row r="7641" s="104" customFormat="1"/>
    <row r="7642" s="104" customFormat="1"/>
    <row r="7643" s="104" customFormat="1"/>
    <row r="7644" s="104" customFormat="1"/>
    <row r="7645" s="104" customFormat="1"/>
    <row r="7646" s="104" customFormat="1"/>
    <row r="7647" s="104" customFormat="1"/>
    <row r="7648" s="104" customFormat="1"/>
    <row r="7649" s="104" customFormat="1"/>
    <row r="7650" s="104" customFormat="1"/>
    <row r="7651" s="104" customFormat="1"/>
    <row r="7652" s="104" customFormat="1"/>
    <row r="7653" s="104" customFormat="1"/>
    <row r="7654" s="104" customFormat="1"/>
    <row r="7655" s="104" customFormat="1"/>
    <row r="7656" s="104" customFormat="1"/>
    <row r="7657" s="104" customFormat="1"/>
    <row r="7658" s="104" customFormat="1"/>
    <row r="7659" s="104" customFormat="1"/>
    <row r="7660" s="104" customFormat="1"/>
    <row r="7661" s="104" customFormat="1"/>
    <row r="7662" s="104" customFormat="1"/>
    <row r="7663" s="104" customFormat="1"/>
    <row r="7664" s="104" customFormat="1"/>
    <row r="7665" s="104" customFormat="1"/>
    <row r="7666" s="104" customFormat="1"/>
    <row r="7667" s="104" customFormat="1"/>
    <row r="7668" s="104" customFormat="1"/>
    <row r="7669" s="104" customFormat="1"/>
    <row r="7670" s="104" customFormat="1"/>
    <row r="7671" s="104" customFormat="1"/>
    <row r="7672" s="104" customFormat="1"/>
    <row r="7673" s="104" customFormat="1"/>
    <row r="7674" s="104" customFormat="1"/>
    <row r="7675" s="104" customFormat="1"/>
    <row r="7676" s="104" customFormat="1"/>
    <row r="7677" s="104" customFormat="1"/>
    <row r="7678" s="104" customFormat="1"/>
    <row r="7679" s="104" customFormat="1"/>
    <row r="7680" s="104" customFormat="1"/>
    <row r="7681" s="104" customFormat="1"/>
    <row r="7682" s="104" customFormat="1"/>
    <row r="7683" s="104" customFormat="1"/>
    <row r="7684" s="104" customFormat="1"/>
    <row r="7685" s="104" customFormat="1"/>
    <row r="7686" s="104" customFormat="1"/>
    <row r="7687" s="104" customFormat="1"/>
    <row r="7688" s="104" customFormat="1"/>
    <row r="7689" s="104" customFormat="1"/>
    <row r="7690" s="104" customFormat="1"/>
    <row r="7691" s="104" customFormat="1"/>
    <row r="7692" s="104" customFormat="1"/>
    <row r="7693" s="104" customFormat="1"/>
    <row r="7694" s="104" customFormat="1"/>
    <row r="7695" s="104" customFormat="1"/>
    <row r="7696" s="104" customFormat="1"/>
    <row r="7697" s="104" customFormat="1"/>
    <row r="7698" s="104" customFormat="1"/>
    <row r="7699" s="104" customFormat="1"/>
    <row r="7700" s="104" customFormat="1"/>
    <row r="7701" s="104" customFormat="1"/>
    <row r="7702" s="104" customFormat="1"/>
    <row r="7703" s="104" customFormat="1"/>
    <row r="7704" s="104" customFormat="1"/>
    <row r="7705" s="104" customFormat="1"/>
    <row r="7706" s="104" customFormat="1"/>
    <row r="7707" s="104" customFormat="1"/>
    <row r="7708" s="104" customFormat="1"/>
    <row r="7709" s="104" customFormat="1"/>
    <row r="7710" s="104" customFormat="1"/>
    <row r="7711" s="104" customFormat="1"/>
    <row r="7712" s="104" customFormat="1"/>
    <row r="7713" s="104" customFormat="1"/>
    <row r="7714" s="104" customFormat="1"/>
    <row r="7715" s="104" customFormat="1"/>
    <row r="7716" s="104" customFormat="1"/>
    <row r="7717" s="104" customFormat="1"/>
    <row r="7718" s="104" customFormat="1"/>
    <row r="7719" s="104" customFormat="1"/>
    <row r="7720" s="104" customFormat="1"/>
    <row r="7721" s="104" customFormat="1"/>
    <row r="7722" s="104" customFormat="1"/>
    <row r="7723" s="104" customFormat="1"/>
    <row r="7724" s="104" customFormat="1"/>
    <row r="7725" s="104" customFormat="1"/>
    <row r="7726" s="104" customFormat="1"/>
    <row r="7727" s="104" customFormat="1"/>
    <row r="7728" s="104" customFormat="1"/>
    <row r="7729" s="104" customFormat="1"/>
    <row r="7730" s="104" customFormat="1"/>
    <row r="7731" s="104" customFormat="1"/>
    <row r="7732" s="104" customFormat="1"/>
    <row r="7733" s="104" customFormat="1"/>
    <row r="7734" s="104" customFormat="1"/>
    <row r="7735" s="104" customFormat="1"/>
    <row r="7736" s="104" customFormat="1"/>
    <row r="7737" s="104" customFormat="1"/>
    <row r="7738" s="104" customFormat="1"/>
    <row r="7739" s="104" customFormat="1"/>
    <row r="7740" s="104" customFormat="1"/>
    <row r="7741" s="104" customFormat="1"/>
    <row r="7742" s="104" customFormat="1"/>
    <row r="7743" s="104" customFormat="1"/>
    <row r="7744" s="104" customFormat="1"/>
    <row r="7745" s="104" customFormat="1"/>
    <row r="7746" s="104" customFormat="1"/>
    <row r="7747" s="104" customFormat="1"/>
    <row r="7748" s="104" customFormat="1"/>
    <row r="7749" s="104" customFormat="1"/>
    <row r="7750" s="104" customFormat="1"/>
    <row r="7751" s="104" customFormat="1"/>
    <row r="7752" s="104" customFormat="1"/>
    <row r="7753" s="104" customFormat="1"/>
    <row r="7754" s="104" customFormat="1"/>
    <row r="7755" s="104" customFormat="1"/>
    <row r="7756" s="104" customFormat="1"/>
    <row r="7757" s="104" customFormat="1"/>
    <row r="7758" s="104" customFormat="1"/>
    <row r="7759" s="104" customFormat="1"/>
    <row r="7760" s="104" customFormat="1"/>
    <row r="7761" s="104" customFormat="1"/>
    <row r="7762" s="104" customFormat="1"/>
    <row r="7763" s="104" customFormat="1"/>
    <row r="7764" s="104" customFormat="1"/>
    <row r="7765" s="104" customFormat="1"/>
    <row r="7766" s="104" customFormat="1"/>
    <row r="7767" s="104" customFormat="1"/>
    <row r="7768" s="104" customFormat="1"/>
    <row r="7769" s="104" customFormat="1"/>
    <row r="7770" s="104" customFormat="1"/>
    <row r="7771" s="104" customFormat="1"/>
    <row r="7772" s="104" customFormat="1"/>
    <row r="7773" s="104" customFormat="1"/>
    <row r="7774" s="104" customFormat="1"/>
    <row r="7775" s="104" customFormat="1"/>
    <row r="7776" s="104" customFormat="1"/>
    <row r="7777" s="104" customFormat="1"/>
    <row r="7778" s="104" customFormat="1"/>
    <row r="7779" s="104" customFormat="1"/>
    <row r="7780" s="104" customFormat="1"/>
    <row r="7781" s="104" customFormat="1"/>
    <row r="7782" s="104" customFormat="1"/>
    <row r="7783" s="104" customFormat="1"/>
    <row r="7784" s="104" customFormat="1"/>
    <row r="7785" s="104" customFormat="1"/>
    <row r="7786" s="104" customFormat="1"/>
    <row r="7787" s="104" customFormat="1"/>
    <row r="7788" s="104" customFormat="1"/>
    <row r="7789" s="104" customFormat="1"/>
    <row r="7790" s="104" customFormat="1"/>
    <row r="7791" s="104" customFormat="1"/>
    <row r="7792" s="104" customFormat="1"/>
    <row r="7793" s="104" customFormat="1"/>
    <row r="7794" s="104" customFormat="1"/>
    <row r="7795" s="104" customFormat="1"/>
    <row r="7796" s="104" customFormat="1"/>
    <row r="7797" s="104" customFormat="1"/>
    <row r="7798" s="104" customFormat="1"/>
    <row r="7799" s="104" customFormat="1"/>
    <row r="7800" s="104" customFormat="1"/>
    <row r="7801" s="104" customFormat="1"/>
    <row r="7802" s="104" customFormat="1"/>
    <row r="7803" s="104" customFormat="1"/>
    <row r="7804" s="104" customFormat="1"/>
    <row r="7805" s="104" customFormat="1"/>
    <row r="7806" s="104" customFormat="1"/>
    <row r="7807" s="104" customFormat="1"/>
    <row r="7808" s="104" customFormat="1"/>
    <row r="7809" s="104" customFormat="1"/>
    <row r="7810" s="104" customFormat="1"/>
    <row r="7811" s="104" customFormat="1"/>
    <row r="7812" s="104" customFormat="1"/>
    <row r="7813" s="104" customFormat="1"/>
    <row r="7814" s="104" customFormat="1"/>
    <row r="7815" s="104" customFormat="1"/>
    <row r="7816" s="104" customFormat="1"/>
    <row r="7817" s="104" customFormat="1"/>
    <row r="7818" s="104" customFormat="1"/>
    <row r="7819" s="104" customFormat="1"/>
    <row r="7820" s="104" customFormat="1"/>
    <row r="7821" s="104" customFormat="1"/>
    <row r="7822" s="104" customFormat="1"/>
    <row r="7823" s="104" customFormat="1"/>
    <row r="7824" s="104" customFormat="1"/>
    <row r="7825" s="104" customFormat="1"/>
    <row r="7826" s="104" customFormat="1"/>
    <row r="7827" s="104" customFormat="1"/>
    <row r="7828" s="104" customFormat="1"/>
    <row r="7829" s="104" customFormat="1"/>
    <row r="7830" s="104" customFormat="1"/>
    <row r="7831" s="104" customFormat="1"/>
    <row r="7832" s="104" customFormat="1"/>
    <row r="7833" s="104" customFormat="1"/>
    <row r="7834" s="104" customFormat="1"/>
    <row r="7835" s="104" customFormat="1"/>
    <row r="7836" s="104" customFormat="1"/>
    <row r="7837" s="104" customFormat="1"/>
    <row r="7838" s="104" customFormat="1"/>
    <row r="7839" s="104" customFormat="1"/>
    <row r="7840" s="104" customFormat="1"/>
    <row r="7841" s="104" customFormat="1"/>
    <row r="7842" s="104" customFormat="1"/>
    <row r="7843" s="104" customFormat="1"/>
    <row r="7844" s="104" customFormat="1"/>
    <row r="7845" s="104" customFormat="1"/>
    <row r="7846" s="104" customFormat="1"/>
    <row r="7847" s="104" customFormat="1"/>
    <row r="7848" s="104" customFormat="1"/>
    <row r="7849" s="104" customFormat="1"/>
    <row r="7850" s="104" customFormat="1"/>
    <row r="7851" s="104" customFormat="1"/>
    <row r="7852" s="104" customFormat="1"/>
    <row r="7853" s="104" customFormat="1"/>
    <row r="7854" s="104" customFormat="1"/>
    <row r="7855" s="104" customFormat="1"/>
    <row r="7856" s="104" customFormat="1"/>
    <row r="7857" s="104" customFormat="1"/>
    <row r="7858" s="104" customFormat="1"/>
    <row r="7859" s="104" customFormat="1"/>
    <row r="7860" s="104" customFormat="1"/>
    <row r="7861" s="104" customFormat="1"/>
    <row r="7862" s="104" customFormat="1"/>
    <row r="7863" s="104" customFormat="1"/>
    <row r="7864" s="104" customFormat="1"/>
    <row r="7865" s="104" customFormat="1"/>
    <row r="7866" s="104" customFormat="1"/>
    <row r="7867" s="104" customFormat="1"/>
    <row r="7868" s="104" customFormat="1"/>
    <row r="7869" s="104" customFormat="1"/>
    <row r="7870" s="104" customFormat="1"/>
    <row r="7871" s="104" customFormat="1"/>
    <row r="7872" s="104" customFormat="1"/>
    <row r="7873" s="104" customFormat="1"/>
    <row r="7874" s="104" customFormat="1"/>
    <row r="7875" s="104" customFormat="1"/>
    <row r="7876" s="104" customFormat="1"/>
    <row r="7877" s="104" customFormat="1"/>
    <row r="7878" s="104" customFormat="1"/>
    <row r="7879" s="104" customFormat="1"/>
    <row r="7880" s="104" customFormat="1"/>
    <row r="7881" s="104" customFormat="1"/>
    <row r="7882" s="104" customFormat="1"/>
    <row r="7883" s="104" customFormat="1"/>
    <row r="7884" s="104" customFormat="1"/>
    <row r="7885" s="104" customFormat="1"/>
    <row r="7886" s="104" customFormat="1"/>
    <row r="7887" s="104" customFormat="1"/>
    <row r="7888" s="104" customFormat="1"/>
    <row r="7889" s="104" customFormat="1"/>
    <row r="7890" s="104" customFormat="1"/>
    <row r="7891" s="104" customFormat="1"/>
    <row r="7892" s="104" customFormat="1"/>
    <row r="7893" s="104" customFormat="1"/>
    <row r="7894" s="104" customFormat="1"/>
    <row r="7895" s="104" customFormat="1"/>
    <row r="7896" s="104" customFormat="1"/>
    <row r="7897" s="104" customFormat="1"/>
    <row r="7898" s="104" customFormat="1"/>
    <row r="7899" s="104" customFormat="1"/>
    <row r="7900" s="104" customFormat="1"/>
    <row r="7901" s="104" customFormat="1"/>
    <row r="7902" s="104" customFormat="1"/>
    <row r="7903" s="104" customFormat="1"/>
    <row r="7904" s="104" customFormat="1"/>
    <row r="7905" s="104" customFormat="1"/>
    <row r="7906" s="104" customFormat="1"/>
    <row r="7907" s="104" customFormat="1"/>
    <row r="7908" s="104" customFormat="1"/>
    <row r="7909" s="104" customFormat="1"/>
    <row r="7910" s="104" customFormat="1"/>
    <row r="7911" s="104" customFormat="1"/>
    <row r="7912" s="104" customFormat="1"/>
    <row r="7913" s="104" customFormat="1"/>
    <row r="7914" s="104" customFormat="1"/>
    <row r="7915" s="104" customFormat="1"/>
    <row r="7916" s="104" customFormat="1"/>
    <row r="7917" s="104" customFormat="1"/>
    <row r="7918" s="104" customFormat="1"/>
    <row r="7919" s="104" customFormat="1"/>
    <row r="7920" s="104" customFormat="1"/>
    <row r="7921" s="104" customFormat="1"/>
    <row r="7922" s="104" customFormat="1"/>
    <row r="7923" s="104" customFormat="1"/>
    <row r="7924" s="104" customFormat="1"/>
    <row r="7925" s="104" customFormat="1"/>
    <row r="7926" s="104" customFormat="1"/>
    <row r="7927" s="104" customFormat="1"/>
    <row r="7928" s="104" customFormat="1"/>
    <row r="7929" s="104" customFormat="1"/>
    <row r="7930" s="104" customFormat="1"/>
    <row r="7931" s="104" customFormat="1"/>
    <row r="7932" s="104" customFormat="1"/>
    <row r="7933" s="104" customFormat="1"/>
    <row r="7934" s="104" customFormat="1"/>
    <row r="7935" s="104" customFormat="1"/>
    <row r="7936" s="104" customFormat="1"/>
    <row r="7937" s="104" customFormat="1"/>
    <row r="7938" s="104" customFormat="1"/>
    <row r="7939" s="104" customFormat="1"/>
    <row r="7940" s="104" customFormat="1"/>
    <row r="7941" s="104" customFormat="1"/>
    <row r="7942" s="104" customFormat="1"/>
    <row r="7943" s="104" customFormat="1"/>
    <row r="7944" s="104" customFormat="1"/>
    <row r="7945" s="104" customFormat="1"/>
    <row r="7946" s="104" customFormat="1"/>
    <row r="7947" s="104" customFormat="1"/>
    <row r="7948" s="104" customFormat="1"/>
    <row r="7949" s="104" customFormat="1"/>
    <row r="7950" s="104" customFormat="1"/>
    <row r="7951" s="104" customFormat="1"/>
    <row r="7952" s="104" customFormat="1"/>
    <row r="7953" s="104" customFormat="1"/>
    <row r="7954" s="104" customFormat="1"/>
    <row r="7955" s="104" customFormat="1"/>
    <row r="7956" s="104" customFormat="1"/>
    <row r="7957" s="104" customFormat="1"/>
    <row r="7958" s="104" customFormat="1"/>
    <row r="7959" s="104" customFormat="1"/>
    <row r="7960" s="104" customFormat="1"/>
    <row r="7961" s="104" customFormat="1"/>
    <row r="7962" s="104" customFormat="1"/>
    <row r="7963" s="104" customFormat="1"/>
    <row r="7964" s="104" customFormat="1"/>
    <row r="7965" s="104" customFormat="1"/>
    <row r="7966" s="104" customFormat="1"/>
    <row r="7967" s="104" customFormat="1"/>
    <row r="7968" s="104" customFormat="1"/>
    <row r="7969" s="104" customFormat="1"/>
    <row r="7970" s="104" customFormat="1"/>
    <row r="7971" s="104" customFormat="1"/>
    <row r="7972" s="104" customFormat="1"/>
    <row r="7973" s="104" customFormat="1"/>
    <row r="7974" s="104" customFormat="1"/>
    <row r="7975" s="104" customFormat="1"/>
    <row r="7976" s="104" customFormat="1"/>
    <row r="7977" s="104" customFormat="1"/>
    <row r="7978" s="104" customFormat="1"/>
    <row r="7979" s="104" customFormat="1"/>
    <row r="7980" s="104" customFormat="1"/>
    <row r="7981" s="104" customFormat="1"/>
    <row r="7982" s="104" customFormat="1"/>
    <row r="7983" s="104" customFormat="1"/>
    <row r="7984" s="104" customFormat="1"/>
    <row r="7985" s="104" customFormat="1"/>
    <row r="7986" s="104" customFormat="1"/>
    <row r="7987" s="104" customFormat="1"/>
    <row r="7988" s="104" customFormat="1"/>
    <row r="7989" s="104" customFormat="1"/>
    <row r="7990" s="104" customFormat="1"/>
    <row r="7991" s="104" customFormat="1"/>
    <row r="7992" s="104" customFormat="1"/>
    <row r="7993" s="104" customFormat="1"/>
    <row r="7994" s="104" customFormat="1"/>
    <row r="7995" s="104" customFormat="1"/>
    <row r="7996" s="104" customFormat="1"/>
    <row r="7997" s="104" customFormat="1"/>
    <row r="7998" s="104" customFormat="1"/>
    <row r="7999" s="104" customFormat="1"/>
    <row r="8000" s="104" customFormat="1"/>
    <row r="8001" s="104" customFormat="1"/>
    <row r="8002" s="104" customFormat="1"/>
    <row r="8003" s="104" customFormat="1"/>
    <row r="8004" s="104" customFormat="1"/>
    <row r="8005" s="104" customFormat="1"/>
    <row r="8006" s="104" customFormat="1"/>
    <row r="8007" s="104" customFormat="1"/>
    <row r="8008" s="104" customFormat="1"/>
    <row r="8009" s="104" customFormat="1"/>
    <row r="8010" s="104" customFormat="1"/>
    <row r="8011" s="104" customFormat="1"/>
    <row r="8012" s="104" customFormat="1"/>
    <row r="8013" s="104" customFormat="1"/>
    <row r="8014" s="104" customFormat="1"/>
    <row r="8015" s="104" customFormat="1"/>
    <row r="8016" s="104" customFormat="1"/>
    <row r="8017" s="104" customFormat="1"/>
    <row r="8018" s="104" customFormat="1"/>
    <row r="8019" s="104" customFormat="1"/>
    <row r="8020" s="104" customFormat="1"/>
    <row r="8021" s="104" customFormat="1"/>
    <row r="8022" s="104" customFormat="1"/>
    <row r="8023" s="104" customFormat="1"/>
    <row r="8024" s="104" customFormat="1"/>
    <row r="8025" s="104" customFormat="1"/>
    <row r="8026" s="104" customFormat="1"/>
    <row r="8027" s="104" customFormat="1"/>
    <row r="8028" s="104" customFormat="1"/>
    <row r="8029" s="104" customFormat="1"/>
    <row r="8030" s="104" customFormat="1"/>
    <row r="8031" s="104" customFormat="1"/>
    <row r="8032" s="104" customFormat="1"/>
    <row r="8033" s="104" customFormat="1"/>
    <row r="8034" s="104" customFormat="1"/>
    <row r="8035" s="104" customFormat="1"/>
    <row r="8036" s="104" customFormat="1"/>
    <row r="8037" s="104" customFormat="1"/>
    <row r="8038" s="104" customFormat="1"/>
    <row r="8039" s="104" customFormat="1"/>
    <row r="8040" s="104" customFormat="1"/>
    <row r="8041" s="104" customFormat="1"/>
    <row r="8042" s="104" customFormat="1"/>
    <row r="8043" s="104" customFormat="1"/>
    <row r="8044" s="104" customFormat="1"/>
    <row r="8045" s="104" customFormat="1"/>
    <row r="8046" s="104" customFormat="1"/>
    <row r="8047" s="104" customFormat="1"/>
    <row r="8048" s="104" customFormat="1"/>
    <row r="8049" s="104" customFormat="1"/>
    <row r="8050" s="104" customFormat="1"/>
    <row r="8051" s="104" customFormat="1"/>
    <row r="8052" s="104" customFormat="1"/>
    <row r="8053" s="104" customFormat="1"/>
    <row r="8054" s="104" customFormat="1"/>
    <row r="8055" s="104" customFormat="1"/>
    <row r="8056" s="104" customFormat="1"/>
    <row r="8057" s="104" customFormat="1"/>
    <row r="8058" s="104" customFormat="1"/>
    <row r="8059" s="104" customFormat="1"/>
    <row r="8060" s="104" customFormat="1"/>
    <row r="8061" s="104" customFormat="1"/>
    <row r="8062" s="104" customFormat="1"/>
    <row r="8063" s="104" customFormat="1"/>
    <row r="8064" s="104" customFormat="1"/>
    <row r="8065" s="104" customFormat="1"/>
    <row r="8066" s="104" customFormat="1"/>
    <row r="8067" s="104" customFormat="1"/>
    <row r="8068" s="104" customFormat="1"/>
    <row r="8069" s="104" customFormat="1"/>
    <row r="8070" s="104" customFormat="1"/>
    <row r="8071" s="104" customFormat="1"/>
    <row r="8072" s="104" customFormat="1"/>
    <row r="8073" s="104" customFormat="1"/>
    <row r="8074" s="104" customFormat="1"/>
    <row r="8075" s="104" customFormat="1"/>
    <row r="8076" s="104" customFormat="1"/>
    <row r="8077" s="104" customFormat="1"/>
    <row r="8078" s="104" customFormat="1"/>
    <row r="8079" s="104" customFormat="1"/>
    <row r="8080" s="104" customFormat="1"/>
    <row r="8081" s="104" customFormat="1"/>
    <row r="8082" s="104" customFormat="1"/>
    <row r="8083" s="104" customFormat="1"/>
    <row r="8084" s="104" customFormat="1"/>
    <row r="8085" s="104" customFormat="1"/>
    <row r="8086" s="104" customFormat="1"/>
    <row r="8087" s="104" customFormat="1"/>
    <row r="8088" s="104" customFormat="1"/>
    <row r="8089" s="104" customFormat="1"/>
    <row r="8090" s="104" customFormat="1"/>
    <row r="8091" s="104" customFormat="1"/>
    <row r="8092" s="104" customFormat="1"/>
    <row r="8093" s="104" customFormat="1"/>
    <row r="8094" s="104" customFormat="1"/>
    <row r="8095" s="104" customFormat="1"/>
    <row r="8096" s="104" customFormat="1"/>
    <row r="8097" s="104" customFormat="1"/>
    <row r="8098" s="104" customFormat="1"/>
    <row r="8099" s="104" customFormat="1"/>
    <row r="8100" s="104" customFormat="1"/>
    <row r="8101" s="104" customFormat="1"/>
    <row r="8102" s="104" customFormat="1"/>
    <row r="8103" s="104" customFormat="1"/>
    <row r="8104" s="104" customFormat="1"/>
    <row r="8105" s="104" customFormat="1"/>
    <row r="8106" s="104" customFormat="1"/>
    <row r="8107" s="104" customFormat="1"/>
    <row r="8108" s="104" customFormat="1"/>
    <row r="8109" s="104" customFormat="1"/>
    <row r="8110" s="104" customFormat="1"/>
    <row r="8111" s="104" customFormat="1"/>
    <row r="8112" s="104" customFormat="1"/>
    <row r="8113" s="104" customFormat="1"/>
    <row r="8114" s="104" customFormat="1"/>
    <row r="8115" s="104" customFormat="1"/>
    <row r="8116" s="104" customFormat="1"/>
    <row r="8117" s="104" customFormat="1"/>
    <row r="8118" s="104" customFormat="1"/>
    <row r="8119" s="104" customFormat="1"/>
    <row r="8120" s="104" customFormat="1"/>
    <row r="8121" s="104" customFormat="1"/>
    <row r="8122" s="104" customFormat="1"/>
    <row r="8123" s="104" customFormat="1"/>
    <row r="8124" s="104" customFormat="1"/>
    <row r="8125" s="104" customFormat="1"/>
    <row r="8126" s="104" customFormat="1"/>
    <row r="8127" s="104" customFormat="1"/>
    <row r="8128" s="104" customFormat="1"/>
    <row r="8129" s="104" customFormat="1"/>
    <row r="8130" s="104" customFormat="1"/>
    <row r="8131" s="104" customFormat="1"/>
    <row r="8132" s="104" customFormat="1"/>
    <row r="8133" s="104" customFormat="1"/>
    <row r="8134" s="104" customFormat="1"/>
    <row r="8135" s="104" customFormat="1"/>
    <row r="8136" s="104" customFormat="1"/>
    <row r="8137" s="104" customFormat="1"/>
    <row r="8138" s="104" customFormat="1"/>
    <row r="8139" s="104" customFormat="1"/>
    <row r="8140" s="104" customFormat="1"/>
    <row r="8141" s="104" customFormat="1"/>
    <row r="8142" s="104" customFormat="1"/>
    <row r="8143" s="104" customFormat="1"/>
    <row r="8144" s="104" customFormat="1"/>
    <row r="8145" s="104" customFormat="1"/>
    <row r="8146" s="104" customFormat="1"/>
    <row r="8147" s="104" customFormat="1"/>
    <row r="8148" s="104" customFormat="1"/>
    <row r="8149" s="104" customFormat="1"/>
    <row r="8150" s="104" customFormat="1"/>
    <row r="8151" s="104" customFormat="1"/>
    <row r="8152" s="104" customFormat="1"/>
    <row r="8153" s="104" customFormat="1"/>
    <row r="8154" s="104" customFormat="1"/>
    <row r="8155" s="104" customFormat="1"/>
    <row r="8156" s="104" customFormat="1"/>
    <row r="8157" s="104" customFormat="1"/>
    <row r="8158" s="104" customFormat="1"/>
    <row r="8159" s="104" customFormat="1"/>
    <row r="8160" s="104" customFormat="1"/>
    <row r="8161" s="104" customFormat="1"/>
    <row r="8162" s="104" customFormat="1"/>
    <row r="8163" s="104" customFormat="1"/>
    <row r="8164" s="104" customFormat="1"/>
    <row r="8165" s="104" customFormat="1"/>
    <row r="8166" s="104" customFormat="1"/>
    <row r="8167" s="104" customFormat="1"/>
    <row r="8168" s="104" customFormat="1"/>
    <row r="8169" s="104" customFormat="1"/>
    <row r="8170" s="104" customFormat="1"/>
    <row r="8171" s="104" customFormat="1"/>
    <row r="8172" s="104" customFormat="1"/>
    <row r="8173" s="104" customFormat="1"/>
    <row r="8174" s="104" customFormat="1"/>
    <row r="8175" s="104" customFormat="1"/>
    <row r="8176" s="104" customFormat="1"/>
    <row r="8177" s="104" customFormat="1"/>
    <row r="8178" s="104" customFormat="1"/>
    <row r="8179" s="104" customFormat="1"/>
    <row r="8180" s="104" customFormat="1"/>
    <row r="8181" s="104" customFormat="1"/>
    <row r="8182" s="104" customFormat="1"/>
    <row r="8183" s="104" customFormat="1"/>
    <row r="8184" s="104" customFormat="1"/>
    <row r="8185" s="104" customFormat="1"/>
    <row r="8186" s="104" customFormat="1"/>
    <row r="8187" s="104" customFormat="1"/>
    <row r="8188" s="104" customFormat="1"/>
    <row r="8189" s="104" customFormat="1"/>
    <row r="8190" s="104" customFormat="1"/>
    <row r="8191" s="104" customFormat="1"/>
    <row r="8192" s="104" customFormat="1"/>
    <row r="8193" s="104" customFormat="1"/>
    <row r="8194" s="104" customFormat="1"/>
    <row r="8195" s="104" customFormat="1"/>
    <row r="8196" s="104" customFormat="1"/>
    <row r="8197" s="104" customFormat="1"/>
    <row r="8198" s="104" customFormat="1"/>
    <row r="8199" s="104" customFormat="1"/>
    <row r="8200" s="104" customFormat="1"/>
    <row r="8201" s="104" customFormat="1"/>
    <row r="8202" s="104" customFormat="1"/>
    <row r="8203" s="104" customFormat="1"/>
    <row r="8204" s="104" customFormat="1"/>
    <row r="8205" s="104" customFormat="1"/>
    <row r="8206" s="104" customFormat="1"/>
    <row r="8207" s="104" customFormat="1"/>
    <row r="8208" s="104" customFormat="1"/>
    <row r="8209" s="104" customFormat="1"/>
    <row r="8210" s="104" customFormat="1"/>
    <row r="8211" s="104" customFormat="1"/>
    <row r="8212" s="104" customFormat="1"/>
    <row r="8213" s="104" customFormat="1"/>
    <row r="8214" s="104" customFormat="1"/>
    <row r="8215" s="104" customFormat="1"/>
    <row r="8216" s="104" customFormat="1"/>
    <row r="8217" s="104" customFormat="1"/>
    <row r="8218" s="104" customFormat="1"/>
    <row r="8219" s="104" customFormat="1"/>
    <row r="8220" s="104" customFormat="1"/>
    <row r="8221" s="104" customFormat="1"/>
    <row r="8222" s="104" customFormat="1"/>
    <row r="8223" s="104" customFormat="1"/>
    <row r="8224" s="104" customFormat="1"/>
    <row r="8225" s="104" customFormat="1"/>
    <row r="8226" s="104" customFormat="1"/>
    <row r="8227" s="104" customFormat="1"/>
    <row r="8228" s="104" customFormat="1"/>
    <row r="8229" s="104" customFormat="1"/>
    <row r="8230" s="104" customFormat="1"/>
    <row r="8231" s="104" customFormat="1"/>
    <row r="8232" s="104" customFormat="1"/>
    <row r="8233" s="104" customFormat="1"/>
    <row r="8234" s="104" customFormat="1"/>
    <row r="8235" s="104" customFormat="1"/>
    <row r="8236" s="104" customFormat="1"/>
    <row r="8237" s="104" customFormat="1"/>
    <row r="8238" s="104" customFormat="1"/>
    <row r="8239" s="104" customFormat="1"/>
    <row r="8240" s="104" customFormat="1"/>
    <row r="8241" s="104" customFormat="1"/>
    <row r="8242" s="104" customFormat="1"/>
    <row r="8243" s="104" customFormat="1"/>
    <row r="8244" s="104" customFormat="1"/>
    <row r="8245" s="104" customFormat="1"/>
    <row r="8246" s="104" customFormat="1"/>
    <row r="8247" s="104" customFormat="1"/>
    <row r="8248" s="104" customFormat="1"/>
    <row r="8249" s="104" customFormat="1"/>
    <row r="8250" s="104" customFormat="1"/>
    <row r="8251" s="104" customFormat="1"/>
    <row r="8252" s="104" customFormat="1"/>
    <row r="8253" s="104" customFormat="1"/>
    <row r="8254" s="104" customFormat="1"/>
    <row r="8255" s="104" customFormat="1"/>
    <row r="8256" s="104" customFormat="1"/>
    <row r="8257" s="104" customFormat="1"/>
    <row r="8258" s="104" customFormat="1"/>
    <row r="8259" s="104" customFormat="1"/>
    <row r="8260" s="104" customFormat="1"/>
    <row r="8261" s="104" customFormat="1"/>
    <row r="8262" s="104" customFormat="1"/>
    <row r="8263" s="104" customFormat="1"/>
    <row r="8264" s="104" customFormat="1"/>
    <row r="8265" s="104" customFormat="1"/>
    <row r="8266" s="104" customFormat="1"/>
    <row r="8267" s="104" customFormat="1"/>
    <row r="8268" s="104" customFormat="1"/>
    <row r="8269" s="104" customFormat="1"/>
    <row r="8270" s="104" customFormat="1"/>
    <row r="8271" s="104" customFormat="1"/>
    <row r="8272" s="104" customFormat="1"/>
    <row r="8273" s="104" customFormat="1"/>
    <row r="8274" s="104" customFormat="1"/>
    <row r="8275" s="104" customFormat="1"/>
    <row r="8276" s="104" customFormat="1"/>
    <row r="8277" s="104" customFormat="1"/>
    <row r="8278" s="104" customFormat="1"/>
    <row r="8279" s="104" customFormat="1"/>
    <row r="8280" s="104" customFormat="1"/>
    <row r="8281" s="104" customFormat="1"/>
    <row r="8282" s="104" customFormat="1"/>
    <row r="8283" s="104" customFormat="1"/>
    <row r="8284" s="104" customFormat="1"/>
    <row r="8285" s="104" customFormat="1"/>
    <row r="8286" s="104" customFormat="1"/>
    <row r="8287" s="104" customFormat="1"/>
    <row r="8288" s="104" customFormat="1"/>
    <row r="8289" s="104" customFormat="1"/>
    <row r="8290" s="104" customFormat="1"/>
    <row r="8291" s="104" customFormat="1"/>
    <row r="8292" s="104" customFormat="1"/>
    <row r="8293" s="104" customFormat="1"/>
    <row r="8294" s="104" customFormat="1"/>
    <row r="8295" s="104" customFormat="1"/>
    <row r="8296" s="104" customFormat="1"/>
    <row r="8297" s="104" customFormat="1"/>
    <row r="8298" s="104" customFormat="1"/>
    <row r="8299" s="104" customFormat="1"/>
    <row r="8300" s="104" customFormat="1"/>
    <row r="8301" s="104" customFormat="1"/>
    <row r="8302" s="104" customFormat="1"/>
    <row r="8303" s="104" customFormat="1"/>
    <row r="8304" s="104" customFormat="1"/>
    <row r="8305" s="104" customFormat="1"/>
    <row r="8306" s="104" customFormat="1"/>
    <row r="8307" s="104" customFormat="1"/>
    <row r="8308" s="104" customFormat="1"/>
    <row r="8309" s="104" customFormat="1"/>
    <row r="8310" s="104" customFormat="1"/>
    <row r="8311" s="104" customFormat="1"/>
    <row r="8312" s="104" customFormat="1"/>
    <row r="8313" s="104" customFormat="1"/>
    <row r="8314" s="104" customFormat="1"/>
    <row r="8315" s="104" customFormat="1"/>
    <row r="8316" s="104" customFormat="1"/>
    <row r="8317" s="104" customFormat="1"/>
    <row r="8318" s="104" customFormat="1"/>
    <row r="8319" s="104" customFormat="1"/>
    <row r="8320" s="104" customFormat="1"/>
    <row r="8321" s="104" customFormat="1"/>
    <row r="8322" s="104" customFormat="1"/>
    <row r="8323" s="104" customFormat="1"/>
    <row r="8324" s="104" customFormat="1"/>
    <row r="8325" s="104" customFormat="1"/>
    <row r="8326" s="104" customFormat="1"/>
    <row r="8327" s="104" customFormat="1"/>
    <row r="8328" s="104" customFormat="1"/>
    <row r="8329" s="104" customFormat="1"/>
    <row r="8330" s="104" customFormat="1"/>
    <row r="8331" s="104" customFormat="1"/>
    <row r="8332" s="104" customFormat="1"/>
    <row r="8333" s="104" customFormat="1"/>
    <row r="8334" s="104" customFormat="1"/>
    <row r="8335" s="104" customFormat="1"/>
    <row r="8336" s="104" customFormat="1"/>
    <row r="8337" s="104" customFormat="1"/>
    <row r="8338" s="104" customFormat="1"/>
    <row r="8339" s="104" customFormat="1"/>
    <row r="8340" s="104" customFormat="1"/>
    <row r="8341" s="104" customFormat="1"/>
    <row r="8342" s="104" customFormat="1"/>
    <row r="8343" s="104" customFormat="1"/>
    <row r="8344" s="104" customFormat="1"/>
    <row r="8345" s="104" customFormat="1"/>
    <row r="8346" s="104" customFormat="1"/>
    <row r="8347" s="104" customFormat="1"/>
    <row r="8348" s="104" customFormat="1"/>
    <row r="8349" s="104" customFormat="1"/>
    <row r="8350" s="104" customFormat="1"/>
    <row r="8351" s="104" customFormat="1"/>
    <row r="8352" s="104" customFormat="1"/>
    <row r="8353" s="104" customFormat="1"/>
    <row r="8354" s="104" customFormat="1"/>
    <row r="8355" s="104" customFormat="1"/>
    <row r="8356" s="104" customFormat="1"/>
    <row r="8357" s="104" customFormat="1"/>
    <row r="8358" s="104" customFormat="1"/>
    <row r="8359" s="104" customFormat="1"/>
    <row r="8360" s="104" customFormat="1"/>
    <row r="8361" s="104" customFormat="1"/>
    <row r="8362" s="104" customFormat="1"/>
    <row r="8363" s="104" customFormat="1"/>
    <row r="8364" s="104" customFormat="1"/>
    <row r="8365" s="104" customFormat="1"/>
    <row r="8366" s="104" customFormat="1"/>
    <row r="8367" s="104" customFormat="1"/>
    <row r="8368" s="104" customFormat="1"/>
    <row r="8369" s="104" customFormat="1"/>
    <row r="8370" s="104" customFormat="1"/>
    <row r="8371" s="104" customFormat="1"/>
    <row r="8372" s="104" customFormat="1"/>
    <row r="8373" s="104" customFormat="1"/>
    <row r="8374" s="104" customFormat="1"/>
    <row r="8375" s="104" customFormat="1"/>
    <row r="8376" s="104" customFormat="1"/>
    <row r="8377" s="104" customFormat="1"/>
    <row r="8378" s="104" customFormat="1"/>
    <row r="8379" s="104" customFormat="1"/>
    <row r="8380" s="104" customFormat="1"/>
    <row r="8381" s="104" customFormat="1"/>
    <row r="8382" s="104" customFormat="1"/>
    <row r="8383" s="104" customFormat="1"/>
    <row r="8384" s="104" customFormat="1"/>
    <row r="8385" s="104" customFormat="1"/>
    <row r="8386" s="104" customFormat="1"/>
    <row r="8387" s="104" customFormat="1"/>
    <row r="8388" s="104" customFormat="1"/>
    <row r="8389" s="104" customFormat="1"/>
    <row r="8390" s="104" customFormat="1"/>
    <row r="8391" s="104" customFormat="1"/>
    <row r="8392" s="104" customFormat="1"/>
    <row r="8393" s="104" customFormat="1"/>
    <row r="8394" s="104" customFormat="1"/>
    <row r="8395" s="104" customFormat="1"/>
    <row r="8396" s="104" customFormat="1"/>
    <row r="8397" s="104" customFormat="1"/>
    <row r="8398" s="104" customFormat="1"/>
    <row r="8399" s="104" customFormat="1"/>
    <row r="8400" s="104" customFormat="1"/>
    <row r="8401" s="104" customFormat="1"/>
    <row r="8402" s="104" customFormat="1"/>
    <row r="8403" s="104" customFormat="1"/>
    <row r="8404" s="104" customFormat="1"/>
    <row r="8405" s="104" customFormat="1"/>
    <row r="8406" s="104" customFormat="1"/>
    <row r="8407" s="104" customFormat="1"/>
    <row r="8408" s="104" customFormat="1"/>
    <row r="8409" s="104" customFormat="1"/>
    <row r="8410" s="104" customFormat="1"/>
    <row r="8411" s="104" customFormat="1"/>
    <row r="8412" s="104" customFormat="1"/>
    <row r="8413" s="104" customFormat="1"/>
    <row r="8414" s="104" customFormat="1"/>
    <row r="8415" s="104" customFormat="1"/>
    <row r="8416" s="104" customFormat="1"/>
    <row r="8417" s="104" customFormat="1"/>
    <row r="8418" s="104" customFormat="1"/>
    <row r="8419" s="104" customFormat="1"/>
    <row r="8420" s="104" customFormat="1"/>
    <row r="8421" s="104" customFormat="1"/>
    <row r="8422" s="104" customFormat="1"/>
    <row r="8423" s="104" customFormat="1"/>
    <row r="8424" s="104" customFormat="1"/>
    <row r="8425" s="104" customFormat="1"/>
    <row r="8426" s="104" customFormat="1"/>
    <row r="8427" s="104" customFormat="1"/>
    <row r="8428" s="104" customFormat="1"/>
    <row r="8429" s="104" customFormat="1"/>
    <row r="8430" s="104" customFormat="1"/>
    <row r="8431" s="104" customFormat="1"/>
    <row r="8432" s="104" customFormat="1"/>
    <row r="8433" s="104" customFormat="1"/>
    <row r="8434" s="104" customFormat="1"/>
    <row r="8435" s="104" customFormat="1"/>
    <row r="8436" s="104" customFormat="1"/>
    <row r="8437" s="104" customFormat="1"/>
    <row r="8438" s="104" customFormat="1"/>
    <row r="8439" s="104" customFormat="1"/>
    <row r="8440" s="104" customFormat="1"/>
    <row r="8441" s="104" customFormat="1"/>
    <row r="8442" s="104" customFormat="1"/>
    <row r="8443" s="104" customFormat="1"/>
    <row r="8444" s="104" customFormat="1"/>
    <row r="8445" s="104" customFormat="1"/>
    <row r="8446" s="104" customFormat="1"/>
    <row r="8447" s="104" customFormat="1"/>
    <row r="8448" s="104" customFormat="1"/>
    <row r="8449" s="104" customFormat="1"/>
    <row r="8450" s="104" customFormat="1"/>
    <row r="8451" s="104" customFormat="1"/>
    <row r="8452" s="104" customFormat="1"/>
    <row r="8453" s="104" customFormat="1"/>
    <row r="8454" s="104" customFormat="1"/>
    <row r="8455" s="104" customFormat="1"/>
    <row r="8456" s="104" customFormat="1"/>
    <row r="8457" s="104" customFormat="1"/>
    <row r="8458" s="104" customFormat="1"/>
    <row r="8459" s="104" customFormat="1"/>
    <row r="8460" s="104" customFormat="1"/>
    <row r="8461" s="104" customFormat="1"/>
    <row r="8462" s="104" customFormat="1"/>
    <row r="8463" s="104" customFormat="1"/>
    <row r="8464" s="104" customFormat="1"/>
    <row r="8465" s="104" customFormat="1"/>
    <row r="8466" s="104" customFormat="1"/>
    <row r="8467" s="104" customFormat="1"/>
    <row r="8468" s="104" customFormat="1"/>
    <row r="8469" s="104" customFormat="1"/>
    <row r="8470" s="104" customFormat="1"/>
    <row r="8471" s="104" customFormat="1"/>
    <row r="8472" s="104" customFormat="1"/>
    <row r="8473" s="104" customFormat="1"/>
    <row r="8474" s="104" customFormat="1"/>
    <row r="8475" s="104" customFormat="1"/>
    <row r="8476" s="104" customFormat="1"/>
    <row r="8477" s="104" customFormat="1"/>
    <row r="8478" s="104" customFormat="1"/>
    <row r="8479" s="104" customFormat="1"/>
    <row r="8480" s="104" customFormat="1"/>
    <row r="8481" s="104" customFormat="1"/>
    <row r="8482" s="104" customFormat="1"/>
    <row r="8483" s="104" customFormat="1"/>
    <row r="8484" s="104" customFormat="1"/>
    <row r="8485" s="104" customFormat="1"/>
    <row r="8486" s="104" customFormat="1"/>
    <row r="8487" s="104" customFormat="1"/>
    <row r="8488" s="104" customFormat="1"/>
    <row r="8489" s="104" customFormat="1"/>
    <row r="8490" s="104" customFormat="1"/>
    <row r="8491" s="104" customFormat="1"/>
    <row r="8492" s="104" customFormat="1"/>
    <row r="8493" s="104" customFormat="1"/>
    <row r="8494" s="104" customFormat="1"/>
    <row r="8495" s="104" customFormat="1"/>
    <row r="8496" s="104" customFormat="1"/>
    <row r="8497" s="104" customFormat="1"/>
    <row r="8498" s="104" customFormat="1"/>
    <row r="8499" s="104" customFormat="1"/>
    <row r="8500" s="104" customFormat="1"/>
    <row r="8501" s="104" customFormat="1"/>
    <row r="8502" s="104" customFormat="1"/>
    <row r="8503" s="104" customFormat="1"/>
    <row r="8504" s="104" customFormat="1"/>
    <row r="8505" s="104" customFormat="1"/>
    <row r="8506" s="104" customFormat="1"/>
    <row r="8507" s="104" customFormat="1"/>
    <row r="8508" s="104" customFormat="1"/>
    <row r="8509" s="104" customFormat="1"/>
    <row r="8510" s="104" customFormat="1"/>
    <row r="8511" s="104" customFormat="1"/>
    <row r="8512" s="104" customFormat="1"/>
    <row r="8513" s="104" customFormat="1"/>
    <row r="8514" s="104" customFormat="1"/>
    <row r="8515" s="104" customFormat="1"/>
    <row r="8516" s="104" customFormat="1"/>
    <row r="8517" s="104" customFormat="1"/>
    <row r="8518" s="104" customFormat="1"/>
    <row r="8519" s="104" customFormat="1"/>
    <row r="8520" s="104" customFormat="1"/>
    <row r="8521" s="104" customFormat="1"/>
    <row r="8522" s="104" customFormat="1"/>
    <row r="8523" s="104" customFormat="1"/>
    <row r="8524" s="104" customFormat="1"/>
    <row r="8525" s="104" customFormat="1"/>
    <row r="8526" s="104" customFormat="1"/>
    <row r="8527" s="104" customFormat="1"/>
    <row r="8528" s="104" customFormat="1"/>
    <row r="8529" s="104" customFormat="1"/>
    <row r="8530" s="104" customFormat="1"/>
    <row r="8531" s="104" customFormat="1"/>
    <row r="8532" s="104" customFormat="1"/>
    <row r="8533" s="104" customFormat="1"/>
    <row r="8534" s="104" customFormat="1"/>
    <row r="8535" s="104" customFormat="1"/>
    <row r="8536" s="104" customFormat="1"/>
    <row r="8537" s="104" customFormat="1"/>
    <row r="8538" s="104" customFormat="1"/>
    <row r="8539" s="104" customFormat="1"/>
    <row r="8540" s="104" customFormat="1"/>
    <row r="8541" s="104" customFormat="1"/>
    <row r="8542" s="104" customFormat="1"/>
    <row r="8543" s="104" customFormat="1"/>
    <row r="8544" s="104" customFormat="1"/>
    <row r="8545" s="104" customFormat="1"/>
    <row r="8546" s="104" customFormat="1"/>
    <row r="8547" s="104" customFormat="1"/>
    <row r="8548" s="104" customFormat="1"/>
    <row r="8549" s="104" customFormat="1"/>
    <row r="8550" s="104" customFormat="1"/>
    <row r="8551" s="104" customFormat="1"/>
    <row r="8552" s="104" customFormat="1"/>
    <row r="8553" s="104" customFormat="1"/>
    <row r="8554" s="104" customFormat="1"/>
    <row r="8555" s="104" customFormat="1"/>
    <row r="8556" s="104" customFormat="1"/>
    <row r="8557" s="104" customFormat="1"/>
    <row r="8558" s="104" customFormat="1"/>
    <row r="8559" s="104" customFormat="1"/>
    <row r="8560" s="104" customFormat="1"/>
    <row r="8561" s="104" customFormat="1"/>
    <row r="8562" s="104" customFormat="1"/>
    <row r="8563" s="104" customFormat="1"/>
    <row r="8564" s="104" customFormat="1"/>
    <row r="8565" s="104" customFormat="1"/>
    <row r="8566" s="104" customFormat="1"/>
    <row r="8567" s="104" customFormat="1"/>
    <row r="8568" s="104" customFormat="1"/>
    <row r="8569" s="104" customFormat="1"/>
    <row r="8570" s="104" customFormat="1"/>
    <row r="8571" s="104" customFormat="1"/>
    <row r="8572" s="104" customFormat="1"/>
    <row r="8573" s="104" customFormat="1"/>
    <row r="8574" s="104" customFormat="1"/>
    <row r="8575" s="104" customFormat="1"/>
    <row r="8576" s="104" customFormat="1"/>
    <row r="8577" s="104" customFormat="1"/>
    <row r="8578" s="104" customFormat="1"/>
    <row r="8579" s="104" customFormat="1"/>
    <row r="8580" s="104" customFormat="1"/>
    <row r="8581" s="104" customFormat="1"/>
    <row r="8582" s="104" customFormat="1"/>
    <row r="8583" s="104" customFormat="1"/>
    <row r="8584" s="104" customFormat="1"/>
    <row r="8585" s="104" customFormat="1"/>
    <row r="8586" s="104" customFormat="1"/>
    <row r="8587" s="104" customFormat="1"/>
    <row r="8588" s="104" customFormat="1"/>
    <row r="8589" s="104" customFormat="1"/>
    <row r="8590" s="104" customFormat="1"/>
    <row r="8591" s="104" customFormat="1"/>
    <row r="8592" s="104" customFormat="1"/>
    <row r="8593" s="104" customFormat="1"/>
    <row r="8594" s="104" customFormat="1"/>
    <row r="8595" s="104" customFormat="1"/>
    <row r="8596" s="104" customFormat="1"/>
    <row r="8597" s="104" customFormat="1"/>
    <row r="8598" s="104" customFormat="1"/>
    <row r="8599" s="104" customFormat="1"/>
    <row r="8600" s="104" customFormat="1"/>
    <row r="8601" s="104" customFormat="1"/>
    <row r="8602" s="104" customFormat="1"/>
    <row r="8603" s="104" customFormat="1"/>
    <row r="8604" s="104" customFormat="1"/>
    <row r="8605" s="104" customFormat="1"/>
    <row r="8606" s="104" customFormat="1"/>
    <row r="8607" s="104" customFormat="1"/>
    <row r="8608" s="104" customFormat="1"/>
    <row r="8609" s="104" customFormat="1"/>
    <row r="8610" s="104" customFormat="1"/>
    <row r="8611" s="104" customFormat="1"/>
    <row r="8612" s="104" customFormat="1"/>
    <row r="8613" s="104" customFormat="1"/>
    <row r="8614" s="104" customFormat="1"/>
    <row r="8615" s="104" customFormat="1"/>
    <row r="8616" s="104" customFormat="1"/>
    <row r="8617" s="104" customFormat="1"/>
    <row r="8618" s="104" customFormat="1"/>
    <row r="8619" s="104" customFormat="1"/>
    <row r="8620" s="104" customFormat="1"/>
    <row r="8621" s="104" customFormat="1"/>
    <row r="8622" s="104" customFormat="1"/>
    <row r="8623" s="104" customFormat="1"/>
    <row r="8624" s="104" customFormat="1"/>
    <row r="8625" s="104" customFormat="1"/>
    <row r="8626" s="104" customFormat="1"/>
    <row r="8627" s="104" customFormat="1"/>
    <row r="8628" s="104" customFormat="1"/>
    <row r="8629" s="104" customFormat="1"/>
    <row r="8630" s="104" customFormat="1"/>
    <row r="8631" s="104" customFormat="1"/>
    <row r="8632" s="104" customFormat="1"/>
    <row r="8633" s="104" customFormat="1"/>
    <row r="8634" s="104" customFormat="1"/>
    <row r="8635" s="104" customFormat="1"/>
    <row r="8636" s="104" customFormat="1"/>
    <row r="8637" s="104" customFormat="1"/>
    <row r="8638" s="104" customFormat="1"/>
    <row r="8639" s="104" customFormat="1"/>
    <row r="8640" s="104" customFormat="1"/>
    <row r="8641" s="104" customFormat="1"/>
    <row r="8642" s="104" customFormat="1"/>
    <row r="8643" s="104" customFormat="1"/>
    <row r="8644" s="104" customFormat="1"/>
    <row r="8645" s="104" customFormat="1"/>
    <row r="8646" s="104" customFormat="1"/>
    <row r="8647" s="104" customFormat="1"/>
    <row r="8648" s="104" customFormat="1"/>
    <row r="8649" s="104" customFormat="1"/>
    <row r="8650" s="104" customFormat="1"/>
    <row r="8651" s="104" customFormat="1"/>
    <row r="8652" s="104" customFormat="1"/>
    <row r="8653" s="104" customFormat="1"/>
    <row r="8654" s="104" customFormat="1"/>
    <row r="8655" s="104" customFormat="1"/>
    <row r="8656" s="104" customFormat="1"/>
    <row r="8657" s="104" customFormat="1"/>
    <row r="8658" s="104" customFormat="1"/>
    <row r="8659" s="104" customFormat="1"/>
    <row r="8660" s="104" customFormat="1"/>
    <row r="8661" s="104" customFormat="1"/>
    <row r="8662" s="104" customFormat="1"/>
    <row r="8663" s="104" customFormat="1"/>
    <row r="8664" s="104" customFormat="1"/>
    <row r="8665" s="104" customFormat="1"/>
    <row r="8666" s="104" customFormat="1"/>
    <row r="8667" s="104" customFormat="1"/>
    <row r="8668" s="104" customFormat="1"/>
    <row r="8669" s="104" customFormat="1"/>
    <row r="8670" s="104" customFormat="1"/>
    <row r="8671" s="104" customFormat="1"/>
    <row r="8672" s="104" customFormat="1"/>
    <row r="8673" s="104" customFormat="1"/>
    <row r="8674" s="104" customFormat="1"/>
    <row r="8675" s="104" customFormat="1"/>
    <row r="8676" s="104" customFormat="1"/>
    <row r="8677" s="104" customFormat="1"/>
    <row r="8678" s="104" customFormat="1"/>
    <row r="8679" s="104" customFormat="1"/>
    <row r="8680" s="104" customFormat="1"/>
    <row r="8681" s="104" customFormat="1"/>
    <row r="8682" s="104" customFormat="1"/>
    <row r="8683" s="104" customFormat="1"/>
    <row r="8684" s="104" customFormat="1"/>
    <row r="8685" s="104" customFormat="1"/>
    <row r="8686" s="104" customFormat="1"/>
    <row r="8687" s="104" customFormat="1"/>
    <row r="8688" s="104" customFormat="1"/>
    <row r="8689" s="104" customFormat="1"/>
    <row r="8690" s="104" customFormat="1"/>
    <row r="8691" s="104" customFormat="1"/>
    <row r="8692" s="104" customFormat="1"/>
    <row r="8693" s="104" customFormat="1"/>
    <row r="8694" s="104" customFormat="1"/>
    <row r="8695" s="104" customFormat="1"/>
    <row r="8696" s="104" customFormat="1"/>
    <row r="8697" s="104" customFormat="1"/>
    <row r="8698" s="104" customFormat="1"/>
    <row r="8699" s="104" customFormat="1"/>
    <row r="8700" s="104" customFormat="1"/>
    <row r="8701" s="104" customFormat="1"/>
    <row r="8702" s="104" customFormat="1"/>
    <row r="8703" s="104" customFormat="1"/>
    <row r="8704" s="104" customFormat="1"/>
    <row r="8705" s="104" customFormat="1"/>
    <row r="8706" s="104" customFormat="1"/>
    <row r="8707" s="104" customFormat="1"/>
    <row r="8708" s="104" customFormat="1"/>
    <row r="8709" s="104" customFormat="1"/>
    <row r="8710" s="104" customFormat="1"/>
    <row r="8711" s="104" customFormat="1"/>
    <row r="8712" s="104" customFormat="1"/>
    <row r="8713" s="104" customFormat="1"/>
    <row r="8714" s="104" customFormat="1"/>
    <row r="8715" s="104" customFormat="1"/>
    <row r="8716" s="104" customFormat="1"/>
    <row r="8717" s="104" customFormat="1"/>
    <row r="8718" s="104" customFormat="1"/>
    <row r="8719" s="104" customFormat="1"/>
    <row r="8720" s="104" customFormat="1"/>
    <row r="8721" s="104" customFormat="1"/>
    <row r="8722" s="104" customFormat="1"/>
    <row r="8723" s="104" customFormat="1"/>
    <row r="8724" s="104" customFormat="1"/>
    <row r="8725" s="104" customFormat="1"/>
    <row r="8726" s="104" customFormat="1"/>
    <row r="8727" s="104" customFormat="1"/>
    <row r="8728" s="104" customFormat="1"/>
    <row r="8729" s="104" customFormat="1"/>
    <row r="8730" s="104" customFormat="1"/>
    <row r="8731" s="104" customFormat="1"/>
    <row r="8732" s="104" customFormat="1"/>
    <row r="8733" s="104" customFormat="1"/>
    <row r="8734" s="104" customFormat="1"/>
    <row r="8735" s="104" customFormat="1"/>
    <row r="8736" s="104" customFormat="1"/>
    <row r="8737" s="104" customFormat="1"/>
    <row r="8738" s="104" customFormat="1"/>
    <row r="8739" s="104" customFormat="1"/>
    <row r="8740" s="104" customFormat="1"/>
    <row r="8741" s="104" customFormat="1"/>
    <row r="8742" s="104" customFormat="1"/>
    <row r="8743" s="104" customFormat="1"/>
    <row r="8744" s="104" customFormat="1"/>
    <row r="8745" s="104" customFormat="1"/>
    <row r="8746" s="104" customFormat="1"/>
    <row r="8747" s="104" customFormat="1"/>
    <row r="8748" s="104" customFormat="1"/>
    <row r="8749" s="104" customFormat="1"/>
    <row r="8750" s="104" customFormat="1"/>
    <row r="8751" s="104" customFormat="1"/>
    <row r="8752" s="104" customFormat="1"/>
    <row r="8753" s="104" customFormat="1"/>
    <row r="8754" s="104" customFormat="1"/>
    <row r="8755" s="104" customFormat="1"/>
    <row r="8756" s="104" customFormat="1"/>
    <row r="8757" s="104" customFormat="1"/>
    <row r="8758" s="104" customFormat="1"/>
    <row r="8759" s="104" customFormat="1"/>
    <row r="8760" s="104" customFormat="1"/>
    <row r="8761" s="104" customFormat="1"/>
    <row r="8762" s="104" customFormat="1"/>
    <row r="8763" s="104" customFormat="1"/>
    <row r="8764" s="104" customFormat="1"/>
    <row r="8765" s="104" customFormat="1"/>
    <row r="8766" s="104" customFormat="1"/>
    <row r="8767" s="104" customFormat="1"/>
    <row r="8768" s="104" customFormat="1"/>
    <row r="8769" s="104" customFormat="1"/>
    <row r="8770" s="104" customFormat="1"/>
    <row r="8771" s="104" customFormat="1"/>
    <row r="8772" s="104" customFormat="1"/>
    <row r="8773" s="104" customFormat="1"/>
    <row r="8774" s="104" customFormat="1"/>
    <row r="8775" s="104" customFormat="1"/>
    <row r="8776" s="104" customFormat="1"/>
    <row r="8777" s="104" customFormat="1"/>
    <row r="8778" s="104" customFormat="1"/>
    <row r="8779" s="104" customFormat="1"/>
    <row r="8780" s="104" customFormat="1"/>
    <row r="8781" s="104" customFormat="1"/>
    <row r="8782" s="104" customFormat="1"/>
    <row r="8783" s="104" customFormat="1"/>
    <row r="8784" s="104" customFormat="1"/>
    <row r="8785" s="104" customFormat="1"/>
    <row r="8786" s="104" customFormat="1"/>
    <row r="8787" s="104" customFormat="1"/>
    <row r="8788" s="104" customFormat="1"/>
    <row r="8789" s="104" customFormat="1"/>
    <row r="8790" s="104" customFormat="1"/>
    <row r="8791" s="104" customFormat="1"/>
    <row r="8792" s="104" customFormat="1"/>
    <row r="8793" s="104" customFormat="1"/>
    <row r="8794" s="104" customFormat="1"/>
    <row r="8795" s="104" customFormat="1"/>
    <row r="8796" s="104" customFormat="1"/>
    <row r="8797" s="104" customFormat="1"/>
    <row r="8798" s="104" customFormat="1"/>
    <row r="8799" s="104" customFormat="1"/>
    <row r="8800" s="104" customFormat="1"/>
    <row r="8801" s="104" customFormat="1"/>
    <row r="8802" s="104" customFormat="1"/>
    <row r="8803" s="104" customFormat="1"/>
    <row r="8804" s="104" customFormat="1"/>
    <row r="8805" s="104" customFormat="1"/>
    <row r="8806" s="104" customFormat="1"/>
    <row r="8807" s="104" customFormat="1"/>
    <row r="8808" s="104" customFormat="1"/>
    <row r="8809" s="104" customFormat="1"/>
    <row r="8810" s="104" customFormat="1"/>
    <row r="8811" s="104" customFormat="1"/>
    <row r="8812" s="104" customFormat="1"/>
    <row r="8813" s="104" customFormat="1"/>
    <row r="8814" s="104" customFormat="1"/>
    <row r="8815" s="104" customFormat="1"/>
    <row r="8816" s="104" customFormat="1"/>
    <row r="8817" s="104" customFormat="1"/>
    <row r="8818" s="104" customFormat="1"/>
    <row r="8819" s="104" customFormat="1"/>
    <row r="8820" s="104" customFormat="1"/>
    <row r="8821" s="104" customFormat="1"/>
    <row r="8822" s="104" customFormat="1"/>
    <row r="8823" s="104" customFormat="1"/>
    <row r="8824" s="104" customFormat="1"/>
    <row r="8825" s="104" customFormat="1"/>
    <row r="8826" s="104" customFormat="1"/>
    <row r="8827" s="104" customFormat="1"/>
    <row r="8828" s="104" customFormat="1"/>
    <row r="8829" s="104" customFormat="1"/>
    <row r="8830" s="104" customFormat="1"/>
    <row r="8831" s="104" customFormat="1"/>
    <row r="8832" s="104" customFormat="1"/>
    <row r="8833" s="104" customFormat="1"/>
    <row r="8834" s="104" customFormat="1"/>
    <row r="8835" s="104" customFormat="1"/>
    <row r="8836" s="104" customFormat="1"/>
    <row r="8837" s="104" customFormat="1"/>
    <row r="8838" s="104" customFormat="1"/>
    <row r="8839" s="104" customFormat="1"/>
    <row r="8840" s="104" customFormat="1"/>
    <row r="8841" s="104" customFormat="1"/>
    <row r="8842" s="104" customFormat="1"/>
    <row r="8843" s="104" customFormat="1"/>
    <row r="8844" s="104" customFormat="1"/>
    <row r="8845" s="104" customFormat="1"/>
    <row r="8846" s="104" customFormat="1"/>
    <row r="8847" s="104" customFormat="1"/>
    <row r="8848" s="104" customFormat="1"/>
    <row r="8849" s="104" customFormat="1"/>
    <row r="8850" s="104" customFormat="1"/>
    <row r="8851" s="104" customFormat="1"/>
    <row r="8852" s="104" customFormat="1"/>
    <row r="8853" s="104" customFormat="1"/>
    <row r="8854" s="104" customFormat="1"/>
    <row r="8855" s="104" customFormat="1"/>
    <row r="8856" s="104" customFormat="1"/>
    <row r="8857" s="104" customFormat="1"/>
    <row r="8858" s="104" customFormat="1"/>
    <row r="8859" s="104" customFormat="1"/>
    <row r="8860" s="104" customFormat="1"/>
    <row r="8861" s="104" customFormat="1"/>
    <row r="8862" s="104" customFormat="1"/>
    <row r="8863" s="104" customFormat="1"/>
    <row r="8864" s="104" customFormat="1"/>
    <row r="8865" s="104" customFormat="1"/>
    <row r="8866" s="104" customFormat="1"/>
    <row r="8867" s="104" customFormat="1"/>
    <row r="8868" s="104" customFormat="1"/>
    <row r="8869" s="104" customFormat="1"/>
    <row r="8870" s="104" customFormat="1"/>
    <row r="8871" s="104" customFormat="1"/>
    <row r="8872" s="104" customFormat="1"/>
    <row r="8873" s="104" customFormat="1"/>
    <row r="8874" s="104" customFormat="1"/>
    <row r="8875" s="104" customFormat="1"/>
    <row r="8876" s="104" customFormat="1"/>
    <row r="8877" s="104" customFormat="1"/>
    <row r="8878" s="104" customFormat="1"/>
    <row r="8879" s="104" customFormat="1"/>
    <row r="8880" s="104" customFormat="1"/>
    <row r="8881" s="104" customFormat="1"/>
    <row r="8882" s="104" customFormat="1"/>
    <row r="8883" s="104" customFormat="1"/>
    <row r="8884" s="104" customFormat="1"/>
    <row r="8885" s="104" customFormat="1"/>
    <row r="8886" s="104" customFormat="1"/>
    <row r="8887" s="104" customFormat="1"/>
    <row r="8888" s="104" customFormat="1"/>
    <row r="8889" s="104" customFormat="1"/>
    <row r="8890" s="104" customFormat="1"/>
    <row r="8891" s="104" customFormat="1"/>
    <row r="8892" s="104" customFormat="1"/>
    <row r="8893" s="104" customFormat="1"/>
    <row r="8894" s="104" customFormat="1"/>
    <row r="8895" s="104" customFormat="1"/>
    <row r="8896" s="104" customFormat="1"/>
    <row r="8897" s="104" customFormat="1"/>
    <row r="8898" s="104" customFormat="1"/>
    <row r="8899" s="104" customFormat="1"/>
    <row r="8900" s="104" customFormat="1"/>
    <row r="8901" s="104" customFormat="1"/>
    <row r="8902" s="104" customFormat="1"/>
    <row r="8903" s="104" customFormat="1"/>
    <row r="8904" s="104" customFormat="1"/>
    <row r="8905" s="104" customFormat="1"/>
    <row r="8906" s="104" customFormat="1"/>
    <row r="8907" s="104" customFormat="1"/>
    <row r="8908" s="104" customFormat="1"/>
    <row r="8909" s="104" customFormat="1"/>
    <row r="8910" s="104" customFormat="1"/>
    <row r="8911" s="104" customFormat="1"/>
    <row r="8912" s="104" customFormat="1"/>
    <row r="8913" s="104" customFormat="1"/>
    <row r="8914" s="104" customFormat="1"/>
    <row r="8915" s="104" customFormat="1"/>
    <row r="8916" s="104" customFormat="1"/>
    <row r="8917" s="104" customFormat="1"/>
    <row r="8918" s="104" customFormat="1"/>
    <row r="8919" s="104" customFormat="1"/>
    <row r="8920" s="104" customFormat="1"/>
    <row r="8921" s="104" customFormat="1"/>
    <row r="8922" s="104" customFormat="1"/>
    <row r="8923" s="104" customFormat="1"/>
    <row r="8924" s="104" customFormat="1"/>
    <row r="8925" s="104" customFormat="1"/>
    <row r="8926" s="104" customFormat="1"/>
    <row r="8927" s="104" customFormat="1"/>
    <row r="8928" s="104" customFormat="1"/>
    <row r="8929" s="104" customFormat="1"/>
    <row r="8930" s="104" customFormat="1"/>
    <row r="8931" s="104" customFormat="1"/>
    <row r="8932" s="104" customFormat="1"/>
    <row r="8933" s="104" customFormat="1"/>
    <row r="8934" s="104" customFormat="1"/>
    <row r="8935" s="104" customFormat="1"/>
    <row r="8936" s="104" customFormat="1"/>
    <row r="8937" s="104" customFormat="1"/>
    <row r="8938" s="104" customFormat="1"/>
    <row r="8939" s="104" customFormat="1"/>
    <row r="8940" s="104" customFormat="1"/>
    <row r="8941" s="104" customFormat="1"/>
    <row r="8942" s="104" customFormat="1"/>
    <row r="8943" s="104" customFormat="1"/>
    <row r="8944" s="104" customFormat="1"/>
    <row r="8945" s="104" customFormat="1"/>
    <row r="8946" s="104" customFormat="1"/>
    <row r="8947" s="104" customFormat="1"/>
    <row r="8948" s="104" customFormat="1"/>
    <row r="8949" s="104" customFormat="1"/>
    <row r="8950" s="104" customFormat="1"/>
    <row r="8951" s="104" customFormat="1"/>
    <row r="8952" s="104" customFormat="1"/>
    <row r="8953" s="104" customFormat="1"/>
    <row r="8954" s="104" customFormat="1"/>
    <row r="8955" s="104" customFormat="1"/>
    <row r="8956" s="104" customFormat="1"/>
    <row r="8957" s="104" customFormat="1"/>
    <row r="8958" s="104" customFormat="1"/>
    <row r="8959" s="104" customFormat="1"/>
    <row r="8960" s="104" customFormat="1"/>
    <row r="8961" s="104" customFormat="1"/>
    <row r="8962" s="104" customFormat="1"/>
    <row r="8963" s="104" customFormat="1"/>
    <row r="8964" s="104" customFormat="1"/>
    <row r="8965" s="104" customFormat="1"/>
    <row r="8966" s="104" customFormat="1"/>
    <row r="8967" s="104" customFormat="1"/>
    <row r="8968" s="104" customFormat="1"/>
    <row r="8969" s="104" customFormat="1"/>
    <row r="8970" s="104" customFormat="1"/>
    <row r="8971" s="104" customFormat="1"/>
    <row r="8972" s="104" customFormat="1"/>
    <row r="8973" s="104" customFormat="1"/>
    <row r="8974" s="104" customFormat="1"/>
    <row r="8975" s="104" customFormat="1"/>
    <row r="8976" s="104" customFormat="1"/>
    <row r="8977" s="104" customFormat="1"/>
    <row r="8978" s="104" customFormat="1"/>
    <row r="8979" s="104" customFormat="1"/>
    <row r="8980" s="104" customFormat="1"/>
    <row r="8981" s="104" customFormat="1"/>
    <row r="8982" s="104" customFormat="1"/>
    <row r="8983" s="104" customFormat="1"/>
    <row r="8984" s="104" customFormat="1"/>
    <row r="8985" s="104" customFormat="1"/>
    <row r="8986" s="104" customFormat="1"/>
    <row r="8987" s="104" customFormat="1"/>
    <row r="8988" s="104" customFormat="1"/>
    <row r="8989" s="104" customFormat="1"/>
    <row r="8990" s="104" customFormat="1"/>
    <row r="8991" s="104" customFormat="1"/>
    <row r="8992" s="104" customFormat="1"/>
    <row r="8993" s="104" customFormat="1"/>
    <row r="8994" s="104" customFormat="1"/>
    <row r="8995" s="104" customFormat="1"/>
    <row r="8996" s="104" customFormat="1"/>
    <row r="8997" s="104" customFormat="1"/>
    <row r="8998" s="104" customFormat="1"/>
    <row r="8999" s="104" customFormat="1"/>
    <row r="9000" s="104" customFormat="1"/>
    <row r="9001" s="104" customFormat="1"/>
    <row r="9002" s="104" customFormat="1"/>
    <row r="9003" s="104" customFormat="1"/>
    <row r="9004" s="104" customFormat="1"/>
    <row r="9005" s="104" customFormat="1"/>
    <row r="9006" s="104" customFormat="1"/>
    <row r="9007" s="104" customFormat="1"/>
    <row r="9008" s="104" customFormat="1"/>
    <row r="9009" s="104" customFormat="1"/>
    <row r="9010" s="104" customFormat="1"/>
    <row r="9011" s="104" customFormat="1"/>
    <row r="9012" s="104" customFormat="1"/>
    <row r="9013" s="104" customFormat="1"/>
    <row r="9014" s="104" customFormat="1"/>
    <row r="9015" s="104" customFormat="1"/>
    <row r="9016" s="104" customFormat="1"/>
    <row r="9017" s="104" customFormat="1"/>
    <row r="9018" s="104" customFormat="1"/>
    <row r="9019" s="104" customFormat="1"/>
    <row r="9020" s="104" customFormat="1"/>
    <row r="9021" s="104" customFormat="1"/>
    <row r="9022" s="104" customFormat="1"/>
    <row r="9023" s="104" customFormat="1"/>
    <row r="9024" s="104" customFormat="1"/>
    <row r="9025" s="104" customFormat="1"/>
    <row r="9026" s="104" customFormat="1"/>
    <row r="9027" s="104" customFormat="1"/>
    <row r="9028" s="104" customFormat="1"/>
    <row r="9029" s="104" customFormat="1"/>
    <row r="9030" s="104" customFormat="1"/>
    <row r="9031" s="104" customFormat="1"/>
    <row r="9032" s="104" customFormat="1"/>
    <row r="9033" s="104" customFormat="1"/>
    <row r="9034" s="104" customFormat="1"/>
    <row r="9035" s="104" customFormat="1"/>
    <row r="9036" s="104" customFormat="1"/>
    <row r="9037" s="104" customFormat="1"/>
    <row r="9038" s="104" customFormat="1"/>
    <row r="9039" s="104" customFormat="1"/>
    <row r="9040" s="104" customFormat="1"/>
    <row r="9041" s="104" customFormat="1"/>
    <row r="9042" s="104" customFormat="1"/>
    <row r="9043" s="104" customFormat="1"/>
    <row r="9044" s="104" customFormat="1"/>
    <row r="9045" s="104" customFormat="1"/>
    <row r="9046" s="104" customFormat="1"/>
    <row r="9047" s="104" customFormat="1"/>
    <row r="9048" s="104" customFormat="1"/>
    <row r="9049" s="104" customFormat="1"/>
    <row r="9050" s="104" customFormat="1"/>
    <row r="9051" s="104" customFormat="1"/>
    <row r="9052" s="104" customFormat="1"/>
    <row r="9053" s="104" customFormat="1"/>
    <row r="9054" s="104" customFormat="1"/>
    <row r="9055" s="104" customFormat="1"/>
    <row r="9056" s="104" customFormat="1"/>
    <row r="9057" s="104" customFormat="1"/>
    <row r="9058" s="104" customFormat="1"/>
    <row r="9059" s="104" customFormat="1"/>
    <row r="9060" s="104" customFormat="1"/>
    <row r="9061" s="104" customFormat="1"/>
    <row r="9062" s="104" customFormat="1"/>
    <row r="9063" s="104" customFormat="1"/>
    <row r="9064" s="104" customFormat="1"/>
    <row r="9065" s="104" customFormat="1"/>
    <row r="9066" s="104" customFormat="1"/>
    <row r="9067" s="104" customFormat="1"/>
    <row r="9068" s="104" customFormat="1"/>
    <row r="9069" s="104" customFormat="1"/>
    <row r="9070" s="104" customFormat="1"/>
    <row r="9071" s="104" customFormat="1"/>
    <row r="9072" s="104" customFormat="1"/>
    <row r="9073" s="104" customFormat="1"/>
    <row r="9074" s="104" customFormat="1"/>
    <row r="9075" s="104" customFormat="1"/>
    <row r="9076" s="104" customFormat="1"/>
    <row r="9077" s="104" customFormat="1"/>
    <row r="9078" s="104" customFormat="1"/>
    <row r="9079" s="104" customFormat="1"/>
    <row r="9080" s="104" customFormat="1"/>
    <row r="9081" s="104" customFormat="1"/>
    <row r="9082" s="104" customFormat="1"/>
    <row r="9083" s="104" customFormat="1"/>
    <row r="9084" s="104" customFormat="1"/>
    <row r="9085" s="104" customFormat="1"/>
    <row r="9086" s="104" customFormat="1"/>
    <row r="9087" s="104" customFormat="1"/>
    <row r="9088" s="104" customFormat="1"/>
    <row r="9089" s="104" customFormat="1"/>
    <row r="9090" s="104" customFormat="1"/>
    <row r="9091" s="104" customFormat="1"/>
    <row r="9092" s="104" customFormat="1"/>
    <row r="9093" s="104" customFormat="1"/>
    <row r="9094" s="104" customFormat="1"/>
    <row r="9095" s="104" customFormat="1"/>
    <row r="9096" s="104" customFormat="1"/>
    <row r="9097" s="104" customFormat="1"/>
    <row r="9098" s="104" customFormat="1"/>
    <row r="9099" s="104" customFormat="1"/>
    <row r="9100" s="104" customFormat="1"/>
    <row r="9101" s="104" customFormat="1"/>
    <row r="9102" s="104" customFormat="1"/>
    <row r="9103" s="104" customFormat="1"/>
    <row r="9104" s="104" customFormat="1"/>
    <row r="9105" s="104" customFormat="1"/>
    <row r="9106" s="104" customFormat="1"/>
    <row r="9107" s="104" customFormat="1"/>
    <row r="9108" s="104" customFormat="1"/>
    <row r="9109" s="104" customFormat="1"/>
    <row r="9110" s="104" customFormat="1"/>
    <row r="9111" s="104" customFormat="1"/>
    <row r="9112" s="104" customFormat="1"/>
    <row r="9113" s="104" customFormat="1"/>
    <row r="9114" s="104" customFormat="1"/>
    <row r="9115" s="104" customFormat="1"/>
    <row r="9116" s="104" customFormat="1"/>
    <row r="9117" s="104" customFormat="1"/>
    <row r="9118" s="104" customFormat="1"/>
    <row r="9119" s="104" customFormat="1"/>
    <row r="9120" s="104" customFormat="1"/>
    <row r="9121" s="104" customFormat="1"/>
    <row r="9122" s="104" customFormat="1"/>
    <row r="9123" s="104" customFormat="1"/>
    <row r="9124" s="104" customFormat="1"/>
    <row r="9125" s="104" customFormat="1"/>
    <row r="9126" s="104" customFormat="1"/>
    <row r="9127" s="104" customFormat="1"/>
    <row r="9128" s="104" customFormat="1"/>
    <row r="9129" s="104" customFormat="1"/>
    <row r="9130" s="104" customFormat="1"/>
    <row r="9131" s="104" customFormat="1"/>
    <row r="9132" s="104" customFormat="1"/>
    <row r="9133" s="104" customFormat="1"/>
    <row r="9134" s="104" customFormat="1"/>
    <row r="9135" s="104" customFormat="1"/>
    <row r="9136" s="104" customFormat="1"/>
    <row r="9137" s="104" customFormat="1"/>
    <row r="9138" s="104" customFormat="1"/>
    <row r="9139" s="104" customFormat="1"/>
    <row r="9140" s="104" customFormat="1"/>
    <row r="9141" s="104" customFormat="1"/>
    <row r="9142" s="104" customFormat="1"/>
    <row r="9143" s="104" customFormat="1"/>
    <row r="9144" s="104" customFormat="1"/>
    <row r="9145" s="104" customFormat="1"/>
    <row r="9146" s="104" customFormat="1"/>
    <row r="9147" s="104" customFormat="1"/>
    <row r="9148" s="104" customFormat="1"/>
    <row r="9149" s="104" customFormat="1"/>
    <row r="9150" s="104" customFormat="1"/>
    <row r="9151" s="104" customFormat="1"/>
    <row r="9152" s="104" customFormat="1"/>
    <row r="9153" s="104" customFormat="1"/>
    <row r="9154" s="104" customFormat="1"/>
    <row r="9155" s="104" customFormat="1"/>
    <row r="9156" s="104" customFormat="1"/>
    <row r="9157" s="104" customFormat="1"/>
    <row r="9158" s="104" customFormat="1"/>
    <row r="9159" s="104" customFormat="1"/>
    <row r="9160" s="104" customFormat="1"/>
    <row r="9161" s="104" customFormat="1"/>
    <row r="9162" s="104" customFormat="1"/>
    <row r="9163" s="104" customFormat="1"/>
    <row r="9164" s="104" customFormat="1"/>
    <row r="9165" s="104" customFormat="1"/>
    <row r="9166" s="104" customFormat="1"/>
    <row r="9167" s="104" customFormat="1"/>
    <row r="9168" s="104" customFormat="1"/>
    <row r="9169" s="104" customFormat="1"/>
    <row r="9170" s="104" customFormat="1"/>
    <row r="9171" s="104" customFormat="1"/>
    <row r="9172" s="104" customFormat="1"/>
    <row r="9173" s="104" customFormat="1"/>
    <row r="9174" s="104" customFormat="1"/>
    <row r="9175" s="104" customFormat="1"/>
    <row r="9176" s="104" customFormat="1"/>
    <row r="9177" s="104" customFormat="1"/>
    <row r="9178" s="104" customFormat="1"/>
    <row r="9179" s="104" customFormat="1"/>
    <row r="9180" s="104" customFormat="1"/>
    <row r="9181" s="104" customFormat="1"/>
    <row r="9182" s="104" customFormat="1"/>
    <row r="9183" s="104" customFormat="1"/>
    <row r="9184" s="104" customFormat="1"/>
    <row r="9185" s="104" customFormat="1"/>
    <row r="9186" s="104" customFormat="1"/>
    <row r="9187" s="104" customFormat="1"/>
    <row r="9188" s="104" customFormat="1"/>
    <row r="9189" s="104" customFormat="1"/>
    <row r="9190" s="104" customFormat="1"/>
    <row r="9191" s="104" customFormat="1"/>
    <row r="9192" s="104" customFormat="1"/>
    <row r="9193" s="104" customFormat="1"/>
    <row r="9194" s="104" customFormat="1"/>
    <row r="9195" s="104" customFormat="1"/>
    <row r="9196" s="104" customFormat="1"/>
    <row r="9197" s="104" customFormat="1"/>
    <row r="9198" s="104" customFormat="1"/>
    <row r="9199" s="104" customFormat="1"/>
    <row r="9200" s="104" customFormat="1"/>
    <row r="9201" s="104" customFormat="1"/>
    <row r="9202" s="104" customFormat="1"/>
    <row r="9203" s="104" customFormat="1"/>
    <row r="9204" s="104" customFormat="1"/>
    <row r="9205" s="104" customFormat="1"/>
    <row r="9206" s="104" customFormat="1"/>
    <row r="9207" s="104" customFormat="1"/>
    <row r="9208" s="104" customFormat="1"/>
    <row r="9209" s="104" customFormat="1"/>
    <row r="9210" s="104" customFormat="1"/>
    <row r="9211" s="104" customFormat="1"/>
    <row r="9212" s="104" customFormat="1"/>
    <row r="9213" s="104" customFormat="1"/>
    <row r="9214" s="104" customFormat="1"/>
    <row r="9215" s="104" customFormat="1"/>
    <row r="9216" s="104" customFormat="1"/>
    <row r="9217" s="104" customFormat="1"/>
    <row r="9218" s="104" customFormat="1"/>
    <row r="9219" s="104" customFormat="1"/>
    <row r="9220" s="104" customFormat="1"/>
    <row r="9221" s="104" customFormat="1"/>
    <row r="9222" s="104" customFormat="1"/>
    <row r="9223" s="104" customFormat="1"/>
    <row r="9224" s="104" customFormat="1"/>
    <row r="9225" s="104" customFormat="1"/>
    <row r="9226" s="104" customFormat="1"/>
    <row r="9227" s="104" customFormat="1"/>
    <row r="9228" s="104" customFormat="1"/>
    <row r="9229" s="104" customFormat="1"/>
    <row r="9230" s="104" customFormat="1"/>
    <row r="9231" s="104" customFormat="1"/>
    <row r="9232" s="104" customFormat="1"/>
    <row r="9233" s="104" customFormat="1"/>
    <row r="9234" s="104" customFormat="1"/>
    <row r="9235" s="104" customFormat="1"/>
    <row r="9236" s="104" customFormat="1"/>
    <row r="9237" s="104" customFormat="1"/>
    <row r="9238" s="104" customFormat="1"/>
    <row r="9239" s="104" customFormat="1"/>
    <row r="9240" s="104" customFormat="1"/>
    <row r="9241" s="104" customFormat="1"/>
    <row r="9242" s="104" customFormat="1"/>
    <row r="9243" s="104" customFormat="1"/>
    <row r="9244" s="104" customFormat="1"/>
    <row r="9245" s="104" customFormat="1"/>
    <row r="9246" s="104" customFormat="1"/>
    <row r="9247" s="104" customFormat="1"/>
    <row r="9248" s="104" customFormat="1"/>
    <row r="9249" s="104" customFormat="1"/>
    <row r="9250" s="104" customFormat="1"/>
    <row r="9251" s="104" customFormat="1"/>
    <row r="9252" s="104" customFormat="1"/>
    <row r="9253" s="104" customFormat="1"/>
    <row r="9254" s="104" customFormat="1"/>
    <row r="9255" s="104" customFormat="1"/>
    <row r="9256" s="104" customFormat="1"/>
    <row r="9257" s="104" customFormat="1"/>
    <row r="9258" s="104" customFormat="1"/>
    <row r="9259" s="104" customFormat="1"/>
    <row r="9260" s="104" customFormat="1"/>
    <row r="9261" s="104" customFormat="1"/>
    <row r="9262" s="104" customFormat="1"/>
    <row r="9263" s="104" customFormat="1"/>
    <row r="9264" s="104" customFormat="1"/>
    <row r="9265" s="104" customFormat="1"/>
    <row r="9266" s="104" customFormat="1"/>
    <row r="9267" s="104" customFormat="1"/>
    <row r="9268" s="104" customFormat="1"/>
    <row r="9269" s="104" customFormat="1"/>
    <row r="9270" s="104" customFormat="1"/>
    <row r="9271" s="104" customFormat="1"/>
    <row r="9272" s="104" customFormat="1"/>
    <row r="9273" s="104" customFormat="1"/>
    <row r="9274" s="104" customFormat="1"/>
    <row r="9275" s="104" customFormat="1"/>
    <row r="9276" s="104" customFormat="1"/>
    <row r="9277" s="104" customFormat="1"/>
    <row r="9278" s="104" customFormat="1"/>
    <row r="9279" s="104" customFormat="1"/>
    <row r="9280" s="104" customFormat="1"/>
    <row r="9281" s="104" customFormat="1"/>
    <row r="9282" s="104" customFormat="1"/>
    <row r="9283" s="104" customFormat="1"/>
    <row r="9284" s="104" customFormat="1"/>
    <row r="9285" s="104" customFormat="1"/>
    <row r="9286" s="104" customFormat="1"/>
    <row r="9287" s="104" customFormat="1"/>
    <row r="9288" s="104" customFormat="1"/>
    <row r="9289" s="104" customFormat="1"/>
    <row r="9290" s="104" customFormat="1"/>
    <row r="9291" s="104" customFormat="1"/>
    <row r="9292" s="104" customFormat="1"/>
    <row r="9293" s="104" customFormat="1"/>
    <row r="9294" s="104" customFormat="1"/>
    <row r="9295" s="104" customFormat="1"/>
    <row r="9296" s="104" customFormat="1"/>
    <row r="9297" s="104" customFormat="1"/>
    <row r="9298" s="104" customFormat="1"/>
    <row r="9299" s="104" customFormat="1"/>
    <row r="9300" s="104" customFormat="1"/>
    <row r="9301" s="104" customFormat="1"/>
    <row r="9302" s="104" customFormat="1"/>
    <row r="9303" s="104" customFormat="1"/>
    <row r="9304" s="104" customFormat="1"/>
    <row r="9305" s="104" customFormat="1"/>
    <row r="9306" s="104" customFormat="1"/>
    <row r="9307" s="104" customFormat="1"/>
    <row r="9308" s="104" customFormat="1"/>
    <row r="9309" s="104" customFormat="1"/>
    <row r="9310" s="104" customFormat="1"/>
    <row r="9311" s="104" customFormat="1"/>
    <row r="9312" s="104" customFormat="1"/>
    <row r="9313" s="104" customFormat="1"/>
    <row r="9314" s="104" customFormat="1"/>
    <row r="9315" s="104" customFormat="1"/>
    <row r="9316" s="104" customFormat="1"/>
    <row r="9317" s="104" customFormat="1"/>
    <row r="9318" s="104" customFormat="1"/>
    <row r="9319" s="104" customFormat="1"/>
    <row r="9320" s="104" customFormat="1"/>
    <row r="9321" s="104" customFormat="1"/>
    <row r="9322" s="104" customFormat="1"/>
    <row r="9323" s="104" customFormat="1"/>
    <row r="9324" s="104" customFormat="1"/>
    <row r="9325" s="104" customFormat="1"/>
    <row r="9326" s="104" customFormat="1"/>
    <row r="9327" s="104" customFormat="1"/>
    <row r="9328" s="104" customFormat="1"/>
    <row r="9329" s="104" customFormat="1"/>
    <row r="9330" s="104" customFormat="1"/>
    <row r="9331" s="104" customFormat="1"/>
    <row r="9332" s="104" customFormat="1"/>
    <row r="9333" s="104" customFormat="1"/>
    <row r="9334" s="104" customFormat="1"/>
    <row r="9335" s="104" customFormat="1"/>
    <row r="9336" s="104" customFormat="1"/>
    <row r="9337" s="104" customFormat="1"/>
    <row r="9338" s="104" customFormat="1"/>
    <row r="9339" s="104" customFormat="1"/>
    <row r="9340" s="104" customFormat="1"/>
    <row r="9341" s="104" customFormat="1"/>
    <row r="9342" s="104" customFormat="1"/>
    <row r="9343" s="104" customFormat="1"/>
    <row r="9344" s="104" customFormat="1"/>
    <row r="9345" s="104" customFormat="1"/>
    <row r="9346" s="104" customFormat="1"/>
    <row r="9347" s="104" customFormat="1"/>
    <row r="9348" s="104" customFormat="1"/>
    <row r="9349" s="104" customFormat="1"/>
    <row r="9350" s="104" customFormat="1"/>
    <row r="9351" s="104" customFormat="1"/>
    <row r="9352" s="104" customFormat="1"/>
    <row r="9353" s="104" customFormat="1"/>
    <row r="9354" s="104" customFormat="1"/>
    <row r="9355" s="104" customFormat="1"/>
    <row r="9356" s="104" customFormat="1"/>
    <row r="9357" s="104" customFormat="1"/>
    <row r="9358" s="104" customFormat="1"/>
    <row r="9359" s="104" customFormat="1"/>
    <row r="9360" s="104" customFormat="1"/>
    <row r="9361" s="104" customFormat="1"/>
    <row r="9362" s="104" customFormat="1"/>
    <row r="9363" s="104" customFormat="1"/>
    <row r="9364" s="104" customFormat="1"/>
    <row r="9365" s="104" customFormat="1"/>
    <row r="9366" s="104" customFormat="1"/>
    <row r="9367" s="104" customFormat="1"/>
    <row r="9368" s="104" customFormat="1"/>
    <row r="9369" s="104" customFormat="1"/>
    <row r="9370" s="104" customFormat="1"/>
    <row r="9371" s="104" customFormat="1"/>
    <row r="9372" s="104" customFormat="1"/>
    <row r="9373" s="104" customFormat="1"/>
    <row r="9374" s="104" customFormat="1"/>
    <row r="9375" s="104" customFormat="1"/>
    <row r="9376" s="104" customFormat="1"/>
    <row r="9377" s="104" customFormat="1"/>
    <row r="9378" s="104" customFormat="1"/>
    <row r="9379" s="104" customFormat="1"/>
    <row r="9380" s="104" customFormat="1"/>
    <row r="9381" s="104" customFormat="1"/>
    <row r="9382" s="104" customFormat="1"/>
    <row r="9383" s="104" customFormat="1"/>
    <row r="9384" s="104" customFormat="1"/>
    <row r="9385" s="104" customFormat="1"/>
    <row r="9386" s="104" customFormat="1"/>
    <row r="9387" s="104" customFormat="1"/>
    <row r="9388" s="104" customFormat="1"/>
    <row r="9389" s="104" customFormat="1"/>
    <row r="9390" s="104" customFormat="1"/>
    <row r="9391" s="104" customFormat="1"/>
    <row r="9392" s="104" customFormat="1"/>
    <row r="9393" s="104" customFormat="1"/>
    <row r="9394" s="104" customFormat="1"/>
    <row r="9395" s="104" customFormat="1"/>
    <row r="9396" s="104" customFormat="1"/>
    <row r="9397" s="104" customFormat="1"/>
    <row r="9398" s="104" customFormat="1"/>
    <row r="9399" s="104" customFormat="1"/>
    <row r="9400" s="104" customFormat="1"/>
    <row r="9401" s="104" customFormat="1"/>
    <row r="9402" s="104" customFormat="1"/>
    <row r="9403" s="104" customFormat="1"/>
    <row r="9404" s="104" customFormat="1"/>
    <row r="9405" s="104" customFormat="1"/>
    <row r="9406" s="104" customFormat="1"/>
    <row r="9407" s="104" customFormat="1"/>
    <row r="9408" s="104" customFormat="1"/>
    <row r="9409" s="104" customFormat="1"/>
    <row r="9410" s="104" customFormat="1"/>
    <row r="9411" s="104" customFormat="1"/>
    <row r="9412" s="104" customFormat="1"/>
    <row r="9413" s="104" customFormat="1"/>
    <row r="9414" s="104" customFormat="1"/>
    <row r="9415" s="104" customFormat="1"/>
    <row r="9416" s="104" customFormat="1"/>
    <row r="9417" s="104" customFormat="1"/>
    <row r="9418" s="104" customFormat="1"/>
    <row r="9419" s="104" customFormat="1"/>
    <row r="9420" s="104" customFormat="1"/>
    <row r="9421" s="104" customFormat="1"/>
    <row r="9422" s="104" customFormat="1"/>
    <row r="9423" s="104" customFormat="1"/>
    <row r="9424" s="104" customFormat="1"/>
    <row r="9425" s="104" customFormat="1"/>
    <row r="9426" s="104" customFormat="1"/>
    <row r="9427" s="104" customFormat="1"/>
    <row r="9428" s="104" customFormat="1"/>
    <row r="9429" s="104" customFormat="1"/>
    <row r="9430" s="104" customFormat="1"/>
    <row r="9431" s="104" customFormat="1"/>
    <row r="9432" s="104" customFormat="1"/>
    <row r="9433" s="104" customFormat="1"/>
    <row r="9434" s="104" customFormat="1"/>
    <row r="9435" s="104" customFormat="1"/>
    <row r="9436" s="104" customFormat="1"/>
    <row r="9437" s="104" customFormat="1"/>
    <row r="9438" s="104" customFormat="1"/>
    <row r="9439" s="104" customFormat="1"/>
    <row r="9440" s="104" customFormat="1"/>
    <row r="9441" s="104" customFormat="1"/>
    <row r="9442" s="104" customFormat="1"/>
    <row r="9443" s="104" customFormat="1"/>
    <row r="9444" s="104" customFormat="1"/>
    <row r="9445" s="104" customFormat="1"/>
    <row r="9446" s="104" customFormat="1"/>
    <row r="9447" s="104" customFormat="1"/>
    <row r="9448" s="104" customFormat="1"/>
    <row r="9449" s="104" customFormat="1"/>
    <row r="9450" s="104" customFormat="1"/>
    <row r="9451" s="104" customFormat="1"/>
    <row r="9452" s="104" customFormat="1"/>
    <row r="9453" s="104" customFormat="1"/>
    <row r="9454" s="104" customFormat="1"/>
    <row r="9455" s="104" customFormat="1"/>
    <row r="9456" s="104" customFormat="1"/>
    <row r="9457" s="104" customFormat="1"/>
    <row r="9458" s="104" customFormat="1"/>
    <row r="9459" s="104" customFormat="1"/>
    <row r="9460" s="104" customFormat="1"/>
    <row r="9461" s="104" customFormat="1"/>
    <row r="9462" s="104" customFormat="1"/>
    <row r="9463" s="104" customFormat="1"/>
    <row r="9464" s="104" customFormat="1"/>
    <row r="9465" s="104" customFormat="1"/>
    <row r="9466" s="104" customFormat="1"/>
    <row r="9467" s="104" customFormat="1"/>
    <row r="9468" s="104" customFormat="1"/>
    <row r="9469" s="104" customFormat="1"/>
    <row r="9470" s="104" customFormat="1"/>
    <row r="9471" s="104" customFormat="1"/>
    <row r="9472" s="104" customFormat="1"/>
    <row r="9473" s="104" customFormat="1"/>
    <row r="9474" s="104" customFormat="1"/>
    <row r="9475" s="104" customFormat="1"/>
    <row r="9476" s="104" customFormat="1"/>
    <row r="9477" s="104" customFormat="1"/>
    <row r="9478" s="104" customFormat="1"/>
    <row r="9479" s="104" customFormat="1"/>
    <row r="9480" s="104" customFormat="1"/>
    <row r="9481" s="104" customFormat="1"/>
    <row r="9482" s="104" customFormat="1"/>
    <row r="9483" s="104" customFormat="1"/>
    <row r="9484" s="104" customFormat="1"/>
    <row r="9485" s="104" customFormat="1"/>
    <row r="9486" s="104" customFormat="1"/>
    <row r="9487" s="104" customFormat="1"/>
    <row r="9488" s="104" customFormat="1"/>
    <row r="9489" s="104" customFormat="1"/>
    <row r="9490" s="104" customFormat="1"/>
    <row r="9491" s="104" customFormat="1"/>
    <row r="9492" s="104" customFormat="1"/>
    <row r="9493" s="104" customFormat="1"/>
    <row r="9494" s="104" customFormat="1"/>
    <row r="9495" s="104" customFormat="1"/>
    <row r="9496" s="104" customFormat="1"/>
    <row r="9497" s="104" customFormat="1"/>
    <row r="9498" s="104" customFormat="1"/>
    <row r="9499" s="104" customFormat="1"/>
    <row r="9500" s="104" customFormat="1"/>
    <row r="9501" s="104" customFormat="1"/>
    <row r="9502" s="104" customFormat="1"/>
    <row r="9503" s="104" customFormat="1"/>
    <row r="9504" s="104" customFormat="1"/>
    <row r="9505" s="104" customFormat="1"/>
    <row r="9506" s="104" customFormat="1"/>
    <row r="9507" s="104" customFormat="1"/>
    <row r="9508" s="104" customFormat="1"/>
    <row r="9509" s="104" customFormat="1"/>
    <row r="9510" s="104" customFormat="1"/>
    <row r="9511" s="104" customFormat="1"/>
    <row r="9512" s="104" customFormat="1"/>
    <row r="9513" s="104" customFormat="1"/>
    <row r="9514" s="104" customFormat="1"/>
    <row r="9515" s="104" customFormat="1"/>
    <row r="9516" s="104" customFormat="1"/>
    <row r="9517" s="104" customFormat="1"/>
    <row r="9518" s="104" customFormat="1"/>
    <row r="9519" s="104" customFormat="1"/>
    <row r="9520" s="104" customFormat="1"/>
    <row r="9521" s="104" customFormat="1"/>
    <row r="9522" s="104" customFormat="1"/>
    <row r="9523" s="104" customFormat="1"/>
    <row r="9524" s="104" customFormat="1"/>
    <row r="9525" s="104" customFormat="1"/>
    <row r="9526" s="104" customFormat="1"/>
    <row r="9527" s="104" customFormat="1"/>
    <row r="9528" s="104" customFormat="1"/>
    <row r="9529" s="104" customFormat="1"/>
    <row r="9530" s="104" customFormat="1"/>
    <row r="9531" s="104" customFormat="1"/>
    <row r="9532" s="104" customFormat="1"/>
    <row r="9533" s="104" customFormat="1"/>
    <row r="9534" s="104" customFormat="1"/>
    <row r="9535" s="104" customFormat="1"/>
    <row r="9536" s="104" customFormat="1"/>
    <row r="9537" s="104" customFormat="1"/>
    <row r="9538" s="104" customFormat="1"/>
    <row r="9539" s="104" customFormat="1"/>
    <row r="9540" s="104" customFormat="1"/>
    <row r="9541" s="104" customFormat="1"/>
    <row r="9542" s="104" customFormat="1"/>
    <row r="9543" s="104" customFormat="1"/>
    <row r="9544" s="104" customFormat="1"/>
    <row r="9545" s="104" customFormat="1"/>
    <row r="9546" s="104" customFormat="1"/>
    <row r="9547" s="104" customFormat="1"/>
    <row r="9548" s="104" customFormat="1"/>
    <row r="9549" s="104" customFormat="1"/>
    <row r="9550" s="104" customFormat="1"/>
    <row r="9551" s="104" customFormat="1"/>
    <row r="9552" s="104" customFormat="1"/>
    <row r="9553" s="104" customFormat="1"/>
    <row r="9554" s="104" customFormat="1"/>
    <row r="9555" s="104" customFormat="1"/>
    <row r="9556" s="104" customFormat="1"/>
    <row r="9557" s="104" customFormat="1"/>
    <row r="9558" s="104" customFormat="1"/>
    <row r="9559" s="104" customFormat="1"/>
    <row r="9560" s="104" customFormat="1"/>
    <row r="9561" s="104" customFormat="1"/>
    <row r="9562" s="104" customFormat="1"/>
    <row r="9563" s="104" customFormat="1"/>
    <row r="9564" s="104" customFormat="1"/>
    <row r="9565" s="104" customFormat="1"/>
    <row r="9566" s="104" customFormat="1"/>
    <row r="9567" s="104" customFormat="1"/>
    <row r="9568" s="104" customFormat="1"/>
    <row r="9569" s="104" customFormat="1"/>
    <row r="9570" s="104" customFormat="1"/>
    <row r="9571" s="104" customFormat="1"/>
    <row r="9572" s="104" customFormat="1"/>
    <row r="9573" s="104" customFormat="1"/>
    <row r="9574" s="104" customFormat="1"/>
    <row r="9575" s="104" customFormat="1"/>
    <row r="9576" s="104" customFormat="1"/>
    <row r="9577" s="104" customFormat="1"/>
    <row r="9578" s="104" customFormat="1"/>
    <row r="9579" s="104" customFormat="1"/>
    <row r="9580" s="104" customFormat="1"/>
    <row r="9581" s="104" customFormat="1"/>
    <row r="9582" s="104" customFormat="1"/>
    <row r="9583" s="104" customFormat="1"/>
    <row r="9584" s="104" customFormat="1"/>
    <row r="9585" s="104" customFormat="1"/>
    <row r="9586" s="104" customFormat="1"/>
    <row r="9587" s="104" customFormat="1"/>
    <row r="9588" s="104" customFormat="1"/>
    <row r="9589" s="104" customFormat="1"/>
    <row r="9590" s="104" customFormat="1"/>
    <row r="9591" s="104" customFormat="1"/>
    <row r="9592" s="104" customFormat="1"/>
    <row r="9593" s="104" customFormat="1"/>
    <row r="9594" s="104" customFormat="1"/>
    <row r="9595" s="104" customFormat="1"/>
    <row r="9596" s="104" customFormat="1"/>
    <row r="9597" s="104" customFormat="1"/>
    <row r="9598" s="104" customFormat="1"/>
    <row r="9599" s="104" customFormat="1"/>
    <row r="9600" s="104" customFormat="1"/>
    <row r="9601" s="104" customFormat="1"/>
    <row r="9602" s="104" customFormat="1"/>
    <row r="9603" s="104" customFormat="1"/>
    <row r="9604" s="104" customFormat="1"/>
    <row r="9605" s="104" customFormat="1"/>
    <row r="9606" s="104" customFormat="1"/>
    <row r="9607" s="104" customFormat="1"/>
    <row r="9608" s="104" customFormat="1"/>
    <row r="9609" s="104" customFormat="1"/>
    <row r="9610" s="104" customFormat="1"/>
    <row r="9611" s="104" customFormat="1"/>
    <row r="9612" s="104" customFormat="1"/>
    <row r="9613" s="104" customFormat="1"/>
    <row r="9614" s="104" customFormat="1"/>
    <row r="9615" s="104" customFormat="1"/>
    <row r="9616" s="104" customFormat="1"/>
    <row r="9617" s="104" customFormat="1"/>
    <row r="9618" s="104" customFormat="1"/>
    <row r="9619" s="104" customFormat="1"/>
    <row r="9620" s="104" customFormat="1"/>
    <row r="9621" s="104" customFormat="1"/>
    <row r="9622" s="104" customFormat="1"/>
    <row r="9623" s="104" customFormat="1"/>
    <row r="9624" s="104" customFormat="1"/>
    <row r="9625" s="104" customFormat="1"/>
    <row r="9626" s="104" customFormat="1"/>
    <row r="9627" s="104" customFormat="1"/>
    <row r="9628" s="104" customFormat="1"/>
    <row r="9629" s="104" customFormat="1"/>
    <row r="9630" s="104" customFormat="1"/>
    <row r="9631" s="104" customFormat="1"/>
    <row r="9632" s="104" customFormat="1"/>
    <row r="9633" s="104" customFormat="1"/>
    <row r="9634" s="104" customFormat="1"/>
    <row r="9635" s="104" customFormat="1"/>
    <row r="9636" s="104" customFormat="1"/>
    <row r="9637" s="104" customFormat="1"/>
    <row r="9638" s="104" customFormat="1"/>
    <row r="9639" s="104" customFormat="1"/>
    <row r="9640" s="104" customFormat="1"/>
    <row r="9641" s="104" customFormat="1"/>
    <row r="9642" s="104" customFormat="1"/>
    <row r="9643" s="104" customFormat="1"/>
    <row r="9644" s="104" customFormat="1"/>
    <row r="9645" s="104" customFormat="1"/>
    <row r="9646" s="104" customFormat="1"/>
    <row r="9647" s="104" customFormat="1"/>
    <row r="9648" s="104" customFormat="1"/>
    <row r="9649" s="104" customFormat="1"/>
    <row r="9650" s="104" customFormat="1"/>
    <row r="9651" s="104" customFormat="1"/>
    <row r="9652" s="104" customFormat="1"/>
    <row r="9653" s="104" customFormat="1"/>
    <row r="9654" s="104" customFormat="1"/>
    <row r="9655" s="104" customFormat="1"/>
    <row r="9656" s="104" customFormat="1"/>
    <row r="9657" s="104" customFormat="1"/>
    <row r="9658" s="104" customFormat="1"/>
    <row r="9659" s="104" customFormat="1"/>
    <row r="9660" s="104" customFormat="1"/>
    <row r="9661" s="104" customFormat="1"/>
    <row r="9662" s="104" customFormat="1"/>
    <row r="9663" s="104" customFormat="1"/>
    <row r="9664" s="104" customFormat="1"/>
    <row r="9665" s="104" customFormat="1"/>
    <row r="9666" s="104" customFormat="1"/>
    <row r="9667" s="104" customFormat="1"/>
    <row r="9668" s="104" customFormat="1"/>
    <row r="9669" s="104" customFormat="1"/>
    <row r="9670" s="104" customFormat="1"/>
    <row r="9671" s="104" customFormat="1"/>
    <row r="9672" s="104" customFormat="1"/>
    <row r="9673" s="104" customFormat="1"/>
    <row r="9674" s="104" customFormat="1"/>
    <row r="9675" s="104" customFormat="1"/>
    <row r="9676" s="104" customFormat="1"/>
    <row r="9677" s="104" customFormat="1"/>
    <row r="9678" s="104" customFormat="1"/>
    <row r="9679" s="104" customFormat="1"/>
    <row r="9680" s="104" customFormat="1"/>
    <row r="9681" s="104" customFormat="1"/>
    <row r="9682" s="104" customFormat="1"/>
    <row r="9683" s="104" customFormat="1"/>
    <row r="9684" s="104" customFormat="1"/>
    <row r="9685" s="104" customFormat="1"/>
    <row r="9686" s="104" customFormat="1"/>
    <row r="9687" s="104" customFormat="1"/>
    <row r="9688" s="104" customFormat="1"/>
    <row r="9689" s="104" customFormat="1"/>
    <row r="9690" s="104" customFormat="1"/>
    <row r="9691" s="104" customFormat="1"/>
    <row r="9692" s="104" customFormat="1"/>
    <row r="9693" s="104" customFormat="1"/>
    <row r="9694" s="104" customFormat="1"/>
    <row r="9695" s="104" customFormat="1"/>
    <row r="9696" s="104" customFormat="1"/>
    <row r="9697" s="104" customFormat="1"/>
    <row r="9698" s="104" customFormat="1"/>
    <row r="9699" s="104" customFormat="1"/>
    <row r="9700" s="104" customFormat="1"/>
    <row r="9701" s="104" customFormat="1"/>
    <row r="9702" s="104" customFormat="1"/>
    <row r="9703" s="104" customFormat="1"/>
    <row r="9704" s="104" customFormat="1"/>
    <row r="9705" s="104" customFormat="1"/>
    <row r="9706" s="104" customFormat="1"/>
    <row r="9707" s="104" customFormat="1"/>
    <row r="9708" s="104" customFormat="1"/>
    <row r="9709" s="104" customFormat="1"/>
    <row r="9710" s="104" customFormat="1"/>
    <row r="9711" s="104" customFormat="1"/>
    <row r="9712" s="104" customFormat="1"/>
    <row r="9713" s="104" customFormat="1"/>
    <row r="9714" s="104" customFormat="1"/>
    <row r="9715" s="104" customFormat="1"/>
    <row r="9716" s="104" customFormat="1"/>
    <row r="9717" s="104" customFormat="1"/>
    <row r="9718" s="104" customFormat="1"/>
    <row r="9719" s="104" customFormat="1"/>
    <row r="9720" s="104" customFormat="1"/>
    <row r="9721" s="104" customFormat="1"/>
    <row r="9722" s="104" customFormat="1"/>
    <row r="9723" s="104" customFormat="1"/>
    <row r="9724" s="104" customFormat="1"/>
    <row r="9725" s="104" customFormat="1"/>
    <row r="9726" s="104" customFormat="1"/>
    <row r="9727" s="104" customFormat="1"/>
    <row r="9728" s="104" customFormat="1"/>
    <row r="9729" s="104" customFormat="1"/>
    <row r="9730" s="104" customFormat="1"/>
    <row r="9731" s="104" customFormat="1"/>
    <row r="9732" s="104" customFormat="1"/>
    <row r="9733" s="104" customFormat="1"/>
    <row r="9734" s="104" customFormat="1"/>
    <row r="9735" s="104" customFormat="1"/>
    <row r="9736" s="104" customFormat="1"/>
    <row r="9737" s="104" customFormat="1"/>
    <row r="9738" s="104" customFormat="1"/>
    <row r="9739" s="104" customFormat="1"/>
    <row r="9740" s="104" customFormat="1"/>
    <row r="9741" s="104" customFormat="1"/>
    <row r="9742" s="104" customFormat="1"/>
    <row r="9743" s="104" customFormat="1"/>
    <row r="9744" s="104" customFormat="1"/>
    <row r="9745" s="104" customFormat="1"/>
    <row r="9746" s="104" customFormat="1"/>
    <row r="9747" s="104" customFormat="1"/>
    <row r="9748" s="104" customFormat="1"/>
    <row r="9749" s="104" customFormat="1"/>
    <row r="9750" s="104" customFormat="1"/>
    <row r="9751" s="104" customFormat="1"/>
    <row r="9752" s="104" customFormat="1"/>
    <row r="9753" s="104" customFormat="1"/>
    <row r="9754" s="104" customFormat="1"/>
    <row r="9755" s="104" customFormat="1"/>
    <row r="9756" s="104" customFormat="1"/>
    <row r="9757" s="104" customFormat="1"/>
    <row r="9758" s="104" customFormat="1"/>
    <row r="9759" s="104" customFormat="1"/>
    <row r="9760" s="104" customFormat="1"/>
    <row r="9761" s="104" customFormat="1"/>
    <row r="9762" s="104" customFormat="1"/>
    <row r="9763" s="104" customFormat="1"/>
    <row r="9764" s="104" customFormat="1"/>
    <row r="9765" s="104" customFormat="1"/>
    <row r="9766" s="104" customFormat="1"/>
    <row r="9767" s="104" customFormat="1"/>
    <row r="9768" s="104" customFormat="1"/>
    <row r="9769" s="104" customFormat="1"/>
    <row r="9770" s="104" customFormat="1"/>
    <row r="9771" s="104" customFormat="1"/>
    <row r="9772" s="104" customFormat="1"/>
    <row r="9773" s="104" customFormat="1"/>
    <row r="9774" s="104" customFormat="1"/>
    <row r="9775" s="104" customFormat="1"/>
    <row r="9776" s="104" customFormat="1"/>
    <row r="9777" s="104" customFormat="1"/>
    <row r="9778" s="104" customFormat="1"/>
    <row r="9779" s="104" customFormat="1"/>
    <row r="9780" s="104" customFormat="1"/>
    <row r="9781" s="104" customFormat="1"/>
    <row r="9782" s="104" customFormat="1"/>
    <row r="9783" s="104" customFormat="1"/>
    <row r="9784" s="104" customFormat="1"/>
    <row r="9785" s="104" customFormat="1"/>
    <row r="9786" s="104" customFormat="1"/>
    <row r="9787" s="104" customFormat="1"/>
    <row r="9788" s="104" customFormat="1"/>
    <row r="9789" s="104" customFormat="1"/>
    <row r="9790" s="104" customFormat="1"/>
    <row r="9791" s="104" customFormat="1"/>
    <row r="9792" s="104" customFormat="1"/>
    <row r="9793" s="104" customFormat="1"/>
    <row r="9794" s="104" customFormat="1"/>
    <row r="9795" s="104" customFormat="1"/>
    <row r="9796" s="104" customFormat="1"/>
    <row r="9797" s="104" customFormat="1"/>
    <row r="9798" s="104" customFormat="1"/>
    <row r="9799" s="104" customFormat="1"/>
    <row r="9800" s="104" customFormat="1"/>
    <row r="9801" s="104" customFormat="1"/>
    <row r="9802" s="104" customFormat="1"/>
    <row r="9803" s="104" customFormat="1"/>
    <row r="9804" s="104" customFormat="1"/>
    <row r="9805" s="104" customFormat="1"/>
    <row r="9806" s="104" customFormat="1"/>
    <row r="9807" s="104" customFormat="1"/>
    <row r="9808" s="104" customFormat="1"/>
    <row r="9809" s="104" customFormat="1"/>
    <row r="9810" s="104" customFormat="1"/>
    <row r="9811" s="104" customFormat="1"/>
    <row r="9812" s="104" customFormat="1"/>
    <row r="9813" s="104" customFormat="1"/>
    <row r="9814" s="104" customFormat="1"/>
    <row r="9815" s="104" customFormat="1"/>
    <row r="9816" s="104" customFormat="1"/>
    <row r="9817" s="104" customFormat="1"/>
    <row r="9818" s="104" customFormat="1"/>
    <row r="9819" s="104" customFormat="1"/>
    <row r="9820" s="104" customFormat="1"/>
    <row r="9821" s="104" customFormat="1"/>
    <row r="9822" s="104" customFormat="1"/>
    <row r="9823" s="104" customFormat="1"/>
    <row r="9824" s="104" customFormat="1"/>
    <row r="9825" s="104" customFormat="1"/>
    <row r="9826" s="104" customFormat="1"/>
    <row r="9827" s="104" customFormat="1"/>
    <row r="9828" s="104" customFormat="1"/>
    <row r="9829" s="104" customFormat="1"/>
    <row r="9830" s="104" customFormat="1"/>
    <row r="9831" s="104" customFormat="1"/>
    <row r="9832" s="104" customFormat="1"/>
    <row r="9833" s="104" customFormat="1"/>
    <row r="9834" s="104" customFormat="1"/>
    <row r="9835" s="104" customFormat="1"/>
    <row r="9836" s="104" customFormat="1"/>
    <row r="9837" s="104" customFormat="1"/>
    <row r="9838" s="104" customFormat="1"/>
    <row r="9839" s="104" customFormat="1"/>
    <row r="9840" s="104" customFormat="1"/>
    <row r="9841" s="104" customFormat="1"/>
    <row r="9842" s="104" customFormat="1"/>
    <row r="9843" s="104" customFormat="1"/>
    <row r="9844" s="104" customFormat="1"/>
    <row r="9845" s="104" customFormat="1"/>
    <row r="9846" s="104" customFormat="1"/>
    <row r="9847" s="104" customFormat="1"/>
    <row r="9848" s="104" customFormat="1"/>
    <row r="9849" s="104" customFormat="1"/>
    <row r="9850" s="104" customFormat="1"/>
    <row r="9851" s="104" customFormat="1"/>
    <row r="9852" s="104" customFormat="1"/>
    <row r="9853" s="104" customFormat="1"/>
    <row r="9854" s="104" customFormat="1"/>
    <row r="9855" s="104" customFormat="1"/>
    <row r="9856" s="104" customFormat="1"/>
    <row r="9857" s="104" customFormat="1"/>
    <row r="9858" s="104" customFormat="1"/>
    <row r="9859" s="104" customFormat="1"/>
    <row r="9860" s="104" customFormat="1"/>
    <row r="9861" s="104" customFormat="1"/>
    <row r="9862" s="104" customFormat="1"/>
    <row r="9863" s="104" customFormat="1"/>
    <row r="9864" s="104" customFormat="1"/>
    <row r="9865" s="104" customFormat="1"/>
    <row r="9866" s="104" customFormat="1"/>
    <row r="9867" s="104" customFormat="1"/>
    <row r="9868" s="104" customFormat="1"/>
    <row r="9869" s="104" customFormat="1"/>
    <row r="9870" s="104" customFormat="1"/>
    <row r="9871" s="104" customFormat="1"/>
    <row r="9872" s="104" customFormat="1"/>
    <row r="9873" s="104" customFormat="1"/>
    <row r="9874" s="104" customFormat="1"/>
    <row r="9875" s="104" customFormat="1"/>
    <row r="9876" s="104" customFormat="1"/>
    <row r="9877" s="104" customFormat="1"/>
    <row r="9878" s="104" customFormat="1"/>
    <row r="9879" s="104" customFormat="1"/>
    <row r="9880" s="104" customFormat="1"/>
    <row r="9881" s="104" customFormat="1"/>
    <row r="9882" s="104" customFormat="1"/>
    <row r="9883" s="104" customFormat="1"/>
    <row r="9884" s="104" customFormat="1"/>
    <row r="9885" s="104" customFormat="1"/>
    <row r="9886" s="104" customFormat="1"/>
    <row r="9887" s="104" customFormat="1"/>
    <row r="9888" s="104" customFormat="1"/>
    <row r="9889" s="104" customFormat="1"/>
    <row r="9890" s="104" customFormat="1"/>
    <row r="9891" s="104" customFormat="1"/>
    <row r="9892" s="104" customFormat="1"/>
    <row r="9893" s="104" customFormat="1"/>
    <row r="9894" s="104" customFormat="1"/>
    <row r="9895" s="104" customFormat="1"/>
    <row r="9896" s="104" customFormat="1"/>
    <row r="9897" s="104" customFormat="1"/>
    <row r="9898" s="104" customFormat="1"/>
    <row r="9899" s="104" customFormat="1"/>
    <row r="9900" s="104" customFormat="1"/>
    <row r="9901" s="104" customFormat="1"/>
    <row r="9902" s="104" customFormat="1"/>
    <row r="9903" s="104" customFormat="1"/>
    <row r="9904" s="104" customFormat="1"/>
    <row r="9905" s="104" customFormat="1"/>
    <row r="9906" s="104" customFormat="1"/>
    <row r="9907" s="104" customFormat="1"/>
    <row r="9908" s="104" customFormat="1"/>
    <row r="9909" s="104" customFormat="1"/>
    <row r="9910" s="104" customFormat="1"/>
    <row r="9911" s="104" customFormat="1"/>
    <row r="9912" s="104" customFormat="1"/>
    <row r="9913" s="104" customFormat="1"/>
    <row r="9914" s="104" customFormat="1"/>
    <row r="9915" s="104" customFormat="1"/>
    <row r="9916" s="104" customFormat="1"/>
    <row r="9917" s="104" customFormat="1"/>
    <row r="9918" s="104" customFormat="1"/>
    <row r="9919" s="104" customFormat="1"/>
    <row r="9920" s="104" customFormat="1"/>
    <row r="9921" s="104" customFormat="1"/>
    <row r="9922" s="104" customFormat="1"/>
    <row r="9923" s="104" customFormat="1"/>
    <row r="9924" s="104" customFormat="1"/>
    <row r="9925" s="104" customFormat="1"/>
    <row r="9926" s="104" customFormat="1"/>
    <row r="9927" s="104" customFormat="1"/>
    <row r="9928" s="104" customFormat="1"/>
    <row r="9929" s="104" customFormat="1"/>
    <row r="9930" s="104" customFormat="1"/>
    <row r="9931" s="104" customFormat="1"/>
    <row r="9932" s="104" customFormat="1"/>
    <row r="9933" s="104" customFormat="1"/>
    <row r="9934" s="104" customFormat="1"/>
    <row r="9935" s="104" customFormat="1"/>
    <row r="9936" s="104" customFormat="1"/>
    <row r="9937" s="104" customFormat="1"/>
    <row r="9938" s="104" customFormat="1"/>
    <row r="9939" s="104" customFormat="1"/>
    <row r="9940" s="104" customFormat="1"/>
    <row r="9941" s="104" customFormat="1"/>
    <row r="9942" s="104" customFormat="1"/>
    <row r="9943" s="104" customFormat="1"/>
    <row r="9944" s="104" customFormat="1"/>
    <row r="9945" s="104" customFormat="1"/>
    <row r="9946" s="104" customFormat="1"/>
    <row r="9947" s="104" customFormat="1"/>
    <row r="9948" s="104" customFormat="1"/>
    <row r="9949" s="104" customFormat="1"/>
    <row r="9950" s="104" customFormat="1"/>
    <row r="9951" s="104" customFormat="1"/>
    <row r="9952" s="104" customFormat="1"/>
    <row r="9953" s="104" customFormat="1"/>
    <row r="9954" s="104" customFormat="1"/>
    <row r="9955" s="104" customFormat="1"/>
    <row r="9956" s="104" customFormat="1"/>
    <row r="9957" s="104" customFormat="1"/>
    <row r="9958" s="104" customFormat="1"/>
    <row r="9959" s="104" customFormat="1"/>
    <row r="9960" s="104" customFormat="1"/>
    <row r="9961" s="104" customFormat="1"/>
    <row r="9962" s="104" customFormat="1"/>
    <row r="9963" s="104" customFormat="1"/>
    <row r="9964" s="104" customFormat="1"/>
    <row r="9965" s="104" customFormat="1"/>
    <row r="9966" s="104" customFormat="1"/>
    <row r="9967" s="104" customFormat="1"/>
    <row r="9968" s="104" customFormat="1"/>
    <row r="9969" s="104" customFormat="1"/>
    <row r="9970" s="104" customFormat="1"/>
    <row r="9971" s="104" customFormat="1"/>
    <row r="9972" s="104" customFormat="1"/>
    <row r="9973" s="104" customFormat="1"/>
    <row r="9974" s="104" customFormat="1"/>
    <row r="9975" s="104" customFormat="1"/>
    <row r="9976" s="104" customFormat="1"/>
    <row r="9977" s="104" customFormat="1"/>
    <row r="9978" s="104" customFormat="1"/>
    <row r="9979" s="104" customFormat="1"/>
    <row r="9980" s="104" customFormat="1"/>
    <row r="9981" s="104" customFormat="1"/>
    <row r="9982" s="104" customFormat="1"/>
    <row r="9983" s="104" customFormat="1"/>
    <row r="9984" s="104" customFormat="1"/>
    <row r="9985" s="104" customFormat="1"/>
    <row r="9986" s="104" customFormat="1"/>
    <row r="9987" s="104" customFormat="1"/>
    <row r="9988" s="104" customFormat="1"/>
    <row r="9989" s="104" customFormat="1"/>
    <row r="9990" s="104" customFormat="1"/>
    <row r="9991" s="104" customFormat="1"/>
    <row r="9992" s="104" customFormat="1"/>
    <row r="9993" s="104" customFormat="1"/>
    <row r="9994" s="104" customFormat="1"/>
  </sheetData>
  <sheetProtection algorithmName="SHA-512" hashValue="UDyLZDGmWysKly2SPFTI+zcTTcpaokn37zQpdZ3HFFnMb+rXObBG4F3iIMdLKWAChi4wdPZETavmjYwklGDxLA==" saltValue="feVD+YOyMZDFbcuJhnhavg==" spinCount="100000" sheet="1" scenarios="1" insertHyperlinks="0"/>
  <protectedRanges>
    <protectedRange sqref="C5 C7:C9 C12:C13 B19:M62" name="Range1"/>
  </protectedRanges>
  <mergeCells count="2">
    <mergeCell ref="D3:E3"/>
    <mergeCell ref="F3:G3"/>
  </mergeCells>
  <phoneticPr fontId="0" type="noConversion"/>
  <conditionalFormatting sqref="C3:C5">
    <cfRule type="expression" dxfId="8" priority="1" stopIfTrue="1">
      <formula>C3="FAIL"</formula>
    </cfRule>
    <cfRule type="expression" dxfId="7" priority="2" stopIfTrue="1">
      <formula>C3="PASS"</formula>
    </cfRule>
    <cfRule type="expression" dxfId="6" priority="3" stopIfTrue="1">
      <formula>C3="CHECK"</formula>
    </cfRule>
  </conditionalFormatting>
  <dataValidations count="1">
    <dataValidation type="list" allowBlank="1" showInputMessage="1" showErrorMessage="1" sqref="C5" xr:uid="{E8F77A6E-431D-42A6-A61D-0116188613D7}">
      <formula1>"Yes,No"</formula1>
    </dataValidation>
  </dataValidations>
  <hyperlinks>
    <hyperlink ref="E16" location="'Cover Sheet'!A1" display="BACK to COVER SHEET" xr:uid="{97FF96CF-9D37-4751-B923-0C73D4D0944C}"/>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70C0"/>
  </sheetPr>
  <dimension ref="A1:AU73"/>
  <sheetViews>
    <sheetView showGridLines="0" zoomScaleNormal="100" zoomScaleSheetLayoutView="100" workbookViewId="0">
      <selection sqref="A1:S1"/>
    </sheetView>
  </sheetViews>
  <sheetFormatPr baseColWidth="10" defaultColWidth="11.42578125" defaultRowHeight="12.75"/>
  <cols>
    <col min="1" max="4" width="5" style="216" customWidth="1"/>
    <col min="5" max="6" width="6.28515625" style="216" customWidth="1"/>
    <col min="7" max="19" width="5" style="216" customWidth="1"/>
    <col min="20" max="28" width="4.7109375" style="216" customWidth="1"/>
    <col min="29" max="29" width="5.28515625" style="216" customWidth="1"/>
    <col min="30" max="30" width="6.28515625" style="216" customWidth="1"/>
    <col min="31" max="32" width="4.28515625" style="216" customWidth="1"/>
    <col min="33" max="33" width="5.28515625" style="216" customWidth="1"/>
    <col min="34" max="34" width="6.28515625" style="216" customWidth="1"/>
    <col min="35" max="36" width="4.28515625" style="216" customWidth="1"/>
    <col min="37" max="37" width="5.28515625" style="216" customWidth="1"/>
    <col min="38" max="38" width="6.28515625" style="216" customWidth="1"/>
    <col min="39" max="40" width="4.28515625" style="216" customWidth="1"/>
    <col min="41" max="41" width="5.28515625" style="216" customWidth="1"/>
    <col min="42" max="46" width="4.28515625" style="216" customWidth="1"/>
    <col min="47" max="16384" width="11.42578125" style="216"/>
  </cols>
  <sheetData>
    <row r="1" spans="1:46">
      <c r="A1" s="1103" t="str">
        <f>CONCATENATE(Read_Me!A1," FS STRUCTURAL EQUIVALENCY SPREADSHEET (SES) ",Read_Me!B1," - COVER SHEET")</f>
        <v>2024 FS STRUCTURAL EQUIVALENCY SPREADSHEET (SES) V1.1 - COVER SHEET</v>
      </c>
      <c r="B1" s="1103"/>
      <c r="C1" s="1103"/>
      <c r="D1" s="1103"/>
      <c r="E1" s="1103"/>
      <c r="F1" s="1103"/>
      <c r="G1" s="1103"/>
      <c r="H1" s="1103"/>
      <c r="I1" s="1103"/>
      <c r="J1" s="1103"/>
      <c r="K1" s="1103"/>
      <c r="L1" s="1103"/>
      <c r="M1" s="1103"/>
      <c r="N1" s="1103"/>
      <c r="O1" s="1103"/>
      <c r="P1" s="1103"/>
      <c r="Q1" s="1103"/>
      <c r="R1" s="1103"/>
      <c r="S1" s="1103"/>
      <c r="T1" s="142"/>
      <c r="U1" s="373"/>
      <c r="V1" s="514"/>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row>
    <row r="2" spans="1:46">
      <c r="A2" s="142"/>
      <c r="B2" s="142"/>
      <c r="C2" s="142"/>
      <c r="D2" s="142"/>
      <c r="E2" s="142"/>
      <c r="F2" s="142"/>
      <c r="G2" s="142"/>
      <c r="H2" s="142"/>
      <c r="I2" s="142"/>
      <c r="J2" s="142"/>
      <c r="K2" s="514"/>
      <c r="L2" s="514"/>
      <c r="M2" s="514"/>
      <c r="N2" s="514"/>
      <c r="O2" s="514"/>
      <c r="P2" s="514"/>
      <c r="Q2" s="514"/>
      <c r="R2" s="514"/>
      <c r="S2" s="514"/>
      <c r="T2" s="142"/>
      <c r="U2" s="373"/>
      <c r="V2" s="514"/>
      <c r="W2" s="514"/>
      <c r="X2" s="514"/>
      <c r="Y2" s="514"/>
      <c r="Z2" s="514"/>
      <c r="AA2" s="514"/>
      <c r="AB2" s="514"/>
      <c r="AC2" s="514"/>
      <c r="AD2" s="514"/>
      <c r="AE2" s="514"/>
      <c r="AF2" s="514"/>
      <c r="AG2" s="514"/>
      <c r="AH2" s="514"/>
      <c r="AI2" s="514"/>
      <c r="AJ2" s="514"/>
      <c r="AK2" s="514"/>
      <c r="AL2" s="514"/>
      <c r="AM2" s="514"/>
      <c r="AN2" s="514"/>
      <c r="AO2" s="514"/>
      <c r="AP2" s="514"/>
      <c r="AQ2" s="514"/>
      <c r="AR2" s="514"/>
      <c r="AS2" s="514"/>
      <c r="AT2" s="514"/>
    </row>
    <row r="3" spans="1:46" ht="12.75" customHeight="1">
      <c r="A3" s="1107" t="s">
        <v>37</v>
      </c>
      <c r="B3" s="1107"/>
      <c r="C3" s="1107"/>
      <c r="D3" s="1107"/>
      <c r="E3" s="1107"/>
      <c r="F3" s="1107"/>
      <c r="G3" s="1107"/>
      <c r="H3" s="1107"/>
      <c r="I3" s="1107"/>
      <c r="J3" s="1107"/>
      <c r="K3" s="1107"/>
      <c r="L3" s="1107"/>
      <c r="M3" s="1107"/>
      <c r="N3" s="1107"/>
      <c r="O3" s="1107"/>
      <c r="P3" s="1107"/>
      <c r="Q3" s="1107"/>
      <c r="R3" s="1107"/>
      <c r="S3" s="1107"/>
      <c r="T3" s="142"/>
      <c r="U3" s="373"/>
      <c r="V3" s="514"/>
      <c r="W3" s="514"/>
      <c r="X3" s="514"/>
      <c r="Y3" s="514"/>
      <c r="Z3" s="514"/>
      <c r="AA3" s="514"/>
      <c r="AB3" s="514"/>
      <c r="AC3" s="514"/>
      <c r="AD3" s="514"/>
      <c r="AE3" s="514"/>
      <c r="AF3" s="514"/>
      <c r="AG3" s="514"/>
      <c r="AH3" s="514"/>
      <c r="AI3" s="514"/>
      <c r="AJ3" s="514"/>
      <c r="AK3" s="514"/>
      <c r="AL3" s="514"/>
      <c r="AM3" s="514"/>
      <c r="AN3" s="514"/>
      <c r="AO3" s="514"/>
      <c r="AP3" s="514"/>
      <c r="AQ3" s="514"/>
      <c r="AR3" s="514"/>
      <c r="AS3" s="514"/>
      <c r="AT3" s="514"/>
    </row>
    <row r="4" spans="1:46">
      <c r="A4" s="1107"/>
      <c r="B4" s="1107"/>
      <c r="C4" s="1107"/>
      <c r="D4" s="1107"/>
      <c r="E4" s="1107"/>
      <c r="F4" s="1107"/>
      <c r="G4" s="1107"/>
      <c r="H4" s="1107"/>
      <c r="I4" s="1107"/>
      <c r="J4" s="1107"/>
      <c r="K4" s="1107"/>
      <c r="L4" s="1107"/>
      <c r="M4" s="1107"/>
      <c r="N4" s="1107"/>
      <c r="O4" s="1107"/>
      <c r="P4" s="1107"/>
      <c r="Q4" s="1107"/>
      <c r="R4" s="1107"/>
      <c r="S4" s="1107"/>
      <c r="T4" s="142"/>
      <c r="U4" s="373"/>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row>
    <row r="5" spans="1:46">
      <c r="A5" s="1107"/>
      <c r="B5" s="1107"/>
      <c r="C5" s="1107"/>
      <c r="D5" s="1107"/>
      <c r="E5" s="1107"/>
      <c r="F5" s="1107"/>
      <c r="G5" s="1107"/>
      <c r="H5" s="1107"/>
      <c r="I5" s="1107"/>
      <c r="J5" s="1107"/>
      <c r="K5" s="1107"/>
      <c r="L5" s="1107"/>
      <c r="M5" s="1107"/>
      <c r="N5" s="1107"/>
      <c r="O5" s="1107"/>
      <c r="P5" s="1107"/>
      <c r="Q5" s="1107"/>
      <c r="R5" s="1107"/>
      <c r="S5" s="1107"/>
      <c r="T5" s="142"/>
      <c r="U5" s="373"/>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row>
    <row r="6" spans="1:46">
      <c r="A6" s="1107"/>
      <c r="B6" s="1107"/>
      <c r="C6" s="1107"/>
      <c r="D6" s="1107"/>
      <c r="E6" s="1107"/>
      <c r="F6" s="1107"/>
      <c r="G6" s="1107"/>
      <c r="H6" s="1107"/>
      <c r="I6" s="1107"/>
      <c r="J6" s="1107"/>
      <c r="K6" s="1107"/>
      <c r="L6" s="1107"/>
      <c r="M6" s="1107"/>
      <c r="N6" s="1107"/>
      <c r="O6" s="1107"/>
      <c r="P6" s="1107"/>
      <c r="Q6" s="1107"/>
      <c r="R6" s="1107"/>
      <c r="S6" s="1107"/>
      <c r="T6" s="142"/>
      <c r="U6" s="373"/>
      <c r="V6" s="514"/>
      <c r="W6" s="514"/>
      <c r="X6" s="514"/>
      <c r="Y6" s="514"/>
      <c r="Z6" s="514"/>
      <c r="AA6" s="514"/>
      <c r="AB6" s="514"/>
      <c r="AC6" s="514"/>
      <c r="AD6" s="514"/>
      <c r="AE6" s="514"/>
      <c r="AF6" s="514"/>
      <c r="AG6" s="514"/>
      <c r="AH6" s="514"/>
      <c r="AI6" s="514"/>
      <c r="AJ6" s="514"/>
      <c r="AK6" s="514"/>
      <c r="AL6" s="514"/>
      <c r="AM6" s="514"/>
      <c r="AN6" s="514"/>
      <c r="AO6" s="514"/>
      <c r="AP6" s="514"/>
      <c r="AQ6" s="514"/>
      <c r="AR6" s="514"/>
      <c r="AS6" s="514"/>
      <c r="AT6" s="514"/>
    </row>
    <row r="7" spans="1:46">
      <c r="A7" s="1107"/>
      <c r="B7" s="1107"/>
      <c r="C7" s="1107"/>
      <c r="D7" s="1107"/>
      <c r="E7" s="1107"/>
      <c r="F7" s="1107"/>
      <c r="G7" s="1107"/>
      <c r="H7" s="1107"/>
      <c r="I7" s="1107"/>
      <c r="J7" s="1107"/>
      <c r="K7" s="1107"/>
      <c r="L7" s="1107"/>
      <c r="M7" s="1107"/>
      <c r="N7" s="1107"/>
      <c r="O7" s="1107"/>
      <c r="P7" s="1107"/>
      <c r="Q7" s="1107"/>
      <c r="R7" s="1107"/>
      <c r="S7" s="1107"/>
      <c r="T7" s="142"/>
      <c r="U7" s="373"/>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row>
    <row r="8" spans="1:46">
      <c r="A8" s="1107"/>
      <c r="B8" s="1107"/>
      <c r="C8" s="1107"/>
      <c r="D8" s="1107"/>
      <c r="E8" s="1107"/>
      <c r="F8" s="1107"/>
      <c r="G8" s="1107"/>
      <c r="H8" s="1107"/>
      <c r="I8" s="1107"/>
      <c r="J8" s="1107"/>
      <c r="K8" s="1107"/>
      <c r="L8" s="1107"/>
      <c r="M8" s="1107"/>
      <c r="N8" s="1107"/>
      <c r="O8" s="1107"/>
      <c r="P8" s="1107"/>
      <c r="Q8" s="1107"/>
      <c r="R8" s="1107"/>
      <c r="S8" s="1107"/>
      <c r="T8" s="142"/>
      <c r="U8" s="373"/>
      <c r="V8" s="514"/>
      <c r="W8" s="514"/>
      <c r="X8" s="514"/>
      <c r="Y8" s="514"/>
      <c r="Z8" s="514"/>
      <c r="AA8" s="514"/>
      <c r="AB8" s="514"/>
      <c r="AC8" s="514"/>
      <c r="AD8" s="514"/>
      <c r="AE8" s="514"/>
      <c r="AF8" s="514"/>
      <c r="AG8" s="514"/>
      <c r="AH8" s="514"/>
      <c r="AI8" s="514"/>
      <c r="AJ8" s="514"/>
      <c r="AK8" s="514"/>
      <c r="AL8" s="514"/>
      <c r="AM8" s="514"/>
      <c r="AN8" s="514"/>
      <c r="AO8" s="514"/>
      <c r="AP8" s="514"/>
      <c r="AQ8" s="514"/>
      <c r="AR8" s="514"/>
      <c r="AS8" s="514"/>
      <c r="AT8" s="514"/>
    </row>
    <row r="9" spans="1:46">
      <c r="A9" s="1107"/>
      <c r="B9" s="1107"/>
      <c r="C9" s="1107"/>
      <c r="D9" s="1107"/>
      <c r="E9" s="1107"/>
      <c r="F9" s="1107"/>
      <c r="G9" s="1107"/>
      <c r="H9" s="1107"/>
      <c r="I9" s="1107"/>
      <c r="J9" s="1107"/>
      <c r="K9" s="1107"/>
      <c r="L9" s="1107"/>
      <c r="M9" s="1107"/>
      <c r="N9" s="1107"/>
      <c r="O9" s="1107"/>
      <c r="P9" s="1107"/>
      <c r="Q9" s="1107"/>
      <c r="R9" s="1107"/>
      <c r="S9" s="1107"/>
      <c r="T9" s="142"/>
      <c r="U9" s="373"/>
      <c r="V9" s="514"/>
      <c r="W9" s="514"/>
      <c r="X9" s="514"/>
      <c r="Y9" s="514"/>
      <c r="Z9" s="514"/>
      <c r="AA9" s="514"/>
      <c r="AB9" s="514"/>
      <c r="AC9" s="514"/>
      <c r="AD9" s="514"/>
      <c r="AE9" s="514"/>
      <c r="AF9" s="514"/>
      <c r="AG9" s="514"/>
      <c r="AH9" s="514"/>
      <c r="AI9" s="514"/>
      <c r="AJ9" s="514"/>
      <c r="AK9" s="514"/>
      <c r="AL9" s="514"/>
      <c r="AM9" s="514"/>
      <c r="AN9" s="514"/>
      <c r="AO9" s="514"/>
      <c r="AP9" s="514"/>
      <c r="AQ9" s="514"/>
      <c r="AR9" s="514"/>
      <c r="AS9" s="514"/>
      <c r="AT9" s="514"/>
    </row>
    <row r="10" spans="1:46">
      <c r="A10" s="514"/>
      <c r="B10" s="514"/>
      <c r="C10" s="514"/>
      <c r="D10" s="514"/>
      <c r="E10" s="514"/>
      <c r="F10" s="514"/>
      <c r="G10" s="514"/>
      <c r="H10" s="514"/>
      <c r="I10" s="514"/>
      <c r="J10" s="514"/>
      <c r="K10" s="514"/>
      <c r="L10" s="514"/>
      <c r="M10" s="514"/>
      <c r="N10" s="514"/>
      <c r="O10" s="514"/>
      <c r="P10" s="514"/>
      <c r="Q10" s="514"/>
      <c r="R10" s="514"/>
      <c r="S10" s="514"/>
      <c r="T10" s="142"/>
      <c r="U10" s="373"/>
      <c r="V10" s="514"/>
      <c r="W10" s="514"/>
      <c r="X10" s="514"/>
      <c r="Y10" s="514"/>
      <c r="Z10" s="514"/>
      <c r="AA10" s="514"/>
      <c r="AB10" s="514"/>
      <c r="AC10" s="514"/>
      <c r="AD10" s="514"/>
      <c r="AE10" s="514"/>
      <c r="AF10" s="514"/>
      <c r="AG10" s="514"/>
      <c r="AH10" s="514"/>
      <c r="AI10" s="514"/>
      <c r="AJ10" s="514"/>
      <c r="AK10" s="514"/>
      <c r="AL10" s="514"/>
      <c r="AM10" s="514"/>
      <c r="AN10" s="514"/>
      <c r="AO10" s="514"/>
      <c r="AP10" s="514"/>
      <c r="AQ10" s="514"/>
      <c r="AR10" s="514"/>
      <c r="AS10" s="514"/>
      <c r="AT10" s="514"/>
    </row>
    <row r="11" spans="1:46" ht="12.75" customHeight="1">
      <c r="A11" s="1108" t="s">
        <v>38</v>
      </c>
      <c r="B11" s="1108"/>
      <c r="C11" s="1108"/>
      <c r="D11" s="1108"/>
      <c r="E11" s="1108"/>
      <c r="F11" s="1108"/>
      <c r="G11" s="1108"/>
      <c r="H11" s="1108"/>
      <c r="I11" s="1108"/>
      <c r="J11" s="1108"/>
      <c r="K11" s="1108"/>
      <c r="L11" s="1108"/>
      <c r="M11" s="1108"/>
      <c r="N11" s="1108"/>
      <c r="O11" s="1108"/>
      <c r="P11" s="1108"/>
      <c r="Q11" s="1108"/>
      <c r="R11" s="1108"/>
      <c r="S11" s="1108"/>
      <c r="T11" s="142"/>
      <c r="U11" s="373"/>
      <c r="V11" s="514"/>
      <c r="W11" s="514"/>
      <c r="X11" s="514"/>
      <c r="Y11" s="514"/>
      <c r="Z11" s="514"/>
      <c r="AA11" s="514"/>
      <c r="AB11" s="514"/>
      <c r="AC11" s="514"/>
      <c r="AD11" s="514"/>
      <c r="AE11" s="514"/>
      <c r="AF11" s="514"/>
      <c r="AG11" s="514"/>
      <c r="AH11" s="514"/>
      <c r="AI11" s="514"/>
      <c r="AJ11" s="514"/>
      <c r="AK11" s="514"/>
      <c r="AL11" s="514"/>
      <c r="AM11" s="514"/>
      <c r="AN11" s="514"/>
      <c r="AO11" s="514"/>
      <c r="AP11" s="514"/>
      <c r="AQ11" s="514"/>
      <c r="AR11" s="514"/>
      <c r="AS11" s="514"/>
      <c r="AT11" s="514"/>
    </row>
    <row r="12" spans="1:46" ht="12.75" customHeight="1">
      <c r="A12" s="1108"/>
      <c r="B12" s="1108"/>
      <c r="C12" s="1108"/>
      <c r="D12" s="1108"/>
      <c r="E12" s="1108"/>
      <c r="F12" s="1108"/>
      <c r="G12" s="1108"/>
      <c r="H12" s="1108"/>
      <c r="I12" s="1108"/>
      <c r="J12" s="1108"/>
      <c r="K12" s="1108"/>
      <c r="L12" s="1108"/>
      <c r="M12" s="1108"/>
      <c r="N12" s="1108"/>
      <c r="O12" s="1108"/>
      <c r="P12" s="1108"/>
      <c r="Q12" s="1108"/>
      <c r="R12" s="1108"/>
      <c r="S12" s="1108"/>
      <c r="T12" s="142"/>
      <c r="U12" s="373"/>
      <c r="V12" s="514"/>
      <c r="W12" s="514"/>
      <c r="X12" s="514"/>
      <c r="Y12" s="514"/>
      <c r="Z12" s="514"/>
      <c r="AA12" s="514"/>
      <c r="AB12" s="514"/>
      <c r="AC12" s="514"/>
      <c r="AD12" s="514"/>
      <c r="AE12" s="514"/>
      <c r="AF12" s="514"/>
      <c r="AG12" s="514"/>
      <c r="AH12" s="514"/>
      <c r="AI12" s="514"/>
      <c r="AJ12" s="514"/>
      <c r="AK12" s="514"/>
      <c r="AL12" s="514"/>
      <c r="AM12" s="514"/>
      <c r="AN12" s="514"/>
      <c r="AO12" s="514"/>
      <c r="AP12" s="514"/>
      <c r="AQ12" s="514"/>
      <c r="AR12" s="514"/>
      <c r="AS12" s="514"/>
      <c r="AT12" s="514"/>
    </row>
    <row r="13" spans="1:46">
      <c r="A13" s="514"/>
      <c r="B13" s="514"/>
      <c r="C13" s="514"/>
      <c r="D13" s="514"/>
      <c r="E13" s="514"/>
      <c r="F13" s="514"/>
      <c r="G13" s="514"/>
      <c r="H13" s="514"/>
      <c r="I13" s="514"/>
      <c r="J13" s="514"/>
      <c r="K13" s="514"/>
      <c r="L13" s="514"/>
      <c r="M13" s="514"/>
      <c r="N13" s="514"/>
      <c r="O13" s="514"/>
      <c r="P13" s="514"/>
      <c r="Q13" s="514"/>
      <c r="R13" s="514"/>
      <c r="S13" s="514"/>
      <c r="T13" s="142"/>
      <c r="U13" s="373"/>
      <c r="V13" s="514"/>
      <c r="W13" s="514"/>
      <c r="X13" s="514"/>
      <c r="Y13" s="514"/>
      <c r="Z13" s="514"/>
      <c r="AA13" s="514"/>
      <c r="AB13" s="514"/>
      <c r="AC13" s="514"/>
      <c r="AD13" s="514"/>
      <c r="AE13" s="514"/>
      <c r="AF13" s="514"/>
      <c r="AG13" s="514"/>
      <c r="AH13" s="514"/>
      <c r="AI13" s="514"/>
      <c r="AJ13" s="514"/>
      <c r="AK13" s="514"/>
      <c r="AL13" s="514"/>
      <c r="AM13" s="514"/>
      <c r="AN13" s="514"/>
      <c r="AO13" s="514"/>
      <c r="AP13" s="514"/>
      <c r="AQ13" s="514"/>
      <c r="AR13" s="514"/>
      <c r="AS13" s="514"/>
      <c r="AT13" s="514"/>
    </row>
    <row r="14" spans="1:46">
      <c r="A14" s="514" t="s">
        <v>39</v>
      </c>
      <c r="B14" s="514"/>
      <c r="C14" s="514"/>
      <c r="D14" s="1104"/>
      <c r="E14" s="1105"/>
      <c r="F14" s="1105"/>
      <c r="G14" s="1105"/>
      <c r="H14" s="1105"/>
      <c r="I14" s="1105"/>
      <c r="J14" s="1106"/>
      <c r="K14" s="514" t="s">
        <v>40</v>
      </c>
      <c r="L14" s="514"/>
      <c r="M14" s="514"/>
      <c r="N14" s="514"/>
      <c r="O14" s="1104"/>
      <c r="P14" s="1105"/>
      <c r="Q14" s="1105"/>
      <c r="R14" s="1105"/>
      <c r="S14" s="1106"/>
      <c r="T14" s="142"/>
      <c r="U14" s="373"/>
      <c r="V14" s="514"/>
      <c r="W14" s="514"/>
      <c r="X14" s="514"/>
      <c r="Y14" s="514"/>
      <c r="Z14" s="514"/>
      <c r="AA14" s="514"/>
      <c r="AB14" s="514"/>
      <c r="AC14" s="514"/>
      <c r="AD14" s="514"/>
      <c r="AE14" s="514"/>
      <c r="AF14" s="514"/>
      <c r="AG14" s="514"/>
      <c r="AH14" s="514"/>
      <c r="AI14" s="514"/>
      <c r="AJ14" s="514"/>
      <c r="AK14" s="514"/>
      <c r="AL14" s="514"/>
      <c r="AM14" s="514"/>
      <c r="AN14" s="514"/>
      <c r="AO14" s="514"/>
      <c r="AP14" s="514"/>
      <c r="AQ14" s="514"/>
      <c r="AR14" s="514"/>
      <c r="AS14" s="514"/>
      <c r="AT14" s="514"/>
    </row>
    <row r="15" spans="1:46">
      <c r="A15" s="514" t="s">
        <v>41</v>
      </c>
      <c r="B15" s="514"/>
      <c r="C15" s="514"/>
      <c r="D15" s="1104"/>
      <c r="E15" s="1105"/>
      <c r="F15" s="1105"/>
      <c r="G15" s="1105"/>
      <c r="H15" s="1105"/>
      <c r="I15" s="1105"/>
      <c r="J15" s="1106"/>
      <c r="K15" s="514" t="s">
        <v>42</v>
      </c>
      <c r="L15" s="514"/>
      <c r="M15" s="514"/>
      <c r="N15" s="1104"/>
      <c r="O15" s="1105"/>
      <c r="P15" s="1105"/>
      <c r="Q15" s="1105"/>
      <c r="R15" s="1105"/>
      <c r="S15" s="1106"/>
      <c r="T15" s="142"/>
      <c r="U15" s="373"/>
      <c r="V15" s="514"/>
      <c r="W15" s="514"/>
      <c r="X15" s="514"/>
      <c r="Y15" s="514"/>
      <c r="Z15" s="514"/>
      <c r="AA15" s="514"/>
      <c r="AB15" s="514"/>
      <c r="AC15" s="514"/>
      <c r="AD15" s="514"/>
      <c r="AE15" s="514"/>
      <c r="AF15" s="514"/>
      <c r="AG15" s="514"/>
      <c r="AH15" s="514"/>
      <c r="AI15" s="514"/>
      <c r="AJ15" s="514"/>
      <c r="AK15" s="514"/>
      <c r="AL15" s="514"/>
      <c r="AM15" s="514"/>
      <c r="AN15" s="514"/>
      <c r="AO15" s="514"/>
      <c r="AP15" s="514"/>
      <c r="AQ15" s="514"/>
      <c r="AR15" s="514"/>
      <c r="AS15" s="514"/>
      <c r="AT15" s="514"/>
    </row>
    <row r="16" spans="1:46">
      <c r="A16" s="514" t="s">
        <v>43</v>
      </c>
      <c r="B16" s="514"/>
      <c r="C16" s="514"/>
      <c r="D16" s="1104"/>
      <c r="E16" s="1105"/>
      <c r="F16" s="1105"/>
      <c r="G16" s="1105"/>
      <c r="H16" s="1105"/>
      <c r="I16" s="1105"/>
      <c r="J16" s="1106"/>
      <c r="K16" s="514" t="s">
        <v>42</v>
      </c>
      <c r="L16" s="514"/>
      <c r="M16" s="514"/>
      <c r="N16" s="1104"/>
      <c r="O16" s="1105"/>
      <c r="P16" s="1105"/>
      <c r="Q16" s="1105"/>
      <c r="R16" s="1105"/>
      <c r="S16" s="1106"/>
      <c r="T16" s="142"/>
      <c r="U16" s="373"/>
      <c r="V16" s="514"/>
      <c r="W16" s="514"/>
      <c r="X16" s="514"/>
      <c r="Y16" s="514"/>
      <c r="Z16" s="514"/>
      <c r="AA16" s="514"/>
      <c r="AB16" s="514"/>
      <c r="AC16" s="514"/>
      <c r="AD16" s="514"/>
      <c r="AE16" s="514"/>
      <c r="AF16" s="514"/>
      <c r="AG16" s="514"/>
      <c r="AH16" s="514"/>
      <c r="AI16" s="514"/>
      <c r="AJ16" s="514"/>
      <c r="AK16" s="514"/>
      <c r="AL16" s="514"/>
      <c r="AM16" s="514"/>
      <c r="AN16" s="514"/>
      <c r="AO16" s="514"/>
      <c r="AP16" s="514"/>
      <c r="AQ16" s="514"/>
      <c r="AR16" s="514"/>
      <c r="AS16" s="514"/>
      <c r="AT16" s="514"/>
    </row>
    <row r="17" spans="1:47">
      <c r="A17" s="514" t="s">
        <v>44</v>
      </c>
      <c r="B17" s="514"/>
      <c r="C17" s="514"/>
      <c r="D17" s="1122" t="s">
        <v>45</v>
      </c>
      <c r="E17" s="1123"/>
      <c r="F17" s="1123"/>
      <c r="G17" s="1123"/>
      <c r="H17" s="1123"/>
      <c r="I17" s="1123"/>
      <c r="J17" s="1124"/>
      <c r="K17" s="514"/>
      <c r="L17" s="514"/>
      <c r="M17" s="514"/>
      <c r="N17" s="514"/>
      <c r="O17" s="514"/>
      <c r="P17" s="514"/>
      <c r="Q17" s="514"/>
      <c r="R17" s="514"/>
      <c r="S17" s="514"/>
      <c r="T17" s="1117" t="s">
        <v>46</v>
      </c>
      <c r="U17" s="1126"/>
      <c r="V17" s="1126"/>
      <c r="W17" s="1126"/>
      <c r="X17" s="1126"/>
      <c r="Y17" s="1126"/>
      <c r="Z17" s="1126"/>
      <c r="AA17" s="1126"/>
      <c r="AB17" s="1127"/>
      <c r="AC17" s="1093" t="s">
        <v>47</v>
      </c>
      <c r="AD17" s="1093"/>
      <c r="AE17" s="1093"/>
      <c r="AF17" s="1093"/>
      <c r="AG17" s="1093" t="s">
        <v>48</v>
      </c>
      <c r="AH17" s="1093"/>
      <c r="AI17" s="1093"/>
      <c r="AJ17" s="1093"/>
      <c r="AK17" s="1093" t="s">
        <v>49</v>
      </c>
      <c r="AL17" s="1093"/>
      <c r="AM17" s="1093"/>
      <c r="AN17" s="1117"/>
      <c r="AO17" s="1114" t="s">
        <v>50</v>
      </c>
      <c r="AP17" s="1115"/>
      <c r="AQ17" s="1115"/>
      <c r="AR17" s="1115"/>
      <c r="AS17" s="1115"/>
      <c r="AT17" s="1116"/>
      <c r="AU17" s="514"/>
    </row>
    <row r="18" spans="1:47">
      <c r="A18" s="217" t="s">
        <v>51</v>
      </c>
      <c r="B18" s="573"/>
      <c r="C18" s="573"/>
      <c r="D18" s="573"/>
      <c r="E18" s="573"/>
      <c r="F18" s="573"/>
      <c r="G18" s="573"/>
      <c r="H18" s="573"/>
      <c r="I18" s="573"/>
      <c r="J18" s="573"/>
      <c r="K18" s="573"/>
      <c r="L18" s="573"/>
      <c r="M18" s="573"/>
      <c r="N18" s="573"/>
      <c r="O18" s="573"/>
      <c r="P18" s="573"/>
      <c r="Q18" s="573"/>
      <c r="R18" s="573"/>
      <c r="S18" s="574"/>
      <c r="T18" s="1125" t="s">
        <v>52</v>
      </c>
      <c r="U18" s="1129" t="s">
        <v>53</v>
      </c>
      <c r="V18" s="1129" t="s">
        <v>54</v>
      </c>
      <c r="W18" s="1129" t="s">
        <v>55</v>
      </c>
      <c r="X18" s="1129" t="s">
        <v>56</v>
      </c>
      <c r="Y18" s="1129" t="s">
        <v>57</v>
      </c>
      <c r="Z18" s="1125" t="s">
        <v>58</v>
      </c>
      <c r="AA18" s="1125" t="s">
        <v>59</v>
      </c>
      <c r="AB18" s="1125" t="s">
        <v>60</v>
      </c>
      <c r="AC18" s="1118" t="s">
        <v>61</v>
      </c>
      <c r="AD18" s="1118" t="s">
        <v>62</v>
      </c>
      <c r="AE18" s="1118" t="s">
        <v>63</v>
      </c>
      <c r="AF18" s="1118" t="s">
        <v>64</v>
      </c>
      <c r="AG18" s="1118" t="s">
        <v>61</v>
      </c>
      <c r="AH18" s="1118" t="s">
        <v>62</v>
      </c>
      <c r="AI18" s="1119" t="s">
        <v>63</v>
      </c>
      <c r="AJ18" s="1118" t="s">
        <v>64</v>
      </c>
      <c r="AK18" s="1118" t="s">
        <v>61</v>
      </c>
      <c r="AL18" s="1118" t="s">
        <v>62</v>
      </c>
      <c r="AM18" s="1119" t="s">
        <v>63</v>
      </c>
      <c r="AN18" s="1118" t="s">
        <v>64</v>
      </c>
      <c r="AO18" s="1112" t="s">
        <v>65</v>
      </c>
      <c r="AP18" s="1112" t="s">
        <v>66</v>
      </c>
      <c r="AQ18" s="1112" t="s">
        <v>67</v>
      </c>
      <c r="AR18" s="1112" t="s">
        <v>68</v>
      </c>
      <c r="AS18" s="1112" t="s">
        <v>69</v>
      </c>
      <c r="AT18" s="1112" t="s">
        <v>70</v>
      </c>
      <c r="AU18" s="514"/>
    </row>
    <row r="19" spans="1:47">
      <c r="A19" s="1148" t="str">
        <f>IF(COUNTIF(A24:B48,"NO")&gt;0,"Yes. Chassis deviates from baseline requirements","No. Chassis does not deviate from baseline requirements")</f>
        <v>No. Chassis does not deviate from baseline requirements</v>
      </c>
      <c r="B19" s="1149"/>
      <c r="C19" s="1149"/>
      <c r="D19" s="1149"/>
      <c r="E19" s="1149"/>
      <c r="F19" s="1149"/>
      <c r="G19" s="1149"/>
      <c r="H19" s="1149"/>
      <c r="I19" s="1149"/>
      <c r="J19" s="1149"/>
      <c r="K19" s="1149"/>
      <c r="L19" s="1149"/>
      <c r="M19" s="1149"/>
      <c r="N19" s="1149"/>
      <c r="O19" s="1149"/>
      <c r="P19" s="1149"/>
      <c r="Q19" s="1149"/>
      <c r="R19" s="1149"/>
      <c r="S19" s="1150"/>
      <c r="T19" s="1125"/>
      <c r="U19" s="1129"/>
      <c r="V19" s="1129"/>
      <c r="W19" s="1129"/>
      <c r="X19" s="1129"/>
      <c r="Y19" s="1129"/>
      <c r="Z19" s="1125"/>
      <c r="AA19" s="1125"/>
      <c r="AB19" s="1125"/>
      <c r="AC19" s="1112"/>
      <c r="AD19" s="1112"/>
      <c r="AE19" s="1112"/>
      <c r="AF19" s="1112"/>
      <c r="AG19" s="1112"/>
      <c r="AH19" s="1112"/>
      <c r="AI19" s="1120"/>
      <c r="AJ19" s="1112"/>
      <c r="AK19" s="1112"/>
      <c r="AL19" s="1112"/>
      <c r="AM19" s="1120"/>
      <c r="AN19" s="1112"/>
      <c r="AO19" s="1112"/>
      <c r="AP19" s="1112"/>
      <c r="AQ19" s="1112"/>
      <c r="AR19" s="1112"/>
      <c r="AS19" s="1112"/>
      <c r="AT19" s="1112"/>
      <c r="AU19" s="514"/>
    </row>
    <row r="20" spans="1:47">
      <c r="A20" s="514"/>
      <c r="B20" s="514"/>
      <c r="C20" s="514"/>
      <c r="D20" s="514"/>
      <c r="E20" s="514"/>
      <c r="F20" s="514"/>
      <c r="G20" s="514"/>
      <c r="H20" s="514"/>
      <c r="I20" s="514"/>
      <c r="J20" s="514"/>
      <c r="K20" s="514"/>
      <c r="L20" s="514"/>
      <c r="M20" s="514"/>
      <c r="N20" s="514"/>
      <c r="O20" s="514"/>
      <c r="P20" s="514"/>
      <c r="Q20" s="514"/>
      <c r="R20" s="514"/>
      <c r="S20" s="514"/>
      <c r="T20" s="1125"/>
      <c r="U20" s="1129"/>
      <c r="V20" s="1129"/>
      <c r="W20" s="1129"/>
      <c r="X20" s="1129"/>
      <c r="Y20" s="1129"/>
      <c r="Z20" s="1125"/>
      <c r="AA20" s="1125"/>
      <c r="AB20" s="1125"/>
      <c r="AC20" s="1112"/>
      <c r="AD20" s="1112"/>
      <c r="AE20" s="1112"/>
      <c r="AF20" s="1112"/>
      <c r="AG20" s="1112"/>
      <c r="AH20" s="1112"/>
      <c r="AI20" s="1120"/>
      <c r="AJ20" s="1112"/>
      <c r="AK20" s="1112"/>
      <c r="AL20" s="1112"/>
      <c r="AM20" s="1120"/>
      <c r="AN20" s="1112"/>
      <c r="AO20" s="1112"/>
      <c r="AP20" s="1112"/>
      <c r="AQ20" s="1112"/>
      <c r="AR20" s="1112"/>
      <c r="AS20" s="1112"/>
      <c r="AT20" s="1112"/>
      <c r="AU20" s="514"/>
    </row>
    <row r="21" spans="1:47" ht="12.75" customHeight="1">
      <c r="A21" s="1136" t="s">
        <v>71</v>
      </c>
      <c r="B21" s="1151"/>
      <c r="C21" s="1136" t="s">
        <v>72</v>
      </c>
      <c r="D21" s="1137"/>
      <c r="E21" s="1130" t="s">
        <v>73</v>
      </c>
      <c r="F21" s="1131"/>
      <c r="G21" s="1156" t="s">
        <v>74</v>
      </c>
      <c r="H21" s="1156"/>
      <c r="I21" s="1156"/>
      <c r="J21" s="1156"/>
      <c r="K21" s="1156"/>
      <c r="L21" s="1156"/>
      <c r="M21" s="1156"/>
      <c r="N21" s="1156"/>
      <c r="O21" s="1130" t="s">
        <v>75</v>
      </c>
      <c r="P21" s="1142"/>
      <c r="Q21" s="1142"/>
      <c r="R21" s="1142"/>
      <c r="S21" s="1143"/>
      <c r="T21" s="1128"/>
      <c r="U21" s="1129"/>
      <c r="V21" s="1129"/>
      <c r="W21" s="1129"/>
      <c r="X21" s="1129"/>
      <c r="Y21" s="1129"/>
      <c r="Z21" s="1125"/>
      <c r="AA21" s="1125"/>
      <c r="AB21" s="1125"/>
      <c r="AC21" s="1112"/>
      <c r="AD21" s="1112"/>
      <c r="AE21" s="1112"/>
      <c r="AF21" s="1112"/>
      <c r="AG21" s="1112"/>
      <c r="AH21" s="1112"/>
      <c r="AI21" s="1120"/>
      <c r="AJ21" s="1112"/>
      <c r="AK21" s="1112"/>
      <c r="AL21" s="1112"/>
      <c r="AM21" s="1120"/>
      <c r="AN21" s="1112"/>
      <c r="AO21" s="1112"/>
      <c r="AP21" s="1112"/>
      <c r="AQ21" s="1112"/>
      <c r="AR21" s="1112"/>
      <c r="AS21" s="1112"/>
      <c r="AT21" s="1112"/>
      <c r="AU21" s="514"/>
    </row>
    <row r="22" spans="1:47" ht="12.75" customHeight="1">
      <c r="A22" s="1152"/>
      <c r="B22" s="1153"/>
      <c r="C22" s="1138"/>
      <c r="D22" s="1139"/>
      <c r="E22" s="1132"/>
      <c r="F22" s="1133"/>
      <c r="G22" s="1156"/>
      <c r="H22" s="1156"/>
      <c r="I22" s="1156"/>
      <c r="J22" s="1156"/>
      <c r="K22" s="1156"/>
      <c r="L22" s="1156"/>
      <c r="M22" s="1156"/>
      <c r="N22" s="1156"/>
      <c r="O22" s="1132"/>
      <c r="P22" s="1144"/>
      <c r="Q22" s="1144"/>
      <c r="R22" s="1144"/>
      <c r="S22" s="1145"/>
      <c r="T22" s="1128"/>
      <c r="U22" s="1129"/>
      <c r="V22" s="1129"/>
      <c r="W22" s="1129"/>
      <c r="X22" s="1129"/>
      <c r="Y22" s="1129"/>
      <c r="Z22" s="1125"/>
      <c r="AA22" s="1125"/>
      <c r="AB22" s="1125"/>
      <c r="AC22" s="1112"/>
      <c r="AD22" s="1112"/>
      <c r="AE22" s="1112"/>
      <c r="AF22" s="1112"/>
      <c r="AG22" s="1112"/>
      <c r="AH22" s="1112"/>
      <c r="AI22" s="1120"/>
      <c r="AJ22" s="1112"/>
      <c r="AK22" s="1112"/>
      <c r="AL22" s="1112"/>
      <c r="AM22" s="1120"/>
      <c r="AN22" s="1112"/>
      <c r="AO22" s="1112"/>
      <c r="AP22" s="1112"/>
      <c r="AQ22" s="1112"/>
      <c r="AR22" s="1112"/>
      <c r="AS22" s="1112"/>
      <c r="AT22" s="1112"/>
      <c r="AU22" s="514"/>
    </row>
    <row r="23" spans="1:47">
      <c r="A23" s="1154"/>
      <c r="B23" s="1155"/>
      <c r="C23" s="1140"/>
      <c r="D23" s="1141"/>
      <c r="E23" s="1134"/>
      <c r="F23" s="1135"/>
      <c r="G23" s="1156"/>
      <c r="H23" s="1156"/>
      <c r="I23" s="1156"/>
      <c r="J23" s="1156"/>
      <c r="K23" s="1156"/>
      <c r="L23" s="1156"/>
      <c r="M23" s="1156"/>
      <c r="N23" s="1156"/>
      <c r="O23" s="1134"/>
      <c r="P23" s="1146"/>
      <c r="Q23" s="1146"/>
      <c r="R23" s="1146"/>
      <c r="S23" s="1147"/>
      <c r="T23" s="1128"/>
      <c r="U23" s="1129"/>
      <c r="V23" s="1129"/>
      <c r="W23" s="1129"/>
      <c r="X23" s="1129"/>
      <c r="Y23" s="1129"/>
      <c r="Z23" s="1125"/>
      <c r="AA23" s="1125"/>
      <c r="AB23" s="1125"/>
      <c r="AC23" s="1113"/>
      <c r="AD23" s="1113"/>
      <c r="AE23" s="1113"/>
      <c r="AF23" s="1113"/>
      <c r="AG23" s="1113"/>
      <c r="AH23" s="1113"/>
      <c r="AI23" s="1121"/>
      <c r="AJ23" s="1113"/>
      <c r="AK23" s="1113"/>
      <c r="AL23" s="1113"/>
      <c r="AM23" s="1121"/>
      <c r="AN23" s="1113"/>
      <c r="AO23" s="1113"/>
      <c r="AP23" s="1113"/>
      <c r="AQ23" s="1113"/>
      <c r="AR23" s="1113"/>
      <c r="AS23" s="1113"/>
      <c r="AT23" s="1113"/>
      <c r="AU23" s="514"/>
    </row>
    <row r="24" spans="1:47" ht="12.75" customHeight="1">
      <c r="A24" s="1090" t="str">
        <f>IF(AND('T3.8 Main Hoop Tubing'!D13&gt;='T3.8 Main Hoop Tubing'!C13,'T3.8 Main Hoop Tubing'!D14&gt;='T3.8 Main Hoop Tubing'!C14),"YES","NO")</f>
        <v>YES</v>
      </c>
      <c r="B24" s="1091"/>
      <c r="C24" s="1090" t="s">
        <v>76</v>
      </c>
      <c r="D24" s="1091"/>
      <c r="E24" s="1100" t="s">
        <v>77</v>
      </c>
      <c r="F24" s="1093"/>
      <c r="G24" s="1092" t="s">
        <v>78</v>
      </c>
      <c r="H24" s="1092"/>
      <c r="I24" s="1092"/>
      <c r="J24" s="1092"/>
      <c r="K24" s="1092"/>
      <c r="L24" s="1092"/>
      <c r="M24" s="1092"/>
      <c r="N24" s="1092"/>
      <c r="O24" s="1081"/>
      <c r="P24" s="1081"/>
      <c r="Q24" s="1081"/>
      <c r="R24" s="1081"/>
      <c r="S24" s="1082"/>
      <c r="T24" s="653" t="str">
        <f>IF(A24="no",'T3.8 Main Hoop Tubing'!E20,"NA")</f>
        <v>NA</v>
      </c>
      <c r="U24" s="572" t="str">
        <f>IF(A24="no",'T3.8 Main Hoop Tubing'!E21,"NA")</f>
        <v>NA</v>
      </c>
      <c r="V24" s="572" t="str">
        <f>IF(A24="no",'T3.8 Main Hoop Tubing'!E22,"NA")</f>
        <v>NA</v>
      </c>
      <c r="W24" s="572" t="str">
        <f>IF(A24="no",'T3.8 Main Hoop Tubing'!E23,"NA")</f>
        <v>NA</v>
      </c>
      <c r="X24" s="572" t="str">
        <f>IF(A24="no",'T3.8 Main Hoop Tubing'!E24,"NA")</f>
        <v>NA</v>
      </c>
      <c r="Y24" s="572" t="str">
        <f>IF(A24="no",'T3.8 Main Hoop Tubing'!E25,"NA")</f>
        <v>NA</v>
      </c>
      <c r="Z24" s="572" t="str">
        <f>IF(A24="no",'T3.8 Main Hoop Tubing'!E26,"NA")</f>
        <v>NA</v>
      </c>
      <c r="AA24" s="575" t="str">
        <f>IF(A24="no",'T3.8 Main Hoop Tubing'!E27,"NA")</f>
        <v>NA</v>
      </c>
      <c r="AB24" s="572" t="str">
        <f>IF(A24="no",'T3.8 Main Hoop Tubing'!E28,"NA")</f>
        <v>NA</v>
      </c>
      <c r="AC24" s="576" t="str">
        <f>'T3.8 Main Hoop Tubing'!D4</f>
        <v>Steel</v>
      </c>
      <c r="AD24" s="362" t="str">
        <f>'T3.8 Main Hoop Tubing'!D5</f>
        <v>Round</v>
      </c>
      <c r="AE24" s="577">
        <f>'T3.8 Main Hoop Tubing'!D13</f>
        <v>25</v>
      </c>
      <c r="AF24" s="578">
        <f>'T3.8 Main Hoop Tubing'!D14</f>
        <v>2.5</v>
      </c>
      <c r="AG24" s="579"/>
      <c r="AH24" s="579"/>
      <c r="AI24" s="580"/>
      <c r="AJ24" s="581"/>
      <c r="AK24" s="579"/>
      <c r="AL24" s="579"/>
      <c r="AM24" s="580"/>
      <c r="AN24" s="581"/>
      <c r="AO24" s="579"/>
      <c r="AP24" s="579"/>
      <c r="AQ24" s="580"/>
      <c r="AR24" s="580"/>
      <c r="AS24" s="581"/>
      <c r="AT24" s="581"/>
      <c r="AU24" s="514"/>
    </row>
    <row r="25" spans="1:47" ht="12.75" customHeight="1">
      <c r="A25" s="1090" t="str">
        <f>IF(AND('T3.9 Front Hoop Tubing'!D4='T3.9 Front Hoop Tubing'!C4,'T3.9 Front Hoop Tubing'!D5='T3.9 Front Hoop Tubing'!C5,'T3.9 Front Hoop Tubing'!D13&gt;='T3.9 Front Hoop Tubing'!C13,'T3.9 Front Hoop Tubing'!D14&gt;='T3.9 Front Hoop Tubing'!C14),"YES","NO")</f>
        <v>YES</v>
      </c>
      <c r="B25" s="1091"/>
      <c r="C25" s="1090" t="str">
        <f t="shared" ref="C25:C35" si="0">IF(A25="N/A","N/A",IF(A25="YES","NO","YES"))</f>
        <v>NO</v>
      </c>
      <c r="D25" s="1091"/>
      <c r="E25" s="1100" t="s">
        <v>79</v>
      </c>
      <c r="F25" s="1093"/>
      <c r="G25" s="1089" t="s">
        <v>80</v>
      </c>
      <c r="H25" s="1089"/>
      <c r="I25" s="1089"/>
      <c r="J25" s="1089"/>
      <c r="K25" s="1089"/>
      <c r="L25" s="1089"/>
      <c r="M25" s="1089"/>
      <c r="N25" s="1089"/>
      <c r="O25" s="1081"/>
      <c r="P25" s="1081"/>
      <c r="Q25" s="1081"/>
      <c r="R25" s="1081"/>
      <c r="S25" s="1082"/>
      <c r="T25" s="653" t="str">
        <f>IF(A25="no",'T3.9 Front Hoop Tubing'!E20,"NA")</f>
        <v>NA</v>
      </c>
      <c r="U25" s="572" t="str">
        <f>IF(A25="no",'T3.9 Front Hoop Tubing'!E21,"NA")</f>
        <v>NA</v>
      </c>
      <c r="V25" s="572" t="str">
        <f>IF(A25="no",'T3.9 Front Hoop Tubing'!E22,"NA")</f>
        <v>NA</v>
      </c>
      <c r="W25" s="572" t="str">
        <f>IF(A25="no",'T3.9 Front Hoop Tubing'!E23,"NA")</f>
        <v>NA</v>
      </c>
      <c r="X25" s="572" t="str">
        <f>IF(A25="no",'T3.9 Front Hoop Tubing'!E24,"NA")</f>
        <v>NA</v>
      </c>
      <c r="Y25" s="572" t="str">
        <f>IF(A25="no",'T3.9 Front Hoop Tubing'!E25,"NA")</f>
        <v>NA</v>
      </c>
      <c r="Z25" s="572" t="str">
        <f>IF(A25="no",'T3.9 Front Hoop Tubing'!E26,"NA")</f>
        <v>NA</v>
      </c>
      <c r="AA25" s="575" t="str">
        <f>IF(A25="no",'T3.9 Front Hoop Tubing'!E27,"NA")</f>
        <v>NA</v>
      </c>
      <c r="AB25" s="572" t="str">
        <f>IF(A25="no",'T3.9 Front Hoop Tubing'!E28,"NA")</f>
        <v>NA</v>
      </c>
      <c r="AC25" s="362" t="str">
        <f>'T3.9 Front Hoop Tubing'!D4</f>
        <v>Steel</v>
      </c>
      <c r="AD25" s="362" t="str">
        <f>'T3.9 Front Hoop Tubing'!D5</f>
        <v>Round</v>
      </c>
      <c r="AE25" s="577">
        <f>'T3.9 Front Hoop Tubing'!D13</f>
        <v>25</v>
      </c>
      <c r="AF25" s="578">
        <f>'T3.9 Front Hoop Tubing'!D14</f>
        <v>2.5</v>
      </c>
      <c r="AG25" s="579"/>
      <c r="AH25" s="579"/>
      <c r="AI25" s="580"/>
      <c r="AJ25" s="581"/>
      <c r="AK25" s="579"/>
      <c r="AL25" s="579"/>
      <c r="AM25" s="580"/>
      <c r="AN25" s="581"/>
      <c r="AO25" s="579"/>
      <c r="AP25" s="579"/>
      <c r="AQ25" s="580"/>
      <c r="AR25" s="580"/>
      <c r="AS25" s="581"/>
      <c r="AT25" s="581"/>
      <c r="AU25" s="514"/>
    </row>
    <row r="26" spans="1:47" ht="12.75" customHeight="1">
      <c r="A26" s="1090" t="str">
        <f>IF(AND('T3.10 Main Hoop Bracing'!D13&gt;='T3.10 Main Hoop Bracing'!C13,'T3.10 Main Hoop Bracing'!D14&gt;='T3.10 Main Hoop Bracing'!C14,'T3.10 Main Hoop Bracing'!D5='T3.10 Main Hoop Bracing'!C5),"YES","NO")</f>
        <v>YES</v>
      </c>
      <c r="B26" s="1091"/>
      <c r="C26" s="1090" t="str">
        <f t="shared" si="0"/>
        <v>NO</v>
      </c>
      <c r="D26" s="1091"/>
      <c r="E26" s="1100" t="s">
        <v>81</v>
      </c>
      <c r="F26" s="1093"/>
      <c r="G26" s="1089" t="s">
        <v>82</v>
      </c>
      <c r="H26" s="1089"/>
      <c r="I26" s="1089"/>
      <c r="J26" s="1089"/>
      <c r="K26" s="1089"/>
      <c r="L26" s="1089"/>
      <c r="M26" s="1089"/>
      <c r="N26" s="1089"/>
      <c r="O26" s="1081"/>
      <c r="P26" s="1081"/>
      <c r="Q26" s="1081"/>
      <c r="R26" s="1081"/>
      <c r="S26" s="1082"/>
      <c r="T26" s="653" t="str">
        <f>IF(A26="NO",'T3.10 Main Hoop Bracing'!E20,"NA")</f>
        <v>NA</v>
      </c>
      <c r="U26" s="572" t="str">
        <f>IF(A26="NO",'T3.10 Main Hoop Bracing'!E21,"NA")</f>
        <v>NA</v>
      </c>
      <c r="V26" s="572" t="str">
        <f>IF(A26="NO",'T3.10 Main Hoop Bracing'!E22,"NA")</f>
        <v>NA</v>
      </c>
      <c r="W26" s="572" t="str">
        <f>IF(A26="NO",'T3.10 Main Hoop Bracing'!E23,"NA")</f>
        <v>NA</v>
      </c>
      <c r="X26" s="572" t="str">
        <f>IF(A26="NO",'T3.10 Main Hoop Bracing'!E24,"NA")</f>
        <v>NA</v>
      </c>
      <c r="Y26" s="572" t="str">
        <f>IF(A26="NO",'T3.10 Main Hoop Bracing'!E25,"NA")</f>
        <v>NA</v>
      </c>
      <c r="Z26" s="572" t="str">
        <f>IF(A26="NO",'T3.10 Main Hoop Bracing'!E26,"NA")</f>
        <v>NA</v>
      </c>
      <c r="AA26" s="575" t="str">
        <f>IF(A26="NO",'T3.10 Main Hoop Bracing'!E27,"NA")</f>
        <v>NA</v>
      </c>
      <c r="AB26" s="572" t="str">
        <f>IF(A26="NO",'T3.10 Main Hoop Bracing'!E28,"NA")</f>
        <v>NA</v>
      </c>
      <c r="AC26" s="362" t="str">
        <f>'T3.10 Main Hoop Bracing'!D4</f>
        <v>Steel</v>
      </c>
      <c r="AD26" s="362" t="str">
        <f>'T3.10 Main Hoop Bracing'!D5</f>
        <v>Round</v>
      </c>
      <c r="AE26" s="577">
        <f>'T3.10 Main Hoop Bracing'!D13</f>
        <v>25.4</v>
      </c>
      <c r="AF26" s="578">
        <f>'T3.10 Main Hoop Bracing'!D14</f>
        <v>1.6</v>
      </c>
      <c r="AG26" s="579"/>
      <c r="AH26" s="579"/>
      <c r="AI26" s="579"/>
      <c r="AJ26" s="579"/>
      <c r="AK26" s="579"/>
      <c r="AL26" s="579"/>
      <c r="AM26" s="579"/>
      <c r="AN26" s="579"/>
      <c r="AO26" s="579"/>
      <c r="AP26" s="579"/>
      <c r="AQ26" s="579"/>
      <c r="AR26" s="579"/>
      <c r="AS26" s="579"/>
      <c r="AT26" s="579"/>
      <c r="AU26" s="514"/>
    </row>
    <row r="27" spans="1:47" ht="12.75" customHeight="1">
      <c r="A27" s="1090" t="str">
        <f>IF(NOT('T3.10.5 T3.5 MHoop Brace Spt'!F2="tubing only"),"N/A",IF(AND('T3.10.5 T3.5 MHoop Brace Spt'!E5='T3.10.5 T3.5 MHoop Brace Spt'!C5,'T3.10.5 T3.5 MHoop Brace Spt'!E15&gt;='T3.10.5 T3.5 MHoop Brace Spt'!C15,'T3.10.5 T3.5 MHoop Brace Spt'!E16&gt;='T3.10.5 T3.5 MHoop Brace Spt'!C16),"YES","NO"))</f>
        <v>YES</v>
      </c>
      <c r="B27" s="1091"/>
      <c r="C27" s="1090" t="str">
        <f>IF(A27="N/A","N/A",IF(A27="YES","NO","YES"))</f>
        <v>NO</v>
      </c>
      <c r="D27" s="1091"/>
      <c r="E27" s="1100" t="s">
        <v>83</v>
      </c>
      <c r="F27" s="1093"/>
      <c r="G27" s="1089" t="s">
        <v>84</v>
      </c>
      <c r="H27" s="1089"/>
      <c r="I27" s="1089"/>
      <c r="J27" s="1089"/>
      <c r="K27" s="1089"/>
      <c r="L27" s="1089"/>
      <c r="M27" s="1089"/>
      <c r="N27" s="1089"/>
      <c r="O27" s="1081"/>
      <c r="P27" s="1081"/>
      <c r="Q27" s="1081"/>
      <c r="R27" s="1081"/>
      <c r="S27" s="1082"/>
      <c r="T27" s="653" t="str">
        <f>IF(A27="NO",'T3.10.5 T3.5 MHoop Brace Spt'!$H$27,"NA")</f>
        <v>NA</v>
      </c>
      <c r="U27" s="572" t="str">
        <f>IF(A27="NO",'T3.10.5 T3.5 MHoop Brace Spt'!$H$28,"NA")</f>
        <v>NA</v>
      </c>
      <c r="V27" s="572" t="str">
        <f>IF(A27="NO",'T3.10.5 T3.5 MHoop Brace Spt'!$H$29,"NA")</f>
        <v>NA</v>
      </c>
      <c r="W27" s="572" t="str">
        <f>IF(A27="NO",'T3.10.5 T3.5 MHoop Brace Spt'!$H$30,"NA")</f>
        <v>NA</v>
      </c>
      <c r="X27" s="572" t="str">
        <f>IF(A27="NO",'T3.10.5 T3.5 MHoop Brace Spt'!$H$31,"NA")</f>
        <v>NA</v>
      </c>
      <c r="Y27" s="572" t="str">
        <f>IF(A27="NO",'T3.10.5 T3.5 MHoop Brace Spt'!$H$32,"NA")</f>
        <v>NA</v>
      </c>
      <c r="Z27" s="572" t="str">
        <f>IF(A27="NO",'T3.10.5 T3.5 MHoop Brace Spt'!$H$33,"NA")</f>
        <v>NA</v>
      </c>
      <c r="AA27" s="575" t="str">
        <f>IF(A27="NO",'T3.10.5 T3.5 MHoop Brace Spt'!$H$34,"NA")</f>
        <v>NA</v>
      </c>
      <c r="AB27" s="572" t="str">
        <f>IF(A27="NO",'T3.10.5 T3.5 MHoop Brace Spt'!$H$35,"NA")</f>
        <v>NA</v>
      </c>
      <c r="AC27" s="578" t="str">
        <f>IF(A27="N/A","",IF('T3.10.5 T3.5 MHoop Brace Spt'!$F$2="composite only","",'T3.10.5 T3.5 MHoop Brace Spt'!E5))</f>
        <v>Steel</v>
      </c>
      <c r="AD27" s="578" t="str">
        <f>IF(A27="N/A","",IF('T3.10.5 T3.5 MHoop Brace Spt'!$F$2="composite only","",'T3.10.5 T3.5 MHoop Brace Spt'!$E$6))</f>
        <v>Round</v>
      </c>
      <c r="AE27" s="577">
        <f>IF(A27="N/A","",IF('T3.10.5 T3.5 MHoop Brace Spt'!$F$2="composite only","",'T3.10.5 T3.5 MHoop Brace Spt'!$E$15))</f>
        <v>25.4</v>
      </c>
      <c r="AF27" s="578">
        <f>IF(A27="N/A","",IF('T3.10.5 T3.5 MHoop Brace Spt'!$F$2="composite only","",'T3.10.5 T3.5 MHoop Brace Spt'!$E$16))</f>
        <v>1.2</v>
      </c>
      <c r="AG27" s="579"/>
      <c r="AH27" s="579"/>
      <c r="AI27" s="579"/>
      <c r="AJ27" s="579"/>
      <c r="AK27" s="579"/>
      <c r="AL27" s="579"/>
      <c r="AM27" s="579"/>
      <c r="AN27" s="579"/>
      <c r="AO27" s="579"/>
      <c r="AP27" s="579"/>
      <c r="AQ27" s="579"/>
      <c r="AR27" s="579"/>
      <c r="AS27" s="579"/>
      <c r="AT27" s="579"/>
      <c r="AU27" s="514"/>
    </row>
    <row r="28" spans="1:47" ht="12.75" customHeight="1">
      <c r="A28" s="1090" t="str">
        <f>IF('T3.11 T3.5 FHoop Bracing'!F2="tubing only",IF(AND('T3.11 T3.5 FHoop Bracing'!E6='T3.11 T3.5 FHoop Bracing'!C6,'T3.11 T3.5 FHoop Bracing'!E15&gt;='T3.11 T3.5 FHoop Bracing'!C15,'T3.11 T3.5 FHoop Bracing'!E16&gt;='T3.11 T3.5 FHoop Bracing'!C16,'T3.11 T3.5 FHoop Bracing'!E5='T3.11 T3.5 FHoop Bracing'!C5),"YES","NO"),"N/A")</f>
        <v>YES</v>
      </c>
      <c r="B28" s="1091"/>
      <c r="C28" s="1090" t="str">
        <f t="shared" si="0"/>
        <v>NO</v>
      </c>
      <c r="D28" s="1091"/>
      <c r="E28" s="1100" t="s">
        <v>85</v>
      </c>
      <c r="F28" s="1093"/>
      <c r="G28" s="1089" t="s">
        <v>86</v>
      </c>
      <c r="H28" s="1089"/>
      <c r="I28" s="1089"/>
      <c r="J28" s="1089"/>
      <c r="K28" s="1089"/>
      <c r="L28" s="1089"/>
      <c r="M28" s="1089"/>
      <c r="N28" s="1089"/>
      <c r="O28" s="1081"/>
      <c r="P28" s="1081"/>
      <c r="Q28" s="1081"/>
      <c r="R28" s="1081"/>
      <c r="S28" s="1082"/>
      <c r="T28" s="655" t="str">
        <f>IF($A$28="NO",'T3.11 T3.5 FHoop Bracing'!$H$27,"NA")</f>
        <v>NA</v>
      </c>
      <c r="U28" s="572" t="str">
        <f>IF($A$28="NO",'T3.11 T3.5 FHoop Bracing'!$H$28,"NA")</f>
        <v>NA</v>
      </c>
      <c r="V28" s="572" t="str">
        <f>IF($A$28="NO",'T3.11 T3.5 FHoop Bracing'!$H$29,"NA")</f>
        <v>NA</v>
      </c>
      <c r="W28" s="572" t="str">
        <f>IF($A$28="NO",'T3.11 T3.5 FHoop Bracing'!$H$30,"NA")</f>
        <v>NA</v>
      </c>
      <c r="X28" s="572" t="str">
        <f>IF($A$28="NO",'T3.11 T3.5 FHoop Bracing'!$H$31,"NA")</f>
        <v>NA</v>
      </c>
      <c r="Y28" s="572" t="str">
        <f>IF($A$28="NO",'T3.11 T3.5 FHoop Bracing'!$H$32,"NA")</f>
        <v>NA</v>
      </c>
      <c r="Z28" s="572" t="str">
        <f>IF($A$28="NO",'T3.11 T3.5 FHoop Bracing'!$H$33,"NA")</f>
        <v>NA</v>
      </c>
      <c r="AA28" s="575" t="str">
        <f>IF($A$28="NO",'T3.11 T3.5 FHoop Bracing'!$H$34,"NA")</f>
        <v>NA</v>
      </c>
      <c r="AB28" s="572" t="str">
        <f>IF($A$28="NO",'T3.11 T3.5 FHoop Bracing'!$H$35,"NA")</f>
        <v>NA</v>
      </c>
      <c r="AC28" s="578" t="str">
        <f>IF(A28="N/A","",IF('T3.11 T3.5 FHoop Bracing'!$F$2="Composite Only","",'T3.11 T3.5 FHoop Bracing'!$E$5))</f>
        <v>Steel</v>
      </c>
      <c r="AD28" s="578" t="str">
        <f>IF(A28="N/A","",IF('T3.11 T3.5 FHoop Bracing'!$F$2="Composite Only","",'T3.11 T3.5 FHoop Bracing'!$E$6))</f>
        <v>Round</v>
      </c>
      <c r="AE28" s="577">
        <f>IF(A28="N/A","",IF('T3.11 T3.5 FHoop Bracing'!$F$2="Composite Only","",'T3.11 T3.5 FHoop Bracing'!$E$15))</f>
        <v>25.4</v>
      </c>
      <c r="AF28" s="578">
        <f>IF(A28="N/A","",IF('T3.11 T3.5 FHoop Bracing'!$F$2="Composite Only","",'T3.11 T3.5 FHoop Bracing'!$E$16))</f>
        <v>1.6</v>
      </c>
      <c r="AG28" s="579"/>
      <c r="AH28" s="579"/>
      <c r="AI28" s="579"/>
      <c r="AJ28" s="579"/>
      <c r="AK28" s="579"/>
      <c r="AL28" s="579"/>
      <c r="AM28" s="579"/>
      <c r="AN28" s="579"/>
      <c r="AO28" s="579"/>
      <c r="AP28" s="579"/>
      <c r="AQ28" s="579"/>
      <c r="AR28" s="579"/>
      <c r="AS28" s="579"/>
      <c r="AT28" s="579"/>
      <c r="AU28" s="514"/>
    </row>
    <row r="29" spans="1:47" ht="12.75" customHeight="1">
      <c r="A29" s="1090" t="str">
        <f>IF(NOT('T3.13 T3.5 Ft Bulkhead'!F2="tubing only"),"N/A",IF(AND('T3.13 T3.5 Ft Bulkhead'!E5='T3.13 T3.5 Ft Bulkhead'!C5,'T3.13 T3.5 Ft Bulkhead'!E17&gt;='T3.13 T3.5 Ft Bulkhead'!C17,'T3.13 T3.5 Ft Bulkhead'!E18&gt;='T3.13 T3.5 Ft Bulkhead'!C18),"YES","NO"))</f>
        <v>YES</v>
      </c>
      <c r="B29" s="1091"/>
      <c r="C29" s="1090" t="str">
        <f t="shared" si="0"/>
        <v>NO</v>
      </c>
      <c r="D29" s="1091"/>
      <c r="E29" s="1100" t="s">
        <v>87</v>
      </c>
      <c r="F29" s="1093"/>
      <c r="G29" s="1089" t="s">
        <v>88</v>
      </c>
      <c r="H29" s="1089"/>
      <c r="I29" s="1089"/>
      <c r="J29" s="1089"/>
      <c r="K29" s="1089"/>
      <c r="L29" s="1089"/>
      <c r="M29" s="1089"/>
      <c r="N29" s="1089"/>
      <c r="O29" s="1081"/>
      <c r="P29" s="1081"/>
      <c r="Q29" s="1081"/>
      <c r="R29" s="1081"/>
      <c r="S29" s="1082"/>
      <c r="T29" s="653" t="str">
        <f>IF($A$29="NO",'T3.13 T3.5 Ft Bulkhead'!$H30,"NA")</f>
        <v>NA</v>
      </c>
      <c r="U29" s="572" t="str">
        <f>IF($A$29="NO",'T3.13 T3.5 Ft Bulkhead'!$H31,"NA")</f>
        <v>NA</v>
      </c>
      <c r="V29" s="572" t="str">
        <f>IF($A$29="NO",'T3.13 T3.5 Ft Bulkhead'!$H32,"NA")</f>
        <v>NA</v>
      </c>
      <c r="W29" s="572" t="str">
        <f>IF($A$29="NO",'T3.13 T3.5 Ft Bulkhead'!$H33,"NA")</f>
        <v>NA</v>
      </c>
      <c r="X29" s="572" t="str">
        <f>IF($A$29="NO",'T3.13 T3.5 Ft Bulkhead'!$H34,"NA")</f>
        <v>NA</v>
      </c>
      <c r="Y29" s="572" t="str">
        <f>IF($A$29="NO",'T3.13 T3.5 Ft Bulkhead'!$H35,"NA")</f>
        <v>NA</v>
      </c>
      <c r="Z29" s="572" t="str">
        <f>IF($A$29="NO",'T3.13 T3.5 Ft Bulkhead'!$H36,"NA")</f>
        <v>NA</v>
      </c>
      <c r="AA29" s="575" t="str">
        <f>IF($A$29="NO",'T3.13 T3.5 Ft Bulkhead'!$H37,"NA")</f>
        <v>NA</v>
      </c>
      <c r="AB29" s="572" t="str">
        <f>IF($A$29="NO",'T3.13 T3.5 Ft Bulkhead'!$H38,"NA")</f>
        <v>NA</v>
      </c>
      <c r="AC29" s="578" t="str">
        <f>IF(A29="N/A","",IF('T3.13 T3.5 Ft Bulkhead'!$F$2="Composite only","",'T3.13 T3.5 Ft Bulkhead'!$E$5))</f>
        <v>Steel</v>
      </c>
      <c r="AD29" s="578" t="str">
        <f>IF(A29="N/A","",IF('T3.13 T3.5 Ft Bulkhead'!$F$2="Composite only","",'T3.13 T3.5 Ft Bulkhead'!$E$6))</f>
        <v>Round</v>
      </c>
      <c r="AE29" s="577">
        <f>IF(A29="N/A","",IF('T3.13 T3.5 Ft Bulkhead'!$F$2="Composite only","",'T3.13 T3.5 Ft Bulkhead'!$E$18))</f>
        <v>25.4</v>
      </c>
      <c r="AF29" s="578">
        <f>IF(A29="N/A","",IF('T3.13 T3.5 Ft Bulkhead'!$F$2="Composite only","",'T3.13 T3.5 Ft Bulkhead'!$E$19))</f>
        <v>1.6</v>
      </c>
      <c r="AG29" s="579"/>
      <c r="AH29" s="579"/>
      <c r="AI29" s="579"/>
      <c r="AJ29" s="579"/>
      <c r="AK29" s="579"/>
      <c r="AL29" s="579"/>
      <c r="AM29" s="579"/>
      <c r="AN29" s="579"/>
      <c r="AO29" s="579"/>
      <c r="AP29" s="579"/>
      <c r="AQ29" s="579"/>
      <c r="AR29" s="579"/>
      <c r="AS29" s="579"/>
      <c r="AT29" s="579"/>
      <c r="AU29" s="514"/>
    </row>
    <row r="30" spans="1:47" ht="12.75" customHeight="1">
      <c r="A30" s="1090" t="str">
        <f>IF(NOT('T3.14 T3.5 FBH Spt Structure'!F2="tubing only"),"N/A",IF('T3.14 T3.5 FBH Spt Structure'!G17="YES","YES","NO"))</f>
        <v>YES</v>
      </c>
      <c r="B30" s="1091"/>
      <c r="C30" s="1090" t="str">
        <f t="shared" si="0"/>
        <v>NO</v>
      </c>
      <c r="D30" s="1091"/>
      <c r="E30" s="1101" t="s">
        <v>89</v>
      </c>
      <c r="F30" s="1102"/>
      <c r="G30" s="1157" t="s">
        <v>90</v>
      </c>
      <c r="H30" s="1157"/>
      <c r="I30" s="1157"/>
      <c r="J30" s="1157"/>
      <c r="K30" s="1157"/>
      <c r="L30" s="1157"/>
      <c r="M30" s="1157"/>
      <c r="N30" s="1157"/>
      <c r="O30" s="1158"/>
      <c r="P30" s="1158"/>
      <c r="Q30" s="1158"/>
      <c r="R30" s="1158"/>
      <c r="S30" s="1159"/>
      <c r="T30" s="656" t="str">
        <f>IF($A$30="NO",'T3.14 T3.5 FBH Spt Structure'!$K$27,"NA")</f>
        <v>NA</v>
      </c>
      <c r="U30" s="582" t="str">
        <f>IF($A$30="NO",'T3.14 T3.5 FBH Spt Structure'!$K$28,"NA")</f>
        <v>NA</v>
      </c>
      <c r="V30" s="582" t="str">
        <f>IF($A$30="NO",'T3.14 T3.5 FBH Spt Structure'!$K$29,"NA")</f>
        <v>NA</v>
      </c>
      <c r="W30" s="582" t="str">
        <f>IF($A$30="NO",'T3.14 T3.5 FBH Spt Structure'!$K$30,"NA")</f>
        <v>NA</v>
      </c>
      <c r="X30" s="582" t="str">
        <f>IF($A$30="NO",'T3.14 T3.5 FBH Spt Structure'!$K$31,"NA")</f>
        <v>NA</v>
      </c>
      <c r="Y30" s="582" t="str">
        <f>IF($A$30="NO",'T3.14 T3.5 FBH Spt Structure'!$K$32,"NA")</f>
        <v>NA</v>
      </c>
      <c r="Z30" s="582" t="str">
        <f>IF($A$30="NO",'T3.14 T3.5 FBH Spt Structure'!$K$33,"NA")</f>
        <v>NA</v>
      </c>
      <c r="AA30" s="575" t="str">
        <f>IF($A$30="NO",'T3.14 T3.5 FBH Spt Structure'!$K$34,"NA")</f>
        <v>NA</v>
      </c>
      <c r="AB30" s="582" t="str">
        <f>IF($A$30="NO",'T3.14 T3.5 FBH Spt Structure'!$K$35,"NA")</f>
        <v>NA</v>
      </c>
      <c r="AC30" s="583" t="str">
        <f>IF('T3.14 T3.5 FBH Spt Structure'!$F$2="tubing only",'T3.14 T3.5 FBH Spt Structure'!$E$5,"")</f>
        <v>Steel</v>
      </c>
      <c r="AD30" s="583" t="str">
        <f>IF('T3.14 T3.5 FBH Spt Structure'!$F$2="tubing only",'T3.14 T3.5 FBH Spt Structure'!$E$6,"")</f>
        <v>Round</v>
      </c>
      <c r="AE30" s="584">
        <f>IF('T3.14 T3.5 FBH Spt Structure'!$F$2="tubing only",'T3.14 T3.5 FBH Spt Structure'!$E$15,"")</f>
        <v>25.4</v>
      </c>
      <c r="AF30" s="583">
        <f>IF('T3.14 T3.5 FBH Spt Structure'!$F$2="tubing only",'T3.14 T3.5 FBH Spt Structure'!$E$16,"")</f>
        <v>1.2</v>
      </c>
      <c r="AG30" s="583" t="str">
        <f>IF('T3.14 T3.5 FBH Spt Structure'!$F$2="tubing only",IF('T3.14 T3.5 FBH Spt Structure'!$F$14&gt;0,'T3.14 T3.5 FBH Spt Structure'!$F$5,""),"")</f>
        <v/>
      </c>
      <c r="AH30" s="583" t="str">
        <f>IF('T3.14 T3.5 FBH Spt Structure'!$F$2="tubing only",IF('T3.14 T3.5 FBH Spt Structure'!$F$14&gt;0,'T3.14 T3.5 FBH Spt Structure'!$F$6,""),"")</f>
        <v/>
      </c>
      <c r="AI30" s="584" t="str">
        <f>IF('T3.14 T3.5 FBH Spt Structure'!$F$2="tubing only",IF('T3.14 T3.5 FBH Spt Structure'!$F$14&gt;0,'T3.14 T3.5 FBH Spt Structure'!$F$15,""),"")</f>
        <v/>
      </c>
      <c r="AJ30" s="583" t="str">
        <f>IF('T3.14 T3.5 FBH Spt Structure'!$F$2="tubing only",IF('T3.14 T3.5 FBH Spt Structure'!$F$14&gt;0,'T3.14 T3.5 FBH Spt Structure'!$F$16,""),"")</f>
        <v/>
      </c>
      <c r="AK30" s="583" t="str">
        <f>IF('T3.14 T3.5 FBH Spt Structure'!$F$2="tubing only",IF('T3.14 T3.5 FBH Spt Structure'!$G$14&gt;0,'T3.14 T3.5 FBH Spt Structure'!$G$5,""),"")</f>
        <v/>
      </c>
      <c r="AL30" s="583" t="str">
        <f>IF('T3.14 T3.5 FBH Spt Structure'!$F$2="tubing only",IF('T3.14 T3.5 FBH Spt Structure'!$G$14&gt;0,'T3.14 T3.5 FBH Spt Structure'!$G$6,""),"")</f>
        <v/>
      </c>
      <c r="AM30" s="584" t="str">
        <f>IF('T3.14 T3.5 FBH Spt Structure'!$F$2="tubing only",IF('T3.14 T3.5 FBH Spt Structure'!$G$14&gt;0,'T3.14 T3.5 FBH Spt Structure'!$G$15,""),"")</f>
        <v/>
      </c>
      <c r="AN30" s="583" t="str">
        <f>IF('T3.14 T3.5 FBH Spt Structure'!$F$2="tubing only",IF('T3.14 T3.5 FBH Spt Structure'!$G$14&gt;0,'T3.14 T3.5 FBH Spt Structure'!$G$16,""),"")</f>
        <v/>
      </c>
      <c r="AO30" s="583"/>
      <c r="AP30" s="584"/>
      <c r="AQ30" s="583"/>
      <c r="AR30" s="583"/>
      <c r="AS30" s="585"/>
      <c r="AT30" s="586"/>
      <c r="AU30" s="514"/>
    </row>
    <row r="31" spans="1:47" ht="12.75" customHeight="1">
      <c r="A31" s="1090" t="str">
        <f>IF(NOT('T3.15 T3.5 SIS'!F2="tubing only"),"N/A",IF('T3.15 T3.5 SIS'!G17="YES","YES","NO"))</f>
        <v>YES</v>
      </c>
      <c r="B31" s="1091"/>
      <c r="C31" s="1090" t="str">
        <f t="shared" si="0"/>
        <v>NO</v>
      </c>
      <c r="D31" s="1091"/>
      <c r="E31" s="1100" t="s">
        <v>91</v>
      </c>
      <c r="F31" s="1093"/>
      <c r="G31" s="1089" t="s">
        <v>92</v>
      </c>
      <c r="H31" s="1089"/>
      <c r="I31" s="1089"/>
      <c r="J31" s="1089"/>
      <c r="K31" s="1089"/>
      <c r="L31" s="1089"/>
      <c r="M31" s="1089"/>
      <c r="N31" s="1089"/>
      <c r="O31" s="1081"/>
      <c r="P31" s="1081"/>
      <c r="Q31" s="1081"/>
      <c r="R31" s="1081"/>
      <c r="S31" s="1082"/>
      <c r="T31" s="653" t="str">
        <f>IF($A$31="NO",'T3.15 T3.5 SIS'!$L$27,"NA")</f>
        <v>NA</v>
      </c>
      <c r="U31" s="572" t="str">
        <f>IF($A$31="NO",'T3.15 T3.5 SIS'!$L$28,"NA")</f>
        <v>NA</v>
      </c>
      <c r="V31" s="572" t="str">
        <f>IF($A$31="NO",'T3.15 T3.5 SIS'!$L$29,"NA")</f>
        <v>NA</v>
      </c>
      <c r="W31" s="572" t="str">
        <f>IF($A$31="NO",'T3.15 T3.5 SIS'!$L$30,"NA")</f>
        <v>NA</v>
      </c>
      <c r="X31" s="572" t="str">
        <f>IF($A$31="NO",'T3.15 T3.5 SIS'!$L$31,"NA")</f>
        <v>NA</v>
      </c>
      <c r="Y31" s="572" t="str">
        <f>IF($A$31="NO",'T3.15 T3.5 SIS'!$L$32,"NA")</f>
        <v>NA</v>
      </c>
      <c r="Z31" s="572" t="str">
        <f>IF($A$31="NO",'T3.15 T3.5 SIS'!$L$33,"NA")</f>
        <v>NA</v>
      </c>
      <c r="AA31" s="575" t="str">
        <f>IF($A$31="NO",'T3.15 T3.5 SIS'!$L$34,"NA")</f>
        <v>NA</v>
      </c>
      <c r="AB31" s="572" t="str">
        <f>IF($A$31="NO",'T3.15 T3.5 SIS'!$L$35,"NA")</f>
        <v>NA</v>
      </c>
      <c r="AC31" s="578" t="str">
        <f>IF('T3.15 T3.5 SIS'!$F$2="tubing only",'T3.15 T3.5 SIS'!$E$5,"")</f>
        <v>Steel</v>
      </c>
      <c r="AD31" s="578" t="str">
        <f>IF('T3.15 T3.5 SIS'!$F$2="tubing only",'T3.15 T3.5 SIS'!$E$6,"")</f>
        <v>Round</v>
      </c>
      <c r="AE31" s="577">
        <f>IF('T3.15 T3.5 SIS'!$F$2="tubing only",'T3.15 T3.5 SIS'!$E$15,"")</f>
        <v>25.4</v>
      </c>
      <c r="AF31" s="578">
        <f>IF('T3.15 T3.5 SIS'!$F$2="tubing only",'T3.15 T3.5 SIS'!$E$16,"")</f>
        <v>1.6</v>
      </c>
      <c r="AG31" s="578" t="str">
        <f>IF('T3.15 T3.5 SIS'!$F$2="tubing only",IF('T3.15 T3.5 SIS'!$F$14&gt;0,'T3.15 T3.5 SIS'!$F$5,""),"")</f>
        <v/>
      </c>
      <c r="AH31" s="578" t="str">
        <f>IF('T3.15 T3.5 SIS'!$F$2="tubing only",IF('T3.15 T3.5 SIS'!$F$14&gt;0,'T3.15 T3.5 SIS'!$F$6,""),"")</f>
        <v/>
      </c>
      <c r="AI31" s="577" t="str">
        <f>IF('T3.15 T3.5 SIS'!$F$2="tubing only",IF('T3.15 T3.5 SIS'!$F$14&gt;0,'T3.15 T3.5 SIS'!$F$15,""),"")</f>
        <v/>
      </c>
      <c r="AJ31" s="578" t="str">
        <f>IF('T3.15 T3.5 SIS'!$F$2="tubing only",IF('T3.15 T3.5 SIS'!$F$14&gt;0,'T3.15 T3.5 SIS'!$F$16,""),"")</f>
        <v/>
      </c>
      <c r="AK31" s="578" t="str">
        <f>IF('T3.15 T3.5 SIS'!$F$2="tubing only",IF('T3.15 T3.5 SIS'!$G$14&gt;0,'T3.15 T3.5 SIS'!$G$5,""),"")</f>
        <v/>
      </c>
      <c r="AL31" s="578" t="str">
        <f>IF('T3.15 T3.5 SIS'!$F$2="tubing only",IF('T3.15 T3.5 SIS'!$G$14&gt;0,'T3.15 T3.5 SIS'!$G$6,""),"")</f>
        <v/>
      </c>
      <c r="AM31" s="577" t="str">
        <f>IF('T3.15 T3.5 SIS'!$F$2="tubing only",IF('T3.15 T3.5 SIS'!$G$14&gt;0,'T3.15 T3.5 SIS'!$G$15,""),"")</f>
        <v/>
      </c>
      <c r="AN31" s="578" t="str">
        <f>IF('T3.15 T3.5 SIS'!$F$2="tubing only",IF('T3.15 T3.5 SIS'!$G$14&gt;0,'T3.15 T3.5 SIS'!$G$16,""),"")</f>
        <v/>
      </c>
      <c r="AO31" s="581"/>
      <c r="AP31" s="580"/>
      <c r="AQ31" s="581"/>
      <c r="AR31" s="581"/>
      <c r="AS31" s="587"/>
      <c r="AT31" s="587"/>
      <c r="AU31" s="514"/>
    </row>
    <row r="32" spans="1:47" ht="12.75" customHeight="1">
      <c r="A32" s="1090" t="str">
        <f>IF(AND('T4.5 Shoulder Harness Bar'!F2="tubing only",'T4.5 Shoulder Harness Bar'!E5='T4.5 Shoulder Harness Bar'!C5,'T4.5 Shoulder Harness Bar'!E15&gt;='T4.5 Shoulder Harness Bar'!C15,'T4.5 Shoulder Harness Bar'!E16&gt;='T4.5 Shoulder Harness Bar'!C16),"YES","NO")</f>
        <v>YES</v>
      </c>
      <c r="B32" s="1091"/>
      <c r="C32" s="1090" t="str">
        <f>IF(A32="N/A","N/A",IF(A32="YES","NO","YES"))</f>
        <v>NO</v>
      </c>
      <c r="D32" s="1091"/>
      <c r="E32" s="1100" t="s">
        <v>93</v>
      </c>
      <c r="F32" s="1093"/>
      <c r="G32" s="1089" t="s">
        <v>94</v>
      </c>
      <c r="H32" s="1089"/>
      <c r="I32" s="1089"/>
      <c r="J32" s="1089"/>
      <c r="K32" s="1089"/>
      <c r="L32" s="1089"/>
      <c r="M32" s="1089"/>
      <c r="N32" s="1089"/>
      <c r="O32" s="1081"/>
      <c r="P32" s="1081"/>
      <c r="Q32" s="1081"/>
      <c r="R32" s="1081"/>
      <c r="S32" s="1082"/>
      <c r="T32" s="653" t="str">
        <f>IF(A32="YES","NA",'T4.5 Shoulder Harness Bar'!H29)</f>
        <v>NA</v>
      </c>
      <c r="U32" s="572" t="str">
        <f>IF(A32="YES","NA",'T4.5 Shoulder Harness Bar'!H30)</f>
        <v>NA</v>
      </c>
      <c r="V32" s="572" t="str">
        <f>IF(A32="YES","NA",'T4.5 Shoulder Harness Bar'!H31)</f>
        <v>NA</v>
      </c>
      <c r="W32" s="572" t="str">
        <f>IF(A32="YES","NA",'T4.5 Shoulder Harness Bar'!H32)</f>
        <v>NA</v>
      </c>
      <c r="X32" s="572" t="str">
        <f>IF(A32="YES","NA",'T4.5 Shoulder Harness Bar'!H33)</f>
        <v>NA</v>
      </c>
      <c r="Y32" s="572" t="str">
        <f>IF(A32="YES","NA",'T4.5 Shoulder Harness Bar'!H34)</f>
        <v>NA</v>
      </c>
      <c r="Z32" s="572" t="str">
        <f>IF(A32="YES","NA",'T4.5 Shoulder Harness Bar'!H35)</f>
        <v>NA</v>
      </c>
      <c r="AA32" s="575" t="str">
        <f>IF(A32="YES","NA",'T4.5 Shoulder Harness Bar'!H36)</f>
        <v>NA</v>
      </c>
      <c r="AB32" s="572" t="str">
        <f>IF(A32="YES","NA",'T4.5 Shoulder Harness Bar'!H37)</f>
        <v>NA</v>
      </c>
      <c r="AC32" s="578" t="str">
        <f>IF('T4.5 Shoulder Harness Bar'!F2="composite only","",'T4.5 Shoulder Harness Bar'!E5)</f>
        <v>Steel</v>
      </c>
      <c r="AD32" s="578" t="str">
        <f>IF('T4.5 Shoulder Harness Bar'!F2="composite only","",'T4.5 Shoulder Harness Bar'!E6)</f>
        <v>Round</v>
      </c>
      <c r="AE32" s="577">
        <f>IF('T4.5 Shoulder Harness Bar'!F2="composite only","",'T4.5 Shoulder Harness Bar'!E15)</f>
        <v>40</v>
      </c>
      <c r="AF32" s="578">
        <f>IF('T4.5 Shoulder Harness Bar'!F2="composite only","",'T4.5 Shoulder Harness Bar'!E16)</f>
        <v>2.5</v>
      </c>
      <c r="AG32" s="579"/>
      <c r="AH32" s="579"/>
      <c r="AI32" s="579"/>
      <c r="AJ32" s="579"/>
      <c r="AK32" s="579"/>
      <c r="AL32" s="579"/>
      <c r="AM32" s="579"/>
      <c r="AN32" s="579"/>
      <c r="AO32" s="578" t="str">
        <f>IF('T4.5 Shoulder Harness Bar'!F2="tubing only","",'T4.5 Shoulder Harness Bar'!F5)</f>
        <v/>
      </c>
      <c r="AP32" s="577" t="str">
        <f>IF('T4.5 Shoulder Harness Bar'!F2="tubing only","",'T4.5 Shoulder Harness Bar'!F20)</f>
        <v/>
      </c>
      <c r="AQ32" s="578" t="str">
        <f>IF('T4.5 Shoulder Harness Bar'!$F$2="tubing only","",'T4.5 Shoulder Harness Bar'!F22)</f>
        <v/>
      </c>
      <c r="AR32" s="578" t="str">
        <f>IF('T4.5 Shoulder Harness Bar'!$F$2="tubing only","",'T4.5 Shoulder Harness Bar'!F23)</f>
        <v/>
      </c>
      <c r="AS32" s="586" t="str">
        <f>IF('T4.5 Shoulder Harness Bar'!F2="tubing only","",'T4.5 Shoulder Harness Bar'!F24)</f>
        <v/>
      </c>
      <c r="AT32" s="586"/>
      <c r="AU32" s="514"/>
    </row>
    <row r="33" spans="1:47" ht="12.75" customHeight="1">
      <c r="A33" s="1090" t="str">
        <f>IF('T3.17.3 IA AI Plate'!D23="YES","YES","NO")</f>
        <v>YES</v>
      </c>
      <c r="B33" s="1091"/>
      <c r="C33" s="1090" t="str">
        <f>IF(A33="N/A","N/A",IF(A33="YES","NO","YES"))</f>
        <v>NO</v>
      </c>
      <c r="D33" s="1091"/>
      <c r="E33" s="1093" t="s">
        <v>95</v>
      </c>
      <c r="F33" s="1093"/>
      <c r="G33" s="1089" t="s">
        <v>96</v>
      </c>
      <c r="H33" s="1089"/>
      <c r="I33" s="1089"/>
      <c r="J33" s="1089"/>
      <c r="K33" s="1089"/>
      <c r="L33" s="1089"/>
      <c r="M33" s="1089"/>
      <c r="N33" s="1089"/>
      <c r="O33" s="1081"/>
      <c r="P33" s="1081"/>
      <c r="Q33" s="1081"/>
      <c r="R33" s="1081"/>
      <c r="S33" s="1082"/>
      <c r="T33" s="653" t="str">
        <f>IF(A33="YES","NA",IF('T3.17.3 IA AI Plate'!$D$23="NO","CH"))</f>
        <v>NA</v>
      </c>
      <c r="U33" s="579"/>
      <c r="V33" s="579"/>
      <c r="W33" s="579"/>
      <c r="X33" s="579"/>
      <c r="Y33" s="579"/>
      <c r="Z33" s="579"/>
      <c r="AA33" s="579"/>
      <c r="AB33" s="579"/>
      <c r="AC33" s="579"/>
      <c r="AD33" s="579"/>
      <c r="AE33" s="579"/>
      <c r="AF33" s="579"/>
      <c r="AG33" s="579"/>
      <c r="AH33" s="579"/>
      <c r="AI33" s="579"/>
      <c r="AJ33" s="579"/>
      <c r="AK33" s="579"/>
      <c r="AL33" s="579"/>
      <c r="AM33" s="579"/>
      <c r="AN33" s="579"/>
      <c r="AO33" s="579"/>
      <c r="AP33" s="579"/>
      <c r="AQ33" s="579"/>
      <c r="AR33" s="579"/>
      <c r="AS33" s="579"/>
      <c r="AT33" s="579"/>
      <c r="AU33" s="514"/>
    </row>
    <row r="34" spans="1:47" ht="12.75" customHeight="1">
      <c r="A34" s="1094" t="str">
        <f>IF('T3.11 T3.5 FHoop Bracing'!F2="tubing only","N/A","NO")</f>
        <v>N/A</v>
      </c>
      <c r="B34" s="1095"/>
      <c r="C34" s="1094" t="str">
        <f t="shared" si="0"/>
        <v>N/A</v>
      </c>
      <c r="D34" s="1095"/>
      <c r="E34" s="1100" t="s">
        <v>97</v>
      </c>
      <c r="F34" s="1093"/>
      <c r="G34" s="1089" t="s">
        <v>98</v>
      </c>
      <c r="H34" s="1089"/>
      <c r="I34" s="1089"/>
      <c r="J34" s="1089"/>
      <c r="K34" s="1089"/>
      <c r="L34" s="1089"/>
      <c r="M34" s="1089"/>
      <c r="N34" s="1089"/>
      <c r="O34" s="1081"/>
      <c r="P34" s="1081"/>
      <c r="Q34" s="1081"/>
      <c r="R34" s="1081"/>
      <c r="S34" s="1082"/>
      <c r="T34" s="655" t="str">
        <f>IF($A$34="NO",'T3.11 T3.5 FHoop Bracing'!$H$27,"NA")</f>
        <v>NA</v>
      </c>
      <c r="U34" s="572" t="str">
        <f>IF($A$34="NO",'T3.11 T3.5 FHoop Bracing'!$H$28,"NA")</f>
        <v>NA</v>
      </c>
      <c r="V34" s="572" t="str">
        <f>IF($A$34="NO",'T3.11 T3.5 FHoop Bracing'!$H$29,"NA")</f>
        <v>NA</v>
      </c>
      <c r="W34" s="572" t="str">
        <f>IF($A$34="NO",'T3.11 T3.5 FHoop Bracing'!$H$30,"NA")</f>
        <v>NA</v>
      </c>
      <c r="X34" s="572" t="str">
        <f>IF($A$34="NO",'T3.11 T3.5 FHoop Bracing'!$H$31,"NA")</f>
        <v>NA</v>
      </c>
      <c r="Y34" s="572" t="str">
        <f>IF($A$34="NO",'T3.11 T3.5 FHoop Bracing'!$H$32,"NA")</f>
        <v>NA</v>
      </c>
      <c r="Z34" s="572" t="str">
        <f>IF($A$34="NO",'T3.11 T3.5 FHoop Bracing'!$H$33,"NA")</f>
        <v>NA</v>
      </c>
      <c r="AA34" s="575" t="str">
        <f>IF($A$34="NO",'T3.11 T3.5 FHoop Bracing'!$H$34,"NA")</f>
        <v>NA</v>
      </c>
      <c r="AB34" s="572" t="str">
        <f>IF($A$34="NO",'T3.11 T3.5 FHoop Bracing'!$H$35,"NA")</f>
        <v>NA</v>
      </c>
      <c r="AC34" s="578" t="str">
        <f>IF('T3.11 T3.5 FHoop Bracing'!$F$2="tubing Only","",'T3.11 T3.5 FHoop Bracing'!$E$5)</f>
        <v/>
      </c>
      <c r="AD34" s="578" t="str">
        <f>IF('T3.11 T3.5 FHoop Bracing'!$F$2="tubing Only","",'T3.11 T3.5 FHoop Bracing'!$E$6)</f>
        <v/>
      </c>
      <c r="AE34" s="577" t="str">
        <f>IF('T3.11 T3.5 FHoop Bracing'!$F$2="tubing Only","",'T3.11 T3.5 FHoop Bracing'!$E$15)</f>
        <v/>
      </c>
      <c r="AF34" s="578" t="str">
        <f>IF('T3.11 T3.5 FHoop Bracing'!$F$2="tubing Only","",'T3.11 T3.5 FHoop Bracing'!$E$16)</f>
        <v/>
      </c>
      <c r="AG34" s="579"/>
      <c r="AH34" s="579"/>
      <c r="AI34" s="579"/>
      <c r="AJ34" s="579"/>
      <c r="AK34" s="579"/>
      <c r="AL34" s="579"/>
      <c r="AM34" s="579"/>
      <c r="AN34" s="579"/>
      <c r="AO34" s="578" t="str">
        <f>IF('T3.11 T3.5 FHoop Bracing'!$F$2="tubing Only","",'T3.11 T3.5 FHoop Bracing'!$F$5)</f>
        <v/>
      </c>
      <c r="AP34" s="577" t="str">
        <f>IF('T3.11 T3.5 FHoop Bracing'!$F$2="tubing Only","",'T3.11 T3.5 FHoop Bracing'!$F$18)</f>
        <v/>
      </c>
      <c r="AQ34" s="578" t="str">
        <f>IF('T3.11 T3.5 FHoop Bracing'!$F$2="tubing Only","",'T3.11 T3.5 FHoop Bracing'!$F$20)</f>
        <v/>
      </c>
      <c r="AR34" s="578" t="str">
        <f>IF('T3.11 T3.5 FHoop Bracing'!$F$2="tubing Only","",'T3.11 T3.5 FHoop Bracing'!$F$20)</f>
        <v/>
      </c>
      <c r="AS34" s="586" t="str">
        <f>IF('T3.11 T3.5 FHoop Bracing'!$F$2="tubing Only","",'T3.11 T3.5 FHoop Bracing'!$F$22)</f>
        <v/>
      </c>
      <c r="AT34" s="586"/>
      <c r="AU34" s="514"/>
    </row>
    <row r="35" spans="1:47" ht="12.75" customHeight="1">
      <c r="A35" s="1094" t="str">
        <f>IF('T3.13 T3.5 Ft Bulkhead'!F2="tubing only","N/A","NO")</f>
        <v>N/A</v>
      </c>
      <c r="B35" s="1095"/>
      <c r="C35" s="1094" t="str">
        <f t="shared" si="0"/>
        <v>N/A</v>
      </c>
      <c r="D35" s="1095"/>
      <c r="E35" s="1093" t="s">
        <v>99</v>
      </c>
      <c r="F35" s="1093"/>
      <c r="G35" s="1089" t="s">
        <v>100</v>
      </c>
      <c r="H35" s="1089"/>
      <c r="I35" s="1089"/>
      <c r="J35" s="1089"/>
      <c r="K35" s="1089"/>
      <c r="L35" s="1089"/>
      <c r="M35" s="1089"/>
      <c r="N35" s="1089"/>
      <c r="O35" s="1081"/>
      <c r="P35" s="1081"/>
      <c r="Q35" s="1081"/>
      <c r="R35" s="1081"/>
      <c r="S35" s="1082"/>
      <c r="T35" s="653" t="str">
        <f>IF($A$35="NO",'T3.13 T3.5 Ft Bulkhead'!$H30,"NA")</f>
        <v>NA</v>
      </c>
      <c r="U35" s="572" t="str">
        <f>IF($A$35="NO",'T3.13 T3.5 Ft Bulkhead'!$H31,"NA")</f>
        <v>NA</v>
      </c>
      <c r="V35" s="572" t="str">
        <f>IF($A$35="NO",'T3.13 T3.5 Ft Bulkhead'!$H32,"NA")</f>
        <v>NA</v>
      </c>
      <c r="W35" s="572" t="str">
        <f>IF($A$35="NO",'T3.13 T3.5 Ft Bulkhead'!$H33,"NA")</f>
        <v>NA</v>
      </c>
      <c r="X35" s="572" t="str">
        <f>IF($A$35="NO",'T3.13 T3.5 Ft Bulkhead'!$H34,"NA")</f>
        <v>NA</v>
      </c>
      <c r="Y35" s="572" t="str">
        <f>IF($A$35="NO",'T3.13 T3.5 Ft Bulkhead'!$H35,"NA")</f>
        <v>NA</v>
      </c>
      <c r="Z35" s="572" t="str">
        <f>IF($A$35="NO",'T3.13 T3.5 Ft Bulkhead'!$H36,"NA")</f>
        <v>NA</v>
      </c>
      <c r="AA35" s="575" t="str">
        <f>IF($A$35="NO",'T3.13 T3.5 Ft Bulkhead'!$H37,"NA")</f>
        <v>NA</v>
      </c>
      <c r="AB35" s="572" t="str">
        <f>IF($A$35="NO",'T3.13 T3.5 Ft Bulkhead'!$H38,"NA")</f>
        <v>NA</v>
      </c>
      <c r="AC35" s="578" t="str">
        <f>IF('T3.13 T3.5 Ft Bulkhead'!$F$2="tubes + Composite",'T3.13 T3.5 Ft Bulkhead'!$E$5,"")</f>
        <v/>
      </c>
      <c r="AD35" s="578" t="str">
        <f>IF('T3.13 T3.5 Ft Bulkhead'!$F$2="tubes + composite",'T3.13 T3.5 Ft Bulkhead'!$E$6,"")</f>
        <v/>
      </c>
      <c r="AE35" s="577" t="str">
        <f>IF('T3.13 T3.5 Ft Bulkhead'!$F$2="tubes + composite",'T3.13 T3.5 Ft Bulkhead'!$E$18,"")</f>
        <v/>
      </c>
      <c r="AF35" s="578" t="str">
        <f>IF('T3.13 T3.5 Ft Bulkhead'!$F$2="tubes + composite",'T3.13 T3.5 Ft Bulkhead'!$E$19,"")</f>
        <v/>
      </c>
      <c r="AG35" s="579"/>
      <c r="AH35" s="579"/>
      <c r="AI35" s="579"/>
      <c r="AJ35" s="579"/>
      <c r="AK35" s="579"/>
      <c r="AL35" s="579"/>
      <c r="AM35" s="579"/>
      <c r="AN35" s="579"/>
      <c r="AO35" s="578" t="str">
        <f>IF('T3.13 T3.5 Ft Bulkhead'!$F$2="tubing only","",'T3.13 T3.5 Ft Bulkhead'!$F$5)</f>
        <v/>
      </c>
      <c r="AP35" s="577" t="str">
        <f>IF('T3.13 T3.5 Ft Bulkhead'!$F$2="tubing only","",'T3.13 T3.5 Ft Bulkhead'!$F$21)</f>
        <v/>
      </c>
      <c r="AQ35" s="578" t="str">
        <f>IF('T3.13 T3.5 Ft Bulkhead'!$F$2="tubing only","",'T3.13 T3.5 Ft Bulkhead'!$F$23)</f>
        <v/>
      </c>
      <c r="AR35" s="578" t="str">
        <f>IF('T3.13 T3.5 Ft Bulkhead'!$F$2="tubing only","",'T3.13 T3.5 Ft Bulkhead'!$F$24)</f>
        <v/>
      </c>
      <c r="AS35" s="586" t="str">
        <f>IF('T3.13 T3.5 Ft Bulkhead'!$F$2="tubing only","",'T3.13 T3.5 Ft Bulkhead'!$F$25)</f>
        <v/>
      </c>
      <c r="AT35" s="586"/>
      <c r="AU35" s="514"/>
    </row>
    <row r="36" spans="1:47" ht="12.75" customHeight="1">
      <c r="A36" s="1094" t="str">
        <f>IF('T3.14 T3.5 FBH Spt Structure'!F2="tubing only","N/A","NO")</f>
        <v>N/A</v>
      </c>
      <c r="B36" s="1095"/>
      <c r="C36" s="1094" t="str">
        <f t="shared" ref="C36:C47" si="1">IF(A36="N/A","N/A",IF(A36="YES","NO","YES"))</f>
        <v>N/A</v>
      </c>
      <c r="D36" s="1095"/>
      <c r="E36" s="1093" t="s">
        <v>101</v>
      </c>
      <c r="F36" s="1093"/>
      <c r="G36" s="1089" t="s">
        <v>102</v>
      </c>
      <c r="H36" s="1089"/>
      <c r="I36" s="1089"/>
      <c r="J36" s="1089"/>
      <c r="K36" s="1089"/>
      <c r="L36" s="1089"/>
      <c r="M36" s="1089"/>
      <c r="N36" s="1089"/>
      <c r="O36" s="1081"/>
      <c r="P36" s="1081"/>
      <c r="Q36" s="1081"/>
      <c r="R36" s="1081"/>
      <c r="S36" s="1082"/>
      <c r="T36" s="653" t="str">
        <f>IF($A$36="NO",'T3.14 T3.5 FBH Spt Structure'!$K$27,"NA")</f>
        <v>NA</v>
      </c>
      <c r="U36" s="572" t="str">
        <f>IF($A$36="NO",'T3.14 T3.5 FBH Spt Structure'!$K$28,"NA")</f>
        <v>NA</v>
      </c>
      <c r="V36" s="572" t="str">
        <f>IF($A$36="NO",'T3.14 T3.5 FBH Spt Structure'!$K$29,"NA")</f>
        <v>NA</v>
      </c>
      <c r="W36" s="572" t="str">
        <f>IF($A$36="NO",'T3.14 T3.5 FBH Spt Structure'!$K$30,"NA")</f>
        <v>NA</v>
      </c>
      <c r="X36" s="572" t="str">
        <f>IF($A$36="NO",'T3.14 T3.5 FBH Spt Structure'!$K$31,"NA")</f>
        <v>NA</v>
      </c>
      <c r="Y36" s="572" t="str">
        <f>IF($A$36="NO",'T3.14 T3.5 FBH Spt Structure'!$K$32,"NA")</f>
        <v>NA</v>
      </c>
      <c r="Z36" s="572" t="str">
        <f>IF($A$36="NO",'T3.14 T3.5 FBH Spt Structure'!$K$33,"NA")</f>
        <v>NA</v>
      </c>
      <c r="AA36" s="575" t="str">
        <f>IF($A$36="NO",'T3.14 T3.5 FBH Spt Structure'!$K$34,"NA")</f>
        <v>NA</v>
      </c>
      <c r="AB36" s="572" t="str">
        <f>IF($A$36="NO",'T3.14 T3.5 FBH Spt Structure'!$K$35,"NA")</f>
        <v>NA</v>
      </c>
      <c r="AC36" s="578" t="str">
        <f>IF('T3.14 T3.5 FBH Spt Structure'!$F$2="Tubes + composite",'T3.14 T3.5 FBH Spt Structure'!$E$5,"")</f>
        <v/>
      </c>
      <c r="AD36" s="578" t="str">
        <f>IF('T3.14 T3.5 FBH Spt Structure'!$F$2="Tubes + composite",'T3.14 T3.5 FBH Spt Structure'!$E$6,"")</f>
        <v/>
      </c>
      <c r="AE36" s="577" t="str">
        <f>IF('T3.14 T3.5 FBH Spt Structure'!$F$2="Tubes + composite",'T3.14 T3.5 FBH Spt Structure'!$E$15,"")</f>
        <v/>
      </c>
      <c r="AF36" s="578" t="str">
        <f>IF('T3.14 T3.5 FBH Spt Structure'!$F$2="Tubes + composite",'T3.14 T3.5 FBH Spt Structure'!$E$16,"")</f>
        <v/>
      </c>
      <c r="AG36" s="578" t="str">
        <f>IF('T3.14 T3.5 FBH Spt Structure'!$F$2="Tubes + composite",IF('T3.14 T3.5 FBH Spt Structure'!$F$14&gt;0,'T3.14 T3.5 FBH Spt Structure'!$F$5,""),"")</f>
        <v/>
      </c>
      <c r="AH36" s="578" t="str">
        <f>IF('T3.14 T3.5 FBH Spt Structure'!$F$2="Tubes + composite",IF('T3.14 T3.5 FBH Spt Structure'!$F$14&gt;0,'T3.14 T3.5 FBH Spt Structure'!$F$6,""),"")</f>
        <v/>
      </c>
      <c r="AI36" s="577" t="str">
        <f>IF('T3.14 T3.5 FBH Spt Structure'!$F$2="Tubes + composite",IF('T3.14 T3.5 FBH Spt Structure'!$F$14&gt;0,'T3.14 T3.5 FBH Spt Structure'!$F$15,""),"")</f>
        <v/>
      </c>
      <c r="AJ36" s="578" t="str">
        <f>IF('T3.14 T3.5 FBH Spt Structure'!$F$2="Tubes + composite",IF('T3.14 T3.5 FBH Spt Structure'!$F$14&gt;0,'T3.14 T3.5 FBH Spt Structure'!$F$16,""),"")</f>
        <v/>
      </c>
      <c r="AK36" s="578" t="str">
        <f>IF('T3.14 T3.5 FBH Spt Structure'!$F$2="Tubes + composite",IF('T3.14 T3.5 FBH Spt Structure'!$G$14&gt;0,'T3.14 T3.5 FBH Spt Structure'!$G$5,""),"")</f>
        <v/>
      </c>
      <c r="AL36" s="578" t="str">
        <f>IF('T3.14 T3.5 FBH Spt Structure'!$F$2="Tubes + composite",IF('T3.14 T3.5 FBH Spt Structure'!$G$14&gt;0,'T3.14 T3.5 FBH Spt Structure'!$G$6,""),"")</f>
        <v/>
      </c>
      <c r="AM36" s="577" t="str">
        <f>IF('T3.14 T3.5 FBH Spt Structure'!$F$2="Tubes + composite",IF('T3.14 T3.5 FBH Spt Structure'!$G$14&gt;0,'T3.14 T3.5 FBH Spt Structure'!$G$15,""),"")</f>
        <v/>
      </c>
      <c r="AN36" s="578" t="str">
        <f>IF('T3.14 T3.5 FBH Spt Structure'!$F$2="Tubes + composite",IF('T3.14 T3.5 FBH Spt Structure'!$G$14&gt;0,'T3.14 T3.5 FBH Spt Structure'!$G$16,""),"")</f>
        <v/>
      </c>
      <c r="AO36" s="578" t="str">
        <f>IF('T3.14 T3.5 FBH Spt Structure'!$F$2="tubing only","",'T3.14 T3.5 FBH Spt Structure'!$I$5)</f>
        <v/>
      </c>
      <c r="AP36" s="577" t="str">
        <f>IF('T3.14 T3.5 FBH Spt Structure'!$F$2="tubing only","",'T3.14 T3.5 FBH Spt Structure'!$I$18)</f>
        <v/>
      </c>
      <c r="AQ36" s="578" t="str">
        <f>IF('T3.14 T3.5 FBH Spt Structure'!$F$2="tubing only","",'T3.14 T3.5 FBH Spt Structure'!$I$20)</f>
        <v/>
      </c>
      <c r="AR36" s="578" t="str">
        <f>IF('T3.14 T3.5 FBH Spt Structure'!$F$2="tubing only","",'T3.14 T3.5 FBH Spt Structure'!$I$21)</f>
        <v/>
      </c>
      <c r="AS36" s="586" t="str">
        <f>IF('T3.14 T3.5 FBH Spt Structure'!$F$2="tubing only","",'T3.14 T3.5 FBH Spt Structure'!$I$22)</f>
        <v/>
      </c>
      <c r="AT36" s="586"/>
      <c r="AU36" s="514"/>
    </row>
    <row r="37" spans="1:47" ht="12.75" customHeight="1">
      <c r="A37" s="1094" t="str">
        <f>IF('T3.15 T3.5 SIS'!F2="tubing only","N/A","NO")</f>
        <v>N/A</v>
      </c>
      <c r="B37" s="1095"/>
      <c r="C37" s="1094" t="str">
        <f t="shared" si="1"/>
        <v>N/A</v>
      </c>
      <c r="D37" s="1095"/>
      <c r="E37" s="1093" t="s">
        <v>103</v>
      </c>
      <c r="F37" s="1093"/>
      <c r="G37" s="1089" t="s">
        <v>104</v>
      </c>
      <c r="H37" s="1089"/>
      <c r="I37" s="1089"/>
      <c r="J37" s="1089"/>
      <c r="K37" s="1089"/>
      <c r="L37" s="1089"/>
      <c r="M37" s="1089"/>
      <c r="N37" s="1089"/>
      <c r="O37" s="1081"/>
      <c r="P37" s="1081"/>
      <c r="Q37" s="1081"/>
      <c r="R37" s="1081"/>
      <c r="S37" s="1082"/>
      <c r="T37" s="1087" t="str">
        <f>IF($A$37="NO",'T3.15 T3.5 SIS'!$L$27,"NA")</f>
        <v>NA</v>
      </c>
      <c r="U37" s="1083" t="str">
        <f>IF($A$37="NO",'T3.15 T3.5 SIS'!$L$28,"NA")</f>
        <v>NA</v>
      </c>
      <c r="V37" s="1083" t="str">
        <f>IF($A$37="NO",'T3.15 T3.5 SIS'!$L$29,"NA")</f>
        <v>NA</v>
      </c>
      <c r="W37" s="1083" t="str">
        <f>IF($A$37="NO",'T3.15 T3.5 SIS'!$L$30,"NA")</f>
        <v>NA</v>
      </c>
      <c r="X37" s="1083" t="str">
        <f>IF($A$37="NO",'T3.15 T3.5 SIS'!$L$31,"NA")</f>
        <v>NA</v>
      </c>
      <c r="Y37" s="1083" t="str">
        <f>IF($A$37="NO",'T3.15 T3.5 SIS'!$L$32,"NA")</f>
        <v>NA</v>
      </c>
      <c r="Z37" s="1083" t="str">
        <f>IF($A$37="NO",'T3.15 T3.5 SIS'!$L$33,"NA")</f>
        <v>NA</v>
      </c>
      <c r="AA37" s="1085" t="str">
        <f>IF($A$37="NO",'T3.15 T3.5 SIS'!$L$34,"NA")</f>
        <v>NA</v>
      </c>
      <c r="AB37" s="1083" t="str">
        <f>IF($A$37="NO",'T3.15 T3.5 SIS'!$L$35,"NA")</f>
        <v>NA</v>
      </c>
      <c r="AC37" s="1079" t="str">
        <f>IF('T3.15 T3.5 SIS'!$F$2="tubes + composite",'T3.15 T3.5 SIS'!$E$5,"")</f>
        <v/>
      </c>
      <c r="AD37" s="1079" t="str">
        <f>IF('T3.15 T3.5 SIS'!$F$2="tubes + composite",'T3.15 T3.5 SIS'!$E$6,"")</f>
        <v/>
      </c>
      <c r="AE37" s="1077" t="str">
        <f>IF('T3.15 T3.5 SIS'!$F$2="tubes + composite",'T3.15 T3.5 SIS'!$E$15,"")</f>
        <v/>
      </c>
      <c r="AF37" s="1079" t="str">
        <f>IF('T3.15 T3.5 SIS'!$F$2="tubes + composite",'T3.15 T3.5 SIS'!$E$16,"")</f>
        <v/>
      </c>
      <c r="AG37" s="1079" t="str">
        <f>IF('T3.15 T3.5 SIS'!$F$2="tubes + composite",IF('T3.15 T3.5 SIS'!$F$14&gt;0,'T3.15 T3.5 SIS'!$F$5,""),"")</f>
        <v/>
      </c>
      <c r="AH37" s="1079" t="str">
        <f>IF('T3.15 T3.5 SIS'!$F$2="tubes + composite",IF('T3.15 T3.5 SIS'!$F$14&gt;0,'T3.15 T3.5 SIS'!$F$6,""),"")</f>
        <v/>
      </c>
      <c r="AI37" s="1077" t="str">
        <f>IF('T3.15 T3.5 SIS'!$F$2="tubes + composite",IF('T3.15 T3.5 SIS'!$F$14&gt;0,'T3.15 T3.5 SIS'!$F$15,""),"")</f>
        <v/>
      </c>
      <c r="AJ37" s="1079" t="str">
        <f>IF('T3.15 T3.5 SIS'!$F$2="tubes + composite",IF('T3.15 T3.5 SIS'!$F$14&gt;0,'T3.15 T3.5 SIS'!$F$16,""),"")</f>
        <v/>
      </c>
      <c r="AK37" s="1079" t="str">
        <f>IF('T3.15 T3.5 SIS'!$F$2="tubes + composite",IF('T3.15 T3.5 SIS'!$G$14&gt;0,'T3.15 T3.5 SIS'!$G$5,""),"")</f>
        <v/>
      </c>
      <c r="AL37" s="1079" t="str">
        <f>IF('T3.15 T3.5 SIS'!$F$2="tubes + composite",IF('T3.15 T3.5 SIS'!$G$14&gt;0,'T3.15 T3.5 SIS'!$G$6,""),"")</f>
        <v/>
      </c>
      <c r="AM37" s="1077" t="str">
        <f>IF('T3.15 T3.5 SIS'!$F$2="tubes + composite",IF('T3.15 T3.5 SIS'!$G$14&gt;0,'T3.15 T3.5 SIS'!$G$15,""),"")</f>
        <v/>
      </c>
      <c r="AN37" s="1079" t="str">
        <f>IF('T3.15 T3.5 SIS'!$F$2="tubes + composite",IF('T3.15 T3.5 SIS'!$G$14&gt;0,'T3.15 T3.5 SIS'!$G$16,""),"")</f>
        <v/>
      </c>
      <c r="AO37" s="578" t="str">
        <f>IF('T3.15 T3.5 SIS'!$F$2="Tubing only","",'T3.15 T3.5 SIS'!$I$5)</f>
        <v/>
      </c>
      <c r="AP37" s="577" t="str">
        <f>IF('T3.15 T3.5 SIS'!$F$2="Tubing only","",'T3.15 T3.5 SIS'!$I$18)</f>
        <v/>
      </c>
      <c r="AQ37" s="578" t="str">
        <f>IF('T3.15 T3.5 SIS'!$F$2="Tubing only","",'T3.15 T3.5 SIS'!$I$20)</f>
        <v/>
      </c>
      <c r="AR37" s="578" t="str">
        <f>IF('T3.15 T3.5 SIS'!$F$2="Tubing only","",'T3.15 T3.5 SIS'!$I$21)</f>
        <v/>
      </c>
      <c r="AS37" s="586" t="str">
        <f>IF('T3.15 T3.5 SIS'!$F$2="Tubing only","",'T3.15 T3.5 SIS'!$I$22)</f>
        <v/>
      </c>
      <c r="AT37" s="586"/>
      <c r="AU37" s="514"/>
    </row>
    <row r="38" spans="1:47" ht="12.75" customHeight="1">
      <c r="A38" s="1094" t="str">
        <f>IF('T3.15 T3.5 SIS'!F2="tubing only","N/A","NO")</f>
        <v>N/A</v>
      </c>
      <c r="B38" s="1095"/>
      <c r="C38" s="1094" t="str">
        <f>IF(A38="N/A","N/A",IF(A38="YES","NO","YES"))</f>
        <v>N/A</v>
      </c>
      <c r="D38" s="1095"/>
      <c r="E38" s="1093" t="s">
        <v>103</v>
      </c>
      <c r="F38" s="1093"/>
      <c r="G38" s="1089" t="s">
        <v>105</v>
      </c>
      <c r="H38" s="1089"/>
      <c r="I38" s="1089"/>
      <c r="J38" s="1089"/>
      <c r="K38" s="1089"/>
      <c r="L38" s="1089"/>
      <c r="M38" s="1089"/>
      <c r="N38" s="1089"/>
      <c r="O38" s="1081"/>
      <c r="P38" s="1081"/>
      <c r="Q38" s="1081"/>
      <c r="R38" s="1081"/>
      <c r="S38" s="1082"/>
      <c r="T38" s="1088"/>
      <c r="U38" s="1084"/>
      <c r="V38" s="1084"/>
      <c r="W38" s="1084"/>
      <c r="X38" s="1084"/>
      <c r="Y38" s="1084"/>
      <c r="Z38" s="1084"/>
      <c r="AA38" s="1086"/>
      <c r="AB38" s="1084"/>
      <c r="AC38" s="1080"/>
      <c r="AD38" s="1080"/>
      <c r="AE38" s="1078"/>
      <c r="AF38" s="1080"/>
      <c r="AG38" s="1080"/>
      <c r="AH38" s="1080"/>
      <c r="AI38" s="1078"/>
      <c r="AJ38" s="1080"/>
      <c r="AK38" s="1080"/>
      <c r="AL38" s="1080"/>
      <c r="AM38" s="1078"/>
      <c r="AN38" s="1080"/>
      <c r="AO38" s="578" t="str">
        <f>IF('T3.15 T3.5 SIS'!$F$2="Tubing only","",'T3.15 T3.5 SIS'!$J$5)</f>
        <v/>
      </c>
      <c r="AP38" s="577" t="str">
        <f>IF('T3.15 T3.5 SIS'!$F$2="Tubing only","",'T3.15 T3.5 SIS'!$J$18)</f>
        <v/>
      </c>
      <c r="AQ38" s="578" t="str">
        <f>IF('T3.15 T3.5 SIS'!$F$2="Tubing only","",'T3.15 T3.5 SIS'!$J$20)</f>
        <v/>
      </c>
      <c r="AR38" s="578" t="str">
        <f>IF('T3.15 T3.5 SIS'!$F$2="Tubing only","",'T3.15 T3.5 SIS'!$J$21)</f>
        <v/>
      </c>
      <c r="AS38" s="586" t="str">
        <f>IF('T3.15 T3.5 SIS'!$F$2="Tubing only","",'T3.15 T3.5 SIS'!$J$22)</f>
        <v/>
      </c>
      <c r="AT38" s="586"/>
      <c r="AU38" s="514"/>
    </row>
    <row r="39" spans="1:47" ht="12.75" customHeight="1">
      <c r="A39" s="1094" t="str">
        <f>IF('T3.10.5 T3.5 MHoop Brace Spt'!F2="tubing only","N/A","NO")</f>
        <v>N/A</v>
      </c>
      <c r="B39" s="1095"/>
      <c r="C39" s="1094" t="str">
        <f t="shared" si="1"/>
        <v>N/A</v>
      </c>
      <c r="D39" s="1095"/>
      <c r="E39" s="1093" t="s">
        <v>106</v>
      </c>
      <c r="F39" s="1093"/>
      <c r="G39" s="1089" t="s">
        <v>107</v>
      </c>
      <c r="H39" s="1089"/>
      <c r="I39" s="1089"/>
      <c r="J39" s="1089"/>
      <c r="K39" s="1089"/>
      <c r="L39" s="1089"/>
      <c r="M39" s="1089"/>
      <c r="N39" s="1089"/>
      <c r="O39" s="1081"/>
      <c r="P39" s="1081"/>
      <c r="Q39" s="1081"/>
      <c r="R39" s="1081"/>
      <c r="S39" s="1082"/>
      <c r="T39" s="653" t="str">
        <f>IF(A39="NO",'T3.10.5 T3.5 MHoop Brace Spt'!$H$27,"NA")</f>
        <v>NA</v>
      </c>
      <c r="U39" s="572" t="str">
        <f>IF(A39="NO",'T3.10.5 T3.5 MHoop Brace Spt'!$H$28,"NA")</f>
        <v>NA</v>
      </c>
      <c r="V39" s="572" t="str">
        <f>IF(A39="NO",'T3.10.5 T3.5 MHoop Brace Spt'!$H$29,"NA")</f>
        <v>NA</v>
      </c>
      <c r="W39" s="572" t="str">
        <f>IF(A39="NO",'T3.10.5 T3.5 MHoop Brace Spt'!$H$30,"NA")</f>
        <v>NA</v>
      </c>
      <c r="X39" s="572" t="str">
        <f>IF(A39="NO",'T3.10.5 T3.5 MHoop Brace Spt'!$H$31,"NA")</f>
        <v>NA</v>
      </c>
      <c r="Y39" s="572" t="str">
        <f>IF(A39="NO",'T3.10.5 T3.5 MHoop Brace Spt'!$H$32,"NA")</f>
        <v>NA</v>
      </c>
      <c r="Z39" s="572" t="str">
        <f>IF(A39="NO",'T3.10.5 T3.5 MHoop Brace Spt'!$H$33,"NA")</f>
        <v>NA</v>
      </c>
      <c r="AA39" s="575" t="str">
        <f>IF(A39="NO",'T3.10.5 T3.5 MHoop Brace Spt'!$H$34,"NA")</f>
        <v>NA</v>
      </c>
      <c r="AB39" s="572" t="str">
        <f>IF(A39="NO",'T3.10.5 T3.5 MHoop Brace Spt'!$H$35,"NA")</f>
        <v>NA</v>
      </c>
      <c r="AC39" s="578" t="str">
        <f>IF(A39="N/A","",IF('T3.10.5 T3.5 MHoop Brace Spt'!$F$2="tubes + composite",'T3.10.5 T3.5 MHoop Brace Spt'!E5,""))</f>
        <v/>
      </c>
      <c r="AD39" s="578" t="str">
        <f>IF(A39="N/A","",IF('T3.10.5 T3.5 MHoop Brace Spt'!$F$2="tubes + composite",'T3.10.5 T3.5 MHoop Brace Spt'!$E$6,""))</f>
        <v/>
      </c>
      <c r="AE39" s="577" t="str">
        <f>IF(A39="N/A","",IF('T3.10.5 T3.5 MHoop Brace Spt'!$F$2="tubes + composite",'T3.10.5 T3.5 MHoop Brace Spt'!$E$15,""))</f>
        <v/>
      </c>
      <c r="AF39" s="578" t="str">
        <f>IF(A39="N/A","",IF('T3.10.5 T3.5 MHoop Brace Spt'!$F$2="tubes + composite",'T3.10.5 T3.5 MHoop Brace Spt'!$E$16,""))</f>
        <v/>
      </c>
      <c r="AG39" s="579"/>
      <c r="AH39" s="579"/>
      <c r="AI39" s="579"/>
      <c r="AJ39" s="579"/>
      <c r="AK39" s="579"/>
      <c r="AL39" s="579"/>
      <c r="AM39" s="579"/>
      <c r="AN39" s="579"/>
      <c r="AO39" s="578" t="str">
        <f>IF('T3.10.5 T3.5 MHoop Brace Spt'!F2="tubing only","",'T3.10.5 T3.5 MHoop Brace Spt'!F5)</f>
        <v/>
      </c>
      <c r="AP39" s="577" t="str">
        <f>IF('T3.10.5 T3.5 MHoop Brace Spt'!F2="tubing only","",'T3.10.5 T3.5 MHoop Brace Spt'!F18)</f>
        <v/>
      </c>
      <c r="AQ39" s="578" t="str">
        <f>IF('T3.10.5 T3.5 MHoop Brace Spt'!$F$2="tubing only","",'T3.10.5 T3.5 MHoop Brace Spt'!$F$20)</f>
        <v/>
      </c>
      <c r="AR39" s="578" t="str">
        <f>IF('T3.10.5 T3.5 MHoop Brace Spt'!$F$2="tubing only","",'T3.10.5 T3.5 MHoop Brace Spt'!$F$21)</f>
        <v/>
      </c>
      <c r="AS39" s="586" t="str">
        <f>IF('T3.10.5 T3.5 MHoop Brace Spt'!F2="tubing only","",'T3.10.5 T3.5 MHoop Brace Spt'!F22)</f>
        <v/>
      </c>
      <c r="AT39" s="586"/>
      <c r="AU39" s="514"/>
    </row>
    <row r="40" spans="1:47" ht="12.75" customHeight="1">
      <c r="A40" s="1094" t="str">
        <f>IF(A37="no","NO","N/A")</f>
        <v>N/A</v>
      </c>
      <c r="B40" s="1095"/>
      <c r="C40" s="1094" t="str">
        <f t="shared" si="1"/>
        <v>N/A</v>
      </c>
      <c r="D40" s="1095"/>
      <c r="E40" s="1164" t="s">
        <v>108</v>
      </c>
      <c r="F40" s="1093"/>
      <c r="G40" s="1089" t="s">
        <v>109</v>
      </c>
      <c r="H40" s="1089"/>
      <c r="I40" s="1089"/>
      <c r="J40" s="1089"/>
      <c r="K40" s="1089"/>
      <c r="L40" s="1089"/>
      <c r="M40" s="1089"/>
      <c r="N40" s="1089"/>
      <c r="O40" s="1081"/>
      <c r="P40" s="1081"/>
      <c r="Q40" s="1081"/>
      <c r="R40" s="1081"/>
      <c r="S40" s="1082"/>
      <c r="T40" s="653" t="str">
        <f>IF(A40="N/A","NA",IF(OR('T3.16 MH &amp; MH B''ing Attachments'!C8="FAIL",'T3.16 MH &amp; MH B''ing Attachments'!E8="FAIL",'T3.16 MH &amp; MH B''ing Attachments'!I8="FAIL",'T3.16 MH &amp; MH B''ing Attachments'!K8="FAIL"),"FA","PA"))</f>
        <v>NA</v>
      </c>
      <c r="U40" s="590"/>
      <c r="V40" s="590"/>
      <c r="W40" s="590"/>
      <c r="X40" s="590"/>
      <c r="Y40" s="590"/>
      <c r="Z40" s="590"/>
      <c r="AA40" s="590"/>
      <c r="AB40" s="590"/>
      <c r="AC40" s="590"/>
      <c r="AD40" s="590"/>
      <c r="AE40" s="590"/>
      <c r="AF40" s="590"/>
      <c r="AG40" s="590"/>
      <c r="AH40" s="590"/>
      <c r="AI40" s="590"/>
      <c r="AJ40" s="590"/>
      <c r="AK40" s="590"/>
      <c r="AL40" s="590"/>
      <c r="AM40" s="590"/>
      <c r="AN40" s="590"/>
      <c r="AO40" s="590"/>
      <c r="AP40" s="590"/>
      <c r="AQ40" s="590"/>
      <c r="AR40" s="590"/>
      <c r="AS40" s="590"/>
      <c r="AT40" s="579"/>
      <c r="AU40" s="514"/>
    </row>
    <row r="41" spans="1:47" ht="12.75" customHeight="1">
      <c r="A41" s="1094" t="str">
        <f>IF(A36="no","NO","N/A")</f>
        <v>N/A</v>
      </c>
      <c r="B41" s="1095"/>
      <c r="C41" s="1094" t="str">
        <f t="shared" si="1"/>
        <v>N/A</v>
      </c>
      <c r="D41" s="1095"/>
      <c r="E41" s="1093" t="s">
        <v>108</v>
      </c>
      <c r="F41" s="1093"/>
      <c r="G41" s="1089" t="s">
        <v>110</v>
      </c>
      <c r="H41" s="1089"/>
      <c r="I41" s="1089"/>
      <c r="J41" s="1089"/>
      <c r="K41" s="1089"/>
      <c r="L41" s="1089"/>
      <c r="M41" s="1089"/>
      <c r="N41" s="1089"/>
      <c r="O41" s="1081"/>
      <c r="P41" s="1081"/>
      <c r="Q41" s="1081"/>
      <c r="R41" s="1081"/>
      <c r="S41" s="1082"/>
      <c r="T41" s="653" t="str">
        <f>IF('T3.16 FH &amp; FH B''ing Attachments'!C3=0,"CH",IF(A41="N/A","NA",IF(OR('T3.16 FH &amp; FH B''ing Attachments'!C8="FAIL",'T3.16 FH &amp; FH B''ing Attachments'!E8="FAIL",'T3.16 FH &amp; FH B''ing Attachments'!I8="FAIL",'T3.16 FH &amp; FH B''ing Attachments'!K8="FAIL"),"FA","PA")))</f>
        <v>NA</v>
      </c>
      <c r="U41" s="579"/>
      <c r="V41" s="579"/>
      <c r="W41" s="579"/>
      <c r="X41" s="579"/>
      <c r="Y41" s="579"/>
      <c r="Z41" s="579"/>
      <c r="AA41" s="579"/>
      <c r="AB41" s="579"/>
      <c r="AC41" s="579"/>
      <c r="AD41" s="579"/>
      <c r="AE41" s="579"/>
      <c r="AF41" s="579"/>
      <c r="AG41" s="579"/>
      <c r="AH41" s="579"/>
      <c r="AI41" s="579"/>
      <c r="AJ41" s="579"/>
      <c r="AK41" s="579"/>
      <c r="AL41" s="579"/>
      <c r="AM41" s="579"/>
      <c r="AN41" s="579"/>
      <c r="AO41" s="579"/>
      <c r="AP41" s="579"/>
      <c r="AQ41" s="579"/>
      <c r="AR41" s="579"/>
      <c r="AS41" s="579"/>
      <c r="AT41" s="579"/>
      <c r="AU41" s="514"/>
    </row>
    <row r="42" spans="1:47" ht="12.75" customHeight="1">
      <c r="A42" s="1094" t="s">
        <v>111</v>
      </c>
      <c r="B42" s="1095"/>
      <c r="C42" s="1094" t="s">
        <v>111</v>
      </c>
      <c r="D42" s="1095"/>
      <c r="E42" s="1093" t="s">
        <v>112</v>
      </c>
      <c r="F42" s="1093"/>
      <c r="G42" s="1089" t="s">
        <v>113</v>
      </c>
      <c r="H42" s="1089"/>
      <c r="I42" s="1089"/>
      <c r="J42" s="1089"/>
      <c r="K42" s="1089"/>
      <c r="L42" s="1089"/>
      <c r="M42" s="1089"/>
      <c r="N42" s="1089"/>
      <c r="O42" s="1081"/>
      <c r="P42" s="1081"/>
      <c r="Q42" s="1081"/>
      <c r="R42" s="1081"/>
      <c r="S42" s="1082"/>
      <c r="T42" s="653" t="str">
        <f>IF('T1.2.1 T4.6 T4.8 Firewall'!D3="PASS","PA","FA")</f>
        <v>FA</v>
      </c>
      <c r="U42" s="579"/>
      <c r="V42" s="579"/>
      <c r="W42" s="579"/>
      <c r="X42" s="579"/>
      <c r="Y42" s="579"/>
      <c r="Z42" s="579"/>
      <c r="AA42" s="579"/>
      <c r="AB42" s="579"/>
      <c r="AC42" s="579"/>
      <c r="AD42" s="579"/>
      <c r="AE42" s="579"/>
      <c r="AF42" s="579"/>
      <c r="AG42" s="579"/>
      <c r="AH42" s="579"/>
      <c r="AI42" s="579"/>
      <c r="AJ42" s="579"/>
      <c r="AK42" s="579"/>
      <c r="AL42" s="579"/>
      <c r="AM42" s="579"/>
      <c r="AN42" s="579"/>
      <c r="AO42" s="579"/>
      <c r="AP42" s="579"/>
      <c r="AQ42" s="579"/>
      <c r="AR42" s="579"/>
      <c r="AS42" s="579"/>
      <c r="AT42" s="579"/>
      <c r="AU42" s="514"/>
    </row>
    <row r="43" spans="1:47" ht="12.75" customHeight="1">
      <c r="A43" s="1162" t="s">
        <v>111</v>
      </c>
      <c r="B43" s="1163"/>
      <c r="C43" s="1162" t="s">
        <v>111</v>
      </c>
      <c r="D43" s="1163"/>
      <c r="E43" s="1093" t="s">
        <v>114</v>
      </c>
      <c r="F43" s="1093"/>
      <c r="G43" s="1089" t="s">
        <v>115</v>
      </c>
      <c r="H43" s="1089"/>
      <c r="I43" s="1089"/>
      <c r="J43" s="1089"/>
      <c r="K43" s="1089"/>
      <c r="L43" s="1089"/>
      <c r="M43" s="1089"/>
      <c r="N43" s="1089"/>
      <c r="O43" s="1081"/>
      <c r="P43" s="1081"/>
      <c r="Q43" s="1081"/>
      <c r="R43" s="1081"/>
      <c r="S43" s="1082"/>
      <c r="T43" s="653" t="str">
        <f>IF(A43="N/A","NA",IF('T3.16.6&amp;3.17.5 Prim.Struc.Att.'!C24="FAIL","FA","PA"))</f>
        <v>NA</v>
      </c>
      <c r="U43" s="579"/>
      <c r="V43" s="579"/>
      <c r="W43" s="579"/>
      <c r="X43" s="579"/>
      <c r="Y43" s="579"/>
      <c r="Z43" s="579"/>
      <c r="AA43" s="579"/>
      <c r="AB43" s="579"/>
      <c r="AC43" s="579"/>
      <c r="AD43" s="579"/>
      <c r="AE43" s="579"/>
      <c r="AF43" s="579"/>
      <c r="AG43" s="579"/>
      <c r="AH43" s="579"/>
      <c r="AI43" s="579"/>
      <c r="AJ43" s="579"/>
      <c r="AK43" s="579"/>
      <c r="AL43" s="579"/>
      <c r="AM43" s="579"/>
      <c r="AN43" s="579"/>
      <c r="AO43" s="579"/>
      <c r="AP43" s="579"/>
      <c r="AQ43" s="579"/>
      <c r="AR43" s="579"/>
      <c r="AS43" s="579"/>
      <c r="AT43" s="579"/>
      <c r="AU43" s="514"/>
    </row>
    <row r="44" spans="1:47" ht="12.75" customHeight="1">
      <c r="A44" s="1094" t="str">
        <f>IF(OR('T4.5 Harness Attachments'!Q34="YES",'T4.5 Harness Attachments'!Q35="YES",'T4.5 Harness Attachments'!Q36="YES",'T4.5 Harness Attachments'!Q37="YES"),"NO","N/A")</f>
        <v>N/A</v>
      </c>
      <c r="B44" s="1095"/>
      <c r="C44" s="1094" t="str">
        <f t="shared" si="1"/>
        <v>N/A</v>
      </c>
      <c r="D44" s="1095"/>
      <c r="E44" s="1093" t="s">
        <v>93</v>
      </c>
      <c r="F44" s="1093"/>
      <c r="G44" s="1089" t="s">
        <v>116</v>
      </c>
      <c r="H44" s="1089"/>
      <c r="I44" s="1089"/>
      <c r="J44" s="1089"/>
      <c r="K44" s="1089"/>
      <c r="L44" s="1089"/>
      <c r="M44" s="1089"/>
      <c r="N44" s="1089"/>
      <c r="O44" s="1081"/>
      <c r="P44" s="1081"/>
      <c r="Q44" s="1081"/>
      <c r="R44" s="1081"/>
      <c r="S44" s="1082"/>
      <c r="T44" s="653" t="str">
        <f>IF(A44="N/A","NA",IF('T4.5 Harness Attachments'!A35="PASS","PA","FA"))</f>
        <v>NA</v>
      </c>
      <c r="U44" s="579"/>
      <c r="V44" s="579"/>
      <c r="W44" s="579"/>
      <c r="X44" s="579"/>
      <c r="Y44" s="579"/>
      <c r="Z44" s="579"/>
      <c r="AA44" s="579"/>
      <c r="AB44" s="579"/>
      <c r="AC44" s="579"/>
      <c r="AD44" s="579"/>
      <c r="AE44" s="579"/>
      <c r="AF44" s="579"/>
      <c r="AG44" s="579"/>
      <c r="AH44" s="579"/>
      <c r="AI44" s="579"/>
      <c r="AJ44" s="579"/>
      <c r="AK44" s="579"/>
      <c r="AL44" s="579"/>
      <c r="AM44" s="579"/>
      <c r="AN44" s="579"/>
      <c r="AO44" s="579"/>
      <c r="AP44" s="579"/>
      <c r="AQ44" s="579"/>
      <c r="AR44" s="579"/>
      <c r="AS44" s="579"/>
      <c r="AT44" s="579"/>
      <c r="AU44" s="514"/>
    </row>
    <row r="45" spans="1:47" ht="12.75" customHeight="1">
      <c r="A45" s="1160" t="s">
        <v>111</v>
      </c>
      <c r="B45" s="1161"/>
      <c r="C45" s="1160" t="s">
        <v>111</v>
      </c>
      <c r="D45" s="1161"/>
      <c r="E45" s="1117" t="s">
        <v>117</v>
      </c>
      <c r="F45" s="1127"/>
      <c r="G45" s="1099" t="str">
        <f>IF($D$17="electric vehicle","Accumulator Container","N/A")</f>
        <v>Accumulator Container</v>
      </c>
      <c r="H45" s="1099"/>
      <c r="I45" s="1099"/>
      <c r="J45" s="1099"/>
      <c r="K45" s="1099"/>
      <c r="L45" s="1099"/>
      <c r="M45" s="1099"/>
      <c r="N45" s="1099"/>
      <c r="O45" s="1096"/>
      <c r="P45" s="1097"/>
      <c r="Q45" s="1097"/>
      <c r="R45" s="1097"/>
      <c r="S45" s="1098"/>
      <c r="T45" s="657"/>
      <c r="U45" s="579"/>
      <c r="V45" s="579"/>
      <c r="W45" s="579"/>
      <c r="X45" s="579"/>
      <c r="Y45" s="579"/>
      <c r="Z45" s="579"/>
      <c r="AA45" s="579"/>
      <c r="AB45" s="579"/>
      <c r="AC45" s="579"/>
      <c r="AD45" s="579"/>
      <c r="AE45" s="579"/>
      <c r="AF45" s="579"/>
      <c r="AG45" s="579"/>
      <c r="AH45" s="579"/>
      <c r="AI45" s="579"/>
      <c r="AJ45" s="579"/>
      <c r="AK45" s="579"/>
      <c r="AL45" s="579"/>
      <c r="AM45" s="579"/>
      <c r="AN45" s="579"/>
      <c r="AO45" s="579"/>
      <c r="AP45" s="579"/>
      <c r="AQ45" s="579"/>
      <c r="AR45" s="579"/>
      <c r="AS45" s="579"/>
      <c r="AT45" s="572" t="str">
        <f>IF('EV5 Accumulator Container'!$E$55="No Compliance shown","FA","PA")</f>
        <v>PA</v>
      </c>
      <c r="AU45" s="514"/>
    </row>
    <row r="46" spans="1:47" ht="12.75" customHeight="1">
      <c r="A46" s="1160" t="s">
        <v>111</v>
      </c>
      <c r="B46" s="1161"/>
      <c r="C46" s="1160" t="s">
        <v>111</v>
      </c>
      <c r="D46" s="1161"/>
      <c r="E46" s="1117" t="s">
        <v>117</v>
      </c>
      <c r="F46" s="1127"/>
      <c r="G46" s="1099" t="str">
        <f>IF($D$17="electric vehicle","Accumulator Stack Construction","N/A")</f>
        <v>Accumulator Stack Construction</v>
      </c>
      <c r="H46" s="1099"/>
      <c r="I46" s="1099"/>
      <c r="J46" s="1099"/>
      <c r="K46" s="1099"/>
      <c r="L46" s="1099"/>
      <c r="M46" s="1099"/>
      <c r="N46" s="1099"/>
      <c r="O46" s="1096"/>
      <c r="P46" s="1097"/>
      <c r="Q46" s="1097"/>
      <c r="R46" s="1097"/>
      <c r="S46" s="1098"/>
      <c r="T46" s="657"/>
      <c r="U46" s="579"/>
      <c r="V46" s="579"/>
      <c r="W46" s="579"/>
      <c r="X46" s="579"/>
      <c r="Y46" s="579"/>
      <c r="Z46" s="579"/>
      <c r="AA46" s="579"/>
      <c r="AB46" s="579"/>
      <c r="AC46" s="579"/>
      <c r="AD46" s="579"/>
      <c r="AE46" s="579"/>
      <c r="AF46" s="579"/>
      <c r="AG46" s="579"/>
      <c r="AH46" s="579"/>
      <c r="AI46" s="579"/>
      <c r="AJ46" s="579"/>
      <c r="AK46" s="579"/>
      <c r="AL46" s="579"/>
      <c r="AM46" s="579"/>
      <c r="AN46" s="579"/>
      <c r="AO46" s="579"/>
      <c r="AP46" s="579"/>
      <c r="AQ46" s="579"/>
      <c r="AR46" s="579"/>
      <c r="AS46" s="579"/>
      <c r="AT46" s="572" t="str">
        <f>IF('EV5 Acc. Stack Construction'!$E$22="No Compliance shown","FA","PA")</f>
        <v>PA</v>
      </c>
      <c r="AU46" s="514"/>
    </row>
    <row r="47" spans="1:47" ht="12.75" customHeight="1">
      <c r="A47" s="1110" t="s">
        <v>111</v>
      </c>
      <c r="B47" s="1111"/>
      <c r="C47" s="1110" t="str">
        <f t="shared" si="1"/>
        <v>N/A</v>
      </c>
      <c r="D47" s="1111"/>
      <c r="E47" s="1093" t="s">
        <v>118</v>
      </c>
      <c r="F47" s="1093"/>
      <c r="G47" s="1099" t="str">
        <f>IF(D17="electric vehicle","Accumulator Attachment","N/A")</f>
        <v>Accumulator Attachment</v>
      </c>
      <c r="H47" s="1099"/>
      <c r="I47" s="1099"/>
      <c r="J47" s="1099"/>
      <c r="K47" s="1099"/>
      <c r="L47" s="1099"/>
      <c r="M47" s="1099"/>
      <c r="N47" s="1099"/>
      <c r="O47" s="1081"/>
      <c r="P47" s="1081"/>
      <c r="Q47" s="1081"/>
      <c r="R47" s="1081"/>
      <c r="S47" s="1082"/>
      <c r="T47" s="657"/>
      <c r="U47" s="579"/>
      <c r="V47" s="579"/>
      <c r="W47" s="579"/>
      <c r="X47" s="579"/>
      <c r="Y47" s="579"/>
      <c r="Z47" s="579"/>
      <c r="AA47" s="579"/>
      <c r="AB47" s="579"/>
      <c r="AC47" s="579"/>
      <c r="AD47" s="579"/>
      <c r="AE47" s="579"/>
      <c r="AF47" s="579"/>
      <c r="AG47" s="579"/>
      <c r="AH47" s="579"/>
      <c r="AI47" s="579"/>
      <c r="AJ47" s="579"/>
      <c r="AK47" s="579"/>
      <c r="AL47" s="579"/>
      <c r="AM47" s="579"/>
      <c r="AN47" s="579"/>
      <c r="AO47" s="579"/>
      <c r="AP47" s="579"/>
      <c r="AQ47" s="579"/>
      <c r="AR47" s="579"/>
      <c r="AS47" s="579"/>
      <c r="AT47" s="572" t="str">
        <f>IF('EV5.5. Acc. Attachments'!$C$10="PASS","PA","FA")</f>
        <v>FA</v>
      </c>
      <c r="AU47" s="514"/>
    </row>
    <row r="48" spans="1:47" ht="12.75" customHeight="1">
      <c r="A48" s="1110" t="str">
        <f>IF(NOT('EV5.5.1&amp;2 EV4.4 ACPS TSPS sidex'!F2="tubing only"),"NO",IF('EV5.5.1&amp;2 EV4.4 ACPS TSPS sidex'!G17="YES","YES","NO"))</f>
        <v>YES</v>
      </c>
      <c r="B48" s="1111"/>
      <c r="C48" s="1110" t="str">
        <f>IF(A48="N/A","N/A",IF(A48="YES","NO","YES"))</f>
        <v>NO</v>
      </c>
      <c r="D48" s="1111"/>
      <c r="E48" s="1093" t="s">
        <v>119</v>
      </c>
      <c r="F48" s="1093"/>
      <c r="G48" s="1099" t="str">
        <f>IF(D17="electric vehicle","Accumulator&amp;Tractive System Protection Side","N/A")</f>
        <v>Accumulator&amp;Tractive System Protection Side</v>
      </c>
      <c r="H48" s="1099"/>
      <c r="I48" s="1099"/>
      <c r="J48" s="1099"/>
      <c r="K48" s="1099"/>
      <c r="L48" s="1099"/>
      <c r="M48" s="1099"/>
      <c r="N48" s="1099"/>
      <c r="O48" s="1081"/>
      <c r="P48" s="1081"/>
      <c r="Q48" s="1081"/>
      <c r="R48" s="1081"/>
      <c r="S48" s="1082"/>
      <c r="T48" s="653" t="str">
        <f>IF($A$48="NO",'EV5.5.1&amp;2 EV4.4 ACPS TSPS Side'!$L$27,"NA")</f>
        <v>NA</v>
      </c>
      <c r="U48" s="572" t="str">
        <f>IF($A$48="NO",'EV5.5.1&amp;2 EV4.4 ACPS TSPS Side'!$L$28,"NA")</f>
        <v>NA</v>
      </c>
      <c r="V48" s="572" t="str">
        <f>IF($A$48="NO",'EV5.5.1&amp;2 EV4.4 ACPS TSPS Side'!$L$29,"NA")</f>
        <v>NA</v>
      </c>
      <c r="W48" s="572" t="str">
        <f>IF($A$48="NO",'EV5.5.1&amp;2 EV4.4 ACPS TSPS Side'!$L$30,"NA")</f>
        <v>NA</v>
      </c>
      <c r="X48" s="572" t="str">
        <f>IF($A$48="NO",'EV5.5.1&amp;2 EV4.4 ACPS TSPS Side'!$L$31,"NA")</f>
        <v>NA</v>
      </c>
      <c r="Y48" s="572" t="str">
        <f>IF($A$48="NO",'EV5.5.1&amp;2 EV4.4 ACPS TSPS Side'!$L$32,"NA")</f>
        <v>NA</v>
      </c>
      <c r="Z48" s="572" t="str">
        <f>IF($A$48="NO",'EV5.5.1&amp;2 EV4.4 ACPS TSPS Side'!$L$33,"NA")</f>
        <v>NA</v>
      </c>
      <c r="AA48" s="575" t="str">
        <f>IF($A$48="NO",'EV5.5.1&amp;2 EV4.4 ACPS TSPS sidex'!$L$34,"NA")</f>
        <v>NA</v>
      </c>
      <c r="AB48" s="572" t="str">
        <f>IF($A$48="NO",'EV5.5.1&amp;2 EV4.4 ACPS TSPS Side'!$L$35,"NA")</f>
        <v>NA</v>
      </c>
      <c r="AC48" s="578" t="str">
        <f>IF('EV5.5.1&amp;2 EV4.4 ACPS TSPS Side'!$F$2="tubing only",'EV5.5.1&amp;2 EV4.4 ACPS TSPS Side'!$E$5,"")</f>
        <v>Steel</v>
      </c>
      <c r="AD48" s="578" t="str">
        <f>IF('EV5.5.1&amp;2 EV4.4 ACPS TSPS Side'!$F$2="tubing only",'EV5.5.1&amp;2 EV4.4 ACPS TSPS Side'!$E$6,"")</f>
        <v>Round</v>
      </c>
      <c r="AE48" s="577">
        <f>IF('EV5.5.1&amp;2 EV4.4 ACPS TSPS Side'!$F$2="tubing only",'EV5.5.1&amp;2 EV4.4 ACPS TSPS Side'!$E$15,"")</f>
        <v>25.4</v>
      </c>
      <c r="AF48" s="578">
        <f>IF('EV5.5.1&amp;2 EV4.4 ACPS TSPS Side'!$F$2="tubing only",'EV5.5.1&amp;2 EV4.4 ACPS TSPS Side'!$E$16,"")</f>
        <v>1.6</v>
      </c>
      <c r="AG48" s="578" t="str">
        <f>IF('EV5.5.1&amp;2 EV4.4 ACPS TSPS sidex'!$F$2="tubing only",IF('EV5.5.1&amp;2 EV4.4 ACPS TSPS sidex'!$F$14&gt;0,'EV5.5.1&amp;2 EV4.4 ACPS TSPS sidex'!$F$5,""),"")</f>
        <v/>
      </c>
      <c r="AH48" s="578" t="str">
        <f>IF('EV5.5.1&amp;2 EV4.4 ACPS TSPS sidex'!$F$2="tubing only",IF('EV5.5.1&amp;2 EV4.4 ACPS TSPS sidex'!$F$14&gt;0,'EV5.5.1&amp;2 EV4.4 ACPS TSPS sidex'!$F$6,""),"")</f>
        <v/>
      </c>
      <c r="AI48" s="577" t="str">
        <f>IF('EV5.5.1&amp;2 EV4.4 ACPS TSPS sidex'!$F$2="tubing only",IF('EV5.5.1&amp;2 EV4.4 ACPS TSPS sidex'!$F$14&gt;0,'EV5.5.1&amp;2 EV4.4 ACPS TSPS sidex'!$F$15,""),"")</f>
        <v/>
      </c>
      <c r="AJ48" s="578" t="str">
        <f>IF('EV5.5.1&amp;2 EV4.4 ACPS TSPS sidex'!$F$2="tubing only",IF('EV5.5.1&amp;2 EV4.4 ACPS TSPS sidex'!$F$14&gt;0,'EV5.5.1&amp;2 EV4.4 ACPS TSPS sidex'!$F$16,""),"")</f>
        <v/>
      </c>
      <c r="AK48" s="578" t="str">
        <f>IF('EV5.5.1&amp;2 EV4.4 ACPS TSPS sidex'!$F$2="tubing only",IF('EV5.5.1&amp;2 EV4.4 ACPS TSPS sidex'!$G$14&gt;0,'EV5.5.1&amp;2 EV4.4 ACPS TSPS sidex'!$G$5,""),"")</f>
        <v/>
      </c>
      <c r="AL48" s="578" t="str">
        <f>IF('EV5.5.1&amp;2 EV4.4 ACPS TSPS sidex'!$F$2="tubing only",IF('EV5.5.1&amp;2 EV4.4 ACPS TSPS sidex'!$G$14&gt;0,'EV5.5.1&amp;2 EV4.4 ACPS TSPS sidex'!$G$6,""),"")</f>
        <v/>
      </c>
      <c r="AM48" s="577" t="str">
        <f>IF('EV5.5.1&amp;2 EV4.4 ACPS TSPS sidex'!$F$2="tubing only",IF('EV5.5.1&amp;2 EV4.4 ACPS TSPS sidex'!$G$14&gt;0,'EV5.5.1&amp;2 EV4.4 ACPS TSPS sidex'!$G$15,""),"")</f>
        <v/>
      </c>
      <c r="AN48" s="578" t="str">
        <f>IF('EV5.5.1&amp;2 EV4.4 ACPS TSPS sidex'!$F$2="tubing only",IF('EV5.5.1&amp;2 EV4.4 ACPS TSPS sidex'!$G$14&gt;0,'EV5.5.1&amp;2 EV4.4 ACPS TSPS sidex'!$G$16,""),"")</f>
        <v/>
      </c>
      <c r="AO48" s="578" t="str">
        <f>IF('EV5.5.1&amp;2 EV4.4 ACPS TSPS sidex'!$F$2="Tubing only","",'EV5.5.1&amp;2 EV4.4 ACPS TSPS sidex'!$I$5)</f>
        <v/>
      </c>
      <c r="AP48" s="577" t="str">
        <f>IF('EV5.5.1&amp;2 EV4.4 ACPS TSPS sidex'!$F$2="Tubing only","",'EV5.5.1&amp;2 EV4.4 ACPS TSPS sidex'!$I$18)</f>
        <v/>
      </c>
      <c r="AQ48" s="578" t="str">
        <f>IF('EV5.5.1&amp;2 EV4.4 ACPS TSPS sidex'!$F$2="Tubing only","",'EV5.5.1&amp;2 EV4.4 ACPS TSPS sidex'!$I$20)</f>
        <v/>
      </c>
      <c r="AR48" s="578" t="str">
        <f>IF('EV5.5.1&amp;2 EV4.4 ACPS TSPS sidex'!$F$2="Tubing only","",'EV5.5.1&amp;2 EV4.4 ACPS TSPS sidex'!$I$21)</f>
        <v/>
      </c>
      <c r="AS48" s="586" t="str">
        <f>IF('EV5.5.1&amp;2 EV4.4 ACPS TSPS sidex'!$F$2="Tubing only","",'EV5.5.1&amp;2 EV4.4 ACPS TSPS sidex'!$I$22)</f>
        <v/>
      </c>
      <c r="AT48" s="586"/>
      <c r="AU48" s="514"/>
    </row>
    <row r="49" spans="1:47" ht="12.75" customHeight="1">
      <c r="A49" s="1110" t="str">
        <f>IF(NOT('EV5.5.1&amp;2 EV4.4 ACPS TSPS rearx'!F2="tubing only"),"NO",IF('EV5.5.1&amp;2 EV4.4 ACPS TSPS sidex'!G17="YES","YES","NO"))</f>
        <v>YES</v>
      </c>
      <c r="B49" s="1111"/>
      <c r="C49" s="1110" t="str">
        <f>IF(A49="N/A","N/A",IF(A49="YES","NO","YES"))</f>
        <v>NO</v>
      </c>
      <c r="D49" s="1111"/>
      <c r="E49" s="1093" t="s">
        <v>119</v>
      </c>
      <c r="F49" s="1093"/>
      <c r="G49" s="1099" t="str">
        <f>IF(D17="electric vehicle","Accumulator&amp;Tractive System Protection Rear","N/A")</f>
        <v>Accumulator&amp;Tractive System Protection Rear</v>
      </c>
      <c r="H49" s="1099"/>
      <c r="I49" s="1099"/>
      <c r="J49" s="1099"/>
      <c r="K49" s="1099"/>
      <c r="L49" s="1099"/>
      <c r="M49" s="1099"/>
      <c r="N49" s="1099"/>
      <c r="O49" s="1081"/>
      <c r="P49" s="1081"/>
      <c r="Q49" s="1081"/>
      <c r="R49" s="1081"/>
      <c r="S49" s="1082"/>
      <c r="T49" s="653" t="str">
        <f>IF($A$48="NO",'EV5.5.1&amp;2 EV4.4 ACPS TSPS Rear'!$L$27,"NA")</f>
        <v>NA</v>
      </c>
      <c r="U49" s="572" t="str">
        <f>IF($A$48="NO",'EV5.5.1&amp;2 EV4.4 ACPS TSPS Rear'!$L$28,"NA")</f>
        <v>NA</v>
      </c>
      <c r="V49" s="572" t="str">
        <f>IF($A$48="NO",'EV5.5.1&amp;2 EV4.4 ACPS TSPS Rear'!$L$29,"NA")</f>
        <v>NA</v>
      </c>
      <c r="W49" s="572" t="str">
        <f>IF($A$48="NO",'EV5.5.1&amp;2 EV4.4 ACPS TSPS Rear'!$L$30,"NA")</f>
        <v>NA</v>
      </c>
      <c r="X49" s="572" t="str">
        <f>IF($A$48="NO",'EV5.5.1&amp;2 EV4.4 ACPS TSPS Rear'!$L$31,"NA")</f>
        <v>NA</v>
      </c>
      <c r="Y49" s="572" t="str">
        <f>IF($A$48="NO",'EV5.5.1&amp;2 EV4.4 ACPS TSPS Rear'!$L$32,"NA")</f>
        <v>NA</v>
      </c>
      <c r="Z49" s="572" t="str">
        <f>IF($A$48="NO",'EV5.5.1&amp;2 EV4.4 ACPS TSPS Rear'!$L$33,"NA")</f>
        <v>NA</v>
      </c>
      <c r="AA49" s="575" t="str">
        <f>IF($A$48="NO",'EV5.5.1&amp;2 EV4.4 ACPS TSPS Rear'!$L$34,"NA")</f>
        <v>NA</v>
      </c>
      <c r="AB49" s="572" t="str">
        <f>IF($A$48="NO",'EV5.5.1&amp;2 EV4.4 ACPS TSPS Rear'!$L$35,"NA")</f>
        <v>NA</v>
      </c>
      <c r="AC49" s="578" t="str">
        <f>IF('EV5.5.1&amp;2 EV4.4 ACPS TSPS Rear'!$F$2="tubing only",'EV5.5.1&amp;2 EV4.4 ACPS TSPS Rear'!$E$5,"")</f>
        <v>Steel</v>
      </c>
      <c r="AD49" s="578" t="str">
        <f>IF('EV5.5.1&amp;2 EV4.4 ACPS TSPS Rear'!$F$2="tubing only",'EV5.5.1&amp;2 EV4.4 ACPS TSPS Rear'!$E$6,"")</f>
        <v>Round</v>
      </c>
      <c r="AE49" s="577">
        <f>IF('EV5.5.1&amp;2 EV4.4 ACPS TSPS Rear'!$F$2="tubing only",'EV5.5.1&amp;2 EV4.4 ACPS TSPS Rear'!$E$15,"")</f>
        <v>25.4</v>
      </c>
      <c r="AF49" s="578">
        <f>IF('EV5.5.1&amp;2 EV4.4 ACPS TSPS Rear'!$F$2="tubing only",'EV5.5.1&amp;2 EV4.4 ACPS TSPS Rear'!$E$16,"")</f>
        <v>1.6</v>
      </c>
      <c r="AG49" s="578" t="str">
        <f>IF('EV5.5.1&amp;2 EV4.4 ACPS TSPS sidex'!$F$2="tubing only",IF('EV5.5.1&amp;2 EV4.4 ACPS TSPS sidex'!$F$14&gt;0,'EV5.5.1&amp;2 EV4.4 ACPS TSPS sidex'!$F$5,""),"")</f>
        <v/>
      </c>
      <c r="AH49" s="578" t="str">
        <f>IF('EV5.5.1&amp;2 EV4.4 ACPS TSPS sidex'!$F$2="tubing only",IF('EV5.5.1&amp;2 EV4.4 ACPS TSPS sidex'!$F$14&gt;0,'EV5.5.1&amp;2 EV4.4 ACPS TSPS sidex'!$F$6,""),"")</f>
        <v/>
      </c>
      <c r="AI49" s="577" t="str">
        <f>IF('EV5.5.1&amp;2 EV4.4 ACPS TSPS sidex'!$F$2="tubing only",IF('EV5.5.1&amp;2 EV4.4 ACPS TSPS sidex'!$F$14&gt;0,'EV5.5.1&amp;2 EV4.4 ACPS TSPS sidex'!$F$15,""),"")</f>
        <v/>
      </c>
      <c r="AJ49" s="578" t="str">
        <f>IF('EV5.5.1&amp;2 EV4.4 ACPS TSPS sidex'!$F$2="tubing only",IF('EV5.5.1&amp;2 EV4.4 ACPS TSPS sidex'!$F$14&gt;0,'EV5.5.1&amp;2 EV4.4 ACPS TSPS sidex'!$F$16,""),"")</f>
        <v/>
      </c>
      <c r="AK49" s="578" t="str">
        <f>IF('EV5.5.1&amp;2 EV4.4 ACPS TSPS sidex'!$F$2="tubing only",IF('EV5.5.1&amp;2 EV4.4 ACPS TSPS sidex'!$G$14&gt;0,'EV5.5.1&amp;2 EV4.4 ACPS TSPS sidex'!$G$5,""),"")</f>
        <v/>
      </c>
      <c r="AL49" s="578" t="str">
        <f>IF('EV5.5.1&amp;2 EV4.4 ACPS TSPS sidex'!$F$2="tubing only",IF('EV5.5.1&amp;2 EV4.4 ACPS TSPS sidex'!$G$14&gt;0,'EV5.5.1&amp;2 EV4.4 ACPS TSPS sidex'!$G$6,""),"")</f>
        <v/>
      </c>
      <c r="AM49" s="577" t="str">
        <f>IF('EV5.5.1&amp;2 EV4.4 ACPS TSPS sidex'!$F$2="tubing only",IF('EV5.5.1&amp;2 EV4.4 ACPS TSPS sidex'!$G$14&gt;0,'EV5.5.1&amp;2 EV4.4 ACPS TSPS sidex'!$G$15,""),"")</f>
        <v/>
      </c>
      <c r="AN49" s="578" t="str">
        <f>IF('EV5.5.1&amp;2 EV4.4 ACPS TSPS sidex'!$F$2="tubing only",IF('EV5.5.1&amp;2 EV4.4 ACPS TSPS sidex'!$G$14&gt;0,'EV5.5.1&amp;2 EV4.4 ACPS TSPS sidex'!$G$16,""),"")</f>
        <v/>
      </c>
      <c r="AO49" s="578" t="str">
        <f>IF('EV5.5.1&amp;2 EV4.4 ACPS TSPS sidex'!$F$2="Tubing only","",'EV5.5.1&amp;2 EV4.4 ACPS TSPS sidex'!$I$5)</f>
        <v/>
      </c>
      <c r="AP49" s="577" t="str">
        <f>IF('EV5.5.1&amp;2 EV4.4 ACPS TSPS sidex'!$F$2="Tubing only","",'EV5.5.1&amp;2 EV4.4 ACPS TSPS sidex'!$I$18)</f>
        <v/>
      </c>
      <c r="AQ49" s="578" t="str">
        <f>IF('EV5.5.1&amp;2 EV4.4 ACPS TSPS sidex'!$F$2="Tubing only","",'EV5.5.1&amp;2 EV4.4 ACPS TSPS sidex'!$I$20)</f>
        <v/>
      </c>
      <c r="AR49" s="578" t="str">
        <f>IF('EV5.5.1&amp;2 EV4.4 ACPS TSPS sidex'!$F$2="Tubing only","",'EV5.5.1&amp;2 EV4.4 ACPS TSPS sidex'!$I$21)</f>
        <v/>
      </c>
      <c r="AS49" s="586" t="str">
        <f>IF('EV5.5.1&amp;2 EV4.4 ACPS TSPS sidex'!$F$2="Tubing only","",'EV5.5.1&amp;2 EV4.4 ACPS TSPS sidex'!$I$22)</f>
        <v/>
      </c>
      <c r="AT49" s="586"/>
      <c r="AU49" s="514"/>
    </row>
    <row r="50" spans="1:47" ht="12.75" customHeight="1">
      <c r="A50" s="3" t="s">
        <v>120</v>
      </c>
      <c r="B50" s="514"/>
      <c r="C50" s="514"/>
      <c r="D50" s="514"/>
      <c r="E50" s="514"/>
      <c r="F50" s="514"/>
      <c r="G50" s="514"/>
      <c r="H50" s="514"/>
      <c r="I50" s="514"/>
      <c r="J50" s="514"/>
      <c r="K50" s="514"/>
      <c r="L50" s="514"/>
      <c r="M50" s="514"/>
      <c r="N50" s="514"/>
      <c r="O50" s="514"/>
      <c r="P50" s="514"/>
      <c r="Q50" s="514"/>
      <c r="R50" s="514"/>
      <c r="S50" s="514"/>
      <c r="T50" s="633"/>
      <c r="U50" s="514"/>
      <c r="V50" s="514"/>
      <c r="W50" s="514"/>
      <c r="X50" s="514"/>
      <c r="Y50" s="514"/>
      <c r="Z50" s="514"/>
      <c r="AA50" s="514"/>
      <c r="AB50" s="514"/>
      <c r="AC50" s="514"/>
      <c r="AD50" s="514"/>
      <c r="AE50" s="514"/>
      <c r="AF50" s="514"/>
      <c r="AG50" s="514"/>
      <c r="AH50" s="514"/>
      <c r="AI50" s="514"/>
      <c r="AJ50" s="514"/>
      <c r="AK50" s="514"/>
      <c r="AL50" s="514"/>
      <c r="AM50" s="514"/>
      <c r="AN50" s="514"/>
      <c r="AO50" s="514"/>
      <c r="AP50" s="514"/>
      <c r="AQ50" s="514"/>
      <c r="AR50" s="514"/>
      <c r="AS50" s="514"/>
      <c r="AT50" s="514"/>
      <c r="AU50" s="514"/>
    </row>
    <row r="51" spans="1:47">
      <c r="A51" s="218" t="str">
        <f t="shared" ref="A51:A56" si="2">IF(OR($T51="YES",$T51="N/A"),"P","F")</f>
        <v>F</v>
      </c>
      <c r="B51" s="1076" t="s">
        <v>121</v>
      </c>
      <c r="C51" s="1076"/>
      <c r="D51" s="1076"/>
      <c r="E51" s="1076"/>
      <c r="F51" s="1076"/>
      <c r="G51" s="1076"/>
      <c r="H51" s="1076"/>
      <c r="I51" s="1076"/>
      <c r="J51" s="1076"/>
      <c r="K51" s="1076"/>
      <c r="L51" s="1076"/>
      <c r="M51" s="1076"/>
      <c r="N51" s="1076"/>
      <c r="O51" s="1076"/>
      <c r="P51" s="1076"/>
      <c r="Q51" s="1076"/>
      <c r="R51" s="1076"/>
      <c r="S51" s="1076"/>
      <c r="T51" s="635" t="s">
        <v>122</v>
      </c>
      <c r="U51" s="636"/>
      <c r="V51" s="514"/>
      <c r="W51" s="514"/>
      <c r="X51" s="514"/>
      <c r="Y51" s="514"/>
      <c r="Z51" s="514"/>
      <c r="AA51" s="514"/>
      <c r="AB51" s="514"/>
      <c r="AC51" s="514"/>
      <c r="AD51" s="514"/>
      <c r="AE51" s="514"/>
      <c r="AF51" s="514"/>
      <c r="AG51" s="514"/>
      <c r="AH51" s="514"/>
      <c r="AI51" s="514"/>
      <c r="AJ51" s="514"/>
      <c r="AK51" s="514"/>
      <c r="AL51" s="514"/>
      <c r="AM51" s="514"/>
      <c r="AN51" s="514"/>
      <c r="AO51" s="514"/>
      <c r="AP51" s="514"/>
      <c r="AQ51" s="514"/>
      <c r="AR51" s="514"/>
      <c r="AS51" s="514"/>
      <c r="AT51" s="514"/>
      <c r="AU51" s="514"/>
    </row>
    <row r="52" spans="1:47">
      <c r="A52" s="218" t="str">
        <f t="shared" si="2"/>
        <v>F</v>
      </c>
      <c r="B52" s="1076" t="s">
        <v>123</v>
      </c>
      <c r="C52" s="1076"/>
      <c r="D52" s="1076"/>
      <c r="E52" s="1076"/>
      <c r="F52" s="1076"/>
      <c r="G52" s="1076"/>
      <c r="H52" s="1076"/>
      <c r="I52" s="1076"/>
      <c r="J52" s="1076"/>
      <c r="K52" s="1076"/>
      <c r="L52" s="1076"/>
      <c r="M52" s="1076"/>
      <c r="N52" s="1076"/>
      <c r="O52" s="1076"/>
      <c r="P52" s="1076"/>
      <c r="Q52" s="1076"/>
      <c r="R52" s="1076"/>
      <c r="S52" s="1076"/>
      <c r="T52" s="635" t="s">
        <v>122</v>
      </c>
      <c r="U52" s="636"/>
      <c r="V52" s="514"/>
      <c r="W52" s="514"/>
      <c r="X52" s="514"/>
      <c r="Y52" s="514"/>
      <c r="Z52" s="514"/>
      <c r="AA52" s="514"/>
      <c r="AB52" s="514"/>
      <c r="AC52" s="514"/>
      <c r="AD52" s="514"/>
      <c r="AE52" s="514"/>
      <c r="AF52" s="514"/>
      <c r="AG52" s="514"/>
      <c r="AH52" s="514"/>
      <c r="AI52" s="514"/>
      <c r="AJ52" s="514"/>
      <c r="AK52" s="514"/>
      <c r="AL52" s="514"/>
      <c r="AM52" s="514"/>
      <c r="AN52" s="514"/>
      <c r="AO52" s="514"/>
      <c r="AP52" s="514"/>
      <c r="AQ52" s="514"/>
      <c r="AR52" s="514"/>
      <c r="AS52" s="514"/>
      <c r="AT52" s="514"/>
      <c r="AU52" s="514"/>
    </row>
    <row r="53" spans="1:47">
      <c r="A53" s="218" t="str">
        <f t="shared" si="2"/>
        <v>F</v>
      </c>
      <c r="B53" s="1076" t="s">
        <v>124</v>
      </c>
      <c r="C53" s="1076"/>
      <c r="D53" s="1076"/>
      <c r="E53" s="1076"/>
      <c r="F53" s="1076"/>
      <c r="G53" s="1076"/>
      <c r="H53" s="1076"/>
      <c r="I53" s="1076"/>
      <c r="J53" s="1076"/>
      <c r="K53" s="1076"/>
      <c r="L53" s="1076"/>
      <c r="M53" s="1076"/>
      <c r="N53" s="1076"/>
      <c r="O53" s="1076"/>
      <c r="P53" s="1076"/>
      <c r="Q53" s="1076"/>
      <c r="R53" s="1076"/>
      <c r="S53" s="1076"/>
      <c r="T53" s="635" t="s">
        <v>122</v>
      </c>
      <c r="U53" s="636"/>
      <c r="V53" s="514"/>
      <c r="W53" s="514"/>
      <c r="X53" s="514"/>
      <c r="Y53" s="514"/>
      <c r="Z53" s="514"/>
      <c r="AA53" s="514"/>
      <c r="AB53" s="514"/>
      <c r="AC53" s="514"/>
      <c r="AD53" s="514"/>
      <c r="AE53" s="514"/>
      <c r="AF53" s="514"/>
      <c r="AG53" s="514"/>
      <c r="AH53" s="514"/>
      <c r="AI53" s="514"/>
      <c r="AJ53" s="514"/>
      <c r="AK53" s="514"/>
      <c r="AL53" s="514"/>
      <c r="AM53" s="514"/>
      <c r="AN53" s="514"/>
      <c r="AO53" s="514"/>
      <c r="AP53" s="514"/>
      <c r="AQ53" s="514"/>
      <c r="AR53" s="514"/>
      <c r="AS53" s="514"/>
      <c r="AT53" s="514"/>
      <c r="AU53" s="514"/>
    </row>
    <row r="54" spans="1:47">
      <c r="A54" s="218" t="str">
        <f t="shared" si="2"/>
        <v>F</v>
      </c>
      <c r="B54" s="1076" t="s">
        <v>125</v>
      </c>
      <c r="C54" s="1076"/>
      <c r="D54" s="1076"/>
      <c r="E54" s="1076"/>
      <c r="F54" s="1076"/>
      <c r="G54" s="1076"/>
      <c r="H54" s="1076"/>
      <c r="I54" s="1076"/>
      <c r="J54" s="1076"/>
      <c r="K54" s="1076"/>
      <c r="L54" s="1076"/>
      <c r="M54" s="1076"/>
      <c r="N54" s="1076"/>
      <c r="O54" s="1076"/>
      <c r="P54" s="1076"/>
      <c r="Q54" s="1076"/>
      <c r="R54" s="1076"/>
      <c r="S54" s="1076"/>
      <c r="T54" s="635" t="s">
        <v>122</v>
      </c>
      <c r="U54" s="636"/>
      <c r="V54" s="514"/>
      <c r="W54" s="514"/>
      <c r="X54" s="514"/>
      <c r="Y54" s="514"/>
      <c r="Z54" s="514"/>
      <c r="AA54" s="514"/>
      <c r="AB54" s="514"/>
      <c r="AC54" s="514"/>
      <c r="AD54" s="514"/>
      <c r="AE54" s="514"/>
      <c r="AF54" s="514"/>
      <c r="AG54" s="514"/>
      <c r="AH54" s="514"/>
      <c r="AI54" s="514"/>
      <c r="AJ54" s="514"/>
      <c r="AK54" s="514"/>
      <c r="AL54" s="514"/>
      <c r="AM54" s="514"/>
      <c r="AN54" s="514"/>
      <c r="AO54" s="514"/>
      <c r="AP54" s="514"/>
      <c r="AQ54" s="514"/>
      <c r="AR54" s="514"/>
      <c r="AS54" s="514"/>
      <c r="AT54" s="514"/>
      <c r="AU54" s="514"/>
    </row>
    <row r="55" spans="1:47">
      <c r="A55" s="218" t="str">
        <f t="shared" si="2"/>
        <v>F</v>
      </c>
      <c r="B55" s="1076" t="s">
        <v>126</v>
      </c>
      <c r="C55" s="1076"/>
      <c r="D55" s="1076"/>
      <c r="E55" s="1076"/>
      <c r="F55" s="1076"/>
      <c r="G55" s="1076"/>
      <c r="H55" s="1076"/>
      <c r="I55" s="1076"/>
      <c r="J55" s="1076"/>
      <c r="K55" s="1076"/>
      <c r="L55" s="1076"/>
      <c r="M55" s="1076"/>
      <c r="N55" s="1076"/>
      <c r="O55" s="1076"/>
      <c r="P55" s="1076"/>
      <c r="Q55" s="1076"/>
      <c r="R55" s="1076"/>
      <c r="S55" s="1076"/>
      <c r="T55" s="635" t="s">
        <v>122</v>
      </c>
      <c r="U55" s="636"/>
      <c r="V55" s="514"/>
      <c r="W55" s="514"/>
      <c r="X55" s="514"/>
      <c r="Y55" s="514"/>
      <c r="Z55" s="514"/>
      <c r="AA55" s="514"/>
      <c r="AB55" s="514"/>
      <c r="AC55" s="514"/>
      <c r="AD55" s="514"/>
      <c r="AE55" s="514"/>
      <c r="AF55" s="514"/>
      <c r="AG55" s="514"/>
      <c r="AH55" s="514"/>
      <c r="AI55" s="514"/>
      <c r="AJ55" s="514"/>
      <c r="AK55" s="514"/>
      <c r="AL55" s="514"/>
      <c r="AM55" s="514"/>
      <c r="AN55" s="514"/>
      <c r="AO55" s="514"/>
      <c r="AP55" s="514"/>
      <c r="AQ55" s="514"/>
      <c r="AR55" s="514"/>
      <c r="AS55" s="514"/>
      <c r="AT55" s="514"/>
      <c r="AU55" s="514"/>
    </row>
    <row r="56" spans="1:47">
      <c r="A56" s="218" t="str">
        <f t="shared" si="2"/>
        <v>F</v>
      </c>
      <c r="B56" s="1076" t="s">
        <v>127</v>
      </c>
      <c r="C56" s="1076"/>
      <c r="D56" s="1076"/>
      <c r="E56" s="1076"/>
      <c r="F56" s="1076"/>
      <c r="G56" s="1076"/>
      <c r="H56" s="1076"/>
      <c r="I56" s="1076"/>
      <c r="J56" s="1076"/>
      <c r="K56" s="1076"/>
      <c r="L56" s="1076"/>
      <c r="M56" s="1076"/>
      <c r="N56" s="1076"/>
      <c r="O56" s="1076"/>
      <c r="P56" s="1076"/>
      <c r="Q56" s="1076"/>
      <c r="R56" s="1076"/>
      <c r="S56" s="1076"/>
      <c r="T56" s="635" t="s">
        <v>122</v>
      </c>
      <c r="U56" s="636"/>
      <c r="V56" s="514"/>
      <c r="W56" s="514"/>
      <c r="X56" s="514"/>
      <c r="Y56" s="514"/>
      <c r="Z56" s="514"/>
      <c r="AA56" s="514"/>
      <c r="AB56" s="514"/>
      <c r="AC56" s="514"/>
      <c r="AD56" s="514"/>
      <c r="AE56" s="514"/>
      <c r="AF56" s="514"/>
      <c r="AG56" s="514"/>
      <c r="AH56" s="514"/>
      <c r="AI56" s="514"/>
      <c r="AJ56" s="514"/>
      <c r="AK56" s="514"/>
      <c r="AL56" s="514"/>
      <c r="AM56" s="514"/>
      <c r="AN56" s="514"/>
      <c r="AO56" s="514"/>
      <c r="AP56" s="514"/>
      <c r="AQ56" s="514"/>
      <c r="AR56" s="514"/>
      <c r="AS56" s="514"/>
      <c r="AT56" s="514"/>
      <c r="AU56" s="514"/>
    </row>
    <row r="57" spans="1:47">
      <c r="A57" s="514"/>
      <c r="B57" s="514"/>
      <c r="C57" s="514"/>
      <c r="D57" s="514"/>
      <c r="E57" s="514"/>
      <c r="F57" s="514"/>
      <c r="G57" s="514"/>
      <c r="H57" s="514"/>
      <c r="I57" s="514"/>
      <c r="J57" s="514"/>
      <c r="K57" s="514"/>
      <c r="L57" s="514"/>
      <c r="M57" s="514"/>
      <c r="N57" s="514"/>
      <c r="O57" s="514"/>
      <c r="P57" s="514"/>
      <c r="Q57" s="514"/>
      <c r="R57" s="514"/>
      <c r="S57" s="514"/>
      <c r="T57" s="634"/>
      <c r="U57" s="514"/>
      <c r="V57" s="514"/>
      <c r="W57" s="514"/>
      <c r="X57" s="514"/>
      <c r="Y57" s="514"/>
      <c r="Z57" s="514"/>
      <c r="AA57" s="514"/>
      <c r="AB57" s="514"/>
      <c r="AC57" s="514"/>
      <c r="AD57" s="514"/>
      <c r="AE57" s="514"/>
      <c r="AF57" s="514"/>
      <c r="AG57" s="514"/>
      <c r="AH57" s="514"/>
      <c r="AI57" s="514"/>
      <c r="AJ57" s="514"/>
      <c r="AK57" s="514"/>
      <c r="AL57" s="514"/>
      <c r="AM57" s="514"/>
      <c r="AN57" s="514"/>
      <c r="AO57" s="514"/>
      <c r="AP57" s="514"/>
      <c r="AQ57" s="514"/>
      <c r="AR57" s="514"/>
      <c r="AS57" s="514"/>
      <c r="AT57" s="514"/>
      <c r="AU57" s="514"/>
    </row>
    <row r="58" spans="1:47">
      <c r="A58" s="1103" t="s">
        <v>128</v>
      </c>
      <c r="B58" s="1103"/>
      <c r="C58" s="1103"/>
      <c r="D58" s="1103"/>
      <c r="E58" s="1103"/>
      <c r="F58" s="1103"/>
      <c r="G58" s="1103"/>
      <c r="H58" s="1103"/>
      <c r="I58" s="1103"/>
      <c r="J58" s="1103"/>
      <c r="K58" s="1103"/>
      <c r="L58" s="1103"/>
      <c r="M58" s="1103"/>
      <c r="N58" s="1103"/>
      <c r="O58" s="1103"/>
      <c r="P58" s="1103"/>
      <c r="Q58" s="1103"/>
      <c r="R58" s="1103"/>
      <c r="S58" s="1103"/>
      <c r="T58" s="634"/>
      <c r="U58" s="514"/>
      <c r="V58" s="514"/>
      <c r="W58" s="514"/>
      <c r="X58" s="514"/>
      <c r="Y58" s="514"/>
      <c r="Z58" s="514"/>
      <c r="AA58" s="514"/>
      <c r="AB58" s="514"/>
      <c r="AC58" s="514"/>
      <c r="AD58" s="514"/>
      <c r="AE58" s="514"/>
      <c r="AF58" s="514"/>
      <c r="AG58" s="514"/>
      <c r="AH58" s="514"/>
      <c r="AI58" s="514"/>
      <c r="AJ58" s="514"/>
      <c r="AK58" s="514"/>
      <c r="AL58" s="514"/>
      <c r="AM58" s="514"/>
      <c r="AN58" s="514"/>
      <c r="AO58" s="514"/>
      <c r="AP58" s="514"/>
      <c r="AQ58" s="514"/>
      <c r="AR58" s="514"/>
      <c r="AS58" s="514"/>
      <c r="AT58" s="514"/>
      <c r="AU58" s="514"/>
    </row>
    <row r="59" spans="1:47" customFormat="1" ht="14.25">
      <c r="A59" s="219" t="s">
        <v>129</v>
      </c>
      <c r="C59" s="162" t="s">
        <v>130</v>
      </c>
      <c r="J59" s="744" t="s">
        <v>131</v>
      </c>
      <c r="T59" s="745"/>
    </row>
    <row r="60" spans="1:47" customFormat="1" ht="14.25">
      <c r="A60" s="219"/>
      <c r="C60" s="162"/>
      <c r="J60" s="744"/>
      <c r="T60" s="745"/>
    </row>
    <row r="61" spans="1:47">
      <c r="A61" s="1109" t="s">
        <v>132</v>
      </c>
      <c r="B61" s="1109"/>
      <c r="C61" s="1109"/>
      <c r="D61" s="1109"/>
      <c r="E61" s="1109"/>
      <c r="F61" s="1109"/>
      <c r="G61" s="1109"/>
      <c r="H61" s="1109"/>
      <c r="I61" s="1109"/>
      <c r="J61" s="1109"/>
      <c r="K61" s="1109"/>
      <c r="L61" s="1109"/>
      <c r="M61" s="1109"/>
      <c r="N61" s="1109"/>
      <c r="O61" s="1109"/>
      <c r="P61" s="1109"/>
      <c r="Q61" s="1109"/>
      <c r="R61" s="1109"/>
      <c r="S61" s="1109"/>
      <c r="T61" s="593"/>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row>
    <row r="62" spans="1:47">
      <c r="A62" s="1109"/>
      <c r="B62" s="1109"/>
      <c r="C62" s="1109"/>
      <c r="D62" s="1109"/>
      <c r="E62" s="1109"/>
      <c r="F62" s="1109"/>
      <c r="G62" s="1109"/>
      <c r="H62" s="1109"/>
      <c r="I62" s="1109"/>
      <c r="J62" s="1109"/>
      <c r="K62" s="1109"/>
      <c r="L62" s="1109"/>
      <c r="M62" s="1109"/>
      <c r="N62" s="1109"/>
      <c r="O62" s="1109"/>
      <c r="P62" s="1109"/>
      <c r="Q62" s="1109"/>
      <c r="R62" s="1109"/>
      <c r="S62" s="1109"/>
      <c r="T62" s="593"/>
      <c r="U62" s="514"/>
      <c r="V62" s="514"/>
      <c r="W62" s="514"/>
      <c r="X62" s="514"/>
      <c r="Y62" s="514"/>
      <c r="Z62" s="514"/>
      <c r="AA62" s="514"/>
      <c r="AB62" s="514"/>
      <c r="AC62" s="514"/>
      <c r="AD62" s="514"/>
      <c r="AE62" s="514"/>
      <c r="AF62" s="514"/>
      <c r="AG62" s="514"/>
      <c r="AH62" s="514"/>
      <c r="AI62" s="514"/>
      <c r="AJ62" s="514"/>
      <c r="AK62" s="514"/>
      <c r="AL62" s="514"/>
      <c r="AM62" s="514"/>
      <c r="AN62" s="514"/>
      <c r="AO62" s="514"/>
      <c r="AP62" s="514"/>
      <c r="AQ62" s="514"/>
      <c r="AR62" s="514"/>
      <c r="AS62" s="514"/>
      <c r="AT62" s="514"/>
      <c r="AU62" s="514"/>
    </row>
    <row r="63" spans="1:47">
      <c r="A63" s="514"/>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row>
    <row r="64" spans="1:47">
      <c r="A64" s="514"/>
      <c r="B64" s="514"/>
      <c r="C64" s="514"/>
      <c r="D64" s="514"/>
      <c r="E64" s="514"/>
      <c r="F64" s="514"/>
      <c r="G64" s="514"/>
      <c r="H64" s="514"/>
      <c r="I64" s="514"/>
      <c r="J64" s="514"/>
      <c r="K64" s="514"/>
      <c r="L64" s="514"/>
      <c r="M64" s="514"/>
      <c r="N64" s="514"/>
      <c r="O64" s="514"/>
      <c r="P64" s="514"/>
      <c r="Q64" s="514"/>
      <c r="R64" s="514"/>
      <c r="S64" s="514"/>
      <c r="T64" s="514"/>
      <c r="U64" s="514"/>
      <c r="V64" s="514"/>
      <c r="W64" s="514"/>
      <c r="X64" s="514"/>
      <c r="Y64" s="514"/>
      <c r="Z64" s="514"/>
      <c r="AA64" s="514"/>
      <c r="AB64" s="514"/>
      <c r="AC64" s="514"/>
      <c r="AD64" s="514"/>
      <c r="AE64" s="514"/>
      <c r="AF64" s="514"/>
      <c r="AG64" s="514"/>
      <c r="AH64" s="514"/>
      <c r="AI64" s="514"/>
      <c r="AJ64" s="514"/>
      <c r="AK64" s="514"/>
      <c r="AL64" s="514"/>
      <c r="AM64" s="514"/>
      <c r="AN64" s="514"/>
      <c r="AO64" s="514"/>
      <c r="AP64" s="514"/>
      <c r="AQ64" s="514"/>
      <c r="AR64" s="514"/>
      <c r="AS64" s="514"/>
      <c r="AT64" s="514"/>
      <c r="AU64" s="514"/>
    </row>
    <row r="65" spans="1:47">
      <c r="A65" s="514"/>
      <c r="B65" s="514"/>
      <c r="C65" s="514"/>
      <c r="D65" s="514"/>
      <c r="E65" s="514"/>
      <c r="F65" s="514"/>
      <c r="G65" s="514"/>
      <c r="H65" s="514"/>
      <c r="I65" s="514"/>
      <c r="J65" s="514"/>
      <c r="K65" s="514"/>
      <c r="L65" s="514"/>
      <c r="M65" s="514"/>
      <c r="N65" s="514"/>
      <c r="O65" s="514"/>
      <c r="P65" s="514"/>
      <c r="Q65" s="514"/>
      <c r="R65" s="514"/>
      <c r="S65" s="514"/>
      <c r="T65" s="514"/>
      <c r="U65" s="514"/>
      <c r="V65" s="514"/>
      <c r="W65" s="514"/>
      <c r="X65" s="514"/>
      <c r="Y65" s="514"/>
      <c r="Z65" s="514"/>
      <c r="AA65" s="514"/>
      <c r="AB65" s="514"/>
      <c r="AC65" s="514"/>
      <c r="AD65" s="514"/>
      <c r="AE65" s="514"/>
      <c r="AF65" s="514"/>
      <c r="AG65" s="514"/>
      <c r="AH65" s="514"/>
      <c r="AI65" s="514"/>
      <c r="AJ65" s="514"/>
      <c r="AK65" s="514"/>
      <c r="AL65" s="514"/>
      <c r="AM65" s="514"/>
      <c r="AN65" s="514"/>
      <c r="AO65" s="514"/>
      <c r="AP65" s="514"/>
      <c r="AQ65" s="514"/>
      <c r="AR65" s="514"/>
      <c r="AS65" s="514"/>
      <c r="AT65" s="514"/>
      <c r="AU65" s="514"/>
    </row>
    <row r="66" spans="1:47">
      <c r="A66" s="514"/>
      <c r="B66" s="514"/>
      <c r="C66" s="514"/>
      <c r="D66" s="514"/>
      <c r="E66" s="514"/>
      <c r="F66" s="514"/>
      <c r="G66" s="514"/>
      <c r="H66" s="514"/>
      <c r="I66" s="514"/>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514"/>
      <c r="AH66" s="514"/>
      <c r="AI66" s="514"/>
      <c r="AJ66" s="514"/>
      <c r="AK66" s="514"/>
      <c r="AL66" s="514"/>
      <c r="AM66" s="514"/>
      <c r="AN66" s="514"/>
      <c r="AO66" s="514"/>
      <c r="AP66" s="514"/>
      <c r="AQ66" s="514"/>
      <c r="AR66" s="514"/>
      <c r="AS66" s="514"/>
      <c r="AT66" s="514"/>
      <c r="AU66" s="514"/>
    </row>
    <row r="67" spans="1:47">
      <c r="A67" s="514"/>
      <c r="B67" s="514"/>
      <c r="C67" s="514"/>
      <c r="D67" s="514"/>
      <c r="E67" s="514"/>
      <c r="F67" s="514"/>
      <c r="G67" s="514"/>
      <c r="H67" s="514"/>
      <c r="I67" s="514"/>
      <c r="J67" s="514"/>
      <c r="K67" s="514"/>
      <c r="L67" s="514"/>
      <c r="M67" s="514"/>
      <c r="N67" s="514"/>
      <c r="O67" s="514"/>
      <c r="P67" s="514"/>
      <c r="Q67" s="514"/>
      <c r="R67" s="514"/>
      <c r="S67" s="514"/>
      <c r="T67" s="514"/>
      <c r="U67" s="514"/>
      <c r="V67" s="514"/>
      <c r="W67" s="514"/>
      <c r="X67" s="514"/>
      <c r="Y67" s="514"/>
      <c r="Z67" s="514"/>
      <c r="AA67" s="514"/>
      <c r="AB67" s="514"/>
      <c r="AC67" s="514"/>
      <c r="AD67" s="514"/>
      <c r="AE67" s="514"/>
      <c r="AF67" s="514"/>
      <c r="AG67" s="514"/>
      <c r="AH67" s="514"/>
      <c r="AI67" s="514"/>
      <c r="AJ67" s="514"/>
      <c r="AK67" s="514"/>
      <c r="AL67" s="514"/>
      <c r="AM67" s="514"/>
      <c r="AN67" s="514"/>
      <c r="AO67" s="514"/>
      <c r="AP67" s="514"/>
      <c r="AQ67" s="514"/>
      <c r="AR67" s="514"/>
      <c r="AS67" s="514"/>
      <c r="AT67" s="514"/>
      <c r="AU67" s="514"/>
    </row>
    <row r="68" spans="1:47">
      <c r="A68" s="514"/>
      <c r="B68" s="514"/>
      <c r="C68" s="514"/>
      <c r="D68" s="514"/>
      <c r="E68" s="514"/>
      <c r="F68" s="514"/>
      <c r="G68" s="514"/>
      <c r="H68" s="514"/>
      <c r="I68" s="514"/>
      <c r="J68" s="514"/>
      <c r="K68" s="514"/>
      <c r="L68" s="514"/>
      <c r="M68" s="514"/>
      <c r="N68" s="514"/>
      <c r="O68" s="514"/>
      <c r="P68" s="514"/>
      <c r="Q68" s="514"/>
      <c r="R68" s="514"/>
      <c r="S68" s="514"/>
      <c r="T68" s="514"/>
      <c r="U68" s="514"/>
      <c r="V68" s="514"/>
      <c r="W68" s="514"/>
      <c r="X68" s="514"/>
      <c r="Y68" s="514"/>
      <c r="Z68" s="514"/>
      <c r="AA68" s="514"/>
      <c r="AB68" s="514"/>
      <c r="AC68" s="514"/>
      <c r="AD68" s="514"/>
      <c r="AE68" s="514"/>
      <c r="AF68" s="514"/>
      <c r="AG68" s="514"/>
      <c r="AH68" s="514"/>
      <c r="AI68" s="514"/>
      <c r="AJ68" s="514"/>
      <c r="AK68" s="514"/>
      <c r="AL68" s="514"/>
      <c r="AM68" s="514"/>
      <c r="AN68" s="514"/>
      <c r="AO68" s="514"/>
      <c r="AP68" s="514"/>
      <c r="AQ68" s="514"/>
      <c r="AR68" s="514"/>
      <c r="AS68" s="514"/>
      <c r="AT68" s="514"/>
      <c r="AU68" s="514"/>
    </row>
    <row r="69" spans="1:47">
      <c r="A69" s="514"/>
      <c r="B69" s="514"/>
      <c r="C69" s="514"/>
      <c r="D69" s="514"/>
      <c r="E69" s="514"/>
      <c r="F69" s="514"/>
      <c r="G69" s="514"/>
      <c r="H69" s="514"/>
      <c r="I69" s="514"/>
      <c r="J69" s="514"/>
      <c r="K69" s="514"/>
      <c r="L69" s="514"/>
      <c r="M69" s="514"/>
      <c r="N69" s="514"/>
      <c r="O69" s="514"/>
      <c r="P69" s="514"/>
      <c r="Q69" s="514"/>
      <c r="R69" s="514"/>
      <c r="S69" s="514"/>
      <c r="T69" s="514"/>
      <c r="U69" s="514"/>
      <c r="V69" s="514"/>
      <c r="W69" s="514"/>
      <c r="X69" s="514"/>
      <c r="Y69" s="514"/>
      <c r="Z69" s="514"/>
      <c r="AA69" s="514"/>
      <c r="AB69" s="514"/>
      <c r="AC69" s="514"/>
      <c r="AD69" s="514"/>
      <c r="AE69" s="514"/>
      <c r="AF69" s="514"/>
      <c r="AG69" s="514"/>
      <c r="AH69" s="514"/>
      <c r="AI69" s="514"/>
      <c r="AJ69" s="514"/>
      <c r="AK69" s="514"/>
      <c r="AL69" s="514"/>
      <c r="AM69" s="514"/>
      <c r="AN69" s="514"/>
      <c r="AO69" s="514"/>
      <c r="AP69" s="514"/>
      <c r="AQ69" s="514"/>
      <c r="AR69" s="514"/>
      <c r="AS69" s="514"/>
      <c r="AT69" s="514"/>
      <c r="AU69" s="514"/>
    </row>
    <row r="70" spans="1:47">
      <c r="A70" s="514"/>
      <c r="B70" s="514"/>
      <c r="C70" s="514"/>
      <c r="D70" s="514"/>
      <c r="E70" s="514"/>
      <c r="F70" s="514"/>
      <c r="G70" s="514"/>
      <c r="H70" s="514"/>
      <c r="I70" s="514"/>
      <c r="J70" s="514"/>
      <c r="K70" s="514"/>
      <c r="L70" s="514"/>
      <c r="M70" s="514"/>
      <c r="N70" s="514"/>
      <c r="O70" s="514"/>
      <c r="P70" s="514"/>
      <c r="Q70" s="514"/>
      <c r="R70" s="514"/>
      <c r="S70" s="514"/>
      <c r="T70" s="514"/>
      <c r="U70" s="514"/>
      <c r="V70" s="514"/>
      <c r="W70" s="514"/>
      <c r="X70" s="514"/>
      <c r="Y70" s="514"/>
      <c r="Z70" s="514"/>
      <c r="AA70" s="514"/>
      <c r="AB70" s="514"/>
      <c r="AC70" s="514"/>
      <c r="AD70" s="514"/>
      <c r="AE70" s="514"/>
      <c r="AF70" s="514"/>
      <c r="AG70" s="514"/>
      <c r="AH70" s="514"/>
      <c r="AI70" s="514"/>
      <c r="AJ70" s="514"/>
      <c r="AK70" s="514"/>
      <c r="AL70" s="514"/>
      <c r="AM70" s="514"/>
      <c r="AN70" s="514"/>
      <c r="AO70" s="514"/>
      <c r="AP70" s="514"/>
      <c r="AQ70" s="514"/>
      <c r="AR70" s="514"/>
      <c r="AS70" s="514"/>
      <c r="AT70" s="514"/>
      <c r="AU70" s="514"/>
    </row>
    <row r="71" spans="1:47">
      <c r="A71" s="514"/>
      <c r="B71" s="514"/>
      <c r="C71" s="514"/>
      <c r="D71" s="514"/>
      <c r="E71" s="514"/>
      <c r="F71" s="514"/>
      <c r="G71" s="514"/>
      <c r="H71" s="514"/>
      <c r="I71" s="514"/>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514"/>
      <c r="AH71" s="514"/>
      <c r="AI71" s="514"/>
      <c r="AJ71" s="514"/>
      <c r="AK71" s="514"/>
      <c r="AL71" s="514"/>
      <c r="AM71" s="514"/>
      <c r="AN71" s="514"/>
      <c r="AO71" s="514"/>
      <c r="AP71" s="514"/>
      <c r="AQ71" s="514"/>
      <c r="AR71" s="514"/>
      <c r="AS71" s="514"/>
      <c r="AT71" s="514"/>
      <c r="AU71" s="514"/>
    </row>
    <row r="72" spans="1:47">
      <c r="A72" s="514"/>
      <c r="B72" s="514"/>
      <c r="C72" s="514"/>
      <c r="D72" s="514"/>
      <c r="E72" s="514"/>
      <c r="F72" s="514"/>
      <c r="G72" s="514"/>
      <c r="H72" s="514"/>
      <c r="I72" s="514"/>
      <c r="J72" s="514"/>
      <c r="K72" s="514"/>
      <c r="L72" s="514"/>
      <c r="M72" s="514"/>
      <c r="N72" s="514"/>
      <c r="O72" s="514"/>
      <c r="P72" s="514"/>
      <c r="Q72" s="514"/>
      <c r="R72" s="514"/>
      <c r="S72" s="514"/>
      <c r="T72" s="514"/>
      <c r="U72" s="514"/>
      <c r="V72" s="514"/>
      <c r="W72" s="514"/>
      <c r="X72" s="514"/>
      <c r="Y72" s="514"/>
      <c r="Z72" s="514"/>
      <c r="AA72" s="514"/>
      <c r="AB72" s="514"/>
      <c r="AC72" s="514"/>
      <c r="AD72" s="514"/>
      <c r="AE72" s="514"/>
      <c r="AF72" s="514"/>
      <c r="AG72" s="514"/>
      <c r="AH72" s="514"/>
      <c r="AI72" s="514"/>
      <c r="AJ72" s="514"/>
      <c r="AK72" s="514"/>
      <c r="AL72" s="514"/>
      <c r="AM72" s="514"/>
      <c r="AN72" s="514"/>
      <c r="AO72" s="514"/>
      <c r="AP72" s="514"/>
      <c r="AQ72" s="514"/>
      <c r="AR72" s="514"/>
      <c r="AS72" s="514"/>
      <c r="AT72" s="514"/>
      <c r="AU72" s="514"/>
    </row>
    <row r="73" spans="1:47">
      <c r="A73" s="514"/>
      <c r="B73" s="514"/>
      <c r="C73" s="514"/>
      <c r="D73" s="514"/>
      <c r="E73" s="514"/>
      <c r="F73" s="514"/>
      <c r="G73" s="514"/>
      <c r="H73" s="514"/>
      <c r="I73" s="514"/>
      <c r="J73" s="514"/>
      <c r="K73" s="514"/>
      <c r="L73" s="514"/>
      <c r="M73" s="514"/>
      <c r="N73" s="514"/>
      <c r="O73" s="514"/>
      <c r="P73" s="514"/>
      <c r="Q73" s="514"/>
      <c r="R73" s="514"/>
      <c r="S73" s="514"/>
      <c r="T73" s="514"/>
      <c r="U73" s="514"/>
      <c r="V73" s="514"/>
      <c r="W73" s="514"/>
      <c r="X73" s="514"/>
      <c r="Y73" s="514"/>
      <c r="Z73" s="514"/>
      <c r="AA73" s="514"/>
      <c r="AB73" s="514"/>
      <c r="AC73" s="514"/>
      <c r="AD73" s="514"/>
      <c r="AE73" s="514"/>
      <c r="AF73" s="514"/>
      <c r="AG73" s="514"/>
      <c r="AH73" s="514"/>
      <c r="AI73" s="514"/>
      <c r="AJ73" s="514"/>
      <c r="AK73" s="514"/>
      <c r="AL73" s="514"/>
      <c r="AM73" s="514"/>
      <c r="AN73" s="514"/>
      <c r="AO73" s="514"/>
      <c r="AP73" s="514"/>
      <c r="AQ73" s="514"/>
      <c r="AR73" s="514"/>
      <c r="AS73" s="514"/>
      <c r="AT73" s="514"/>
      <c r="AU73" s="514"/>
    </row>
  </sheetData>
  <sheetProtection algorithmName="SHA-512" hashValue="YbKWd3/lRKL5IuzCw3fSaYhDXoaUGqi6rWyb6tLFWL2yag6P2xy1nWRyx4Zi1vRM7yyA/QnQdI2ZdjrqlDQmoA==" saltValue="dDmXh3FEvlRVV9ZlEDycpQ==" spinCount="100000" sheet="1" scenarios="1" insertHyperlinks="0"/>
  <protectedRanges>
    <protectedRange sqref="D14:J17 O14 N15:S16 O24:S49" name="Range1"/>
    <protectedRange sqref="T51:T56" name="CoverSheetDropdown"/>
  </protectedRanges>
  <mergeCells count="207">
    <mergeCell ref="G42:N42"/>
    <mergeCell ref="O42:S42"/>
    <mergeCell ref="C43:D43"/>
    <mergeCell ref="A45:B45"/>
    <mergeCell ref="E40:F40"/>
    <mergeCell ref="C44:D44"/>
    <mergeCell ref="E41:F41"/>
    <mergeCell ref="A41:B41"/>
    <mergeCell ref="C40:D40"/>
    <mergeCell ref="A40:B40"/>
    <mergeCell ref="A38:B38"/>
    <mergeCell ref="A43:B43"/>
    <mergeCell ref="C38:D38"/>
    <mergeCell ref="E44:F44"/>
    <mergeCell ref="C45:D45"/>
    <mergeCell ref="E45:F45"/>
    <mergeCell ref="E38:F38"/>
    <mergeCell ref="C42:D42"/>
    <mergeCell ref="E42:F42"/>
    <mergeCell ref="A48:B48"/>
    <mergeCell ref="C48:D48"/>
    <mergeCell ref="E47:F47"/>
    <mergeCell ref="A49:B49"/>
    <mergeCell ref="C49:D49"/>
    <mergeCell ref="E49:F49"/>
    <mergeCell ref="G47:N47"/>
    <mergeCell ref="G49:N49"/>
    <mergeCell ref="O46:S46"/>
    <mergeCell ref="A46:B46"/>
    <mergeCell ref="C46:D46"/>
    <mergeCell ref="E46:F46"/>
    <mergeCell ref="X37:X38"/>
    <mergeCell ref="A19:S19"/>
    <mergeCell ref="A21:B23"/>
    <mergeCell ref="A24:B24"/>
    <mergeCell ref="G21:N23"/>
    <mergeCell ref="A25:B25"/>
    <mergeCell ref="C26:D26"/>
    <mergeCell ref="G27:N27"/>
    <mergeCell ref="E24:F24"/>
    <mergeCell ref="C24:D24"/>
    <mergeCell ref="A36:B36"/>
    <mergeCell ref="G35:N35"/>
    <mergeCell ref="G34:N34"/>
    <mergeCell ref="G32:N32"/>
    <mergeCell ref="G30:N30"/>
    <mergeCell ref="G33:N33"/>
    <mergeCell ref="E32:F32"/>
    <mergeCell ref="G31:N31"/>
    <mergeCell ref="A28:B28"/>
    <mergeCell ref="O30:S30"/>
    <mergeCell ref="A34:B34"/>
    <mergeCell ref="E33:F33"/>
    <mergeCell ref="E34:F34"/>
    <mergeCell ref="A37:B37"/>
    <mergeCell ref="A27:B27"/>
    <mergeCell ref="E21:F23"/>
    <mergeCell ref="C21:D23"/>
    <mergeCell ref="A29:B29"/>
    <mergeCell ref="E29:F29"/>
    <mergeCell ref="C27:D27"/>
    <mergeCell ref="E27:F27"/>
    <mergeCell ref="A26:B26"/>
    <mergeCell ref="Z18:Z23"/>
    <mergeCell ref="W18:W23"/>
    <mergeCell ref="V18:V23"/>
    <mergeCell ref="O21:S23"/>
    <mergeCell ref="O25:S25"/>
    <mergeCell ref="C28:D28"/>
    <mergeCell ref="E25:F25"/>
    <mergeCell ref="G26:N26"/>
    <mergeCell ref="E26:F26"/>
    <mergeCell ref="D17:J17"/>
    <mergeCell ref="G28:N28"/>
    <mergeCell ref="E28:F28"/>
    <mergeCell ref="AC18:AC23"/>
    <mergeCell ref="AB18:AB23"/>
    <mergeCell ref="T17:AB17"/>
    <mergeCell ref="T18:T23"/>
    <mergeCell ref="AF18:AF23"/>
    <mergeCell ref="AO18:AO23"/>
    <mergeCell ref="AE18:AE23"/>
    <mergeCell ref="O26:S26"/>
    <mergeCell ref="AD18:AD23"/>
    <mergeCell ref="O24:S24"/>
    <mergeCell ref="AA18:AA23"/>
    <mergeCell ref="U18:U23"/>
    <mergeCell ref="Y18:Y23"/>
    <mergeCell ref="X18:X23"/>
    <mergeCell ref="O27:S27"/>
    <mergeCell ref="O28:S28"/>
    <mergeCell ref="AS18:AS23"/>
    <mergeCell ref="AR18:AR23"/>
    <mergeCell ref="AO17:AT17"/>
    <mergeCell ref="AT18:AT23"/>
    <mergeCell ref="AK17:AN17"/>
    <mergeCell ref="AK18:AK23"/>
    <mergeCell ref="O32:S32"/>
    <mergeCell ref="AL18:AL23"/>
    <mergeCell ref="AM18:AM23"/>
    <mergeCell ref="AN18:AN23"/>
    <mergeCell ref="O29:S29"/>
    <mergeCell ref="O31:S31"/>
    <mergeCell ref="AG17:AJ17"/>
    <mergeCell ref="AG18:AG23"/>
    <mergeCell ref="AH18:AH23"/>
    <mergeCell ref="AJ18:AJ23"/>
    <mergeCell ref="AI18:AI23"/>
    <mergeCell ref="AC17:AF17"/>
    <mergeCell ref="AP18:AP23"/>
    <mergeCell ref="AQ18:AQ23"/>
    <mergeCell ref="A61:S62"/>
    <mergeCell ref="C37:D37"/>
    <mergeCell ref="G43:N43"/>
    <mergeCell ref="A58:S58"/>
    <mergeCell ref="B54:S54"/>
    <mergeCell ref="A39:B39"/>
    <mergeCell ref="A44:B44"/>
    <mergeCell ref="C41:D41"/>
    <mergeCell ref="O43:S43"/>
    <mergeCell ref="O41:S41"/>
    <mergeCell ref="C39:D39"/>
    <mergeCell ref="E43:F43"/>
    <mergeCell ref="O40:S40"/>
    <mergeCell ref="G39:N39"/>
    <mergeCell ref="G41:N41"/>
    <mergeCell ref="E39:F39"/>
    <mergeCell ref="B53:S53"/>
    <mergeCell ref="B56:S56"/>
    <mergeCell ref="B55:S55"/>
    <mergeCell ref="A42:B42"/>
    <mergeCell ref="A47:B47"/>
    <mergeCell ref="C47:D47"/>
    <mergeCell ref="E48:F48"/>
    <mergeCell ref="G48:N48"/>
    <mergeCell ref="A1:S1"/>
    <mergeCell ref="D14:J14"/>
    <mergeCell ref="D15:J15"/>
    <mergeCell ref="A3:S9"/>
    <mergeCell ref="A11:S12"/>
    <mergeCell ref="O14:S14"/>
    <mergeCell ref="N15:S15"/>
    <mergeCell ref="N16:S16"/>
    <mergeCell ref="D16:J16"/>
    <mergeCell ref="O35:S35"/>
    <mergeCell ref="C32:D32"/>
    <mergeCell ref="A30:B30"/>
    <mergeCell ref="C33:D33"/>
    <mergeCell ref="C31:D31"/>
    <mergeCell ref="A33:B33"/>
    <mergeCell ref="A32:B32"/>
    <mergeCell ref="A31:B31"/>
    <mergeCell ref="C34:D34"/>
    <mergeCell ref="E31:F31"/>
    <mergeCell ref="C30:D30"/>
    <mergeCell ref="E30:F30"/>
    <mergeCell ref="A35:B35"/>
    <mergeCell ref="O34:S34"/>
    <mergeCell ref="O33:S33"/>
    <mergeCell ref="G36:N36"/>
    <mergeCell ref="O36:S36"/>
    <mergeCell ref="G37:N37"/>
    <mergeCell ref="G25:N25"/>
    <mergeCell ref="C25:D25"/>
    <mergeCell ref="G24:N24"/>
    <mergeCell ref="O37:S37"/>
    <mergeCell ref="O48:S48"/>
    <mergeCell ref="G29:N29"/>
    <mergeCell ref="E37:F37"/>
    <mergeCell ref="C35:D35"/>
    <mergeCell ref="O47:S47"/>
    <mergeCell ref="O45:S45"/>
    <mergeCell ref="O44:S44"/>
    <mergeCell ref="G44:N44"/>
    <mergeCell ref="E36:F36"/>
    <mergeCell ref="G40:N40"/>
    <mergeCell ref="G45:N45"/>
    <mergeCell ref="E35:F35"/>
    <mergeCell ref="G38:N38"/>
    <mergeCell ref="C36:D36"/>
    <mergeCell ref="O39:S39"/>
    <mergeCell ref="C29:D29"/>
    <mergeCell ref="G46:N46"/>
    <mergeCell ref="B51:S51"/>
    <mergeCell ref="B52:S52"/>
    <mergeCell ref="AM37:AM38"/>
    <mergeCell ref="AF37:AF38"/>
    <mergeCell ref="AC37:AC38"/>
    <mergeCell ref="O38:S38"/>
    <mergeCell ref="AN37:AN38"/>
    <mergeCell ref="AG37:AG38"/>
    <mergeCell ref="AH37:AH38"/>
    <mergeCell ref="AI37:AI38"/>
    <mergeCell ref="AJ37:AJ38"/>
    <mergeCell ref="AK37:AK38"/>
    <mergeCell ref="AL37:AL38"/>
    <mergeCell ref="AE37:AE38"/>
    <mergeCell ref="Y37:Y38"/>
    <mergeCell ref="Z37:Z38"/>
    <mergeCell ref="AA37:AA38"/>
    <mergeCell ref="AB37:AB38"/>
    <mergeCell ref="AD37:AD38"/>
    <mergeCell ref="T37:T38"/>
    <mergeCell ref="U37:U38"/>
    <mergeCell ref="V37:V38"/>
    <mergeCell ref="O49:S49"/>
    <mergeCell ref="W37:W38"/>
  </mergeCells>
  <phoneticPr fontId="2" type="noConversion"/>
  <conditionalFormatting sqref="T29 T24:Z27 U34:Z34 U28:Z29 T35:Z37 AB24:AB32 T30:Z32 AB34:AB37 AB39 T39:Z39">
    <cfRule type="cellIs" dxfId="624" priority="69" stopIfTrue="1" operator="greaterThanOrEqual">
      <formula>100</formula>
    </cfRule>
    <cfRule type="cellIs" dxfId="623" priority="70" stopIfTrue="1" operator="lessThan">
      <formula>100</formula>
    </cfRule>
  </conditionalFormatting>
  <conditionalFormatting sqref="AO30:AQ30 AD39:AF39 AG30:AN31 AO32:AQ32 AC27:AF32 AE36:AQ37 AC36:AD36 AC34:AF35 AO34:AQ35 AS32 AS34:AS37 AS30 AO39:AS39">
    <cfRule type="expression" dxfId="622" priority="71" stopIfTrue="1">
      <formula>AC27=""</formula>
    </cfRule>
  </conditionalFormatting>
  <conditionalFormatting sqref="T28 T34">
    <cfRule type="expression" dxfId="621" priority="72" stopIfTrue="1">
      <formula>T28&gt;=100</formula>
    </cfRule>
    <cfRule type="cellIs" dxfId="620" priority="73" stopIfTrue="1" operator="between">
      <formula>0</formula>
      <formula>99.99</formula>
    </cfRule>
    <cfRule type="expression" dxfId="619" priority="74" stopIfTrue="1">
      <formula>ISBLANK(T28)</formula>
    </cfRule>
  </conditionalFormatting>
  <conditionalFormatting sqref="AA24:AA32 AA34:AA37 AA39">
    <cfRule type="expression" dxfId="618" priority="75" stopIfTrue="1">
      <formula>OR(AA24="NA",AA24&lt;100.01)</formula>
    </cfRule>
    <cfRule type="expression" dxfId="617" priority="76" stopIfTrue="1">
      <formula>AND(NOT(AA24="NA"),AA24&gt;=100.01)</formula>
    </cfRule>
  </conditionalFormatting>
  <conditionalFormatting sqref="AC39 AC37:AD37">
    <cfRule type="expression" dxfId="616" priority="77" stopIfTrue="1">
      <formula>AC37=""</formula>
    </cfRule>
  </conditionalFormatting>
  <conditionalFormatting sqref="T41">
    <cfRule type="expression" dxfId="615" priority="95" stopIfTrue="1">
      <formula>T41="FA"</formula>
    </cfRule>
    <cfRule type="expression" dxfId="614" priority="96" stopIfTrue="1">
      <formula>OR(T41="PA",T41="NA")</formula>
    </cfRule>
    <cfRule type="expression" dxfId="613" priority="97" stopIfTrue="1">
      <formula>T41="CH"</formula>
    </cfRule>
  </conditionalFormatting>
  <conditionalFormatting sqref="AB48:AB49 T48:Z49">
    <cfRule type="cellIs" dxfId="612" priority="64" stopIfTrue="1" operator="greaterThanOrEqual">
      <formula>100</formula>
    </cfRule>
    <cfRule type="cellIs" dxfId="611" priority="65" stopIfTrue="1" operator="lessThan">
      <formula>100</formula>
    </cfRule>
  </conditionalFormatting>
  <conditionalFormatting sqref="AC48:AN48">
    <cfRule type="expression" dxfId="610" priority="66" stopIfTrue="1">
      <formula>AC48=""</formula>
    </cfRule>
  </conditionalFormatting>
  <conditionalFormatting sqref="AA48:AA49">
    <cfRule type="expression" dxfId="609" priority="67" stopIfTrue="1">
      <formula>OR(AA48="NA",AA48&lt;100.01)</formula>
    </cfRule>
    <cfRule type="expression" dxfId="608" priority="68" stopIfTrue="1">
      <formula>AND(NOT(AA48="NA"),AA48&gt;=100.01)</formula>
    </cfRule>
  </conditionalFormatting>
  <conditionalFormatting sqref="AO48:AQ49 AS48:AS49">
    <cfRule type="expression" dxfId="607" priority="63" stopIfTrue="1">
      <formula>AO48=""</formula>
    </cfRule>
  </conditionalFormatting>
  <conditionalFormatting sqref="T33">
    <cfRule type="cellIs" dxfId="606" priority="56" stopIfTrue="1" operator="equal">
      <formula>"CH"</formula>
    </cfRule>
    <cfRule type="expression" dxfId="605" priority="78" stopIfTrue="1">
      <formula>T33="FA"</formula>
    </cfRule>
    <cfRule type="expression" dxfId="604" priority="79" stopIfTrue="1">
      <formula>OR($T$33="PA",$T$33="NA")</formula>
    </cfRule>
  </conditionalFormatting>
  <conditionalFormatting sqref="T40">
    <cfRule type="cellIs" dxfId="603" priority="53" stopIfTrue="1" operator="equal">
      <formula>"CH"</formula>
    </cfRule>
    <cfRule type="expression" dxfId="602" priority="54" stopIfTrue="1">
      <formula>T40="FA"</formula>
    </cfRule>
    <cfRule type="expression" dxfId="601" priority="55" stopIfTrue="1">
      <formula>OR($T$40="PA",$T$40="NA")</formula>
    </cfRule>
  </conditionalFormatting>
  <conditionalFormatting sqref="T44">
    <cfRule type="cellIs" dxfId="600" priority="47" stopIfTrue="1" operator="equal">
      <formula>"CH"</formula>
    </cfRule>
    <cfRule type="expression" dxfId="599" priority="48" stopIfTrue="1">
      <formula>T44="FA"</formula>
    </cfRule>
    <cfRule type="expression" dxfId="598" priority="49" stopIfTrue="1">
      <formula>OR($T$44="PA",$T$44="NA")</formula>
    </cfRule>
  </conditionalFormatting>
  <conditionalFormatting sqref="T43">
    <cfRule type="cellIs" dxfId="597" priority="44" stopIfTrue="1" operator="equal">
      <formula>"CH"</formula>
    </cfRule>
    <cfRule type="expression" dxfId="596" priority="45" stopIfTrue="1">
      <formula>T43="FA"</formula>
    </cfRule>
    <cfRule type="expression" dxfId="595" priority="46" stopIfTrue="1">
      <formula>OR($T$40="PA",$T$40="NA")</formula>
    </cfRule>
  </conditionalFormatting>
  <conditionalFormatting sqref="AR30 AR32 AR34:AR37">
    <cfRule type="expression" dxfId="594" priority="43" stopIfTrue="1">
      <formula>AR30=""</formula>
    </cfRule>
  </conditionalFormatting>
  <conditionalFormatting sqref="AR48:AR49">
    <cfRule type="expression" dxfId="593" priority="42" stopIfTrue="1">
      <formula>AR48=""</formula>
    </cfRule>
  </conditionalFormatting>
  <conditionalFormatting sqref="AO38:AQ38 AS38">
    <cfRule type="expression" dxfId="592" priority="37" stopIfTrue="1">
      <formula>AO38=""</formula>
    </cfRule>
  </conditionalFormatting>
  <conditionalFormatting sqref="AR38">
    <cfRule type="expression" dxfId="591" priority="34" stopIfTrue="1">
      <formula>AR38=""</formula>
    </cfRule>
  </conditionalFormatting>
  <conditionalFormatting sqref="T42">
    <cfRule type="cellIs" dxfId="590" priority="31" operator="equal">
      <formula>"CH"</formula>
    </cfRule>
    <cfRule type="expression" dxfId="589" priority="32" stopIfTrue="1">
      <formula>T42="FA"</formula>
    </cfRule>
    <cfRule type="expression" dxfId="588" priority="33" stopIfTrue="1">
      <formula>OR(#REF!="PA",#REF!="NA")</formula>
    </cfRule>
  </conditionalFormatting>
  <conditionalFormatting sqref="AT32 AT34:AT37 AT30 AT39">
    <cfRule type="expression" dxfId="587" priority="30" stopIfTrue="1">
      <formula>AT30=""</formula>
    </cfRule>
  </conditionalFormatting>
  <conditionalFormatting sqref="AT48:AT49">
    <cfRule type="expression" dxfId="586" priority="29" stopIfTrue="1">
      <formula>AT48=""</formula>
    </cfRule>
  </conditionalFormatting>
  <conditionalFormatting sqref="AT38">
    <cfRule type="expression" dxfId="585" priority="27" stopIfTrue="1">
      <formula>AT38=""</formula>
    </cfRule>
  </conditionalFormatting>
  <conditionalFormatting sqref="AT45">
    <cfRule type="expression" dxfId="584" priority="25" stopIfTrue="1">
      <formula>$AT$45="PA"</formula>
    </cfRule>
    <cfRule type="expression" dxfId="583" priority="26" stopIfTrue="1">
      <formula>AT45="FA"</formula>
    </cfRule>
  </conditionalFormatting>
  <conditionalFormatting sqref="AT47">
    <cfRule type="expression" dxfId="582" priority="23" stopIfTrue="1">
      <formula>$AT$45="PA"</formula>
    </cfRule>
    <cfRule type="expression" dxfId="581" priority="24" stopIfTrue="1">
      <formula>AT47="FA"</formula>
    </cfRule>
  </conditionalFormatting>
  <conditionalFormatting sqref="AT46">
    <cfRule type="expression" dxfId="580" priority="21" stopIfTrue="1">
      <formula>$AT$45="PA"</formula>
    </cfRule>
    <cfRule type="expression" dxfId="579" priority="22" stopIfTrue="1">
      <formula>AT46="FA"</formula>
    </cfRule>
  </conditionalFormatting>
  <conditionalFormatting sqref="U51">
    <cfRule type="cellIs" dxfId="578" priority="18" operator="equal">
      <formula>"N/A"</formula>
    </cfRule>
  </conditionalFormatting>
  <conditionalFormatting sqref="T51:T52">
    <cfRule type="cellIs" dxfId="577" priority="17" operator="equal">
      <formula>"yes"</formula>
    </cfRule>
  </conditionalFormatting>
  <conditionalFormatting sqref="T51:T52">
    <cfRule type="cellIs" dxfId="576" priority="16" operator="equal">
      <formula>"No"</formula>
    </cfRule>
  </conditionalFormatting>
  <conditionalFormatting sqref="T52:U52">
    <cfRule type="cellIs" dxfId="575" priority="15" operator="equal">
      <formula>"N/A"</formula>
    </cfRule>
  </conditionalFormatting>
  <conditionalFormatting sqref="T53">
    <cfRule type="cellIs" dxfId="574" priority="14" operator="equal">
      <formula>"yes"</formula>
    </cfRule>
  </conditionalFormatting>
  <conditionalFormatting sqref="T53">
    <cfRule type="cellIs" dxfId="573" priority="13" operator="equal">
      <formula>"No"</formula>
    </cfRule>
  </conditionalFormatting>
  <conditionalFormatting sqref="T53:U53">
    <cfRule type="cellIs" dxfId="572" priority="12" operator="equal">
      <formula>"N/A"</formula>
    </cfRule>
  </conditionalFormatting>
  <conditionalFormatting sqref="T54">
    <cfRule type="cellIs" dxfId="571" priority="11" operator="equal">
      <formula>"yes"</formula>
    </cfRule>
  </conditionalFormatting>
  <conditionalFormatting sqref="T54">
    <cfRule type="cellIs" dxfId="570" priority="10" operator="equal">
      <formula>"No"</formula>
    </cfRule>
  </conditionalFormatting>
  <conditionalFormatting sqref="T54:U54">
    <cfRule type="cellIs" dxfId="569" priority="9" operator="equal">
      <formula>"N/A"</formula>
    </cfRule>
  </conditionalFormatting>
  <conditionalFormatting sqref="T55">
    <cfRule type="cellIs" dxfId="568" priority="8" operator="equal">
      <formula>"yes"</formula>
    </cfRule>
  </conditionalFormatting>
  <conditionalFormatting sqref="T55">
    <cfRule type="cellIs" dxfId="567" priority="7" operator="equal">
      <formula>"No"</formula>
    </cfRule>
  </conditionalFormatting>
  <conditionalFormatting sqref="T55:U55">
    <cfRule type="cellIs" dxfId="566" priority="6" operator="equal">
      <formula>"N/A"</formula>
    </cfRule>
  </conditionalFormatting>
  <conditionalFormatting sqref="T56">
    <cfRule type="cellIs" dxfId="565" priority="5" operator="equal">
      <formula>"yes"</formula>
    </cfRule>
  </conditionalFormatting>
  <conditionalFormatting sqref="T56">
    <cfRule type="cellIs" dxfId="564" priority="4" operator="equal">
      <formula>"No"</formula>
    </cfRule>
  </conditionalFormatting>
  <conditionalFormatting sqref="T56:U56">
    <cfRule type="cellIs" dxfId="563" priority="3" operator="equal">
      <formula>"N/A"</formula>
    </cfRule>
  </conditionalFormatting>
  <conditionalFormatting sqref="AC49:AN49">
    <cfRule type="expression" dxfId="562" priority="2" stopIfTrue="1">
      <formula>AC49=""</formula>
    </cfRule>
  </conditionalFormatting>
  <conditionalFormatting sqref="T51">
    <cfRule type="cellIs" dxfId="561" priority="1" operator="equal">
      <formula>"N/A"</formula>
    </cfRule>
  </conditionalFormatting>
  <dataValidations count="2">
    <dataValidation type="list" allowBlank="1" showInputMessage="1" showErrorMessage="1" sqref="D17:J17" xr:uid="{00000000-0002-0000-0300-000000000000}">
      <formula1>"Internal Combustion, Electric Vehicle"</formula1>
    </dataValidation>
    <dataValidation type="list" allowBlank="1" showInputMessage="1" showErrorMessage="1" sqref="T51:T56" xr:uid="{EC190367-D969-427B-B4C5-95B0B00DA68A}">
      <formula1>"No,N/A,Yes"</formula1>
    </dataValidation>
  </dataValidations>
  <hyperlinks>
    <hyperlink ref="G24:N24" location="'T3.8 Main Hoop Tubing'!A1" display="Main Roll Hoop Tubing" xr:uid="{00000000-0004-0000-0300-000000000000}"/>
    <hyperlink ref="G25:N25" location="'T3.9 Front Hoop Tubing'!A1" display="Front Roll Hoop Tubing" xr:uid="{00000000-0004-0000-0300-000001000000}"/>
    <hyperlink ref="G26:N26" location="'T3.10 Main Hoop Bracing'!A1" display="Main Roll Hoop Bracing Tubing" xr:uid="{00000000-0004-0000-0300-000002000000}"/>
    <hyperlink ref="G28:N28" location="'T3.11 T3.5 FHoop Bracing'!A1" display="Front Hoop Bracing - Tube Frames" xr:uid="{00000000-0004-0000-0300-000003000000}"/>
    <hyperlink ref="G29:N29" location="'T3.13 T3.5 Ft Bulkhead'!A1" display="Front Bulkhead - Tube Frames" xr:uid="{00000000-0004-0000-0300-000004000000}"/>
    <hyperlink ref="G30:N30" location="'T3.14 T3.5 FBH Spt Structure'!A1" display="Front Bulkhead Support - Tube Frames" xr:uid="{00000000-0004-0000-0300-000005000000}"/>
    <hyperlink ref="G33:N33" location="'T3.17.3 IA AI Plate'!A1" display="Impact Attenuator Anti-Intrusion Plate" xr:uid="{00000000-0004-0000-0300-000006000000}"/>
    <hyperlink ref="G31:N31" location="'T3.15 T3.5 SIS'!A1" display="Side Impact Structure - Tube Frames" xr:uid="{00000000-0004-0000-0300-000007000000}"/>
    <hyperlink ref="G40:N40" location="'T3.16 MH &amp; MH B''ing Attachments'!A1" display="Main Hoop &amp; - Bracing Attachments - Monocoques" xr:uid="{00000000-0004-0000-0300-000008000000}"/>
    <hyperlink ref="G41:N41" location="'T3.16 FH &amp; FH B''ing Attachments'!A1" display="Front Hoop &amp; FH Bracing Attachments" xr:uid="{00000000-0004-0000-0300-000009000000}"/>
    <hyperlink ref="G34:N34" location="'T3.11 T3.5 FHoop Bracing'!A1" display="Front Hoop Bracing - Monocoques" xr:uid="{00000000-0004-0000-0300-00000A000000}"/>
    <hyperlink ref="G35:N35" location="'T3.13 T3.5 Ft Bulkhead'!A1" display="Front Bulkhead - Monocoques" xr:uid="{00000000-0004-0000-0300-00000B000000}"/>
    <hyperlink ref="G36:N36" location="'T3.14 T3.5 FBH Spt Structure'!A1" display="Front Bulkhead Support - Monocoques" xr:uid="{00000000-0004-0000-0300-00000C000000}"/>
    <hyperlink ref="G37:N37" location="'T3.15 T3.5 SIS'!A1" display="Side Impact Structure - Monocoques, Side" xr:uid="{00000000-0004-0000-0300-00000D000000}"/>
    <hyperlink ref="G44:N44" location="'T4.5 Harness Attachments'!A1" display="Safety Harness Attachment - Monocoques" xr:uid="{00000000-0004-0000-0300-00000E000000}"/>
    <hyperlink ref="G32:N32" location="'T4.5 Shoulder Harness Bar'!A1" display="Shoulder Harness Bar" xr:uid="{00000000-0004-0000-0300-00000F000000}"/>
    <hyperlink ref="G27:N27" location="'T3.10.5 T3.5 MHoop Brace Spt'!A1" display="Main Hoop Bracing Support - Tube Frames" xr:uid="{00000000-0004-0000-0300-000010000000}"/>
    <hyperlink ref="G39:N39" location="'T3.10.5 T3.5 MHoop Brace Spt'!A1" display="Main Hoop Bracing Support - Monocoques" xr:uid="{00000000-0004-0000-0300-000011000000}"/>
    <hyperlink ref="G43:N43" location="'T3.16.6&amp;3.17.5 Prim.Struc.Att.'!A1" display="Attachment Plates/Panels - Monocoques" xr:uid="{00000000-0004-0000-0300-000013000000}"/>
    <hyperlink ref="G47:N47" location="'EV5.5. Acc. Attachments'!A1" display="'EV5.5. Acc. Attachments'!A1" xr:uid="{00000000-0004-0000-0300-000014000000}"/>
    <hyperlink ref="G48:N48" location="'EV5.5.1&amp;2 EV4.4 ACPS TSPS Side'!A1" display="=WENN(D17=&quot;electric vehicle&quot;;&quot;Accumulator Protection&quot;;&quot;N/A&quot;)" xr:uid="{00000000-0004-0000-0300-000015000000}"/>
    <hyperlink ref="G49:N49" location="'EV5.5.1&amp;2 EV4.4 ACPS TSPS Rear'!A1" display="=WENN(D17=&quot;electric vehicle&quot;;&quot;Accumulator&amp;Tractive System Protection Rear&quot;;&quot;N/A&quot;)" xr:uid="{00000000-0004-0000-0300-000016000000}"/>
    <hyperlink ref="B54" location="'Welded Tube Inserts'!A1" display="Holes &gt;4mm drilled in any regulated tubing require proof of equivalency, include area and moment of inertia" xr:uid="{00000000-0004-0000-0300-000017000000}"/>
    <hyperlink ref="B53" location="'T3.31 Laminate Test'!A1" display="Monocoque Laminate Test data and pictures" xr:uid="{00000000-0004-0000-0300-000018000000}"/>
    <hyperlink ref="B52" location="MaterialData!A1" display="Properties for all non-steel materials" xr:uid="{00000000-0004-0000-0300-000019000000}"/>
    <hyperlink ref="B51" location="'Additional Info'!A1" display="Receipt, letter of donation or proof for non-steel materials (composite, honeycomb, resin, etc)" xr:uid="{00000000-0004-0000-0300-00001A000000}"/>
    <hyperlink ref="G45:N45" location="'EV5 Accumulator Container'!A1" display="'EV5 Accumulator Container'!A1" xr:uid="{00000000-0004-0000-0300-00001B000000}"/>
    <hyperlink ref="G38:N38" location="'T3.15 T3.5 SIS'!A1" display="Side Impact Structure - Monocoques, Floor" xr:uid="{00000000-0004-0000-0300-00001C000000}"/>
    <hyperlink ref="B53:S53" location="'T3.5 Laminate Test'!A1" display="Monocoque Laminate Test data and pictures" xr:uid="{00000000-0004-0000-0300-00001D000000}"/>
    <hyperlink ref="G42:N42" location="'T1.2.1 T4.6 T4.8 Firewall'!A1" display="Firewall" xr:uid="{00000000-0004-0000-0300-00001E000000}"/>
    <hyperlink ref="B55" location="'Welded Tube Inserts'!A1" display="Holes &gt;4mm drilled in any regulated tubing require proof of equivalency, include area and moment of inertia" xr:uid="{00000000-0004-0000-0300-00001F000000}"/>
    <hyperlink ref="B55:S55" location="'Monocoque Lap Joints'!A1" display="TEXT FÜR MONCOQUE LAP JOINTS EINFÜGEN!!!!!!" xr:uid="{00000000-0004-0000-0300-000020000000}"/>
    <hyperlink ref="B56" location="'Welded Tube Inserts'!A1" display="Holes &gt;4mm drilled in any regulated tubing require proof of equivalency, include area and moment of inertia" xr:uid="{00000000-0004-0000-0300-000021000000}"/>
    <hyperlink ref="B56:S56" location="'T3.3.3 Additional Info'!A1" display="Proof for alloyed steel (T3.3.3) as defined by T3.2.2" xr:uid="{00000000-0004-0000-0300-000022000000}"/>
    <hyperlink ref="G46:N46" location="'EV5 Acc. Stack Construction'!A1" display="'EV5 Acc. Stack Construction'!A1" xr:uid="{43A9CAF6-1F4A-447A-81AE-220465227DA7}"/>
    <hyperlink ref="C59" location="'Read_Me'!A1" display="&quot;Structural Equivalency Spreadsheet Guide&quot;" xr:uid="{B8DA321B-CACE-4D99-A8E4-8DAB448AEBD1}"/>
  </hyperlinks>
  <printOptions horizontalCentered="1"/>
  <pageMargins left="0" right="0" top="0.39370078740157483" bottom="0.39370078740157483" header="0.51181102362204722" footer="0.51181102362204722"/>
  <pageSetup paperSize="9" scale="88" fitToWidth="2" orientation="portrait" r:id="rId1"/>
  <headerFooter alignWithMargins="0"/>
  <colBreaks count="1" manualBreakCount="1">
    <brk id="19" max="1048575" man="1"/>
  </col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2">
    <tabColor rgb="FFFFCC99"/>
    <pageSetUpPr fitToPage="1"/>
  </sheetPr>
  <dimension ref="B1:O165"/>
  <sheetViews>
    <sheetView showGridLines="0" view="pageBreakPreview" zoomScaleNormal="100" zoomScaleSheetLayoutView="100" workbookViewId="0"/>
  </sheetViews>
  <sheetFormatPr baseColWidth="10" defaultColWidth="11.42578125" defaultRowHeight="12.75"/>
  <cols>
    <col min="1" max="1" width="5.140625" customWidth="1"/>
    <col min="2" max="2" width="46.85546875" customWidth="1"/>
    <col min="3" max="3" width="11.42578125" customWidth="1"/>
    <col min="4" max="4" width="10.5703125" customWidth="1"/>
    <col min="5" max="5" width="5.85546875" customWidth="1"/>
    <col min="6" max="6" width="8.7109375" customWidth="1"/>
    <col min="7" max="7" width="11.42578125" customWidth="1"/>
    <col min="8" max="8" width="12.42578125" bestFit="1" customWidth="1"/>
    <col min="9" max="9" width="11.42578125" customWidth="1"/>
    <col min="10" max="10" width="5.140625" customWidth="1"/>
    <col min="11" max="15" width="11.42578125" customWidth="1"/>
  </cols>
  <sheetData>
    <row r="1" spans="2:15" ht="15.75">
      <c r="B1" s="1" t="s">
        <v>719</v>
      </c>
      <c r="G1" s="104"/>
      <c r="H1" s="104"/>
      <c r="I1" s="104"/>
      <c r="J1" s="104"/>
      <c r="K1" s="104"/>
      <c r="L1" s="104"/>
      <c r="M1" s="104"/>
      <c r="N1" s="104"/>
      <c r="O1" s="104"/>
    </row>
    <row r="2" spans="2:15">
      <c r="B2" s="3" t="s">
        <v>720</v>
      </c>
      <c r="G2" s="104"/>
      <c r="H2" s="104"/>
      <c r="I2" s="104"/>
      <c r="J2" s="104"/>
      <c r="K2" s="104"/>
      <c r="L2" s="104"/>
      <c r="M2" s="104"/>
      <c r="N2" s="104"/>
      <c r="O2" s="104"/>
    </row>
    <row r="3" spans="2:15" s="6" customFormat="1" ht="25.5">
      <c r="B3" s="52" t="s">
        <v>333</v>
      </c>
      <c r="C3" s="52" t="s">
        <v>335</v>
      </c>
      <c r="D3" s="52" t="s">
        <v>721</v>
      </c>
      <c r="G3" s="133"/>
      <c r="H3" s="133"/>
      <c r="I3" s="133"/>
      <c r="J3" s="133"/>
      <c r="K3" s="133"/>
      <c r="L3" s="133"/>
      <c r="M3" s="133"/>
      <c r="N3" s="133"/>
      <c r="O3" s="133"/>
    </row>
    <row r="4" spans="2:15">
      <c r="B4" s="362" t="s">
        <v>336</v>
      </c>
      <c r="C4" s="17" t="s">
        <v>175</v>
      </c>
      <c r="D4" s="35" t="str">
        <f>C4</f>
        <v>Steel</v>
      </c>
      <c r="G4" s="104"/>
      <c r="H4" s="104"/>
      <c r="I4" s="104"/>
      <c r="J4" s="104"/>
      <c r="K4" s="104"/>
      <c r="L4" s="104"/>
      <c r="M4" s="104"/>
      <c r="N4" s="104"/>
      <c r="O4" s="104"/>
    </row>
    <row r="5" spans="2:15">
      <c r="B5" s="362" t="s">
        <v>722</v>
      </c>
      <c r="C5" s="17" t="s">
        <v>221</v>
      </c>
      <c r="D5" s="589" t="s">
        <v>111</v>
      </c>
      <c r="G5" s="104"/>
      <c r="H5" s="104"/>
      <c r="I5" s="104"/>
      <c r="J5" s="104"/>
      <c r="K5" s="104"/>
      <c r="L5" s="104"/>
      <c r="M5" s="104"/>
      <c r="N5" s="104"/>
      <c r="O5" s="104"/>
    </row>
    <row r="6" spans="2:15">
      <c r="B6" s="42" t="s">
        <v>338</v>
      </c>
      <c r="C6" s="36" t="str">
        <f>IF(C$4="Steel",MaterialData!C4,IF(C$4="Aluminium 1",MaterialData!D4,IF(C$4="Aluminium 2",MaterialData!E4,IF(C$4="Carbon",MaterialData!F4,IF(C$4="Other 1",MaterialData!G4,IF(C$4="Other 2",MaterialData!H4,IF(C$4="Other 3",MaterialData!I4,0)))))))</f>
        <v>Steel</v>
      </c>
      <c r="D6" s="36" t="str">
        <f>C6</f>
        <v>Steel</v>
      </c>
      <c r="G6" s="104"/>
      <c r="H6" s="104"/>
      <c r="I6" s="104"/>
      <c r="J6" s="104"/>
      <c r="K6" s="104"/>
      <c r="L6" s="104"/>
      <c r="M6" s="104"/>
      <c r="N6" s="104"/>
      <c r="O6" s="104"/>
    </row>
    <row r="7" spans="2:15">
      <c r="B7" s="42" t="s">
        <v>201</v>
      </c>
      <c r="C7" s="36">
        <f>IF(C$4="Steel",MaterialData!C6,IF(C$4="Aluminium 1",MaterialData!D6,IF(C$4="Aluminium 2",MaterialData!E6,IF(C$4="Carbon",MaterialData!F6,IF(C$4="Other 1",MaterialData!G6,IF(C$4="Other 2",MaterialData!H6,IF(C$4="Other 3",MaterialData!I6,0)))))))</f>
        <v>200000000000</v>
      </c>
      <c r="D7" s="36">
        <f>IF(D$4="Steel",MaterialData!C6,IF(D$4="Aluminium 1",MaterialData!D6,IF(D$4="Aluminium 2",MaterialData!E6,IF(D$4="Carbon",MaterialData!F6,IF(D$4="Other 1",MaterialData!G6,IF(D$4="Other 2",MaterialData!H6,IF(D$4="Other 2",MaterialData!I6,0)))))))</f>
        <v>200000000000</v>
      </c>
      <c r="G7" s="104"/>
      <c r="H7" s="104"/>
      <c r="I7" s="120"/>
      <c r="J7" s="104"/>
      <c r="K7" s="104"/>
      <c r="L7" s="104"/>
      <c r="M7" s="104"/>
      <c r="N7" s="104"/>
      <c r="O7" s="104"/>
    </row>
    <row r="8" spans="2:15">
      <c r="B8" s="42" t="s">
        <v>202</v>
      </c>
      <c r="C8" s="36">
        <f>IF(C$4="Steel",MaterialData!C7,IF(C$4="Aluminium 1",MaterialData!D7,IF(C$4="Aluminium 2",MaterialData!E7,IF(C$4="Carbon",MaterialData!F7,IF(C$4="Other 1",MaterialData!G7,IF(C$4="Other 2",MaterialData!H7,IF(C$4="Other 3",MaterialData!I7,0)))))))</f>
        <v>305000000</v>
      </c>
      <c r="D8" s="36">
        <f>IF(D$4="Steel",MaterialData!C7,IF(D$4="Aluminium 1",MaterialData!D7,IF(D$4="Aluminium 2",MaterialData!E7,IF(D$4="Carbon",MaterialData!F7,IF(D$4="Other 1",MaterialData!G7,IF(D$4="Other 2",MaterialData!H7,IF(D$4="Other 2",MaterialData!I7,0)))))))</f>
        <v>305000000</v>
      </c>
      <c r="G8" s="104"/>
      <c r="H8" s="104"/>
      <c r="I8" s="120"/>
      <c r="J8" s="104"/>
      <c r="K8" s="104"/>
      <c r="L8" s="104"/>
      <c r="M8" s="104"/>
      <c r="N8" s="104"/>
      <c r="O8" s="104"/>
    </row>
    <row r="9" spans="2:15">
      <c r="B9" s="42" t="s">
        <v>203</v>
      </c>
      <c r="C9" s="36">
        <f>IF(C$4="Steel",MaterialData!C8,IF(C$4="Aluminium 1",MaterialData!D8,IF(C$4="Aluminium 2",MaterialData!E8,IF(C$4="Carbon",MaterialData!F8,IF(C$4="Other 1",MaterialData!G8,IF(C$4="Other 2",MaterialData!H8,IF(C$4="Other 3",MaterialData!I8,0)))))))</f>
        <v>365000000</v>
      </c>
      <c r="D9" s="36">
        <f>IF(D$4="Steel",MaterialData!C8,IF(D$4="Aluminium 1",MaterialData!D8,IF(D$4="Aluminium 2",MaterialData!E8,IF(D$4="Carbon",MaterialData!F8,IF(D$4="Other 1",MaterialData!G8,IF(D$4="Other 2",MaterialData!H8,IF(D$4="Other 2",MaterialData!I8,0)))))))</f>
        <v>365000000</v>
      </c>
      <c r="G9" s="104"/>
      <c r="H9" s="104"/>
      <c r="I9" s="120"/>
      <c r="J9" s="104"/>
      <c r="K9" s="104"/>
      <c r="L9" s="104"/>
      <c r="M9" s="104"/>
      <c r="N9" s="104"/>
      <c r="O9" s="104"/>
    </row>
    <row r="10" spans="2:15">
      <c r="B10" s="42" t="s">
        <v>204</v>
      </c>
      <c r="C10" s="36" t="s">
        <v>111</v>
      </c>
      <c r="D10" s="36">
        <f>IF(D$4="Steel",MaterialData!C9,IF(D$4="Aluminium 1",MaterialData!D9,IF(D$4="Aluminium 2",MaterialData!E9,IF(D$4="Carbon",MaterialData!F9,IF(D$4="Other 1",MaterialData!G9,IF(D$4="Other 2",MaterialData!H9,IF(D$4="Other 2",MaterialData!I9,0)))))))</f>
        <v>180000000</v>
      </c>
      <c r="G10" s="104"/>
      <c r="H10" s="104"/>
      <c r="I10" s="120"/>
      <c r="J10" s="104"/>
      <c r="K10" s="104"/>
      <c r="L10" s="104"/>
      <c r="M10" s="104"/>
      <c r="N10" s="104"/>
      <c r="O10" s="104"/>
    </row>
    <row r="11" spans="2:15">
      <c r="B11" s="42" t="s">
        <v>205</v>
      </c>
      <c r="C11" s="36" t="s">
        <v>111</v>
      </c>
      <c r="D11" s="36">
        <f>IF(D$4="Steel",MaterialData!C10,IF(D$4="Aluminium 1",MaterialData!D10,IF(D$4="Aluminium 2",MaterialData!E10,IF(D$4="Carbon",MaterialData!F10,IF(D$4="Other 1",MaterialData!G10,IF(D$4="Other 2",MaterialData!H10,IF(D$4="Other 2",MaterialData!I10,0)))))))</f>
        <v>300000000</v>
      </c>
      <c r="G11" s="104"/>
      <c r="H11" s="104"/>
      <c r="I11" s="120"/>
      <c r="J11" s="104"/>
      <c r="K11" s="104"/>
      <c r="L11" s="104"/>
      <c r="M11" s="104"/>
      <c r="N11" s="104"/>
      <c r="O11" s="104"/>
    </row>
    <row r="12" spans="2:15">
      <c r="G12" s="104"/>
      <c r="H12" s="104"/>
      <c r="I12" s="120"/>
      <c r="J12" s="104"/>
      <c r="K12" s="104"/>
      <c r="L12" s="104"/>
      <c r="M12" s="104"/>
      <c r="N12" s="104"/>
      <c r="O12" s="104"/>
    </row>
    <row r="13" spans="2:15">
      <c r="B13" s="42" t="s">
        <v>339</v>
      </c>
      <c r="C13" s="1529">
        <v>25.4</v>
      </c>
      <c r="D13" s="1530"/>
      <c r="G13" s="104"/>
      <c r="H13" s="104"/>
      <c r="I13" s="120"/>
      <c r="J13" s="104"/>
      <c r="K13" s="104"/>
      <c r="L13" s="104"/>
      <c r="M13" s="104"/>
      <c r="N13" s="104"/>
      <c r="O13" s="104"/>
    </row>
    <row r="14" spans="2:15">
      <c r="B14" s="42" t="s">
        <v>340</v>
      </c>
      <c r="C14" s="1529">
        <v>1.2</v>
      </c>
      <c r="D14" s="1530"/>
      <c r="G14" s="104"/>
      <c r="H14" s="104"/>
      <c r="I14" s="120"/>
      <c r="J14" s="104"/>
      <c r="K14" s="104"/>
      <c r="L14" s="104"/>
      <c r="M14" s="104"/>
      <c r="N14" s="104"/>
      <c r="O14" s="104"/>
    </row>
    <row r="15" spans="2:15">
      <c r="G15" s="104"/>
      <c r="H15" s="104"/>
      <c r="I15" s="120"/>
      <c r="J15" s="104"/>
      <c r="K15" s="104"/>
      <c r="L15" s="104"/>
      <c r="M15" s="104"/>
      <c r="N15" s="104"/>
      <c r="O15" s="104"/>
    </row>
    <row r="16" spans="2:15" s="6" customFormat="1" ht="25.5">
      <c r="B16" s="53"/>
      <c r="C16" s="52" t="s">
        <v>335</v>
      </c>
      <c r="D16" s="52" t="s">
        <v>721</v>
      </c>
      <c r="G16" s="133"/>
      <c r="H16" s="133"/>
      <c r="I16" s="134"/>
      <c r="J16" s="133"/>
      <c r="K16" s="133"/>
      <c r="L16" s="133"/>
      <c r="M16" s="133"/>
      <c r="N16" s="133"/>
      <c r="O16" s="133"/>
    </row>
    <row r="17" spans="2:15">
      <c r="B17" s="42" t="s">
        <v>341</v>
      </c>
      <c r="C17" s="1546">
        <f>C13/1000</f>
        <v>2.5399999999999999E-2</v>
      </c>
      <c r="D17" s="1547"/>
      <c r="G17" s="104"/>
      <c r="H17" s="104"/>
      <c r="I17" s="120"/>
      <c r="J17" s="104"/>
      <c r="K17" s="104"/>
      <c r="L17" s="104"/>
      <c r="M17" s="104"/>
      <c r="N17" s="104"/>
      <c r="O17" s="104"/>
    </row>
    <row r="18" spans="2:15">
      <c r="B18" s="42" t="s">
        <v>342</v>
      </c>
      <c r="C18" s="1546">
        <f>C14/1000</f>
        <v>1.1999999999999999E-3</v>
      </c>
      <c r="D18" s="1547"/>
      <c r="G18" s="104"/>
      <c r="H18" s="104"/>
      <c r="I18" s="120"/>
      <c r="J18" s="104"/>
      <c r="K18" s="104"/>
      <c r="L18" s="104"/>
      <c r="M18" s="135"/>
      <c r="N18" s="104"/>
      <c r="O18" s="104"/>
    </row>
    <row r="19" spans="2:15">
      <c r="B19" s="42" t="s">
        <v>343</v>
      </c>
      <c r="C19" s="35">
        <f>IF(C5="Round",((C17)^4-((C17-2*C18))^4)*3.142/64,((C17)^4-((C17-2*C18))^4)/12)</f>
        <v>6.6959174567999997E-9</v>
      </c>
      <c r="D19" s="18">
        <v>0</v>
      </c>
      <c r="G19" s="104"/>
      <c r="H19" s="104"/>
      <c r="I19" s="120"/>
      <c r="J19" s="104"/>
      <c r="K19" s="104"/>
      <c r="L19" s="120"/>
      <c r="M19" s="135"/>
      <c r="N19" s="104"/>
      <c r="O19" s="104"/>
    </row>
    <row r="20" spans="2:15">
      <c r="B20" s="42" t="s">
        <v>344</v>
      </c>
      <c r="C20" s="36">
        <f>C7*C19</f>
        <v>1339.1834913599998</v>
      </c>
      <c r="D20" s="36">
        <f>D7*D19</f>
        <v>0</v>
      </c>
      <c r="E20" s="40">
        <f t="shared" ref="E20:E27" si="0">100*D20/C20</f>
        <v>0</v>
      </c>
      <c r="G20" s="104"/>
      <c r="H20" s="104"/>
      <c r="I20" s="104"/>
      <c r="J20" s="104"/>
      <c r="K20" s="104"/>
      <c r="L20" s="104"/>
      <c r="M20" s="104"/>
      <c r="N20" s="104"/>
      <c r="O20" s="104"/>
    </row>
    <row r="21" spans="2:15">
      <c r="B21" s="42" t="s">
        <v>723</v>
      </c>
      <c r="C21" s="621">
        <f>IF(C5="Round",((C13^2-(C13-2*C14)^2)*PI()/4),IF(C5="Square",(C13^2-(C13-2*C14)^2)))</f>
        <v>91.231850660247574</v>
      </c>
      <c r="D21" s="54">
        <v>0</v>
      </c>
      <c r="E21" s="45" t="s">
        <v>365</v>
      </c>
      <c r="G21" s="104"/>
      <c r="H21" s="104"/>
      <c r="I21" s="104"/>
      <c r="J21" s="104"/>
      <c r="K21" s="104"/>
      <c r="L21" s="120"/>
      <c r="M21" s="104"/>
      <c r="N21" s="104"/>
      <c r="O21" s="104"/>
    </row>
    <row r="22" spans="2:15">
      <c r="B22" s="42" t="s">
        <v>724</v>
      </c>
      <c r="C22" s="622" t="s">
        <v>365</v>
      </c>
      <c r="D22" s="54">
        <v>0</v>
      </c>
      <c r="E22" s="45" t="s">
        <v>365</v>
      </c>
      <c r="G22" s="104"/>
      <c r="H22" s="104"/>
      <c r="I22" s="104"/>
      <c r="J22" s="104"/>
      <c r="K22" s="104"/>
      <c r="L22" s="120"/>
      <c r="M22" s="104"/>
      <c r="N22" s="104"/>
      <c r="O22" s="104"/>
    </row>
    <row r="23" spans="2:15">
      <c r="B23" s="42" t="s">
        <v>346</v>
      </c>
      <c r="C23" s="36">
        <f>C$21*C8/1000000</f>
        <v>27825.714451375512</v>
      </c>
      <c r="D23" s="36">
        <f>(D$21*D8+D10*$D$22)/1000000</f>
        <v>0</v>
      </c>
      <c r="E23" s="40">
        <f t="shared" si="0"/>
        <v>0</v>
      </c>
      <c r="G23" s="104"/>
      <c r="H23" s="104"/>
      <c r="I23" s="104"/>
      <c r="J23" s="104"/>
      <c r="K23" s="104"/>
      <c r="L23" s="120"/>
      <c r="M23" s="104"/>
      <c r="N23" s="104"/>
      <c r="O23" s="104"/>
    </row>
    <row r="24" spans="2:15">
      <c r="B24" s="42" t="s">
        <v>347</v>
      </c>
      <c r="C24" s="36">
        <f>C21*C9/1000000</f>
        <v>33299.625490990366</v>
      </c>
      <c r="D24" s="36">
        <f>(D$21*D9+D11*$D$22)/1000000</f>
        <v>0</v>
      </c>
      <c r="E24" s="40">
        <f t="shared" si="0"/>
        <v>0</v>
      </c>
      <c r="G24" s="104"/>
      <c r="H24" s="104"/>
      <c r="I24" s="104"/>
      <c r="J24" s="104"/>
      <c r="K24" s="104"/>
      <c r="L24" s="120"/>
      <c r="M24" s="104"/>
      <c r="N24" s="104"/>
      <c r="O24" s="104"/>
    </row>
    <row r="25" spans="2:15">
      <c r="B25" s="42" t="s">
        <v>350</v>
      </c>
      <c r="C25" s="36">
        <f>4*C9*(C19*2/(C17))/1</f>
        <v>769.76688873448825</v>
      </c>
      <c r="D25" s="36">
        <f>4*D9*(D19*2/(C17))/1</f>
        <v>0</v>
      </c>
      <c r="E25" s="40">
        <f t="shared" si="0"/>
        <v>0</v>
      </c>
      <c r="G25" s="104"/>
      <c r="H25" s="104"/>
      <c r="I25" s="104"/>
      <c r="J25" s="104"/>
      <c r="K25" s="104"/>
      <c r="L25" s="104"/>
      <c r="M25" s="104"/>
      <c r="N25" s="104"/>
      <c r="O25" s="104"/>
    </row>
    <row r="26" spans="2:15">
      <c r="B26" s="42" t="s">
        <v>351</v>
      </c>
      <c r="C26" s="36">
        <f>C25*1^3/(48*C7*C19)</f>
        <v>1.1975065616797903E-2</v>
      </c>
      <c r="D26" s="36">
        <f>IF(D19&gt;0,C25*1^3/(48*D7*D19),0)</f>
        <v>0</v>
      </c>
      <c r="E26" s="40">
        <f>IF(D26=0,999,100*D26/C26)</f>
        <v>999</v>
      </c>
      <c r="G26" s="104"/>
      <c r="H26" s="104"/>
      <c r="I26" s="104"/>
      <c r="J26" s="104"/>
      <c r="K26" s="104"/>
      <c r="L26" s="104"/>
      <c r="M26" s="104"/>
      <c r="N26" s="104"/>
      <c r="O26" s="104"/>
    </row>
    <row r="27" spans="2:15">
      <c r="B27" s="42" t="s">
        <v>352</v>
      </c>
      <c r="C27" s="36">
        <f>0.5*C25*(C25*1^3/(48*C7*C19))</f>
        <v>4.6090045011169334</v>
      </c>
      <c r="D27" s="36">
        <f>IF(D19&gt;0,0.5*D25*(D25*1^3/(48*D7*D19)),0)</f>
        <v>0</v>
      </c>
      <c r="E27" s="40">
        <f t="shared" si="0"/>
        <v>0</v>
      </c>
      <c r="G27" s="104"/>
      <c r="H27" s="104"/>
      <c r="I27" s="104"/>
      <c r="J27" s="104"/>
      <c r="K27" s="104"/>
      <c r="L27" s="104"/>
      <c r="M27" s="104"/>
      <c r="N27" s="104"/>
      <c r="O27" s="104"/>
    </row>
    <row r="28" spans="2:15">
      <c r="B28" s="3" t="s">
        <v>725</v>
      </c>
      <c r="G28" s="104"/>
      <c r="H28" s="104"/>
      <c r="I28" s="104"/>
      <c r="J28" s="104"/>
      <c r="K28" s="104"/>
      <c r="L28" s="104"/>
      <c r="M28" s="104"/>
      <c r="N28" s="104"/>
      <c r="O28" s="104"/>
    </row>
    <row r="29" spans="2:15">
      <c r="B29" s="3" t="s">
        <v>726</v>
      </c>
      <c r="D29" s="43"/>
      <c r="G29" s="104"/>
      <c r="H29" s="224" t="s">
        <v>226</v>
      </c>
      <c r="I29" s="224"/>
      <c r="J29" s="104"/>
      <c r="K29" s="104"/>
      <c r="L29" s="104"/>
      <c r="M29" s="104"/>
      <c r="N29" s="104"/>
      <c r="O29" s="104"/>
    </row>
    <row r="30" spans="2:15">
      <c r="B30" s="121" t="s">
        <v>727</v>
      </c>
      <c r="C30" s="104"/>
      <c r="D30" s="120"/>
      <c r="E30" s="104"/>
      <c r="F30" s="104"/>
      <c r="G30" s="104"/>
      <c r="H30" s="104"/>
      <c r="I30" s="104"/>
      <c r="J30" s="104"/>
      <c r="K30" s="104"/>
      <c r="L30" s="104"/>
      <c r="M30" s="104"/>
      <c r="N30" s="104"/>
      <c r="O30" s="104"/>
    </row>
    <row r="31" spans="2:15">
      <c r="B31" s="19"/>
      <c r="C31" s="20"/>
      <c r="D31" s="20"/>
      <c r="E31" s="20"/>
      <c r="F31" s="20"/>
      <c r="G31" s="20"/>
      <c r="H31" s="20"/>
      <c r="I31" s="21"/>
      <c r="J31" s="104"/>
      <c r="K31" s="104"/>
      <c r="L31" s="104"/>
      <c r="M31" s="104"/>
      <c r="N31" s="104"/>
      <c r="O31" s="104"/>
    </row>
    <row r="32" spans="2:15">
      <c r="B32" s="25"/>
      <c r="C32" s="26"/>
      <c r="D32" s="26"/>
      <c r="E32" s="26"/>
      <c r="F32" s="26"/>
      <c r="G32" s="26"/>
      <c r="H32" s="26"/>
      <c r="I32" s="27"/>
      <c r="J32" s="104"/>
      <c r="K32" s="104"/>
      <c r="L32" s="104"/>
      <c r="M32" s="104"/>
      <c r="N32" s="104"/>
      <c r="O32" s="104"/>
    </row>
    <row r="33" spans="2:15">
      <c r="B33" s="25"/>
      <c r="C33" s="26"/>
      <c r="D33" s="26"/>
      <c r="E33" s="26"/>
      <c r="F33" s="26"/>
      <c r="G33" s="26"/>
      <c r="H33" s="26"/>
      <c r="I33" s="27"/>
      <c r="J33" s="104"/>
      <c r="K33" s="104"/>
      <c r="L33" s="104"/>
      <c r="M33" s="104"/>
      <c r="N33" s="104"/>
      <c r="O33" s="104"/>
    </row>
    <row r="34" spans="2:15">
      <c r="B34" s="25"/>
      <c r="C34" s="26"/>
      <c r="D34" s="26"/>
      <c r="E34" s="26"/>
      <c r="F34" s="26"/>
      <c r="G34" s="26"/>
      <c r="H34" s="26"/>
      <c r="I34" s="27"/>
      <c r="J34" s="104"/>
      <c r="K34" s="104"/>
      <c r="L34" s="104"/>
      <c r="M34" s="104"/>
      <c r="N34" s="104"/>
      <c r="O34" s="104"/>
    </row>
    <row r="35" spans="2:15">
      <c r="B35" s="25"/>
      <c r="C35" s="26"/>
      <c r="D35" s="26"/>
      <c r="E35" s="26"/>
      <c r="F35" s="26"/>
      <c r="G35" s="26"/>
      <c r="H35" s="26"/>
      <c r="I35" s="27"/>
      <c r="J35" s="104"/>
      <c r="K35" s="104"/>
      <c r="L35" s="104"/>
      <c r="M35" s="104"/>
      <c r="N35" s="104"/>
      <c r="O35" s="104"/>
    </row>
    <row r="36" spans="2:15">
      <c r="B36" s="25"/>
      <c r="C36" s="26"/>
      <c r="D36" s="26"/>
      <c r="E36" s="26"/>
      <c r="F36" s="26"/>
      <c r="G36" s="26"/>
      <c r="H36" s="26"/>
      <c r="I36" s="27"/>
      <c r="J36" s="104"/>
      <c r="K36" s="104"/>
      <c r="L36" s="104"/>
      <c r="M36" s="104"/>
      <c r="N36" s="104"/>
      <c r="O36" s="104"/>
    </row>
    <row r="37" spans="2:15">
      <c r="B37" s="25"/>
      <c r="C37" s="26"/>
      <c r="D37" s="26"/>
      <c r="E37" s="26"/>
      <c r="F37" s="26"/>
      <c r="G37" s="26"/>
      <c r="H37" s="26"/>
      <c r="I37" s="27"/>
      <c r="J37" s="104"/>
      <c r="K37" s="104"/>
      <c r="L37" s="104"/>
      <c r="M37" s="104"/>
      <c r="N37" s="104"/>
      <c r="O37" s="104"/>
    </row>
    <row r="38" spans="2:15">
      <c r="B38" s="25"/>
      <c r="C38" s="26"/>
      <c r="D38" s="26"/>
      <c r="E38" s="26"/>
      <c r="F38" s="26"/>
      <c r="G38" s="26"/>
      <c r="H38" s="26"/>
      <c r="I38" s="27"/>
      <c r="J38" s="104"/>
      <c r="K38" s="104"/>
      <c r="L38" s="104"/>
      <c r="M38" s="104"/>
      <c r="N38" s="104"/>
      <c r="O38" s="104"/>
    </row>
    <row r="39" spans="2:15">
      <c r="B39" s="25"/>
      <c r="C39" s="26"/>
      <c r="D39" s="26"/>
      <c r="E39" s="26"/>
      <c r="F39" s="26"/>
      <c r="G39" s="26"/>
      <c r="H39" s="26"/>
      <c r="I39" s="27"/>
      <c r="J39" s="104"/>
      <c r="K39" s="104"/>
      <c r="L39" s="104"/>
      <c r="M39" s="104"/>
      <c r="N39" s="104"/>
      <c r="O39" s="104"/>
    </row>
    <row r="40" spans="2:15">
      <c r="B40" s="25"/>
      <c r="C40" s="26"/>
      <c r="D40" s="26"/>
      <c r="E40" s="26"/>
      <c r="F40" s="26"/>
      <c r="G40" s="26"/>
      <c r="H40" s="26"/>
      <c r="I40" s="27"/>
      <c r="J40" s="104"/>
      <c r="K40" s="104"/>
      <c r="L40" s="104"/>
      <c r="M40" s="104"/>
      <c r="N40" s="104"/>
      <c r="O40" s="104"/>
    </row>
    <row r="41" spans="2:15">
      <c r="B41" s="25"/>
      <c r="C41" s="26"/>
      <c r="D41" s="26"/>
      <c r="E41" s="26"/>
      <c r="F41" s="26"/>
      <c r="G41" s="26"/>
      <c r="H41" s="26"/>
      <c r="I41" s="27"/>
      <c r="J41" s="104"/>
      <c r="K41" s="104"/>
      <c r="L41" s="104"/>
      <c r="M41" s="104"/>
      <c r="N41" s="104"/>
      <c r="O41" s="104"/>
    </row>
    <row r="42" spans="2:15">
      <c r="B42" s="25"/>
      <c r="C42" s="26"/>
      <c r="D42" s="26"/>
      <c r="E42" s="26"/>
      <c r="F42" s="26"/>
      <c r="G42" s="26"/>
      <c r="H42" s="26"/>
      <c r="I42" s="27"/>
      <c r="J42" s="104"/>
      <c r="K42" s="104"/>
      <c r="L42" s="104"/>
      <c r="M42" s="104"/>
      <c r="N42" s="104"/>
      <c r="O42" s="104"/>
    </row>
    <row r="43" spans="2:15">
      <c r="B43" s="25"/>
      <c r="C43" s="26"/>
      <c r="D43" s="26"/>
      <c r="E43" s="26"/>
      <c r="F43" s="26"/>
      <c r="G43" s="26"/>
      <c r="H43" s="26"/>
      <c r="I43" s="27"/>
      <c r="J43" s="104"/>
      <c r="K43" s="104"/>
      <c r="L43" s="104"/>
      <c r="M43" s="104"/>
      <c r="N43" s="104"/>
      <c r="O43" s="104"/>
    </row>
    <row r="44" spans="2:15">
      <c r="B44" s="25"/>
      <c r="C44" s="26"/>
      <c r="D44" s="26"/>
      <c r="E44" s="26"/>
      <c r="F44" s="26"/>
      <c r="G44" s="26"/>
      <c r="H44" s="26"/>
      <c r="I44" s="27"/>
      <c r="J44" s="104"/>
      <c r="K44" s="104"/>
      <c r="L44" s="104"/>
      <c r="M44" s="104"/>
      <c r="N44" s="104"/>
      <c r="O44" s="104"/>
    </row>
    <row r="45" spans="2:15">
      <c r="B45" s="25"/>
      <c r="C45" s="26"/>
      <c r="D45" s="26"/>
      <c r="E45" s="26"/>
      <c r="F45" s="26"/>
      <c r="G45" s="26"/>
      <c r="H45" s="26"/>
      <c r="I45" s="27"/>
      <c r="J45" s="104"/>
      <c r="K45" s="104"/>
      <c r="L45" s="104"/>
      <c r="M45" s="104"/>
      <c r="N45" s="104"/>
      <c r="O45" s="104"/>
    </row>
    <row r="46" spans="2:15">
      <c r="B46" s="25"/>
      <c r="C46" s="26"/>
      <c r="D46" s="26"/>
      <c r="E46" s="26"/>
      <c r="F46" s="26"/>
      <c r="G46" s="26"/>
      <c r="H46" s="26"/>
      <c r="I46" s="27"/>
      <c r="J46" s="104"/>
      <c r="K46" s="104"/>
      <c r="L46" s="104"/>
      <c r="M46" s="104"/>
      <c r="N46" s="104"/>
      <c r="O46" s="104"/>
    </row>
    <row r="47" spans="2:15">
      <c r="B47" s="25"/>
      <c r="C47" s="26"/>
      <c r="D47" s="26"/>
      <c r="E47" s="26"/>
      <c r="F47" s="26"/>
      <c r="G47" s="26"/>
      <c r="H47" s="26"/>
      <c r="I47" s="27"/>
      <c r="J47" s="104"/>
      <c r="K47" s="104"/>
      <c r="L47" s="104"/>
      <c r="M47" s="104"/>
      <c r="N47" s="104"/>
      <c r="O47" s="104"/>
    </row>
    <row r="48" spans="2:15">
      <c r="B48" s="25"/>
      <c r="C48" s="26"/>
      <c r="D48" s="26"/>
      <c r="E48" s="26"/>
      <c r="F48" s="26"/>
      <c r="G48" s="26"/>
      <c r="H48" s="26"/>
      <c r="I48" s="27"/>
      <c r="J48" s="104"/>
      <c r="K48" s="104"/>
      <c r="L48" s="104"/>
      <c r="M48" s="104"/>
      <c r="N48" s="104"/>
      <c r="O48" s="104"/>
    </row>
    <row r="49" spans="2:15">
      <c r="B49" s="25"/>
      <c r="C49" s="26"/>
      <c r="D49" s="26"/>
      <c r="E49" s="26"/>
      <c r="F49" s="26"/>
      <c r="G49" s="26"/>
      <c r="H49" s="26"/>
      <c r="I49" s="27"/>
      <c r="J49" s="104"/>
      <c r="K49" s="104"/>
      <c r="L49" s="104"/>
      <c r="M49" s="104"/>
      <c r="N49" s="104"/>
      <c r="O49" s="104"/>
    </row>
    <row r="50" spans="2:15">
      <c r="B50" s="25"/>
      <c r="C50" s="26"/>
      <c r="D50" s="26"/>
      <c r="E50" s="26"/>
      <c r="F50" s="26"/>
      <c r="G50" s="26"/>
      <c r="H50" s="26"/>
      <c r="I50" s="27"/>
      <c r="J50" s="104"/>
      <c r="K50" s="104"/>
      <c r="L50" s="104"/>
      <c r="M50" s="104"/>
      <c r="N50" s="104"/>
      <c r="O50" s="104"/>
    </row>
    <row r="51" spans="2:15">
      <c r="B51" s="25"/>
      <c r="C51" s="26"/>
      <c r="D51" s="26"/>
      <c r="E51" s="26"/>
      <c r="F51" s="26"/>
      <c r="G51" s="26"/>
      <c r="H51" s="26"/>
      <c r="I51" s="27"/>
      <c r="J51" s="104"/>
      <c r="K51" s="104"/>
      <c r="L51" s="104"/>
      <c r="M51" s="104"/>
      <c r="N51" s="104"/>
      <c r="O51" s="104"/>
    </row>
    <row r="52" spans="2:15">
      <c r="B52" s="25"/>
      <c r="C52" s="26"/>
      <c r="D52" s="26"/>
      <c r="E52" s="26"/>
      <c r="F52" s="26"/>
      <c r="G52" s="26"/>
      <c r="H52" s="26"/>
      <c r="I52" s="27"/>
      <c r="J52" s="104"/>
      <c r="K52" s="104"/>
      <c r="L52" s="104"/>
      <c r="M52" s="104"/>
      <c r="N52" s="104"/>
      <c r="O52" s="104"/>
    </row>
    <row r="53" spans="2:15">
      <c r="B53" s="25"/>
      <c r="C53" s="26"/>
      <c r="D53" s="26"/>
      <c r="E53" s="26"/>
      <c r="F53" s="26"/>
      <c r="G53" s="26"/>
      <c r="H53" s="26"/>
      <c r="I53" s="27"/>
      <c r="J53" s="104"/>
      <c r="K53" s="104"/>
      <c r="L53" s="104"/>
      <c r="M53" s="104"/>
      <c r="N53" s="104"/>
      <c r="O53" s="104"/>
    </row>
    <row r="54" spans="2:15">
      <c r="B54" s="25"/>
      <c r="C54" s="26"/>
      <c r="D54" s="26"/>
      <c r="E54" s="26"/>
      <c r="F54" s="26"/>
      <c r="G54" s="26"/>
      <c r="H54" s="26"/>
      <c r="I54" s="27"/>
      <c r="J54" s="104"/>
      <c r="K54" s="104"/>
      <c r="L54" s="104"/>
      <c r="M54" s="104"/>
      <c r="N54" s="104"/>
      <c r="O54" s="104"/>
    </row>
    <row r="55" spans="2:15">
      <c r="B55" s="25"/>
      <c r="C55" s="26"/>
      <c r="D55" s="26"/>
      <c r="E55" s="26"/>
      <c r="F55" s="26"/>
      <c r="G55" s="26"/>
      <c r="H55" s="26"/>
      <c r="I55" s="27"/>
      <c r="J55" s="104"/>
      <c r="K55" s="104"/>
      <c r="L55" s="104"/>
      <c r="M55" s="104"/>
      <c r="N55" s="104"/>
      <c r="O55" s="104"/>
    </row>
    <row r="56" spans="2:15">
      <c r="B56" s="25"/>
      <c r="C56" s="26"/>
      <c r="D56" s="26"/>
      <c r="E56" s="26"/>
      <c r="F56" s="26"/>
      <c r="G56" s="26"/>
      <c r="H56" s="26"/>
      <c r="I56" s="27"/>
      <c r="J56" s="104"/>
      <c r="K56" s="104"/>
      <c r="L56" s="104"/>
      <c r="M56" s="104"/>
      <c r="N56" s="104"/>
      <c r="O56" s="104"/>
    </row>
    <row r="57" spans="2:15">
      <c r="B57" s="25"/>
      <c r="C57" s="26"/>
      <c r="D57" s="26"/>
      <c r="E57" s="26"/>
      <c r="F57" s="26"/>
      <c r="G57" s="26"/>
      <c r="H57" s="26"/>
      <c r="I57" s="27"/>
      <c r="J57" s="104"/>
      <c r="K57" s="104"/>
      <c r="L57" s="104"/>
      <c r="M57" s="104"/>
      <c r="N57" s="104"/>
      <c r="O57" s="104"/>
    </row>
    <row r="58" spans="2:15">
      <c r="B58" s="25"/>
      <c r="C58" s="26"/>
      <c r="D58" s="26"/>
      <c r="E58" s="26"/>
      <c r="F58" s="26"/>
      <c r="G58" s="26"/>
      <c r="H58" s="26"/>
      <c r="I58" s="27"/>
      <c r="J58" s="104"/>
      <c r="K58" s="104"/>
      <c r="L58" s="104"/>
      <c r="M58" s="104"/>
      <c r="N58" s="104"/>
      <c r="O58" s="104"/>
    </row>
    <row r="59" spans="2:15">
      <c r="B59" s="25"/>
      <c r="C59" s="26"/>
      <c r="D59" s="26"/>
      <c r="E59" s="26"/>
      <c r="F59" s="26"/>
      <c r="G59" s="26"/>
      <c r="H59" s="26"/>
      <c r="I59" s="27"/>
      <c r="J59" s="104"/>
      <c r="K59" s="104"/>
      <c r="L59" s="104"/>
      <c r="M59" s="104"/>
      <c r="N59" s="104"/>
      <c r="O59" s="104"/>
    </row>
    <row r="60" spans="2:15">
      <c r="B60" s="25"/>
      <c r="C60" s="26"/>
      <c r="D60" s="26"/>
      <c r="E60" s="26"/>
      <c r="F60" s="26"/>
      <c r="G60" s="26"/>
      <c r="H60" s="26"/>
      <c r="I60" s="27"/>
      <c r="J60" s="104"/>
      <c r="K60" s="104"/>
      <c r="L60" s="104"/>
      <c r="M60" s="104"/>
      <c r="N60" s="104"/>
      <c r="O60" s="104"/>
    </row>
    <row r="61" spans="2:15">
      <c r="B61" s="25"/>
      <c r="C61" s="26"/>
      <c r="D61" s="26"/>
      <c r="E61" s="26"/>
      <c r="F61" s="26"/>
      <c r="G61" s="26"/>
      <c r="H61" s="26"/>
      <c r="I61" s="27"/>
      <c r="J61" s="104"/>
      <c r="K61" s="104"/>
      <c r="L61" s="104"/>
      <c r="M61" s="104"/>
      <c r="N61" s="104"/>
      <c r="O61" s="104"/>
    </row>
    <row r="62" spans="2:15">
      <c r="B62" s="25"/>
      <c r="C62" s="26"/>
      <c r="D62" s="26"/>
      <c r="E62" s="26"/>
      <c r="F62" s="26"/>
      <c r="G62" s="26"/>
      <c r="H62" s="26"/>
      <c r="I62" s="27"/>
      <c r="J62" s="104"/>
      <c r="K62" s="104"/>
      <c r="L62" s="104"/>
      <c r="M62" s="104"/>
      <c r="N62" s="104"/>
      <c r="O62" s="104"/>
    </row>
    <row r="63" spans="2:15">
      <c r="B63" s="25"/>
      <c r="C63" s="26"/>
      <c r="D63" s="26"/>
      <c r="E63" s="26"/>
      <c r="F63" s="26"/>
      <c r="G63" s="26"/>
      <c r="H63" s="26"/>
      <c r="I63" s="27"/>
      <c r="J63" s="104"/>
      <c r="K63" s="104"/>
      <c r="L63" s="104"/>
      <c r="M63" s="104"/>
      <c r="N63" s="104"/>
      <c r="O63" s="104"/>
    </row>
    <row r="64" spans="2:15">
      <c r="B64" s="25"/>
      <c r="C64" s="26"/>
      <c r="D64" s="26"/>
      <c r="E64" s="26"/>
      <c r="F64" s="26"/>
      <c r="G64" s="26"/>
      <c r="H64" s="26"/>
      <c r="I64" s="27"/>
      <c r="J64" s="104"/>
      <c r="K64" s="104"/>
      <c r="L64" s="104"/>
      <c r="M64" s="104"/>
      <c r="N64" s="104"/>
      <c r="O64" s="104"/>
    </row>
    <row r="65" spans="2:15">
      <c r="B65" s="25"/>
      <c r="C65" s="26"/>
      <c r="D65" s="26"/>
      <c r="E65" s="26"/>
      <c r="F65" s="26"/>
      <c r="G65" s="26"/>
      <c r="H65" s="26"/>
      <c r="I65" s="27"/>
      <c r="J65" s="104"/>
      <c r="K65" s="104"/>
      <c r="L65" s="104"/>
      <c r="M65" s="104"/>
      <c r="N65" s="104"/>
      <c r="O65" s="104"/>
    </row>
    <row r="66" spans="2:15">
      <c r="B66" s="25"/>
      <c r="C66" s="26"/>
      <c r="D66" s="26"/>
      <c r="E66" s="26"/>
      <c r="F66" s="26"/>
      <c r="G66" s="26"/>
      <c r="H66" s="26"/>
      <c r="I66" s="27"/>
      <c r="J66" s="104"/>
      <c r="K66" s="104"/>
      <c r="L66" s="104"/>
      <c r="M66" s="104"/>
      <c r="N66" s="104"/>
      <c r="O66" s="104"/>
    </row>
    <row r="67" spans="2:15">
      <c r="B67" s="25"/>
      <c r="C67" s="26"/>
      <c r="D67" s="26"/>
      <c r="E67" s="26"/>
      <c r="F67" s="26"/>
      <c r="G67" s="26"/>
      <c r="H67" s="26"/>
      <c r="I67" s="27"/>
      <c r="J67" s="104"/>
      <c r="K67" s="104"/>
      <c r="L67" s="104"/>
      <c r="M67" s="104"/>
      <c r="N67" s="104"/>
      <c r="O67" s="104"/>
    </row>
    <row r="68" spans="2:15">
      <c r="B68" s="25"/>
      <c r="C68" s="26"/>
      <c r="D68" s="26"/>
      <c r="E68" s="26"/>
      <c r="F68" s="26"/>
      <c r="G68" s="26"/>
      <c r="H68" s="26"/>
      <c r="I68" s="27"/>
      <c r="J68" s="104"/>
      <c r="K68" s="104"/>
      <c r="L68" s="104"/>
      <c r="M68" s="104"/>
      <c r="N68" s="104"/>
      <c r="O68" s="104"/>
    </row>
    <row r="69" spans="2:15">
      <c r="B69" s="25"/>
      <c r="C69" s="26"/>
      <c r="D69" s="26"/>
      <c r="E69" s="26"/>
      <c r="F69" s="26"/>
      <c r="G69" s="26"/>
      <c r="H69" s="26"/>
      <c r="I69" s="27"/>
      <c r="J69" s="104"/>
      <c r="K69" s="104"/>
      <c r="L69" s="104"/>
      <c r="M69" s="104"/>
      <c r="N69" s="104"/>
      <c r="O69" s="104"/>
    </row>
    <row r="70" spans="2:15">
      <c r="B70" s="25"/>
      <c r="C70" s="26"/>
      <c r="D70" s="26"/>
      <c r="E70" s="26"/>
      <c r="F70" s="26"/>
      <c r="G70" s="26"/>
      <c r="H70" s="26"/>
      <c r="I70" s="27"/>
      <c r="J70" s="104"/>
      <c r="K70" s="104"/>
      <c r="L70" s="104"/>
      <c r="M70" s="104"/>
      <c r="N70" s="104"/>
      <c r="O70" s="104"/>
    </row>
    <row r="71" spans="2:15">
      <c r="B71" s="25"/>
      <c r="C71" s="26"/>
      <c r="D71" s="26"/>
      <c r="E71" s="26"/>
      <c r="F71" s="26"/>
      <c r="G71" s="26"/>
      <c r="H71" s="26"/>
      <c r="I71" s="27"/>
      <c r="J71" s="104"/>
      <c r="K71" s="104"/>
      <c r="L71" s="104"/>
      <c r="M71" s="104"/>
      <c r="N71" s="104"/>
      <c r="O71" s="104"/>
    </row>
    <row r="72" spans="2:15">
      <c r="B72" s="25"/>
      <c r="C72" s="26"/>
      <c r="D72" s="26"/>
      <c r="E72" s="26"/>
      <c r="F72" s="26"/>
      <c r="G72" s="26"/>
      <c r="H72" s="26"/>
      <c r="I72" s="27"/>
      <c r="J72" s="104"/>
      <c r="K72" s="104"/>
      <c r="L72" s="104"/>
      <c r="M72" s="104"/>
      <c r="N72" s="104"/>
      <c r="O72" s="104"/>
    </row>
    <row r="73" spans="2:15">
      <c r="B73" s="25"/>
      <c r="C73" s="26"/>
      <c r="D73" s="26"/>
      <c r="E73" s="26"/>
      <c r="F73" s="26"/>
      <c r="G73" s="26"/>
      <c r="H73" s="26"/>
      <c r="I73" s="27"/>
      <c r="J73" s="104"/>
      <c r="K73" s="104"/>
      <c r="L73" s="104"/>
      <c r="M73" s="104"/>
      <c r="N73" s="104"/>
      <c r="O73" s="104"/>
    </row>
    <row r="74" spans="2:15">
      <c r="B74" s="25"/>
      <c r="C74" s="26"/>
      <c r="D74" s="26"/>
      <c r="E74" s="26"/>
      <c r="F74" s="26"/>
      <c r="G74" s="26"/>
      <c r="H74" s="26"/>
      <c r="I74" s="27"/>
      <c r="J74" s="104"/>
      <c r="K74" s="104"/>
      <c r="L74" s="104"/>
      <c r="M74" s="104"/>
      <c r="N74" s="104"/>
      <c r="O74" s="104"/>
    </row>
    <row r="75" spans="2:15">
      <c r="B75" s="25"/>
      <c r="C75" s="26"/>
      <c r="D75" s="26"/>
      <c r="E75" s="26"/>
      <c r="F75" s="26"/>
      <c r="G75" s="26"/>
      <c r="H75" s="26"/>
      <c r="I75" s="27"/>
      <c r="J75" s="104"/>
      <c r="K75" s="104"/>
      <c r="L75" s="104"/>
      <c r="M75" s="104"/>
      <c r="N75" s="104"/>
      <c r="O75" s="104"/>
    </row>
    <row r="76" spans="2:15">
      <c r="B76" s="25"/>
      <c r="C76" s="26"/>
      <c r="D76" s="26"/>
      <c r="E76" s="26"/>
      <c r="F76" s="26"/>
      <c r="G76" s="26"/>
      <c r="H76" s="26"/>
      <c r="I76" s="27"/>
      <c r="J76" s="104"/>
      <c r="K76" s="104"/>
      <c r="L76" s="104"/>
      <c r="M76" s="104"/>
      <c r="N76" s="104"/>
      <c r="O76" s="104"/>
    </row>
    <row r="77" spans="2:15">
      <c r="B77" s="25"/>
      <c r="C77" s="26"/>
      <c r="D77" s="26"/>
      <c r="E77" s="26"/>
      <c r="F77" s="26"/>
      <c r="G77" s="26"/>
      <c r="H77" s="26"/>
      <c r="I77" s="27"/>
      <c r="J77" s="104"/>
      <c r="K77" s="104"/>
      <c r="L77" s="104"/>
      <c r="M77" s="104"/>
      <c r="N77" s="104"/>
      <c r="O77" s="104"/>
    </row>
    <row r="78" spans="2:15">
      <c r="B78" s="25"/>
      <c r="C78" s="26"/>
      <c r="D78" s="26"/>
      <c r="E78" s="26"/>
      <c r="F78" s="26"/>
      <c r="G78" s="26"/>
      <c r="H78" s="26"/>
      <c r="I78" s="27"/>
      <c r="J78" s="104"/>
      <c r="K78" s="104"/>
      <c r="L78" s="104"/>
      <c r="M78" s="104"/>
      <c r="N78" s="104"/>
      <c r="O78" s="104"/>
    </row>
    <row r="79" spans="2:15">
      <c r="B79" s="25"/>
      <c r="C79" s="26"/>
      <c r="D79" s="26"/>
      <c r="E79" s="26"/>
      <c r="F79" s="26"/>
      <c r="G79" s="26"/>
      <c r="H79" s="26"/>
      <c r="I79" s="27"/>
      <c r="J79" s="104"/>
      <c r="K79" s="104"/>
      <c r="L79" s="104"/>
      <c r="M79" s="104"/>
      <c r="N79" s="104"/>
      <c r="O79" s="104"/>
    </row>
    <row r="80" spans="2:15">
      <c r="B80" s="25"/>
      <c r="C80" s="26"/>
      <c r="D80" s="26"/>
      <c r="E80" s="26"/>
      <c r="F80" s="26"/>
      <c r="G80" s="26"/>
      <c r="H80" s="26"/>
      <c r="I80" s="27"/>
      <c r="J80" s="104"/>
      <c r="K80" s="104"/>
      <c r="L80" s="104"/>
      <c r="M80" s="104"/>
      <c r="N80" s="104"/>
      <c r="O80" s="104"/>
    </row>
    <row r="81" spans="2:15">
      <c r="B81" s="25"/>
      <c r="C81" s="26"/>
      <c r="D81" s="26"/>
      <c r="E81" s="26"/>
      <c r="F81" s="26"/>
      <c r="G81" s="26"/>
      <c r="H81" s="26"/>
      <c r="I81" s="27"/>
      <c r="J81" s="104"/>
      <c r="K81" s="104"/>
      <c r="L81" s="104"/>
      <c r="M81" s="104"/>
      <c r="N81" s="104"/>
      <c r="O81" s="104"/>
    </row>
    <row r="82" spans="2:15">
      <c r="B82" s="25"/>
      <c r="C82" s="26"/>
      <c r="D82" s="26"/>
      <c r="E82" s="26"/>
      <c r="F82" s="26"/>
      <c r="G82" s="26"/>
      <c r="H82" s="26"/>
      <c r="I82" s="27"/>
      <c r="J82" s="104"/>
      <c r="K82" s="104"/>
      <c r="L82" s="104"/>
      <c r="M82" s="104"/>
      <c r="N82" s="104"/>
      <c r="O82" s="104"/>
    </row>
    <row r="83" spans="2:15">
      <c r="B83" s="25"/>
      <c r="C83" s="26"/>
      <c r="D83" s="26"/>
      <c r="E83" s="26"/>
      <c r="F83" s="26"/>
      <c r="G83" s="26"/>
      <c r="H83" s="26"/>
      <c r="I83" s="27"/>
      <c r="J83" s="104"/>
      <c r="K83" s="104"/>
      <c r="L83" s="104"/>
      <c r="M83" s="104"/>
      <c r="N83" s="104"/>
      <c r="O83" s="104"/>
    </row>
    <row r="84" spans="2:15">
      <c r="B84" s="25"/>
      <c r="C84" s="26"/>
      <c r="D84" s="26"/>
      <c r="E84" s="26"/>
      <c r="F84" s="26"/>
      <c r="G84" s="26"/>
      <c r="H84" s="26"/>
      <c r="I84" s="27"/>
      <c r="J84" s="104"/>
      <c r="K84" s="104"/>
      <c r="L84" s="104"/>
      <c r="M84" s="104"/>
      <c r="N84" s="104"/>
      <c r="O84" s="104"/>
    </row>
    <row r="85" spans="2:15">
      <c r="B85" s="25"/>
      <c r="C85" s="26"/>
      <c r="D85" s="26"/>
      <c r="E85" s="26"/>
      <c r="F85" s="26"/>
      <c r="G85" s="26"/>
      <c r="H85" s="26"/>
      <c r="I85" s="27"/>
      <c r="J85" s="104"/>
      <c r="K85" s="104"/>
      <c r="L85" s="104"/>
      <c r="M85" s="104"/>
      <c r="N85" s="104"/>
      <c r="O85" s="104"/>
    </row>
    <row r="86" spans="2:15">
      <c r="B86" s="25"/>
      <c r="C86" s="26"/>
      <c r="D86" s="26"/>
      <c r="E86" s="26"/>
      <c r="F86" s="26"/>
      <c r="G86" s="26"/>
      <c r="H86" s="26"/>
      <c r="I86" s="27"/>
      <c r="J86" s="104"/>
      <c r="K86" s="104"/>
      <c r="L86" s="104"/>
      <c r="M86" s="104"/>
      <c r="N86" s="104"/>
      <c r="O86" s="104"/>
    </row>
    <row r="87" spans="2:15">
      <c r="B87" s="25"/>
      <c r="C87" s="26"/>
      <c r="D87" s="26"/>
      <c r="E87" s="26"/>
      <c r="F87" s="26"/>
      <c r="G87" s="26"/>
      <c r="H87" s="26"/>
      <c r="I87" s="27"/>
      <c r="J87" s="104"/>
      <c r="K87" s="104"/>
      <c r="L87" s="104"/>
      <c r="M87" s="104"/>
      <c r="N87" s="104"/>
      <c r="O87" s="104"/>
    </row>
    <row r="88" spans="2:15">
      <c r="B88" s="25"/>
      <c r="C88" s="26"/>
      <c r="D88" s="26"/>
      <c r="E88" s="26"/>
      <c r="F88" s="26"/>
      <c r="G88" s="26"/>
      <c r="H88" s="26"/>
      <c r="I88" s="27"/>
      <c r="J88" s="104"/>
      <c r="K88" s="104"/>
      <c r="L88" s="104"/>
      <c r="M88" s="104"/>
      <c r="N88" s="104"/>
      <c r="O88" s="104"/>
    </row>
    <row r="89" spans="2:15">
      <c r="B89" s="25"/>
      <c r="C89" s="26"/>
      <c r="D89" s="26"/>
      <c r="E89" s="26"/>
      <c r="F89" s="26"/>
      <c r="G89" s="26"/>
      <c r="H89" s="26"/>
      <c r="I89" s="27"/>
      <c r="J89" s="104"/>
      <c r="K89" s="104"/>
      <c r="L89" s="104"/>
      <c r="M89" s="104"/>
      <c r="N89" s="104"/>
      <c r="O89" s="104"/>
    </row>
    <row r="90" spans="2:15">
      <c r="B90" s="25"/>
      <c r="C90" s="26"/>
      <c r="D90" s="26"/>
      <c r="E90" s="26"/>
      <c r="F90" s="26"/>
      <c r="G90" s="26"/>
      <c r="H90" s="26"/>
      <c r="I90" s="27"/>
      <c r="J90" s="104"/>
      <c r="K90" s="104"/>
      <c r="L90" s="104"/>
      <c r="M90" s="104"/>
      <c r="N90" s="104"/>
      <c r="O90" s="104"/>
    </row>
    <row r="91" spans="2:15">
      <c r="B91" s="25"/>
      <c r="C91" s="26"/>
      <c r="D91" s="26"/>
      <c r="E91" s="26"/>
      <c r="F91" s="26"/>
      <c r="G91" s="26"/>
      <c r="H91" s="26"/>
      <c r="I91" s="27"/>
      <c r="J91" s="104"/>
      <c r="K91" s="104"/>
      <c r="L91" s="104"/>
      <c r="M91" s="104"/>
      <c r="N91" s="104"/>
      <c r="O91" s="104"/>
    </row>
    <row r="92" spans="2:15">
      <c r="B92" s="25"/>
      <c r="C92" s="26"/>
      <c r="D92" s="26"/>
      <c r="E92" s="26"/>
      <c r="F92" s="26"/>
      <c r="G92" s="26"/>
      <c r="H92" s="26"/>
      <c r="I92" s="27"/>
      <c r="J92" s="104"/>
      <c r="K92" s="104"/>
      <c r="L92" s="104"/>
      <c r="M92" s="104"/>
      <c r="N92" s="104"/>
      <c r="O92" s="104"/>
    </row>
    <row r="93" spans="2:15">
      <c r="B93" s="25"/>
      <c r="C93" s="26"/>
      <c r="D93" s="26"/>
      <c r="E93" s="26"/>
      <c r="F93" s="26"/>
      <c r="G93" s="26"/>
      <c r="H93" s="26"/>
      <c r="I93" s="27"/>
      <c r="J93" s="104"/>
      <c r="K93" s="104"/>
      <c r="L93" s="104"/>
      <c r="M93" s="104"/>
      <c r="N93" s="104"/>
      <c r="O93" s="104"/>
    </row>
    <row r="94" spans="2:15">
      <c r="B94" s="25"/>
      <c r="C94" s="26"/>
      <c r="D94" s="26"/>
      <c r="E94" s="26"/>
      <c r="F94" s="26"/>
      <c r="G94" s="26"/>
      <c r="H94" s="26"/>
      <c r="I94" s="27"/>
      <c r="J94" s="104"/>
      <c r="K94" s="104"/>
      <c r="L94" s="104"/>
      <c r="M94" s="104"/>
      <c r="N94" s="104"/>
      <c r="O94" s="104"/>
    </row>
    <row r="95" spans="2:15">
      <c r="B95" s="25"/>
      <c r="C95" s="26"/>
      <c r="D95" s="26"/>
      <c r="E95" s="26"/>
      <c r="F95" s="26"/>
      <c r="G95" s="26"/>
      <c r="H95" s="26"/>
      <c r="I95" s="27"/>
      <c r="J95" s="104"/>
      <c r="K95" s="104"/>
      <c r="L95" s="104"/>
      <c r="M95" s="104"/>
      <c r="N95" s="104"/>
      <c r="O95" s="104"/>
    </row>
    <row r="96" spans="2:15">
      <c r="B96" s="25"/>
      <c r="C96" s="26"/>
      <c r="D96" s="26"/>
      <c r="E96" s="26"/>
      <c r="F96" s="26"/>
      <c r="G96" s="26"/>
      <c r="H96" s="26"/>
      <c r="I96" s="27"/>
      <c r="J96" s="104"/>
      <c r="K96" s="104"/>
      <c r="L96" s="104"/>
      <c r="M96" s="104"/>
      <c r="N96" s="104"/>
      <c r="O96" s="104"/>
    </row>
    <row r="97" spans="2:15">
      <c r="B97" s="25"/>
      <c r="C97" s="26"/>
      <c r="D97" s="26"/>
      <c r="E97" s="26"/>
      <c r="F97" s="26"/>
      <c r="G97" s="26"/>
      <c r="H97" s="26"/>
      <c r="I97" s="27"/>
      <c r="J97" s="104"/>
      <c r="K97" s="104"/>
      <c r="L97" s="104"/>
      <c r="M97" s="104"/>
      <c r="N97" s="104"/>
      <c r="O97" s="104"/>
    </row>
    <row r="98" spans="2:15">
      <c r="B98" s="25"/>
      <c r="C98" s="26"/>
      <c r="D98" s="26"/>
      <c r="E98" s="26"/>
      <c r="F98" s="26"/>
      <c r="G98" s="26"/>
      <c r="H98" s="26"/>
      <c r="I98" s="27"/>
      <c r="J98" s="104"/>
      <c r="K98" s="104"/>
      <c r="L98" s="104"/>
      <c r="M98" s="104"/>
      <c r="N98" s="104"/>
      <c r="O98" s="104"/>
    </row>
    <row r="99" spans="2:15">
      <c r="B99" s="25"/>
      <c r="C99" s="26"/>
      <c r="D99" s="26"/>
      <c r="E99" s="26"/>
      <c r="F99" s="26"/>
      <c r="G99" s="26"/>
      <c r="H99" s="26"/>
      <c r="I99" s="27"/>
      <c r="J99" s="104"/>
      <c r="K99" s="104"/>
      <c r="L99" s="104"/>
      <c r="M99" s="104"/>
      <c r="N99" s="104"/>
      <c r="O99" s="104"/>
    </row>
    <row r="100" spans="2:15">
      <c r="B100" s="25"/>
      <c r="C100" s="26"/>
      <c r="D100" s="26"/>
      <c r="E100" s="26"/>
      <c r="F100" s="26"/>
      <c r="G100" s="26"/>
      <c r="H100" s="26"/>
      <c r="I100" s="27"/>
      <c r="J100" s="104"/>
      <c r="K100" s="104"/>
      <c r="L100" s="104"/>
      <c r="M100" s="104"/>
      <c r="N100" s="104"/>
      <c r="O100" s="104"/>
    </row>
    <row r="101" spans="2:15">
      <c r="B101" s="25"/>
      <c r="C101" s="26"/>
      <c r="D101" s="26"/>
      <c r="E101" s="26"/>
      <c r="F101" s="26"/>
      <c r="G101" s="26"/>
      <c r="H101" s="26"/>
      <c r="I101" s="27"/>
      <c r="J101" s="104"/>
      <c r="K101" s="104"/>
      <c r="L101" s="104"/>
      <c r="M101" s="104"/>
      <c r="N101" s="104"/>
      <c r="O101" s="104"/>
    </row>
    <row r="102" spans="2:15">
      <c r="B102" s="25"/>
      <c r="C102" s="26"/>
      <c r="D102" s="26"/>
      <c r="E102" s="26"/>
      <c r="F102" s="26"/>
      <c r="G102" s="26"/>
      <c r="H102" s="26"/>
      <c r="I102" s="27"/>
      <c r="J102" s="104"/>
      <c r="K102" s="104"/>
      <c r="L102" s="104"/>
      <c r="M102" s="104"/>
      <c r="N102" s="104"/>
      <c r="O102" s="104"/>
    </row>
    <row r="103" spans="2:15">
      <c r="B103" s="25"/>
      <c r="C103" s="26"/>
      <c r="D103" s="26"/>
      <c r="E103" s="26"/>
      <c r="F103" s="26"/>
      <c r="G103" s="26"/>
      <c r="H103" s="26"/>
      <c r="I103" s="27"/>
      <c r="J103" s="104"/>
      <c r="K103" s="104"/>
      <c r="L103" s="104"/>
      <c r="M103" s="104"/>
      <c r="N103" s="104"/>
      <c r="O103" s="104"/>
    </row>
    <row r="104" spans="2:15">
      <c r="B104" s="25"/>
      <c r="C104" s="26"/>
      <c r="D104" s="26"/>
      <c r="E104" s="26"/>
      <c r="F104" s="26"/>
      <c r="G104" s="26"/>
      <c r="H104" s="26"/>
      <c r="I104" s="27"/>
      <c r="J104" s="104"/>
      <c r="K104" s="104"/>
      <c r="L104" s="104"/>
      <c r="M104" s="104"/>
      <c r="N104" s="104"/>
      <c r="O104" s="104"/>
    </row>
    <row r="105" spans="2:15">
      <c r="B105" s="25"/>
      <c r="C105" s="26"/>
      <c r="D105" s="26"/>
      <c r="E105" s="26"/>
      <c r="F105" s="26"/>
      <c r="G105" s="26"/>
      <c r="H105" s="26"/>
      <c r="I105" s="27"/>
      <c r="J105" s="104"/>
      <c r="K105" s="104"/>
      <c r="L105" s="104"/>
      <c r="M105" s="104"/>
      <c r="N105" s="104"/>
      <c r="O105" s="104"/>
    </row>
    <row r="106" spans="2:15">
      <c r="B106" s="25"/>
      <c r="C106" s="26"/>
      <c r="D106" s="26"/>
      <c r="E106" s="26"/>
      <c r="F106" s="26"/>
      <c r="G106" s="26"/>
      <c r="H106" s="26"/>
      <c r="I106" s="27"/>
      <c r="J106" s="104"/>
      <c r="K106" s="104"/>
      <c r="L106" s="104"/>
      <c r="M106" s="104"/>
      <c r="N106" s="104"/>
      <c r="O106" s="104"/>
    </row>
    <row r="107" spans="2:15">
      <c r="B107" s="25"/>
      <c r="C107" s="26"/>
      <c r="D107" s="26"/>
      <c r="E107" s="26"/>
      <c r="F107" s="26"/>
      <c r="G107" s="26"/>
      <c r="H107" s="26"/>
      <c r="I107" s="27"/>
      <c r="J107" s="104"/>
      <c r="K107" s="104"/>
      <c r="L107" s="104"/>
      <c r="M107" s="104"/>
      <c r="N107" s="104"/>
      <c r="O107" s="104"/>
    </row>
    <row r="108" spans="2:15">
      <c r="B108" s="25"/>
      <c r="C108" s="26"/>
      <c r="D108" s="26"/>
      <c r="E108" s="26"/>
      <c r="F108" s="26"/>
      <c r="G108" s="26"/>
      <c r="H108" s="26"/>
      <c r="I108" s="27"/>
      <c r="J108" s="104"/>
      <c r="K108" s="104"/>
      <c r="L108" s="104"/>
      <c r="M108" s="104"/>
      <c r="N108" s="104"/>
      <c r="O108" s="104"/>
    </row>
    <row r="109" spans="2:15">
      <c r="B109" s="25"/>
      <c r="C109" s="26"/>
      <c r="D109" s="26"/>
      <c r="E109" s="26"/>
      <c r="F109" s="26"/>
      <c r="G109" s="26"/>
      <c r="H109" s="26"/>
      <c r="I109" s="27"/>
      <c r="J109" s="104"/>
      <c r="K109" s="104"/>
      <c r="L109" s="104"/>
      <c r="M109" s="104"/>
      <c r="N109" s="104"/>
      <c r="O109" s="104"/>
    </row>
    <row r="110" spans="2:15">
      <c r="B110" s="25"/>
      <c r="C110" s="26"/>
      <c r="D110" s="26"/>
      <c r="E110" s="26"/>
      <c r="F110" s="26"/>
      <c r="G110" s="26"/>
      <c r="H110" s="26"/>
      <c r="I110" s="27"/>
      <c r="J110" s="104"/>
      <c r="K110" s="104"/>
      <c r="L110" s="104"/>
      <c r="M110" s="104"/>
      <c r="N110" s="104"/>
      <c r="O110" s="104"/>
    </row>
    <row r="111" spans="2:15">
      <c r="B111" s="25"/>
      <c r="C111" s="26"/>
      <c r="D111" s="26"/>
      <c r="E111" s="26"/>
      <c r="F111" s="26"/>
      <c r="G111" s="26"/>
      <c r="H111" s="26"/>
      <c r="I111" s="27"/>
      <c r="J111" s="104"/>
      <c r="K111" s="104"/>
      <c r="L111" s="104"/>
      <c r="M111" s="104"/>
      <c r="N111" s="104"/>
      <c r="O111" s="104"/>
    </row>
    <row r="112" spans="2:15">
      <c r="B112" s="25"/>
      <c r="C112" s="26"/>
      <c r="D112" s="26"/>
      <c r="E112" s="26"/>
      <c r="F112" s="26"/>
      <c r="G112" s="26"/>
      <c r="H112" s="26"/>
      <c r="I112" s="27"/>
      <c r="J112" s="104"/>
      <c r="K112" s="104"/>
      <c r="L112" s="104"/>
      <c r="M112" s="104"/>
      <c r="N112" s="104"/>
      <c r="O112" s="104"/>
    </row>
    <row r="113" spans="2:15">
      <c r="B113" s="25"/>
      <c r="C113" s="26"/>
      <c r="D113" s="26"/>
      <c r="E113" s="26"/>
      <c r="F113" s="26"/>
      <c r="G113" s="26"/>
      <c r="H113" s="26"/>
      <c r="I113" s="27"/>
      <c r="J113" s="104"/>
      <c r="K113" s="104"/>
      <c r="L113" s="104"/>
      <c r="M113" s="104"/>
      <c r="N113" s="104"/>
      <c r="O113" s="104"/>
    </row>
    <row r="114" spans="2:15">
      <c r="B114" s="25"/>
      <c r="C114" s="26"/>
      <c r="D114" s="26"/>
      <c r="E114" s="26"/>
      <c r="F114" s="26"/>
      <c r="G114" s="26"/>
      <c r="H114" s="26"/>
      <c r="I114" s="27"/>
      <c r="J114" s="104"/>
      <c r="K114" s="104"/>
      <c r="L114" s="104"/>
      <c r="M114" s="104"/>
      <c r="N114" s="104"/>
      <c r="O114" s="104"/>
    </row>
    <row r="115" spans="2:15">
      <c r="B115" s="25"/>
      <c r="C115" s="26"/>
      <c r="D115" s="26"/>
      <c r="E115" s="26"/>
      <c r="F115" s="26"/>
      <c r="G115" s="26"/>
      <c r="H115" s="26"/>
      <c r="I115" s="27"/>
      <c r="J115" s="104"/>
      <c r="K115" s="104"/>
      <c r="L115" s="104"/>
      <c r="M115" s="104"/>
      <c r="N115" s="104"/>
      <c r="O115" s="104"/>
    </row>
    <row r="116" spans="2:15">
      <c r="B116" s="25"/>
      <c r="C116" s="26"/>
      <c r="D116" s="26"/>
      <c r="E116" s="26"/>
      <c r="F116" s="26"/>
      <c r="G116" s="26"/>
      <c r="H116" s="26"/>
      <c r="I116" s="27"/>
      <c r="J116" s="104"/>
      <c r="K116" s="104"/>
      <c r="L116" s="104"/>
      <c r="M116" s="104"/>
      <c r="N116" s="104"/>
      <c r="O116" s="104"/>
    </row>
    <row r="117" spans="2:15">
      <c r="B117" s="25"/>
      <c r="C117" s="26"/>
      <c r="D117" s="26"/>
      <c r="E117" s="26"/>
      <c r="F117" s="26"/>
      <c r="G117" s="26"/>
      <c r="H117" s="26"/>
      <c r="I117" s="27"/>
      <c r="J117" s="104"/>
      <c r="K117" s="104"/>
      <c r="L117" s="104"/>
      <c r="M117" s="104"/>
      <c r="N117" s="104"/>
      <c r="O117" s="104"/>
    </row>
    <row r="118" spans="2:15">
      <c r="B118" s="25"/>
      <c r="C118" s="26"/>
      <c r="D118" s="26"/>
      <c r="E118" s="26"/>
      <c r="F118" s="26"/>
      <c r="G118" s="26"/>
      <c r="H118" s="26"/>
      <c r="I118" s="27"/>
      <c r="J118" s="104"/>
      <c r="K118" s="104"/>
      <c r="L118" s="104"/>
      <c r="M118" s="104"/>
      <c r="N118" s="104"/>
      <c r="O118" s="104"/>
    </row>
    <row r="119" spans="2:15">
      <c r="B119" s="25"/>
      <c r="C119" s="26"/>
      <c r="D119" s="26"/>
      <c r="E119" s="26"/>
      <c r="F119" s="26"/>
      <c r="G119" s="26"/>
      <c r="H119" s="26"/>
      <c r="I119" s="27"/>
      <c r="J119" s="104"/>
      <c r="K119" s="104"/>
      <c r="L119" s="104"/>
      <c r="M119" s="104"/>
      <c r="N119" s="104"/>
      <c r="O119" s="104"/>
    </row>
    <row r="120" spans="2:15">
      <c r="B120" s="25"/>
      <c r="C120" s="26"/>
      <c r="D120" s="26"/>
      <c r="E120" s="26"/>
      <c r="F120" s="26"/>
      <c r="G120" s="26"/>
      <c r="H120" s="26"/>
      <c r="I120" s="27"/>
      <c r="J120" s="104"/>
      <c r="K120" s="104"/>
      <c r="L120" s="104"/>
      <c r="M120" s="104"/>
      <c r="N120" s="104"/>
      <c r="O120" s="104"/>
    </row>
    <row r="121" spans="2:15">
      <c r="B121" s="25"/>
      <c r="C121" s="26"/>
      <c r="D121" s="26"/>
      <c r="E121" s="26"/>
      <c r="F121" s="26"/>
      <c r="G121" s="26"/>
      <c r="H121" s="26"/>
      <c r="I121" s="27"/>
      <c r="J121" s="104"/>
      <c r="K121" s="104"/>
      <c r="L121" s="104"/>
      <c r="M121" s="104"/>
      <c r="N121" s="104"/>
      <c r="O121" s="104"/>
    </row>
    <row r="122" spans="2:15">
      <c r="B122" s="25"/>
      <c r="C122" s="26"/>
      <c r="D122" s="26"/>
      <c r="E122" s="26"/>
      <c r="F122" s="26"/>
      <c r="G122" s="26"/>
      <c r="H122" s="26"/>
      <c r="I122" s="27"/>
      <c r="J122" s="104"/>
      <c r="K122" s="104"/>
      <c r="L122" s="104"/>
      <c r="M122" s="104"/>
      <c r="N122" s="104"/>
      <c r="O122" s="104"/>
    </row>
    <row r="123" spans="2:15">
      <c r="B123" s="25"/>
      <c r="C123" s="26"/>
      <c r="D123" s="26"/>
      <c r="E123" s="26"/>
      <c r="F123" s="26"/>
      <c r="G123" s="26"/>
      <c r="H123" s="26"/>
      <c r="I123" s="27"/>
      <c r="J123" s="104"/>
      <c r="K123" s="104"/>
      <c r="L123" s="104"/>
      <c r="M123" s="104"/>
      <c r="N123" s="104"/>
      <c r="O123" s="104"/>
    </row>
    <row r="124" spans="2:15">
      <c r="B124" s="25"/>
      <c r="C124" s="26"/>
      <c r="D124" s="26"/>
      <c r="E124" s="26"/>
      <c r="F124" s="26"/>
      <c r="G124" s="26"/>
      <c r="H124" s="26"/>
      <c r="I124" s="27"/>
      <c r="J124" s="104"/>
      <c r="K124" s="104"/>
      <c r="L124" s="104"/>
      <c r="M124" s="104"/>
      <c r="N124" s="104"/>
      <c r="O124" s="104"/>
    </row>
    <row r="125" spans="2:15">
      <c r="B125" s="25"/>
      <c r="C125" s="26"/>
      <c r="D125" s="26"/>
      <c r="E125" s="26"/>
      <c r="F125" s="26"/>
      <c r="G125" s="26"/>
      <c r="H125" s="26"/>
      <c r="I125" s="27"/>
      <c r="J125" s="104"/>
      <c r="K125" s="104"/>
      <c r="L125" s="104"/>
      <c r="M125" s="104"/>
      <c r="N125" s="104"/>
      <c r="O125" s="104"/>
    </row>
    <row r="126" spans="2:15">
      <c r="B126" s="25"/>
      <c r="C126" s="26"/>
      <c r="D126" s="26"/>
      <c r="E126" s="26"/>
      <c r="F126" s="26"/>
      <c r="G126" s="26"/>
      <c r="H126" s="26"/>
      <c r="I126" s="27"/>
      <c r="J126" s="104"/>
      <c r="K126" s="104"/>
      <c r="L126" s="104"/>
      <c r="M126" s="104"/>
      <c r="N126" s="104"/>
      <c r="O126" s="104"/>
    </row>
    <row r="127" spans="2:15">
      <c r="B127" s="25"/>
      <c r="C127" s="26"/>
      <c r="D127" s="26"/>
      <c r="E127" s="26"/>
      <c r="F127" s="26"/>
      <c r="G127" s="26"/>
      <c r="H127" s="26"/>
      <c r="I127" s="27"/>
      <c r="J127" s="104"/>
      <c r="K127" s="104"/>
      <c r="L127" s="104"/>
      <c r="M127" s="104"/>
      <c r="N127" s="104"/>
      <c r="O127" s="104"/>
    </row>
    <row r="128" spans="2:15">
      <c r="B128" s="25"/>
      <c r="C128" s="26"/>
      <c r="D128" s="26"/>
      <c r="E128" s="26"/>
      <c r="F128" s="26"/>
      <c r="G128" s="26"/>
      <c r="H128" s="26"/>
      <c r="I128" s="27"/>
      <c r="J128" s="104"/>
      <c r="K128" s="104"/>
      <c r="L128" s="104"/>
      <c r="M128" s="104"/>
      <c r="N128" s="104"/>
      <c r="O128" s="104"/>
    </row>
    <row r="129" spans="2:15">
      <c r="B129" s="25"/>
      <c r="C129" s="26"/>
      <c r="D129" s="26"/>
      <c r="E129" s="26"/>
      <c r="F129" s="26"/>
      <c r="G129" s="26"/>
      <c r="H129" s="26"/>
      <c r="I129" s="27"/>
      <c r="J129" s="104"/>
      <c r="K129" s="104"/>
      <c r="L129" s="104"/>
      <c r="M129" s="104"/>
      <c r="N129" s="104"/>
      <c r="O129" s="104"/>
    </row>
    <row r="130" spans="2:15">
      <c r="B130" s="25"/>
      <c r="C130" s="26"/>
      <c r="D130" s="26"/>
      <c r="E130" s="26"/>
      <c r="F130" s="26"/>
      <c r="G130" s="26"/>
      <c r="H130" s="26"/>
      <c r="I130" s="27"/>
      <c r="J130" s="104"/>
      <c r="K130" s="104"/>
      <c r="L130" s="104"/>
      <c r="M130" s="104"/>
      <c r="N130" s="104"/>
      <c r="O130" s="104"/>
    </row>
    <row r="131" spans="2:15">
      <c r="B131" s="25"/>
      <c r="C131" s="26"/>
      <c r="D131" s="26"/>
      <c r="E131" s="26"/>
      <c r="F131" s="26"/>
      <c r="G131" s="26"/>
      <c r="H131" s="26"/>
      <c r="I131" s="27"/>
      <c r="J131" s="104"/>
      <c r="K131" s="104"/>
      <c r="L131" s="104"/>
      <c r="M131" s="104"/>
      <c r="N131" s="104"/>
      <c r="O131" s="104"/>
    </row>
    <row r="132" spans="2:15">
      <c r="B132" s="25"/>
      <c r="C132" s="26"/>
      <c r="D132" s="26"/>
      <c r="E132" s="26"/>
      <c r="F132" s="26"/>
      <c r="G132" s="26"/>
      <c r="H132" s="26"/>
      <c r="I132" s="27"/>
      <c r="J132" s="104"/>
      <c r="K132" s="104"/>
      <c r="L132" s="104"/>
      <c r="M132" s="104"/>
      <c r="N132" s="104"/>
      <c r="O132" s="104"/>
    </row>
    <row r="133" spans="2:15">
      <c r="B133" s="25"/>
      <c r="C133" s="26"/>
      <c r="D133" s="26"/>
      <c r="E133" s="26"/>
      <c r="F133" s="26"/>
      <c r="G133" s="26"/>
      <c r="H133" s="26"/>
      <c r="I133" s="27"/>
      <c r="J133" s="104"/>
      <c r="K133" s="104"/>
      <c r="L133" s="104"/>
      <c r="M133" s="104"/>
      <c r="N133" s="104"/>
      <c r="O133" s="104"/>
    </row>
    <row r="134" spans="2:15">
      <c r="B134" s="25"/>
      <c r="C134" s="26"/>
      <c r="D134" s="26"/>
      <c r="E134" s="26"/>
      <c r="F134" s="26"/>
      <c r="G134" s="26"/>
      <c r="H134" s="26"/>
      <c r="I134" s="27"/>
      <c r="J134" s="104"/>
      <c r="K134" s="104"/>
      <c r="L134" s="104"/>
      <c r="M134" s="104"/>
      <c r="N134" s="104"/>
      <c r="O134" s="104"/>
    </row>
    <row r="135" spans="2:15">
      <c r="B135" s="25"/>
      <c r="C135" s="26"/>
      <c r="D135" s="26"/>
      <c r="E135" s="26"/>
      <c r="F135" s="26"/>
      <c r="G135" s="26"/>
      <c r="H135" s="26"/>
      <c r="I135" s="27"/>
      <c r="J135" s="104"/>
      <c r="K135" s="104"/>
      <c r="L135" s="104"/>
      <c r="M135" s="104"/>
      <c r="N135" s="104"/>
      <c r="O135" s="104"/>
    </row>
    <row r="136" spans="2:15">
      <c r="B136" s="25"/>
      <c r="C136" s="26"/>
      <c r="D136" s="26"/>
      <c r="E136" s="26"/>
      <c r="F136" s="26"/>
      <c r="G136" s="26"/>
      <c r="H136" s="26"/>
      <c r="I136" s="27"/>
      <c r="J136" s="104"/>
      <c r="K136" s="104"/>
      <c r="L136" s="104"/>
      <c r="M136" s="104"/>
      <c r="N136" s="104"/>
      <c r="O136" s="104"/>
    </row>
    <row r="137" spans="2:15">
      <c r="B137" s="25"/>
      <c r="C137" s="26"/>
      <c r="D137" s="26"/>
      <c r="E137" s="26"/>
      <c r="F137" s="26"/>
      <c r="G137" s="26"/>
      <c r="H137" s="26"/>
      <c r="I137" s="27"/>
      <c r="J137" s="104"/>
      <c r="K137" s="104"/>
      <c r="L137" s="104"/>
      <c r="M137" s="104"/>
      <c r="N137" s="104"/>
      <c r="O137" s="104"/>
    </row>
    <row r="138" spans="2:15">
      <c r="B138" s="25"/>
      <c r="C138" s="26"/>
      <c r="D138" s="26"/>
      <c r="E138" s="26"/>
      <c r="F138" s="26"/>
      <c r="G138" s="26"/>
      <c r="H138" s="26"/>
      <c r="I138" s="27"/>
      <c r="J138" s="104"/>
      <c r="K138" s="104"/>
      <c r="L138" s="104"/>
      <c r="M138" s="104"/>
      <c r="N138" s="104"/>
      <c r="O138" s="104"/>
    </row>
    <row r="139" spans="2:15">
      <c r="B139" s="25"/>
      <c r="C139" s="26"/>
      <c r="D139" s="26"/>
      <c r="E139" s="26"/>
      <c r="F139" s="26"/>
      <c r="G139" s="26"/>
      <c r="H139" s="26"/>
      <c r="I139" s="27"/>
      <c r="J139" s="104"/>
      <c r="K139" s="104"/>
      <c r="L139" s="104"/>
      <c r="M139" s="104"/>
      <c r="N139" s="104"/>
      <c r="O139" s="104"/>
    </row>
    <row r="140" spans="2:15">
      <c r="B140" s="25"/>
      <c r="C140" s="26"/>
      <c r="D140" s="26"/>
      <c r="E140" s="26"/>
      <c r="F140" s="26"/>
      <c r="G140" s="26"/>
      <c r="H140" s="26"/>
      <c r="I140" s="27"/>
      <c r="J140" s="104"/>
      <c r="K140" s="104"/>
      <c r="L140" s="104"/>
      <c r="M140" s="104"/>
      <c r="N140" s="104"/>
      <c r="O140" s="104"/>
    </row>
    <row r="141" spans="2:15">
      <c r="B141" s="25"/>
      <c r="C141" s="26"/>
      <c r="D141" s="26"/>
      <c r="E141" s="26"/>
      <c r="F141" s="26"/>
      <c r="G141" s="26"/>
      <c r="H141" s="26"/>
      <c r="I141" s="27"/>
      <c r="J141" s="104"/>
      <c r="K141" s="104"/>
      <c r="L141" s="104"/>
      <c r="M141" s="104"/>
      <c r="N141" s="104"/>
      <c r="O141" s="104"/>
    </row>
    <row r="142" spans="2:15">
      <c r="B142" s="25"/>
      <c r="C142" s="26"/>
      <c r="D142" s="26"/>
      <c r="E142" s="26"/>
      <c r="F142" s="26"/>
      <c r="G142" s="26"/>
      <c r="H142" s="26"/>
      <c r="I142" s="27"/>
      <c r="J142" s="104"/>
      <c r="K142" s="104"/>
      <c r="L142" s="104"/>
      <c r="M142" s="104"/>
      <c r="N142" s="104"/>
      <c r="O142" s="104"/>
    </row>
    <row r="143" spans="2:15">
      <c r="B143" s="25"/>
      <c r="C143" s="26"/>
      <c r="D143" s="26"/>
      <c r="E143" s="26"/>
      <c r="F143" s="26"/>
      <c r="G143" s="26"/>
      <c r="H143" s="26"/>
      <c r="I143" s="27"/>
      <c r="J143" s="104"/>
      <c r="K143" s="104"/>
      <c r="L143" s="104"/>
      <c r="M143" s="104"/>
      <c r="N143" s="104"/>
      <c r="O143" s="104"/>
    </row>
    <row r="144" spans="2:15">
      <c r="B144" s="25"/>
      <c r="C144" s="26"/>
      <c r="D144" s="26"/>
      <c r="E144" s="26"/>
      <c r="F144" s="26"/>
      <c r="G144" s="26"/>
      <c r="H144" s="26"/>
      <c r="I144" s="27"/>
      <c r="J144" s="104"/>
      <c r="K144" s="104"/>
      <c r="L144" s="104"/>
      <c r="M144" s="104"/>
      <c r="N144" s="104"/>
      <c r="O144" s="104"/>
    </row>
    <row r="145" spans="2:15">
      <c r="B145" s="25"/>
      <c r="C145" s="26"/>
      <c r="D145" s="26"/>
      <c r="E145" s="26"/>
      <c r="F145" s="26"/>
      <c r="G145" s="26"/>
      <c r="H145" s="26"/>
      <c r="I145" s="27"/>
      <c r="J145" s="104"/>
      <c r="K145" s="104"/>
      <c r="L145" s="104"/>
      <c r="M145" s="104"/>
      <c r="N145" s="104"/>
      <c r="O145" s="104"/>
    </row>
    <row r="146" spans="2:15">
      <c r="B146" s="25"/>
      <c r="C146" s="26"/>
      <c r="D146" s="26"/>
      <c r="E146" s="26"/>
      <c r="F146" s="26"/>
      <c r="G146" s="26"/>
      <c r="H146" s="26"/>
      <c r="I146" s="27"/>
      <c r="J146" s="104"/>
      <c r="K146" s="104"/>
      <c r="L146" s="104"/>
      <c r="M146" s="104"/>
      <c r="N146" s="104"/>
      <c r="O146" s="104"/>
    </row>
    <row r="147" spans="2:15">
      <c r="B147" s="25"/>
      <c r="C147" s="26"/>
      <c r="D147" s="26"/>
      <c r="E147" s="26"/>
      <c r="F147" s="26"/>
      <c r="G147" s="26"/>
      <c r="H147" s="26"/>
      <c r="I147" s="27"/>
      <c r="J147" s="104"/>
      <c r="K147" s="104"/>
      <c r="L147" s="104"/>
      <c r="M147" s="104"/>
      <c r="N147" s="104"/>
      <c r="O147" s="104"/>
    </row>
    <row r="148" spans="2:15">
      <c r="B148" s="25"/>
      <c r="C148" s="26"/>
      <c r="D148" s="26"/>
      <c r="E148" s="26"/>
      <c r="F148" s="26"/>
      <c r="G148" s="26"/>
      <c r="H148" s="26"/>
      <c r="I148" s="27"/>
      <c r="J148" s="104"/>
      <c r="K148" s="104"/>
      <c r="L148" s="104"/>
      <c r="M148" s="104"/>
      <c r="N148" s="104"/>
      <c r="O148" s="104"/>
    </row>
    <row r="149" spans="2:15">
      <c r="B149" s="25"/>
      <c r="C149" s="26"/>
      <c r="D149" s="26"/>
      <c r="E149" s="26"/>
      <c r="F149" s="26"/>
      <c r="G149" s="26"/>
      <c r="H149" s="26"/>
      <c r="I149" s="27"/>
      <c r="J149" s="104"/>
      <c r="K149" s="104"/>
      <c r="L149" s="104"/>
      <c r="M149" s="104"/>
      <c r="N149" s="104"/>
      <c r="O149" s="104"/>
    </row>
    <row r="150" spans="2:15">
      <c r="B150" s="25"/>
      <c r="C150" s="26"/>
      <c r="D150" s="26"/>
      <c r="E150" s="26"/>
      <c r="F150" s="26"/>
      <c r="G150" s="26"/>
      <c r="H150" s="26"/>
      <c r="I150" s="27"/>
      <c r="J150" s="104"/>
      <c r="K150" s="104"/>
      <c r="L150" s="104"/>
      <c r="M150" s="104"/>
      <c r="N150" s="104"/>
      <c r="O150" s="104"/>
    </row>
    <row r="151" spans="2:15">
      <c r="B151" s="25"/>
      <c r="C151" s="26"/>
      <c r="D151" s="26"/>
      <c r="E151" s="26"/>
      <c r="F151" s="26"/>
      <c r="G151" s="26"/>
      <c r="H151" s="26"/>
      <c r="I151" s="27"/>
      <c r="J151" s="104"/>
      <c r="K151" s="104"/>
      <c r="L151" s="104"/>
      <c r="M151" s="104"/>
      <c r="N151" s="104"/>
      <c r="O151" s="104"/>
    </row>
    <row r="152" spans="2:15">
      <c r="B152" s="25"/>
      <c r="C152" s="26"/>
      <c r="D152" s="26"/>
      <c r="E152" s="26"/>
      <c r="F152" s="26"/>
      <c r="G152" s="26"/>
      <c r="H152" s="26"/>
      <c r="I152" s="27"/>
      <c r="J152" s="104"/>
      <c r="K152" s="104"/>
      <c r="L152" s="104"/>
      <c r="M152" s="104"/>
      <c r="N152" s="104"/>
      <c r="O152" s="104"/>
    </row>
    <row r="153" spans="2:15">
      <c r="B153" s="25"/>
      <c r="C153" s="26"/>
      <c r="D153" s="26"/>
      <c r="E153" s="26"/>
      <c r="F153" s="26"/>
      <c r="G153" s="26"/>
      <c r="H153" s="26"/>
      <c r="I153" s="27"/>
      <c r="J153" s="104"/>
      <c r="K153" s="104"/>
      <c r="L153" s="104"/>
      <c r="M153" s="104"/>
      <c r="N153" s="104"/>
      <c r="O153" s="104"/>
    </row>
    <row r="154" spans="2:15">
      <c r="B154" s="25"/>
      <c r="C154" s="26"/>
      <c r="D154" s="26"/>
      <c r="E154" s="26"/>
      <c r="F154" s="26"/>
      <c r="G154" s="26"/>
      <c r="H154" s="26"/>
      <c r="I154" s="27"/>
      <c r="J154" s="104"/>
      <c r="K154" s="104"/>
      <c r="L154" s="104"/>
      <c r="M154" s="104"/>
      <c r="N154" s="104"/>
      <c r="O154" s="104"/>
    </row>
    <row r="155" spans="2:15">
      <c r="B155" s="25"/>
      <c r="C155" s="26"/>
      <c r="D155" s="26"/>
      <c r="E155" s="26"/>
      <c r="F155" s="26"/>
      <c r="G155" s="26"/>
      <c r="H155" s="26"/>
      <c r="I155" s="27"/>
      <c r="J155" s="104"/>
      <c r="K155" s="104"/>
      <c r="L155" s="104"/>
      <c r="M155" s="104"/>
      <c r="N155" s="104"/>
      <c r="O155" s="104"/>
    </row>
    <row r="156" spans="2:15">
      <c r="B156" s="25"/>
      <c r="C156" s="26"/>
      <c r="D156" s="26"/>
      <c r="E156" s="26"/>
      <c r="F156" s="26"/>
      <c r="G156" s="26"/>
      <c r="H156" s="26"/>
      <c r="I156" s="27"/>
      <c r="J156" s="104"/>
      <c r="K156" s="104"/>
      <c r="L156" s="104"/>
      <c r="M156" s="104"/>
      <c r="N156" s="104"/>
      <c r="O156" s="104"/>
    </row>
    <row r="157" spans="2:15">
      <c r="B157" s="25"/>
      <c r="C157" s="26"/>
      <c r="D157" s="26"/>
      <c r="E157" s="26"/>
      <c r="F157" s="26"/>
      <c r="G157" s="26"/>
      <c r="H157" s="26"/>
      <c r="I157" s="27"/>
      <c r="J157" s="104"/>
      <c r="K157" s="104"/>
      <c r="L157" s="104"/>
      <c r="M157" s="104"/>
      <c r="N157" s="104"/>
      <c r="O157" s="104"/>
    </row>
    <row r="158" spans="2:15">
      <c r="B158" s="25"/>
      <c r="C158" s="26"/>
      <c r="D158" s="26"/>
      <c r="E158" s="26"/>
      <c r="F158" s="26"/>
      <c r="G158" s="26"/>
      <c r="H158" s="26"/>
      <c r="I158" s="27"/>
      <c r="J158" s="104"/>
      <c r="K158" s="104"/>
      <c r="L158" s="104"/>
      <c r="M158" s="104"/>
      <c r="N158" s="104"/>
      <c r="O158" s="104"/>
    </row>
    <row r="159" spans="2:15">
      <c r="B159" s="25"/>
      <c r="C159" s="26"/>
      <c r="D159" s="26"/>
      <c r="E159" s="26"/>
      <c r="F159" s="26"/>
      <c r="G159" s="26"/>
      <c r="H159" s="26"/>
      <c r="I159" s="27"/>
      <c r="J159" s="104"/>
      <c r="K159" s="104"/>
      <c r="L159" s="104"/>
      <c r="M159" s="104"/>
      <c r="N159" s="104"/>
      <c r="O159" s="104"/>
    </row>
    <row r="160" spans="2:15">
      <c r="B160" s="25"/>
      <c r="C160" s="26"/>
      <c r="D160" s="26"/>
      <c r="E160" s="26"/>
      <c r="F160" s="26"/>
      <c r="G160" s="26"/>
      <c r="H160" s="26"/>
      <c r="I160" s="27"/>
      <c r="J160" s="104"/>
      <c r="K160" s="104"/>
      <c r="L160" s="104"/>
      <c r="M160" s="104"/>
      <c r="N160" s="104"/>
      <c r="O160" s="104"/>
    </row>
    <row r="161" spans="2:15">
      <c r="B161" s="25"/>
      <c r="C161" s="26"/>
      <c r="D161" s="26"/>
      <c r="E161" s="26"/>
      <c r="F161" s="26"/>
      <c r="G161" s="26"/>
      <c r="H161" s="26"/>
      <c r="I161" s="27"/>
      <c r="J161" s="104"/>
      <c r="K161" s="104"/>
      <c r="L161" s="104"/>
      <c r="M161" s="104"/>
      <c r="N161" s="104"/>
      <c r="O161" s="104"/>
    </row>
    <row r="162" spans="2:15">
      <c r="B162" s="33"/>
      <c r="C162" s="31"/>
      <c r="D162" s="31"/>
      <c r="E162" s="31"/>
      <c r="F162" s="31"/>
      <c r="G162" s="31"/>
      <c r="H162" s="31"/>
      <c r="I162" s="34"/>
      <c r="J162" s="104"/>
      <c r="K162" s="104"/>
      <c r="L162" s="104"/>
      <c r="M162" s="104"/>
      <c r="N162" s="104"/>
      <c r="O162" s="104"/>
    </row>
    <row r="163" spans="2:15">
      <c r="B163" s="104"/>
      <c r="C163" s="104"/>
      <c r="D163" s="104"/>
      <c r="E163" s="104"/>
      <c r="F163" s="104"/>
      <c r="G163" s="104"/>
      <c r="H163" s="104"/>
      <c r="I163" s="104"/>
      <c r="J163" s="104"/>
      <c r="K163" s="104"/>
      <c r="L163" s="104"/>
      <c r="M163" s="104"/>
      <c r="N163" s="104"/>
      <c r="O163" s="104"/>
    </row>
    <row r="164" spans="2:15">
      <c r="B164" s="104"/>
      <c r="C164" s="104"/>
      <c r="D164" s="104"/>
      <c r="E164" s="104"/>
      <c r="F164" s="104"/>
      <c r="G164" s="104"/>
      <c r="H164" s="104"/>
      <c r="I164" s="104"/>
      <c r="J164" s="104"/>
      <c r="K164" s="104"/>
      <c r="L164" s="104"/>
      <c r="M164" s="104"/>
      <c r="N164" s="104"/>
      <c r="O164" s="104"/>
    </row>
    <row r="165" spans="2:15">
      <c r="B165" s="104"/>
      <c r="C165" s="104"/>
      <c r="D165" s="104"/>
      <c r="E165" s="104"/>
      <c r="F165" s="104"/>
      <c r="G165" s="104"/>
      <c r="H165" s="104"/>
      <c r="I165" s="104"/>
      <c r="J165" s="104"/>
      <c r="K165" s="104"/>
      <c r="L165" s="104"/>
      <c r="M165" s="104"/>
      <c r="N165" s="104"/>
      <c r="O165" s="104"/>
    </row>
  </sheetData>
  <sheetProtection algorithmName="SHA-512" hashValue="CEzCQXPAbUfojx4dOmsWcs2ukR4lIyhb7brIPhj20v4+AoT41kCd4eWxnUthMmyADvB4ahYOKGjVjBkpIc1V6A==" saltValue="iGWVIjGnQ727gwBctzA1Fw==" spinCount="100000" sheet="1" scenarios="1" insertHyperlinks="0"/>
  <protectedRanges>
    <protectedRange sqref="C4:C5 C13:D14 D19 D21:D22 B31:I162" name="Range1"/>
  </protectedRanges>
  <mergeCells count="4">
    <mergeCell ref="C13:D13"/>
    <mergeCell ref="C14:D14"/>
    <mergeCell ref="C17:D17"/>
    <mergeCell ref="C18:D18"/>
  </mergeCells>
  <phoneticPr fontId="2" type="noConversion"/>
  <conditionalFormatting sqref="E27 E20:E25">
    <cfRule type="cellIs" dxfId="5" priority="1" stopIfTrue="1" operator="greaterThanOrEqual">
      <formula>100</formula>
    </cfRule>
    <cfRule type="cellIs" dxfId="4" priority="2" stopIfTrue="1" operator="lessThan">
      <formula>100</formula>
    </cfRule>
  </conditionalFormatting>
  <conditionalFormatting sqref="E26">
    <cfRule type="cellIs" dxfId="3" priority="3" stopIfTrue="1" operator="greaterThanOrEqual">
      <formula>100.01</formula>
    </cfRule>
    <cfRule type="cellIs" dxfId="2" priority="4" stopIfTrue="1" operator="lessThan">
      <formula>100.01</formula>
    </cfRule>
  </conditionalFormatting>
  <dataValidations count="4">
    <dataValidation type="list" allowBlank="1" showInputMessage="1" showErrorMessage="1" promptTitle="Select Material" sqref="C12:D12" xr:uid="{00000000-0002-0000-2500-000000000000}">
      <formula1>Materials</formula1>
    </dataValidation>
    <dataValidation allowBlank="1" showInputMessage="1" showErrorMessage="1" promptTitle="Select Material" sqref="D4:D5" xr:uid="{00000000-0002-0000-2500-000001000000}"/>
    <dataValidation type="list" allowBlank="1" showInputMessage="1" showErrorMessage="1" promptTitle="Select Material" sqref="C4" xr:uid="{00000000-0002-0000-2500-000002000000}">
      <formula1>"Steel, Aluminium 1, Aluminium 2"</formula1>
    </dataValidation>
    <dataValidation type="list" allowBlank="1" showInputMessage="1" showErrorMessage="1" promptTitle="Select Material" sqref="C5" xr:uid="{00000000-0002-0000-2500-000003000000}">
      <formula1>Tube_Type</formula1>
    </dataValidation>
  </dataValidations>
  <hyperlinks>
    <hyperlink ref="H29:I29" location="'Cover Sheet'!A1" display="BACK to COVER SHEET" xr:uid="{00000000-0004-0000-2500-000000000000}"/>
  </hyperlinks>
  <pageMargins left="0.75" right="0.75" top="1" bottom="1" header="0.5" footer="0.5"/>
  <pageSetup paperSize="9" scale="64" fitToHeight="2" orientation="portrait" horizontalDpi="4294967294" r:id="rId1"/>
  <headerFooter alignWithMargins="0"/>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0">
    <tabColor rgb="FFFFCC99"/>
    <pageSetUpPr fitToPage="1"/>
  </sheetPr>
  <dimension ref="B1:O164"/>
  <sheetViews>
    <sheetView showGridLines="0" view="pageBreakPreview" zoomScaleNormal="100" zoomScaleSheetLayoutView="100" workbookViewId="0"/>
  </sheetViews>
  <sheetFormatPr baseColWidth="10" defaultColWidth="11.42578125" defaultRowHeight="12.75"/>
  <cols>
    <col min="1" max="1" width="5.140625" customWidth="1"/>
    <col min="2" max="2" width="46.140625" customWidth="1"/>
    <col min="3" max="3" width="11.42578125" customWidth="1"/>
    <col min="4" max="4" width="10.5703125" customWidth="1"/>
    <col min="5" max="5" width="5.85546875" customWidth="1"/>
    <col min="6" max="6" width="10" customWidth="1"/>
    <col min="7" max="8" width="12.42578125" bestFit="1" customWidth="1"/>
    <col min="9" max="9" width="11.42578125" customWidth="1"/>
    <col min="10" max="10" width="5.140625" customWidth="1"/>
    <col min="11" max="15" width="11.42578125" customWidth="1"/>
  </cols>
  <sheetData>
    <row r="1" spans="2:15" ht="15.75">
      <c r="B1" s="1" t="s">
        <v>728</v>
      </c>
      <c r="G1" s="104"/>
      <c r="H1" s="104"/>
      <c r="I1" s="104"/>
      <c r="J1" s="104"/>
      <c r="K1" s="104"/>
      <c r="L1" s="104"/>
      <c r="M1" s="104"/>
      <c r="N1" s="104"/>
      <c r="O1" s="104"/>
    </row>
    <row r="2" spans="2:15">
      <c r="B2" s="3"/>
      <c r="G2" s="104"/>
      <c r="H2" s="104"/>
      <c r="I2" s="104"/>
      <c r="J2" s="104"/>
      <c r="K2" s="104"/>
      <c r="L2" s="104"/>
      <c r="M2" s="104"/>
      <c r="N2" s="104"/>
      <c r="O2" s="104"/>
    </row>
    <row r="3" spans="2:15" s="6" customFormat="1" ht="25.5">
      <c r="B3" s="52" t="s">
        <v>333</v>
      </c>
      <c r="C3" s="52" t="s">
        <v>335</v>
      </c>
      <c r="D3" s="52" t="s">
        <v>729</v>
      </c>
      <c r="G3" s="133"/>
      <c r="H3" s="133"/>
      <c r="I3" s="133"/>
      <c r="J3" s="133"/>
      <c r="K3" s="133"/>
      <c r="L3" s="133"/>
      <c r="M3" s="133"/>
      <c r="N3" s="133"/>
      <c r="O3" s="133"/>
    </row>
    <row r="4" spans="2:15">
      <c r="B4" s="362" t="s">
        <v>336</v>
      </c>
      <c r="C4" s="17" t="s">
        <v>175</v>
      </c>
      <c r="D4" s="35" t="str">
        <f>C4</f>
        <v>Steel</v>
      </c>
      <c r="G4" s="104"/>
      <c r="H4" s="104"/>
      <c r="I4" s="104"/>
      <c r="J4" s="104"/>
      <c r="K4" s="104"/>
      <c r="L4" s="104"/>
      <c r="M4" s="104"/>
      <c r="N4" s="104"/>
      <c r="O4" s="104"/>
    </row>
    <row r="5" spans="2:15">
      <c r="B5" s="362" t="s">
        <v>722</v>
      </c>
      <c r="C5" s="17" t="s">
        <v>221</v>
      </c>
      <c r="D5" s="589" t="s">
        <v>111</v>
      </c>
      <c r="G5" s="104"/>
      <c r="H5" s="104"/>
      <c r="I5" s="104"/>
      <c r="J5" s="104"/>
      <c r="K5" s="104"/>
      <c r="L5" s="104"/>
      <c r="M5" s="104"/>
      <c r="N5" s="104"/>
      <c r="O5" s="104"/>
    </row>
    <row r="6" spans="2:15">
      <c r="B6" s="42" t="s">
        <v>338</v>
      </c>
      <c r="C6" s="36" t="str">
        <f>IF(C$4="Steel",MaterialData!C4,IF(C$4="Aluminium 1",MaterialData!D4,IF(C$4="Aluminium 2",MaterialData!E4,IF(C$4="Carbon",MaterialData!F4,IF(C$4="Other 1",MaterialData!G4,IF(C$4="Other 2",MaterialData!H4,IF(C$4="Other 3",MaterialData!I4,0)))))))</f>
        <v>Steel</v>
      </c>
      <c r="D6" s="36" t="str">
        <f>C6</f>
        <v>Steel</v>
      </c>
      <c r="G6" s="104"/>
      <c r="H6" s="104"/>
      <c r="I6" s="104"/>
      <c r="J6" s="104"/>
      <c r="K6" s="104"/>
      <c r="L6" s="104"/>
      <c r="M6" s="104"/>
      <c r="N6" s="104"/>
      <c r="O6" s="104"/>
    </row>
    <row r="7" spans="2:15">
      <c r="B7" s="42" t="s">
        <v>201</v>
      </c>
      <c r="C7" s="36">
        <f>IF(C$4="Steel",MaterialData!C6,IF(C$4="Aluminium 1",MaterialData!D6,IF(C$4="Aluminium 2",MaterialData!E6,IF(C$4="Carbon",MaterialData!F6,IF(C$4="Other 1",MaterialData!G6,IF(C$4="Other 2",MaterialData!H6,IF(C$4="Other 3",MaterialData!I6,0)))))))</f>
        <v>200000000000</v>
      </c>
      <c r="D7" s="36">
        <f>IF(D$4="Steel",MaterialData!C6,IF(D$4="Aluminium 1",MaterialData!D6,IF(D$4="Aluminium 2",MaterialData!E6,IF(D$4="Carbon",MaterialData!F6,IF(D$4="Other 1",MaterialData!G6,IF(D$4="Other 2",MaterialData!H6,IF(D$4="Other 2",MaterialData!I6,0)))))))</f>
        <v>200000000000</v>
      </c>
      <c r="G7" s="104"/>
      <c r="H7" s="104"/>
      <c r="I7" s="120"/>
      <c r="J7" s="104"/>
      <c r="K7" s="104"/>
      <c r="L7" s="104"/>
      <c r="M7" s="104"/>
      <c r="N7" s="104"/>
      <c r="O7" s="104"/>
    </row>
    <row r="8" spans="2:15">
      <c r="B8" s="42" t="s">
        <v>202</v>
      </c>
      <c r="C8" s="36">
        <f>IF(C$4="Steel",MaterialData!C7,IF(C$4="Aluminium 1",MaterialData!D7,IF(C$4="Aluminium 2",MaterialData!E7,IF(C$4="Carbon",MaterialData!F7,IF(C$4="Other 1",MaterialData!G7,IF(C$4="Other 2",MaterialData!H7,IF(C$4="Other 3",MaterialData!I7,0)))))))</f>
        <v>305000000</v>
      </c>
      <c r="D8" s="36">
        <f>IF(D$4="Steel",MaterialData!C7,IF(D$4="Aluminium 1",MaterialData!D7,IF(D$4="Aluminium 2",MaterialData!E7,IF(D$4="Carbon",MaterialData!F7,IF(D$4="Other 1",MaterialData!G7,IF(D$4="Other 2",MaterialData!H7,IF(D$4="Other 2",MaterialData!I7,0)))))))</f>
        <v>305000000</v>
      </c>
      <c r="G8" s="104"/>
      <c r="H8" s="104"/>
      <c r="I8" s="120"/>
      <c r="J8" s="104"/>
      <c r="K8" s="104"/>
      <c r="L8" s="104"/>
      <c r="M8" s="104"/>
      <c r="N8" s="104"/>
      <c r="O8" s="104"/>
    </row>
    <row r="9" spans="2:15">
      <c r="B9" s="42" t="s">
        <v>203</v>
      </c>
      <c r="C9" s="36">
        <f>IF(C$4="Steel",MaterialData!C8,IF(C$4="Aluminium 1",MaterialData!D8,IF(C$4="Aluminium 2",MaterialData!E8,IF(C$4="Carbon",MaterialData!F8,IF(C$4="Other 1",MaterialData!G8,IF(C$4="Other 2",MaterialData!H8,IF(C$4="Other 3",MaterialData!I8,0)))))))</f>
        <v>365000000</v>
      </c>
      <c r="D9" s="36">
        <f>IF(D$4="Steel",MaterialData!C8,IF(D$4="Aluminium 1",MaterialData!D8,IF(D$4="Aluminium 2",MaterialData!E8,IF(D$4="Carbon",MaterialData!F8,IF(D$4="Other 1",MaterialData!G8,IF(D$4="Other 2",MaterialData!H8,IF(D$4="Other 2",MaterialData!I8,0)))))))</f>
        <v>365000000</v>
      </c>
      <c r="G9" s="104"/>
      <c r="H9" s="104"/>
      <c r="I9" s="120"/>
      <c r="J9" s="104"/>
      <c r="K9" s="104"/>
      <c r="L9" s="104"/>
      <c r="M9" s="104"/>
      <c r="N9" s="104"/>
      <c r="O9" s="104"/>
    </row>
    <row r="10" spans="2:15">
      <c r="B10" s="42" t="s">
        <v>204</v>
      </c>
      <c r="C10" s="36">
        <f>IF(C$4="Steel",MaterialData!C9,IF(C$4="Aluminium 1",MaterialData!D9,IF(C$4="Aluminium 2",MaterialData!E9,IF(C$4="Carbon",MaterialData!F9,IF(C$4="Other 1",MaterialData!G9,IF(C$4="Other 2",MaterialData!H9,IF(C$4="Other 3",MaterialData!I9,0)))))))</f>
        <v>180000000</v>
      </c>
      <c r="D10" s="36">
        <f>IF(D$4="Steel",MaterialData!C9,IF(D$4="Aluminium 1",MaterialData!D9,IF(D$4="Aluminium 2",MaterialData!E9,IF(D$4="Carbon",MaterialData!F9,IF(D$4="Other 1",MaterialData!G9,IF(D$4="Other 2",MaterialData!H9,IF(D$4="Other 2",MaterialData!I9,0)))))))</f>
        <v>180000000</v>
      </c>
      <c r="G10" s="104"/>
      <c r="H10" s="104"/>
      <c r="I10" s="120"/>
      <c r="J10" s="104"/>
      <c r="K10" s="104"/>
      <c r="L10" s="104"/>
      <c r="M10" s="104"/>
      <c r="N10" s="104"/>
      <c r="O10" s="104"/>
    </row>
    <row r="11" spans="2:15">
      <c r="B11" s="42" t="s">
        <v>205</v>
      </c>
      <c r="C11" s="36">
        <f>IF(C$4="Steel",MaterialData!C10,IF(C$4="Aluminium 1",MaterialData!D10,IF(C$4="Aluminium 2",MaterialData!E10,IF(C$4="Carbon",MaterialData!F10,IF(C$4="Other 1",MaterialData!G10,IF(C$4="Other 2",MaterialData!H10,IF(C$4="Other 3",MaterialData!I10,0)))))))</f>
        <v>300000000</v>
      </c>
      <c r="D11" s="36">
        <f>IF(D$4="Steel",MaterialData!C10,IF(D$4="Aluminium 1",MaterialData!D10,IF(D$4="Aluminium 2",MaterialData!E10,IF(D$4="Carbon",MaterialData!F10,IF(D$4="Other 1",MaterialData!G10,IF(D$4="Other 2",MaterialData!H10,IF(D$4="Other 2",MaterialData!I10,0)))))))</f>
        <v>300000000</v>
      </c>
      <c r="G11" s="104"/>
      <c r="H11" s="104"/>
      <c r="I11" s="120"/>
      <c r="J11" s="104"/>
      <c r="K11" s="104"/>
      <c r="L11" s="104"/>
      <c r="M11" s="104"/>
      <c r="N11" s="104"/>
      <c r="O11" s="104"/>
    </row>
    <row r="12" spans="2:15">
      <c r="G12" s="104"/>
      <c r="H12" s="104"/>
      <c r="I12" s="120"/>
      <c r="J12" s="104"/>
      <c r="K12" s="104"/>
      <c r="L12" s="104"/>
      <c r="M12" s="104"/>
      <c r="N12" s="104"/>
      <c r="O12" s="104"/>
    </row>
    <row r="13" spans="2:15">
      <c r="B13" s="362" t="s">
        <v>730</v>
      </c>
      <c r="C13" s="1529">
        <v>25.4</v>
      </c>
      <c r="D13" s="1530"/>
      <c r="G13" s="104"/>
      <c r="H13" s="104"/>
      <c r="I13" s="120"/>
      <c r="J13" s="104"/>
      <c r="K13" s="104"/>
      <c r="L13" s="104"/>
      <c r="M13" s="104"/>
      <c r="N13" s="104"/>
      <c r="O13" s="104"/>
    </row>
    <row r="14" spans="2:15">
      <c r="B14" s="362" t="s">
        <v>731</v>
      </c>
      <c r="C14" s="1529">
        <v>1.2</v>
      </c>
      <c r="D14" s="1530"/>
      <c r="G14" s="104"/>
      <c r="H14" s="104"/>
      <c r="I14" s="120"/>
      <c r="J14" s="104"/>
      <c r="K14" s="104"/>
      <c r="L14" s="104"/>
      <c r="M14" s="104"/>
      <c r="N14" s="104"/>
      <c r="O14" s="104"/>
    </row>
    <row r="15" spans="2:15">
      <c r="B15" s="362" t="s">
        <v>732</v>
      </c>
      <c r="C15" s="1548">
        <v>35</v>
      </c>
      <c r="D15" s="1548"/>
      <c r="G15" s="104"/>
      <c r="H15" s="104"/>
      <c r="I15" s="120"/>
      <c r="J15" s="104"/>
      <c r="K15" s="104"/>
      <c r="L15" s="104"/>
      <c r="M15" s="104"/>
      <c r="N15" s="104"/>
      <c r="O15" s="104"/>
    </row>
    <row r="16" spans="2:15">
      <c r="B16" s="362" t="s">
        <v>733</v>
      </c>
      <c r="C16" s="1548">
        <v>5</v>
      </c>
      <c r="D16" s="1548"/>
      <c r="G16" s="104"/>
      <c r="H16" s="104"/>
      <c r="I16" s="120"/>
      <c r="J16" s="104"/>
      <c r="K16" s="104"/>
      <c r="L16" s="104"/>
      <c r="M16" s="104"/>
      <c r="N16" s="104"/>
      <c r="O16" s="104"/>
    </row>
    <row r="17" spans="2:15">
      <c r="G17" s="104"/>
      <c r="H17" s="104"/>
      <c r="I17" s="120"/>
      <c r="J17" s="104"/>
      <c r="K17" s="104"/>
      <c r="L17" s="104"/>
      <c r="M17" s="104"/>
      <c r="N17" s="104"/>
      <c r="O17" s="104"/>
    </row>
    <row r="18" spans="2:15" s="6" customFormat="1" ht="25.5">
      <c r="B18" s="53"/>
      <c r="C18" s="52" t="s">
        <v>335</v>
      </c>
      <c r="D18" s="52" t="s">
        <v>729</v>
      </c>
      <c r="G18" s="133"/>
      <c r="H18" s="133"/>
      <c r="I18" s="134"/>
      <c r="J18" s="133"/>
      <c r="K18" s="133"/>
      <c r="L18" s="133"/>
      <c r="M18" s="133"/>
      <c r="N18" s="133"/>
      <c r="O18" s="133"/>
    </row>
    <row r="19" spans="2:15">
      <c r="B19" s="42" t="s">
        <v>734</v>
      </c>
      <c r="C19" s="35">
        <f>C13/2000</f>
        <v>1.2699999999999999E-2</v>
      </c>
      <c r="D19" s="207">
        <f>C15/2000</f>
        <v>1.7500000000000002E-2</v>
      </c>
      <c r="G19" s="104"/>
      <c r="H19" s="104"/>
      <c r="I19" s="120"/>
      <c r="J19" s="104"/>
      <c r="K19" s="104"/>
      <c r="L19" s="104"/>
      <c r="M19" s="104"/>
      <c r="N19" s="104"/>
      <c r="O19" s="104"/>
    </row>
    <row r="20" spans="2:15">
      <c r="B20" s="42" t="s">
        <v>735</v>
      </c>
      <c r="C20" s="35">
        <f>C19-C14/1000</f>
        <v>1.15E-2</v>
      </c>
      <c r="D20" s="207">
        <f>D19-C16/1000</f>
        <v>1.2500000000000001E-2</v>
      </c>
      <c r="G20" s="104"/>
      <c r="H20" s="104"/>
      <c r="I20" s="120"/>
      <c r="J20" s="104"/>
      <c r="K20" s="104"/>
      <c r="L20" s="104"/>
      <c r="M20" s="135"/>
      <c r="N20" s="104"/>
      <c r="O20" s="104"/>
    </row>
    <row r="21" spans="2:15">
      <c r="B21" s="42" t="s">
        <v>736</v>
      </c>
      <c r="C21" s="208">
        <f>PI()*(C19^2-C20^2)</f>
        <v>9.1231850660247613E-5</v>
      </c>
      <c r="D21" s="211">
        <f>0.5*PI()*(D19^2-D20^2)</f>
        <v>2.3561944901923451E-4</v>
      </c>
      <c r="G21" s="104"/>
      <c r="H21" s="104"/>
      <c r="I21" s="120"/>
      <c r="J21" s="104"/>
      <c r="K21" s="104"/>
      <c r="L21" s="104"/>
      <c r="M21" s="135"/>
      <c r="N21" s="104"/>
      <c r="O21" s="104"/>
    </row>
    <row r="22" spans="2:15">
      <c r="B22" s="362" t="s">
        <v>737</v>
      </c>
      <c r="C22" s="169" t="s">
        <v>111</v>
      </c>
      <c r="D22" s="623">
        <f>(4*(D19^3-D20^3))/(3*PI()*(D19^2-D20^2))</f>
        <v>9.6377159983425525E-3</v>
      </c>
      <c r="E22" s="164"/>
      <c r="F22" s="209"/>
      <c r="G22" s="210"/>
      <c r="H22" s="120"/>
      <c r="I22" s="104"/>
      <c r="J22" s="104"/>
      <c r="K22" s="104"/>
      <c r="L22" s="104"/>
      <c r="M22" s="104"/>
      <c r="N22" s="104"/>
      <c r="O22" s="104"/>
    </row>
    <row r="23" spans="2:15">
      <c r="B23" s="42" t="s">
        <v>343</v>
      </c>
      <c r="C23" s="208">
        <f>IF(C5="Round",(C19^4-C20^4)*PI()/4,((2*C19)^4-(2*C20)^4)/12)</f>
        <v>6.6950493607022693E-9</v>
      </c>
      <c r="D23" s="204">
        <f>PI()/8*(D19^4-D20^4)-(D21*D22^2)</f>
        <v>5.3578520466127722E-9</v>
      </c>
      <c r="E23" s="43"/>
      <c r="F23" s="209"/>
      <c r="G23" s="210"/>
      <c r="H23" s="624"/>
      <c r="I23" s="120"/>
      <c r="J23" s="104"/>
      <c r="K23" s="104"/>
      <c r="L23" s="120"/>
      <c r="M23" s="135"/>
      <c r="N23" s="104"/>
      <c r="O23" s="104"/>
    </row>
    <row r="24" spans="2:15">
      <c r="B24" s="42" t="s">
        <v>344</v>
      </c>
      <c r="C24" s="36">
        <f>C7*C23</f>
        <v>1339.0098721404538</v>
      </c>
      <c r="D24" s="625" t="s">
        <v>111</v>
      </c>
      <c r="E24" s="164"/>
      <c r="F24" s="209"/>
      <c r="G24" s="210"/>
      <c r="H24" s="624"/>
      <c r="I24" s="120"/>
      <c r="J24" s="104"/>
      <c r="K24" s="104"/>
      <c r="L24" s="104"/>
      <c r="M24" s="104"/>
      <c r="N24" s="104"/>
      <c r="O24" s="104"/>
    </row>
    <row r="25" spans="2:15">
      <c r="B25" s="362" t="s">
        <v>738</v>
      </c>
      <c r="C25" s="36">
        <f>120000/6</f>
        <v>20000</v>
      </c>
      <c r="D25" s="625" t="s">
        <v>111</v>
      </c>
      <c r="E25" s="164"/>
      <c r="G25" s="135"/>
      <c r="H25" s="104"/>
      <c r="I25" s="104"/>
      <c r="J25" s="104"/>
      <c r="K25" s="104"/>
      <c r="L25" s="104"/>
      <c r="M25" s="104"/>
      <c r="N25" s="104"/>
      <c r="O25" s="104"/>
    </row>
    <row r="26" spans="2:15">
      <c r="B26" s="362" t="s">
        <v>739</v>
      </c>
      <c r="C26" s="36">
        <f>C11</f>
        <v>300000000</v>
      </c>
      <c r="D26" s="625">
        <f>(C25*0.5*D19*(D19-D22))/D23</f>
        <v>256800614.93297413</v>
      </c>
      <c r="E26" s="40">
        <f>100*C26/D26</f>
        <v>116.82215016436042</v>
      </c>
      <c r="G26" s="120"/>
      <c r="H26" s="624"/>
      <c r="I26" s="120"/>
      <c r="J26" s="104"/>
      <c r="K26" s="104"/>
      <c r="L26" s="104"/>
      <c r="M26" s="104"/>
      <c r="N26" s="104"/>
      <c r="O26" s="104"/>
    </row>
    <row r="27" spans="2:15">
      <c r="B27" s="3" t="s">
        <v>725</v>
      </c>
      <c r="G27" s="104"/>
      <c r="H27" s="224" t="s">
        <v>226</v>
      </c>
      <c r="I27" s="224"/>
      <c r="J27" s="104"/>
      <c r="K27" s="104"/>
      <c r="L27" s="104"/>
      <c r="M27" s="104"/>
      <c r="N27" s="104"/>
      <c r="O27" s="104"/>
    </row>
    <row r="28" spans="2:15">
      <c r="B28" s="3" t="s">
        <v>740</v>
      </c>
      <c r="D28" s="43"/>
      <c r="G28" s="104"/>
      <c r="H28" s="104"/>
      <c r="I28" s="104"/>
      <c r="J28" s="104"/>
      <c r="K28" s="104"/>
      <c r="L28" s="104"/>
      <c r="M28" s="104"/>
      <c r="N28" s="104"/>
      <c r="O28" s="104"/>
    </row>
    <row r="29" spans="2:15">
      <c r="B29" s="121"/>
      <c r="C29" s="104"/>
      <c r="D29" s="120"/>
      <c r="E29" s="104"/>
      <c r="F29" s="104"/>
      <c r="G29" s="104"/>
      <c r="H29" s="104"/>
      <c r="I29" s="104"/>
      <c r="J29" s="104"/>
      <c r="K29" s="104"/>
      <c r="L29" s="104"/>
      <c r="M29" s="104"/>
      <c r="N29" s="104"/>
      <c r="O29" s="104"/>
    </row>
    <row r="30" spans="2:15">
      <c r="B30" s="19"/>
      <c r="C30" s="20"/>
      <c r="D30" s="20"/>
      <c r="E30" s="20"/>
      <c r="F30" s="20"/>
      <c r="G30" s="20"/>
      <c r="H30" s="20"/>
      <c r="I30" s="21"/>
      <c r="J30" s="104"/>
      <c r="K30" s="104"/>
      <c r="L30" s="104"/>
      <c r="M30" s="104"/>
      <c r="N30" s="104"/>
      <c r="O30" s="104"/>
    </row>
    <row r="31" spans="2:15">
      <c r="B31" s="25"/>
      <c r="C31" s="26"/>
      <c r="D31" s="26"/>
      <c r="E31" s="26"/>
      <c r="F31" s="26"/>
      <c r="G31" s="26"/>
      <c r="H31" s="26"/>
      <c r="I31" s="27"/>
      <c r="J31" s="104"/>
      <c r="K31" s="104"/>
      <c r="L31" s="104"/>
      <c r="M31" s="104"/>
      <c r="N31" s="104"/>
      <c r="O31" s="104"/>
    </row>
    <row r="32" spans="2:15">
      <c r="B32" s="25"/>
      <c r="C32" s="26"/>
      <c r="D32" s="26"/>
      <c r="E32" s="26"/>
      <c r="F32" s="26"/>
      <c r="G32" s="26"/>
      <c r="H32" s="26"/>
      <c r="I32" s="27"/>
      <c r="J32" s="104"/>
      <c r="K32" s="104"/>
      <c r="L32" s="104"/>
      <c r="M32" s="104"/>
      <c r="N32" s="104"/>
      <c r="O32" s="104"/>
    </row>
    <row r="33" spans="2:15">
      <c r="B33" s="25"/>
      <c r="C33" s="26"/>
      <c r="D33" s="26"/>
      <c r="E33" s="26"/>
      <c r="F33" s="26"/>
      <c r="G33" s="26"/>
      <c r="H33" s="26"/>
      <c r="I33" s="27"/>
      <c r="J33" s="104"/>
      <c r="K33" s="104"/>
      <c r="L33" s="104"/>
      <c r="M33" s="104"/>
      <c r="N33" s="104"/>
      <c r="O33" s="104"/>
    </row>
    <row r="34" spans="2:15">
      <c r="B34" s="25"/>
      <c r="C34" s="26"/>
      <c r="D34" s="26"/>
      <c r="E34" s="26"/>
      <c r="F34" s="26"/>
      <c r="G34" s="26"/>
      <c r="H34" s="26"/>
      <c r="I34" s="27"/>
      <c r="J34" s="104"/>
      <c r="K34" s="104"/>
      <c r="L34" s="104"/>
      <c r="M34" s="104"/>
      <c r="N34" s="104"/>
      <c r="O34" s="104"/>
    </row>
    <row r="35" spans="2:15">
      <c r="B35" s="25"/>
      <c r="C35" s="26"/>
      <c r="D35" s="26"/>
      <c r="E35" s="26"/>
      <c r="F35" s="26"/>
      <c r="G35" s="26"/>
      <c r="H35" s="26"/>
      <c r="I35" s="27"/>
      <c r="J35" s="104"/>
      <c r="K35" s="104"/>
      <c r="L35" s="104"/>
      <c r="M35" s="104"/>
      <c r="N35" s="104"/>
      <c r="O35" s="104"/>
    </row>
    <row r="36" spans="2:15">
      <c r="B36" s="25"/>
      <c r="C36" s="26"/>
      <c r="D36" s="26"/>
      <c r="E36" s="26"/>
      <c r="F36" s="26"/>
      <c r="G36" s="26"/>
      <c r="H36" s="26"/>
      <c r="I36" s="27"/>
      <c r="J36" s="104"/>
      <c r="K36" s="104"/>
      <c r="L36" s="104"/>
      <c r="M36" s="104"/>
      <c r="N36" s="104"/>
      <c r="O36" s="104"/>
    </row>
    <row r="37" spans="2:15">
      <c r="B37" s="25"/>
      <c r="C37" s="26"/>
      <c r="D37" s="26"/>
      <c r="E37" s="26"/>
      <c r="F37" s="26"/>
      <c r="G37" s="26"/>
      <c r="H37" s="26"/>
      <c r="I37" s="27"/>
      <c r="J37" s="104"/>
      <c r="K37" s="104"/>
      <c r="L37" s="104"/>
      <c r="M37" s="104"/>
      <c r="N37" s="104"/>
      <c r="O37" s="104"/>
    </row>
    <row r="38" spans="2:15">
      <c r="B38" s="25"/>
      <c r="C38" s="26"/>
      <c r="D38" s="26"/>
      <c r="E38" s="26"/>
      <c r="F38" s="26"/>
      <c r="G38" s="26"/>
      <c r="H38" s="26"/>
      <c r="I38" s="27"/>
      <c r="J38" s="104"/>
      <c r="K38" s="104"/>
      <c r="L38" s="104"/>
      <c r="M38" s="104"/>
      <c r="N38" s="104"/>
      <c r="O38" s="104"/>
    </row>
    <row r="39" spans="2:15">
      <c r="B39" s="25"/>
      <c r="C39" s="26"/>
      <c r="D39" s="26"/>
      <c r="E39" s="26"/>
      <c r="F39" s="26"/>
      <c r="G39" s="26"/>
      <c r="H39" s="26"/>
      <c r="I39" s="27"/>
      <c r="J39" s="104"/>
      <c r="K39" s="104"/>
      <c r="L39" s="104"/>
      <c r="M39" s="104"/>
      <c r="N39" s="104"/>
      <c r="O39" s="104"/>
    </row>
    <row r="40" spans="2:15">
      <c r="B40" s="25"/>
      <c r="C40" s="26"/>
      <c r="D40" s="26"/>
      <c r="E40" s="26"/>
      <c r="F40" s="26"/>
      <c r="G40" s="26"/>
      <c r="H40" s="26"/>
      <c r="I40" s="27"/>
      <c r="J40" s="104"/>
      <c r="K40" s="104"/>
      <c r="L40" s="104"/>
      <c r="M40" s="104"/>
      <c r="N40" s="104"/>
      <c r="O40" s="104"/>
    </row>
    <row r="41" spans="2:15">
      <c r="B41" s="25"/>
      <c r="C41" s="26"/>
      <c r="D41" s="26"/>
      <c r="E41" s="26"/>
      <c r="F41" s="26"/>
      <c r="G41" s="26"/>
      <c r="H41" s="26"/>
      <c r="I41" s="27"/>
      <c r="J41" s="104"/>
      <c r="K41" s="104"/>
      <c r="L41" s="104"/>
      <c r="M41" s="104"/>
      <c r="N41" s="104"/>
      <c r="O41" s="104"/>
    </row>
    <row r="42" spans="2:15">
      <c r="B42" s="25"/>
      <c r="C42" s="26"/>
      <c r="D42" s="26"/>
      <c r="E42" s="26"/>
      <c r="F42" s="26"/>
      <c r="G42" s="26"/>
      <c r="H42" s="26"/>
      <c r="I42" s="27"/>
      <c r="J42" s="104"/>
      <c r="K42" s="104"/>
      <c r="L42" s="104"/>
      <c r="M42" s="104"/>
      <c r="N42" s="104"/>
      <c r="O42" s="104"/>
    </row>
    <row r="43" spans="2:15">
      <c r="B43" s="25"/>
      <c r="C43" s="26"/>
      <c r="D43" s="26"/>
      <c r="E43" s="26"/>
      <c r="F43" s="26"/>
      <c r="G43" s="26"/>
      <c r="H43" s="26"/>
      <c r="I43" s="27"/>
      <c r="J43" s="104"/>
      <c r="K43" s="104"/>
      <c r="L43" s="104"/>
      <c r="M43" s="104"/>
      <c r="N43" s="104"/>
      <c r="O43" s="104"/>
    </row>
    <row r="44" spans="2:15">
      <c r="B44" s="25"/>
      <c r="C44" s="26"/>
      <c r="D44" s="26"/>
      <c r="E44" s="26"/>
      <c r="F44" s="26"/>
      <c r="G44" s="26"/>
      <c r="H44" s="26"/>
      <c r="I44" s="27"/>
      <c r="J44" s="104"/>
      <c r="K44" s="104"/>
      <c r="L44" s="104"/>
      <c r="M44" s="104"/>
      <c r="N44" s="104"/>
      <c r="O44" s="104"/>
    </row>
    <row r="45" spans="2:15">
      <c r="B45" s="25"/>
      <c r="C45" s="26"/>
      <c r="D45" s="26"/>
      <c r="E45" s="26"/>
      <c r="F45" s="26"/>
      <c r="G45" s="26"/>
      <c r="H45" s="26"/>
      <c r="I45" s="27"/>
      <c r="J45" s="104"/>
      <c r="K45" s="104"/>
      <c r="L45" s="104"/>
      <c r="M45" s="104"/>
      <c r="N45" s="104"/>
      <c r="O45" s="104"/>
    </row>
    <row r="46" spans="2:15">
      <c r="B46" s="25"/>
      <c r="C46" s="26"/>
      <c r="D46" s="26"/>
      <c r="E46" s="26"/>
      <c r="F46" s="26"/>
      <c r="G46" s="26"/>
      <c r="H46" s="26"/>
      <c r="I46" s="27"/>
      <c r="J46" s="104"/>
      <c r="K46" s="104"/>
      <c r="L46" s="104"/>
      <c r="M46" s="104"/>
      <c r="N46" s="104"/>
      <c r="O46" s="104"/>
    </row>
    <row r="47" spans="2:15">
      <c r="B47" s="25"/>
      <c r="C47" s="26"/>
      <c r="D47" s="26"/>
      <c r="E47" s="26"/>
      <c r="F47" s="26"/>
      <c r="G47" s="26"/>
      <c r="H47" s="26"/>
      <c r="I47" s="27"/>
      <c r="J47" s="104"/>
      <c r="K47" s="104"/>
      <c r="L47" s="104"/>
      <c r="M47" s="104"/>
      <c r="N47" s="104"/>
      <c r="O47" s="104"/>
    </row>
    <row r="48" spans="2:15">
      <c r="B48" s="25"/>
      <c r="C48" s="26"/>
      <c r="D48" s="26"/>
      <c r="E48" s="26"/>
      <c r="F48" s="26"/>
      <c r="G48" s="26"/>
      <c r="H48" s="26"/>
      <c r="I48" s="27"/>
      <c r="J48" s="104"/>
      <c r="K48" s="104"/>
      <c r="L48" s="104"/>
      <c r="M48" s="104"/>
      <c r="N48" s="104"/>
      <c r="O48" s="104"/>
    </row>
    <row r="49" spans="2:15">
      <c r="B49" s="25"/>
      <c r="C49" s="26"/>
      <c r="D49" s="26"/>
      <c r="E49" s="26"/>
      <c r="F49" s="26"/>
      <c r="G49" s="26"/>
      <c r="H49" s="26"/>
      <c r="I49" s="27"/>
      <c r="J49" s="104"/>
      <c r="K49" s="104"/>
      <c r="L49" s="104"/>
      <c r="M49" s="104"/>
      <c r="N49" s="104"/>
      <c r="O49" s="104"/>
    </row>
    <row r="50" spans="2:15">
      <c r="B50" s="25"/>
      <c r="C50" s="26"/>
      <c r="D50" s="26"/>
      <c r="E50" s="26"/>
      <c r="F50" s="26"/>
      <c r="G50" s="26"/>
      <c r="H50" s="26"/>
      <c r="I50" s="27"/>
      <c r="J50" s="104"/>
      <c r="K50" s="104"/>
      <c r="L50" s="104"/>
      <c r="M50" s="104"/>
      <c r="N50" s="104"/>
      <c r="O50" s="104"/>
    </row>
    <row r="51" spans="2:15">
      <c r="B51" s="25"/>
      <c r="C51" s="26"/>
      <c r="D51" s="26"/>
      <c r="E51" s="26"/>
      <c r="F51" s="26"/>
      <c r="G51" s="26"/>
      <c r="H51" s="26"/>
      <c r="I51" s="27"/>
      <c r="J51" s="104"/>
      <c r="K51" s="104"/>
      <c r="L51" s="104"/>
      <c r="M51" s="104"/>
      <c r="N51" s="104"/>
      <c r="O51" s="104"/>
    </row>
    <row r="52" spans="2:15">
      <c r="B52" s="25"/>
      <c r="C52" s="26"/>
      <c r="D52" s="26"/>
      <c r="E52" s="26"/>
      <c r="F52" s="26"/>
      <c r="G52" s="26"/>
      <c r="H52" s="26"/>
      <c r="I52" s="27"/>
      <c r="J52" s="104"/>
      <c r="K52" s="104"/>
      <c r="L52" s="104"/>
      <c r="M52" s="104"/>
      <c r="N52" s="104"/>
      <c r="O52" s="104"/>
    </row>
    <row r="53" spans="2:15">
      <c r="B53" s="25"/>
      <c r="C53" s="26"/>
      <c r="D53" s="26"/>
      <c r="E53" s="26"/>
      <c r="F53" s="26"/>
      <c r="G53" s="26"/>
      <c r="H53" s="26"/>
      <c r="I53" s="27"/>
      <c r="J53" s="104"/>
      <c r="K53" s="104"/>
      <c r="L53" s="104"/>
      <c r="M53" s="104"/>
      <c r="N53" s="104"/>
      <c r="O53" s="104"/>
    </row>
    <row r="54" spans="2:15">
      <c r="B54" s="25"/>
      <c r="C54" s="26"/>
      <c r="D54" s="26"/>
      <c r="E54" s="26"/>
      <c r="F54" s="26"/>
      <c r="G54" s="26"/>
      <c r="H54" s="26"/>
      <c r="I54" s="27"/>
      <c r="J54" s="104"/>
      <c r="K54" s="104"/>
      <c r="L54" s="104"/>
      <c r="M54" s="104"/>
      <c r="N54" s="104"/>
      <c r="O54" s="104"/>
    </row>
    <row r="55" spans="2:15">
      <c r="B55" s="25"/>
      <c r="C55" s="26"/>
      <c r="D55" s="26"/>
      <c r="E55" s="26"/>
      <c r="F55" s="26"/>
      <c r="G55" s="26"/>
      <c r="H55" s="26"/>
      <c r="I55" s="27"/>
      <c r="J55" s="104"/>
      <c r="K55" s="104"/>
      <c r="L55" s="104"/>
      <c r="M55" s="104"/>
      <c r="N55" s="104"/>
      <c r="O55" s="104"/>
    </row>
    <row r="56" spans="2:15">
      <c r="B56" s="25"/>
      <c r="C56" s="26"/>
      <c r="D56" s="26"/>
      <c r="E56" s="26"/>
      <c r="F56" s="26"/>
      <c r="G56" s="26"/>
      <c r="H56" s="26"/>
      <c r="I56" s="27"/>
      <c r="J56" s="104"/>
      <c r="K56" s="104"/>
      <c r="L56" s="104"/>
      <c r="M56" s="104"/>
      <c r="N56" s="104"/>
      <c r="O56" s="104"/>
    </row>
    <row r="57" spans="2:15">
      <c r="B57" s="25"/>
      <c r="C57" s="26"/>
      <c r="D57" s="26"/>
      <c r="E57" s="26"/>
      <c r="F57" s="26"/>
      <c r="G57" s="26"/>
      <c r="H57" s="26"/>
      <c r="I57" s="27"/>
      <c r="J57" s="104"/>
      <c r="K57" s="104"/>
      <c r="L57" s="104"/>
      <c r="M57" s="104"/>
      <c r="N57" s="104"/>
      <c r="O57" s="104"/>
    </row>
    <row r="58" spans="2:15">
      <c r="B58" s="25"/>
      <c r="C58" s="26"/>
      <c r="D58" s="26"/>
      <c r="E58" s="26"/>
      <c r="F58" s="26"/>
      <c r="G58" s="26"/>
      <c r="H58" s="26"/>
      <c r="I58" s="27"/>
      <c r="J58" s="104"/>
      <c r="K58" s="104"/>
      <c r="L58" s="104"/>
      <c r="M58" s="104"/>
      <c r="N58" s="104"/>
      <c r="O58" s="104"/>
    </row>
    <row r="59" spans="2:15">
      <c r="B59" s="25"/>
      <c r="C59" s="26"/>
      <c r="D59" s="26"/>
      <c r="E59" s="26"/>
      <c r="F59" s="26"/>
      <c r="G59" s="26"/>
      <c r="H59" s="26"/>
      <c r="I59" s="27"/>
      <c r="J59" s="104"/>
      <c r="K59" s="104"/>
      <c r="L59" s="104"/>
      <c r="M59" s="104"/>
      <c r="N59" s="104"/>
      <c r="O59" s="104"/>
    </row>
    <row r="60" spans="2:15">
      <c r="B60" s="25"/>
      <c r="C60" s="26"/>
      <c r="D60" s="26"/>
      <c r="E60" s="26"/>
      <c r="F60" s="26"/>
      <c r="G60" s="26"/>
      <c r="H60" s="26"/>
      <c r="I60" s="27"/>
      <c r="J60" s="104"/>
      <c r="K60" s="104"/>
      <c r="L60" s="104"/>
      <c r="M60" s="104"/>
      <c r="N60" s="104"/>
      <c r="O60" s="104"/>
    </row>
    <row r="61" spans="2:15">
      <c r="B61" s="25"/>
      <c r="C61" s="26"/>
      <c r="D61" s="26"/>
      <c r="E61" s="26"/>
      <c r="F61" s="26"/>
      <c r="G61" s="26"/>
      <c r="H61" s="26"/>
      <c r="I61" s="27"/>
      <c r="J61" s="104"/>
      <c r="K61" s="104"/>
      <c r="L61" s="104"/>
      <c r="M61" s="104"/>
      <c r="N61" s="104"/>
      <c r="O61" s="104"/>
    </row>
    <row r="62" spans="2:15">
      <c r="B62" s="25"/>
      <c r="C62" s="26"/>
      <c r="D62" s="26"/>
      <c r="E62" s="26"/>
      <c r="F62" s="26"/>
      <c r="G62" s="26"/>
      <c r="H62" s="26"/>
      <c r="I62" s="27"/>
      <c r="J62" s="104"/>
      <c r="K62" s="104"/>
      <c r="L62" s="104"/>
      <c r="M62" s="104"/>
      <c r="N62" s="104"/>
      <c r="O62" s="104"/>
    </row>
    <row r="63" spans="2:15">
      <c r="B63" s="25"/>
      <c r="C63" s="26"/>
      <c r="D63" s="26"/>
      <c r="E63" s="26"/>
      <c r="F63" s="26"/>
      <c r="G63" s="26"/>
      <c r="H63" s="26"/>
      <c r="I63" s="27"/>
      <c r="J63" s="104"/>
      <c r="K63" s="104"/>
      <c r="L63" s="104"/>
      <c r="M63" s="104"/>
      <c r="N63" s="104"/>
      <c r="O63" s="104"/>
    </row>
    <row r="64" spans="2:15">
      <c r="B64" s="25"/>
      <c r="C64" s="26"/>
      <c r="D64" s="26"/>
      <c r="E64" s="26"/>
      <c r="F64" s="26"/>
      <c r="G64" s="26"/>
      <c r="H64" s="26"/>
      <c r="I64" s="27"/>
      <c r="J64" s="104"/>
      <c r="K64" s="104"/>
      <c r="L64" s="104"/>
      <c r="M64" s="104"/>
      <c r="N64" s="104"/>
      <c r="O64" s="104"/>
    </row>
    <row r="65" spans="2:15">
      <c r="B65" s="25"/>
      <c r="C65" s="26"/>
      <c r="D65" s="26"/>
      <c r="E65" s="26"/>
      <c r="F65" s="26"/>
      <c r="G65" s="26"/>
      <c r="H65" s="26"/>
      <c r="I65" s="27"/>
      <c r="J65" s="104"/>
      <c r="K65" s="104"/>
      <c r="L65" s="104"/>
      <c r="M65" s="104"/>
      <c r="N65" s="104"/>
      <c r="O65" s="104"/>
    </row>
    <row r="66" spans="2:15">
      <c r="B66" s="25"/>
      <c r="C66" s="26"/>
      <c r="D66" s="26"/>
      <c r="E66" s="26"/>
      <c r="F66" s="26"/>
      <c r="G66" s="26"/>
      <c r="H66" s="26"/>
      <c r="I66" s="27"/>
      <c r="J66" s="104"/>
      <c r="K66" s="104"/>
      <c r="L66" s="104"/>
      <c r="M66" s="104"/>
      <c r="N66" s="104"/>
      <c r="O66" s="104"/>
    </row>
    <row r="67" spans="2:15">
      <c r="B67" s="25"/>
      <c r="C67" s="26"/>
      <c r="D67" s="26"/>
      <c r="E67" s="26"/>
      <c r="F67" s="26"/>
      <c r="G67" s="26"/>
      <c r="H67" s="26"/>
      <c r="I67" s="27"/>
      <c r="J67" s="104"/>
      <c r="K67" s="104"/>
      <c r="L67" s="104"/>
      <c r="M67" s="104"/>
      <c r="N67" s="104"/>
      <c r="O67" s="104"/>
    </row>
    <row r="68" spans="2:15">
      <c r="B68" s="25"/>
      <c r="C68" s="26"/>
      <c r="D68" s="26"/>
      <c r="E68" s="26"/>
      <c r="F68" s="26"/>
      <c r="G68" s="26"/>
      <c r="H68" s="26"/>
      <c r="I68" s="27"/>
      <c r="J68" s="104"/>
      <c r="K68" s="104"/>
      <c r="L68" s="104"/>
      <c r="M68" s="104"/>
      <c r="N68" s="104"/>
      <c r="O68" s="104"/>
    </row>
    <row r="69" spans="2:15">
      <c r="B69" s="25"/>
      <c r="C69" s="26"/>
      <c r="D69" s="26"/>
      <c r="E69" s="26"/>
      <c r="F69" s="26"/>
      <c r="G69" s="26"/>
      <c r="H69" s="26"/>
      <c r="I69" s="27"/>
      <c r="J69" s="104"/>
      <c r="K69" s="104"/>
      <c r="L69" s="104"/>
      <c r="M69" s="104"/>
      <c r="N69" s="104"/>
      <c r="O69" s="104"/>
    </row>
    <row r="70" spans="2:15">
      <c r="B70" s="25"/>
      <c r="C70" s="26"/>
      <c r="D70" s="26"/>
      <c r="E70" s="26"/>
      <c r="F70" s="26"/>
      <c r="G70" s="26"/>
      <c r="H70" s="26"/>
      <c r="I70" s="27"/>
      <c r="J70" s="104"/>
      <c r="K70" s="104"/>
      <c r="L70" s="104"/>
      <c r="M70" s="104"/>
      <c r="N70" s="104"/>
      <c r="O70" s="104"/>
    </row>
    <row r="71" spans="2:15">
      <c r="B71" s="25"/>
      <c r="C71" s="26"/>
      <c r="D71" s="26"/>
      <c r="E71" s="26"/>
      <c r="F71" s="26"/>
      <c r="G71" s="26"/>
      <c r="H71" s="26"/>
      <c r="I71" s="27"/>
      <c r="J71" s="104"/>
      <c r="K71" s="104"/>
      <c r="L71" s="104"/>
      <c r="M71" s="104"/>
      <c r="N71" s="104"/>
      <c r="O71" s="104"/>
    </row>
    <row r="72" spans="2:15">
      <c r="B72" s="25"/>
      <c r="C72" s="26"/>
      <c r="D72" s="26"/>
      <c r="E72" s="26"/>
      <c r="F72" s="26"/>
      <c r="G72" s="26"/>
      <c r="H72" s="26"/>
      <c r="I72" s="27"/>
      <c r="J72" s="104"/>
      <c r="K72" s="104"/>
      <c r="L72" s="104"/>
      <c r="M72" s="104"/>
      <c r="N72" s="104"/>
      <c r="O72" s="104"/>
    </row>
    <row r="73" spans="2:15">
      <c r="B73" s="25"/>
      <c r="C73" s="26"/>
      <c r="D73" s="26"/>
      <c r="E73" s="26"/>
      <c r="F73" s="26"/>
      <c r="G73" s="26"/>
      <c r="H73" s="26"/>
      <c r="I73" s="27"/>
      <c r="J73" s="104"/>
      <c r="K73" s="104"/>
      <c r="L73" s="104"/>
      <c r="M73" s="104"/>
      <c r="N73" s="104"/>
      <c r="O73" s="104"/>
    </row>
    <row r="74" spans="2:15">
      <c r="B74" s="25"/>
      <c r="C74" s="26"/>
      <c r="D74" s="26"/>
      <c r="E74" s="26"/>
      <c r="F74" s="26"/>
      <c r="G74" s="26"/>
      <c r="H74" s="26"/>
      <c r="I74" s="27"/>
      <c r="J74" s="104"/>
      <c r="K74" s="104"/>
      <c r="L74" s="104"/>
      <c r="M74" s="104"/>
      <c r="N74" s="104"/>
      <c r="O74" s="104"/>
    </row>
    <row r="75" spans="2:15">
      <c r="B75" s="25"/>
      <c r="C75" s="26"/>
      <c r="D75" s="26"/>
      <c r="E75" s="26"/>
      <c r="F75" s="26"/>
      <c r="G75" s="26"/>
      <c r="H75" s="26"/>
      <c r="I75" s="27"/>
      <c r="J75" s="104"/>
      <c r="K75" s="104"/>
      <c r="L75" s="104"/>
      <c r="M75" s="104"/>
      <c r="N75" s="104"/>
      <c r="O75" s="104"/>
    </row>
    <row r="76" spans="2:15">
      <c r="B76" s="25"/>
      <c r="C76" s="26"/>
      <c r="D76" s="26"/>
      <c r="E76" s="26"/>
      <c r="F76" s="26"/>
      <c r="G76" s="26"/>
      <c r="H76" s="26"/>
      <c r="I76" s="27"/>
      <c r="J76" s="104"/>
      <c r="K76" s="104"/>
      <c r="L76" s="104"/>
      <c r="M76" s="104"/>
      <c r="N76" s="104"/>
      <c r="O76" s="104"/>
    </row>
    <row r="77" spans="2:15">
      <c r="B77" s="25"/>
      <c r="C77" s="26"/>
      <c r="D77" s="26"/>
      <c r="E77" s="26"/>
      <c r="F77" s="26"/>
      <c r="G77" s="26"/>
      <c r="H77" s="26"/>
      <c r="I77" s="27"/>
      <c r="J77" s="104"/>
      <c r="K77" s="104"/>
      <c r="L77" s="104"/>
      <c r="M77" s="104"/>
      <c r="N77" s="104"/>
      <c r="O77" s="104"/>
    </row>
    <row r="78" spans="2:15">
      <c r="B78" s="25"/>
      <c r="C78" s="26"/>
      <c r="D78" s="26"/>
      <c r="E78" s="26"/>
      <c r="F78" s="26"/>
      <c r="G78" s="26"/>
      <c r="H78" s="26"/>
      <c r="I78" s="27"/>
      <c r="J78" s="104"/>
      <c r="K78" s="104"/>
      <c r="L78" s="104"/>
      <c r="M78" s="104"/>
      <c r="N78" s="104"/>
      <c r="O78" s="104"/>
    </row>
    <row r="79" spans="2:15">
      <c r="B79" s="25"/>
      <c r="C79" s="26"/>
      <c r="D79" s="26"/>
      <c r="E79" s="26"/>
      <c r="F79" s="26"/>
      <c r="G79" s="26"/>
      <c r="H79" s="26"/>
      <c r="I79" s="27"/>
      <c r="J79" s="104"/>
      <c r="K79" s="104"/>
      <c r="L79" s="104"/>
      <c r="M79" s="104"/>
      <c r="N79" s="104"/>
      <c r="O79" s="104"/>
    </row>
    <row r="80" spans="2:15">
      <c r="B80" s="25"/>
      <c r="C80" s="26"/>
      <c r="D80" s="26"/>
      <c r="E80" s="26"/>
      <c r="F80" s="26"/>
      <c r="G80" s="26"/>
      <c r="H80" s="26"/>
      <c r="I80" s="27"/>
      <c r="J80" s="104"/>
      <c r="K80" s="104"/>
      <c r="L80" s="104"/>
      <c r="M80" s="104"/>
      <c r="N80" s="104"/>
      <c r="O80" s="104"/>
    </row>
    <row r="81" spans="2:15">
      <c r="B81" s="25"/>
      <c r="C81" s="26"/>
      <c r="D81" s="26"/>
      <c r="E81" s="26"/>
      <c r="F81" s="26"/>
      <c r="G81" s="26"/>
      <c r="H81" s="26"/>
      <c r="I81" s="27"/>
      <c r="J81" s="104"/>
      <c r="K81" s="104"/>
      <c r="L81" s="104"/>
      <c r="M81" s="104"/>
      <c r="N81" s="104"/>
      <c r="O81" s="104"/>
    </row>
    <row r="82" spans="2:15">
      <c r="B82" s="25"/>
      <c r="C82" s="26"/>
      <c r="D82" s="26"/>
      <c r="E82" s="26"/>
      <c r="F82" s="26"/>
      <c r="G82" s="26"/>
      <c r="H82" s="26"/>
      <c r="I82" s="27"/>
      <c r="J82" s="104"/>
      <c r="K82" s="104"/>
      <c r="L82" s="104"/>
      <c r="M82" s="104"/>
      <c r="N82" s="104"/>
      <c r="O82" s="104"/>
    </row>
    <row r="83" spans="2:15">
      <c r="B83" s="25"/>
      <c r="C83" s="26"/>
      <c r="D83" s="26"/>
      <c r="E83" s="26"/>
      <c r="F83" s="26"/>
      <c r="G83" s="26"/>
      <c r="H83" s="26"/>
      <c r="I83" s="27"/>
      <c r="J83" s="104"/>
      <c r="K83" s="104"/>
      <c r="L83" s="104"/>
      <c r="M83" s="104"/>
      <c r="N83" s="104"/>
      <c r="O83" s="104"/>
    </row>
    <row r="84" spans="2:15">
      <c r="B84" s="25"/>
      <c r="C84" s="26"/>
      <c r="D84" s="26"/>
      <c r="E84" s="26"/>
      <c r="F84" s="26"/>
      <c r="G84" s="26"/>
      <c r="H84" s="26"/>
      <c r="I84" s="27"/>
      <c r="J84" s="104"/>
      <c r="K84" s="104"/>
      <c r="L84" s="104"/>
      <c r="M84" s="104"/>
      <c r="N84" s="104"/>
      <c r="O84" s="104"/>
    </row>
    <row r="85" spans="2:15">
      <c r="B85" s="25"/>
      <c r="C85" s="26"/>
      <c r="D85" s="26"/>
      <c r="E85" s="26"/>
      <c r="F85" s="26"/>
      <c r="G85" s="26"/>
      <c r="H85" s="26"/>
      <c r="I85" s="27"/>
      <c r="J85" s="104"/>
      <c r="K85" s="104"/>
      <c r="L85" s="104"/>
      <c r="M85" s="104"/>
      <c r="N85" s="104"/>
      <c r="O85" s="104"/>
    </row>
    <row r="86" spans="2:15">
      <c r="B86" s="25"/>
      <c r="C86" s="26"/>
      <c r="D86" s="26"/>
      <c r="E86" s="26"/>
      <c r="F86" s="26"/>
      <c r="G86" s="26"/>
      <c r="H86" s="26"/>
      <c r="I86" s="27"/>
      <c r="J86" s="104"/>
      <c r="K86" s="104"/>
      <c r="L86" s="104"/>
      <c r="M86" s="104"/>
      <c r="N86" s="104"/>
      <c r="O86" s="104"/>
    </row>
    <row r="87" spans="2:15">
      <c r="B87" s="25"/>
      <c r="C87" s="26"/>
      <c r="D87" s="26"/>
      <c r="E87" s="26"/>
      <c r="F87" s="26"/>
      <c r="G87" s="26"/>
      <c r="H87" s="26"/>
      <c r="I87" s="27"/>
      <c r="J87" s="104"/>
      <c r="K87" s="104"/>
      <c r="L87" s="104"/>
      <c r="M87" s="104"/>
      <c r="N87" s="104"/>
      <c r="O87" s="104"/>
    </row>
    <row r="88" spans="2:15">
      <c r="B88" s="25"/>
      <c r="C88" s="26"/>
      <c r="D88" s="26"/>
      <c r="E88" s="26"/>
      <c r="F88" s="26"/>
      <c r="G88" s="26"/>
      <c r="H88" s="26"/>
      <c r="I88" s="27"/>
      <c r="J88" s="104"/>
      <c r="K88" s="104"/>
      <c r="L88" s="104"/>
      <c r="M88" s="104"/>
      <c r="N88" s="104"/>
      <c r="O88" s="104"/>
    </row>
    <row r="89" spans="2:15">
      <c r="B89" s="25"/>
      <c r="C89" s="26"/>
      <c r="D89" s="26"/>
      <c r="E89" s="26"/>
      <c r="F89" s="26"/>
      <c r="G89" s="26"/>
      <c r="H89" s="26"/>
      <c r="I89" s="27"/>
      <c r="J89" s="104"/>
      <c r="K89" s="104"/>
      <c r="L89" s="104"/>
      <c r="M89" s="104"/>
      <c r="N89" s="104"/>
      <c r="O89" s="104"/>
    </row>
    <row r="90" spans="2:15">
      <c r="B90" s="25"/>
      <c r="C90" s="26"/>
      <c r="D90" s="26"/>
      <c r="E90" s="26"/>
      <c r="F90" s="26"/>
      <c r="G90" s="26"/>
      <c r="H90" s="26"/>
      <c r="I90" s="27"/>
      <c r="J90" s="104"/>
      <c r="K90" s="104"/>
      <c r="L90" s="104"/>
      <c r="M90" s="104"/>
      <c r="N90" s="104"/>
      <c r="O90" s="104"/>
    </row>
    <row r="91" spans="2:15">
      <c r="B91" s="25"/>
      <c r="C91" s="26"/>
      <c r="D91" s="26"/>
      <c r="E91" s="26"/>
      <c r="F91" s="26"/>
      <c r="G91" s="26"/>
      <c r="H91" s="26"/>
      <c r="I91" s="27"/>
      <c r="J91" s="104"/>
      <c r="K91" s="104"/>
      <c r="L91" s="104"/>
      <c r="M91" s="104"/>
      <c r="N91" s="104"/>
      <c r="O91" s="104"/>
    </row>
    <row r="92" spans="2:15">
      <c r="B92" s="25"/>
      <c r="C92" s="26"/>
      <c r="D92" s="26"/>
      <c r="E92" s="26"/>
      <c r="F92" s="26"/>
      <c r="G92" s="26"/>
      <c r="H92" s="26"/>
      <c r="I92" s="27"/>
      <c r="J92" s="104"/>
      <c r="K92" s="104"/>
      <c r="L92" s="104"/>
      <c r="M92" s="104"/>
      <c r="N92" s="104"/>
      <c r="O92" s="104"/>
    </row>
    <row r="93" spans="2:15">
      <c r="B93" s="25"/>
      <c r="C93" s="26"/>
      <c r="D93" s="26"/>
      <c r="E93" s="26"/>
      <c r="F93" s="26"/>
      <c r="G93" s="26"/>
      <c r="H93" s="26"/>
      <c r="I93" s="27"/>
      <c r="J93" s="104"/>
      <c r="K93" s="104"/>
      <c r="L93" s="104"/>
      <c r="M93" s="104"/>
      <c r="N93" s="104"/>
      <c r="O93" s="104"/>
    </row>
    <row r="94" spans="2:15">
      <c r="B94" s="25"/>
      <c r="C94" s="26"/>
      <c r="D94" s="26"/>
      <c r="E94" s="26"/>
      <c r="F94" s="26"/>
      <c r="G94" s="26"/>
      <c r="H94" s="26"/>
      <c r="I94" s="27"/>
      <c r="J94" s="104"/>
      <c r="K94" s="104"/>
      <c r="L94" s="104"/>
      <c r="M94" s="104"/>
      <c r="N94" s="104"/>
      <c r="O94" s="104"/>
    </row>
    <row r="95" spans="2:15">
      <c r="B95" s="25"/>
      <c r="C95" s="26"/>
      <c r="D95" s="26"/>
      <c r="E95" s="26"/>
      <c r="F95" s="26"/>
      <c r="G95" s="26"/>
      <c r="H95" s="26"/>
      <c r="I95" s="27"/>
      <c r="J95" s="104"/>
      <c r="K95" s="104"/>
      <c r="L95" s="104"/>
      <c r="M95" s="104"/>
      <c r="N95" s="104"/>
      <c r="O95" s="104"/>
    </row>
    <row r="96" spans="2:15">
      <c r="B96" s="25"/>
      <c r="C96" s="26"/>
      <c r="D96" s="26"/>
      <c r="E96" s="26"/>
      <c r="F96" s="26"/>
      <c r="G96" s="26"/>
      <c r="H96" s="26"/>
      <c r="I96" s="27"/>
      <c r="J96" s="104"/>
      <c r="K96" s="104"/>
      <c r="L96" s="104"/>
      <c r="M96" s="104"/>
      <c r="N96" s="104"/>
      <c r="O96" s="104"/>
    </row>
    <row r="97" spans="2:15">
      <c r="B97" s="25"/>
      <c r="C97" s="26"/>
      <c r="D97" s="26"/>
      <c r="E97" s="26"/>
      <c r="F97" s="26"/>
      <c r="G97" s="26"/>
      <c r="H97" s="26"/>
      <c r="I97" s="27"/>
      <c r="J97" s="104"/>
      <c r="K97" s="104"/>
      <c r="L97" s="104"/>
      <c r="M97" s="104"/>
      <c r="N97" s="104"/>
      <c r="O97" s="104"/>
    </row>
    <row r="98" spans="2:15">
      <c r="B98" s="25"/>
      <c r="C98" s="26"/>
      <c r="D98" s="26"/>
      <c r="E98" s="26"/>
      <c r="F98" s="26"/>
      <c r="G98" s="26"/>
      <c r="H98" s="26"/>
      <c r="I98" s="27"/>
      <c r="J98" s="104"/>
      <c r="K98" s="104"/>
      <c r="L98" s="104"/>
      <c r="M98" s="104"/>
      <c r="N98" s="104"/>
      <c r="O98" s="104"/>
    </row>
    <row r="99" spans="2:15">
      <c r="B99" s="25"/>
      <c r="C99" s="26"/>
      <c r="D99" s="26"/>
      <c r="E99" s="26"/>
      <c r="F99" s="26"/>
      <c r="G99" s="26"/>
      <c r="H99" s="26"/>
      <c r="I99" s="27"/>
      <c r="J99" s="104"/>
      <c r="K99" s="104"/>
      <c r="L99" s="104"/>
      <c r="M99" s="104"/>
      <c r="N99" s="104"/>
      <c r="O99" s="104"/>
    </row>
    <row r="100" spans="2:15">
      <c r="B100" s="25"/>
      <c r="C100" s="26"/>
      <c r="D100" s="26"/>
      <c r="E100" s="26"/>
      <c r="F100" s="26"/>
      <c r="G100" s="26"/>
      <c r="H100" s="26"/>
      <c r="I100" s="27"/>
      <c r="J100" s="104"/>
      <c r="K100" s="104"/>
      <c r="L100" s="104"/>
      <c r="M100" s="104"/>
      <c r="N100" s="104"/>
      <c r="O100" s="104"/>
    </row>
    <row r="101" spans="2:15">
      <c r="B101" s="25"/>
      <c r="C101" s="26"/>
      <c r="D101" s="26"/>
      <c r="E101" s="26"/>
      <c r="F101" s="26"/>
      <c r="G101" s="26"/>
      <c r="H101" s="26"/>
      <c r="I101" s="27"/>
      <c r="J101" s="104"/>
      <c r="K101" s="104"/>
      <c r="L101" s="104"/>
      <c r="M101" s="104"/>
      <c r="N101" s="104"/>
      <c r="O101" s="104"/>
    </row>
    <row r="102" spans="2:15">
      <c r="B102" s="25"/>
      <c r="C102" s="26"/>
      <c r="D102" s="26"/>
      <c r="E102" s="26"/>
      <c r="F102" s="26"/>
      <c r="G102" s="26"/>
      <c r="H102" s="26"/>
      <c r="I102" s="27"/>
      <c r="J102" s="104"/>
      <c r="K102" s="104"/>
      <c r="L102" s="104"/>
      <c r="M102" s="104"/>
      <c r="N102" s="104"/>
      <c r="O102" s="104"/>
    </row>
    <row r="103" spans="2:15">
      <c r="B103" s="25"/>
      <c r="C103" s="26"/>
      <c r="D103" s="26"/>
      <c r="E103" s="26"/>
      <c r="F103" s="26"/>
      <c r="G103" s="26"/>
      <c r="H103" s="26"/>
      <c r="I103" s="27"/>
      <c r="J103" s="104"/>
      <c r="K103" s="104"/>
      <c r="L103" s="104"/>
      <c r="M103" s="104"/>
      <c r="N103" s="104"/>
      <c r="O103" s="104"/>
    </row>
    <row r="104" spans="2:15">
      <c r="B104" s="25"/>
      <c r="C104" s="26"/>
      <c r="D104" s="26"/>
      <c r="E104" s="26"/>
      <c r="F104" s="26"/>
      <c r="G104" s="26"/>
      <c r="H104" s="26"/>
      <c r="I104" s="27"/>
      <c r="J104" s="104"/>
      <c r="K104" s="104"/>
      <c r="L104" s="104"/>
      <c r="M104" s="104"/>
      <c r="N104" s="104"/>
      <c r="O104" s="104"/>
    </row>
    <row r="105" spans="2:15">
      <c r="B105" s="25"/>
      <c r="C105" s="26"/>
      <c r="D105" s="26"/>
      <c r="E105" s="26"/>
      <c r="F105" s="26"/>
      <c r="G105" s="26"/>
      <c r="H105" s="26"/>
      <c r="I105" s="27"/>
      <c r="J105" s="104"/>
      <c r="K105" s="104"/>
      <c r="L105" s="104"/>
      <c r="M105" s="104"/>
      <c r="N105" s="104"/>
      <c r="O105" s="104"/>
    </row>
    <row r="106" spans="2:15">
      <c r="B106" s="25"/>
      <c r="C106" s="26"/>
      <c r="D106" s="26"/>
      <c r="E106" s="26"/>
      <c r="F106" s="26"/>
      <c r="G106" s="26"/>
      <c r="H106" s="26"/>
      <c r="I106" s="27"/>
      <c r="J106" s="104"/>
      <c r="K106" s="104"/>
      <c r="L106" s="104"/>
      <c r="M106" s="104"/>
      <c r="N106" s="104"/>
      <c r="O106" s="104"/>
    </row>
    <row r="107" spans="2:15">
      <c r="B107" s="25"/>
      <c r="C107" s="26"/>
      <c r="D107" s="26"/>
      <c r="E107" s="26"/>
      <c r="F107" s="26"/>
      <c r="G107" s="26"/>
      <c r="H107" s="26"/>
      <c r="I107" s="27"/>
      <c r="J107" s="104"/>
      <c r="K107" s="104"/>
      <c r="L107" s="104"/>
      <c r="M107" s="104"/>
      <c r="N107" s="104"/>
      <c r="O107" s="104"/>
    </row>
    <row r="108" spans="2:15">
      <c r="B108" s="25"/>
      <c r="C108" s="26"/>
      <c r="D108" s="26"/>
      <c r="E108" s="26"/>
      <c r="F108" s="26"/>
      <c r="G108" s="26"/>
      <c r="H108" s="26"/>
      <c r="I108" s="27"/>
      <c r="J108" s="104"/>
      <c r="K108" s="104"/>
      <c r="L108" s="104"/>
      <c r="M108" s="104"/>
      <c r="N108" s="104"/>
      <c r="O108" s="104"/>
    </row>
    <row r="109" spans="2:15">
      <c r="B109" s="25"/>
      <c r="C109" s="26"/>
      <c r="D109" s="26"/>
      <c r="E109" s="26"/>
      <c r="F109" s="26"/>
      <c r="G109" s="26"/>
      <c r="H109" s="26"/>
      <c r="I109" s="27"/>
      <c r="J109" s="104"/>
      <c r="K109" s="104"/>
      <c r="L109" s="104"/>
      <c r="M109" s="104"/>
      <c r="N109" s="104"/>
      <c r="O109" s="104"/>
    </row>
    <row r="110" spans="2:15">
      <c r="B110" s="25"/>
      <c r="C110" s="26"/>
      <c r="D110" s="26"/>
      <c r="E110" s="26"/>
      <c r="F110" s="26"/>
      <c r="G110" s="26"/>
      <c r="H110" s="26"/>
      <c r="I110" s="27"/>
      <c r="J110" s="104"/>
      <c r="K110" s="104"/>
      <c r="L110" s="104"/>
      <c r="M110" s="104"/>
      <c r="N110" s="104"/>
      <c r="O110" s="104"/>
    </row>
    <row r="111" spans="2:15">
      <c r="B111" s="25"/>
      <c r="C111" s="26"/>
      <c r="D111" s="26"/>
      <c r="E111" s="26"/>
      <c r="F111" s="26"/>
      <c r="G111" s="26"/>
      <c r="H111" s="26"/>
      <c r="I111" s="27"/>
      <c r="J111" s="104"/>
      <c r="K111" s="104"/>
      <c r="L111" s="104"/>
      <c r="M111" s="104"/>
      <c r="N111" s="104"/>
      <c r="O111" s="104"/>
    </row>
    <row r="112" spans="2:15">
      <c r="B112" s="25"/>
      <c r="C112" s="26"/>
      <c r="D112" s="26"/>
      <c r="E112" s="26"/>
      <c r="F112" s="26"/>
      <c r="G112" s="26"/>
      <c r="H112" s="26"/>
      <c r="I112" s="27"/>
      <c r="J112" s="104"/>
      <c r="K112" s="104"/>
      <c r="L112" s="104"/>
      <c r="M112" s="104"/>
      <c r="N112" s="104"/>
      <c r="O112" s="104"/>
    </row>
    <row r="113" spans="2:15">
      <c r="B113" s="25"/>
      <c r="C113" s="26"/>
      <c r="D113" s="26"/>
      <c r="E113" s="26"/>
      <c r="F113" s="26"/>
      <c r="G113" s="26"/>
      <c r="H113" s="26"/>
      <c r="I113" s="27"/>
      <c r="J113" s="104"/>
      <c r="K113" s="104"/>
      <c r="L113" s="104"/>
      <c r="M113" s="104"/>
      <c r="N113" s="104"/>
      <c r="O113" s="104"/>
    </row>
    <row r="114" spans="2:15">
      <c r="B114" s="25"/>
      <c r="C114" s="26"/>
      <c r="D114" s="26"/>
      <c r="E114" s="26"/>
      <c r="F114" s="26"/>
      <c r="G114" s="26"/>
      <c r="H114" s="26"/>
      <c r="I114" s="27"/>
      <c r="J114" s="104"/>
      <c r="K114" s="104"/>
      <c r="L114" s="104"/>
      <c r="M114" s="104"/>
      <c r="N114" s="104"/>
      <c r="O114" s="104"/>
    </row>
    <row r="115" spans="2:15">
      <c r="B115" s="25"/>
      <c r="C115" s="26"/>
      <c r="D115" s="26"/>
      <c r="E115" s="26"/>
      <c r="F115" s="26"/>
      <c r="G115" s="26"/>
      <c r="H115" s="26"/>
      <c r="I115" s="27"/>
      <c r="J115" s="104"/>
      <c r="K115" s="104"/>
      <c r="L115" s="104"/>
      <c r="M115" s="104"/>
      <c r="N115" s="104"/>
      <c r="O115" s="104"/>
    </row>
    <row r="116" spans="2:15">
      <c r="B116" s="25"/>
      <c r="C116" s="26"/>
      <c r="D116" s="26"/>
      <c r="E116" s="26"/>
      <c r="F116" s="26"/>
      <c r="G116" s="26"/>
      <c r="H116" s="26"/>
      <c r="I116" s="27"/>
      <c r="J116" s="104"/>
      <c r="K116" s="104"/>
      <c r="L116" s="104"/>
      <c r="M116" s="104"/>
      <c r="N116" s="104"/>
      <c r="O116" s="104"/>
    </row>
    <row r="117" spans="2:15">
      <c r="B117" s="25"/>
      <c r="C117" s="26"/>
      <c r="D117" s="26"/>
      <c r="E117" s="26"/>
      <c r="F117" s="26"/>
      <c r="G117" s="26"/>
      <c r="H117" s="26"/>
      <c r="I117" s="27"/>
      <c r="J117" s="104"/>
      <c r="K117" s="104"/>
      <c r="L117" s="104"/>
      <c r="M117" s="104"/>
      <c r="N117" s="104"/>
      <c r="O117" s="104"/>
    </row>
    <row r="118" spans="2:15">
      <c r="B118" s="25"/>
      <c r="C118" s="26"/>
      <c r="D118" s="26"/>
      <c r="E118" s="26"/>
      <c r="F118" s="26"/>
      <c r="G118" s="26"/>
      <c r="H118" s="26"/>
      <c r="I118" s="27"/>
      <c r="J118" s="104"/>
      <c r="K118" s="104"/>
      <c r="L118" s="104"/>
      <c r="M118" s="104"/>
      <c r="N118" s="104"/>
      <c r="O118" s="104"/>
    </row>
    <row r="119" spans="2:15">
      <c r="B119" s="25"/>
      <c r="C119" s="26"/>
      <c r="D119" s="26"/>
      <c r="E119" s="26"/>
      <c r="F119" s="26"/>
      <c r="G119" s="26"/>
      <c r="H119" s="26"/>
      <c r="I119" s="27"/>
      <c r="J119" s="104"/>
      <c r="K119" s="104"/>
      <c r="L119" s="104"/>
      <c r="M119" s="104"/>
      <c r="N119" s="104"/>
      <c r="O119" s="104"/>
    </row>
    <row r="120" spans="2:15">
      <c r="B120" s="25"/>
      <c r="C120" s="26"/>
      <c r="D120" s="26"/>
      <c r="E120" s="26"/>
      <c r="F120" s="26"/>
      <c r="G120" s="26"/>
      <c r="H120" s="26"/>
      <c r="I120" s="27"/>
      <c r="J120" s="104"/>
      <c r="K120" s="104"/>
      <c r="L120" s="104"/>
      <c r="M120" s="104"/>
      <c r="N120" s="104"/>
      <c r="O120" s="104"/>
    </row>
    <row r="121" spans="2:15">
      <c r="B121" s="25"/>
      <c r="C121" s="26"/>
      <c r="D121" s="26"/>
      <c r="E121" s="26"/>
      <c r="F121" s="26"/>
      <c r="G121" s="26"/>
      <c r="H121" s="26"/>
      <c r="I121" s="27"/>
      <c r="J121" s="104"/>
      <c r="K121" s="104"/>
      <c r="L121" s="104"/>
      <c r="M121" s="104"/>
      <c r="N121" s="104"/>
      <c r="O121" s="104"/>
    </row>
    <row r="122" spans="2:15">
      <c r="B122" s="25"/>
      <c r="C122" s="26"/>
      <c r="D122" s="26"/>
      <c r="E122" s="26"/>
      <c r="F122" s="26"/>
      <c r="G122" s="26"/>
      <c r="H122" s="26"/>
      <c r="I122" s="27"/>
      <c r="J122" s="104"/>
      <c r="K122" s="104"/>
      <c r="L122" s="104"/>
      <c r="M122" s="104"/>
      <c r="N122" s="104"/>
      <c r="O122" s="104"/>
    </row>
    <row r="123" spans="2:15">
      <c r="B123" s="25"/>
      <c r="C123" s="26"/>
      <c r="D123" s="26"/>
      <c r="E123" s="26"/>
      <c r="F123" s="26"/>
      <c r="G123" s="26"/>
      <c r="H123" s="26"/>
      <c r="I123" s="27"/>
      <c r="J123" s="104"/>
      <c r="K123" s="104"/>
      <c r="L123" s="104"/>
      <c r="M123" s="104"/>
      <c r="N123" s="104"/>
      <c r="O123" s="104"/>
    </row>
    <row r="124" spans="2:15">
      <c r="B124" s="25"/>
      <c r="C124" s="26"/>
      <c r="D124" s="26"/>
      <c r="E124" s="26"/>
      <c r="F124" s="26"/>
      <c r="G124" s="26"/>
      <c r="H124" s="26"/>
      <c r="I124" s="27"/>
      <c r="J124" s="104"/>
      <c r="K124" s="104"/>
      <c r="L124" s="104"/>
      <c r="M124" s="104"/>
      <c r="N124" s="104"/>
      <c r="O124" s="104"/>
    </row>
    <row r="125" spans="2:15">
      <c r="B125" s="25"/>
      <c r="C125" s="26"/>
      <c r="D125" s="26"/>
      <c r="E125" s="26"/>
      <c r="F125" s="26"/>
      <c r="G125" s="26"/>
      <c r="H125" s="26"/>
      <c r="I125" s="27"/>
      <c r="J125" s="104"/>
      <c r="K125" s="104"/>
      <c r="L125" s="104"/>
      <c r="M125" s="104"/>
      <c r="N125" s="104"/>
      <c r="O125" s="104"/>
    </row>
    <row r="126" spans="2:15">
      <c r="B126" s="25"/>
      <c r="C126" s="26"/>
      <c r="D126" s="26"/>
      <c r="E126" s="26"/>
      <c r="F126" s="26"/>
      <c r="G126" s="26"/>
      <c r="H126" s="26"/>
      <c r="I126" s="27"/>
      <c r="J126" s="104"/>
      <c r="K126" s="104"/>
      <c r="L126" s="104"/>
      <c r="M126" s="104"/>
      <c r="N126" s="104"/>
      <c r="O126" s="104"/>
    </row>
    <row r="127" spans="2:15">
      <c r="B127" s="25"/>
      <c r="C127" s="26"/>
      <c r="D127" s="26"/>
      <c r="E127" s="26"/>
      <c r="F127" s="26"/>
      <c r="G127" s="26"/>
      <c r="H127" s="26"/>
      <c r="I127" s="27"/>
      <c r="J127" s="104"/>
      <c r="K127" s="104"/>
      <c r="L127" s="104"/>
      <c r="M127" s="104"/>
      <c r="N127" s="104"/>
      <c r="O127" s="104"/>
    </row>
    <row r="128" spans="2:15">
      <c r="B128" s="25"/>
      <c r="C128" s="26"/>
      <c r="D128" s="26"/>
      <c r="E128" s="26"/>
      <c r="F128" s="26"/>
      <c r="G128" s="26"/>
      <c r="H128" s="26"/>
      <c r="I128" s="27"/>
      <c r="J128" s="104"/>
      <c r="K128" s="104"/>
      <c r="L128" s="104"/>
      <c r="M128" s="104"/>
      <c r="N128" s="104"/>
      <c r="O128" s="104"/>
    </row>
    <row r="129" spans="2:15">
      <c r="B129" s="25"/>
      <c r="C129" s="26"/>
      <c r="D129" s="26"/>
      <c r="E129" s="26"/>
      <c r="F129" s="26"/>
      <c r="G129" s="26"/>
      <c r="H129" s="26"/>
      <c r="I129" s="27"/>
      <c r="J129" s="104"/>
      <c r="K129" s="104"/>
      <c r="L129" s="104"/>
      <c r="M129" s="104"/>
      <c r="N129" s="104"/>
      <c r="O129" s="104"/>
    </row>
    <row r="130" spans="2:15">
      <c r="B130" s="25"/>
      <c r="C130" s="26"/>
      <c r="D130" s="26"/>
      <c r="E130" s="26"/>
      <c r="F130" s="26"/>
      <c r="G130" s="26"/>
      <c r="H130" s="26"/>
      <c r="I130" s="27"/>
      <c r="J130" s="104"/>
      <c r="K130" s="104"/>
      <c r="L130" s="104"/>
      <c r="M130" s="104"/>
      <c r="N130" s="104"/>
      <c r="O130" s="104"/>
    </row>
    <row r="131" spans="2:15">
      <c r="B131" s="25"/>
      <c r="C131" s="26"/>
      <c r="D131" s="26"/>
      <c r="E131" s="26"/>
      <c r="F131" s="26"/>
      <c r="G131" s="26"/>
      <c r="H131" s="26"/>
      <c r="I131" s="27"/>
      <c r="J131" s="104"/>
      <c r="K131" s="104"/>
      <c r="L131" s="104"/>
      <c r="M131" s="104"/>
      <c r="N131" s="104"/>
      <c r="O131" s="104"/>
    </row>
    <row r="132" spans="2:15">
      <c r="B132" s="25"/>
      <c r="C132" s="26"/>
      <c r="D132" s="26"/>
      <c r="E132" s="26"/>
      <c r="F132" s="26"/>
      <c r="G132" s="26"/>
      <c r="H132" s="26"/>
      <c r="I132" s="27"/>
      <c r="J132" s="104"/>
      <c r="K132" s="104"/>
      <c r="L132" s="104"/>
      <c r="M132" s="104"/>
      <c r="N132" s="104"/>
      <c r="O132" s="104"/>
    </row>
    <row r="133" spans="2:15">
      <c r="B133" s="25"/>
      <c r="C133" s="26"/>
      <c r="D133" s="26"/>
      <c r="E133" s="26"/>
      <c r="F133" s="26"/>
      <c r="G133" s="26"/>
      <c r="H133" s="26"/>
      <c r="I133" s="27"/>
      <c r="J133" s="104"/>
      <c r="K133" s="104"/>
      <c r="L133" s="104"/>
      <c r="M133" s="104"/>
      <c r="N133" s="104"/>
      <c r="O133" s="104"/>
    </row>
    <row r="134" spans="2:15">
      <c r="B134" s="25"/>
      <c r="C134" s="26"/>
      <c r="D134" s="26"/>
      <c r="E134" s="26"/>
      <c r="F134" s="26"/>
      <c r="G134" s="26"/>
      <c r="H134" s="26"/>
      <c r="I134" s="27"/>
      <c r="J134" s="104"/>
      <c r="K134" s="104"/>
      <c r="L134" s="104"/>
      <c r="M134" s="104"/>
      <c r="N134" s="104"/>
      <c r="O134" s="104"/>
    </row>
    <row r="135" spans="2:15">
      <c r="B135" s="25"/>
      <c r="C135" s="26"/>
      <c r="D135" s="26"/>
      <c r="E135" s="26"/>
      <c r="F135" s="26"/>
      <c r="G135" s="26"/>
      <c r="H135" s="26"/>
      <c r="I135" s="27"/>
      <c r="J135" s="104"/>
      <c r="K135" s="104"/>
      <c r="L135" s="104"/>
      <c r="M135" s="104"/>
      <c r="N135" s="104"/>
      <c r="O135" s="104"/>
    </row>
    <row r="136" spans="2:15">
      <c r="B136" s="25"/>
      <c r="C136" s="26"/>
      <c r="D136" s="26"/>
      <c r="E136" s="26"/>
      <c r="F136" s="26"/>
      <c r="G136" s="26"/>
      <c r="H136" s="26"/>
      <c r="I136" s="27"/>
      <c r="J136" s="104"/>
      <c r="K136" s="104"/>
      <c r="L136" s="104"/>
      <c r="M136" s="104"/>
      <c r="N136" s="104"/>
      <c r="O136" s="104"/>
    </row>
    <row r="137" spans="2:15">
      <c r="B137" s="25"/>
      <c r="C137" s="26"/>
      <c r="D137" s="26"/>
      <c r="E137" s="26"/>
      <c r="F137" s="26"/>
      <c r="G137" s="26"/>
      <c r="H137" s="26"/>
      <c r="I137" s="27"/>
      <c r="J137" s="104"/>
      <c r="K137" s="104"/>
      <c r="L137" s="104"/>
      <c r="M137" s="104"/>
      <c r="N137" s="104"/>
      <c r="O137" s="104"/>
    </row>
    <row r="138" spans="2:15">
      <c r="B138" s="25"/>
      <c r="C138" s="26"/>
      <c r="D138" s="26"/>
      <c r="E138" s="26"/>
      <c r="F138" s="26"/>
      <c r="G138" s="26"/>
      <c r="H138" s="26"/>
      <c r="I138" s="27"/>
      <c r="J138" s="104"/>
      <c r="K138" s="104"/>
      <c r="L138" s="104"/>
      <c r="M138" s="104"/>
      <c r="N138" s="104"/>
      <c r="O138" s="104"/>
    </row>
    <row r="139" spans="2:15">
      <c r="B139" s="25"/>
      <c r="C139" s="26"/>
      <c r="D139" s="26"/>
      <c r="E139" s="26"/>
      <c r="F139" s="26"/>
      <c r="G139" s="26"/>
      <c r="H139" s="26"/>
      <c r="I139" s="27"/>
      <c r="J139" s="104"/>
      <c r="K139" s="104"/>
      <c r="L139" s="104"/>
      <c r="M139" s="104"/>
      <c r="N139" s="104"/>
      <c r="O139" s="104"/>
    </row>
    <row r="140" spans="2:15">
      <c r="B140" s="25"/>
      <c r="C140" s="26"/>
      <c r="D140" s="26"/>
      <c r="E140" s="26"/>
      <c r="F140" s="26"/>
      <c r="G140" s="26"/>
      <c r="H140" s="26"/>
      <c r="I140" s="27"/>
      <c r="J140" s="104"/>
      <c r="K140" s="104"/>
      <c r="L140" s="104"/>
      <c r="M140" s="104"/>
      <c r="N140" s="104"/>
      <c r="O140" s="104"/>
    </row>
    <row r="141" spans="2:15">
      <c r="B141" s="25"/>
      <c r="C141" s="26"/>
      <c r="D141" s="26"/>
      <c r="E141" s="26"/>
      <c r="F141" s="26"/>
      <c r="G141" s="26"/>
      <c r="H141" s="26"/>
      <c r="I141" s="27"/>
      <c r="J141" s="104"/>
      <c r="K141" s="104"/>
      <c r="L141" s="104"/>
      <c r="M141" s="104"/>
      <c r="N141" s="104"/>
      <c r="O141" s="104"/>
    </row>
    <row r="142" spans="2:15">
      <c r="B142" s="25"/>
      <c r="C142" s="26"/>
      <c r="D142" s="26"/>
      <c r="E142" s="26"/>
      <c r="F142" s="26"/>
      <c r="G142" s="26"/>
      <c r="H142" s="26"/>
      <c r="I142" s="27"/>
      <c r="J142" s="104"/>
      <c r="K142" s="104"/>
      <c r="L142" s="104"/>
      <c r="M142" s="104"/>
      <c r="N142" s="104"/>
      <c r="O142" s="104"/>
    </row>
    <row r="143" spans="2:15">
      <c r="B143" s="25"/>
      <c r="C143" s="26"/>
      <c r="D143" s="26"/>
      <c r="E143" s="26"/>
      <c r="F143" s="26"/>
      <c r="G143" s="26"/>
      <c r="H143" s="26"/>
      <c r="I143" s="27"/>
      <c r="J143" s="104"/>
      <c r="K143" s="104"/>
      <c r="L143" s="104"/>
      <c r="M143" s="104"/>
      <c r="N143" s="104"/>
      <c r="O143" s="104"/>
    </row>
    <row r="144" spans="2:15">
      <c r="B144" s="25"/>
      <c r="C144" s="26"/>
      <c r="D144" s="26"/>
      <c r="E144" s="26"/>
      <c r="F144" s="26"/>
      <c r="G144" s="26"/>
      <c r="H144" s="26"/>
      <c r="I144" s="27"/>
      <c r="J144" s="104"/>
      <c r="K144" s="104"/>
      <c r="L144" s="104"/>
      <c r="M144" s="104"/>
      <c r="N144" s="104"/>
      <c r="O144" s="104"/>
    </row>
    <row r="145" spans="2:15">
      <c r="B145" s="25"/>
      <c r="C145" s="26"/>
      <c r="D145" s="26"/>
      <c r="E145" s="26"/>
      <c r="F145" s="26"/>
      <c r="G145" s="26"/>
      <c r="H145" s="26"/>
      <c r="I145" s="27"/>
      <c r="J145" s="104"/>
      <c r="K145" s="104"/>
      <c r="L145" s="104"/>
      <c r="M145" s="104"/>
      <c r="N145" s="104"/>
      <c r="O145" s="104"/>
    </row>
    <row r="146" spans="2:15">
      <c r="B146" s="25"/>
      <c r="C146" s="26"/>
      <c r="D146" s="26"/>
      <c r="E146" s="26"/>
      <c r="F146" s="26"/>
      <c r="G146" s="26"/>
      <c r="H146" s="26"/>
      <c r="I146" s="27"/>
      <c r="J146" s="104"/>
      <c r="K146" s="104"/>
      <c r="L146" s="104"/>
      <c r="M146" s="104"/>
      <c r="N146" s="104"/>
      <c r="O146" s="104"/>
    </row>
    <row r="147" spans="2:15">
      <c r="B147" s="25"/>
      <c r="C147" s="26"/>
      <c r="D147" s="26"/>
      <c r="E147" s="26"/>
      <c r="F147" s="26"/>
      <c r="G147" s="26"/>
      <c r="H147" s="26"/>
      <c r="I147" s="27"/>
      <c r="J147" s="104"/>
      <c r="K147" s="104"/>
      <c r="L147" s="104"/>
      <c r="M147" s="104"/>
      <c r="N147" s="104"/>
      <c r="O147" s="104"/>
    </row>
    <row r="148" spans="2:15">
      <c r="B148" s="25"/>
      <c r="C148" s="26"/>
      <c r="D148" s="26"/>
      <c r="E148" s="26"/>
      <c r="F148" s="26"/>
      <c r="G148" s="26"/>
      <c r="H148" s="26"/>
      <c r="I148" s="27"/>
      <c r="J148" s="104"/>
      <c r="K148" s="104"/>
      <c r="L148" s="104"/>
      <c r="M148" s="104"/>
      <c r="N148" s="104"/>
      <c r="O148" s="104"/>
    </row>
    <row r="149" spans="2:15">
      <c r="B149" s="25"/>
      <c r="C149" s="26"/>
      <c r="D149" s="26"/>
      <c r="E149" s="26"/>
      <c r="F149" s="26"/>
      <c r="G149" s="26"/>
      <c r="H149" s="26"/>
      <c r="I149" s="27"/>
      <c r="J149" s="104"/>
      <c r="K149" s="104"/>
      <c r="L149" s="104"/>
      <c r="M149" s="104"/>
      <c r="N149" s="104"/>
      <c r="O149" s="104"/>
    </row>
    <row r="150" spans="2:15">
      <c r="B150" s="25"/>
      <c r="C150" s="26"/>
      <c r="D150" s="26"/>
      <c r="E150" s="26"/>
      <c r="F150" s="26"/>
      <c r="G150" s="26"/>
      <c r="H150" s="26"/>
      <c r="I150" s="27"/>
      <c r="J150" s="104"/>
      <c r="K150" s="104"/>
      <c r="L150" s="104"/>
      <c r="M150" s="104"/>
      <c r="N150" s="104"/>
      <c r="O150" s="104"/>
    </row>
    <row r="151" spans="2:15">
      <c r="B151" s="25"/>
      <c r="C151" s="26"/>
      <c r="D151" s="26"/>
      <c r="E151" s="26"/>
      <c r="F151" s="26"/>
      <c r="G151" s="26"/>
      <c r="H151" s="26"/>
      <c r="I151" s="27"/>
      <c r="J151" s="104"/>
      <c r="K151" s="104"/>
      <c r="L151" s="104"/>
      <c r="M151" s="104"/>
      <c r="N151" s="104"/>
      <c r="O151" s="104"/>
    </row>
    <row r="152" spans="2:15">
      <c r="B152" s="25"/>
      <c r="C152" s="26"/>
      <c r="D152" s="26"/>
      <c r="E152" s="26"/>
      <c r="F152" s="26"/>
      <c r="G152" s="26"/>
      <c r="H152" s="26"/>
      <c r="I152" s="27"/>
      <c r="J152" s="104"/>
      <c r="K152" s="104"/>
      <c r="L152" s="104"/>
      <c r="M152" s="104"/>
      <c r="N152" s="104"/>
      <c r="O152" s="104"/>
    </row>
    <row r="153" spans="2:15">
      <c r="B153" s="25"/>
      <c r="C153" s="26"/>
      <c r="D153" s="26"/>
      <c r="E153" s="26"/>
      <c r="F153" s="26"/>
      <c r="G153" s="26"/>
      <c r="H153" s="26"/>
      <c r="I153" s="27"/>
      <c r="J153" s="104"/>
      <c r="K153" s="104"/>
      <c r="L153" s="104"/>
      <c r="M153" s="104"/>
      <c r="N153" s="104"/>
      <c r="O153" s="104"/>
    </row>
    <row r="154" spans="2:15">
      <c r="B154" s="25"/>
      <c r="C154" s="26"/>
      <c r="D154" s="26"/>
      <c r="E154" s="26"/>
      <c r="F154" s="26"/>
      <c r="G154" s="26"/>
      <c r="H154" s="26"/>
      <c r="I154" s="27"/>
      <c r="J154" s="104"/>
      <c r="K154" s="104"/>
      <c r="L154" s="104"/>
      <c r="M154" s="104"/>
      <c r="N154" s="104"/>
      <c r="O154" s="104"/>
    </row>
    <row r="155" spans="2:15">
      <c r="B155" s="25"/>
      <c r="C155" s="26"/>
      <c r="D155" s="26"/>
      <c r="E155" s="26"/>
      <c r="F155" s="26"/>
      <c r="G155" s="26"/>
      <c r="H155" s="26"/>
      <c r="I155" s="27"/>
      <c r="J155" s="104"/>
      <c r="K155" s="104"/>
      <c r="L155" s="104"/>
      <c r="M155" s="104"/>
      <c r="N155" s="104"/>
      <c r="O155" s="104"/>
    </row>
    <row r="156" spans="2:15">
      <c r="B156" s="25"/>
      <c r="C156" s="26"/>
      <c r="D156" s="26"/>
      <c r="E156" s="26"/>
      <c r="F156" s="26"/>
      <c r="G156" s="26"/>
      <c r="H156" s="26"/>
      <c r="I156" s="27"/>
      <c r="J156" s="104"/>
      <c r="K156" s="104"/>
      <c r="L156" s="104"/>
      <c r="M156" s="104"/>
      <c r="N156" s="104"/>
      <c r="O156" s="104"/>
    </row>
    <row r="157" spans="2:15">
      <c r="B157" s="25"/>
      <c r="C157" s="26"/>
      <c r="D157" s="26"/>
      <c r="E157" s="26"/>
      <c r="F157" s="26"/>
      <c r="G157" s="26"/>
      <c r="H157" s="26"/>
      <c r="I157" s="27"/>
      <c r="J157" s="104"/>
      <c r="K157" s="104"/>
      <c r="L157" s="104"/>
      <c r="M157" s="104"/>
      <c r="N157" s="104"/>
      <c r="O157" s="104"/>
    </row>
    <row r="158" spans="2:15">
      <c r="B158" s="25"/>
      <c r="C158" s="26"/>
      <c r="D158" s="26"/>
      <c r="E158" s="26"/>
      <c r="F158" s="26"/>
      <c r="G158" s="26"/>
      <c r="H158" s="26"/>
      <c r="I158" s="27"/>
      <c r="J158" s="104"/>
      <c r="K158" s="104"/>
      <c r="L158" s="104"/>
      <c r="M158" s="104"/>
      <c r="N158" s="104"/>
      <c r="O158" s="104"/>
    </row>
    <row r="159" spans="2:15">
      <c r="B159" s="25"/>
      <c r="C159" s="26"/>
      <c r="D159" s="26"/>
      <c r="E159" s="26"/>
      <c r="F159" s="26"/>
      <c r="G159" s="26"/>
      <c r="H159" s="26"/>
      <c r="I159" s="27"/>
      <c r="J159" s="104"/>
      <c r="K159" s="104"/>
      <c r="L159" s="104"/>
      <c r="M159" s="104"/>
      <c r="N159" s="104"/>
      <c r="O159" s="104"/>
    </row>
    <row r="160" spans="2:15">
      <c r="B160" s="25"/>
      <c r="C160" s="26"/>
      <c r="D160" s="26"/>
      <c r="E160" s="26"/>
      <c r="F160" s="26"/>
      <c r="G160" s="26"/>
      <c r="H160" s="26"/>
      <c r="I160" s="27"/>
      <c r="J160" s="104"/>
      <c r="K160" s="104"/>
      <c r="L160" s="104"/>
      <c r="M160" s="104"/>
      <c r="N160" s="104"/>
      <c r="O160" s="104"/>
    </row>
    <row r="161" spans="2:15">
      <c r="B161" s="33"/>
      <c r="C161" s="31"/>
      <c r="D161" s="31"/>
      <c r="E161" s="31"/>
      <c r="F161" s="31"/>
      <c r="G161" s="31"/>
      <c r="H161" s="31"/>
      <c r="I161" s="34"/>
      <c r="J161" s="104"/>
      <c r="K161" s="104"/>
      <c r="L161" s="104"/>
      <c r="M161" s="104"/>
      <c r="N161" s="104"/>
      <c r="O161" s="104"/>
    </row>
    <row r="162" spans="2:15">
      <c r="B162" s="104"/>
      <c r="C162" s="104"/>
      <c r="D162" s="104"/>
      <c r="E162" s="104"/>
      <c r="F162" s="104"/>
      <c r="G162" s="104"/>
      <c r="H162" s="104"/>
      <c r="I162" s="104"/>
      <c r="J162" s="104"/>
      <c r="K162" s="104"/>
      <c r="L162" s="104"/>
      <c r="M162" s="104"/>
      <c r="N162" s="104"/>
      <c r="O162" s="104"/>
    </row>
    <row r="163" spans="2:15">
      <c r="B163" s="104"/>
      <c r="C163" s="104"/>
      <c r="D163" s="104"/>
      <c r="E163" s="104"/>
      <c r="F163" s="104"/>
      <c r="G163" s="104"/>
      <c r="H163" s="104"/>
      <c r="I163" s="104"/>
      <c r="J163" s="104"/>
      <c r="K163" s="104"/>
      <c r="L163" s="104"/>
      <c r="M163" s="104"/>
      <c r="N163" s="104"/>
      <c r="O163" s="104"/>
    </row>
    <row r="164" spans="2:15">
      <c r="B164" s="104"/>
      <c r="C164" s="104"/>
      <c r="D164" s="104"/>
      <c r="E164" s="104"/>
      <c r="F164" s="104"/>
      <c r="G164" s="104"/>
      <c r="H164" s="104"/>
      <c r="I164" s="104"/>
      <c r="J164" s="104"/>
      <c r="K164" s="104"/>
      <c r="L164" s="104"/>
      <c r="M164" s="104"/>
      <c r="N164" s="104"/>
      <c r="O164" s="104"/>
    </row>
  </sheetData>
  <sheetProtection algorithmName="SHA-512" hashValue="rC77QGlySbWQCRHGW9Wi/oi+M5iQlsq+aBwxNf5ZR+hVA0h51Yl/Kr+mjGwaPYluuzlZqH88uKhD3/GZ0rs4tQ==" saltValue="TNTq2/gzP2I0sM1HdHkReQ==" spinCount="100000" sheet="1" scenarios="1" insertHyperlinks="0"/>
  <protectedRanges>
    <protectedRange sqref="C4:C5 C13:D16 B30:I161" name="Range1"/>
  </protectedRanges>
  <mergeCells count="4">
    <mergeCell ref="C13:D13"/>
    <mergeCell ref="C14:D14"/>
    <mergeCell ref="C15:D15"/>
    <mergeCell ref="C16:D16"/>
  </mergeCells>
  <phoneticPr fontId="0" type="noConversion"/>
  <conditionalFormatting sqref="E26">
    <cfRule type="cellIs" dxfId="1" priority="1" stopIfTrue="1" operator="greaterThanOrEqual">
      <formula>100</formula>
    </cfRule>
    <cfRule type="cellIs" dxfId="0" priority="2" stopIfTrue="1" operator="lessThan">
      <formula>100</formula>
    </cfRule>
  </conditionalFormatting>
  <dataValidations count="4">
    <dataValidation type="list" allowBlank="1" showInputMessage="1" showErrorMessage="1" promptTitle="Select Material" sqref="C5" xr:uid="{00000000-0002-0000-2600-000000000000}">
      <formula1>Tube_Type</formula1>
    </dataValidation>
    <dataValidation type="list" allowBlank="1" showInputMessage="1" showErrorMessage="1" promptTitle="Select Material" sqref="C4" xr:uid="{00000000-0002-0000-2600-000001000000}">
      <formula1>"Steel, Aluminium 1, Aluminium 2"</formula1>
    </dataValidation>
    <dataValidation allowBlank="1" showInputMessage="1" showErrorMessage="1" promptTitle="Select Material" sqref="D4:D5" xr:uid="{00000000-0002-0000-2600-000002000000}"/>
    <dataValidation type="list" allowBlank="1" showInputMessage="1" showErrorMessage="1" promptTitle="Select Material" sqref="C12:D12" xr:uid="{00000000-0002-0000-2600-000003000000}">
      <formula1>Materials</formula1>
    </dataValidation>
  </dataValidations>
  <hyperlinks>
    <hyperlink ref="H27:I27" location="'Cover Sheet'!A1" display="BACK to COVER SHEET" xr:uid="{00000000-0004-0000-2600-000000000000}"/>
  </hyperlinks>
  <pageMargins left="0.75" right="0.75" top="1" bottom="1" header="0.5" footer="0.5"/>
  <pageSetup paperSize="9" scale="65" fitToHeight="2" orientation="portrait" horizontalDpi="4294967294"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1">
    <tabColor rgb="FFFF9999"/>
  </sheetPr>
  <dimension ref="A1:AL63"/>
  <sheetViews>
    <sheetView showGridLines="0" view="pageBreakPreview" zoomScale="98" zoomScaleNormal="100" zoomScaleSheetLayoutView="98" workbookViewId="0">
      <selection sqref="A1:S1"/>
    </sheetView>
  </sheetViews>
  <sheetFormatPr baseColWidth="10" defaultColWidth="11.42578125" defaultRowHeight="12.75"/>
  <cols>
    <col min="1" max="3" width="5" customWidth="1"/>
    <col min="4" max="4" width="6.7109375" customWidth="1"/>
    <col min="5" max="38" width="5" customWidth="1"/>
  </cols>
  <sheetData>
    <row r="1" spans="1:38">
      <c r="A1" s="1103" t="s">
        <v>741</v>
      </c>
      <c r="B1" s="1103"/>
      <c r="C1" s="1103"/>
      <c r="D1" s="1103"/>
      <c r="E1" s="1103"/>
      <c r="F1" s="1103"/>
      <c r="G1" s="1103"/>
      <c r="H1" s="1103"/>
      <c r="I1" s="1103"/>
      <c r="J1" s="1103"/>
      <c r="K1" s="1103"/>
      <c r="L1" s="1103"/>
      <c r="M1" s="1103"/>
      <c r="N1" s="1103"/>
      <c r="O1" s="1103"/>
      <c r="P1" s="1103"/>
      <c r="Q1" s="1103"/>
      <c r="R1" s="1103"/>
      <c r="S1" s="1103"/>
      <c r="T1" s="19"/>
      <c r="U1" s="20"/>
      <c r="V1" s="20"/>
      <c r="W1" s="20"/>
      <c r="X1" s="20"/>
      <c r="Y1" s="20"/>
      <c r="Z1" s="20"/>
      <c r="AA1" s="20"/>
      <c r="AB1" s="20"/>
      <c r="AC1" s="20"/>
      <c r="AD1" s="20"/>
      <c r="AE1" s="20"/>
      <c r="AF1" s="20"/>
      <c r="AG1" s="20"/>
      <c r="AH1" s="20"/>
      <c r="AI1" s="20"/>
      <c r="AJ1" s="20"/>
      <c r="AK1" s="20"/>
      <c r="AL1" s="21"/>
    </row>
    <row r="2" spans="1:38">
      <c r="T2" s="25"/>
      <c r="U2" s="26"/>
      <c r="V2" s="26"/>
      <c r="W2" s="26"/>
      <c r="X2" s="26"/>
      <c r="Y2" s="26"/>
      <c r="Z2" s="26"/>
      <c r="AA2" s="26"/>
      <c r="AB2" s="26"/>
      <c r="AC2" s="26"/>
      <c r="AD2" s="26"/>
      <c r="AE2" s="26"/>
      <c r="AF2" s="26"/>
      <c r="AG2" s="26"/>
      <c r="AH2" s="26"/>
      <c r="AI2" s="26"/>
      <c r="AJ2" s="26"/>
      <c r="AK2" s="26"/>
      <c r="AL2" s="27"/>
    </row>
    <row r="3" spans="1:38">
      <c r="A3" t="s">
        <v>39</v>
      </c>
      <c r="D3" s="1173" t="str">
        <f>IF('Cover Sheet'!D14:J14&gt;0,'Cover Sheet'!D14:J14,"")</f>
        <v/>
      </c>
      <c r="E3" s="1173"/>
      <c r="F3" s="1173"/>
      <c r="G3" s="1173"/>
      <c r="H3" s="1173"/>
      <c r="I3" s="1173"/>
      <c r="J3" s="1173"/>
      <c r="K3" t="s">
        <v>40</v>
      </c>
      <c r="O3" s="1173" t="str">
        <f>IF('Cover Sheet'!O14:S14&gt;0,'Cover Sheet'!O14:S14,"")</f>
        <v/>
      </c>
      <c r="P3" s="1173"/>
      <c r="Q3" s="1173"/>
      <c r="R3" s="1173"/>
      <c r="S3" s="1173"/>
      <c r="T3" s="25"/>
      <c r="U3" s="26"/>
      <c r="V3" s="26"/>
      <c r="W3" s="26"/>
      <c r="X3" s="26"/>
      <c r="Y3" s="26"/>
      <c r="Z3" s="26"/>
      <c r="AA3" s="26"/>
      <c r="AB3" s="26"/>
      <c r="AC3" s="26"/>
      <c r="AD3" s="26"/>
      <c r="AE3" s="26"/>
      <c r="AF3" s="26"/>
      <c r="AG3" s="26"/>
      <c r="AH3" s="26"/>
      <c r="AI3" s="26"/>
      <c r="AJ3" s="26"/>
      <c r="AK3" s="26"/>
      <c r="AL3" s="27"/>
    </row>
    <row r="4" spans="1:38">
      <c r="T4" s="25"/>
      <c r="U4" s="26"/>
      <c r="V4" s="26"/>
      <c r="W4" s="26"/>
      <c r="X4" s="26"/>
      <c r="Y4" s="26"/>
      <c r="Z4" s="26"/>
      <c r="AA4" s="26"/>
      <c r="AB4" s="26"/>
      <c r="AC4" s="26"/>
      <c r="AD4" s="26"/>
      <c r="AE4" s="26"/>
      <c r="AF4" s="26"/>
      <c r="AG4" s="26"/>
      <c r="AH4" s="26"/>
      <c r="AI4" s="26"/>
      <c r="AJ4" s="26"/>
      <c r="AK4" s="26"/>
      <c r="AL4" s="27"/>
    </row>
    <row r="5" spans="1:38" ht="12.75" customHeight="1">
      <c r="A5" s="1549" t="s">
        <v>742</v>
      </c>
      <c r="B5" s="1550"/>
      <c r="C5" s="1550"/>
      <c r="D5" s="1550"/>
      <c r="E5" s="1550"/>
      <c r="F5" s="1550"/>
      <c r="G5" s="1550"/>
      <c r="H5" s="1550"/>
      <c r="I5" s="1550"/>
      <c r="J5" s="1550"/>
      <c r="K5" s="1550"/>
      <c r="L5" s="1550"/>
      <c r="M5" s="1550"/>
      <c r="N5" s="1550"/>
      <c r="O5" s="1550"/>
      <c r="P5" s="1550"/>
      <c r="Q5" s="1550"/>
      <c r="R5" s="1550"/>
      <c r="S5" s="1550"/>
      <c r="T5" s="25"/>
      <c r="U5" s="26"/>
      <c r="V5" s="26"/>
      <c r="W5" s="26"/>
      <c r="X5" s="26"/>
      <c r="Y5" s="26"/>
      <c r="Z5" s="26"/>
      <c r="AA5" s="26"/>
      <c r="AB5" s="26"/>
      <c r="AC5" s="26"/>
      <c r="AD5" s="26"/>
      <c r="AE5" s="26"/>
      <c r="AF5" s="26"/>
      <c r="AG5" s="26"/>
      <c r="AH5" s="26"/>
      <c r="AI5" s="26"/>
      <c r="AJ5" s="26"/>
      <c r="AK5" s="26"/>
      <c r="AL5" s="27"/>
    </row>
    <row r="6" spans="1:38">
      <c r="A6" s="1551"/>
      <c r="B6" s="1552"/>
      <c r="C6" s="1552"/>
      <c r="D6" s="1552"/>
      <c r="E6" s="1552"/>
      <c r="F6" s="1552"/>
      <c r="G6" s="1552"/>
      <c r="H6" s="1552"/>
      <c r="I6" s="1552"/>
      <c r="J6" s="1552"/>
      <c r="K6" s="1552"/>
      <c r="L6" s="1552"/>
      <c r="M6" s="1552"/>
      <c r="N6" s="1552"/>
      <c r="O6" s="1552"/>
      <c r="P6" s="1552"/>
      <c r="Q6" s="1552"/>
      <c r="R6" s="1552"/>
      <c r="S6" s="1552"/>
      <c r="T6" s="25"/>
      <c r="U6" s="26"/>
      <c r="V6" s="26"/>
      <c r="W6" s="26"/>
      <c r="X6" s="26"/>
      <c r="Y6" s="26"/>
      <c r="Z6" s="26"/>
      <c r="AA6" s="26"/>
      <c r="AB6" s="26"/>
      <c r="AC6" s="26"/>
      <c r="AD6" s="26"/>
      <c r="AE6" s="26"/>
      <c r="AF6" s="26"/>
      <c r="AG6" s="26"/>
      <c r="AH6" s="26"/>
      <c r="AI6" s="26"/>
      <c r="AJ6" s="26"/>
      <c r="AK6" s="26"/>
      <c r="AL6" s="27"/>
    </row>
    <row r="7" spans="1:38">
      <c r="A7" s="355" t="s">
        <v>226</v>
      </c>
      <c r="B7" s="356"/>
      <c r="C7" s="356"/>
      <c r="D7" s="356"/>
      <c r="E7" s="107"/>
      <c r="F7" s="107"/>
      <c r="G7" s="107"/>
      <c r="H7" s="107"/>
      <c r="I7" s="107"/>
      <c r="J7" s="107"/>
      <c r="K7" s="107"/>
      <c r="L7" s="107"/>
      <c r="M7" s="107"/>
      <c r="N7" s="107"/>
      <c r="O7" s="107"/>
      <c r="P7" s="107"/>
      <c r="Q7" s="107"/>
      <c r="R7" s="107"/>
      <c r="S7" s="108"/>
      <c r="T7" s="25"/>
      <c r="U7" s="26"/>
      <c r="V7" s="26"/>
      <c r="W7" s="26"/>
      <c r="X7" s="26"/>
      <c r="Y7" s="26"/>
      <c r="Z7" s="26"/>
      <c r="AA7" s="26"/>
      <c r="AB7" s="26"/>
      <c r="AC7" s="26"/>
      <c r="AD7" s="26"/>
      <c r="AE7" s="26"/>
      <c r="AF7" s="26"/>
      <c r="AG7" s="26"/>
      <c r="AH7" s="26"/>
      <c r="AI7" s="26"/>
      <c r="AJ7" s="26"/>
      <c r="AK7" s="26"/>
      <c r="AL7" s="27"/>
    </row>
    <row r="8" spans="1:38">
      <c r="A8" s="358"/>
      <c r="B8" s="359"/>
      <c r="C8" s="359"/>
      <c r="D8" s="359"/>
      <c r="E8" s="110"/>
      <c r="F8" s="110"/>
      <c r="G8" s="110"/>
      <c r="H8" s="110"/>
      <c r="I8" s="110"/>
      <c r="J8" s="110"/>
      <c r="K8" s="110"/>
      <c r="L8" s="110"/>
      <c r="M8" s="110"/>
      <c r="N8" s="110"/>
      <c r="O8" s="110"/>
      <c r="P8" s="110"/>
      <c r="Q8" s="110"/>
      <c r="R8" s="110"/>
      <c r="S8" s="111"/>
      <c r="T8" s="25"/>
      <c r="U8" s="26"/>
      <c r="V8" s="26"/>
      <c r="W8" s="26"/>
      <c r="X8" s="26"/>
      <c r="Y8" s="26"/>
      <c r="Z8" s="26"/>
      <c r="AA8" s="26"/>
      <c r="AB8" s="26"/>
      <c r="AC8" s="26"/>
      <c r="AD8" s="26"/>
      <c r="AE8" s="26"/>
      <c r="AF8" s="26"/>
      <c r="AG8" s="26"/>
      <c r="AH8" s="26"/>
      <c r="AI8" s="26"/>
      <c r="AJ8" s="26"/>
      <c r="AK8" s="26"/>
      <c r="AL8" s="27"/>
    </row>
    <row r="9" spans="1:38">
      <c r="A9" s="358"/>
      <c r="B9" s="359"/>
      <c r="C9" s="359"/>
      <c r="D9" s="359"/>
      <c r="E9" s="110"/>
      <c r="F9" s="110"/>
      <c r="G9" s="110"/>
      <c r="H9" s="110"/>
      <c r="I9" s="110"/>
      <c r="J9" s="110"/>
      <c r="K9" s="110"/>
      <c r="L9" s="110"/>
      <c r="M9" s="110"/>
      <c r="N9" s="110"/>
      <c r="O9" s="110"/>
      <c r="P9" s="110"/>
      <c r="Q9" s="110"/>
      <c r="R9" s="110"/>
      <c r="S9" s="111"/>
      <c r="T9" s="25"/>
      <c r="U9" s="26"/>
      <c r="V9" s="26"/>
      <c r="W9" s="26"/>
      <c r="X9" s="26"/>
      <c r="Y9" s="26"/>
      <c r="Z9" s="26"/>
      <c r="AA9" s="26"/>
      <c r="AB9" s="26"/>
      <c r="AC9" s="26"/>
      <c r="AD9" s="26"/>
      <c r="AE9" s="26"/>
      <c r="AF9" s="26"/>
      <c r="AG9" s="26"/>
      <c r="AH9" s="26"/>
      <c r="AI9" s="26"/>
      <c r="AJ9" s="26"/>
      <c r="AK9" s="26"/>
      <c r="AL9" s="27"/>
    </row>
    <row r="10" spans="1:38">
      <c r="A10" s="109"/>
      <c r="B10" s="110"/>
      <c r="C10" s="110"/>
      <c r="D10" s="110"/>
      <c r="E10" s="110"/>
      <c r="F10" s="110"/>
      <c r="G10" s="110"/>
      <c r="H10" s="110"/>
      <c r="I10" s="110"/>
      <c r="J10" s="110"/>
      <c r="K10" s="110"/>
      <c r="L10" s="110"/>
      <c r="M10" s="110"/>
      <c r="N10" s="110"/>
      <c r="O10" s="110"/>
      <c r="P10" s="110"/>
      <c r="Q10" s="110"/>
      <c r="R10" s="110"/>
      <c r="S10" s="111"/>
      <c r="T10" s="25"/>
      <c r="U10" s="26"/>
      <c r="V10" s="26"/>
      <c r="W10" s="26"/>
      <c r="X10" s="26"/>
      <c r="Y10" s="26"/>
      <c r="Z10" s="26"/>
      <c r="AA10" s="26"/>
      <c r="AB10" s="26"/>
      <c r="AC10" s="26"/>
      <c r="AD10" s="26"/>
      <c r="AE10" s="26"/>
      <c r="AF10" s="26"/>
      <c r="AG10" s="26"/>
      <c r="AH10" s="26"/>
      <c r="AI10" s="26"/>
      <c r="AJ10" s="26"/>
      <c r="AK10" s="26"/>
      <c r="AL10" s="27"/>
    </row>
    <row r="11" spans="1:38">
      <c r="A11" s="109"/>
      <c r="B11" s="110"/>
      <c r="C11" s="110"/>
      <c r="D11" s="110"/>
      <c r="E11" s="110"/>
      <c r="F11" s="110"/>
      <c r="G11" s="110"/>
      <c r="H11" s="110"/>
      <c r="I11" s="110"/>
      <c r="J11" s="110"/>
      <c r="K11" s="110"/>
      <c r="L11" s="110"/>
      <c r="M11" s="110"/>
      <c r="N11" s="110"/>
      <c r="O11" s="110"/>
      <c r="P11" s="110"/>
      <c r="Q11" s="110"/>
      <c r="R11" s="110"/>
      <c r="S11" s="111"/>
      <c r="T11" s="25"/>
      <c r="U11" s="26"/>
      <c r="V11" s="26"/>
      <c r="W11" s="26"/>
      <c r="X11" s="26"/>
      <c r="Y11" s="26"/>
      <c r="Z11" s="26"/>
      <c r="AA11" s="26"/>
      <c r="AB11" s="26"/>
      <c r="AC11" s="26"/>
      <c r="AD11" s="26"/>
      <c r="AE11" s="26"/>
      <c r="AF11" s="26"/>
      <c r="AG11" s="26"/>
      <c r="AH11" s="26"/>
      <c r="AI11" s="26"/>
      <c r="AJ11" s="26"/>
      <c r="AK11" s="26"/>
      <c r="AL11" s="27"/>
    </row>
    <row r="12" spans="1:38">
      <c r="A12" s="109"/>
      <c r="B12" s="110"/>
      <c r="C12" s="110"/>
      <c r="D12" s="110"/>
      <c r="E12" s="110"/>
      <c r="F12" s="110"/>
      <c r="G12" s="110"/>
      <c r="H12" s="110"/>
      <c r="I12" s="110"/>
      <c r="J12" s="110"/>
      <c r="K12" s="110"/>
      <c r="L12" s="110"/>
      <c r="M12" s="110"/>
      <c r="N12" s="110"/>
      <c r="O12" s="110"/>
      <c r="P12" s="110"/>
      <c r="Q12" s="110"/>
      <c r="R12" s="110"/>
      <c r="S12" s="111"/>
      <c r="T12" s="25"/>
      <c r="U12" s="26"/>
      <c r="V12" s="26"/>
      <c r="W12" s="26"/>
      <c r="X12" s="26"/>
      <c r="Y12" s="26"/>
      <c r="Z12" s="26"/>
      <c r="AA12" s="26"/>
      <c r="AB12" s="26"/>
      <c r="AC12" s="26"/>
      <c r="AD12" s="26"/>
      <c r="AE12" s="26"/>
      <c r="AF12" s="26"/>
      <c r="AG12" s="26"/>
      <c r="AH12" s="26"/>
      <c r="AI12" s="26"/>
      <c r="AJ12" s="26"/>
      <c r="AK12" s="26"/>
      <c r="AL12" s="27"/>
    </row>
    <row r="13" spans="1:38">
      <c r="A13" s="109"/>
      <c r="B13" s="110"/>
      <c r="C13" s="110"/>
      <c r="D13" s="110"/>
      <c r="E13" s="110"/>
      <c r="F13" s="110"/>
      <c r="G13" s="110"/>
      <c r="H13" s="110"/>
      <c r="I13" s="110"/>
      <c r="J13" s="110"/>
      <c r="K13" s="110"/>
      <c r="L13" s="110"/>
      <c r="M13" s="110"/>
      <c r="N13" s="110"/>
      <c r="O13" s="110"/>
      <c r="P13" s="110"/>
      <c r="Q13" s="110"/>
      <c r="R13" s="110"/>
      <c r="S13" s="111"/>
      <c r="T13" s="25"/>
      <c r="U13" s="26"/>
      <c r="V13" s="26"/>
      <c r="W13" s="26"/>
      <c r="X13" s="26"/>
      <c r="Y13" s="26"/>
      <c r="Z13" s="26"/>
      <c r="AA13" s="26"/>
      <c r="AB13" s="26"/>
      <c r="AC13" s="26"/>
      <c r="AD13" s="26"/>
      <c r="AE13" s="26"/>
      <c r="AF13" s="26"/>
      <c r="AG13" s="26"/>
      <c r="AH13" s="26"/>
      <c r="AI13" s="26"/>
      <c r="AJ13" s="26"/>
      <c r="AK13" s="26"/>
      <c r="AL13" s="27"/>
    </row>
    <row r="14" spans="1:38">
      <c r="A14" s="109"/>
      <c r="B14" s="110"/>
      <c r="C14" s="110"/>
      <c r="D14" s="110"/>
      <c r="E14" s="110"/>
      <c r="F14" s="110"/>
      <c r="G14" s="110"/>
      <c r="H14" s="110"/>
      <c r="I14" s="110"/>
      <c r="J14" s="110"/>
      <c r="K14" s="110"/>
      <c r="L14" s="626"/>
      <c r="M14" s="110"/>
      <c r="N14" s="110"/>
      <c r="O14" s="110"/>
      <c r="P14" s="110"/>
      <c r="Q14" s="110"/>
      <c r="R14" s="110"/>
      <c r="S14" s="111"/>
      <c r="T14" s="25"/>
      <c r="U14" s="26"/>
      <c r="V14" s="26"/>
      <c r="W14" s="26"/>
      <c r="X14" s="26"/>
      <c r="Y14" s="26"/>
      <c r="Z14" s="26"/>
      <c r="AA14" s="26"/>
      <c r="AB14" s="26"/>
      <c r="AC14" s="26"/>
      <c r="AD14" s="26"/>
      <c r="AE14" s="26"/>
      <c r="AF14" s="26"/>
      <c r="AG14" s="26"/>
      <c r="AH14" s="26"/>
      <c r="AI14" s="26"/>
      <c r="AJ14" s="26"/>
      <c r="AK14" s="26"/>
      <c r="AL14" s="27"/>
    </row>
    <row r="15" spans="1:38">
      <c r="A15" s="109"/>
      <c r="B15" s="110"/>
      <c r="C15" s="110"/>
      <c r="D15" s="110"/>
      <c r="E15" s="110"/>
      <c r="F15" s="110"/>
      <c r="G15" s="110"/>
      <c r="H15" s="110"/>
      <c r="I15" s="110"/>
      <c r="J15" s="110"/>
      <c r="K15" s="110"/>
      <c r="L15" s="110"/>
      <c r="M15" s="110"/>
      <c r="N15" s="110"/>
      <c r="O15" s="110"/>
      <c r="P15" s="110"/>
      <c r="Q15" s="110"/>
      <c r="R15" s="110"/>
      <c r="S15" s="111"/>
      <c r="T15" s="25"/>
      <c r="U15" s="26"/>
      <c r="V15" s="26"/>
      <c r="W15" s="26"/>
      <c r="X15" s="26"/>
      <c r="Y15" s="26"/>
      <c r="Z15" s="26"/>
      <c r="AA15" s="26"/>
      <c r="AB15" s="26"/>
      <c r="AC15" s="26"/>
      <c r="AD15" s="26"/>
      <c r="AE15" s="26"/>
      <c r="AF15" s="26"/>
      <c r="AG15" s="26"/>
      <c r="AH15" s="26"/>
      <c r="AI15" s="26"/>
      <c r="AJ15" s="26"/>
      <c r="AK15" s="26"/>
      <c r="AL15" s="27"/>
    </row>
    <row r="16" spans="1:38">
      <c r="A16" s="109"/>
      <c r="B16" s="110"/>
      <c r="C16" s="110"/>
      <c r="D16" s="110"/>
      <c r="E16" s="110"/>
      <c r="F16" s="110"/>
      <c r="G16" s="110"/>
      <c r="H16" s="110"/>
      <c r="I16" s="110"/>
      <c r="J16" s="110"/>
      <c r="K16" s="110"/>
      <c r="L16" s="110"/>
      <c r="M16" s="110"/>
      <c r="N16" s="110"/>
      <c r="O16" s="110"/>
      <c r="P16" s="110"/>
      <c r="Q16" s="110"/>
      <c r="R16" s="110"/>
      <c r="S16" s="111"/>
      <c r="T16" s="25"/>
      <c r="U16" s="26"/>
      <c r="V16" s="26"/>
      <c r="W16" s="26"/>
      <c r="X16" s="26"/>
      <c r="Y16" s="26"/>
      <c r="Z16" s="26"/>
      <c r="AA16" s="26"/>
      <c r="AB16" s="26"/>
      <c r="AC16" s="26"/>
      <c r="AD16" s="26"/>
      <c r="AE16" s="26"/>
      <c r="AF16" s="26"/>
      <c r="AG16" s="26"/>
      <c r="AH16" s="26"/>
      <c r="AI16" s="26"/>
      <c r="AJ16" s="26"/>
      <c r="AK16" s="26"/>
      <c r="AL16" s="27"/>
    </row>
    <row r="17" spans="1:38">
      <c r="A17" s="109"/>
      <c r="B17" s="110"/>
      <c r="C17" s="110"/>
      <c r="D17" s="110"/>
      <c r="E17" s="110"/>
      <c r="F17" s="110"/>
      <c r="G17" s="110"/>
      <c r="H17" s="110"/>
      <c r="I17" s="110"/>
      <c r="J17" s="110"/>
      <c r="K17" s="110"/>
      <c r="L17" s="110"/>
      <c r="M17" s="110"/>
      <c r="N17" s="110"/>
      <c r="O17" s="110"/>
      <c r="P17" s="110"/>
      <c r="Q17" s="110"/>
      <c r="R17" s="110"/>
      <c r="S17" s="111"/>
      <c r="T17" s="25"/>
      <c r="U17" s="26"/>
      <c r="V17" s="26"/>
      <c r="W17" s="26"/>
      <c r="X17" s="26"/>
      <c r="Y17" s="26"/>
      <c r="Z17" s="26"/>
      <c r="AA17" s="26"/>
      <c r="AB17" s="26"/>
      <c r="AC17" s="26"/>
      <c r="AD17" s="26"/>
      <c r="AE17" s="26"/>
      <c r="AF17" s="26"/>
      <c r="AG17" s="26"/>
      <c r="AH17" s="26"/>
      <c r="AI17" s="26"/>
      <c r="AJ17" s="26"/>
      <c r="AK17" s="26"/>
      <c r="AL17" s="27"/>
    </row>
    <row r="18" spans="1:38">
      <c r="A18" s="109"/>
      <c r="B18" s="110"/>
      <c r="C18" s="110"/>
      <c r="D18" s="110"/>
      <c r="E18" s="110"/>
      <c r="F18" s="110"/>
      <c r="G18" s="110"/>
      <c r="H18" s="110"/>
      <c r="I18" s="110"/>
      <c r="J18" s="110"/>
      <c r="K18" s="110"/>
      <c r="L18" s="110"/>
      <c r="M18" s="110"/>
      <c r="N18" s="110"/>
      <c r="O18" s="110"/>
      <c r="P18" s="110"/>
      <c r="Q18" s="110"/>
      <c r="R18" s="110"/>
      <c r="S18" s="111"/>
      <c r="T18" s="25"/>
      <c r="U18" s="26"/>
      <c r="V18" s="26"/>
      <c r="W18" s="26"/>
      <c r="X18" s="26"/>
      <c r="Y18" s="26"/>
      <c r="Z18" s="26"/>
      <c r="AA18" s="26"/>
      <c r="AB18" s="26"/>
      <c r="AC18" s="26"/>
      <c r="AD18" s="26"/>
      <c r="AE18" s="26"/>
      <c r="AF18" s="26"/>
      <c r="AG18" s="26"/>
      <c r="AH18" s="26"/>
      <c r="AI18" s="26"/>
      <c r="AJ18" s="26"/>
      <c r="AK18" s="26"/>
      <c r="AL18" s="27"/>
    </row>
    <row r="19" spans="1:38">
      <c r="A19" s="109"/>
      <c r="B19" s="110"/>
      <c r="C19" s="110"/>
      <c r="D19" s="110"/>
      <c r="E19" s="110"/>
      <c r="F19" s="110"/>
      <c r="G19" s="110"/>
      <c r="H19" s="110"/>
      <c r="I19" s="110"/>
      <c r="J19" s="110"/>
      <c r="K19" s="110"/>
      <c r="L19" s="110"/>
      <c r="M19" s="110"/>
      <c r="N19" s="110"/>
      <c r="O19" s="110"/>
      <c r="P19" s="110"/>
      <c r="Q19" s="110"/>
      <c r="R19" s="110"/>
      <c r="S19" s="111"/>
      <c r="T19" s="25"/>
      <c r="U19" s="26"/>
      <c r="V19" s="26"/>
      <c r="W19" s="26"/>
      <c r="X19" s="26"/>
      <c r="Y19" s="26"/>
      <c r="Z19" s="26"/>
      <c r="AA19" s="26"/>
      <c r="AB19" s="26"/>
      <c r="AC19" s="26"/>
      <c r="AD19" s="26"/>
      <c r="AE19" s="26"/>
      <c r="AF19" s="26"/>
      <c r="AG19" s="26"/>
      <c r="AH19" s="26"/>
      <c r="AI19" s="26"/>
      <c r="AJ19" s="26"/>
      <c r="AK19" s="26"/>
      <c r="AL19" s="27"/>
    </row>
    <row r="20" spans="1:38">
      <c r="A20" s="109"/>
      <c r="B20" s="110"/>
      <c r="C20" s="110"/>
      <c r="D20" s="110"/>
      <c r="E20" s="110"/>
      <c r="F20" s="110"/>
      <c r="G20" s="110"/>
      <c r="H20" s="110"/>
      <c r="I20" s="110"/>
      <c r="J20" s="110"/>
      <c r="K20" s="110"/>
      <c r="L20" s="110"/>
      <c r="M20" s="110"/>
      <c r="N20" s="110"/>
      <c r="O20" s="110"/>
      <c r="P20" s="110"/>
      <c r="Q20" s="110"/>
      <c r="R20" s="110"/>
      <c r="S20" s="111"/>
      <c r="T20" s="25"/>
      <c r="U20" s="26"/>
      <c r="V20" s="26"/>
      <c r="W20" s="26"/>
      <c r="X20" s="26"/>
      <c r="Y20" s="26"/>
      <c r="Z20" s="26"/>
      <c r="AA20" s="26"/>
      <c r="AB20" s="26"/>
      <c r="AC20" s="26"/>
      <c r="AD20" s="26"/>
      <c r="AE20" s="26"/>
      <c r="AF20" s="26"/>
      <c r="AG20" s="26"/>
      <c r="AH20" s="26"/>
      <c r="AI20" s="26"/>
      <c r="AJ20" s="26"/>
      <c r="AK20" s="26"/>
      <c r="AL20" s="27"/>
    </row>
    <row r="21" spans="1:38">
      <c r="A21" s="109"/>
      <c r="B21" s="110"/>
      <c r="C21" s="110"/>
      <c r="D21" s="110"/>
      <c r="E21" s="110"/>
      <c r="F21" s="110"/>
      <c r="G21" s="110"/>
      <c r="H21" s="110"/>
      <c r="I21" s="110"/>
      <c r="J21" s="110"/>
      <c r="K21" s="110"/>
      <c r="L21" s="110"/>
      <c r="M21" s="110"/>
      <c r="N21" s="110"/>
      <c r="O21" s="110"/>
      <c r="P21" s="110"/>
      <c r="Q21" s="110"/>
      <c r="R21" s="110"/>
      <c r="S21" s="111"/>
      <c r="T21" s="25"/>
      <c r="U21" s="26"/>
      <c r="V21" s="26"/>
      <c r="W21" s="26"/>
      <c r="X21" s="26"/>
      <c r="Y21" s="26"/>
      <c r="Z21" s="26"/>
      <c r="AA21" s="26"/>
      <c r="AB21" s="26"/>
      <c r="AC21" s="26"/>
      <c r="AD21" s="26"/>
      <c r="AE21" s="26"/>
      <c r="AF21" s="26"/>
      <c r="AG21" s="26"/>
      <c r="AH21" s="26"/>
      <c r="AI21" s="26"/>
      <c r="AJ21" s="26"/>
      <c r="AK21" s="26"/>
      <c r="AL21" s="27"/>
    </row>
    <row r="22" spans="1:38">
      <c r="A22" s="109"/>
      <c r="B22" s="110"/>
      <c r="C22" s="110"/>
      <c r="D22" s="110"/>
      <c r="E22" s="110"/>
      <c r="F22" s="110"/>
      <c r="G22" s="110"/>
      <c r="H22" s="110"/>
      <c r="I22" s="110"/>
      <c r="J22" s="110"/>
      <c r="K22" s="110"/>
      <c r="L22" s="110"/>
      <c r="M22" s="110"/>
      <c r="N22" s="110"/>
      <c r="O22" s="110"/>
      <c r="P22" s="110"/>
      <c r="Q22" s="110"/>
      <c r="R22" s="110"/>
      <c r="S22" s="111"/>
      <c r="T22" s="25"/>
      <c r="U22" s="26"/>
      <c r="V22" s="26"/>
      <c r="W22" s="26"/>
      <c r="X22" s="26"/>
      <c r="Y22" s="26"/>
      <c r="Z22" s="26"/>
      <c r="AA22" s="26"/>
      <c r="AB22" s="26"/>
      <c r="AC22" s="26"/>
      <c r="AD22" s="26"/>
      <c r="AE22" s="26"/>
      <c r="AF22" s="26"/>
      <c r="AG22" s="26"/>
      <c r="AH22" s="26"/>
      <c r="AI22" s="26"/>
      <c r="AJ22" s="26"/>
      <c r="AK22" s="26"/>
      <c r="AL22" s="27"/>
    </row>
    <row r="23" spans="1:38">
      <c r="A23" s="109"/>
      <c r="B23" s="110"/>
      <c r="C23" s="110"/>
      <c r="D23" s="110"/>
      <c r="E23" s="110"/>
      <c r="F23" s="110"/>
      <c r="G23" s="110"/>
      <c r="H23" s="110"/>
      <c r="I23" s="110"/>
      <c r="J23" s="110"/>
      <c r="K23" s="110"/>
      <c r="L23" s="110"/>
      <c r="M23" s="110"/>
      <c r="N23" s="110"/>
      <c r="O23" s="110"/>
      <c r="P23" s="110"/>
      <c r="Q23" s="110"/>
      <c r="R23" s="110"/>
      <c r="S23" s="111"/>
      <c r="T23" s="25"/>
      <c r="U23" s="26"/>
      <c r="V23" s="26"/>
      <c r="W23" s="26"/>
      <c r="X23" s="26"/>
      <c r="Y23" s="26"/>
      <c r="Z23" s="26"/>
      <c r="AA23" s="26"/>
      <c r="AB23" s="26"/>
      <c r="AC23" s="26"/>
      <c r="AD23" s="26"/>
      <c r="AE23" s="26"/>
      <c r="AF23" s="26"/>
      <c r="AG23" s="26"/>
      <c r="AH23" s="26"/>
      <c r="AI23" s="26"/>
      <c r="AJ23" s="26"/>
      <c r="AK23" s="26"/>
      <c r="AL23" s="27"/>
    </row>
    <row r="24" spans="1:38">
      <c r="A24" s="109"/>
      <c r="B24" s="110"/>
      <c r="C24" s="110"/>
      <c r="D24" s="110"/>
      <c r="E24" s="110"/>
      <c r="F24" s="110"/>
      <c r="G24" s="110"/>
      <c r="H24" s="110"/>
      <c r="I24" s="110"/>
      <c r="J24" s="110"/>
      <c r="K24" s="110"/>
      <c r="L24" s="110"/>
      <c r="M24" s="110"/>
      <c r="N24" s="110"/>
      <c r="O24" s="110"/>
      <c r="P24" s="110"/>
      <c r="Q24" s="110"/>
      <c r="R24" s="110"/>
      <c r="S24" s="111"/>
      <c r="T24" s="25"/>
      <c r="U24" s="26"/>
      <c r="V24" s="26"/>
      <c r="W24" s="26"/>
      <c r="X24" s="26"/>
      <c r="Y24" s="26"/>
      <c r="Z24" s="26"/>
      <c r="AA24" s="26"/>
      <c r="AB24" s="26"/>
      <c r="AC24" s="26"/>
      <c r="AD24" s="26"/>
      <c r="AE24" s="26"/>
      <c r="AF24" s="26"/>
      <c r="AG24" s="26"/>
      <c r="AH24" s="26"/>
      <c r="AI24" s="26"/>
      <c r="AJ24" s="26"/>
      <c r="AK24" s="26"/>
      <c r="AL24" s="27"/>
    </row>
    <row r="25" spans="1:38">
      <c r="A25" s="109"/>
      <c r="B25" s="110"/>
      <c r="C25" s="110"/>
      <c r="D25" s="110"/>
      <c r="E25" s="110"/>
      <c r="F25" s="110"/>
      <c r="G25" s="110"/>
      <c r="H25" s="110"/>
      <c r="I25" s="110"/>
      <c r="J25" s="110"/>
      <c r="K25" s="110"/>
      <c r="L25" s="110"/>
      <c r="M25" s="110"/>
      <c r="N25" s="110"/>
      <c r="O25" s="110"/>
      <c r="P25" s="110"/>
      <c r="Q25" s="110"/>
      <c r="R25" s="110"/>
      <c r="S25" s="111"/>
      <c r="T25" s="25"/>
      <c r="U25" s="26"/>
      <c r="V25" s="26"/>
      <c r="W25" s="26"/>
      <c r="X25" s="26"/>
      <c r="Y25" s="26"/>
      <c r="Z25" s="26"/>
      <c r="AA25" s="26"/>
      <c r="AB25" s="26"/>
      <c r="AC25" s="26"/>
      <c r="AD25" s="26"/>
      <c r="AE25" s="26"/>
      <c r="AF25" s="26"/>
      <c r="AG25" s="26"/>
      <c r="AH25" s="26"/>
      <c r="AI25" s="26"/>
      <c r="AJ25" s="26"/>
      <c r="AK25" s="26"/>
      <c r="AL25" s="27"/>
    </row>
    <row r="26" spans="1:38">
      <c r="A26" s="109"/>
      <c r="B26" s="110"/>
      <c r="C26" s="110"/>
      <c r="D26" s="110"/>
      <c r="E26" s="110"/>
      <c r="F26" s="110"/>
      <c r="G26" s="110"/>
      <c r="H26" s="110"/>
      <c r="I26" s="110"/>
      <c r="J26" s="110"/>
      <c r="K26" s="110"/>
      <c r="L26" s="110"/>
      <c r="M26" s="110"/>
      <c r="N26" s="110"/>
      <c r="O26" s="110"/>
      <c r="P26" s="110"/>
      <c r="Q26" s="110"/>
      <c r="R26" s="110"/>
      <c r="S26" s="111"/>
      <c r="T26" s="25"/>
      <c r="U26" s="26"/>
      <c r="V26" s="26"/>
      <c r="W26" s="26"/>
      <c r="X26" s="26"/>
      <c r="Y26" s="26"/>
      <c r="Z26" s="26"/>
      <c r="AA26" s="26"/>
      <c r="AB26" s="26"/>
      <c r="AC26" s="26"/>
      <c r="AD26" s="26"/>
      <c r="AE26" s="26"/>
      <c r="AF26" s="26"/>
      <c r="AG26" s="26"/>
      <c r="AH26" s="26"/>
      <c r="AI26" s="26"/>
      <c r="AJ26" s="26"/>
      <c r="AK26" s="26"/>
      <c r="AL26" s="27"/>
    </row>
    <row r="27" spans="1:38">
      <c r="A27" s="109"/>
      <c r="B27" s="110"/>
      <c r="C27" s="110"/>
      <c r="D27" s="110"/>
      <c r="E27" s="110"/>
      <c r="F27" s="110"/>
      <c r="G27" s="110"/>
      <c r="H27" s="110"/>
      <c r="I27" s="110"/>
      <c r="J27" s="110"/>
      <c r="K27" s="110"/>
      <c r="L27" s="110"/>
      <c r="M27" s="110"/>
      <c r="N27" s="110"/>
      <c r="O27" s="110"/>
      <c r="P27" s="110"/>
      <c r="Q27" s="110"/>
      <c r="R27" s="110"/>
      <c r="S27" s="111"/>
      <c r="T27" s="25"/>
      <c r="U27" s="26"/>
      <c r="V27" s="26"/>
      <c r="W27" s="26"/>
      <c r="X27" s="26"/>
      <c r="Y27" s="26"/>
      <c r="Z27" s="26"/>
      <c r="AA27" s="26"/>
      <c r="AB27" s="26"/>
      <c r="AC27" s="26"/>
      <c r="AD27" s="26"/>
      <c r="AE27" s="26"/>
      <c r="AF27" s="26"/>
      <c r="AG27" s="26"/>
      <c r="AH27" s="26"/>
      <c r="AI27" s="26"/>
      <c r="AJ27" s="26"/>
      <c r="AK27" s="26"/>
      <c r="AL27" s="27"/>
    </row>
    <row r="28" spans="1:38">
      <c r="A28" s="109"/>
      <c r="B28" s="110"/>
      <c r="C28" s="110"/>
      <c r="D28" s="110"/>
      <c r="E28" s="110"/>
      <c r="F28" s="110"/>
      <c r="G28" s="110"/>
      <c r="H28" s="110"/>
      <c r="I28" s="110"/>
      <c r="J28" s="110"/>
      <c r="K28" s="110"/>
      <c r="L28" s="110"/>
      <c r="M28" s="110"/>
      <c r="N28" s="110"/>
      <c r="O28" s="110"/>
      <c r="P28" s="110"/>
      <c r="Q28" s="110"/>
      <c r="R28" s="110"/>
      <c r="S28" s="111"/>
      <c r="T28" s="25"/>
      <c r="U28" s="26"/>
      <c r="V28" s="26"/>
      <c r="W28" s="26"/>
      <c r="X28" s="26"/>
      <c r="Y28" s="26"/>
      <c r="Z28" s="26"/>
      <c r="AA28" s="26"/>
      <c r="AB28" s="26"/>
      <c r="AC28" s="26"/>
      <c r="AD28" s="26"/>
      <c r="AE28" s="26"/>
      <c r="AF28" s="26"/>
      <c r="AG28" s="26"/>
      <c r="AH28" s="26"/>
      <c r="AI28" s="26"/>
      <c r="AJ28" s="26"/>
      <c r="AK28" s="26"/>
      <c r="AL28" s="27"/>
    </row>
    <row r="29" spans="1:38">
      <c r="A29" s="109"/>
      <c r="B29" s="110"/>
      <c r="C29" s="110"/>
      <c r="D29" s="110"/>
      <c r="E29" s="110"/>
      <c r="F29" s="110"/>
      <c r="G29" s="110"/>
      <c r="H29" s="110"/>
      <c r="I29" s="110"/>
      <c r="J29" s="110"/>
      <c r="K29" s="110"/>
      <c r="L29" s="110"/>
      <c r="M29" s="110"/>
      <c r="N29" s="110"/>
      <c r="O29" s="110"/>
      <c r="P29" s="110"/>
      <c r="Q29" s="110"/>
      <c r="R29" s="110"/>
      <c r="S29" s="111"/>
      <c r="T29" s="25"/>
      <c r="U29" s="26"/>
      <c r="V29" s="26"/>
      <c r="W29" s="26"/>
      <c r="X29" s="26"/>
      <c r="Y29" s="26"/>
      <c r="Z29" s="26"/>
      <c r="AA29" s="26"/>
      <c r="AB29" s="26"/>
      <c r="AC29" s="26"/>
      <c r="AD29" s="26"/>
      <c r="AE29" s="26"/>
      <c r="AF29" s="26"/>
      <c r="AG29" s="26"/>
      <c r="AH29" s="26"/>
      <c r="AI29" s="26"/>
      <c r="AJ29" s="26"/>
      <c r="AK29" s="26"/>
      <c r="AL29" s="27"/>
    </row>
    <row r="30" spans="1:38">
      <c r="A30" s="109"/>
      <c r="B30" s="110"/>
      <c r="C30" s="110"/>
      <c r="D30" s="110"/>
      <c r="E30" s="110"/>
      <c r="F30" s="110"/>
      <c r="G30" s="110"/>
      <c r="H30" s="110"/>
      <c r="I30" s="110"/>
      <c r="J30" s="110"/>
      <c r="K30" s="110"/>
      <c r="L30" s="110"/>
      <c r="M30" s="110"/>
      <c r="N30" s="110"/>
      <c r="O30" s="110"/>
      <c r="P30" s="110"/>
      <c r="Q30" s="110"/>
      <c r="R30" s="110"/>
      <c r="S30" s="111"/>
      <c r="T30" s="25"/>
      <c r="U30" s="26"/>
      <c r="V30" s="26"/>
      <c r="W30" s="26"/>
      <c r="X30" s="26"/>
      <c r="Y30" s="26"/>
      <c r="Z30" s="26"/>
      <c r="AA30" s="26"/>
      <c r="AB30" s="26"/>
      <c r="AC30" s="26"/>
      <c r="AD30" s="26"/>
      <c r="AE30" s="26"/>
      <c r="AF30" s="26"/>
      <c r="AG30" s="26"/>
      <c r="AH30" s="26"/>
      <c r="AI30" s="26"/>
      <c r="AJ30" s="26"/>
      <c r="AK30" s="26"/>
      <c r="AL30" s="27"/>
    </row>
    <row r="31" spans="1:38">
      <c r="A31" s="109"/>
      <c r="B31" s="110"/>
      <c r="C31" s="110"/>
      <c r="D31" s="110"/>
      <c r="E31" s="110"/>
      <c r="F31" s="110"/>
      <c r="G31" s="110"/>
      <c r="H31" s="110"/>
      <c r="I31" s="110"/>
      <c r="J31" s="110"/>
      <c r="K31" s="110"/>
      <c r="L31" s="110"/>
      <c r="M31" s="110"/>
      <c r="N31" s="110"/>
      <c r="O31" s="110"/>
      <c r="P31" s="110"/>
      <c r="Q31" s="110"/>
      <c r="R31" s="110"/>
      <c r="S31" s="111"/>
      <c r="T31" s="25"/>
      <c r="U31" s="26"/>
      <c r="V31" s="26"/>
      <c r="W31" s="26"/>
      <c r="X31" s="26"/>
      <c r="Y31" s="26"/>
      <c r="Z31" s="26"/>
      <c r="AA31" s="26"/>
      <c r="AB31" s="26"/>
      <c r="AC31" s="26"/>
      <c r="AD31" s="26"/>
      <c r="AE31" s="26"/>
      <c r="AF31" s="26"/>
      <c r="AG31" s="26"/>
      <c r="AH31" s="26"/>
      <c r="AI31" s="26"/>
      <c r="AJ31" s="26"/>
      <c r="AK31" s="26"/>
      <c r="AL31" s="27"/>
    </row>
    <row r="32" spans="1:38">
      <c r="A32" s="109"/>
      <c r="B32" s="110"/>
      <c r="C32" s="110"/>
      <c r="D32" s="110"/>
      <c r="E32" s="110"/>
      <c r="F32" s="110"/>
      <c r="G32" s="110"/>
      <c r="H32" s="110"/>
      <c r="I32" s="110"/>
      <c r="J32" s="110"/>
      <c r="K32" s="110"/>
      <c r="L32" s="110"/>
      <c r="M32" s="110"/>
      <c r="N32" s="110"/>
      <c r="O32" s="110"/>
      <c r="P32" s="110"/>
      <c r="Q32" s="110"/>
      <c r="R32" s="110"/>
      <c r="S32" s="111"/>
      <c r="T32" s="25"/>
      <c r="U32" s="26"/>
      <c r="V32" s="26"/>
      <c r="W32" s="26"/>
      <c r="X32" s="26"/>
      <c r="Y32" s="26"/>
      <c r="Z32" s="26"/>
      <c r="AA32" s="26"/>
      <c r="AB32" s="26"/>
      <c r="AC32" s="26"/>
      <c r="AD32" s="26"/>
      <c r="AE32" s="26"/>
      <c r="AF32" s="26"/>
      <c r="AG32" s="26"/>
      <c r="AH32" s="26"/>
      <c r="AI32" s="26"/>
      <c r="AJ32" s="26"/>
      <c r="AK32" s="26"/>
      <c r="AL32" s="27"/>
    </row>
    <row r="33" spans="1:38">
      <c r="A33" s="109"/>
      <c r="B33" s="110"/>
      <c r="C33" s="110"/>
      <c r="D33" s="110"/>
      <c r="E33" s="110"/>
      <c r="F33" s="110"/>
      <c r="G33" s="110"/>
      <c r="H33" s="110"/>
      <c r="I33" s="110"/>
      <c r="J33" s="110"/>
      <c r="K33" s="110"/>
      <c r="L33" s="110"/>
      <c r="M33" s="110"/>
      <c r="N33" s="110"/>
      <c r="O33" s="110"/>
      <c r="P33" s="110"/>
      <c r="Q33" s="110"/>
      <c r="R33" s="110"/>
      <c r="S33" s="111"/>
      <c r="T33" s="25"/>
      <c r="U33" s="26"/>
      <c r="V33" s="26"/>
      <c r="W33" s="26"/>
      <c r="X33" s="26"/>
      <c r="Y33" s="26"/>
      <c r="Z33" s="26"/>
      <c r="AA33" s="26"/>
      <c r="AB33" s="26"/>
      <c r="AC33" s="26"/>
      <c r="AD33" s="26"/>
      <c r="AE33" s="26"/>
      <c r="AF33" s="26"/>
      <c r="AG33" s="26"/>
      <c r="AH33" s="26"/>
      <c r="AI33" s="26"/>
      <c r="AJ33" s="26"/>
      <c r="AK33" s="26"/>
      <c r="AL33" s="27"/>
    </row>
    <row r="34" spans="1:38">
      <c r="A34" s="109"/>
      <c r="B34" s="110"/>
      <c r="C34" s="110"/>
      <c r="D34" s="110"/>
      <c r="E34" s="110"/>
      <c r="F34" s="110"/>
      <c r="G34" s="110"/>
      <c r="H34" s="110"/>
      <c r="I34" s="110"/>
      <c r="J34" s="110"/>
      <c r="K34" s="110"/>
      <c r="L34" s="110"/>
      <c r="M34" s="110"/>
      <c r="N34" s="110"/>
      <c r="O34" s="110"/>
      <c r="P34" s="110"/>
      <c r="Q34" s="110"/>
      <c r="R34" s="110"/>
      <c r="S34" s="111"/>
      <c r="T34" s="25"/>
      <c r="U34" s="26"/>
      <c r="V34" s="26"/>
      <c r="W34" s="26"/>
      <c r="X34" s="26"/>
      <c r="Y34" s="26"/>
      <c r="Z34" s="26"/>
      <c r="AA34" s="26"/>
      <c r="AB34" s="26"/>
      <c r="AC34" s="26"/>
      <c r="AD34" s="26"/>
      <c r="AE34" s="26"/>
      <c r="AF34" s="26"/>
      <c r="AG34" s="26"/>
      <c r="AH34" s="26"/>
      <c r="AI34" s="26"/>
      <c r="AJ34" s="26"/>
      <c r="AK34" s="26"/>
      <c r="AL34" s="27"/>
    </row>
    <row r="35" spans="1:38">
      <c r="A35" s="109"/>
      <c r="B35" s="110"/>
      <c r="C35" s="110"/>
      <c r="D35" s="110"/>
      <c r="E35" s="110"/>
      <c r="F35" s="110"/>
      <c r="G35" s="110"/>
      <c r="H35" s="110"/>
      <c r="I35" s="110"/>
      <c r="J35" s="110"/>
      <c r="K35" s="110"/>
      <c r="L35" s="110"/>
      <c r="M35" s="110"/>
      <c r="N35" s="110"/>
      <c r="O35" s="110"/>
      <c r="P35" s="110"/>
      <c r="Q35" s="110"/>
      <c r="R35" s="110"/>
      <c r="S35" s="111"/>
      <c r="T35" s="25"/>
      <c r="U35" s="26"/>
      <c r="V35" s="26"/>
      <c r="W35" s="26"/>
      <c r="X35" s="26"/>
      <c r="Y35" s="26"/>
      <c r="Z35" s="26"/>
      <c r="AA35" s="26"/>
      <c r="AB35" s="26"/>
      <c r="AC35" s="26"/>
      <c r="AD35" s="26"/>
      <c r="AE35" s="26"/>
      <c r="AF35" s="26"/>
      <c r="AG35" s="26"/>
      <c r="AH35" s="26"/>
      <c r="AI35" s="26"/>
      <c r="AJ35" s="26"/>
      <c r="AK35" s="26"/>
      <c r="AL35" s="27"/>
    </row>
    <row r="36" spans="1:38">
      <c r="A36" s="109"/>
      <c r="B36" s="110"/>
      <c r="C36" s="110"/>
      <c r="D36" s="110"/>
      <c r="E36" s="110"/>
      <c r="F36" s="110"/>
      <c r="G36" s="110"/>
      <c r="H36" s="110"/>
      <c r="I36" s="110"/>
      <c r="J36" s="110"/>
      <c r="K36" s="110"/>
      <c r="L36" s="110"/>
      <c r="M36" s="110"/>
      <c r="N36" s="110"/>
      <c r="O36" s="110"/>
      <c r="P36" s="110"/>
      <c r="Q36" s="110"/>
      <c r="R36" s="110"/>
      <c r="S36" s="111"/>
      <c r="T36" s="25"/>
      <c r="U36" s="26"/>
      <c r="V36" s="26"/>
      <c r="W36" s="26"/>
      <c r="X36" s="26"/>
      <c r="Y36" s="26"/>
      <c r="Z36" s="26"/>
      <c r="AA36" s="26"/>
      <c r="AB36" s="26"/>
      <c r="AC36" s="26"/>
      <c r="AD36" s="26"/>
      <c r="AE36" s="26"/>
      <c r="AF36" s="26"/>
      <c r="AG36" s="26"/>
      <c r="AH36" s="26"/>
      <c r="AI36" s="26"/>
      <c r="AJ36" s="26"/>
      <c r="AK36" s="26"/>
      <c r="AL36" s="27"/>
    </row>
    <row r="37" spans="1:38">
      <c r="A37" s="109"/>
      <c r="B37" s="110"/>
      <c r="C37" s="110"/>
      <c r="D37" s="110"/>
      <c r="E37" s="110"/>
      <c r="F37" s="110"/>
      <c r="G37" s="110"/>
      <c r="H37" s="110"/>
      <c r="I37" s="110"/>
      <c r="J37" s="110"/>
      <c r="K37" s="110"/>
      <c r="L37" s="110"/>
      <c r="M37" s="110"/>
      <c r="N37" s="110"/>
      <c r="O37" s="110"/>
      <c r="P37" s="110"/>
      <c r="Q37" s="110"/>
      <c r="R37" s="110"/>
      <c r="S37" s="111"/>
      <c r="T37" s="25"/>
      <c r="U37" s="26"/>
      <c r="V37" s="26"/>
      <c r="W37" s="26"/>
      <c r="X37" s="26"/>
      <c r="Y37" s="26"/>
      <c r="Z37" s="26"/>
      <c r="AA37" s="26"/>
      <c r="AB37" s="26"/>
      <c r="AC37" s="26"/>
      <c r="AD37" s="26"/>
      <c r="AE37" s="26"/>
      <c r="AF37" s="26"/>
      <c r="AG37" s="26"/>
      <c r="AH37" s="26"/>
      <c r="AI37" s="26"/>
      <c r="AJ37" s="26"/>
      <c r="AK37" s="26"/>
      <c r="AL37" s="27"/>
    </row>
    <row r="38" spans="1:38">
      <c r="A38" s="109"/>
      <c r="B38" s="110"/>
      <c r="C38" s="110"/>
      <c r="D38" s="110"/>
      <c r="E38" s="110"/>
      <c r="F38" s="110"/>
      <c r="G38" s="110"/>
      <c r="H38" s="110"/>
      <c r="I38" s="110"/>
      <c r="J38" s="110"/>
      <c r="K38" s="110"/>
      <c r="L38" s="110"/>
      <c r="M38" s="110"/>
      <c r="N38" s="110"/>
      <c r="O38" s="110"/>
      <c r="P38" s="110"/>
      <c r="Q38" s="110"/>
      <c r="R38" s="110"/>
      <c r="S38" s="111"/>
      <c r="T38" s="25"/>
      <c r="U38" s="26"/>
      <c r="V38" s="26"/>
      <c r="W38" s="26"/>
      <c r="X38" s="26"/>
      <c r="Y38" s="26"/>
      <c r="Z38" s="26"/>
      <c r="AA38" s="26"/>
      <c r="AB38" s="26"/>
      <c r="AC38" s="26"/>
      <c r="AD38" s="26"/>
      <c r="AE38" s="26"/>
      <c r="AF38" s="26"/>
      <c r="AG38" s="26"/>
      <c r="AH38" s="26"/>
      <c r="AI38" s="26"/>
      <c r="AJ38" s="26"/>
      <c r="AK38" s="26"/>
      <c r="AL38" s="27"/>
    </row>
    <row r="39" spans="1:38">
      <c r="A39" s="109"/>
      <c r="B39" s="110"/>
      <c r="C39" s="110"/>
      <c r="D39" s="110"/>
      <c r="E39" s="110"/>
      <c r="F39" s="110"/>
      <c r="G39" s="110"/>
      <c r="H39" s="110"/>
      <c r="I39" s="110"/>
      <c r="J39" s="110"/>
      <c r="K39" s="110"/>
      <c r="L39" s="110"/>
      <c r="M39" s="110"/>
      <c r="N39" s="110"/>
      <c r="O39" s="110"/>
      <c r="P39" s="110"/>
      <c r="Q39" s="110"/>
      <c r="R39" s="110"/>
      <c r="S39" s="111"/>
      <c r="T39" s="25"/>
      <c r="U39" s="26"/>
      <c r="V39" s="26"/>
      <c r="W39" s="26"/>
      <c r="X39" s="26"/>
      <c r="Y39" s="26"/>
      <c r="Z39" s="26"/>
      <c r="AA39" s="26"/>
      <c r="AB39" s="26"/>
      <c r="AC39" s="26"/>
      <c r="AD39" s="26"/>
      <c r="AE39" s="26"/>
      <c r="AF39" s="26"/>
      <c r="AG39" s="26"/>
      <c r="AH39" s="26"/>
      <c r="AI39" s="26"/>
      <c r="AJ39" s="26"/>
      <c r="AK39" s="26"/>
      <c r="AL39" s="27"/>
    </row>
    <row r="40" spans="1:38">
      <c r="A40" s="109"/>
      <c r="B40" s="110"/>
      <c r="C40" s="110"/>
      <c r="D40" s="110"/>
      <c r="E40" s="110"/>
      <c r="F40" s="110"/>
      <c r="G40" s="110"/>
      <c r="H40" s="110"/>
      <c r="I40" s="110"/>
      <c r="J40" s="110"/>
      <c r="K40" s="110"/>
      <c r="L40" s="110"/>
      <c r="M40" s="110"/>
      <c r="N40" s="110"/>
      <c r="O40" s="110"/>
      <c r="P40" s="110"/>
      <c r="Q40" s="110"/>
      <c r="R40" s="110"/>
      <c r="S40" s="111"/>
      <c r="T40" s="25"/>
      <c r="U40" s="26"/>
      <c r="V40" s="26"/>
      <c r="W40" s="26"/>
      <c r="X40" s="26"/>
      <c r="Y40" s="26"/>
      <c r="Z40" s="26"/>
      <c r="AA40" s="26"/>
      <c r="AB40" s="26"/>
      <c r="AC40" s="26"/>
      <c r="AD40" s="26"/>
      <c r="AE40" s="26"/>
      <c r="AF40" s="26"/>
      <c r="AG40" s="26"/>
      <c r="AH40" s="26"/>
      <c r="AI40" s="26"/>
      <c r="AJ40" s="26"/>
      <c r="AK40" s="26"/>
      <c r="AL40" s="27"/>
    </row>
    <row r="41" spans="1:38">
      <c r="A41" s="109"/>
      <c r="B41" s="110"/>
      <c r="C41" s="110"/>
      <c r="D41" s="110"/>
      <c r="E41" s="110"/>
      <c r="F41" s="110"/>
      <c r="G41" s="110"/>
      <c r="H41" s="110"/>
      <c r="I41" s="110"/>
      <c r="J41" s="110"/>
      <c r="K41" s="110"/>
      <c r="L41" s="110"/>
      <c r="M41" s="110"/>
      <c r="N41" s="110"/>
      <c r="O41" s="110"/>
      <c r="P41" s="110"/>
      <c r="Q41" s="110"/>
      <c r="R41" s="110"/>
      <c r="S41" s="111"/>
      <c r="T41" s="25"/>
      <c r="U41" s="26"/>
      <c r="V41" s="26"/>
      <c r="W41" s="26"/>
      <c r="X41" s="26"/>
      <c r="Y41" s="26"/>
      <c r="Z41" s="26"/>
      <c r="AA41" s="26"/>
      <c r="AB41" s="26"/>
      <c r="AC41" s="26"/>
      <c r="AD41" s="26"/>
      <c r="AE41" s="26"/>
      <c r="AF41" s="26"/>
      <c r="AG41" s="26"/>
      <c r="AH41" s="26"/>
      <c r="AI41" s="26"/>
      <c r="AJ41" s="26"/>
      <c r="AK41" s="26"/>
      <c r="AL41" s="27"/>
    </row>
    <row r="42" spans="1:38">
      <c r="A42" s="109"/>
      <c r="B42" s="110"/>
      <c r="C42" s="110"/>
      <c r="D42" s="110"/>
      <c r="E42" s="110"/>
      <c r="F42" s="110"/>
      <c r="G42" s="110"/>
      <c r="H42" s="110"/>
      <c r="I42" s="110"/>
      <c r="J42" s="110"/>
      <c r="K42" s="110"/>
      <c r="L42" s="110"/>
      <c r="M42" s="110"/>
      <c r="N42" s="110"/>
      <c r="O42" s="110"/>
      <c r="P42" s="110"/>
      <c r="Q42" s="110"/>
      <c r="R42" s="110"/>
      <c r="S42" s="111"/>
      <c r="T42" s="25"/>
      <c r="U42" s="26"/>
      <c r="V42" s="26"/>
      <c r="W42" s="26"/>
      <c r="X42" s="26"/>
      <c r="Y42" s="26"/>
      <c r="Z42" s="26"/>
      <c r="AA42" s="26"/>
      <c r="AB42" s="26"/>
      <c r="AC42" s="26"/>
      <c r="AD42" s="26"/>
      <c r="AE42" s="26"/>
      <c r="AF42" s="26"/>
      <c r="AG42" s="26"/>
      <c r="AH42" s="26"/>
      <c r="AI42" s="26"/>
      <c r="AJ42" s="26"/>
      <c r="AK42" s="26"/>
      <c r="AL42" s="27"/>
    </row>
    <row r="43" spans="1:38">
      <c r="A43" s="109"/>
      <c r="B43" s="110"/>
      <c r="C43" s="110"/>
      <c r="D43" s="110"/>
      <c r="E43" s="110"/>
      <c r="F43" s="110"/>
      <c r="G43" s="110"/>
      <c r="H43" s="110"/>
      <c r="I43" s="110"/>
      <c r="J43" s="110"/>
      <c r="K43" s="110"/>
      <c r="L43" s="110"/>
      <c r="M43" s="110"/>
      <c r="N43" s="110"/>
      <c r="O43" s="110"/>
      <c r="P43" s="110"/>
      <c r="Q43" s="110"/>
      <c r="R43" s="110"/>
      <c r="S43" s="111"/>
      <c r="T43" s="25"/>
      <c r="U43" s="26"/>
      <c r="V43" s="26"/>
      <c r="W43" s="26"/>
      <c r="X43" s="26"/>
      <c r="Y43" s="26"/>
      <c r="Z43" s="26"/>
      <c r="AA43" s="26"/>
      <c r="AB43" s="26"/>
      <c r="AC43" s="26"/>
      <c r="AD43" s="26"/>
      <c r="AE43" s="26"/>
      <c r="AF43" s="26"/>
      <c r="AG43" s="26"/>
      <c r="AH43" s="26"/>
      <c r="AI43" s="26"/>
      <c r="AJ43" s="26"/>
      <c r="AK43" s="26"/>
      <c r="AL43" s="27"/>
    </row>
    <row r="44" spans="1:38">
      <c r="A44" s="109"/>
      <c r="B44" s="110"/>
      <c r="C44" s="110"/>
      <c r="D44" s="110"/>
      <c r="E44" s="110"/>
      <c r="F44" s="110"/>
      <c r="G44" s="110"/>
      <c r="H44" s="110"/>
      <c r="I44" s="110"/>
      <c r="J44" s="110"/>
      <c r="K44" s="110"/>
      <c r="L44" s="110"/>
      <c r="M44" s="110"/>
      <c r="N44" s="110"/>
      <c r="O44" s="110"/>
      <c r="P44" s="110"/>
      <c r="Q44" s="110"/>
      <c r="R44" s="110"/>
      <c r="S44" s="111"/>
      <c r="T44" s="25"/>
      <c r="U44" s="26"/>
      <c r="V44" s="26"/>
      <c r="W44" s="26"/>
      <c r="X44" s="26"/>
      <c r="Y44" s="26"/>
      <c r="Z44" s="26"/>
      <c r="AA44" s="26"/>
      <c r="AB44" s="26"/>
      <c r="AC44" s="26"/>
      <c r="AD44" s="26"/>
      <c r="AE44" s="26"/>
      <c r="AF44" s="26"/>
      <c r="AG44" s="26"/>
      <c r="AH44" s="26"/>
      <c r="AI44" s="26"/>
      <c r="AJ44" s="26"/>
      <c r="AK44" s="26"/>
      <c r="AL44" s="27"/>
    </row>
    <row r="45" spans="1:38">
      <c r="A45" s="109"/>
      <c r="B45" s="110"/>
      <c r="C45" s="110"/>
      <c r="D45" s="110"/>
      <c r="E45" s="110"/>
      <c r="F45" s="110"/>
      <c r="G45" s="110"/>
      <c r="H45" s="110"/>
      <c r="I45" s="110"/>
      <c r="J45" s="110"/>
      <c r="K45" s="110"/>
      <c r="L45" s="110"/>
      <c r="M45" s="110"/>
      <c r="N45" s="110"/>
      <c r="O45" s="110"/>
      <c r="P45" s="110"/>
      <c r="Q45" s="110"/>
      <c r="R45" s="110"/>
      <c r="S45" s="111"/>
      <c r="T45" s="25"/>
      <c r="U45" s="26"/>
      <c r="V45" s="26"/>
      <c r="W45" s="26"/>
      <c r="X45" s="26"/>
      <c r="Y45" s="26"/>
      <c r="Z45" s="26"/>
      <c r="AA45" s="26"/>
      <c r="AB45" s="26"/>
      <c r="AC45" s="26"/>
      <c r="AD45" s="26"/>
      <c r="AE45" s="26"/>
      <c r="AF45" s="26"/>
      <c r="AG45" s="26"/>
      <c r="AH45" s="26"/>
      <c r="AI45" s="26"/>
      <c r="AJ45" s="26"/>
      <c r="AK45" s="26"/>
      <c r="AL45" s="27"/>
    </row>
    <row r="46" spans="1:38">
      <c r="A46" s="109"/>
      <c r="B46" s="110"/>
      <c r="C46" s="110"/>
      <c r="D46" s="110"/>
      <c r="E46" s="110"/>
      <c r="F46" s="110"/>
      <c r="G46" s="110"/>
      <c r="H46" s="110"/>
      <c r="I46" s="110"/>
      <c r="J46" s="110"/>
      <c r="K46" s="110"/>
      <c r="L46" s="110"/>
      <c r="M46" s="110"/>
      <c r="N46" s="110"/>
      <c r="O46" s="110"/>
      <c r="P46" s="110"/>
      <c r="Q46" s="110"/>
      <c r="R46" s="110"/>
      <c r="S46" s="111"/>
      <c r="T46" s="25"/>
      <c r="U46" s="26"/>
      <c r="V46" s="26"/>
      <c r="W46" s="26"/>
      <c r="X46" s="26"/>
      <c r="Y46" s="26"/>
      <c r="Z46" s="26"/>
      <c r="AA46" s="26"/>
      <c r="AB46" s="26"/>
      <c r="AC46" s="26"/>
      <c r="AD46" s="26"/>
      <c r="AE46" s="26"/>
      <c r="AF46" s="26"/>
      <c r="AG46" s="26"/>
      <c r="AH46" s="26"/>
      <c r="AI46" s="26"/>
      <c r="AJ46" s="26"/>
      <c r="AK46" s="26"/>
      <c r="AL46" s="27"/>
    </row>
    <row r="47" spans="1:38">
      <c r="A47" s="109"/>
      <c r="B47" s="110"/>
      <c r="C47" s="110"/>
      <c r="D47" s="110"/>
      <c r="E47" s="110"/>
      <c r="F47" s="110"/>
      <c r="G47" s="110"/>
      <c r="H47" s="110"/>
      <c r="I47" s="110"/>
      <c r="J47" s="110"/>
      <c r="K47" s="110"/>
      <c r="L47" s="110"/>
      <c r="M47" s="110"/>
      <c r="N47" s="110"/>
      <c r="O47" s="110"/>
      <c r="P47" s="110"/>
      <c r="Q47" s="110"/>
      <c r="R47" s="110"/>
      <c r="S47" s="111"/>
      <c r="T47" s="25"/>
      <c r="U47" s="26"/>
      <c r="V47" s="26"/>
      <c r="W47" s="26"/>
      <c r="X47" s="26"/>
      <c r="Y47" s="26"/>
      <c r="Z47" s="26"/>
      <c r="AA47" s="26"/>
      <c r="AB47" s="26"/>
      <c r="AC47" s="26"/>
      <c r="AD47" s="26"/>
      <c r="AE47" s="26"/>
      <c r="AF47" s="26"/>
      <c r="AG47" s="26"/>
      <c r="AH47" s="26"/>
      <c r="AI47" s="26"/>
      <c r="AJ47" s="26"/>
      <c r="AK47" s="26"/>
      <c r="AL47" s="27"/>
    </row>
    <row r="48" spans="1:38">
      <c r="A48" s="109"/>
      <c r="B48" s="110"/>
      <c r="C48" s="110"/>
      <c r="D48" s="110"/>
      <c r="E48" s="110"/>
      <c r="F48" s="110"/>
      <c r="G48" s="110"/>
      <c r="H48" s="110"/>
      <c r="I48" s="110"/>
      <c r="J48" s="110"/>
      <c r="K48" s="110"/>
      <c r="L48" s="110"/>
      <c r="M48" s="110"/>
      <c r="N48" s="110"/>
      <c r="O48" s="110"/>
      <c r="P48" s="110"/>
      <c r="Q48" s="110"/>
      <c r="R48" s="110"/>
      <c r="S48" s="111"/>
      <c r="T48" s="25"/>
      <c r="U48" s="26"/>
      <c r="V48" s="26"/>
      <c r="W48" s="26"/>
      <c r="X48" s="26"/>
      <c r="Y48" s="26"/>
      <c r="Z48" s="26"/>
      <c r="AA48" s="26"/>
      <c r="AB48" s="26"/>
      <c r="AC48" s="26"/>
      <c r="AD48" s="26"/>
      <c r="AE48" s="26"/>
      <c r="AF48" s="26"/>
      <c r="AG48" s="26"/>
      <c r="AH48" s="26"/>
      <c r="AI48" s="26"/>
      <c r="AJ48" s="26"/>
      <c r="AK48" s="26"/>
      <c r="AL48" s="27"/>
    </row>
    <row r="49" spans="1:38">
      <c r="A49" s="109"/>
      <c r="B49" s="110"/>
      <c r="C49" s="110"/>
      <c r="D49" s="110"/>
      <c r="E49" s="110"/>
      <c r="F49" s="110"/>
      <c r="G49" s="110"/>
      <c r="H49" s="110"/>
      <c r="I49" s="110"/>
      <c r="J49" s="110"/>
      <c r="K49" s="110"/>
      <c r="L49" s="110"/>
      <c r="M49" s="110"/>
      <c r="N49" s="110"/>
      <c r="O49" s="110"/>
      <c r="P49" s="110"/>
      <c r="Q49" s="110"/>
      <c r="R49" s="110"/>
      <c r="S49" s="111"/>
      <c r="T49" s="25"/>
      <c r="U49" s="26"/>
      <c r="V49" s="26"/>
      <c r="W49" s="26"/>
      <c r="X49" s="26"/>
      <c r="Y49" s="26"/>
      <c r="Z49" s="26"/>
      <c r="AA49" s="26"/>
      <c r="AB49" s="26"/>
      <c r="AC49" s="26"/>
      <c r="AD49" s="26"/>
      <c r="AE49" s="26"/>
      <c r="AF49" s="26"/>
      <c r="AG49" s="26"/>
      <c r="AH49" s="26"/>
      <c r="AI49" s="26"/>
      <c r="AJ49" s="26"/>
      <c r="AK49" s="26"/>
      <c r="AL49" s="27"/>
    </row>
    <row r="50" spans="1:38">
      <c r="A50" s="109"/>
      <c r="B50" s="110"/>
      <c r="C50" s="110"/>
      <c r="D50" s="110"/>
      <c r="E50" s="110"/>
      <c r="F50" s="110"/>
      <c r="G50" s="110"/>
      <c r="H50" s="110"/>
      <c r="I50" s="110"/>
      <c r="J50" s="110"/>
      <c r="K50" s="110"/>
      <c r="L50" s="110"/>
      <c r="M50" s="110"/>
      <c r="N50" s="110"/>
      <c r="O50" s="110"/>
      <c r="P50" s="110"/>
      <c r="Q50" s="110"/>
      <c r="R50" s="110"/>
      <c r="S50" s="111"/>
      <c r="T50" s="25"/>
      <c r="U50" s="26"/>
      <c r="V50" s="26"/>
      <c r="W50" s="26"/>
      <c r="X50" s="26"/>
      <c r="Y50" s="26"/>
      <c r="Z50" s="26"/>
      <c r="AA50" s="26"/>
      <c r="AB50" s="26"/>
      <c r="AC50" s="26"/>
      <c r="AD50" s="26"/>
      <c r="AE50" s="26"/>
      <c r="AF50" s="26"/>
      <c r="AG50" s="26"/>
      <c r="AH50" s="26"/>
      <c r="AI50" s="26"/>
      <c r="AJ50" s="26"/>
      <c r="AK50" s="26"/>
      <c r="AL50" s="27"/>
    </row>
    <row r="51" spans="1:38">
      <c r="A51" s="109"/>
      <c r="B51" s="110"/>
      <c r="C51" s="110"/>
      <c r="D51" s="110"/>
      <c r="E51" s="110"/>
      <c r="F51" s="110"/>
      <c r="G51" s="110"/>
      <c r="H51" s="110"/>
      <c r="I51" s="110"/>
      <c r="J51" s="110"/>
      <c r="K51" s="110"/>
      <c r="L51" s="110"/>
      <c r="M51" s="110"/>
      <c r="N51" s="110"/>
      <c r="O51" s="110"/>
      <c r="P51" s="110"/>
      <c r="Q51" s="110"/>
      <c r="R51" s="110"/>
      <c r="S51" s="111"/>
      <c r="T51" s="25"/>
      <c r="U51" s="26"/>
      <c r="V51" s="26"/>
      <c r="W51" s="26"/>
      <c r="X51" s="26"/>
      <c r="Y51" s="26"/>
      <c r="Z51" s="26"/>
      <c r="AA51" s="26"/>
      <c r="AB51" s="26"/>
      <c r="AC51" s="26"/>
      <c r="AD51" s="26"/>
      <c r="AE51" s="26"/>
      <c r="AF51" s="26"/>
      <c r="AG51" s="26"/>
      <c r="AH51" s="26"/>
      <c r="AI51" s="26"/>
      <c r="AJ51" s="26"/>
      <c r="AK51" s="26"/>
      <c r="AL51" s="27"/>
    </row>
    <row r="52" spans="1:38">
      <c r="A52" s="109"/>
      <c r="B52" s="110"/>
      <c r="C52" s="110"/>
      <c r="D52" s="110"/>
      <c r="E52" s="110"/>
      <c r="F52" s="110"/>
      <c r="G52" s="110"/>
      <c r="H52" s="110"/>
      <c r="I52" s="110"/>
      <c r="J52" s="110"/>
      <c r="K52" s="110"/>
      <c r="L52" s="110"/>
      <c r="M52" s="110"/>
      <c r="N52" s="110"/>
      <c r="O52" s="110"/>
      <c r="P52" s="110"/>
      <c r="Q52" s="110"/>
      <c r="R52" s="110"/>
      <c r="S52" s="111"/>
      <c r="T52" s="25"/>
      <c r="U52" s="26"/>
      <c r="V52" s="26"/>
      <c r="W52" s="26"/>
      <c r="X52" s="26"/>
      <c r="Y52" s="26"/>
      <c r="Z52" s="26"/>
      <c r="AA52" s="26"/>
      <c r="AB52" s="26"/>
      <c r="AC52" s="26"/>
      <c r="AD52" s="26"/>
      <c r="AE52" s="26"/>
      <c r="AF52" s="26"/>
      <c r="AG52" s="26"/>
      <c r="AH52" s="26"/>
      <c r="AI52" s="26"/>
      <c r="AJ52" s="26"/>
      <c r="AK52" s="26"/>
      <c r="AL52" s="27"/>
    </row>
    <row r="53" spans="1:38">
      <c r="A53" s="109"/>
      <c r="B53" s="110"/>
      <c r="C53" s="110"/>
      <c r="D53" s="110"/>
      <c r="E53" s="110"/>
      <c r="F53" s="110"/>
      <c r="G53" s="110"/>
      <c r="H53" s="110"/>
      <c r="I53" s="110"/>
      <c r="J53" s="110"/>
      <c r="K53" s="110"/>
      <c r="L53" s="110"/>
      <c r="M53" s="110"/>
      <c r="N53" s="110"/>
      <c r="O53" s="110"/>
      <c r="P53" s="110"/>
      <c r="Q53" s="110"/>
      <c r="R53" s="110"/>
      <c r="S53" s="111"/>
      <c r="T53" s="25"/>
      <c r="U53" s="26"/>
      <c r="V53" s="26"/>
      <c r="W53" s="26"/>
      <c r="X53" s="26"/>
      <c r="Y53" s="26"/>
      <c r="Z53" s="26"/>
      <c r="AA53" s="26"/>
      <c r="AB53" s="26"/>
      <c r="AC53" s="26"/>
      <c r="AD53" s="26"/>
      <c r="AE53" s="26"/>
      <c r="AF53" s="26"/>
      <c r="AG53" s="26"/>
      <c r="AH53" s="26"/>
      <c r="AI53" s="26"/>
      <c r="AJ53" s="26"/>
      <c r="AK53" s="26"/>
      <c r="AL53" s="27"/>
    </row>
    <row r="54" spans="1:38">
      <c r="A54" s="109"/>
      <c r="B54" s="110"/>
      <c r="C54" s="110"/>
      <c r="D54" s="110"/>
      <c r="E54" s="110"/>
      <c r="F54" s="110"/>
      <c r="G54" s="110"/>
      <c r="H54" s="110"/>
      <c r="I54" s="110"/>
      <c r="J54" s="110"/>
      <c r="K54" s="110"/>
      <c r="L54" s="110"/>
      <c r="M54" s="110"/>
      <c r="N54" s="110"/>
      <c r="O54" s="110"/>
      <c r="P54" s="110"/>
      <c r="Q54" s="110"/>
      <c r="R54" s="110"/>
      <c r="S54" s="111"/>
      <c r="T54" s="25"/>
      <c r="U54" s="26"/>
      <c r="V54" s="26"/>
      <c r="W54" s="26"/>
      <c r="X54" s="26"/>
      <c r="Y54" s="26"/>
      <c r="Z54" s="26"/>
      <c r="AA54" s="26"/>
      <c r="AB54" s="26"/>
      <c r="AC54" s="26"/>
      <c r="AD54" s="26"/>
      <c r="AE54" s="26"/>
      <c r="AF54" s="26"/>
      <c r="AG54" s="26"/>
      <c r="AH54" s="26"/>
      <c r="AI54" s="26"/>
      <c r="AJ54" s="26"/>
      <c r="AK54" s="26"/>
      <c r="AL54" s="27"/>
    </row>
    <row r="55" spans="1:38">
      <c r="A55" s="109"/>
      <c r="B55" s="110"/>
      <c r="C55" s="110"/>
      <c r="D55" s="110"/>
      <c r="E55" s="110"/>
      <c r="F55" s="110"/>
      <c r="G55" s="110"/>
      <c r="H55" s="110"/>
      <c r="I55" s="110"/>
      <c r="J55" s="110"/>
      <c r="K55" s="110"/>
      <c r="L55" s="110"/>
      <c r="M55" s="110"/>
      <c r="N55" s="110"/>
      <c r="O55" s="110"/>
      <c r="P55" s="110"/>
      <c r="Q55" s="110"/>
      <c r="R55" s="110"/>
      <c r="S55" s="111"/>
      <c r="T55" s="25"/>
      <c r="U55" s="26"/>
      <c r="V55" s="26"/>
      <c r="W55" s="26"/>
      <c r="X55" s="26"/>
      <c r="Y55" s="26"/>
      <c r="Z55" s="26"/>
      <c r="AA55" s="26"/>
      <c r="AB55" s="26"/>
      <c r="AC55" s="26"/>
      <c r="AD55" s="26"/>
      <c r="AE55" s="26"/>
      <c r="AF55" s="26"/>
      <c r="AG55" s="26"/>
      <c r="AH55" s="26"/>
      <c r="AI55" s="26"/>
      <c r="AJ55" s="26"/>
      <c r="AK55" s="26"/>
      <c r="AL55" s="27"/>
    </row>
    <row r="56" spans="1:38">
      <c r="A56" s="109"/>
      <c r="B56" s="110"/>
      <c r="C56" s="110"/>
      <c r="D56" s="110"/>
      <c r="E56" s="110"/>
      <c r="F56" s="110"/>
      <c r="G56" s="110"/>
      <c r="H56" s="110"/>
      <c r="I56" s="110"/>
      <c r="J56" s="110"/>
      <c r="K56" s="110"/>
      <c r="L56" s="110"/>
      <c r="M56" s="110"/>
      <c r="N56" s="110"/>
      <c r="O56" s="110"/>
      <c r="P56" s="110"/>
      <c r="Q56" s="110"/>
      <c r="R56" s="110"/>
      <c r="S56" s="111"/>
      <c r="T56" s="25"/>
      <c r="U56" s="26"/>
      <c r="V56" s="26"/>
      <c r="W56" s="26"/>
      <c r="X56" s="26"/>
      <c r="Y56" s="26"/>
      <c r="Z56" s="26"/>
      <c r="AA56" s="26"/>
      <c r="AB56" s="26"/>
      <c r="AC56" s="26"/>
      <c r="AD56" s="26"/>
      <c r="AE56" s="26"/>
      <c r="AF56" s="26"/>
      <c r="AG56" s="26"/>
      <c r="AH56" s="26"/>
      <c r="AI56" s="26"/>
      <c r="AJ56" s="26"/>
      <c r="AK56" s="26"/>
      <c r="AL56" s="27"/>
    </row>
    <row r="57" spans="1:38">
      <c r="A57" s="109"/>
      <c r="B57" s="110"/>
      <c r="C57" s="110"/>
      <c r="D57" s="110"/>
      <c r="E57" s="110"/>
      <c r="F57" s="110"/>
      <c r="G57" s="110"/>
      <c r="H57" s="110"/>
      <c r="I57" s="110"/>
      <c r="J57" s="110"/>
      <c r="K57" s="110"/>
      <c r="L57" s="110"/>
      <c r="M57" s="110"/>
      <c r="N57" s="110"/>
      <c r="O57" s="110"/>
      <c r="P57" s="110"/>
      <c r="Q57" s="110"/>
      <c r="R57" s="110"/>
      <c r="S57" s="111"/>
      <c r="T57" s="25"/>
      <c r="U57" s="26"/>
      <c r="V57" s="26"/>
      <c r="W57" s="26"/>
      <c r="X57" s="26"/>
      <c r="Y57" s="26"/>
      <c r="Z57" s="26"/>
      <c r="AA57" s="26"/>
      <c r="AB57" s="26"/>
      <c r="AC57" s="26"/>
      <c r="AD57" s="26"/>
      <c r="AE57" s="26"/>
      <c r="AF57" s="26"/>
      <c r="AG57" s="26"/>
      <c r="AH57" s="26"/>
      <c r="AI57" s="26"/>
      <c r="AJ57" s="26"/>
      <c r="AK57" s="26"/>
      <c r="AL57" s="27"/>
    </row>
    <row r="58" spans="1:38">
      <c r="A58" s="109"/>
      <c r="B58" s="110"/>
      <c r="C58" s="110"/>
      <c r="D58" s="110"/>
      <c r="E58" s="110"/>
      <c r="F58" s="110"/>
      <c r="G58" s="110"/>
      <c r="H58" s="110"/>
      <c r="I58" s="110"/>
      <c r="J58" s="110"/>
      <c r="K58" s="110"/>
      <c r="L58" s="110"/>
      <c r="M58" s="110"/>
      <c r="N58" s="110"/>
      <c r="O58" s="110"/>
      <c r="P58" s="110"/>
      <c r="Q58" s="110"/>
      <c r="R58" s="110"/>
      <c r="S58" s="111"/>
      <c r="T58" s="25"/>
      <c r="U58" s="26"/>
      <c r="V58" s="26"/>
      <c r="W58" s="26"/>
      <c r="X58" s="26"/>
      <c r="Y58" s="26"/>
      <c r="Z58" s="26"/>
      <c r="AA58" s="26"/>
      <c r="AB58" s="26"/>
      <c r="AC58" s="26"/>
      <c r="AD58" s="26"/>
      <c r="AE58" s="26"/>
      <c r="AF58" s="26"/>
      <c r="AG58" s="26"/>
      <c r="AH58" s="26"/>
      <c r="AI58" s="26"/>
      <c r="AJ58" s="26"/>
      <c r="AK58" s="26"/>
      <c r="AL58" s="27"/>
    </row>
    <row r="59" spans="1:38">
      <c r="A59" s="109"/>
      <c r="B59" s="110"/>
      <c r="C59" s="110"/>
      <c r="D59" s="110"/>
      <c r="E59" s="110"/>
      <c r="F59" s="110"/>
      <c r="G59" s="110"/>
      <c r="H59" s="110"/>
      <c r="I59" s="110"/>
      <c r="J59" s="110"/>
      <c r="K59" s="110"/>
      <c r="L59" s="110"/>
      <c r="M59" s="110"/>
      <c r="N59" s="110"/>
      <c r="O59" s="110"/>
      <c r="P59" s="110"/>
      <c r="Q59" s="110"/>
      <c r="R59" s="110"/>
      <c r="S59" s="111"/>
      <c r="T59" s="25"/>
      <c r="U59" s="26"/>
      <c r="V59" s="26"/>
      <c r="W59" s="26"/>
      <c r="X59" s="26"/>
      <c r="Y59" s="26"/>
      <c r="Z59" s="26"/>
      <c r="AA59" s="26"/>
      <c r="AB59" s="26"/>
      <c r="AC59" s="26"/>
      <c r="AD59" s="26"/>
      <c r="AE59" s="26"/>
      <c r="AF59" s="26"/>
      <c r="AG59" s="26"/>
      <c r="AH59" s="26"/>
      <c r="AI59" s="26"/>
      <c r="AJ59" s="26"/>
      <c r="AK59" s="26"/>
      <c r="AL59" s="27"/>
    </row>
    <row r="60" spans="1:38">
      <c r="A60" s="109"/>
      <c r="B60" s="110"/>
      <c r="C60" s="110"/>
      <c r="D60" s="110"/>
      <c r="E60" s="110"/>
      <c r="F60" s="110"/>
      <c r="G60" s="110"/>
      <c r="H60" s="110"/>
      <c r="I60" s="110"/>
      <c r="J60" s="110"/>
      <c r="K60" s="110"/>
      <c r="L60" s="110"/>
      <c r="M60" s="110"/>
      <c r="N60" s="110"/>
      <c r="O60" s="110"/>
      <c r="P60" s="110"/>
      <c r="Q60" s="110"/>
      <c r="R60" s="110"/>
      <c r="S60" s="111"/>
      <c r="T60" s="25"/>
      <c r="U60" s="26"/>
      <c r="V60" s="26"/>
      <c r="W60" s="26"/>
      <c r="X60" s="26"/>
      <c r="Y60" s="26"/>
      <c r="Z60" s="26"/>
      <c r="AA60" s="26"/>
      <c r="AB60" s="26"/>
      <c r="AC60" s="26"/>
      <c r="AD60" s="26"/>
      <c r="AE60" s="26"/>
      <c r="AF60" s="26"/>
      <c r="AG60" s="26"/>
      <c r="AH60" s="26"/>
      <c r="AI60" s="26"/>
      <c r="AJ60" s="26"/>
      <c r="AK60" s="26"/>
      <c r="AL60" s="27"/>
    </row>
    <row r="61" spans="1:38">
      <c r="A61" s="109"/>
      <c r="B61" s="110"/>
      <c r="C61" s="110"/>
      <c r="D61" s="110"/>
      <c r="E61" s="110"/>
      <c r="F61" s="110"/>
      <c r="G61" s="110"/>
      <c r="H61" s="110"/>
      <c r="I61" s="110"/>
      <c r="J61" s="110"/>
      <c r="K61" s="110"/>
      <c r="L61" s="110"/>
      <c r="M61" s="110"/>
      <c r="N61" s="110"/>
      <c r="O61" s="110"/>
      <c r="P61" s="110"/>
      <c r="Q61" s="110"/>
      <c r="R61" s="110"/>
      <c r="S61" s="111"/>
      <c r="T61" s="25"/>
      <c r="U61" s="26"/>
      <c r="V61" s="26"/>
      <c r="W61" s="26"/>
      <c r="X61" s="26"/>
      <c r="Y61" s="26"/>
      <c r="Z61" s="26"/>
      <c r="AA61" s="26"/>
      <c r="AB61" s="26"/>
      <c r="AC61" s="26"/>
      <c r="AD61" s="26"/>
      <c r="AE61" s="26"/>
      <c r="AF61" s="26"/>
      <c r="AG61" s="26"/>
      <c r="AH61" s="26"/>
      <c r="AI61" s="26"/>
      <c r="AJ61" s="26"/>
      <c r="AK61" s="26"/>
      <c r="AL61" s="27"/>
    </row>
    <row r="62" spans="1:38">
      <c r="A62" s="109"/>
      <c r="B62" s="110"/>
      <c r="C62" s="110"/>
      <c r="D62" s="110"/>
      <c r="E62" s="110"/>
      <c r="F62" s="110"/>
      <c r="G62" s="110"/>
      <c r="H62" s="110"/>
      <c r="I62" s="110"/>
      <c r="J62" s="110"/>
      <c r="K62" s="110"/>
      <c r="L62" s="110"/>
      <c r="M62" s="110"/>
      <c r="N62" s="110"/>
      <c r="O62" s="110"/>
      <c r="P62" s="110"/>
      <c r="Q62" s="110"/>
      <c r="R62" s="110"/>
      <c r="S62" s="111"/>
      <c r="T62" s="25"/>
      <c r="U62" s="26"/>
      <c r="V62" s="26"/>
      <c r="W62" s="26"/>
      <c r="X62" s="26"/>
      <c r="Y62" s="26"/>
      <c r="Z62" s="26"/>
      <c r="AA62" s="26"/>
      <c r="AB62" s="26"/>
      <c r="AC62" s="26"/>
      <c r="AD62" s="26"/>
      <c r="AE62" s="26"/>
      <c r="AF62" s="26"/>
      <c r="AG62" s="26"/>
      <c r="AH62" s="26"/>
      <c r="AI62" s="26"/>
      <c r="AJ62" s="26"/>
      <c r="AK62" s="26"/>
      <c r="AL62" s="27"/>
    </row>
    <row r="63" spans="1:38">
      <c r="A63" s="112"/>
      <c r="B63" s="113"/>
      <c r="C63" s="113"/>
      <c r="D63" s="113"/>
      <c r="E63" s="113"/>
      <c r="F63" s="113"/>
      <c r="G63" s="113"/>
      <c r="H63" s="113"/>
      <c r="I63" s="113"/>
      <c r="J63" s="113"/>
      <c r="K63" s="113"/>
      <c r="L63" s="113"/>
      <c r="M63" s="113"/>
      <c r="N63" s="113"/>
      <c r="O63" s="113"/>
      <c r="P63" s="113"/>
      <c r="Q63" s="113"/>
      <c r="R63" s="113"/>
      <c r="S63" s="114"/>
      <c r="T63" s="33"/>
      <c r="U63" s="31"/>
      <c r="V63" s="31"/>
      <c r="W63" s="31"/>
      <c r="X63" s="31"/>
      <c r="Y63" s="31"/>
      <c r="Z63" s="31"/>
      <c r="AA63" s="31"/>
      <c r="AB63" s="31"/>
      <c r="AC63" s="31"/>
      <c r="AD63" s="31"/>
      <c r="AE63" s="31"/>
      <c r="AF63" s="31"/>
      <c r="AG63" s="31"/>
      <c r="AH63" s="31"/>
      <c r="AI63" s="31"/>
      <c r="AJ63" s="31"/>
      <c r="AK63" s="31"/>
      <c r="AL63" s="34"/>
    </row>
  </sheetData>
  <sheetProtection algorithmName="SHA-512" hashValue="BnD6WRMjzjWL/4mX0d5EQT8ugYmS2fs6CC1pFYFr/RFmxAW4hKoGH6kE0mvnAWBD5XzQ0BAuKMXVutNJ8LBfwg==" saltValue="ef0RUXnxi+XusYW69vI7vg==" spinCount="100000" sheet="1" scenarios="1" insertHyperlinks="0"/>
  <protectedRanges>
    <protectedRange sqref="T1:AL6 A7:AL63" name="Range1"/>
  </protectedRanges>
  <mergeCells count="4">
    <mergeCell ref="A1:S1"/>
    <mergeCell ref="D3:J3"/>
    <mergeCell ref="O3:S3"/>
    <mergeCell ref="A5:S6"/>
  </mergeCells>
  <phoneticPr fontId="2" type="noConversion"/>
  <hyperlinks>
    <hyperlink ref="A7:D7" location="'Cover Sheet'!A1" display="BACK to COVER SHEET" xr:uid="{00000000-0004-0000-2800-000000000000}"/>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2">
    <tabColor rgb="FFFF9999"/>
  </sheetPr>
  <dimension ref="A1:AL63"/>
  <sheetViews>
    <sheetView showGridLines="0" view="pageBreakPreview" zoomScaleNormal="100" zoomScaleSheetLayoutView="100" workbookViewId="0">
      <selection sqref="A1:S1"/>
    </sheetView>
  </sheetViews>
  <sheetFormatPr baseColWidth="10" defaultColWidth="11.42578125" defaultRowHeight="12.75"/>
  <cols>
    <col min="1" max="3" width="5" customWidth="1"/>
    <col min="4" max="4" width="6.7109375" customWidth="1"/>
    <col min="5" max="38" width="5" customWidth="1"/>
  </cols>
  <sheetData>
    <row r="1" spans="1:38">
      <c r="A1" s="1103" t="s">
        <v>741</v>
      </c>
      <c r="B1" s="1103"/>
      <c r="C1" s="1103"/>
      <c r="D1" s="1103"/>
      <c r="E1" s="1103"/>
      <c r="F1" s="1103"/>
      <c r="G1" s="1103"/>
      <c r="H1" s="1103"/>
      <c r="I1" s="1103"/>
      <c r="J1" s="1103"/>
      <c r="K1" s="1103"/>
      <c r="L1" s="1103"/>
      <c r="M1" s="1103"/>
      <c r="N1" s="1103"/>
      <c r="O1" s="1103"/>
      <c r="P1" s="1103"/>
      <c r="Q1" s="1103"/>
      <c r="R1" s="1103"/>
      <c r="S1" s="1103"/>
      <c r="T1" s="19"/>
      <c r="U1" s="20"/>
      <c r="V1" s="20"/>
      <c r="W1" s="20"/>
      <c r="X1" s="20"/>
      <c r="Y1" s="20"/>
      <c r="Z1" s="20"/>
      <c r="AA1" s="20"/>
      <c r="AB1" s="20"/>
      <c r="AC1" s="20"/>
      <c r="AD1" s="20"/>
      <c r="AE1" s="20"/>
      <c r="AF1" s="20"/>
      <c r="AG1" s="20"/>
      <c r="AH1" s="20"/>
      <c r="AI1" s="20"/>
      <c r="AJ1" s="20"/>
      <c r="AK1" s="20"/>
      <c r="AL1" s="21"/>
    </row>
    <row r="2" spans="1:38">
      <c r="T2" s="25"/>
      <c r="U2" s="26"/>
      <c r="V2" s="26"/>
      <c r="W2" s="26"/>
      <c r="X2" s="26"/>
      <c r="Y2" s="26"/>
      <c r="Z2" s="26"/>
      <c r="AA2" s="26"/>
      <c r="AB2" s="26"/>
      <c r="AC2" s="26"/>
      <c r="AD2" s="26"/>
      <c r="AE2" s="26"/>
      <c r="AF2" s="26"/>
      <c r="AG2" s="26"/>
      <c r="AH2" s="26"/>
      <c r="AI2" s="26"/>
      <c r="AJ2" s="26"/>
      <c r="AK2" s="26"/>
      <c r="AL2" s="27"/>
    </row>
    <row r="3" spans="1:38">
      <c r="A3" t="s">
        <v>39</v>
      </c>
      <c r="D3" s="1173" t="str">
        <f>IF('Cover Sheet'!D14:J14&gt;0,'Cover Sheet'!D14:J14,"")</f>
        <v/>
      </c>
      <c r="E3" s="1173"/>
      <c r="F3" s="1173"/>
      <c r="G3" s="1173"/>
      <c r="H3" s="1173"/>
      <c r="I3" s="1173"/>
      <c r="J3" s="1173"/>
      <c r="K3" t="s">
        <v>40</v>
      </c>
      <c r="O3" s="1173" t="str">
        <f>IF('Cover Sheet'!O14:S14&gt;0,'Cover Sheet'!O14:S14,"")</f>
        <v/>
      </c>
      <c r="P3" s="1173"/>
      <c r="Q3" s="1173"/>
      <c r="R3" s="1173"/>
      <c r="S3" s="1173"/>
      <c r="T3" s="25"/>
      <c r="U3" s="26"/>
      <c r="V3" s="26"/>
      <c r="W3" s="26"/>
      <c r="X3" s="26"/>
      <c r="Y3" s="26"/>
      <c r="Z3" s="26"/>
      <c r="AA3" s="26"/>
      <c r="AB3" s="26"/>
      <c r="AC3" s="26"/>
      <c r="AD3" s="26"/>
      <c r="AE3" s="26"/>
      <c r="AF3" s="26"/>
      <c r="AG3" s="26"/>
      <c r="AH3" s="26"/>
      <c r="AI3" s="26"/>
      <c r="AJ3" s="26"/>
      <c r="AK3" s="26"/>
      <c r="AL3" s="27"/>
    </row>
    <row r="4" spans="1:38">
      <c r="T4" s="25"/>
      <c r="U4" s="26"/>
      <c r="V4" s="26"/>
      <c r="W4" s="26"/>
      <c r="X4" s="26"/>
      <c r="Y4" s="26"/>
      <c r="Z4" s="26"/>
      <c r="AA4" s="26"/>
      <c r="AB4" s="26"/>
      <c r="AC4" s="26"/>
      <c r="AD4" s="26"/>
      <c r="AE4" s="26"/>
      <c r="AF4" s="26"/>
      <c r="AG4" s="26"/>
      <c r="AH4" s="26"/>
      <c r="AI4" s="26"/>
      <c r="AJ4" s="26"/>
      <c r="AK4" s="26"/>
      <c r="AL4" s="27"/>
    </row>
    <row r="5" spans="1:38" ht="12.75" customHeight="1">
      <c r="A5" s="1553" t="s">
        <v>743</v>
      </c>
      <c r="B5" s="1554"/>
      <c r="C5" s="1554"/>
      <c r="D5" s="1554"/>
      <c r="E5" s="1554"/>
      <c r="F5" s="1554"/>
      <c r="G5" s="1554"/>
      <c r="H5" s="1554"/>
      <c r="I5" s="1554"/>
      <c r="J5" s="1554"/>
      <c r="K5" s="1554"/>
      <c r="L5" s="1554"/>
      <c r="M5" s="1554"/>
      <c r="N5" s="1554"/>
      <c r="O5" s="1554"/>
      <c r="P5" s="1554"/>
      <c r="Q5" s="1554"/>
      <c r="R5" s="1554"/>
      <c r="S5" s="1554"/>
      <c r="T5" s="25"/>
      <c r="U5" s="26"/>
      <c r="V5" s="26"/>
      <c r="W5" s="26"/>
      <c r="X5" s="26"/>
      <c r="Y5" s="26"/>
      <c r="Z5" s="26"/>
      <c r="AA5" s="26"/>
      <c r="AB5" s="26"/>
      <c r="AC5" s="26"/>
      <c r="AD5" s="26"/>
      <c r="AE5" s="26"/>
      <c r="AF5" s="26"/>
      <c r="AG5" s="26"/>
      <c r="AH5" s="26"/>
      <c r="AI5" s="26"/>
      <c r="AJ5" s="26"/>
      <c r="AK5" s="26"/>
      <c r="AL5" s="27"/>
    </row>
    <row r="6" spans="1:38">
      <c r="A6" s="1555"/>
      <c r="B6" s="1556"/>
      <c r="C6" s="1556"/>
      <c r="D6" s="1556"/>
      <c r="E6" s="1556"/>
      <c r="F6" s="1556"/>
      <c r="G6" s="1556"/>
      <c r="H6" s="1556"/>
      <c r="I6" s="1556"/>
      <c r="J6" s="1556"/>
      <c r="K6" s="1556"/>
      <c r="L6" s="1556"/>
      <c r="M6" s="1556"/>
      <c r="N6" s="1556"/>
      <c r="O6" s="1556"/>
      <c r="P6" s="1556"/>
      <c r="Q6" s="1556"/>
      <c r="R6" s="1556"/>
      <c r="S6" s="1556"/>
      <c r="T6" s="25"/>
      <c r="U6" s="26"/>
      <c r="V6" s="26"/>
      <c r="W6" s="26"/>
      <c r="X6" s="26"/>
      <c r="Y6" s="26"/>
      <c r="Z6" s="26"/>
      <c r="AA6" s="26"/>
      <c r="AB6" s="26"/>
      <c r="AC6" s="26"/>
      <c r="AD6" s="26"/>
      <c r="AE6" s="26"/>
      <c r="AF6" s="26"/>
      <c r="AG6" s="26"/>
      <c r="AH6" s="26"/>
      <c r="AI6" s="26"/>
      <c r="AJ6" s="26"/>
      <c r="AK6" s="26"/>
      <c r="AL6" s="27"/>
    </row>
    <row r="7" spans="1:38">
      <c r="A7" s="355" t="s">
        <v>226</v>
      </c>
      <c r="B7" s="356"/>
      <c r="C7" s="356"/>
      <c r="D7" s="356"/>
      <c r="E7" s="357"/>
      <c r="F7" s="107"/>
      <c r="G7" s="107"/>
      <c r="H7" s="107"/>
      <c r="I7" s="107"/>
      <c r="J7" s="107"/>
      <c r="K7" s="107"/>
      <c r="L7" s="107"/>
      <c r="M7" s="107"/>
      <c r="N7" s="107"/>
      <c r="O7" s="107"/>
      <c r="P7" s="107"/>
      <c r="Q7" s="107"/>
      <c r="R7" s="107"/>
      <c r="S7" s="108"/>
      <c r="T7" s="25"/>
      <c r="U7" s="26"/>
      <c r="V7" s="26"/>
      <c r="W7" s="26"/>
      <c r="X7" s="26"/>
      <c r="Y7" s="26"/>
      <c r="Z7" s="26"/>
      <c r="AA7" s="26"/>
      <c r="AB7" s="26"/>
      <c r="AC7" s="26"/>
      <c r="AD7" s="26"/>
      <c r="AE7" s="26"/>
      <c r="AF7" s="26"/>
      <c r="AG7" s="26"/>
      <c r="AH7" s="26"/>
      <c r="AI7" s="26"/>
      <c r="AJ7" s="26"/>
      <c r="AK7" s="26"/>
      <c r="AL7" s="27"/>
    </row>
    <row r="8" spans="1:38">
      <c r="A8" s="358"/>
      <c r="B8" s="359"/>
      <c r="C8" s="359"/>
      <c r="D8" s="359"/>
      <c r="E8" s="359"/>
      <c r="F8" s="110"/>
      <c r="G8" s="110"/>
      <c r="H8" s="110"/>
      <c r="I8" s="110"/>
      <c r="J8" s="110"/>
      <c r="K8" s="110"/>
      <c r="L8" s="110"/>
      <c r="M8" s="110"/>
      <c r="N8" s="110"/>
      <c r="O8" s="110"/>
      <c r="P8" s="110"/>
      <c r="Q8" s="110"/>
      <c r="R8" s="110"/>
      <c r="S8" s="111"/>
      <c r="T8" s="25"/>
      <c r="U8" s="26"/>
      <c r="V8" s="26"/>
      <c r="W8" s="26"/>
      <c r="X8" s="26"/>
      <c r="Y8" s="26"/>
      <c r="Z8" s="26"/>
      <c r="AA8" s="26"/>
      <c r="AB8" s="26"/>
      <c r="AC8" s="26"/>
      <c r="AD8" s="26"/>
      <c r="AE8" s="26"/>
      <c r="AF8" s="26"/>
      <c r="AG8" s="26"/>
      <c r="AH8" s="26"/>
      <c r="AI8" s="26"/>
      <c r="AJ8" s="26"/>
      <c r="AK8" s="26"/>
      <c r="AL8" s="27"/>
    </row>
    <row r="9" spans="1:38">
      <c r="A9" s="358"/>
      <c r="B9" s="359"/>
      <c r="C9" s="359"/>
      <c r="D9" s="359"/>
      <c r="E9" s="359"/>
      <c r="F9" s="110"/>
      <c r="G9" s="110"/>
      <c r="H9" s="110"/>
      <c r="I9" s="110"/>
      <c r="J9" s="110"/>
      <c r="K9" s="110"/>
      <c r="L9" s="110"/>
      <c r="M9" s="110"/>
      <c r="N9" s="110"/>
      <c r="O9" s="110"/>
      <c r="P9" s="110"/>
      <c r="Q9" s="110"/>
      <c r="R9" s="110"/>
      <c r="S9" s="111"/>
      <c r="T9" s="25"/>
      <c r="U9" s="26"/>
      <c r="V9" s="26"/>
      <c r="W9" s="26"/>
      <c r="X9" s="26"/>
      <c r="Y9" s="26"/>
      <c r="Z9" s="26"/>
      <c r="AA9" s="26"/>
      <c r="AB9" s="26"/>
      <c r="AC9" s="26"/>
      <c r="AD9" s="26"/>
      <c r="AE9" s="26"/>
      <c r="AF9" s="26"/>
      <c r="AG9" s="26"/>
      <c r="AH9" s="26"/>
      <c r="AI9" s="26"/>
      <c r="AJ9" s="26"/>
      <c r="AK9" s="26"/>
      <c r="AL9" s="27"/>
    </row>
    <row r="10" spans="1:38">
      <c r="A10" s="109"/>
      <c r="B10" s="110"/>
      <c r="C10" s="110"/>
      <c r="D10" s="110"/>
      <c r="E10" s="110"/>
      <c r="F10" s="110"/>
      <c r="G10" s="110"/>
      <c r="H10" s="110"/>
      <c r="I10" s="110"/>
      <c r="J10" s="110"/>
      <c r="K10" s="110"/>
      <c r="L10" s="110"/>
      <c r="M10" s="110"/>
      <c r="N10" s="110"/>
      <c r="O10" s="110"/>
      <c r="P10" s="110"/>
      <c r="Q10" s="110"/>
      <c r="R10" s="110"/>
      <c r="S10" s="111"/>
      <c r="T10" s="25"/>
      <c r="U10" s="26"/>
      <c r="V10" s="26"/>
      <c r="W10" s="26"/>
      <c r="X10" s="26"/>
      <c r="Y10" s="26"/>
      <c r="Z10" s="26"/>
      <c r="AA10" s="26"/>
      <c r="AB10" s="26"/>
      <c r="AC10" s="26"/>
      <c r="AD10" s="26"/>
      <c r="AE10" s="26"/>
      <c r="AF10" s="26"/>
      <c r="AG10" s="26"/>
      <c r="AH10" s="26"/>
      <c r="AI10" s="26"/>
      <c r="AJ10" s="26"/>
      <c r="AK10" s="26"/>
      <c r="AL10" s="27"/>
    </row>
    <row r="11" spans="1:38">
      <c r="A11" s="109"/>
      <c r="B11" s="110"/>
      <c r="C11" s="110"/>
      <c r="D11" s="110"/>
      <c r="E11" s="110"/>
      <c r="F11" s="110"/>
      <c r="G11" s="110"/>
      <c r="H11" s="110"/>
      <c r="I11" s="110"/>
      <c r="J11" s="110"/>
      <c r="K11" s="110"/>
      <c r="L11" s="110"/>
      <c r="M11" s="110"/>
      <c r="N11" s="110"/>
      <c r="O11" s="110"/>
      <c r="P11" s="110"/>
      <c r="Q11" s="110"/>
      <c r="R11" s="110"/>
      <c r="S11" s="111"/>
      <c r="T11" s="25"/>
      <c r="U11" s="26"/>
      <c r="V11" s="26"/>
      <c r="W11" s="26"/>
      <c r="X11" s="26"/>
      <c r="Y11" s="26"/>
      <c r="Z11" s="26"/>
      <c r="AA11" s="26"/>
      <c r="AB11" s="26"/>
      <c r="AC11" s="26"/>
      <c r="AD11" s="26"/>
      <c r="AE11" s="26"/>
      <c r="AF11" s="26"/>
      <c r="AG11" s="26"/>
      <c r="AH11" s="26"/>
      <c r="AI11" s="26"/>
      <c r="AJ11" s="26"/>
      <c r="AK11" s="26"/>
      <c r="AL11" s="27"/>
    </row>
    <row r="12" spans="1:38">
      <c r="A12" s="109"/>
      <c r="B12" s="110"/>
      <c r="C12" s="110"/>
      <c r="D12" s="110"/>
      <c r="E12" s="110"/>
      <c r="F12" s="110"/>
      <c r="G12" s="110"/>
      <c r="H12" s="110"/>
      <c r="I12" s="110"/>
      <c r="J12" s="110"/>
      <c r="K12" s="110"/>
      <c r="L12" s="110"/>
      <c r="M12" s="110"/>
      <c r="N12" s="110"/>
      <c r="O12" s="110"/>
      <c r="P12" s="110"/>
      <c r="Q12" s="110"/>
      <c r="R12" s="110"/>
      <c r="S12" s="111"/>
      <c r="T12" s="25"/>
      <c r="U12" s="26"/>
      <c r="V12" s="26"/>
      <c r="W12" s="26"/>
      <c r="X12" s="26"/>
      <c r="Y12" s="26"/>
      <c r="Z12" s="26"/>
      <c r="AA12" s="26"/>
      <c r="AB12" s="26"/>
      <c r="AC12" s="26"/>
      <c r="AD12" s="26"/>
      <c r="AE12" s="26"/>
      <c r="AF12" s="26"/>
      <c r="AG12" s="26"/>
      <c r="AH12" s="26"/>
      <c r="AI12" s="26"/>
      <c r="AJ12" s="26"/>
      <c r="AK12" s="26"/>
      <c r="AL12" s="27"/>
    </row>
    <row r="13" spans="1:38">
      <c r="A13" s="109"/>
      <c r="B13" s="110"/>
      <c r="C13" s="110"/>
      <c r="D13" s="110"/>
      <c r="E13" s="110"/>
      <c r="F13" s="110"/>
      <c r="G13" s="110"/>
      <c r="H13" s="110"/>
      <c r="I13" s="110"/>
      <c r="J13" s="110"/>
      <c r="K13" s="110"/>
      <c r="L13" s="110"/>
      <c r="M13" s="110"/>
      <c r="N13" s="110"/>
      <c r="O13" s="110"/>
      <c r="P13" s="110"/>
      <c r="Q13" s="110"/>
      <c r="R13" s="110"/>
      <c r="S13" s="111"/>
      <c r="T13" s="25"/>
      <c r="U13" s="26"/>
      <c r="V13" s="26"/>
      <c r="W13" s="26"/>
      <c r="X13" s="26"/>
      <c r="Y13" s="26"/>
      <c r="Z13" s="26"/>
      <c r="AA13" s="26"/>
      <c r="AB13" s="26"/>
      <c r="AC13" s="26"/>
      <c r="AD13" s="26"/>
      <c r="AE13" s="26"/>
      <c r="AF13" s="26"/>
      <c r="AG13" s="26"/>
      <c r="AH13" s="26"/>
      <c r="AI13" s="26"/>
      <c r="AJ13" s="26"/>
      <c r="AK13" s="26"/>
      <c r="AL13" s="27"/>
    </row>
    <row r="14" spans="1:38">
      <c r="A14" s="109"/>
      <c r="B14" s="110"/>
      <c r="C14" s="110"/>
      <c r="D14" s="110"/>
      <c r="E14" s="110"/>
      <c r="F14" s="110"/>
      <c r="G14" s="110"/>
      <c r="H14" s="110"/>
      <c r="I14" s="110"/>
      <c r="J14" s="110"/>
      <c r="K14" s="110"/>
      <c r="L14" s="626"/>
      <c r="M14" s="110"/>
      <c r="N14" s="110"/>
      <c r="O14" s="110"/>
      <c r="P14" s="110"/>
      <c r="Q14" s="110"/>
      <c r="R14" s="110"/>
      <c r="S14" s="111"/>
      <c r="T14" s="25"/>
      <c r="U14" s="26"/>
      <c r="V14" s="26"/>
      <c r="W14" s="26"/>
      <c r="X14" s="26"/>
      <c r="Y14" s="26"/>
      <c r="Z14" s="26"/>
      <c r="AA14" s="26"/>
      <c r="AB14" s="26"/>
      <c r="AC14" s="26"/>
      <c r="AD14" s="26"/>
      <c r="AE14" s="26"/>
      <c r="AF14" s="26"/>
      <c r="AG14" s="26"/>
      <c r="AH14" s="26"/>
      <c r="AI14" s="26"/>
      <c r="AJ14" s="26"/>
      <c r="AK14" s="26"/>
      <c r="AL14" s="27"/>
    </row>
    <row r="15" spans="1:38">
      <c r="A15" s="109"/>
      <c r="B15" s="110"/>
      <c r="C15" s="110"/>
      <c r="D15" s="110"/>
      <c r="E15" s="110"/>
      <c r="F15" s="110"/>
      <c r="G15" s="110"/>
      <c r="H15" s="110"/>
      <c r="I15" s="110"/>
      <c r="J15" s="110"/>
      <c r="K15" s="110"/>
      <c r="L15" s="110"/>
      <c r="M15" s="110"/>
      <c r="N15" s="110"/>
      <c r="O15" s="110"/>
      <c r="P15" s="110"/>
      <c r="Q15" s="110"/>
      <c r="R15" s="110"/>
      <c r="S15" s="111"/>
      <c r="T15" s="25"/>
      <c r="U15" s="26"/>
      <c r="V15" s="26"/>
      <c r="W15" s="26"/>
      <c r="X15" s="26"/>
      <c r="Y15" s="26"/>
      <c r="Z15" s="26"/>
      <c r="AA15" s="26"/>
      <c r="AB15" s="26"/>
      <c r="AC15" s="26"/>
      <c r="AD15" s="26"/>
      <c r="AE15" s="26"/>
      <c r="AF15" s="26"/>
      <c r="AG15" s="26"/>
      <c r="AH15" s="26"/>
      <c r="AI15" s="26"/>
      <c r="AJ15" s="26"/>
      <c r="AK15" s="26"/>
      <c r="AL15" s="27"/>
    </row>
    <row r="16" spans="1:38">
      <c r="A16" s="109"/>
      <c r="B16" s="110"/>
      <c r="C16" s="110"/>
      <c r="D16" s="110"/>
      <c r="E16" s="110"/>
      <c r="F16" s="110"/>
      <c r="G16" s="110"/>
      <c r="H16" s="110"/>
      <c r="I16" s="110"/>
      <c r="J16" s="110"/>
      <c r="K16" s="110"/>
      <c r="L16" s="110"/>
      <c r="M16" s="110"/>
      <c r="N16" s="110"/>
      <c r="O16" s="110"/>
      <c r="P16" s="110"/>
      <c r="Q16" s="110"/>
      <c r="R16" s="110"/>
      <c r="S16" s="111"/>
      <c r="T16" s="25"/>
      <c r="U16" s="26"/>
      <c r="V16" s="26"/>
      <c r="W16" s="26"/>
      <c r="X16" s="26"/>
      <c r="Y16" s="26"/>
      <c r="Z16" s="26"/>
      <c r="AA16" s="26"/>
      <c r="AB16" s="26"/>
      <c r="AC16" s="26"/>
      <c r="AD16" s="26"/>
      <c r="AE16" s="26"/>
      <c r="AF16" s="26"/>
      <c r="AG16" s="26"/>
      <c r="AH16" s="26"/>
      <c r="AI16" s="26"/>
      <c r="AJ16" s="26"/>
      <c r="AK16" s="26"/>
      <c r="AL16" s="27"/>
    </row>
    <row r="17" spans="1:38">
      <c r="A17" s="109"/>
      <c r="B17" s="110"/>
      <c r="C17" s="110"/>
      <c r="D17" s="110"/>
      <c r="E17" s="110"/>
      <c r="F17" s="110"/>
      <c r="G17" s="110"/>
      <c r="H17" s="110"/>
      <c r="I17" s="110"/>
      <c r="J17" s="110"/>
      <c r="K17" s="110"/>
      <c r="L17" s="110"/>
      <c r="M17" s="110"/>
      <c r="N17" s="110"/>
      <c r="O17" s="110"/>
      <c r="P17" s="110"/>
      <c r="Q17" s="110"/>
      <c r="R17" s="110"/>
      <c r="S17" s="111"/>
      <c r="T17" s="25"/>
      <c r="U17" s="26"/>
      <c r="V17" s="26"/>
      <c r="W17" s="26"/>
      <c r="X17" s="26"/>
      <c r="Y17" s="26"/>
      <c r="Z17" s="26"/>
      <c r="AA17" s="26"/>
      <c r="AB17" s="26"/>
      <c r="AC17" s="26"/>
      <c r="AD17" s="26"/>
      <c r="AE17" s="26"/>
      <c r="AF17" s="26"/>
      <c r="AG17" s="26"/>
      <c r="AH17" s="26"/>
      <c r="AI17" s="26"/>
      <c r="AJ17" s="26"/>
      <c r="AK17" s="26"/>
      <c r="AL17" s="27"/>
    </row>
    <row r="18" spans="1:38">
      <c r="A18" s="109"/>
      <c r="B18" s="110"/>
      <c r="C18" s="110"/>
      <c r="D18" s="110"/>
      <c r="E18" s="110"/>
      <c r="F18" s="110"/>
      <c r="G18" s="110"/>
      <c r="H18" s="110"/>
      <c r="I18" s="110"/>
      <c r="J18" s="110"/>
      <c r="K18" s="110"/>
      <c r="L18" s="110"/>
      <c r="M18" s="110"/>
      <c r="N18" s="110"/>
      <c r="O18" s="110"/>
      <c r="P18" s="110"/>
      <c r="Q18" s="110"/>
      <c r="R18" s="110"/>
      <c r="S18" s="111"/>
      <c r="T18" s="25"/>
      <c r="U18" s="26"/>
      <c r="V18" s="26"/>
      <c r="W18" s="26"/>
      <c r="X18" s="26"/>
      <c r="Y18" s="26"/>
      <c r="Z18" s="26"/>
      <c r="AA18" s="26"/>
      <c r="AB18" s="26"/>
      <c r="AC18" s="26"/>
      <c r="AD18" s="26"/>
      <c r="AE18" s="26"/>
      <c r="AF18" s="26"/>
      <c r="AG18" s="26"/>
      <c r="AH18" s="26"/>
      <c r="AI18" s="26"/>
      <c r="AJ18" s="26"/>
      <c r="AK18" s="26"/>
      <c r="AL18" s="27"/>
    </row>
    <row r="19" spans="1:38">
      <c r="A19" s="109"/>
      <c r="B19" s="110"/>
      <c r="C19" s="110"/>
      <c r="D19" s="110"/>
      <c r="E19" s="110"/>
      <c r="F19" s="110"/>
      <c r="G19" s="110"/>
      <c r="H19" s="110"/>
      <c r="I19" s="110"/>
      <c r="J19" s="110"/>
      <c r="K19" s="110"/>
      <c r="L19" s="110"/>
      <c r="M19" s="110"/>
      <c r="N19" s="110"/>
      <c r="O19" s="110"/>
      <c r="P19" s="110"/>
      <c r="Q19" s="110"/>
      <c r="R19" s="110"/>
      <c r="S19" s="111"/>
      <c r="T19" s="25"/>
      <c r="U19" s="26"/>
      <c r="V19" s="26"/>
      <c r="W19" s="26"/>
      <c r="X19" s="26"/>
      <c r="Y19" s="26"/>
      <c r="Z19" s="26"/>
      <c r="AA19" s="26"/>
      <c r="AB19" s="26"/>
      <c r="AC19" s="26"/>
      <c r="AD19" s="26"/>
      <c r="AE19" s="26"/>
      <c r="AF19" s="26"/>
      <c r="AG19" s="26"/>
      <c r="AH19" s="26"/>
      <c r="AI19" s="26"/>
      <c r="AJ19" s="26"/>
      <c r="AK19" s="26"/>
      <c r="AL19" s="27"/>
    </row>
    <row r="20" spans="1:38">
      <c r="A20" s="109"/>
      <c r="B20" s="110"/>
      <c r="C20" s="110"/>
      <c r="D20" s="110"/>
      <c r="E20" s="110"/>
      <c r="F20" s="110"/>
      <c r="G20" s="110"/>
      <c r="H20" s="110"/>
      <c r="I20" s="110"/>
      <c r="J20" s="110"/>
      <c r="K20" s="110"/>
      <c r="L20" s="110"/>
      <c r="M20" s="110"/>
      <c r="N20" s="110"/>
      <c r="O20" s="110"/>
      <c r="P20" s="110"/>
      <c r="Q20" s="110"/>
      <c r="R20" s="110"/>
      <c r="S20" s="111"/>
      <c r="T20" s="25"/>
      <c r="U20" s="26"/>
      <c r="V20" s="26"/>
      <c r="W20" s="26"/>
      <c r="X20" s="26"/>
      <c r="Y20" s="26"/>
      <c r="Z20" s="26"/>
      <c r="AA20" s="26"/>
      <c r="AB20" s="26"/>
      <c r="AC20" s="26"/>
      <c r="AD20" s="26"/>
      <c r="AE20" s="26"/>
      <c r="AF20" s="26"/>
      <c r="AG20" s="26"/>
      <c r="AH20" s="26"/>
      <c r="AI20" s="26"/>
      <c r="AJ20" s="26"/>
      <c r="AK20" s="26"/>
      <c r="AL20" s="27"/>
    </row>
    <row r="21" spans="1:38">
      <c r="A21" s="109"/>
      <c r="B21" s="110"/>
      <c r="C21" s="110"/>
      <c r="D21" s="110"/>
      <c r="E21" s="110"/>
      <c r="F21" s="110"/>
      <c r="G21" s="110"/>
      <c r="H21" s="110"/>
      <c r="I21" s="110"/>
      <c r="J21" s="110"/>
      <c r="K21" s="110"/>
      <c r="L21" s="110"/>
      <c r="M21" s="110"/>
      <c r="N21" s="110"/>
      <c r="O21" s="110"/>
      <c r="P21" s="110"/>
      <c r="Q21" s="110"/>
      <c r="R21" s="110"/>
      <c r="S21" s="111"/>
      <c r="T21" s="25"/>
      <c r="U21" s="26"/>
      <c r="V21" s="26"/>
      <c r="W21" s="26"/>
      <c r="X21" s="26"/>
      <c r="Y21" s="26"/>
      <c r="Z21" s="26"/>
      <c r="AA21" s="26"/>
      <c r="AB21" s="26"/>
      <c r="AC21" s="26"/>
      <c r="AD21" s="26"/>
      <c r="AE21" s="26"/>
      <c r="AF21" s="26"/>
      <c r="AG21" s="26"/>
      <c r="AH21" s="26"/>
      <c r="AI21" s="26"/>
      <c r="AJ21" s="26"/>
      <c r="AK21" s="26"/>
      <c r="AL21" s="27"/>
    </row>
    <row r="22" spans="1:38">
      <c r="A22" s="109"/>
      <c r="B22" s="110"/>
      <c r="C22" s="110"/>
      <c r="D22" s="110"/>
      <c r="E22" s="110"/>
      <c r="F22" s="110"/>
      <c r="G22" s="110"/>
      <c r="H22" s="110"/>
      <c r="I22" s="110"/>
      <c r="J22" s="110"/>
      <c r="K22" s="110"/>
      <c r="L22" s="110"/>
      <c r="M22" s="110"/>
      <c r="N22" s="110"/>
      <c r="O22" s="110"/>
      <c r="P22" s="110"/>
      <c r="Q22" s="110"/>
      <c r="R22" s="110"/>
      <c r="S22" s="111"/>
      <c r="T22" s="25"/>
      <c r="U22" s="26"/>
      <c r="V22" s="26"/>
      <c r="W22" s="26"/>
      <c r="X22" s="26"/>
      <c r="Y22" s="26"/>
      <c r="Z22" s="26"/>
      <c r="AA22" s="26"/>
      <c r="AB22" s="26"/>
      <c r="AC22" s="26"/>
      <c r="AD22" s="26"/>
      <c r="AE22" s="26"/>
      <c r="AF22" s="26"/>
      <c r="AG22" s="26"/>
      <c r="AH22" s="26"/>
      <c r="AI22" s="26"/>
      <c r="AJ22" s="26"/>
      <c r="AK22" s="26"/>
      <c r="AL22" s="27"/>
    </row>
    <row r="23" spans="1:38">
      <c r="A23" s="109"/>
      <c r="B23" s="110"/>
      <c r="C23" s="110"/>
      <c r="D23" s="110"/>
      <c r="E23" s="110"/>
      <c r="F23" s="110"/>
      <c r="G23" s="110"/>
      <c r="H23" s="110"/>
      <c r="I23" s="110"/>
      <c r="J23" s="110"/>
      <c r="K23" s="110"/>
      <c r="L23" s="110"/>
      <c r="M23" s="110"/>
      <c r="N23" s="110"/>
      <c r="O23" s="110"/>
      <c r="P23" s="110"/>
      <c r="Q23" s="110"/>
      <c r="R23" s="110"/>
      <c r="S23" s="111"/>
      <c r="T23" s="25"/>
      <c r="U23" s="26"/>
      <c r="V23" s="26"/>
      <c r="W23" s="26"/>
      <c r="X23" s="26"/>
      <c r="Y23" s="26"/>
      <c r="Z23" s="26"/>
      <c r="AA23" s="26"/>
      <c r="AB23" s="26"/>
      <c r="AC23" s="26"/>
      <c r="AD23" s="26"/>
      <c r="AE23" s="26"/>
      <c r="AF23" s="26"/>
      <c r="AG23" s="26"/>
      <c r="AH23" s="26"/>
      <c r="AI23" s="26"/>
      <c r="AJ23" s="26"/>
      <c r="AK23" s="26"/>
      <c r="AL23" s="27"/>
    </row>
    <row r="24" spans="1:38">
      <c r="A24" s="109"/>
      <c r="B24" s="110"/>
      <c r="C24" s="110"/>
      <c r="D24" s="110"/>
      <c r="E24" s="110"/>
      <c r="F24" s="110"/>
      <c r="G24" s="110"/>
      <c r="H24" s="110"/>
      <c r="I24" s="110"/>
      <c r="J24" s="110"/>
      <c r="K24" s="110"/>
      <c r="L24" s="110"/>
      <c r="M24" s="110"/>
      <c r="N24" s="110"/>
      <c r="O24" s="110"/>
      <c r="P24" s="110"/>
      <c r="Q24" s="110"/>
      <c r="R24" s="110"/>
      <c r="S24" s="111"/>
      <c r="T24" s="25"/>
      <c r="U24" s="26"/>
      <c r="V24" s="26"/>
      <c r="W24" s="26"/>
      <c r="X24" s="26"/>
      <c r="Y24" s="26"/>
      <c r="Z24" s="26"/>
      <c r="AA24" s="26"/>
      <c r="AB24" s="26"/>
      <c r="AC24" s="26"/>
      <c r="AD24" s="26"/>
      <c r="AE24" s="26"/>
      <c r="AF24" s="26"/>
      <c r="AG24" s="26"/>
      <c r="AH24" s="26"/>
      <c r="AI24" s="26"/>
      <c r="AJ24" s="26"/>
      <c r="AK24" s="26"/>
      <c r="AL24" s="27"/>
    </row>
    <row r="25" spans="1:38">
      <c r="A25" s="109"/>
      <c r="B25" s="110"/>
      <c r="C25" s="110"/>
      <c r="D25" s="110"/>
      <c r="E25" s="110"/>
      <c r="F25" s="110"/>
      <c r="G25" s="110"/>
      <c r="H25" s="110"/>
      <c r="I25" s="110"/>
      <c r="J25" s="110"/>
      <c r="K25" s="110"/>
      <c r="L25" s="110"/>
      <c r="M25" s="110"/>
      <c r="N25" s="110"/>
      <c r="O25" s="110"/>
      <c r="P25" s="110"/>
      <c r="Q25" s="110"/>
      <c r="R25" s="110"/>
      <c r="S25" s="111"/>
      <c r="T25" s="25"/>
      <c r="U25" s="26"/>
      <c r="V25" s="26"/>
      <c r="W25" s="26"/>
      <c r="X25" s="26"/>
      <c r="Y25" s="26"/>
      <c r="Z25" s="26"/>
      <c r="AA25" s="26"/>
      <c r="AB25" s="26"/>
      <c r="AC25" s="26"/>
      <c r="AD25" s="26"/>
      <c r="AE25" s="26"/>
      <c r="AF25" s="26"/>
      <c r="AG25" s="26"/>
      <c r="AH25" s="26"/>
      <c r="AI25" s="26"/>
      <c r="AJ25" s="26"/>
      <c r="AK25" s="26"/>
      <c r="AL25" s="27"/>
    </row>
    <row r="26" spans="1:38">
      <c r="A26" s="109"/>
      <c r="B26" s="110"/>
      <c r="C26" s="110"/>
      <c r="D26" s="110"/>
      <c r="E26" s="110"/>
      <c r="F26" s="110"/>
      <c r="G26" s="110"/>
      <c r="H26" s="110"/>
      <c r="I26" s="110"/>
      <c r="J26" s="110"/>
      <c r="K26" s="110"/>
      <c r="L26" s="110"/>
      <c r="M26" s="110"/>
      <c r="N26" s="110"/>
      <c r="O26" s="110"/>
      <c r="P26" s="110"/>
      <c r="Q26" s="110"/>
      <c r="R26" s="110"/>
      <c r="S26" s="111"/>
      <c r="T26" s="25"/>
      <c r="U26" s="26"/>
      <c r="V26" s="26"/>
      <c r="W26" s="26"/>
      <c r="X26" s="26"/>
      <c r="Y26" s="26"/>
      <c r="Z26" s="26"/>
      <c r="AA26" s="26"/>
      <c r="AB26" s="26"/>
      <c r="AC26" s="26"/>
      <c r="AD26" s="26"/>
      <c r="AE26" s="26"/>
      <c r="AF26" s="26"/>
      <c r="AG26" s="26"/>
      <c r="AH26" s="26"/>
      <c r="AI26" s="26"/>
      <c r="AJ26" s="26"/>
      <c r="AK26" s="26"/>
      <c r="AL26" s="27"/>
    </row>
    <row r="27" spans="1:38">
      <c r="A27" s="109"/>
      <c r="B27" s="110"/>
      <c r="C27" s="110"/>
      <c r="D27" s="110"/>
      <c r="E27" s="110"/>
      <c r="F27" s="110"/>
      <c r="G27" s="110"/>
      <c r="H27" s="110"/>
      <c r="I27" s="110"/>
      <c r="J27" s="110"/>
      <c r="K27" s="110"/>
      <c r="L27" s="110"/>
      <c r="M27" s="110"/>
      <c r="N27" s="110"/>
      <c r="O27" s="110"/>
      <c r="P27" s="110"/>
      <c r="Q27" s="110"/>
      <c r="R27" s="110"/>
      <c r="S27" s="111"/>
      <c r="T27" s="25"/>
      <c r="U27" s="26"/>
      <c r="V27" s="26"/>
      <c r="W27" s="26"/>
      <c r="X27" s="26"/>
      <c r="Y27" s="26"/>
      <c r="Z27" s="26"/>
      <c r="AA27" s="26"/>
      <c r="AB27" s="26"/>
      <c r="AC27" s="26"/>
      <c r="AD27" s="26"/>
      <c r="AE27" s="26"/>
      <c r="AF27" s="26"/>
      <c r="AG27" s="26"/>
      <c r="AH27" s="26"/>
      <c r="AI27" s="26"/>
      <c r="AJ27" s="26"/>
      <c r="AK27" s="26"/>
      <c r="AL27" s="27"/>
    </row>
    <row r="28" spans="1:38">
      <c r="A28" s="109"/>
      <c r="B28" s="110"/>
      <c r="C28" s="110"/>
      <c r="D28" s="110"/>
      <c r="E28" s="110"/>
      <c r="F28" s="110"/>
      <c r="G28" s="110"/>
      <c r="H28" s="110"/>
      <c r="I28" s="110"/>
      <c r="J28" s="110"/>
      <c r="K28" s="110"/>
      <c r="L28" s="110"/>
      <c r="M28" s="110"/>
      <c r="N28" s="110"/>
      <c r="O28" s="110"/>
      <c r="P28" s="110"/>
      <c r="Q28" s="110"/>
      <c r="R28" s="110"/>
      <c r="S28" s="111"/>
      <c r="T28" s="25"/>
      <c r="U28" s="26"/>
      <c r="V28" s="26"/>
      <c r="W28" s="26"/>
      <c r="X28" s="26"/>
      <c r="Y28" s="26"/>
      <c r="Z28" s="26"/>
      <c r="AA28" s="26"/>
      <c r="AB28" s="26"/>
      <c r="AC28" s="26"/>
      <c r="AD28" s="26"/>
      <c r="AE28" s="26"/>
      <c r="AF28" s="26"/>
      <c r="AG28" s="26"/>
      <c r="AH28" s="26"/>
      <c r="AI28" s="26"/>
      <c r="AJ28" s="26"/>
      <c r="AK28" s="26"/>
      <c r="AL28" s="27"/>
    </row>
    <row r="29" spans="1:38">
      <c r="A29" s="109"/>
      <c r="B29" s="110"/>
      <c r="C29" s="110"/>
      <c r="D29" s="110"/>
      <c r="E29" s="110"/>
      <c r="F29" s="110"/>
      <c r="G29" s="110"/>
      <c r="H29" s="110"/>
      <c r="I29" s="110"/>
      <c r="J29" s="110"/>
      <c r="K29" s="110"/>
      <c r="L29" s="110"/>
      <c r="M29" s="110"/>
      <c r="N29" s="110"/>
      <c r="O29" s="110"/>
      <c r="P29" s="110"/>
      <c r="Q29" s="110"/>
      <c r="R29" s="110"/>
      <c r="S29" s="111"/>
      <c r="T29" s="25"/>
      <c r="U29" s="26"/>
      <c r="V29" s="26"/>
      <c r="W29" s="26"/>
      <c r="X29" s="26"/>
      <c r="Y29" s="26"/>
      <c r="Z29" s="26"/>
      <c r="AA29" s="26"/>
      <c r="AB29" s="26"/>
      <c r="AC29" s="26"/>
      <c r="AD29" s="26"/>
      <c r="AE29" s="26"/>
      <c r="AF29" s="26"/>
      <c r="AG29" s="26"/>
      <c r="AH29" s="26"/>
      <c r="AI29" s="26"/>
      <c r="AJ29" s="26"/>
      <c r="AK29" s="26"/>
      <c r="AL29" s="27"/>
    </row>
    <row r="30" spans="1:38">
      <c r="A30" s="109"/>
      <c r="B30" s="110"/>
      <c r="C30" s="110"/>
      <c r="D30" s="110"/>
      <c r="E30" s="110"/>
      <c r="F30" s="110"/>
      <c r="G30" s="110"/>
      <c r="H30" s="110"/>
      <c r="I30" s="110"/>
      <c r="J30" s="110"/>
      <c r="K30" s="110"/>
      <c r="L30" s="110"/>
      <c r="M30" s="110"/>
      <c r="N30" s="110"/>
      <c r="O30" s="110"/>
      <c r="P30" s="110"/>
      <c r="Q30" s="110"/>
      <c r="R30" s="110"/>
      <c r="S30" s="111"/>
      <c r="T30" s="25"/>
      <c r="U30" s="26"/>
      <c r="V30" s="26"/>
      <c r="W30" s="26"/>
      <c r="X30" s="26"/>
      <c r="Y30" s="26"/>
      <c r="Z30" s="26"/>
      <c r="AA30" s="26"/>
      <c r="AB30" s="26"/>
      <c r="AC30" s="26"/>
      <c r="AD30" s="26"/>
      <c r="AE30" s="26"/>
      <c r="AF30" s="26"/>
      <c r="AG30" s="26"/>
      <c r="AH30" s="26"/>
      <c r="AI30" s="26"/>
      <c r="AJ30" s="26"/>
      <c r="AK30" s="26"/>
      <c r="AL30" s="27"/>
    </row>
    <row r="31" spans="1:38">
      <c r="A31" s="109"/>
      <c r="B31" s="110"/>
      <c r="C31" s="110"/>
      <c r="D31" s="110"/>
      <c r="E31" s="110"/>
      <c r="F31" s="110"/>
      <c r="G31" s="110"/>
      <c r="H31" s="110"/>
      <c r="I31" s="110"/>
      <c r="J31" s="110"/>
      <c r="K31" s="110"/>
      <c r="L31" s="110"/>
      <c r="M31" s="110"/>
      <c r="N31" s="110"/>
      <c r="O31" s="110"/>
      <c r="P31" s="110"/>
      <c r="Q31" s="110"/>
      <c r="R31" s="110"/>
      <c r="S31" s="111"/>
      <c r="T31" s="25"/>
      <c r="U31" s="26"/>
      <c r="V31" s="26"/>
      <c r="W31" s="26"/>
      <c r="X31" s="26"/>
      <c r="Y31" s="26"/>
      <c r="Z31" s="26"/>
      <c r="AA31" s="26"/>
      <c r="AB31" s="26"/>
      <c r="AC31" s="26"/>
      <c r="AD31" s="26"/>
      <c r="AE31" s="26"/>
      <c r="AF31" s="26"/>
      <c r="AG31" s="26"/>
      <c r="AH31" s="26"/>
      <c r="AI31" s="26"/>
      <c r="AJ31" s="26"/>
      <c r="AK31" s="26"/>
      <c r="AL31" s="27"/>
    </row>
    <row r="32" spans="1:38">
      <c r="A32" s="109"/>
      <c r="B32" s="110"/>
      <c r="C32" s="110"/>
      <c r="D32" s="110"/>
      <c r="E32" s="110"/>
      <c r="F32" s="110"/>
      <c r="G32" s="110"/>
      <c r="H32" s="110"/>
      <c r="I32" s="110"/>
      <c r="J32" s="110"/>
      <c r="K32" s="110"/>
      <c r="L32" s="110"/>
      <c r="M32" s="110"/>
      <c r="N32" s="110"/>
      <c r="O32" s="110"/>
      <c r="P32" s="110"/>
      <c r="Q32" s="110"/>
      <c r="R32" s="110"/>
      <c r="S32" s="111"/>
      <c r="T32" s="25"/>
      <c r="U32" s="26"/>
      <c r="V32" s="26"/>
      <c r="W32" s="26"/>
      <c r="X32" s="26"/>
      <c r="Y32" s="26"/>
      <c r="Z32" s="26"/>
      <c r="AA32" s="26"/>
      <c r="AB32" s="26"/>
      <c r="AC32" s="26"/>
      <c r="AD32" s="26"/>
      <c r="AE32" s="26"/>
      <c r="AF32" s="26"/>
      <c r="AG32" s="26"/>
      <c r="AH32" s="26"/>
      <c r="AI32" s="26"/>
      <c r="AJ32" s="26"/>
      <c r="AK32" s="26"/>
      <c r="AL32" s="27"/>
    </row>
    <row r="33" spans="1:38">
      <c r="A33" s="109"/>
      <c r="B33" s="110"/>
      <c r="C33" s="110"/>
      <c r="D33" s="110"/>
      <c r="E33" s="110"/>
      <c r="F33" s="110"/>
      <c r="G33" s="110"/>
      <c r="H33" s="110"/>
      <c r="I33" s="110"/>
      <c r="J33" s="110"/>
      <c r="K33" s="110"/>
      <c r="L33" s="110"/>
      <c r="M33" s="110"/>
      <c r="N33" s="110"/>
      <c r="O33" s="110"/>
      <c r="P33" s="110"/>
      <c r="Q33" s="110"/>
      <c r="R33" s="110"/>
      <c r="S33" s="111"/>
      <c r="T33" s="25"/>
      <c r="U33" s="26"/>
      <c r="V33" s="26"/>
      <c r="W33" s="26"/>
      <c r="X33" s="26"/>
      <c r="Y33" s="26"/>
      <c r="Z33" s="26"/>
      <c r="AA33" s="26"/>
      <c r="AB33" s="26"/>
      <c r="AC33" s="26"/>
      <c r="AD33" s="26"/>
      <c r="AE33" s="26"/>
      <c r="AF33" s="26"/>
      <c r="AG33" s="26"/>
      <c r="AH33" s="26"/>
      <c r="AI33" s="26"/>
      <c r="AJ33" s="26"/>
      <c r="AK33" s="26"/>
      <c r="AL33" s="27"/>
    </row>
    <row r="34" spans="1:38">
      <c r="A34" s="109"/>
      <c r="B34" s="110"/>
      <c r="C34" s="110"/>
      <c r="D34" s="110"/>
      <c r="E34" s="110"/>
      <c r="F34" s="110"/>
      <c r="G34" s="110"/>
      <c r="H34" s="110"/>
      <c r="I34" s="110"/>
      <c r="J34" s="110"/>
      <c r="K34" s="110"/>
      <c r="L34" s="110"/>
      <c r="M34" s="110"/>
      <c r="N34" s="110"/>
      <c r="O34" s="110"/>
      <c r="P34" s="110"/>
      <c r="Q34" s="110"/>
      <c r="R34" s="110"/>
      <c r="S34" s="111"/>
      <c r="T34" s="25"/>
      <c r="U34" s="26"/>
      <c r="V34" s="26"/>
      <c r="W34" s="26"/>
      <c r="X34" s="26"/>
      <c r="Y34" s="26"/>
      <c r="Z34" s="26"/>
      <c r="AA34" s="26"/>
      <c r="AB34" s="26"/>
      <c r="AC34" s="26"/>
      <c r="AD34" s="26"/>
      <c r="AE34" s="26"/>
      <c r="AF34" s="26"/>
      <c r="AG34" s="26"/>
      <c r="AH34" s="26"/>
      <c r="AI34" s="26"/>
      <c r="AJ34" s="26"/>
      <c r="AK34" s="26"/>
      <c r="AL34" s="27"/>
    </row>
    <row r="35" spans="1:38">
      <c r="A35" s="109"/>
      <c r="B35" s="110"/>
      <c r="C35" s="110"/>
      <c r="D35" s="110"/>
      <c r="E35" s="110"/>
      <c r="F35" s="110"/>
      <c r="G35" s="110"/>
      <c r="H35" s="110"/>
      <c r="I35" s="110"/>
      <c r="J35" s="110"/>
      <c r="K35" s="110"/>
      <c r="L35" s="110"/>
      <c r="M35" s="110"/>
      <c r="N35" s="110"/>
      <c r="O35" s="110"/>
      <c r="P35" s="110"/>
      <c r="Q35" s="110"/>
      <c r="R35" s="110"/>
      <c r="S35" s="111"/>
      <c r="T35" s="25"/>
      <c r="U35" s="26"/>
      <c r="V35" s="26"/>
      <c r="W35" s="26"/>
      <c r="X35" s="26"/>
      <c r="Y35" s="26"/>
      <c r="Z35" s="26"/>
      <c r="AA35" s="26"/>
      <c r="AB35" s="26"/>
      <c r="AC35" s="26"/>
      <c r="AD35" s="26"/>
      <c r="AE35" s="26"/>
      <c r="AF35" s="26"/>
      <c r="AG35" s="26"/>
      <c r="AH35" s="26"/>
      <c r="AI35" s="26"/>
      <c r="AJ35" s="26"/>
      <c r="AK35" s="26"/>
      <c r="AL35" s="27"/>
    </row>
    <row r="36" spans="1:38">
      <c r="A36" s="109"/>
      <c r="B36" s="110"/>
      <c r="C36" s="110"/>
      <c r="D36" s="110"/>
      <c r="E36" s="110"/>
      <c r="F36" s="110"/>
      <c r="G36" s="110"/>
      <c r="H36" s="110"/>
      <c r="I36" s="110"/>
      <c r="J36" s="110"/>
      <c r="K36" s="110"/>
      <c r="L36" s="110"/>
      <c r="M36" s="110"/>
      <c r="N36" s="110"/>
      <c r="O36" s="110"/>
      <c r="P36" s="110"/>
      <c r="Q36" s="110"/>
      <c r="R36" s="110"/>
      <c r="S36" s="111"/>
      <c r="T36" s="25"/>
      <c r="U36" s="26"/>
      <c r="V36" s="26"/>
      <c r="W36" s="26"/>
      <c r="X36" s="26"/>
      <c r="Y36" s="26"/>
      <c r="Z36" s="26"/>
      <c r="AA36" s="26"/>
      <c r="AB36" s="26"/>
      <c r="AC36" s="26"/>
      <c r="AD36" s="26"/>
      <c r="AE36" s="26"/>
      <c r="AF36" s="26"/>
      <c r="AG36" s="26"/>
      <c r="AH36" s="26"/>
      <c r="AI36" s="26"/>
      <c r="AJ36" s="26"/>
      <c r="AK36" s="26"/>
      <c r="AL36" s="27"/>
    </row>
    <row r="37" spans="1:38">
      <c r="A37" s="109"/>
      <c r="B37" s="110"/>
      <c r="C37" s="110"/>
      <c r="D37" s="110"/>
      <c r="E37" s="110"/>
      <c r="F37" s="110"/>
      <c r="G37" s="110"/>
      <c r="H37" s="110"/>
      <c r="I37" s="110"/>
      <c r="J37" s="110"/>
      <c r="K37" s="110"/>
      <c r="L37" s="110"/>
      <c r="M37" s="110"/>
      <c r="N37" s="110"/>
      <c r="O37" s="110"/>
      <c r="P37" s="110"/>
      <c r="Q37" s="110"/>
      <c r="R37" s="110"/>
      <c r="S37" s="111"/>
      <c r="T37" s="25"/>
      <c r="U37" s="26"/>
      <c r="V37" s="26"/>
      <c r="W37" s="26"/>
      <c r="X37" s="26"/>
      <c r="Y37" s="26"/>
      <c r="Z37" s="26"/>
      <c r="AA37" s="26"/>
      <c r="AB37" s="26"/>
      <c r="AC37" s="26"/>
      <c r="AD37" s="26"/>
      <c r="AE37" s="26"/>
      <c r="AF37" s="26"/>
      <c r="AG37" s="26"/>
      <c r="AH37" s="26"/>
      <c r="AI37" s="26"/>
      <c r="AJ37" s="26"/>
      <c r="AK37" s="26"/>
      <c r="AL37" s="27"/>
    </row>
    <row r="38" spans="1:38">
      <c r="A38" s="109"/>
      <c r="B38" s="110"/>
      <c r="C38" s="110"/>
      <c r="D38" s="110"/>
      <c r="E38" s="110"/>
      <c r="F38" s="110"/>
      <c r="G38" s="110"/>
      <c r="H38" s="110"/>
      <c r="I38" s="110"/>
      <c r="J38" s="110"/>
      <c r="K38" s="110"/>
      <c r="L38" s="110"/>
      <c r="M38" s="110"/>
      <c r="N38" s="110"/>
      <c r="O38" s="110"/>
      <c r="P38" s="110"/>
      <c r="Q38" s="110"/>
      <c r="R38" s="110"/>
      <c r="S38" s="111"/>
      <c r="T38" s="25"/>
      <c r="U38" s="26"/>
      <c r="V38" s="26"/>
      <c r="W38" s="26"/>
      <c r="X38" s="26"/>
      <c r="Y38" s="26"/>
      <c r="Z38" s="26"/>
      <c r="AA38" s="26"/>
      <c r="AB38" s="26"/>
      <c r="AC38" s="26"/>
      <c r="AD38" s="26"/>
      <c r="AE38" s="26"/>
      <c r="AF38" s="26"/>
      <c r="AG38" s="26"/>
      <c r="AH38" s="26"/>
      <c r="AI38" s="26"/>
      <c r="AJ38" s="26"/>
      <c r="AK38" s="26"/>
      <c r="AL38" s="27"/>
    </row>
    <row r="39" spans="1:38">
      <c r="A39" s="109"/>
      <c r="B39" s="110"/>
      <c r="C39" s="110"/>
      <c r="D39" s="110"/>
      <c r="E39" s="110"/>
      <c r="F39" s="110"/>
      <c r="G39" s="110"/>
      <c r="H39" s="110"/>
      <c r="I39" s="110"/>
      <c r="J39" s="110"/>
      <c r="K39" s="110"/>
      <c r="L39" s="110"/>
      <c r="M39" s="110"/>
      <c r="N39" s="110"/>
      <c r="O39" s="110"/>
      <c r="P39" s="110"/>
      <c r="Q39" s="110"/>
      <c r="R39" s="110"/>
      <c r="S39" s="111"/>
      <c r="T39" s="25"/>
      <c r="U39" s="26"/>
      <c r="V39" s="26"/>
      <c r="W39" s="26"/>
      <c r="X39" s="26"/>
      <c r="Y39" s="26"/>
      <c r="Z39" s="26"/>
      <c r="AA39" s="26"/>
      <c r="AB39" s="26"/>
      <c r="AC39" s="26"/>
      <c r="AD39" s="26"/>
      <c r="AE39" s="26"/>
      <c r="AF39" s="26"/>
      <c r="AG39" s="26"/>
      <c r="AH39" s="26"/>
      <c r="AI39" s="26"/>
      <c r="AJ39" s="26"/>
      <c r="AK39" s="26"/>
      <c r="AL39" s="27"/>
    </row>
    <row r="40" spans="1:38">
      <c r="A40" s="109"/>
      <c r="B40" s="110"/>
      <c r="C40" s="110"/>
      <c r="D40" s="110"/>
      <c r="E40" s="110"/>
      <c r="F40" s="110"/>
      <c r="G40" s="110"/>
      <c r="H40" s="110"/>
      <c r="I40" s="110"/>
      <c r="J40" s="110"/>
      <c r="K40" s="110"/>
      <c r="L40" s="110"/>
      <c r="M40" s="110"/>
      <c r="N40" s="110"/>
      <c r="O40" s="110"/>
      <c r="P40" s="110"/>
      <c r="Q40" s="110"/>
      <c r="R40" s="110"/>
      <c r="S40" s="111"/>
      <c r="T40" s="25"/>
      <c r="U40" s="26"/>
      <c r="V40" s="26"/>
      <c r="W40" s="26"/>
      <c r="X40" s="26"/>
      <c r="Y40" s="26"/>
      <c r="Z40" s="26"/>
      <c r="AA40" s="26"/>
      <c r="AB40" s="26"/>
      <c r="AC40" s="26"/>
      <c r="AD40" s="26"/>
      <c r="AE40" s="26"/>
      <c r="AF40" s="26"/>
      <c r="AG40" s="26"/>
      <c r="AH40" s="26"/>
      <c r="AI40" s="26"/>
      <c r="AJ40" s="26"/>
      <c r="AK40" s="26"/>
      <c r="AL40" s="27"/>
    </row>
    <row r="41" spans="1:38">
      <c r="A41" s="109"/>
      <c r="B41" s="110"/>
      <c r="C41" s="110"/>
      <c r="D41" s="110"/>
      <c r="E41" s="110"/>
      <c r="F41" s="110"/>
      <c r="G41" s="110"/>
      <c r="H41" s="110"/>
      <c r="I41" s="110"/>
      <c r="J41" s="110"/>
      <c r="K41" s="110"/>
      <c r="L41" s="110"/>
      <c r="M41" s="110"/>
      <c r="N41" s="110"/>
      <c r="O41" s="110"/>
      <c r="P41" s="110"/>
      <c r="Q41" s="110"/>
      <c r="R41" s="110"/>
      <c r="S41" s="111"/>
      <c r="T41" s="25"/>
      <c r="U41" s="26"/>
      <c r="V41" s="26"/>
      <c r="W41" s="26"/>
      <c r="X41" s="26"/>
      <c r="Y41" s="26"/>
      <c r="Z41" s="26"/>
      <c r="AA41" s="26"/>
      <c r="AB41" s="26"/>
      <c r="AC41" s="26"/>
      <c r="AD41" s="26"/>
      <c r="AE41" s="26"/>
      <c r="AF41" s="26"/>
      <c r="AG41" s="26"/>
      <c r="AH41" s="26"/>
      <c r="AI41" s="26"/>
      <c r="AJ41" s="26"/>
      <c r="AK41" s="26"/>
      <c r="AL41" s="27"/>
    </row>
    <row r="42" spans="1:38">
      <c r="A42" s="109"/>
      <c r="B42" s="110"/>
      <c r="C42" s="110"/>
      <c r="D42" s="110"/>
      <c r="E42" s="110"/>
      <c r="F42" s="110"/>
      <c r="G42" s="110"/>
      <c r="H42" s="110"/>
      <c r="I42" s="110"/>
      <c r="J42" s="110"/>
      <c r="K42" s="110"/>
      <c r="L42" s="110"/>
      <c r="M42" s="110"/>
      <c r="N42" s="110"/>
      <c r="O42" s="110"/>
      <c r="P42" s="110"/>
      <c r="Q42" s="110"/>
      <c r="R42" s="110"/>
      <c r="S42" s="111"/>
      <c r="T42" s="25"/>
      <c r="U42" s="26"/>
      <c r="V42" s="26"/>
      <c r="W42" s="26"/>
      <c r="X42" s="26"/>
      <c r="Y42" s="26"/>
      <c r="Z42" s="26"/>
      <c r="AA42" s="26"/>
      <c r="AB42" s="26"/>
      <c r="AC42" s="26"/>
      <c r="AD42" s="26"/>
      <c r="AE42" s="26"/>
      <c r="AF42" s="26"/>
      <c r="AG42" s="26"/>
      <c r="AH42" s="26"/>
      <c r="AI42" s="26"/>
      <c r="AJ42" s="26"/>
      <c r="AK42" s="26"/>
      <c r="AL42" s="27"/>
    </row>
    <row r="43" spans="1:38">
      <c r="A43" s="109"/>
      <c r="B43" s="110"/>
      <c r="C43" s="110"/>
      <c r="D43" s="110"/>
      <c r="E43" s="110"/>
      <c r="F43" s="110"/>
      <c r="G43" s="110"/>
      <c r="H43" s="110"/>
      <c r="I43" s="110"/>
      <c r="J43" s="110"/>
      <c r="K43" s="110"/>
      <c r="L43" s="110"/>
      <c r="M43" s="110"/>
      <c r="N43" s="110"/>
      <c r="O43" s="110"/>
      <c r="P43" s="110"/>
      <c r="Q43" s="110"/>
      <c r="R43" s="110"/>
      <c r="S43" s="111"/>
      <c r="T43" s="25"/>
      <c r="U43" s="26"/>
      <c r="V43" s="26"/>
      <c r="W43" s="26"/>
      <c r="X43" s="26"/>
      <c r="Y43" s="26"/>
      <c r="Z43" s="26"/>
      <c r="AA43" s="26"/>
      <c r="AB43" s="26"/>
      <c r="AC43" s="26"/>
      <c r="AD43" s="26"/>
      <c r="AE43" s="26"/>
      <c r="AF43" s="26"/>
      <c r="AG43" s="26"/>
      <c r="AH43" s="26"/>
      <c r="AI43" s="26"/>
      <c r="AJ43" s="26"/>
      <c r="AK43" s="26"/>
      <c r="AL43" s="27"/>
    </row>
    <row r="44" spans="1:38">
      <c r="A44" s="109"/>
      <c r="B44" s="110"/>
      <c r="C44" s="110"/>
      <c r="D44" s="110"/>
      <c r="E44" s="110"/>
      <c r="F44" s="110"/>
      <c r="G44" s="110"/>
      <c r="H44" s="110"/>
      <c r="I44" s="110"/>
      <c r="J44" s="110"/>
      <c r="K44" s="110"/>
      <c r="L44" s="110"/>
      <c r="M44" s="110"/>
      <c r="N44" s="110"/>
      <c r="O44" s="110"/>
      <c r="P44" s="110"/>
      <c r="Q44" s="110"/>
      <c r="R44" s="110"/>
      <c r="S44" s="111"/>
      <c r="T44" s="25"/>
      <c r="U44" s="26"/>
      <c r="V44" s="26"/>
      <c r="W44" s="26"/>
      <c r="X44" s="26"/>
      <c r="Y44" s="26"/>
      <c r="Z44" s="26"/>
      <c r="AA44" s="26"/>
      <c r="AB44" s="26"/>
      <c r="AC44" s="26"/>
      <c r="AD44" s="26"/>
      <c r="AE44" s="26"/>
      <c r="AF44" s="26"/>
      <c r="AG44" s="26"/>
      <c r="AH44" s="26"/>
      <c r="AI44" s="26"/>
      <c r="AJ44" s="26"/>
      <c r="AK44" s="26"/>
      <c r="AL44" s="27"/>
    </row>
    <row r="45" spans="1:38">
      <c r="A45" s="109"/>
      <c r="B45" s="110"/>
      <c r="C45" s="110"/>
      <c r="D45" s="110"/>
      <c r="E45" s="110"/>
      <c r="F45" s="110"/>
      <c r="G45" s="110"/>
      <c r="H45" s="110"/>
      <c r="I45" s="110"/>
      <c r="J45" s="110"/>
      <c r="K45" s="110"/>
      <c r="L45" s="110"/>
      <c r="M45" s="110"/>
      <c r="N45" s="110"/>
      <c r="O45" s="110"/>
      <c r="P45" s="110"/>
      <c r="Q45" s="110"/>
      <c r="R45" s="110"/>
      <c r="S45" s="111"/>
      <c r="T45" s="25"/>
      <c r="U45" s="26"/>
      <c r="V45" s="26"/>
      <c r="W45" s="26"/>
      <c r="X45" s="26"/>
      <c r="Y45" s="26"/>
      <c r="Z45" s="26"/>
      <c r="AA45" s="26"/>
      <c r="AB45" s="26"/>
      <c r="AC45" s="26"/>
      <c r="AD45" s="26"/>
      <c r="AE45" s="26"/>
      <c r="AF45" s="26"/>
      <c r="AG45" s="26"/>
      <c r="AH45" s="26"/>
      <c r="AI45" s="26"/>
      <c r="AJ45" s="26"/>
      <c r="AK45" s="26"/>
      <c r="AL45" s="27"/>
    </row>
    <row r="46" spans="1:38">
      <c r="A46" s="109"/>
      <c r="B46" s="110"/>
      <c r="C46" s="110"/>
      <c r="D46" s="110"/>
      <c r="E46" s="110"/>
      <c r="F46" s="110"/>
      <c r="G46" s="110"/>
      <c r="H46" s="110"/>
      <c r="I46" s="110"/>
      <c r="J46" s="110"/>
      <c r="K46" s="110"/>
      <c r="L46" s="110"/>
      <c r="M46" s="110"/>
      <c r="N46" s="110"/>
      <c r="O46" s="110"/>
      <c r="P46" s="110"/>
      <c r="Q46" s="110"/>
      <c r="R46" s="110"/>
      <c r="S46" s="111"/>
      <c r="T46" s="25"/>
      <c r="U46" s="26"/>
      <c r="V46" s="26"/>
      <c r="W46" s="26"/>
      <c r="X46" s="26"/>
      <c r="Y46" s="26"/>
      <c r="Z46" s="26"/>
      <c r="AA46" s="26"/>
      <c r="AB46" s="26"/>
      <c r="AC46" s="26"/>
      <c r="AD46" s="26"/>
      <c r="AE46" s="26"/>
      <c r="AF46" s="26"/>
      <c r="AG46" s="26"/>
      <c r="AH46" s="26"/>
      <c r="AI46" s="26"/>
      <c r="AJ46" s="26"/>
      <c r="AK46" s="26"/>
      <c r="AL46" s="27"/>
    </row>
    <row r="47" spans="1:38">
      <c r="A47" s="109"/>
      <c r="B47" s="110"/>
      <c r="C47" s="110"/>
      <c r="D47" s="110"/>
      <c r="E47" s="110"/>
      <c r="F47" s="110"/>
      <c r="G47" s="110"/>
      <c r="H47" s="110"/>
      <c r="I47" s="110"/>
      <c r="J47" s="110"/>
      <c r="K47" s="110"/>
      <c r="L47" s="110"/>
      <c r="M47" s="110"/>
      <c r="N47" s="110"/>
      <c r="O47" s="110"/>
      <c r="P47" s="110"/>
      <c r="Q47" s="110"/>
      <c r="R47" s="110"/>
      <c r="S47" s="111"/>
      <c r="T47" s="25"/>
      <c r="U47" s="26"/>
      <c r="V47" s="26"/>
      <c r="W47" s="26"/>
      <c r="X47" s="26"/>
      <c r="Y47" s="26"/>
      <c r="Z47" s="26"/>
      <c r="AA47" s="26"/>
      <c r="AB47" s="26"/>
      <c r="AC47" s="26"/>
      <c r="AD47" s="26"/>
      <c r="AE47" s="26"/>
      <c r="AF47" s="26"/>
      <c r="AG47" s="26"/>
      <c r="AH47" s="26"/>
      <c r="AI47" s="26"/>
      <c r="AJ47" s="26"/>
      <c r="AK47" s="26"/>
      <c r="AL47" s="27"/>
    </row>
    <row r="48" spans="1:38">
      <c r="A48" s="109"/>
      <c r="B48" s="110"/>
      <c r="C48" s="110"/>
      <c r="D48" s="110"/>
      <c r="E48" s="110"/>
      <c r="F48" s="110"/>
      <c r="G48" s="110"/>
      <c r="H48" s="110"/>
      <c r="I48" s="110"/>
      <c r="J48" s="110"/>
      <c r="K48" s="110"/>
      <c r="L48" s="110"/>
      <c r="M48" s="110"/>
      <c r="N48" s="110"/>
      <c r="O48" s="110"/>
      <c r="P48" s="110"/>
      <c r="Q48" s="110"/>
      <c r="R48" s="110"/>
      <c r="S48" s="111"/>
      <c r="T48" s="25"/>
      <c r="U48" s="26"/>
      <c r="V48" s="26"/>
      <c r="W48" s="26"/>
      <c r="X48" s="26"/>
      <c r="Y48" s="26"/>
      <c r="Z48" s="26"/>
      <c r="AA48" s="26"/>
      <c r="AB48" s="26"/>
      <c r="AC48" s="26"/>
      <c r="AD48" s="26"/>
      <c r="AE48" s="26"/>
      <c r="AF48" s="26"/>
      <c r="AG48" s="26"/>
      <c r="AH48" s="26"/>
      <c r="AI48" s="26"/>
      <c r="AJ48" s="26"/>
      <c r="AK48" s="26"/>
      <c r="AL48" s="27"/>
    </row>
    <row r="49" spans="1:38">
      <c r="A49" s="109"/>
      <c r="B49" s="110"/>
      <c r="C49" s="110"/>
      <c r="D49" s="110"/>
      <c r="E49" s="110"/>
      <c r="F49" s="110"/>
      <c r="G49" s="110"/>
      <c r="H49" s="110"/>
      <c r="I49" s="110"/>
      <c r="J49" s="110"/>
      <c r="K49" s="110"/>
      <c r="L49" s="110"/>
      <c r="M49" s="110"/>
      <c r="N49" s="110"/>
      <c r="O49" s="110"/>
      <c r="P49" s="110"/>
      <c r="Q49" s="110"/>
      <c r="R49" s="110"/>
      <c r="S49" s="111"/>
      <c r="T49" s="25"/>
      <c r="U49" s="26"/>
      <c r="V49" s="26"/>
      <c r="W49" s="26"/>
      <c r="X49" s="26"/>
      <c r="Y49" s="26"/>
      <c r="Z49" s="26"/>
      <c r="AA49" s="26"/>
      <c r="AB49" s="26"/>
      <c r="AC49" s="26"/>
      <c r="AD49" s="26"/>
      <c r="AE49" s="26"/>
      <c r="AF49" s="26"/>
      <c r="AG49" s="26"/>
      <c r="AH49" s="26"/>
      <c r="AI49" s="26"/>
      <c r="AJ49" s="26"/>
      <c r="AK49" s="26"/>
      <c r="AL49" s="27"/>
    </row>
    <row r="50" spans="1:38">
      <c r="A50" s="109"/>
      <c r="B50" s="110"/>
      <c r="C50" s="110"/>
      <c r="D50" s="110"/>
      <c r="E50" s="110"/>
      <c r="F50" s="110"/>
      <c r="G50" s="110"/>
      <c r="H50" s="110"/>
      <c r="I50" s="110"/>
      <c r="J50" s="110"/>
      <c r="K50" s="110"/>
      <c r="L50" s="110"/>
      <c r="M50" s="110"/>
      <c r="N50" s="110"/>
      <c r="O50" s="110"/>
      <c r="P50" s="110"/>
      <c r="Q50" s="110"/>
      <c r="R50" s="110"/>
      <c r="S50" s="111"/>
      <c r="T50" s="25"/>
      <c r="U50" s="26"/>
      <c r="V50" s="26"/>
      <c r="W50" s="26"/>
      <c r="X50" s="26"/>
      <c r="Y50" s="26"/>
      <c r="Z50" s="26"/>
      <c r="AA50" s="26"/>
      <c r="AB50" s="26"/>
      <c r="AC50" s="26"/>
      <c r="AD50" s="26"/>
      <c r="AE50" s="26"/>
      <c r="AF50" s="26"/>
      <c r="AG50" s="26"/>
      <c r="AH50" s="26"/>
      <c r="AI50" s="26"/>
      <c r="AJ50" s="26"/>
      <c r="AK50" s="26"/>
      <c r="AL50" s="27"/>
    </row>
    <row r="51" spans="1:38">
      <c r="A51" s="109"/>
      <c r="B51" s="110"/>
      <c r="C51" s="110"/>
      <c r="D51" s="110"/>
      <c r="E51" s="110"/>
      <c r="F51" s="110"/>
      <c r="G51" s="110"/>
      <c r="H51" s="110"/>
      <c r="I51" s="110"/>
      <c r="J51" s="110"/>
      <c r="K51" s="110"/>
      <c r="L51" s="110"/>
      <c r="M51" s="110"/>
      <c r="N51" s="110"/>
      <c r="O51" s="110"/>
      <c r="P51" s="110"/>
      <c r="Q51" s="110"/>
      <c r="R51" s="110"/>
      <c r="S51" s="111"/>
      <c r="T51" s="25"/>
      <c r="U51" s="26"/>
      <c r="V51" s="26"/>
      <c r="W51" s="26"/>
      <c r="X51" s="26"/>
      <c r="Y51" s="26"/>
      <c r="Z51" s="26"/>
      <c r="AA51" s="26"/>
      <c r="AB51" s="26"/>
      <c r="AC51" s="26"/>
      <c r="AD51" s="26"/>
      <c r="AE51" s="26"/>
      <c r="AF51" s="26"/>
      <c r="AG51" s="26"/>
      <c r="AH51" s="26"/>
      <c r="AI51" s="26"/>
      <c r="AJ51" s="26"/>
      <c r="AK51" s="26"/>
      <c r="AL51" s="27"/>
    </row>
    <row r="52" spans="1:38">
      <c r="A52" s="109"/>
      <c r="B52" s="110"/>
      <c r="C52" s="110"/>
      <c r="D52" s="110"/>
      <c r="E52" s="110"/>
      <c r="F52" s="110"/>
      <c r="G52" s="110"/>
      <c r="H52" s="110"/>
      <c r="I52" s="110"/>
      <c r="J52" s="110"/>
      <c r="K52" s="110"/>
      <c r="L52" s="110"/>
      <c r="M52" s="110"/>
      <c r="N52" s="110"/>
      <c r="O52" s="110"/>
      <c r="P52" s="110"/>
      <c r="Q52" s="110"/>
      <c r="R52" s="110"/>
      <c r="S52" s="111"/>
      <c r="T52" s="25"/>
      <c r="U52" s="26"/>
      <c r="V52" s="26"/>
      <c r="W52" s="26"/>
      <c r="X52" s="26"/>
      <c r="Y52" s="26"/>
      <c r="Z52" s="26"/>
      <c r="AA52" s="26"/>
      <c r="AB52" s="26"/>
      <c r="AC52" s="26"/>
      <c r="AD52" s="26"/>
      <c r="AE52" s="26"/>
      <c r="AF52" s="26"/>
      <c r="AG52" s="26"/>
      <c r="AH52" s="26"/>
      <c r="AI52" s="26"/>
      <c r="AJ52" s="26"/>
      <c r="AK52" s="26"/>
      <c r="AL52" s="27"/>
    </row>
    <row r="53" spans="1:38">
      <c r="A53" s="109"/>
      <c r="B53" s="110"/>
      <c r="C53" s="110"/>
      <c r="D53" s="110"/>
      <c r="E53" s="110"/>
      <c r="F53" s="110"/>
      <c r="G53" s="110"/>
      <c r="H53" s="110"/>
      <c r="I53" s="110"/>
      <c r="J53" s="110"/>
      <c r="K53" s="110"/>
      <c r="L53" s="110"/>
      <c r="M53" s="110"/>
      <c r="N53" s="110"/>
      <c r="O53" s="110"/>
      <c r="P53" s="110"/>
      <c r="Q53" s="110"/>
      <c r="R53" s="110"/>
      <c r="S53" s="111"/>
      <c r="T53" s="25"/>
      <c r="U53" s="26"/>
      <c r="V53" s="26"/>
      <c r="W53" s="26"/>
      <c r="X53" s="26"/>
      <c r="Y53" s="26"/>
      <c r="Z53" s="26"/>
      <c r="AA53" s="26"/>
      <c r="AB53" s="26"/>
      <c r="AC53" s="26"/>
      <c r="AD53" s="26"/>
      <c r="AE53" s="26"/>
      <c r="AF53" s="26"/>
      <c r="AG53" s="26"/>
      <c r="AH53" s="26"/>
      <c r="AI53" s="26"/>
      <c r="AJ53" s="26"/>
      <c r="AK53" s="26"/>
      <c r="AL53" s="27"/>
    </row>
    <row r="54" spans="1:38">
      <c r="A54" s="109"/>
      <c r="B54" s="110"/>
      <c r="C54" s="110"/>
      <c r="D54" s="110"/>
      <c r="E54" s="110"/>
      <c r="F54" s="110"/>
      <c r="G54" s="110"/>
      <c r="H54" s="110"/>
      <c r="I54" s="110"/>
      <c r="J54" s="110"/>
      <c r="K54" s="110"/>
      <c r="L54" s="110"/>
      <c r="M54" s="110"/>
      <c r="N54" s="110"/>
      <c r="O54" s="110"/>
      <c r="P54" s="110"/>
      <c r="Q54" s="110"/>
      <c r="R54" s="110"/>
      <c r="S54" s="111"/>
      <c r="T54" s="25"/>
      <c r="U54" s="26"/>
      <c r="V54" s="26"/>
      <c r="W54" s="26"/>
      <c r="X54" s="26"/>
      <c r="Y54" s="26"/>
      <c r="Z54" s="26"/>
      <c r="AA54" s="26"/>
      <c r="AB54" s="26"/>
      <c r="AC54" s="26"/>
      <c r="AD54" s="26"/>
      <c r="AE54" s="26"/>
      <c r="AF54" s="26"/>
      <c r="AG54" s="26"/>
      <c r="AH54" s="26"/>
      <c r="AI54" s="26"/>
      <c r="AJ54" s="26"/>
      <c r="AK54" s="26"/>
      <c r="AL54" s="27"/>
    </row>
    <row r="55" spans="1:38">
      <c r="A55" s="109"/>
      <c r="B55" s="110"/>
      <c r="C55" s="110"/>
      <c r="D55" s="110"/>
      <c r="E55" s="110"/>
      <c r="F55" s="110"/>
      <c r="G55" s="110"/>
      <c r="H55" s="110"/>
      <c r="I55" s="110"/>
      <c r="J55" s="110"/>
      <c r="K55" s="110"/>
      <c r="L55" s="110"/>
      <c r="M55" s="110"/>
      <c r="N55" s="110"/>
      <c r="O55" s="110"/>
      <c r="P55" s="110"/>
      <c r="Q55" s="110"/>
      <c r="R55" s="110"/>
      <c r="S55" s="111"/>
      <c r="T55" s="25"/>
      <c r="U55" s="26"/>
      <c r="V55" s="26"/>
      <c r="W55" s="26"/>
      <c r="X55" s="26"/>
      <c r="Y55" s="26"/>
      <c r="Z55" s="26"/>
      <c r="AA55" s="26"/>
      <c r="AB55" s="26"/>
      <c r="AC55" s="26"/>
      <c r="AD55" s="26"/>
      <c r="AE55" s="26"/>
      <c r="AF55" s="26"/>
      <c r="AG55" s="26"/>
      <c r="AH55" s="26"/>
      <c r="AI55" s="26"/>
      <c r="AJ55" s="26"/>
      <c r="AK55" s="26"/>
      <c r="AL55" s="27"/>
    </row>
    <row r="56" spans="1:38">
      <c r="A56" s="109"/>
      <c r="B56" s="110"/>
      <c r="C56" s="110"/>
      <c r="D56" s="110"/>
      <c r="E56" s="110"/>
      <c r="F56" s="110"/>
      <c r="G56" s="110"/>
      <c r="H56" s="110"/>
      <c r="I56" s="110"/>
      <c r="J56" s="110"/>
      <c r="K56" s="110"/>
      <c r="L56" s="110"/>
      <c r="M56" s="110"/>
      <c r="N56" s="110"/>
      <c r="O56" s="110"/>
      <c r="P56" s="110"/>
      <c r="Q56" s="110"/>
      <c r="R56" s="110"/>
      <c r="S56" s="111"/>
      <c r="T56" s="25"/>
      <c r="U56" s="26"/>
      <c r="V56" s="26"/>
      <c r="W56" s="26"/>
      <c r="X56" s="26"/>
      <c r="Y56" s="26"/>
      <c r="Z56" s="26"/>
      <c r="AA56" s="26"/>
      <c r="AB56" s="26"/>
      <c r="AC56" s="26"/>
      <c r="AD56" s="26"/>
      <c r="AE56" s="26"/>
      <c r="AF56" s="26"/>
      <c r="AG56" s="26"/>
      <c r="AH56" s="26"/>
      <c r="AI56" s="26"/>
      <c r="AJ56" s="26"/>
      <c r="AK56" s="26"/>
      <c r="AL56" s="27"/>
    </row>
    <row r="57" spans="1:38">
      <c r="A57" s="109"/>
      <c r="B57" s="110"/>
      <c r="C57" s="110"/>
      <c r="D57" s="110"/>
      <c r="E57" s="110"/>
      <c r="F57" s="110"/>
      <c r="G57" s="110"/>
      <c r="H57" s="110"/>
      <c r="I57" s="110"/>
      <c r="J57" s="110"/>
      <c r="K57" s="110"/>
      <c r="L57" s="110"/>
      <c r="M57" s="110"/>
      <c r="N57" s="110"/>
      <c r="O57" s="110"/>
      <c r="P57" s="110"/>
      <c r="Q57" s="110"/>
      <c r="R57" s="110"/>
      <c r="S57" s="111"/>
      <c r="T57" s="25"/>
      <c r="U57" s="26"/>
      <c r="V57" s="26"/>
      <c r="W57" s="26"/>
      <c r="X57" s="26"/>
      <c r="Y57" s="26"/>
      <c r="Z57" s="26"/>
      <c r="AA57" s="26"/>
      <c r="AB57" s="26"/>
      <c r="AC57" s="26"/>
      <c r="AD57" s="26"/>
      <c r="AE57" s="26"/>
      <c r="AF57" s="26"/>
      <c r="AG57" s="26"/>
      <c r="AH57" s="26"/>
      <c r="AI57" s="26"/>
      <c r="AJ57" s="26"/>
      <c r="AK57" s="26"/>
      <c r="AL57" s="27"/>
    </row>
    <row r="58" spans="1:38">
      <c r="A58" s="109"/>
      <c r="B58" s="110"/>
      <c r="C58" s="110"/>
      <c r="D58" s="110"/>
      <c r="E58" s="110"/>
      <c r="F58" s="110"/>
      <c r="G58" s="110"/>
      <c r="H58" s="110"/>
      <c r="I58" s="110"/>
      <c r="J58" s="110"/>
      <c r="K58" s="110"/>
      <c r="L58" s="110"/>
      <c r="M58" s="110"/>
      <c r="N58" s="110"/>
      <c r="O58" s="110"/>
      <c r="P58" s="110"/>
      <c r="Q58" s="110"/>
      <c r="R58" s="110"/>
      <c r="S58" s="111"/>
      <c r="T58" s="25"/>
      <c r="U58" s="26"/>
      <c r="V58" s="26"/>
      <c r="W58" s="26"/>
      <c r="X58" s="26"/>
      <c r="Y58" s="26"/>
      <c r="Z58" s="26"/>
      <c r="AA58" s="26"/>
      <c r="AB58" s="26"/>
      <c r="AC58" s="26"/>
      <c r="AD58" s="26"/>
      <c r="AE58" s="26"/>
      <c r="AF58" s="26"/>
      <c r="AG58" s="26"/>
      <c r="AH58" s="26"/>
      <c r="AI58" s="26"/>
      <c r="AJ58" s="26"/>
      <c r="AK58" s="26"/>
      <c r="AL58" s="27"/>
    </row>
    <row r="59" spans="1:38">
      <c r="A59" s="109"/>
      <c r="B59" s="110"/>
      <c r="C59" s="110"/>
      <c r="D59" s="110"/>
      <c r="E59" s="110"/>
      <c r="F59" s="110"/>
      <c r="G59" s="110"/>
      <c r="H59" s="110"/>
      <c r="I59" s="110"/>
      <c r="J59" s="110"/>
      <c r="K59" s="110"/>
      <c r="L59" s="110"/>
      <c r="M59" s="110"/>
      <c r="N59" s="110"/>
      <c r="O59" s="110"/>
      <c r="P59" s="110"/>
      <c r="Q59" s="110"/>
      <c r="R59" s="110"/>
      <c r="S59" s="111"/>
      <c r="T59" s="25"/>
      <c r="U59" s="26"/>
      <c r="V59" s="26"/>
      <c r="W59" s="26"/>
      <c r="X59" s="26"/>
      <c r="Y59" s="26"/>
      <c r="Z59" s="26"/>
      <c r="AA59" s="26"/>
      <c r="AB59" s="26"/>
      <c r="AC59" s="26"/>
      <c r="AD59" s="26"/>
      <c r="AE59" s="26"/>
      <c r="AF59" s="26"/>
      <c r="AG59" s="26"/>
      <c r="AH59" s="26"/>
      <c r="AI59" s="26"/>
      <c r="AJ59" s="26"/>
      <c r="AK59" s="26"/>
      <c r="AL59" s="27"/>
    </row>
    <row r="60" spans="1:38">
      <c r="A60" s="109"/>
      <c r="B60" s="110"/>
      <c r="C60" s="110"/>
      <c r="D60" s="110"/>
      <c r="E60" s="110"/>
      <c r="F60" s="110"/>
      <c r="G60" s="110"/>
      <c r="H60" s="110"/>
      <c r="I60" s="110"/>
      <c r="J60" s="110"/>
      <c r="K60" s="110"/>
      <c r="L60" s="110"/>
      <c r="M60" s="110"/>
      <c r="N60" s="110"/>
      <c r="O60" s="110"/>
      <c r="P60" s="110"/>
      <c r="Q60" s="110"/>
      <c r="R60" s="110"/>
      <c r="S60" s="111"/>
      <c r="T60" s="25"/>
      <c r="U60" s="26"/>
      <c r="V60" s="26"/>
      <c r="W60" s="26"/>
      <c r="X60" s="26"/>
      <c r="Y60" s="26"/>
      <c r="Z60" s="26"/>
      <c r="AA60" s="26"/>
      <c r="AB60" s="26"/>
      <c r="AC60" s="26"/>
      <c r="AD60" s="26"/>
      <c r="AE60" s="26"/>
      <c r="AF60" s="26"/>
      <c r="AG60" s="26"/>
      <c r="AH60" s="26"/>
      <c r="AI60" s="26"/>
      <c r="AJ60" s="26"/>
      <c r="AK60" s="26"/>
      <c r="AL60" s="27"/>
    </row>
    <row r="61" spans="1:38">
      <c r="A61" s="109"/>
      <c r="B61" s="110"/>
      <c r="C61" s="110"/>
      <c r="D61" s="110"/>
      <c r="E61" s="110"/>
      <c r="F61" s="110"/>
      <c r="G61" s="110"/>
      <c r="H61" s="110"/>
      <c r="I61" s="110"/>
      <c r="J61" s="110"/>
      <c r="K61" s="110"/>
      <c r="L61" s="110"/>
      <c r="M61" s="110"/>
      <c r="N61" s="110"/>
      <c r="O61" s="110"/>
      <c r="P61" s="110"/>
      <c r="Q61" s="110"/>
      <c r="R61" s="110"/>
      <c r="S61" s="111"/>
      <c r="T61" s="25"/>
      <c r="U61" s="26"/>
      <c r="V61" s="26"/>
      <c r="W61" s="26"/>
      <c r="X61" s="26"/>
      <c r="Y61" s="26"/>
      <c r="Z61" s="26"/>
      <c r="AA61" s="26"/>
      <c r="AB61" s="26"/>
      <c r="AC61" s="26"/>
      <c r="AD61" s="26"/>
      <c r="AE61" s="26"/>
      <c r="AF61" s="26"/>
      <c r="AG61" s="26"/>
      <c r="AH61" s="26"/>
      <c r="AI61" s="26"/>
      <c r="AJ61" s="26"/>
      <c r="AK61" s="26"/>
      <c r="AL61" s="27"/>
    </row>
    <row r="62" spans="1:38">
      <c r="A62" s="109"/>
      <c r="B62" s="110"/>
      <c r="C62" s="110"/>
      <c r="D62" s="110"/>
      <c r="E62" s="110"/>
      <c r="F62" s="110"/>
      <c r="G62" s="110"/>
      <c r="H62" s="110"/>
      <c r="I62" s="110"/>
      <c r="J62" s="110"/>
      <c r="K62" s="110"/>
      <c r="L62" s="110"/>
      <c r="M62" s="110"/>
      <c r="N62" s="110"/>
      <c r="O62" s="110"/>
      <c r="P62" s="110"/>
      <c r="Q62" s="110"/>
      <c r="R62" s="110"/>
      <c r="S62" s="111"/>
      <c r="T62" s="25"/>
      <c r="U62" s="26"/>
      <c r="V62" s="26"/>
      <c r="W62" s="26"/>
      <c r="X62" s="26"/>
      <c r="Y62" s="26"/>
      <c r="Z62" s="26"/>
      <c r="AA62" s="26"/>
      <c r="AB62" s="26"/>
      <c r="AC62" s="26"/>
      <c r="AD62" s="26"/>
      <c r="AE62" s="26"/>
      <c r="AF62" s="26"/>
      <c r="AG62" s="26"/>
      <c r="AH62" s="26"/>
      <c r="AI62" s="26"/>
      <c r="AJ62" s="26"/>
      <c r="AK62" s="26"/>
      <c r="AL62" s="27"/>
    </row>
    <row r="63" spans="1:38">
      <c r="A63" s="112"/>
      <c r="B63" s="113"/>
      <c r="C63" s="113"/>
      <c r="D63" s="113"/>
      <c r="E63" s="113"/>
      <c r="F63" s="113"/>
      <c r="G63" s="113"/>
      <c r="H63" s="113"/>
      <c r="I63" s="113"/>
      <c r="J63" s="113"/>
      <c r="K63" s="113"/>
      <c r="L63" s="113"/>
      <c r="M63" s="113"/>
      <c r="N63" s="113"/>
      <c r="O63" s="113"/>
      <c r="P63" s="113"/>
      <c r="Q63" s="113"/>
      <c r="R63" s="113"/>
      <c r="S63" s="114"/>
      <c r="T63" s="33"/>
      <c r="U63" s="31"/>
      <c r="V63" s="31"/>
      <c r="W63" s="31"/>
      <c r="X63" s="31"/>
      <c r="Y63" s="31"/>
      <c r="Z63" s="31"/>
      <c r="AA63" s="31"/>
      <c r="AB63" s="31"/>
      <c r="AC63" s="31"/>
      <c r="AD63" s="31"/>
      <c r="AE63" s="31"/>
      <c r="AF63" s="31"/>
      <c r="AG63" s="31"/>
      <c r="AH63" s="31"/>
      <c r="AI63" s="31"/>
      <c r="AJ63" s="31"/>
      <c r="AK63" s="31"/>
      <c r="AL63" s="34"/>
    </row>
  </sheetData>
  <sheetProtection algorithmName="SHA-512" hashValue="e3clwa4vPdXdy+KoouQGJWQMKZ1XS0/1D55yx37811IMt8Jf6YWHvs04Vjo7myr0RDh8Uy3qrwdf0F1UDR8GJQ==" saltValue="BXAcGsiXTC7EpiAmhGvb4A==" spinCount="100000" sheet="1" scenarios="1" insertHyperlinks="0"/>
  <protectedRanges>
    <protectedRange sqref="T1:AL6 A7:AL63" name="Range1"/>
  </protectedRanges>
  <mergeCells count="4">
    <mergeCell ref="A1:S1"/>
    <mergeCell ref="D3:J3"/>
    <mergeCell ref="O3:S3"/>
    <mergeCell ref="A5:S6"/>
  </mergeCells>
  <phoneticPr fontId="32" type="noConversion"/>
  <hyperlinks>
    <hyperlink ref="A7:D7" location="'Cover Sheet'!A1" display="BACK to COVER SHEET" xr:uid="{00000000-0004-0000-2900-000000000000}"/>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623C5-CC65-48D6-99B1-505140D971AB}">
  <sheetPr codeName="Tabelle5"/>
  <dimension ref="A1:AL73"/>
  <sheetViews>
    <sheetView showGridLines="0" view="pageBreakPreview" zoomScaleNormal="100" zoomScaleSheetLayoutView="100" workbookViewId="0">
      <selection sqref="A1:S1"/>
    </sheetView>
  </sheetViews>
  <sheetFormatPr baseColWidth="10" defaultColWidth="11.42578125" defaultRowHeight="12.75"/>
  <cols>
    <col min="1" max="21" width="5" style="514" customWidth="1"/>
    <col min="22" max="22" width="6.28515625" style="514" customWidth="1"/>
    <col min="23" max="38" width="5" style="514" customWidth="1"/>
    <col min="39" max="16384" width="11.42578125" style="514"/>
  </cols>
  <sheetData>
    <row r="1" spans="1:38">
      <c r="A1" s="1210" t="s">
        <v>744</v>
      </c>
      <c r="B1" s="1211"/>
      <c r="C1" s="1211"/>
      <c r="D1" s="1211"/>
      <c r="E1" s="1211"/>
      <c r="F1" s="1211"/>
      <c r="G1" s="1211"/>
      <c r="H1" s="1211"/>
      <c r="I1" s="1211"/>
      <c r="J1" s="1211"/>
      <c r="K1" s="1211"/>
      <c r="L1" s="1211"/>
      <c r="M1" s="1211"/>
      <c r="N1" s="1211"/>
      <c r="O1" s="1211"/>
      <c r="P1" s="1211"/>
      <c r="Q1" s="1211"/>
      <c r="R1" s="1211"/>
      <c r="S1" s="1212"/>
      <c r="T1" s="620"/>
      <c r="U1" s="573"/>
      <c r="V1" s="573"/>
      <c r="W1" s="573"/>
      <c r="X1" s="573"/>
      <c r="Y1" s="573"/>
      <c r="Z1" s="573"/>
      <c r="AA1" s="573"/>
      <c r="AB1" s="573"/>
      <c r="AC1" s="573"/>
      <c r="AD1" s="573"/>
      <c r="AE1" s="573"/>
      <c r="AF1" s="573"/>
      <c r="AG1" s="573"/>
      <c r="AH1" s="573"/>
      <c r="AI1" s="573"/>
      <c r="AJ1" s="573"/>
      <c r="AK1" s="573"/>
      <c r="AL1" s="574"/>
    </row>
    <row r="2" spans="1:38">
      <c r="A2" s="614"/>
      <c r="B2" s="789"/>
      <c r="C2" s="789"/>
      <c r="D2" s="789"/>
      <c r="E2" s="789"/>
      <c r="F2" s="789"/>
      <c r="G2" s="789"/>
      <c r="H2" s="789"/>
      <c r="I2" s="789"/>
      <c r="J2" s="789"/>
      <c r="K2" s="789"/>
      <c r="L2" s="789"/>
      <c r="M2" s="789"/>
      <c r="N2" s="789"/>
      <c r="O2" s="789"/>
      <c r="P2" s="789"/>
      <c r="Q2" s="789"/>
      <c r="R2" s="789"/>
      <c r="S2" s="790"/>
      <c r="T2" s="368"/>
      <c r="AL2" s="786"/>
    </row>
    <row r="3" spans="1:38">
      <c r="A3" s="615"/>
      <c r="B3" s="512" t="s">
        <v>745</v>
      </c>
      <c r="C3" s="512"/>
      <c r="D3" s="512"/>
      <c r="E3" s="512"/>
      <c r="F3" s="512"/>
      <c r="G3" s="512"/>
      <c r="H3" s="512"/>
      <c r="I3" s="512"/>
      <c r="J3" s="512"/>
      <c r="K3" s="512"/>
      <c r="L3" s="512"/>
      <c r="M3" s="512"/>
      <c r="N3" s="512"/>
      <c r="O3" s="512"/>
      <c r="P3" s="512"/>
      <c r="R3" s="1004" t="s">
        <v>746</v>
      </c>
      <c r="S3" s="791"/>
      <c r="T3" s="368"/>
      <c r="AL3" s="786"/>
    </row>
    <row r="4" spans="1:38">
      <c r="A4" s="615"/>
      <c r="B4" s="514" t="s">
        <v>747</v>
      </c>
      <c r="C4" s="512"/>
      <c r="D4" s="512"/>
      <c r="E4" s="512"/>
      <c r="F4" s="512"/>
      <c r="G4" s="512"/>
      <c r="H4" s="512"/>
      <c r="I4" s="512"/>
      <c r="J4" s="512"/>
      <c r="K4" s="512"/>
      <c r="L4" s="512"/>
      <c r="M4" s="512"/>
      <c r="N4" s="512"/>
      <c r="O4" s="512"/>
      <c r="P4" s="512"/>
      <c r="Q4" s="512"/>
      <c r="R4" s="512"/>
      <c r="S4" s="791"/>
      <c r="T4" s="368"/>
      <c r="AL4" s="786"/>
    </row>
    <row r="5" spans="1:38">
      <c r="A5" s="615"/>
      <c r="C5" s="512"/>
      <c r="D5" s="512"/>
      <c r="E5" s="512"/>
      <c r="F5" s="512"/>
      <c r="G5" s="512"/>
      <c r="H5" s="512"/>
      <c r="I5" s="512"/>
      <c r="J5" s="512"/>
      <c r="K5" s="512"/>
      <c r="L5" s="512"/>
      <c r="M5" s="512"/>
      <c r="N5" s="512"/>
      <c r="O5" s="512"/>
      <c r="P5" s="512"/>
      <c r="Q5" s="512"/>
      <c r="R5" s="512"/>
      <c r="S5" s="791"/>
      <c r="T5" s="368"/>
      <c r="AL5" s="786"/>
    </row>
    <row r="6" spans="1:38">
      <c r="A6" s="615"/>
      <c r="B6" s="512" t="s">
        <v>748</v>
      </c>
      <c r="C6" s="512"/>
      <c r="D6" s="512"/>
      <c r="E6" s="512"/>
      <c r="F6" s="512"/>
      <c r="G6" s="512"/>
      <c r="H6" s="512"/>
      <c r="I6" s="512"/>
      <c r="J6" s="512"/>
      <c r="K6" s="512"/>
      <c r="L6" s="512"/>
      <c r="M6" s="512"/>
      <c r="N6" s="512"/>
      <c r="O6" s="512"/>
      <c r="P6" s="512"/>
      <c r="Q6" s="512"/>
      <c r="R6" s="512"/>
      <c r="S6" s="791"/>
      <c r="T6" s="368"/>
      <c r="AL6" s="786"/>
    </row>
    <row r="7" spans="1:38">
      <c r="A7" s="615"/>
      <c r="B7" s="514" t="s">
        <v>749</v>
      </c>
      <c r="C7" s="512"/>
      <c r="D7" s="512"/>
      <c r="E7" s="512"/>
      <c r="F7" s="512"/>
      <c r="G7" s="512"/>
      <c r="H7" s="512"/>
      <c r="I7" s="512"/>
      <c r="J7" s="512"/>
      <c r="K7" s="512"/>
      <c r="L7" s="512"/>
      <c r="M7" s="512"/>
      <c r="N7" s="512"/>
      <c r="O7" s="512"/>
      <c r="P7" s="512"/>
      <c r="Q7" s="512"/>
      <c r="R7" s="512"/>
      <c r="S7" s="791"/>
      <c r="T7" s="368"/>
      <c r="AL7" s="786"/>
    </row>
    <row r="8" spans="1:38">
      <c r="A8" s="615"/>
      <c r="B8" s="514" t="s">
        <v>750</v>
      </c>
      <c r="C8" s="512"/>
      <c r="D8" s="512"/>
      <c r="E8" s="512"/>
      <c r="F8" s="512"/>
      <c r="G8" s="512"/>
      <c r="H8" s="512"/>
      <c r="I8" s="512"/>
      <c r="J8" s="512"/>
      <c r="K8" s="512"/>
      <c r="L8" s="512"/>
      <c r="M8" s="512"/>
      <c r="N8" s="512"/>
      <c r="O8" s="512"/>
      <c r="P8" s="512"/>
      <c r="Q8" s="512"/>
      <c r="R8" s="512"/>
      <c r="S8" s="791"/>
      <c r="T8" s="368"/>
      <c r="AL8" s="786"/>
    </row>
    <row r="9" spans="1:38">
      <c r="A9" s="615"/>
      <c r="C9" s="512"/>
      <c r="D9" s="512"/>
      <c r="E9" s="512"/>
      <c r="F9" s="512"/>
      <c r="G9" s="512"/>
      <c r="H9" s="512"/>
      <c r="I9" s="512"/>
      <c r="J9" s="512"/>
      <c r="K9" s="512"/>
      <c r="L9" s="512"/>
      <c r="M9" s="512"/>
      <c r="N9" s="512"/>
      <c r="O9" s="512"/>
      <c r="P9" s="512"/>
      <c r="Q9" s="512"/>
      <c r="R9" s="512"/>
      <c r="S9" s="791"/>
      <c r="T9" s="368"/>
      <c r="AL9" s="786"/>
    </row>
    <row r="10" spans="1:38">
      <c r="A10" s="615"/>
      <c r="B10" s="512" t="s">
        <v>751</v>
      </c>
      <c r="C10" s="512"/>
      <c r="D10" s="512"/>
      <c r="E10" s="512"/>
      <c r="F10" s="512"/>
      <c r="G10" s="512"/>
      <c r="H10" s="512"/>
      <c r="I10" s="512"/>
      <c r="J10" s="512"/>
      <c r="K10" s="512"/>
      <c r="L10" s="512"/>
      <c r="M10" s="512"/>
      <c r="N10" s="512"/>
      <c r="O10" s="512"/>
      <c r="P10" s="512"/>
      <c r="Q10" s="512"/>
      <c r="R10" s="512"/>
      <c r="S10" s="791"/>
      <c r="T10" s="368"/>
      <c r="AL10" s="786"/>
    </row>
    <row r="11" spans="1:38">
      <c r="A11" s="615"/>
      <c r="B11" s="514" t="s">
        <v>752</v>
      </c>
      <c r="C11" s="512"/>
      <c r="D11" s="512"/>
      <c r="E11" s="512"/>
      <c r="F11" s="512"/>
      <c r="G11" s="512"/>
      <c r="H11" s="512"/>
      <c r="I11" s="512"/>
      <c r="J11" s="512"/>
      <c r="K11" s="512"/>
      <c r="L11" s="512"/>
      <c r="M11" s="512"/>
      <c r="N11" s="512"/>
      <c r="O11" s="512"/>
      <c r="P11" s="512"/>
      <c r="Q11" s="512"/>
      <c r="R11" s="512"/>
      <c r="S11" s="791"/>
      <c r="T11" s="368"/>
      <c r="AL11" s="786"/>
    </row>
    <row r="12" spans="1:38">
      <c r="A12" s="615"/>
      <c r="B12" s="512" t="s">
        <v>753</v>
      </c>
      <c r="C12" s="512"/>
      <c r="D12" s="512"/>
      <c r="E12" s="512"/>
      <c r="F12" s="512"/>
      <c r="G12" s="512"/>
      <c r="H12" s="512"/>
      <c r="I12" s="512"/>
      <c r="J12" s="512"/>
      <c r="K12" s="512"/>
      <c r="L12" s="512"/>
      <c r="M12" s="512"/>
      <c r="N12" s="512"/>
      <c r="O12" s="512"/>
      <c r="P12" s="512"/>
      <c r="Q12" s="512"/>
      <c r="R12" s="512"/>
      <c r="S12" s="791"/>
      <c r="T12" s="368"/>
      <c r="AL12" s="786"/>
    </row>
    <row r="13" spans="1:38">
      <c r="A13" s="615"/>
      <c r="B13" s="512" t="s">
        <v>754</v>
      </c>
      <c r="C13" s="512"/>
      <c r="D13" s="512"/>
      <c r="E13" s="512"/>
      <c r="F13" s="512"/>
      <c r="G13" s="512"/>
      <c r="H13" s="512"/>
      <c r="I13" s="512"/>
      <c r="J13" s="512"/>
      <c r="K13" s="512"/>
      <c r="L13" s="512"/>
      <c r="M13" s="512"/>
      <c r="N13" s="512"/>
      <c r="O13" s="512"/>
      <c r="P13" s="512"/>
      <c r="Q13" s="512"/>
      <c r="R13" s="512"/>
      <c r="S13" s="791"/>
      <c r="T13" s="368"/>
      <c r="AL13" s="786"/>
    </row>
    <row r="14" spans="1:38">
      <c r="A14" s="615"/>
      <c r="B14" s="512"/>
      <c r="C14" s="512"/>
      <c r="D14" s="512"/>
      <c r="E14" s="512"/>
      <c r="F14" s="512"/>
      <c r="G14" s="512"/>
      <c r="H14" s="512"/>
      <c r="I14" s="512"/>
      <c r="J14" s="512"/>
      <c r="K14" s="512"/>
      <c r="L14" s="512"/>
      <c r="M14" s="512"/>
      <c r="N14" s="512"/>
      <c r="O14" s="512"/>
      <c r="P14" s="512"/>
      <c r="Q14" s="512"/>
      <c r="R14" s="512"/>
      <c r="S14" s="791"/>
      <c r="T14" s="368"/>
      <c r="AL14" s="786"/>
    </row>
    <row r="15" spans="1:38">
      <c r="A15" s="615"/>
      <c r="B15" s="512" t="s">
        <v>755</v>
      </c>
      <c r="C15" s="512"/>
      <c r="D15" s="512"/>
      <c r="E15" s="512"/>
      <c r="F15" s="512"/>
      <c r="G15" s="512"/>
      <c r="H15" s="512"/>
      <c r="I15" s="512"/>
      <c r="J15" s="512"/>
      <c r="K15" s="512"/>
      <c r="L15" s="512"/>
      <c r="M15" s="512"/>
      <c r="N15" s="512"/>
      <c r="O15" s="512"/>
      <c r="P15" s="512"/>
      <c r="Q15" s="512"/>
      <c r="R15" s="512"/>
      <c r="S15" s="791"/>
      <c r="T15" s="368"/>
      <c r="AL15" s="786"/>
    </row>
    <row r="16" spans="1:38">
      <c r="A16" s="615"/>
      <c r="B16" s="514" t="s">
        <v>756</v>
      </c>
      <c r="C16" s="512"/>
      <c r="D16" s="512"/>
      <c r="E16" s="512"/>
      <c r="F16" s="512"/>
      <c r="G16" s="512"/>
      <c r="H16" s="512"/>
      <c r="I16" s="512"/>
      <c r="J16" s="512"/>
      <c r="K16" s="512"/>
      <c r="L16" s="512"/>
      <c r="M16" s="512"/>
      <c r="N16" s="512"/>
      <c r="O16" s="512"/>
      <c r="P16" s="512"/>
      <c r="Q16" s="512"/>
      <c r="R16" s="512"/>
      <c r="S16" s="791"/>
      <c r="T16" s="368"/>
      <c r="AL16" s="786"/>
    </row>
    <row r="17" spans="1:38">
      <c r="A17" s="615"/>
      <c r="B17" s="514" t="s">
        <v>757</v>
      </c>
      <c r="C17" s="512"/>
      <c r="D17" s="512"/>
      <c r="E17" s="512"/>
      <c r="F17" s="512"/>
      <c r="G17" s="512"/>
      <c r="H17" s="512"/>
      <c r="I17" s="512"/>
      <c r="J17" s="512"/>
      <c r="K17" s="512"/>
      <c r="L17" s="512"/>
      <c r="M17" s="512"/>
      <c r="N17" s="512"/>
      <c r="O17" s="512"/>
      <c r="P17" s="512"/>
      <c r="Q17" s="512"/>
      <c r="R17" s="512"/>
      <c r="S17" s="791"/>
      <c r="T17" s="368"/>
      <c r="AL17" s="786"/>
    </row>
    <row r="18" spans="1:38">
      <c r="A18" s="615"/>
      <c r="B18" s="514" t="s">
        <v>758</v>
      </c>
      <c r="C18" s="512"/>
      <c r="D18" s="512"/>
      <c r="E18" s="512"/>
      <c r="F18" s="512"/>
      <c r="G18" s="512"/>
      <c r="H18" s="512"/>
      <c r="I18" s="512"/>
      <c r="J18" s="512"/>
      <c r="K18" s="512"/>
      <c r="L18" s="512"/>
      <c r="M18" s="512"/>
      <c r="N18" s="512"/>
      <c r="O18" s="512"/>
      <c r="P18" s="512"/>
      <c r="Q18" s="512"/>
      <c r="R18" s="512"/>
      <c r="S18" s="791"/>
      <c r="T18" s="368"/>
      <c r="AL18" s="786"/>
    </row>
    <row r="19" spans="1:38">
      <c r="A19" s="615"/>
      <c r="B19" s="514" t="s">
        <v>759</v>
      </c>
      <c r="C19" s="512"/>
      <c r="D19" s="512"/>
      <c r="E19" s="512"/>
      <c r="F19" s="512"/>
      <c r="G19" s="512"/>
      <c r="H19" s="512"/>
      <c r="I19" s="512"/>
      <c r="J19" s="512"/>
      <c r="K19" s="512"/>
      <c r="L19" s="512"/>
      <c r="M19" s="512"/>
      <c r="N19" s="512"/>
      <c r="O19" s="512"/>
      <c r="P19" s="512"/>
      <c r="Q19" s="512"/>
      <c r="R19" s="512"/>
      <c r="S19" s="791"/>
      <c r="T19" s="368"/>
      <c r="AL19" s="786"/>
    </row>
    <row r="20" spans="1:38">
      <c r="A20" s="615"/>
      <c r="B20" s="512"/>
      <c r="C20" s="512"/>
      <c r="D20" s="512"/>
      <c r="E20" s="512"/>
      <c r="F20" s="512"/>
      <c r="G20" s="512"/>
      <c r="H20" s="512"/>
      <c r="I20" s="512"/>
      <c r="J20" s="512"/>
      <c r="K20" s="512"/>
      <c r="L20" s="512"/>
      <c r="M20" s="512"/>
      <c r="N20" s="512"/>
      <c r="O20" s="512"/>
      <c r="P20" s="512"/>
      <c r="Q20" s="512"/>
      <c r="R20" s="512"/>
      <c r="S20" s="791"/>
      <c r="T20" s="368"/>
      <c r="AL20" s="786"/>
    </row>
    <row r="21" spans="1:38">
      <c r="A21" s="615"/>
      <c r="B21" s="512" t="s">
        <v>760</v>
      </c>
      <c r="C21" s="512"/>
      <c r="D21" s="512"/>
      <c r="E21" s="512"/>
      <c r="F21" s="512"/>
      <c r="G21" s="512"/>
      <c r="H21" s="512"/>
      <c r="I21" s="512"/>
      <c r="J21" s="512"/>
      <c r="K21" s="512"/>
      <c r="L21" s="512"/>
      <c r="M21" s="512"/>
      <c r="N21" s="512"/>
      <c r="O21" s="512"/>
      <c r="P21" s="512"/>
      <c r="Q21" s="512"/>
      <c r="R21" s="512"/>
      <c r="S21" s="791"/>
      <c r="T21" s="368"/>
      <c r="AL21" s="786"/>
    </row>
    <row r="22" spans="1:38">
      <c r="A22" s="615"/>
      <c r="B22" s="512"/>
      <c r="C22" s="512"/>
      <c r="D22" s="512"/>
      <c r="E22" s="512"/>
      <c r="F22" s="512"/>
      <c r="G22" s="512"/>
      <c r="H22" s="512"/>
      <c r="I22" s="512"/>
      <c r="J22" s="512"/>
      <c r="K22" s="512"/>
      <c r="L22" s="512"/>
      <c r="M22" s="512"/>
      <c r="N22" s="512"/>
      <c r="O22" s="512"/>
      <c r="P22" s="512"/>
      <c r="Q22" s="512"/>
      <c r="R22" s="512"/>
      <c r="S22" s="791"/>
      <c r="T22" s="368"/>
      <c r="AL22" s="786"/>
    </row>
    <row r="23" spans="1:38">
      <c r="A23" s="615"/>
      <c r="B23" s="793"/>
      <c r="C23" s="512"/>
      <c r="D23" s="512"/>
      <c r="E23" s="512"/>
      <c r="F23" s="512"/>
      <c r="G23" s="512"/>
      <c r="H23" s="512"/>
      <c r="I23" s="512"/>
      <c r="J23" s="512"/>
      <c r="K23" s="512"/>
      <c r="L23" s="512"/>
      <c r="M23" s="512"/>
      <c r="N23" s="512"/>
      <c r="O23" s="512"/>
      <c r="P23" s="512"/>
      <c r="Q23" s="512"/>
      <c r="R23" s="512"/>
      <c r="S23" s="791"/>
      <c r="T23" s="368"/>
      <c r="AL23" s="786"/>
    </row>
    <row r="24" spans="1:38">
      <c r="A24" s="615"/>
      <c r="C24" s="512"/>
      <c r="D24" s="512"/>
      <c r="E24" s="512"/>
      <c r="F24" s="512"/>
      <c r="G24" s="512"/>
      <c r="H24" s="512"/>
      <c r="I24" s="512"/>
      <c r="J24" s="512"/>
      <c r="K24" s="512"/>
      <c r="L24" s="512"/>
      <c r="M24" s="512"/>
      <c r="N24" s="512"/>
      <c r="O24" s="512"/>
      <c r="P24" s="512"/>
      <c r="Q24" s="512"/>
      <c r="R24" s="512"/>
      <c r="S24" s="791"/>
      <c r="T24" s="368"/>
      <c r="AL24" s="786"/>
    </row>
    <row r="25" spans="1:38">
      <c r="A25" s="615"/>
      <c r="B25" s="793"/>
      <c r="C25" s="512"/>
      <c r="D25" s="512"/>
      <c r="E25" s="512"/>
      <c r="F25" s="512"/>
      <c r="G25" s="512"/>
      <c r="H25" s="512"/>
      <c r="I25" s="512"/>
      <c r="J25" s="512"/>
      <c r="K25" s="512"/>
      <c r="L25" s="512"/>
      <c r="M25" s="512"/>
      <c r="N25" s="512"/>
      <c r="O25" s="512"/>
      <c r="P25" s="512"/>
      <c r="Q25" s="512"/>
      <c r="R25" s="512"/>
      <c r="S25" s="791"/>
      <c r="T25" s="368"/>
      <c r="AL25" s="786"/>
    </row>
    <row r="26" spans="1:38">
      <c r="A26" s="615"/>
      <c r="C26" s="512"/>
      <c r="D26" s="512"/>
      <c r="E26" s="512"/>
      <c r="F26" s="512"/>
      <c r="G26" s="512"/>
      <c r="H26" s="512"/>
      <c r="I26" s="512"/>
      <c r="J26" s="512"/>
      <c r="K26" s="512"/>
      <c r="L26" s="512"/>
      <c r="M26" s="512"/>
      <c r="N26" s="512"/>
      <c r="O26" s="512"/>
      <c r="P26" s="512"/>
      <c r="Q26" s="512"/>
      <c r="R26" s="512"/>
      <c r="S26" s="791"/>
      <c r="T26" s="368"/>
      <c r="AL26" s="786"/>
    </row>
    <row r="27" spans="1:38">
      <c r="A27" s="615"/>
      <c r="B27" s="793"/>
      <c r="C27" s="512"/>
      <c r="D27" s="512"/>
      <c r="E27" s="512"/>
      <c r="F27" s="512"/>
      <c r="G27" s="512"/>
      <c r="H27" s="512"/>
      <c r="I27" s="512"/>
      <c r="J27" s="512"/>
      <c r="K27" s="512"/>
      <c r="L27" s="512"/>
      <c r="M27" s="512"/>
      <c r="N27" s="512"/>
      <c r="O27" s="512"/>
      <c r="P27" s="512"/>
      <c r="Q27" s="512"/>
      <c r="R27" s="512"/>
      <c r="S27" s="791"/>
      <c r="T27" s="368"/>
      <c r="AL27" s="786"/>
    </row>
    <row r="28" spans="1:38">
      <c r="A28" s="615"/>
      <c r="C28" s="512"/>
      <c r="D28" s="512"/>
      <c r="E28" s="512"/>
      <c r="F28" s="512"/>
      <c r="G28" s="512"/>
      <c r="H28" s="512"/>
      <c r="I28" s="512"/>
      <c r="J28" s="512"/>
      <c r="K28" s="512"/>
      <c r="L28" s="512"/>
      <c r="M28" s="512"/>
      <c r="N28" s="512"/>
      <c r="O28" s="512"/>
      <c r="P28" s="512"/>
      <c r="Q28" s="512"/>
      <c r="R28" s="512"/>
      <c r="S28" s="791"/>
      <c r="T28" s="368"/>
      <c r="AL28" s="786"/>
    </row>
    <row r="29" spans="1:38">
      <c r="A29" s="615"/>
      <c r="B29" s="512"/>
      <c r="C29" s="512"/>
      <c r="D29" s="512"/>
      <c r="E29" s="512"/>
      <c r="F29" s="512"/>
      <c r="G29" s="512"/>
      <c r="H29" s="512"/>
      <c r="I29" s="512"/>
      <c r="J29" s="512"/>
      <c r="K29" s="512"/>
      <c r="L29" s="512"/>
      <c r="M29" s="512"/>
      <c r="N29" s="512"/>
      <c r="O29" s="512"/>
      <c r="P29" s="512"/>
      <c r="Q29" s="512"/>
      <c r="R29" s="512"/>
      <c r="S29" s="791"/>
      <c r="T29" s="368"/>
      <c r="AL29" s="786"/>
    </row>
    <row r="30" spans="1:38">
      <c r="A30" s="615"/>
      <c r="B30" s="512"/>
      <c r="C30" s="512"/>
      <c r="D30" s="512"/>
      <c r="E30" s="512"/>
      <c r="F30" s="512"/>
      <c r="G30" s="512"/>
      <c r="H30" s="512"/>
      <c r="I30" s="512"/>
      <c r="J30" s="512"/>
      <c r="K30" s="512"/>
      <c r="L30" s="512"/>
      <c r="M30" s="512"/>
      <c r="N30" s="512"/>
      <c r="O30" s="512"/>
      <c r="P30" s="512"/>
      <c r="Q30" s="512"/>
      <c r="R30" s="512"/>
      <c r="S30" s="791"/>
      <c r="T30" s="368"/>
      <c r="AL30" s="786"/>
    </row>
    <row r="31" spans="1:38">
      <c r="A31" s="615"/>
      <c r="B31" s="512"/>
      <c r="C31" s="512"/>
      <c r="D31" s="512"/>
      <c r="E31" s="512"/>
      <c r="F31" s="512"/>
      <c r="G31" s="512"/>
      <c r="H31" s="512"/>
      <c r="I31" s="512"/>
      <c r="J31" s="512"/>
      <c r="K31" s="512"/>
      <c r="L31" s="512"/>
      <c r="M31" s="512"/>
      <c r="N31" s="512"/>
      <c r="O31" s="512"/>
      <c r="P31" s="512"/>
      <c r="Q31" s="512"/>
      <c r="R31" s="512"/>
      <c r="S31" s="791"/>
      <c r="T31" s="368"/>
      <c r="AL31" s="786"/>
    </row>
    <row r="32" spans="1:38">
      <c r="A32" s="615"/>
      <c r="B32" s="512"/>
      <c r="C32" s="512"/>
      <c r="D32" s="512"/>
      <c r="E32" s="512"/>
      <c r="F32" s="512"/>
      <c r="G32" s="512"/>
      <c r="H32" s="512"/>
      <c r="I32" s="512"/>
      <c r="J32" s="512"/>
      <c r="K32" s="512"/>
      <c r="L32" s="512"/>
      <c r="M32" s="512"/>
      <c r="N32" s="512"/>
      <c r="O32" s="512"/>
      <c r="P32" s="512"/>
      <c r="Q32" s="512"/>
      <c r="R32" s="512"/>
      <c r="S32" s="791"/>
      <c r="T32" s="368"/>
      <c r="AL32" s="786"/>
    </row>
    <row r="33" spans="1:38">
      <c r="A33" s="615"/>
      <c r="B33" s="512"/>
      <c r="C33" s="512"/>
      <c r="D33" s="512"/>
      <c r="E33" s="512"/>
      <c r="F33" s="512"/>
      <c r="G33" s="512"/>
      <c r="H33" s="512"/>
      <c r="I33" s="512"/>
      <c r="J33" s="512"/>
      <c r="K33" s="512"/>
      <c r="L33" s="512"/>
      <c r="M33" s="512"/>
      <c r="N33" s="512"/>
      <c r="O33" s="512"/>
      <c r="P33" s="512"/>
      <c r="Q33" s="512"/>
      <c r="R33" s="512"/>
      <c r="S33" s="791"/>
      <c r="T33" s="368"/>
      <c r="AL33" s="786"/>
    </row>
    <row r="34" spans="1:38">
      <c r="A34" s="615"/>
      <c r="B34" s="512"/>
      <c r="C34" s="512"/>
      <c r="D34" s="512"/>
      <c r="E34" s="512"/>
      <c r="F34" s="512"/>
      <c r="G34" s="512"/>
      <c r="H34" s="512"/>
      <c r="I34" s="512"/>
      <c r="J34" s="512"/>
      <c r="K34" s="512"/>
      <c r="L34" s="512"/>
      <c r="M34" s="512"/>
      <c r="N34" s="512"/>
      <c r="O34" s="512"/>
      <c r="P34" s="512"/>
      <c r="Q34" s="512"/>
      <c r="R34" s="512"/>
      <c r="S34" s="791"/>
      <c r="T34" s="368"/>
      <c r="AL34" s="786"/>
    </row>
    <row r="35" spans="1:38">
      <c r="A35" s="615"/>
      <c r="B35" s="512"/>
      <c r="C35" s="512"/>
      <c r="D35" s="512"/>
      <c r="E35" s="512"/>
      <c r="F35" s="512"/>
      <c r="G35" s="512"/>
      <c r="H35" s="512"/>
      <c r="I35" s="512"/>
      <c r="J35" s="512"/>
      <c r="K35" s="512"/>
      <c r="L35" s="512"/>
      <c r="M35" s="512"/>
      <c r="N35" s="512"/>
      <c r="O35" s="512"/>
      <c r="P35" s="512"/>
      <c r="Q35" s="512"/>
      <c r="R35" s="512"/>
      <c r="S35" s="791"/>
      <c r="T35" s="368"/>
      <c r="AL35" s="786"/>
    </row>
    <row r="36" spans="1:38">
      <c r="A36" s="615"/>
      <c r="B36" s="512"/>
      <c r="C36" s="512"/>
      <c r="D36" s="512"/>
      <c r="E36" s="512"/>
      <c r="F36" s="512"/>
      <c r="G36" s="512"/>
      <c r="H36" s="512"/>
      <c r="I36" s="512"/>
      <c r="J36" s="512"/>
      <c r="K36" s="512"/>
      <c r="L36" s="512"/>
      <c r="M36" s="512"/>
      <c r="N36" s="512"/>
      <c r="O36" s="512"/>
      <c r="P36" s="512"/>
      <c r="Q36" s="512"/>
      <c r="S36" s="791"/>
      <c r="T36" s="368"/>
      <c r="AL36" s="786"/>
    </row>
    <row r="37" spans="1:38">
      <c r="A37" s="615"/>
      <c r="B37" s="512" t="s">
        <v>761</v>
      </c>
      <c r="C37" s="512"/>
      <c r="D37" s="512"/>
      <c r="E37" s="512"/>
      <c r="F37" s="512"/>
      <c r="G37" s="512"/>
      <c r="H37" s="512"/>
      <c r="I37" s="512"/>
      <c r="J37" s="512"/>
      <c r="K37" s="512"/>
      <c r="L37" s="512"/>
      <c r="M37" s="512"/>
      <c r="N37" s="512"/>
      <c r="O37" s="512"/>
      <c r="P37" s="512"/>
      <c r="Q37" s="512"/>
      <c r="R37" s="512"/>
      <c r="S37" s="791"/>
      <c r="T37" s="368"/>
      <c r="U37" s="1003"/>
      <c r="V37" s="1003"/>
      <c r="W37" s="1003"/>
      <c r="X37" s="1003"/>
      <c r="Y37" s="1003"/>
      <c r="Z37" s="1003"/>
      <c r="AA37" s="1003"/>
      <c r="AB37" s="1003"/>
      <c r="AC37" s="1003"/>
      <c r="AD37" s="1003"/>
      <c r="AE37" s="1003"/>
      <c r="AF37" s="1003"/>
      <c r="AG37" s="1003"/>
      <c r="AH37" s="1003"/>
      <c r="AI37" s="1003"/>
      <c r="AJ37" s="1003"/>
      <c r="AK37" s="1003"/>
      <c r="AL37" s="786"/>
    </row>
    <row r="38" spans="1:38">
      <c r="A38" s="615"/>
      <c r="B38" s="512"/>
      <c r="C38" s="512"/>
      <c r="D38" s="512"/>
      <c r="E38" s="512"/>
      <c r="F38" s="512"/>
      <c r="G38" s="512"/>
      <c r="H38" s="512"/>
      <c r="I38" s="512"/>
      <c r="J38" s="512"/>
      <c r="K38" s="512"/>
      <c r="L38" s="512"/>
      <c r="M38" s="512"/>
      <c r="N38" s="512"/>
      <c r="O38" s="512"/>
      <c r="P38" s="512"/>
      <c r="Q38" s="512"/>
      <c r="R38" s="512"/>
      <c r="S38" s="791"/>
      <c r="T38" s="368"/>
      <c r="AL38" s="786"/>
    </row>
    <row r="39" spans="1:38">
      <c r="A39" s="615"/>
      <c r="B39" s="512"/>
      <c r="C39" s="512"/>
      <c r="D39" s="512"/>
      <c r="E39" s="512"/>
      <c r="F39" s="512"/>
      <c r="G39" s="512"/>
      <c r="H39" s="512"/>
      <c r="I39" s="512"/>
      <c r="J39" s="512"/>
      <c r="K39" s="512"/>
      <c r="L39" s="512"/>
      <c r="M39" s="512"/>
      <c r="N39" s="512"/>
      <c r="O39" s="512"/>
      <c r="P39" s="512"/>
      <c r="Q39" s="512"/>
      <c r="R39" s="512"/>
      <c r="S39" s="791"/>
      <c r="T39" s="368"/>
      <c r="AL39" s="786"/>
    </row>
    <row r="40" spans="1:38">
      <c r="A40" s="615"/>
      <c r="B40" s="512"/>
      <c r="C40" s="512"/>
      <c r="D40" s="512"/>
      <c r="E40" s="512"/>
      <c r="F40" s="512"/>
      <c r="G40" s="512"/>
      <c r="H40" s="512"/>
      <c r="I40" s="512"/>
      <c r="J40" s="512"/>
      <c r="K40" s="512"/>
      <c r="L40" s="512"/>
      <c r="M40" s="512"/>
      <c r="N40" s="512"/>
      <c r="O40" s="512"/>
      <c r="P40" s="512"/>
      <c r="Q40" s="512"/>
      <c r="R40" s="512"/>
      <c r="S40" s="791"/>
      <c r="T40" s="368"/>
      <c r="AL40" s="786"/>
    </row>
    <row r="41" spans="1:38">
      <c r="A41" s="615"/>
      <c r="B41" s="512"/>
      <c r="C41" s="512"/>
      <c r="D41" s="512"/>
      <c r="E41" s="512"/>
      <c r="F41" s="512"/>
      <c r="G41" s="512"/>
      <c r="H41" s="512"/>
      <c r="I41" s="512"/>
      <c r="J41" s="512"/>
      <c r="K41" s="512"/>
      <c r="L41" s="512"/>
      <c r="M41" s="512"/>
      <c r="N41" s="512"/>
      <c r="O41" s="512"/>
      <c r="P41" s="512"/>
      <c r="Q41" s="512"/>
      <c r="R41" s="512"/>
      <c r="S41" s="791"/>
      <c r="T41" s="368"/>
      <c r="AL41" s="786"/>
    </row>
    <row r="42" spans="1:38">
      <c r="A42" s="615"/>
      <c r="B42" s="512"/>
      <c r="C42" s="512"/>
      <c r="D42" s="512"/>
      <c r="E42" s="512"/>
      <c r="F42" s="512"/>
      <c r="G42" s="512"/>
      <c r="H42" s="512"/>
      <c r="I42" s="512"/>
      <c r="J42" s="512"/>
      <c r="K42" s="512"/>
      <c r="L42" s="512"/>
      <c r="M42" s="512"/>
      <c r="N42" s="512"/>
      <c r="O42" s="512"/>
      <c r="P42" s="512"/>
      <c r="Q42" s="512"/>
      <c r="R42" s="512"/>
      <c r="S42" s="791"/>
      <c r="T42" s="368"/>
      <c r="AL42" s="786"/>
    </row>
    <row r="43" spans="1:38">
      <c r="A43" s="615"/>
      <c r="B43" s="512"/>
      <c r="C43" s="512"/>
      <c r="D43" s="512"/>
      <c r="E43" s="512"/>
      <c r="F43" s="512"/>
      <c r="G43" s="512"/>
      <c r="H43" s="512"/>
      <c r="I43" s="512"/>
      <c r="J43" s="512"/>
      <c r="K43" s="512"/>
      <c r="L43" s="512"/>
      <c r="M43" s="512"/>
      <c r="N43" s="512"/>
      <c r="O43" s="512"/>
      <c r="P43" s="512"/>
      <c r="Q43" s="512"/>
      <c r="R43" s="512"/>
      <c r="S43" s="791"/>
      <c r="T43" s="368"/>
      <c r="AL43" s="786"/>
    </row>
    <row r="44" spans="1:38">
      <c r="A44" s="615"/>
      <c r="B44" s="512"/>
      <c r="C44" s="512"/>
      <c r="D44" s="512"/>
      <c r="E44" s="512"/>
      <c r="F44" s="512"/>
      <c r="G44" s="512"/>
      <c r="H44" s="512"/>
      <c r="I44" s="512"/>
      <c r="J44" s="512"/>
      <c r="K44" s="512"/>
      <c r="L44" s="512"/>
      <c r="M44" s="512"/>
      <c r="N44" s="512"/>
      <c r="O44" s="512"/>
      <c r="P44" s="512"/>
      <c r="Q44" s="512"/>
      <c r="R44" s="512"/>
      <c r="S44" s="791"/>
      <c r="T44" s="368"/>
      <c r="AL44" s="786"/>
    </row>
    <row r="45" spans="1:38">
      <c r="A45" s="615"/>
      <c r="B45" s="512"/>
      <c r="C45" s="512"/>
      <c r="D45" s="512"/>
      <c r="E45" s="512"/>
      <c r="F45" s="512"/>
      <c r="G45" s="512"/>
      <c r="H45" s="512"/>
      <c r="I45" s="512"/>
      <c r="J45" s="512"/>
      <c r="K45" s="512"/>
      <c r="L45" s="512"/>
      <c r="M45" s="512"/>
      <c r="N45" s="512"/>
      <c r="O45" s="512"/>
      <c r="P45" s="512"/>
      <c r="Q45" s="512"/>
      <c r="R45" s="512"/>
      <c r="S45" s="791"/>
      <c r="T45" s="368"/>
      <c r="V45" s="145"/>
      <c r="AL45" s="786"/>
    </row>
    <row r="46" spans="1:38">
      <c r="A46" s="615"/>
      <c r="B46" s="512"/>
      <c r="C46" s="512"/>
      <c r="D46" s="512"/>
      <c r="E46" s="512"/>
      <c r="F46" s="512"/>
      <c r="G46" s="512"/>
      <c r="H46" s="512"/>
      <c r="I46" s="512"/>
      <c r="J46" s="512"/>
      <c r="K46" s="512"/>
      <c r="L46" s="512"/>
      <c r="M46" s="512"/>
      <c r="N46" s="512"/>
      <c r="O46" s="512"/>
      <c r="P46" s="512"/>
      <c r="Q46" s="512"/>
      <c r="R46" s="512"/>
      <c r="S46" s="791"/>
      <c r="T46" s="368"/>
      <c r="AL46" s="786"/>
    </row>
    <row r="47" spans="1:38">
      <c r="A47" s="615"/>
      <c r="B47" s="512"/>
      <c r="C47" s="512"/>
      <c r="D47" s="512"/>
      <c r="E47" s="512"/>
      <c r="F47" s="512"/>
      <c r="G47" s="512"/>
      <c r="H47" s="512"/>
      <c r="I47" s="512"/>
      <c r="J47" s="512"/>
      <c r="K47" s="512"/>
      <c r="L47" s="512"/>
      <c r="M47" s="512"/>
      <c r="N47" s="512"/>
      <c r="O47" s="512"/>
      <c r="P47" s="512"/>
      <c r="Q47" s="512"/>
      <c r="R47" s="512"/>
      <c r="S47" s="791"/>
      <c r="T47" s="368"/>
      <c r="AL47" s="786"/>
    </row>
    <row r="48" spans="1:38">
      <c r="A48" s="615"/>
      <c r="B48" s="512"/>
      <c r="C48" s="512"/>
      <c r="D48" s="512"/>
      <c r="E48" s="512"/>
      <c r="F48" s="512"/>
      <c r="G48" s="512"/>
      <c r="H48" s="512"/>
      <c r="I48" s="512"/>
      <c r="J48" s="512"/>
      <c r="K48" s="512"/>
      <c r="L48" s="512"/>
      <c r="M48" s="512"/>
      <c r="N48" s="512"/>
      <c r="O48" s="512"/>
      <c r="P48" s="512"/>
      <c r="Q48" s="512"/>
      <c r="R48" s="512"/>
      <c r="S48" s="791"/>
      <c r="T48" s="368"/>
      <c r="AL48" s="786"/>
    </row>
    <row r="49" spans="1:38">
      <c r="A49" s="615"/>
      <c r="B49" s="512"/>
      <c r="C49" s="512"/>
      <c r="D49" s="512"/>
      <c r="E49" s="512"/>
      <c r="F49" s="512"/>
      <c r="G49" s="512"/>
      <c r="H49" s="512"/>
      <c r="I49" s="512"/>
      <c r="J49" s="512"/>
      <c r="K49" s="512"/>
      <c r="L49" s="512"/>
      <c r="M49" s="512"/>
      <c r="N49" s="512"/>
      <c r="O49" s="512"/>
      <c r="P49" s="512"/>
      <c r="Q49" s="512"/>
      <c r="R49" s="512"/>
      <c r="S49" s="791"/>
      <c r="T49" s="368"/>
      <c r="AL49" s="786"/>
    </row>
    <row r="50" spans="1:38">
      <c r="A50" s="615"/>
      <c r="B50" s="512"/>
      <c r="C50" s="512"/>
      <c r="D50" s="512"/>
      <c r="E50" s="512"/>
      <c r="F50" s="512"/>
      <c r="G50" s="512"/>
      <c r="H50" s="512"/>
      <c r="I50" s="512"/>
      <c r="J50" s="512"/>
      <c r="K50" s="512"/>
      <c r="L50" s="512"/>
      <c r="M50" s="512"/>
      <c r="N50" s="512"/>
      <c r="O50" s="512"/>
      <c r="P50" s="512"/>
      <c r="Q50" s="512"/>
      <c r="R50" s="512"/>
      <c r="S50" s="791"/>
      <c r="T50" s="368"/>
      <c r="AL50" s="786"/>
    </row>
    <row r="51" spans="1:38">
      <c r="A51" s="615"/>
      <c r="B51" s="512"/>
      <c r="C51" s="512"/>
      <c r="D51" s="512"/>
      <c r="E51" s="512"/>
      <c r="F51" s="512"/>
      <c r="G51" s="512"/>
      <c r="H51" s="512"/>
      <c r="I51" s="512"/>
      <c r="J51" s="512"/>
      <c r="K51" s="512"/>
      <c r="L51" s="512"/>
      <c r="M51" s="512"/>
      <c r="N51" s="512"/>
      <c r="O51" s="512"/>
      <c r="P51" s="512"/>
      <c r="Q51" s="512"/>
      <c r="R51" s="512"/>
      <c r="S51" s="791"/>
      <c r="T51" s="368"/>
      <c r="AL51" s="786"/>
    </row>
    <row r="52" spans="1:38">
      <c r="A52" s="615"/>
      <c r="B52" s="512"/>
      <c r="C52" s="512"/>
      <c r="D52" s="512"/>
      <c r="E52" s="512"/>
      <c r="F52" s="512"/>
      <c r="G52" s="512"/>
      <c r="H52" s="512"/>
      <c r="I52" s="512"/>
      <c r="J52" s="512"/>
      <c r="K52" s="512"/>
      <c r="L52" s="512"/>
      <c r="M52" s="512"/>
      <c r="N52" s="512"/>
      <c r="O52" s="512"/>
      <c r="P52" s="512"/>
      <c r="Q52" s="512"/>
      <c r="R52" s="512"/>
      <c r="S52" s="791"/>
      <c r="T52" s="368"/>
      <c r="AL52" s="786"/>
    </row>
    <row r="53" spans="1:38">
      <c r="A53" s="615"/>
      <c r="B53" s="512"/>
      <c r="C53" s="512"/>
      <c r="D53" s="512"/>
      <c r="E53" s="512"/>
      <c r="F53" s="512"/>
      <c r="G53" s="512"/>
      <c r="H53" s="512"/>
      <c r="I53" s="512"/>
      <c r="J53" s="512"/>
      <c r="K53" s="512"/>
      <c r="L53" s="512"/>
      <c r="M53" s="512"/>
      <c r="N53" s="512"/>
      <c r="O53" s="512"/>
      <c r="P53" s="512"/>
      <c r="Q53" s="512"/>
      <c r="R53" s="512"/>
      <c r="S53" s="791"/>
      <c r="T53" s="368"/>
      <c r="AL53" s="786"/>
    </row>
    <row r="54" spans="1:38">
      <c r="A54" s="615"/>
      <c r="B54" s="512"/>
      <c r="C54" s="512"/>
      <c r="D54" s="512"/>
      <c r="E54" s="512"/>
      <c r="F54" s="512"/>
      <c r="G54" s="512"/>
      <c r="H54" s="512"/>
      <c r="I54" s="512"/>
      <c r="J54" s="512"/>
      <c r="K54" s="512"/>
      <c r="L54" s="512"/>
      <c r="M54" s="512"/>
      <c r="N54" s="512"/>
      <c r="O54" s="512"/>
      <c r="P54" s="512"/>
      <c r="Q54" s="512"/>
      <c r="R54" s="512"/>
      <c r="S54" s="791"/>
      <c r="T54" s="368"/>
      <c r="AL54" s="786"/>
    </row>
    <row r="55" spans="1:38">
      <c r="A55" s="615"/>
      <c r="B55" s="512"/>
      <c r="C55" s="512"/>
      <c r="D55" s="512"/>
      <c r="E55" s="512"/>
      <c r="F55" s="512"/>
      <c r="G55" s="512"/>
      <c r="H55" s="512"/>
      <c r="I55" s="512"/>
      <c r="J55" s="512"/>
      <c r="K55" s="512"/>
      <c r="L55" s="512"/>
      <c r="M55" s="512"/>
      <c r="N55" s="512"/>
      <c r="O55" s="512"/>
      <c r="P55" s="512"/>
      <c r="Q55" s="512"/>
      <c r="R55" s="512"/>
      <c r="S55" s="791"/>
      <c r="T55" s="368"/>
      <c r="AL55" s="786"/>
    </row>
    <row r="56" spans="1:38">
      <c r="A56" s="615"/>
      <c r="B56" s="512"/>
      <c r="C56" s="512"/>
      <c r="D56" s="512"/>
      <c r="E56" s="512"/>
      <c r="F56" s="512"/>
      <c r="G56" s="512"/>
      <c r="H56" s="512"/>
      <c r="I56" s="512"/>
      <c r="J56" s="512"/>
      <c r="K56" s="512"/>
      <c r="L56" s="512"/>
      <c r="M56" s="512"/>
      <c r="N56" s="512"/>
      <c r="O56" s="512"/>
      <c r="P56" s="512"/>
      <c r="Q56" s="512"/>
      <c r="R56" s="512"/>
      <c r="S56" s="791"/>
      <c r="T56" s="368"/>
      <c r="AL56" s="786"/>
    </row>
    <row r="57" spans="1:38">
      <c r="A57" s="615"/>
      <c r="B57" s="512"/>
      <c r="C57" s="512"/>
      <c r="D57" s="512"/>
      <c r="E57" s="512"/>
      <c r="F57" s="512"/>
      <c r="G57" s="512"/>
      <c r="H57" s="512"/>
      <c r="I57" s="512"/>
      <c r="J57" s="512"/>
      <c r="K57" s="512"/>
      <c r="L57" s="512"/>
      <c r="M57" s="512"/>
      <c r="N57" s="512"/>
      <c r="O57" s="512"/>
      <c r="P57" s="512"/>
      <c r="Q57" s="512"/>
      <c r="R57" s="512"/>
      <c r="S57" s="791"/>
      <c r="T57" s="368"/>
      <c r="AL57" s="786"/>
    </row>
    <row r="58" spans="1:38">
      <c r="A58" s="615"/>
      <c r="B58" s="512"/>
      <c r="C58" s="512"/>
      <c r="D58" s="512"/>
      <c r="E58" s="512"/>
      <c r="F58" s="512"/>
      <c r="G58" s="512"/>
      <c r="H58" s="512"/>
      <c r="I58" s="512"/>
      <c r="J58" s="512"/>
      <c r="K58" s="512"/>
      <c r="L58" s="512"/>
      <c r="M58" s="512"/>
      <c r="N58" s="512"/>
      <c r="O58" s="512"/>
      <c r="P58" s="512"/>
      <c r="Q58" s="512"/>
      <c r="R58" s="512"/>
      <c r="S58" s="791"/>
      <c r="T58" s="368"/>
      <c r="AL58" s="786"/>
    </row>
    <row r="59" spans="1:38">
      <c r="A59" s="615"/>
      <c r="B59" s="512"/>
      <c r="C59" s="512"/>
      <c r="D59" s="512"/>
      <c r="E59" s="512"/>
      <c r="F59" s="512"/>
      <c r="G59" s="512"/>
      <c r="H59" s="512"/>
      <c r="I59" s="512"/>
      <c r="J59" s="512"/>
      <c r="K59" s="512"/>
      <c r="L59" s="512"/>
      <c r="M59" s="512"/>
      <c r="N59" s="512"/>
      <c r="O59" s="512"/>
      <c r="P59" s="512"/>
      <c r="Q59" s="512"/>
      <c r="R59" s="512"/>
      <c r="S59" s="791"/>
      <c r="T59" s="368"/>
      <c r="AL59" s="786"/>
    </row>
    <row r="60" spans="1:38">
      <c r="A60" s="615"/>
      <c r="B60" s="512"/>
      <c r="C60" s="512"/>
      <c r="D60" s="512"/>
      <c r="E60" s="512"/>
      <c r="F60" s="512"/>
      <c r="G60" s="512"/>
      <c r="H60" s="512"/>
      <c r="I60" s="512"/>
      <c r="J60" s="512"/>
      <c r="K60" s="512"/>
      <c r="L60" s="512"/>
      <c r="M60" s="512"/>
      <c r="N60" s="512"/>
      <c r="O60" s="512"/>
      <c r="P60" s="512"/>
      <c r="Q60" s="512"/>
      <c r="R60" s="512"/>
      <c r="S60" s="791"/>
      <c r="T60" s="368"/>
      <c r="AL60" s="786"/>
    </row>
    <row r="61" spans="1:38">
      <c r="A61" s="615"/>
      <c r="B61" s="512"/>
      <c r="C61" s="512"/>
      <c r="D61" s="512"/>
      <c r="E61" s="512"/>
      <c r="F61" s="512"/>
      <c r="G61" s="512"/>
      <c r="H61" s="512"/>
      <c r="I61" s="512"/>
      <c r="J61" s="512"/>
      <c r="K61" s="512"/>
      <c r="L61" s="512"/>
      <c r="M61" s="512"/>
      <c r="N61" s="512"/>
      <c r="O61" s="512"/>
      <c r="P61" s="512"/>
      <c r="Q61" s="512"/>
      <c r="R61" s="512"/>
      <c r="S61" s="791"/>
      <c r="T61" s="368"/>
      <c r="AL61" s="786"/>
    </row>
    <row r="62" spans="1:38">
      <c r="A62" s="615"/>
      <c r="B62" s="512"/>
      <c r="C62" s="512"/>
      <c r="D62" s="512"/>
      <c r="E62" s="512"/>
      <c r="F62" s="512"/>
      <c r="G62" s="512"/>
      <c r="H62" s="512"/>
      <c r="I62" s="512"/>
      <c r="J62" s="512"/>
      <c r="K62" s="512"/>
      <c r="L62" s="512"/>
      <c r="M62" s="512"/>
      <c r="N62" s="512"/>
      <c r="O62" s="512"/>
      <c r="P62" s="512"/>
      <c r="Q62" s="512"/>
      <c r="R62" s="512"/>
      <c r="S62" s="791"/>
      <c r="T62" s="368"/>
      <c r="AL62" s="786"/>
    </row>
    <row r="63" spans="1:38">
      <c r="A63" s="615"/>
      <c r="B63" s="512"/>
      <c r="C63" s="512"/>
      <c r="D63" s="512"/>
      <c r="E63" s="512"/>
      <c r="F63" s="512"/>
      <c r="G63" s="512"/>
      <c r="H63" s="512"/>
      <c r="I63" s="512"/>
      <c r="J63" s="512"/>
      <c r="K63" s="512"/>
      <c r="L63" s="512"/>
      <c r="M63" s="512"/>
      <c r="N63" s="512"/>
      <c r="O63" s="512"/>
      <c r="P63" s="512"/>
      <c r="Q63" s="512"/>
      <c r="R63" s="512"/>
      <c r="S63" s="791"/>
      <c r="T63" s="368"/>
      <c r="AL63" s="786"/>
    </row>
    <row r="64" spans="1:38">
      <c r="A64" s="615"/>
      <c r="B64" s="512"/>
      <c r="C64" s="512"/>
      <c r="D64" s="512"/>
      <c r="E64" s="512"/>
      <c r="F64" s="512"/>
      <c r="G64" s="512"/>
      <c r="H64" s="512"/>
      <c r="I64" s="512"/>
      <c r="J64" s="512"/>
      <c r="K64" s="512"/>
      <c r="L64" s="512"/>
      <c r="M64" s="512"/>
      <c r="N64" s="512"/>
      <c r="O64" s="512"/>
      <c r="P64" s="512"/>
      <c r="Q64" s="512"/>
      <c r="R64" s="512"/>
      <c r="S64" s="791"/>
      <c r="T64" s="368"/>
      <c r="AL64" s="786"/>
    </row>
    <row r="65" spans="1:38">
      <c r="A65" s="615"/>
      <c r="B65" s="512"/>
      <c r="C65" s="512"/>
      <c r="D65" s="512"/>
      <c r="E65" s="512"/>
      <c r="F65" s="512"/>
      <c r="G65" s="512"/>
      <c r="H65" s="512"/>
      <c r="I65" s="512"/>
      <c r="J65" s="512"/>
      <c r="K65" s="512"/>
      <c r="L65" s="512"/>
      <c r="M65" s="512"/>
      <c r="N65" s="512"/>
      <c r="O65" s="512"/>
      <c r="P65" s="512"/>
      <c r="Q65" s="512"/>
      <c r="R65" s="512"/>
      <c r="S65" s="791"/>
      <c r="T65" s="368"/>
      <c r="AL65" s="786"/>
    </row>
    <row r="66" spans="1:38">
      <c r="A66" s="615"/>
      <c r="B66" s="512"/>
      <c r="C66" s="512"/>
      <c r="D66" s="512"/>
      <c r="E66" s="512"/>
      <c r="F66" s="512"/>
      <c r="G66" s="512"/>
      <c r="H66" s="512"/>
      <c r="I66" s="512"/>
      <c r="J66" s="512"/>
      <c r="K66" s="512"/>
      <c r="L66" s="512"/>
      <c r="M66" s="512"/>
      <c r="N66" s="512"/>
      <c r="O66" s="512"/>
      <c r="P66" s="512"/>
      <c r="Q66" s="512"/>
      <c r="R66" s="512"/>
      <c r="S66" s="791"/>
      <c r="T66" s="368"/>
      <c r="AL66" s="786"/>
    </row>
    <row r="67" spans="1:38">
      <c r="A67" s="615"/>
      <c r="B67" s="512"/>
      <c r="C67" s="512"/>
      <c r="D67" s="512"/>
      <c r="E67" s="512"/>
      <c r="F67" s="512"/>
      <c r="G67" s="512"/>
      <c r="H67" s="512"/>
      <c r="I67" s="512"/>
      <c r="J67" s="512"/>
      <c r="K67" s="512"/>
      <c r="L67" s="512"/>
      <c r="M67" s="512"/>
      <c r="N67" s="512"/>
      <c r="O67" s="512"/>
      <c r="P67" s="512"/>
      <c r="Q67" s="512"/>
      <c r="R67" s="512"/>
      <c r="S67" s="791"/>
      <c r="T67" s="368"/>
      <c r="AL67" s="786"/>
    </row>
    <row r="68" spans="1:38">
      <c r="A68" s="615"/>
      <c r="B68" s="512"/>
      <c r="C68" s="512"/>
      <c r="D68" s="512"/>
      <c r="E68" s="512"/>
      <c r="F68" s="512"/>
      <c r="G68" s="512"/>
      <c r="H68" s="512"/>
      <c r="I68" s="512"/>
      <c r="J68" s="512"/>
      <c r="K68" s="512"/>
      <c r="L68" s="512"/>
      <c r="M68" s="512"/>
      <c r="N68" s="512"/>
      <c r="O68" s="512"/>
      <c r="P68" s="512"/>
      <c r="Q68" s="512"/>
      <c r="R68" s="512"/>
      <c r="S68" s="791"/>
      <c r="T68" s="368"/>
      <c r="AL68" s="786"/>
    </row>
    <row r="69" spans="1:38">
      <c r="A69" s="615"/>
      <c r="B69" s="512"/>
      <c r="C69" s="512"/>
      <c r="D69" s="512"/>
      <c r="E69" s="512"/>
      <c r="F69" s="512"/>
      <c r="G69" s="512"/>
      <c r="H69" s="512"/>
      <c r="I69" s="512"/>
      <c r="J69" s="512"/>
      <c r="K69" s="512"/>
      <c r="L69" s="512"/>
      <c r="M69" s="512"/>
      <c r="N69" s="512"/>
      <c r="O69" s="512"/>
      <c r="P69" s="512"/>
      <c r="Q69" s="512"/>
      <c r="R69" s="512"/>
      <c r="S69" s="791"/>
      <c r="T69" s="368"/>
      <c r="AL69" s="786"/>
    </row>
    <row r="70" spans="1:38">
      <c r="A70" s="615"/>
      <c r="B70" s="512"/>
      <c r="C70" s="512"/>
      <c r="D70" s="512"/>
      <c r="E70" s="512"/>
      <c r="F70" s="512"/>
      <c r="G70" s="512"/>
      <c r="H70" s="512"/>
      <c r="I70" s="512"/>
      <c r="J70" s="512"/>
      <c r="K70" s="512"/>
      <c r="L70" s="512"/>
      <c r="M70" s="512"/>
      <c r="N70" s="512"/>
      <c r="O70" s="512"/>
      <c r="P70" s="512"/>
      <c r="Q70" s="512"/>
      <c r="R70" s="512"/>
      <c r="S70" s="791"/>
      <c r="T70" s="368"/>
      <c r="AL70" s="786"/>
    </row>
    <row r="71" spans="1:38">
      <c r="A71" s="615"/>
      <c r="B71" s="512"/>
      <c r="C71" s="512"/>
      <c r="D71" s="512"/>
      <c r="E71" s="512"/>
      <c r="F71" s="512"/>
      <c r="G71" s="512"/>
      <c r="H71" s="512"/>
      <c r="I71" s="512"/>
      <c r="J71" s="512"/>
      <c r="K71" s="512"/>
      <c r="L71" s="512"/>
      <c r="M71" s="512"/>
      <c r="N71" s="512"/>
      <c r="O71" s="512"/>
      <c r="P71" s="512"/>
      <c r="S71" s="791"/>
      <c r="T71" s="368"/>
      <c r="AL71" s="786"/>
    </row>
    <row r="72" spans="1:38">
      <c r="A72" s="615"/>
      <c r="B72" s="512"/>
      <c r="C72" s="512"/>
      <c r="D72" s="512"/>
      <c r="E72" s="512"/>
      <c r="F72" s="512"/>
      <c r="G72" s="512"/>
      <c r="H72" s="512"/>
      <c r="I72" s="512"/>
      <c r="J72" s="512"/>
      <c r="K72" s="512"/>
      <c r="L72" s="512"/>
      <c r="M72" s="512"/>
      <c r="N72" s="512"/>
      <c r="O72" s="512"/>
      <c r="P72" s="512"/>
      <c r="Q72" s="512"/>
      <c r="R72" s="512"/>
      <c r="S72" s="791"/>
      <c r="T72" s="368"/>
      <c r="AL72" s="786"/>
    </row>
    <row r="73" spans="1:38">
      <c r="A73" s="616"/>
      <c r="B73" s="513"/>
      <c r="C73" s="513"/>
      <c r="D73" s="513"/>
      <c r="E73" s="513"/>
      <c r="F73" s="513"/>
      <c r="G73" s="513"/>
      <c r="H73" s="513"/>
      <c r="I73" s="513"/>
      <c r="J73" s="513"/>
      <c r="K73" s="513"/>
      <c r="L73" s="513"/>
      <c r="M73" s="513"/>
      <c r="N73" s="513"/>
      <c r="O73" s="513"/>
      <c r="P73" s="513"/>
      <c r="Q73" s="513"/>
      <c r="R73" s="513"/>
      <c r="S73" s="792"/>
      <c r="T73" s="787"/>
      <c r="U73" s="592"/>
      <c r="V73" s="592"/>
      <c r="W73" s="592"/>
      <c r="X73" s="592"/>
      <c r="Y73" s="592"/>
      <c r="Z73" s="592"/>
      <c r="AA73" s="592"/>
      <c r="AB73" s="592"/>
      <c r="AC73" s="592"/>
      <c r="AD73" s="592"/>
      <c r="AE73" s="592"/>
      <c r="AF73" s="592"/>
      <c r="AG73" s="592"/>
      <c r="AH73" s="592"/>
      <c r="AI73" s="592"/>
      <c r="AJ73" s="592"/>
      <c r="AK73" s="592"/>
      <c r="AL73" s="788"/>
    </row>
  </sheetData>
  <sheetProtection algorithmName="SHA-512" hashValue="6hXn/661bk0KY7NhuAtmSMhz2M9rkCrIrgu77Jcy4ubXCpA+3/r4+atrQp8sxdbg4CYovMD5z8u45iGSA6zFdQ==" saltValue="Vl9EUMYCkppAgH+530acYA==" spinCount="100000" sheet="1" scenarios="1" insertHyperlinks="0"/>
  <mergeCells count="1">
    <mergeCell ref="A1:S1"/>
  </mergeCells>
  <phoneticPr fontId="0" type="noConversion"/>
  <hyperlinks>
    <hyperlink ref="R3" location="'Cover Sheet'!A1" display="BACK TO COVER SHEET" xr:uid="{8289DE6B-BBD6-48DA-BFC0-F353A6B51271}"/>
  </hyperlinks>
  <pageMargins left="0.39370078740157483" right="0.39370078740157483" top="0.39370078740157483" bottom="0.39370078740157483" header="0.51181102362204722" footer="0.51181102362204722"/>
  <pageSetup paperSize="9" scale="85" orientation="portrait" r:id="rId1"/>
  <headerFooter alignWithMargins="0"/>
  <colBreaks count="1" manualBreakCount="1">
    <brk id="19"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FD11-37EF-4968-BF5F-D43F08C60871}">
  <sheetPr codeName="Tabelle6"/>
  <dimension ref="A1:AL73"/>
  <sheetViews>
    <sheetView showGridLines="0" view="pageBreakPreview" zoomScaleNormal="100" zoomScaleSheetLayoutView="100" workbookViewId="0">
      <selection sqref="A1:S1"/>
    </sheetView>
  </sheetViews>
  <sheetFormatPr baseColWidth="10" defaultColWidth="11.42578125" defaultRowHeight="12.75"/>
  <cols>
    <col min="1" max="21" width="5" customWidth="1"/>
    <col min="22" max="22" width="6.28515625" customWidth="1"/>
    <col min="23" max="38" width="5" customWidth="1"/>
  </cols>
  <sheetData>
    <row r="1" spans="1:38">
      <c r="A1" s="1210" t="s">
        <v>762</v>
      </c>
      <c r="B1" s="1211"/>
      <c r="C1" s="1211"/>
      <c r="D1" s="1211"/>
      <c r="E1" s="1211"/>
      <c r="F1" s="1211"/>
      <c r="G1" s="1211"/>
      <c r="H1" s="1211"/>
      <c r="I1" s="1211"/>
      <c r="J1" s="1211"/>
      <c r="K1" s="1211"/>
      <c r="L1" s="1211"/>
      <c r="M1" s="1211"/>
      <c r="N1" s="1211"/>
      <c r="O1" s="1211"/>
      <c r="P1" s="1211"/>
      <c r="Q1" s="1211"/>
      <c r="R1" s="1211"/>
      <c r="S1" s="1212"/>
      <c r="T1" s="58"/>
      <c r="U1" s="2"/>
      <c r="V1" s="2"/>
      <c r="W1" s="2"/>
      <c r="X1" s="2"/>
      <c r="Y1" s="2"/>
      <c r="Z1" s="2"/>
      <c r="AA1" s="2"/>
      <c r="AB1" s="2"/>
      <c r="AC1" s="2"/>
      <c r="AD1" s="2"/>
      <c r="AE1" s="2"/>
      <c r="AF1" s="2"/>
      <c r="AG1" s="2"/>
      <c r="AH1" s="2"/>
      <c r="AI1" s="2"/>
      <c r="AJ1" s="2"/>
      <c r="AK1" s="2"/>
      <c r="AL1" s="136"/>
    </row>
    <row r="2" spans="1:38">
      <c r="A2" s="228"/>
      <c r="B2" s="229"/>
      <c r="C2" s="229"/>
      <c r="D2" s="229"/>
      <c r="E2" s="229"/>
      <c r="F2" s="229"/>
      <c r="G2" s="229"/>
      <c r="H2" s="229"/>
      <c r="I2" s="229"/>
      <c r="J2" s="229"/>
      <c r="K2" s="229"/>
      <c r="L2" s="229"/>
      <c r="M2" s="229"/>
      <c r="N2" s="229"/>
      <c r="O2" s="229"/>
      <c r="P2" s="229"/>
      <c r="Q2" s="229"/>
      <c r="R2" s="229"/>
      <c r="S2" s="230"/>
      <c r="T2" s="4"/>
      <c r="AL2" s="15"/>
    </row>
    <row r="3" spans="1:38">
      <c r="A3" s="171"/>
      <c r="B3" s="170" t="s">
        <v>763</v>
      </c>
      <c r="C3" s="170"/>
      <c r="D3" s="170"/>
      <c r="E3" s="170"/>
      <c r="F3" s="170"/>
      <c r="G3" s="170"/>
      <c r="H3" s="170"/>
      <c r="I3" s="170"/>
      <c r="J3" s="170"/>
      <c r="K3" s="170"/>
      <c r="L3" s="170"/>
      <c r="M3" s="170"/>
      <c r="N3" s="170"/>
      <c r="O3" s="170"/>
      <c r="P3" s="170"/>
      <c r="R3" s="794" t="s">
        <v>764</v>
      </c>
      <c r="S3" s="172"/>
      <c r="T3" s="4"/>
      <c r="AL3" s="15"/>
    </row>
    <row r="4" spans="1:38">
      <c r="A4" s="171"/>
      <c r="C4" s="170"/>
      <c r="D4" s="170"/>
      <c r="E4" s="170"/>
      <c r="F4" s="170"/>
      <c r="G4" s="170"/>
      <c r="H4" s="170"/>
      <c r="I4" s="170"/>
      <c r="J4" s="170"/>
      <c r="K4" s="170"/>
      <c r="L4" s="170"/>
      <c r="M4" s="170"/>
      <c r="N4" s="170"/>
      <c r="O4" s="170"/>
      <c r="P4" s="170"/>
      <c r="Q4" s="170"/>
      <c r="R4" s="170"/>
      <c r="S4" s="172"/>
      <c r="T4" s="4"/>
      <c r="AL4" s="15"/>
    </row>
    <row r="5" spans="1:38">
      <c r="A5" s="171"/>
      <c r="B5" t="s">
        <v>765</v>
      </c>
      <c r="C5" s="170"/>
      <c r="D5" s="170"/>
      <c r="E5" s="170"/>
      <c r="F5" s="170"/>
      <c r="G5" s="170"/>
      <c r="H5" s="170"/>
      <c r="I5" s="170"/>
      <c r="J5" s="170"/>
      <c r="K5" s="170"/>
      <c r="L5" s="170"/>
      <c r="M5" s="170"/>
      <c r="N5" s="170"/>
      <c r="O5" s="170"/>
      <c r="P5" s="170"/>
      <c r="Q5" s="170"/>
      <c r="R5" s="170"/>
      <c r="S5" s="172"/>
      <c r="T5" s="4"/>
      <c r="AL5" s="15"/>
    </row>
    <row r="6" spans="1:38">
      <c r="A6" s="171"/>
      <c r="B6" s="170" t="s">
        <v>766</v>
      </c>
      <c r="C6" s="170"/>
      <c r="D6" s="170"/>
      <c r="E6" s="170"/>
      <c r="F6" s="170"/>
      <c r="G6" s="170"/>
      <c r="H6" s="170"/>
      <c r="I6" s="170"/>
      <c r="J6" s="170"/>
      <c r="K6" s="170"/>
      <c r="L6" s="170"/>
      <c r="M6" s="170"/>
      <c r="N6" s="170"/>
      <c r="O6" s="170"/>
      <c r="P6" s="170"/>
      <c r="Q6" s="170"/>
      <c r="R6" s="170"/>
      <c r="S6" s="172"/>
      <c r="T6" s="4"/>
      <c r="AL6" s="15"/>
    </row>
    <row r="7" spans="1:38">
      <c r="A7" s="171"/>
      <c r="B7" t="s">
        <v>767</v>
      </c>
      <c r="C7" s="170"/>
      <c r="D7" s="170"/>
      <c r="E7" s="170"/>
      <c r="F7" s="170"/>
      <c r="G7" s="170"/>
      <c r="H7" s="170"/>
      <c r="I7" s="170"/>
      <c r="J7" s="170"/>
      <c r="K7" s="170"/>
      <c r="L7" s="170"/>
      <c r="M7" s="170"/>
      <c r="N7" s="170"/>
      <c r="O7" s="170"/>
      <c r="P7" s="170"/>
      <c r="Q7" s="170"/>
      <c r="R7" s="170"/>
      <c r="S7" s="172"/>
      <c r="T7" s="4"/>
      <c r="AL7" s="15"/>
    </row>
    <row r="8" spans="1:38">
      <c r="A8" s="171"/>
      <c r="C8" s="170"/>
      <c r="D8" s="170"/>
      <c r="E8" s="170"/>
      <c r="F8" s="170"/>
      <c r="G8" s="170"/>
      <c r="H8" s="170"/>
      <c r="I8" s="170"/>
      <c r="J8" s="170"/>
      <c r="K8" s="170"/>
      <c r="L8" s="170"/>
      <c r="M8" s="170"/>
      <c r="N8" s="170"/>
      <c r="O8" s="170"/>
      <c r="P8" s="170"/>
      <c r="Q8" s="170"/>
      <c r="R8" s="170"/>
      <c r="S8" s="172"/>
      <c r="T8" s="4"/>
      <c r="AL8" s="15"/>
    </row>
    <row r="9" spans="1:38">
      <c r="A9" s="171"/>
      <c r="B9" t="s">
        <v>768</v>
      </c>
      <c r="C9" s="170"/>
      <c r="D9" s="170"/>
      <c r="E9" s="170"/>
      <c r="F9" s="170"/>
      <c r="G9" s="170"/>
      <c r="H9" s="170"/>
      <c r="I9" s="170"/>
      <c r="J9" s="170"/>
      <c r="K9" s="170"/>
      <c r="L9" s="170"/>
      <c r="M9" s="170"/>
      <c r="N9" s="170"/>
      <c r="O9" s="170"/>
      <c r="P9" s="170"/>
      <c r="Q9" s="170"/>
      <c r="R9" s="170"/>
      <c r="S9" s="172"/>
      <c r="T9" s="4"/>
      <c r="AL9" s="15"/>
    </row>
    <row r="10" spans="1:38">
      <c r="A10" s="171"/>
      <c r="B10" s="170" t="s">
        <v>769</v>
      </c>
      <c r="C10" s="170"/>
      <c r="D10" s="170"/>
      <c r="E10" s="170"/>
      <c r="F10" s="170"/>
      <c r="G10" s="170"/>
      <c r="H10" s="170"/>
      <c r="I10" s="170"/>
      <c r="J10" s="170"/>
      <c r="K10" s="170"/>
      <c r="L10" s="170"/>
      <c r="M10" s="170"/>
      <c r="N10" s="170"/>
      <c r="O10" s="170"/>
      <c r="P10" s="170"/>
      <c r="Q10" s="170"/>
      <c r="R10" s="170"/>
      <c r="S10" s="172"/>
      <c r="T10" s="4"/>
      <c r="AL10" s="15"/>
    </row>
    <row r="11" spans="1:38">
      <c r="A11" s="171"/>
      <c r="B11" t="s">
        <v>770</v>
      </c>
      <c r="C11" s="170"/>
      <c r="D11" s="170"/>
      <c r="E11" s="170"/>
      <c r="F11" s="170"/>
      <c r="G11" s="170"/>
      <c r="H11" s="170"/>
      <c r="I11" s="170"/>
      <c r="J11" s="170"/>
      <c r="K11" s="170"/>
      <c r="L11" s="170"/>
      <c r="M11" s="170"/>
      <c r="N11" s="170"/>
      <c r="O11" s="170"/>
      <c r="P11" s="170"/>
      <c r="Q11" s="170"/>
      <c r="R11" s="170"/>
      <c r="S11" s="172"/>
      <c r="T11" s="4"/>
      <c r="AL11" s="15"/>
    </row>
    <row r="12" spans="1:38">
      <c r="A12" s="171"/>
      <c r="B12" s="170" t="s">
        <v>771</v>
      </c>
      <c r="C12" s="170"/>
      <c r="D12" s="170"/>
      <c r="E12" s="170"/>
      <c r="F12" s="170"/>
      <c r="G12" s="170"/>
      <c r="H12" s="170"/>
      <c r="I12" s="170"/>
      <c r="J12" s="170"/>
      <c r="K12" s="170"/>
      <c r="L12" s="170"/>
      <c r="M12" s="170"/>
      <c r="N12" s="170"/>
      <c r="O12" s="170"/>
      <c r="P12" s="170"/>
      <c r="Q12" s="170"/>
      <c r="R12" s="170"/>
      <c r="S12" s="172"/>
      <c r="T12" s="4"/>
      <c r="AL12" s="15"/>
    </row>
    <row r="13" spans="1:38">
      <c r="A13" s="171"/>
      <c r="B13" s="170" t="s">
        <v>772</v>
      </c>
      <c r="C13" s="170"/>
      <c r="D13" s="170"/>
      <c r="E13" s="170"/>
      <c r="F13" s="170"/>
      <c r="G13" s="170"/>
      <c r="H13" s="170"/>
      <c r="I13" s="170"/>
      <c r="J13" s="170"/>
      <c r="K13" s="170"/>
      <c r="L13" s="170"/>
      <c r="M13" s="170"/>
      <c r="N13" s="170"/>
      <c r="O13" s="170"/>
      <c r="P13" s="170"/>
      <c r="Q13" s="170"/>
      <c r="R13" s="170"/>
      <c r="S13" s="172"/>
      <c r="T13" s="4"/>
      <c r="AL13" s="15"/>
    </row>
    <row r="14" spans="1:38">
      <c r="A14" s="171"/>
      <c r="B14" s="170" t="s">
        <v>773</v>
      </c>
      <c r="C14" s="170"/>
      <c r="D14" s="170"/>
      <c r="E14" s="170"/>
      <c r="F14" s="170"/>
      <c r="G14" s="170"/>
      <c r="H14" s="170"/>
      <c r="I14" s="170"/>
      <c r="J14" s="170"/>
      <c r="K14" s="170"/>
      <c r="L14" s="170"/>
      <c r="M14" s="170"/>
      <c r="N14" s="170"/>
      <c r="O14" s="170"/>
      <c r="P14" s="170"/>
      <c r="Q14" s="170"/>
      <c r="R14" s="170"/>
      <c r="S14" s="172"/>
      <c r="T14" s="4"/>
      <c r="AL14" s="15"/>
    </row>
    <row r="15" spans="1:38">
      <c r="A15" s="171"/>
      <c r="B15" s="170"/>
      <c r="C15" s="170"/>
      <c r="D15" s="170"/>
      <c r="E15" s="170"/>
      <c r="F15" s="170"/>
      <c r="G15" s="170"/>
      <c r="H15" s="170"/>
      <c r="I15" s="170"/>
      <c r="J15" s="170"/>
      <c r="K15" s="170"/>
      <c r="L15" s="170"/>
      <c r="M15" s="170"/>
      <c r="N15" s="170"/>
      <c r="O15" s="170"/>
      <c r="P15" s="170"/>
      <c r="Q15" s="170"/>
      <c r="R15" s="170"/>
      <c r="S15" s="172"/>
      <c r="T15" s="4"/>
      <c r="AL15" s="15"/>
    </row>
    <row r="16" spans="1:38">
      <c r="A16" s="171"/>
      <c r="B16" s="170" t="s">
        <v>760</v>
      </c>
      <c r="C16" s="170"/>
      <c r="D16" s="170"/>
      <c r="E16" s="170"/>
      <c r="F16" s="170"/>
      <c r="G16" s="170"/>
      <c r="H16" s="170"/>
      <c r="I16" s="170"/>
      <c r="J16" s="170"/>
      <c r="K16" s="170"/>
      <c r="L16" s="170"/>
      <c r="M16" s="170"/>
      <c r="N16" s="170"/>
      <c r="O16" s="170"/>
      <c r="P16" s="170"/>
      <c r="Q16" s="170"/>
      <c r="R16" s="170"/>
      <c r="S16" s="172"/>
      <c r="T16" s="4"/>
      <c r="AL16" s="15"/>
    </row>
    <row r="17" spans="1:38">
      <c r="A17" s="171"/>
      <c r="C17" s="170"/>
      <c r="D17" s="170"/>
      <c r="E17" s="170"/>
      <c r="F17" s="170"/>
      <c r="G17" s="170"/>
      <c r="H17" s="170"/>
      <c r="I17" s="170"/>
      <c r="J17" s="170"/>
      <c r="K17" s="170"/>
      <c r="L17" s="170"/>
      <c r="M17" s="170"/>
      <c r="N17" s="170"/>
      <c r="O17" s="170"/>
      <c r="P17" s="170"/>
      <c r="Q17" s="170"/>
      <c r="R17" s="170"/>
      <c r="S17" s="172"/>
      <c r="T17" s="4"/>
      <c r="AL17" s="15"/>
    </row>
    <row r="18" spans="1:38">
      <c r="A18" s="171"/>
      <c r="C18" s="170"/>
      <c r="D18" s="170"/>
      <c r="E18" s="170"/>
      <c r="F18" s="170"/>
      <c r="G18" s="170"/>
      <c r="H18" s="170"/>
      <c r="I18" s="170"/>
      <c r="J18" s="170"/>
      <c r="K18" s="170"/>
      <c r="L18" s="170"/>
      <c r="M18" s="170"/>
      <c r="N18" s="170"/>
      <c r="O18" s="170"/>
      <c r="P18" s="170"/>
      <c r="Q18" s="170"/>
      <c r="R18" s="170"/>
      <c r="S18" s="172"/>
      <c r="T18" s="4"/>
      <c r="U18" s="170" t="s">
        <v>774</v>
      </c>
      <c r="AL18" s="15"/>
    </row>
    <row r="19" spans="1:38">
      <c r="A19" s="171"/>
      <c r="C19" s="170"/>
      <c r="D19" s="170"/>
      <c r="E19" s="170"/>
      <c r="F19" s="170"/>
      <c r="G19" s="170"/>
      <c r="H19" s="170"/>
      <c r="I19" s="170"/>
      <c r="J19" s="170"/>
      <c r="K19" s="170"/>
      <c r="L19" s="170"/>
      <c r="M19" s="170"/>
      <c r="N19" s="170"/>
      <c r="O19" s="170"/>
      <c r="P19" s="170"/>
      <c r="Q19" s="170"/>
      <c r="R19" s="170"/>
      <c r="S19" s="172"/>
      <c r="T19" s="4"/>
      <c r="AL19" s="15"/>
    </row>
    <row r="20" spans="1:38">
      <c r="A20" s="171"/>
      <c r="B20" s="170"/>
      <c r="C20" s="170"/>
      <c r="D20" s="170"/>
      <c r="E20" s="170"/>
      <c r="F20" s="170"/>
      <c r="G20" s="170"/>
      <c r="H20" s="170"/>
      <c r="I20" s="170"/>
      <c r="J20" s="170"/>
      <c r="K20" s="170"/>
      <c r="L20" s="170"/>
      <c r="M20" s="170"/>
      <c r="N20" s="170"/>
      <c r="O20" s="170"/>
      <c r="P20" s="170"/>
      <c r="Q20" s="170"/>
      <c r="R20" s="170"/>
      <c r="S20" s="172"/>
      <c r="T20" s="4"/>
      <c r="AL20" s="15"/>
    </row>
    <row r="21" spans="1:38">
      <c r="A21" s="171"/>
      <c r="B21" s="170"/>
      <c r="C21" s="170"/>
      <c r="D21" s="170"/>
      <c r="E21" s="170"/>
      <c r="F21" s="170"/>
      <c r="G21" s="170"/>
      <c r="H21" s="170"/>
      <c r="I21" s="170"/>
      <c r="J21" s="170"/>
      <c r="K21" s="170"/>
      <c r="L21" s="170"/>
      <c r="M21" s="170"/>
      <c r="N21" s="170"/>
      <c r="O21" s="170"/>
      <c r="P21" s="170"/>
      <c r="Q21" s="170"/>
      <c r="R21" s="170"/>
      <c r="S21" s="172"/>
      <c r="T21" s="4"/>
      <c r="AL21" s="15"/>
    </row>
    <row r="22" spans="1:38">
      <c r="A22" s="171"/>
      <c r="B22" s="170"/>
      <c r="C22" s="170"/>
      <c r="D22" s="170"/>
      <c r="E22" s="170"/>
      <c r="F22" s="170"/>
      <c r="G22" s="170"/>
      <c r="H22" s="170"/>
      <c r="I22" s="170"/>
      <c r="J22" s="170"/>
      <c r="K22" s="170"/>
      <c r="L22" s="170"/>
      <c r="M22" s="170"/>
      <c r="N22" s="170"/>
      <c r="O22" s="170"/>
      <c r="P22" s="170"/>
      <c r="Q22" s="170"/>
      <c r="R22" s="170"/>
      <c r="S22" s="172"/>
      <c r="T22" s="4"/>
      <c r="AL22" s="15"/>
    </row>
    <row r="23" spans="1:38">
      <c r="A23" s="171"/>
      <c r="B23" s="793"/>
      <c r="C23" s="170"/>
      <c r="D23" s="170"/>
      <c r="E23" s="170"/>
      <c r="F23" s="170"/>
      <c r="G23" s="170"/>
      <c r="H23" s="170"/>
      <c r="I23" s="170"/>
      <c r="J23" s="170"/>
      <c r="K23" s="170"/>
      <c r="L23" s="170"/>
      <c r="M23" s="170"/>
      <c r="N23" s="170"/>
      <c r="O23" s="170"/>
      <c r="P23" s="170"/>
      <c r="Q23" s="170"/>
      <c r="R23" s="170"/>
      <c r="S23" s="172"/>
      <c r="T23" s="4"/>
      <c r="AL23" s="15"/>
    </row>
    <row r="24" spans="1:38">
      <c r="A24" s="171"/>
      <c r="C24" s="170"/>
      <c r="D24" s="170"/>
      <c r="E24" s="170"/>
      <c r="F24" s="170"/>
      <c r="G24" s="170"/>
      <c r="H24" s="170"/>
      <c r="I24" s="170"/>
      <c r="J24" s="170"/>
      <c r="K24" s="170"/>
      <c r="L24" s="170"/>
      <c r="M24" s="170"/>
      <c r="N24" s="170"/>
      <c r="O24" s="170"/>
      <c r="P24" s="170"/>
      <c r="Q24" s="170"/>
      <c r="R24" s="170"/>
      <c r="S24" s="172"/>
      <c r="T24" s="4"/>
      <c r="AL24" s="15"/>
    </row>
    <row r="25" spans="1:38">
      <c r="A25" s="171"/>
      <c r="B25" s="793"/>
      <c r="C25" s="170"/>
      <c r="D25" s="170"/>
      <c r="E25" s="170"/>
      <c r="F25" s="170"/>
      <c r="G25" s="170"/>
      <c r="H25" s="170"/>
      <c r="I25" s="170"/>
      <c r="J25" s="170"/>
      <c r="K25" s="170"/>
      <c r="L25" s="170"/>
      <c r="M25" s="170"/>
      <c r="N25" s="170"/>
      <c r="O25" s="170"/>
      <c r="P25" s="170"/>
      <c r="Q25" s="170"/>
      <c r="R25" s="170"/>
      <c r="S25" s="172"/>
      <c r="T25" s="4"/>
      <c r="AL25" s="15"/>
    </row>
    <row r="26" spans="1:38">
      <c r="A26" s="171"/>
      <c r="C26" s="170"/>
      <c r="D26" s="170"/>
      <c r="E26" s="170"/>
      <c r="F26" s="170"/>
      <c r="G26" s="170"/>
      <c r="H26" s="170"/>
      <c r="I26" s="170"/>
      <c r="J26" s="170"/>
      <c r="K26" s="170"/>
      <c r="L26" s="170"/>
      <c r="M26" s="170"/>
      <c r="N26" s="170"/>
      <c r="O26" s="170"/>
      <c r="P26" s="170"/>
      <c r="Q26" s="170"/>
      <c r="R26" s="170"/>
      <c r="S26" s="172"/>
      <c r="T26" s="4"/>
      <c r="AL26" s="15"/>
    </row>
    <row r="27" spans="1:38">
      <c r="A27" s="171"/>
      <c r="B27" s="793"/>
      <c r="C27" s="170"/>
      <c r="D27" s="170"/>
      <c r="E27" s="170"/>
      <c r="F27" s="170"/>
      <c r="G27" s="170"/>
      <c r="H27" s="170"/>
      <c r="I27" s="170"/>
      <c r="J27" s="170"/>
      <c r="K27" s="170"/>
      <c r="L27" s="170"/>
      <c r="M27" s="170"/>
      <c r="N27" s="170"/>
      <c r="O27" s="170"/>
      <c r="P27" s="170"/>
      <c r="Q27" s="170"/>
      <c r="R27" s="170"/>
      <c r="S27" s="172"/>
      <c r="T27" s="4"/>
      <c r="AL27" s="15"/>
    </row>
    <row r="28" spans="1:38">
      <c r="A28" s="171"/>
      <c r="C28" s="170"/>
      <c r="D28" s="170"/>
      <c r="E28" s="170"/>
      <c r="F28" s="170"/>
      <c r="G28" s="170"/>
      <c r="H28" s="170"/>
      <c r="I28" s="170"/>
      <c r="J28" s="170"/>
      <c r="K28" s="170"/>
      <c r="L28" s="170"/>
      <c r="M28" s="170"/>
      <c r="N28" s="170"/>
      <c r="O28" s="170"/>
      <c r="P28" s="170"/>
      <c r="Q28" s="170"/>
      <c r="R28" s="170"/>
      <c r="S28" s="172"/>
      <c r="T28" s="4"/>
      <c r="AL28" s="15"/>
    </row>
    <row r="29" spans="1:38">
      <c r="A29" s="171"/>
      <c r="B29" s="170"/>
      <c r="C29" s="170"/>
      <c r="D29" s="170"/>
      <c r="E29" s="170"/>
      <c r="F29" s="170"/>
      <c r="G29" s="170"/>
      <c r="H29" s="170"/>
      <c r="I29" s="170"/>
      <c r="J29" s="170"/>
      <c r="K29" s="170"/>
      <c r="L29" s="170"/>
      <c r="M29" s="170"/>
      <c r="N29" s="170"/>
      <c r="O29" s="170"/>
      <c r="P29" s="170"/>
      <c r="Q29" s="170"/>
      <c r="R29" s="170"/>
      <c r="S29" s="172"/>
      <c r="T29" s="4"/>
      <c r="AL29" s="15"/>
    </row>
    <row r="30" spans="1:38">
      <c r="A30" s="171"/>
      <c r="B30" s="170"/>
      <c r="C30" s="170"/>
      <c r="D30" s="170"/>
      <c r="E30" s="170"/>
      <c r="F30" s="170"/>
      <c r="G30" s="170"/>
      <c r="H30" s="170"/>
      <c r="I30" s="170"/>
      <c r="J30" s="170"/>
      <c r="K30" s="170"/>
      <c r="L30" s="170"/>
      <c r="M30" s="170"/>
      <c r="N30" s="170"/>
      <c r="O30" s="170"/>
      <c r="P30" s="170"/>
      <c r="Q30" s="170"/>
      <c r="R30" s="170"/>
      <c r="S30" s="172"/>
      <c r="T30" s="4"/>
      <c r="AL30" s="15"/>
    </row>
    <row r="31" spans="1:38">
      <c r="A31" s="171"/>
      <c r="B31" s="170"/>
      <c r="C31" s="170"/>
      <c r="D31" s="170"/>
      <c r="E31" s="170"/>
      <c r="F31" s="170"/>
      <c r="G31" s="170"/>
      <c r="H31" s="170"/>
      <c r="I31" s="170"/>
      <c r="J31" s="170"/>
      <c r="K31" s="170"/>
      <c r="L31" s="170"/>
      <c r="M31" s="170"/>
      <c r="N31" s="170"/>
      <c r="O31" s="170"/>
      <c r="P31" s="170"/>
      <c r="Q31" s="170"/>
      <c r="R31" s="170"/>
      <c r="S31" s="172"/>
      <c r="T31" s="4"/>
      <c r="AL31" s="15"/>
    </row>
    <row r="32" spans="1:38">
      <c r="A32" s="171"/>
      <c r="B32" s="170" t="s">
        <v>774</v>
      </c>
      <c r="C32" s="170"/>
      <c r="D32" s="170"/>
      <c r="E32" s="170"/>
      <c r="F32" s="170"/>
      <c r="G32" s="170"/>
      <c r="H32" s="170"/>
      <c r="I32" s="170"/>
      <c r="J32" s="170"/>
      <c r="K32" s="170"/>
      <c r="L32" s="170"/>
      <c r="M32" s="170"/>
      <c r="N32" s="170"/>
      <c r="O32" s="170"/>
      <c r="P32" s="170"/>
      <c r="Q32" s="170"/>
      <c r="R32" s="170"/>
      <c r="S32" s="172"/>
      <c r="T32" s="4"/>
      <c r="AL32" s="15"/>
    </row>
    <row r="33" spans="1:38">
      <c r="A33" s="171"/>
      <c r="B33" s="170"/>
      <c r="C33" s="170"/>
      <c r="D33" s="170"/>
      <c r="E33" s="170"/>
      <c r="F33" s="170"/>
      <c r="G33" s="170"/>
      <c r="H33" s="170"/>
      <c r="I33" s="170"/>
      <c r="J33" s="170"/>
      <c r="K33" s="170"/>
      <c r="L33" s="170"/>
      <c r="M33" s="170"/>
      <c r="N33" s="170"/>
      <c r="O33" s="170"/>
      <c r="P33" s="170"/>
      <c r="Q33" s="170"/>
      <c r="R33" s="170"/>
      <c r="S33" s="172"/>
      <c r="T33" s="4"/>
      <c r="AL33" s="15"/>
    </row>
    <row r="34" spans="1:38">
      <c r="A34" s="171"/>
      <c r="B34" s="170"/>
      <c r="C34" s="170"/>
      <c r="D34" s="170"/>
      <c r="E34" s="170"/>
      <c r="F34" s="170"/>
      <c r="G34" s="170"/>
      <c r="H34" s="170"/>
      <c r="I34" s="170"/>
      <c r="J34" s="170"/>
      <c r="K34" s="170"/>
      <c r="L34" s="170"/>
      <c r="M34" s="170"/>
      <c r="N34" s="170"/>
      <c r="O34" s="170"/>
      <c r="P34" s="170"/>
      <c r="Q34" s="170"/>
      <c r="R34" s="170"/>
      <c r="S34" s="172"/>
      <c r="T34" s="4"/>
      <c r="AL34" s="15"/>
    </row>
    <row r="35" spans="1:38">
      <c r="A35" s="171"/>
      <c r="B35" s="170"/>
      <c r="C35" s="170"/>
      <c r="D35" s="170"/>
      <c r="E35" s="170"/>
      <c r="F35" s="170"/>
      <c r="G35" s="170"/>
      <c r="H35" s="170"/>
      <c r="I35" s="170"/>
      <c r="J35" s="170"/>
      <c r="K35" s="170"/>
      <c r="L35" s="170"/>
      <c r="M35" s="170"/>
      <c r="N35" s="170"/>
      <c r="O35" s="170"/>
      <c r="P35" s="170"/>
      <c r="Q35" s="170"/>
      <c r="R35" s="170"/>
      <c r="S35" s="172"/>
      <c r="T35" s="4"/>
      <c r="AL35" s="15"/>
    </row>
    <row r="36" spans="1:38">
      <c r="A36" s="171"/>
      <c r="B36" s="170"/>
      <c r="C36" s="170"/>
      <c r="D36" s="170"/>
      <c r="E36" s="170"/>
      <c r="F36" s="170"/>
      <c r="G36" s="170"/>
      <c r="H36" s="170"/>
      <c r="I36" s="170"/>
      <c r="J36" s="170"/>
      <c r="K36" s="170"/>
      <c r="L36" s="170"/>
      <c r="M36" s="170"/>
      <c r="N36" s="170"/>
      <c r="O36" s="170"/>
      <c r="P36" s="170"/>
      <c r="Q36" s="170"/>
      <c r="R36" s="170"/>
      <c r="S36" s="172"/>
      <c r="T36" s="4"/>
      <c r="AL36" s="15"/>
    </row>
    <row r="37" spans="1:38">
      <c r="A37" s="171"/>
      <c r="B37" s="170"/>
      <c r="C37" s="170"/>
      <c r="D37" s="170"/>
      <c r="E37" s="170"/>
      <c r="F37" s="170"/>
      <c r="G37" s="170"/>
      <c r="H37" s="170"/>
      <c r="I37" s="170"/>
      <c r="J37" s="170"/>
      <c r="K37" s="170"/>
      <c r="L37" s="170"/>
      <c r="M37" s="170"/>
      <c r="N37" s="170"/>
      <c r="O37" s="170"/>
      <c r="P37" s="170"/>
      <c r="Q37" s="170"/>
      <c r="R37" s="170"/>
      <c r="S37" s="172"/>
      <c r="T37" s="4"/>
      <c r="AL37" s="15"/>
    </row>
    <row r="38" spans="1:38">
      <c r="A38" s="171"/>
      <c r="B38" s="170"/>
      <c r="C38" s="170"/>
      <c r="D38" s="170"/>
      <c r="E38" s="170"/>
      <c r="F38" s="170"/>
      <c r="G38" s="170"/>
      <c r="H38" s="170"/>
      <c r="I38" s="170"/>
      <c r="J38" s="170"/>
      <c r="K38" s="170"/>
      <c r="L38" s="170"/>
      <c r="M38" s="170"/>
      <c r="N38" s="170"/>
      <c r="O38" s="170"/>
      <c r="P38" s="170"/>
      <c r="Q38" s="170"/>
      <c r="R38" s="170"/>
      <c r="S38" s="172"/>
      <c r="T38" s="4"/>
      <c r="AL38" s="15"/>
    </row>
    <row r="39" spans="1:38">
      <c r="A39" s="171"/>
      <c r="B39" s="170"/>
      <c r="C39" s="170"/>
      <c r="D39" s="170"/>
      <c r="E39" s="170"/>
      <c r="F39" s="170"/>
      <c r="G39" s="170"/>
      <c r="H39" s="170"/>
      <c r="I39" s="170"/>
      <c r="J39" s="170"/>
      <c r="K39" s="170"/>
      <c r="L39" s="170"/>
      <c r="M39" s="170"/>
      <c r="N39" s="170"/>
      <c r="O39" s="170"/>
      <c r="P39" s="170"/>
      <c r="Q39" s="170"/>
      <c r="R39" s="170"/>
      <c r="S39" s="172"/>
      <c r="T39" s="4"/>
      <c r="AL39" s="15"/>
    </row>
    <row r="40" spans="1:38">
      <c r="A40" s="171"/>
      <c r="B40" s="170"/>
      <c r="C40" s="170"/>
      <c r="D40" s="170"/>
      <c r="E40" s="170"/>
      <c r="F40" s="170"/>
      <c r="G40" s="170"/>
      <c r="H40" s="170"/>
      <c r="I40" s="170"/>
      <c r="J40" s="170"/>
      <c r="K40" s="170"/>
      <c r="L40" s="170"/>
      <c r="M40" s="170"/>
      <c r="N40" s="170"/>
      <c r="O40" s="170"/>
      <c r="P40" s="170"/>
      <c r="Q40" s="170"/>
      <c r="R40" s="170"/>
      <c r="S40" s="172"/>
      <c r="T40" s="4"/>
      <c r="AL40" s="15"/>
    </row>
    <row r="41" spans="1:38">
      <c r="A41" s="171"/>
      <c r="B41" s="170"/>
      <c r="C41" s="170"/>
      <c r="D41" s="170"/>
      <c r="E41" s="170"/>
      <c r="F41" s="170"/>
      <c r="G41" s="170"/>
      <c r="H41" s="170"/>
      <c r="I41" s="170"/>
      <c r="J41" s="170"/>
      <c r="K41" s="170"/>
      <c r="L41" s="170"/>
      <c r="M41" s="170"/>
      <c r="N41" s="170"/>
      <c r="O41" s="170"/>
      <c r="P41" s="170"/>
      <c r="Q41" s="170"/>
      <c r="R41" s="170"/>
      <c r="S41" s="172"/>
      <c r="T41" s="4"/>
      <c r="AL41" s="15"/>
    </row>
    <row r="42" spans="1:38">
      <c r="A42" s="171"/>
      <c r="B42" s="170"/>
      <c r="C42" s="170"/>
      <c r="D42" s="170"/>
      <c r="E42" s="170"/>
      <c r="F42" s="170"/>
      <c r="G42" s="170"/>
      <c r="H42" s="170"/>
      <c r="I42" s="170"/>
      <c r="J42" s="170"/>
      <c r="K42" s="170"/>
      <c r="L42" s="170"/>
      <c r="M42" s="170"/>
      <c r="N42" s="170"/>
      <c r="O42" s="170"/>
      <c r="P42" s="170"/>
      <c r="Q42" s="170"/>
      <c r="R42" s="170"/>
      <c r="S42" s="172"/>
      <c r="T42" s="4"/>
      <c r="AL42" s="15"/>
    </row>
    <row r="43" spans="1:38">
      <c r="A43" s="171"/>
      <c r="B43" s="170"/>
      <c r="C43" s="170"/>
      <c r="D43" s="170"/>
      <c r="E43" s="170"/>
      <c r="F43" s="170"/>
      <c r="G43" s="170"/>
      <c r="H43" s="170"/>
      <c r="I43" s="170"/>
      <c r="J43" s="170"/>
      <c r="K43" s="170"/>
      <c r="L43" s="170"/>
      <c r="M43" s="170"/>
      <c r="N43" s="170"/>
      <c r="O43" s="170"/>
      <c r="P43" s="170"/>
      <c r="Q43" s="170"/>
      <c r="R43" s="170"/>
      <c r="S43" s="172"/>
      <c r="T43" s="4"/>
      <c r="AL43" s="15"/>
    </row>
    <row r="44" spans="1:38">
      <c r="A44" s="171"/>
      <c r="B44" s="170"/>
      <c r="C44" s="170"/>
      <c r="D44" s="170"/>
      <c r="E44" s="170"/>
      <c r="F44" s="170"/>
      <c r="G44" s="170"/>
      <c r="H44" s="170"/>
      <c r="I44" s="170"/>
      <c r="J44" s="170"/>
      <c r="K44" s="170"/>
      <c r="L44" s="170"/>
      <c r="M44" s="170"/>
      <c r="N44" s="170"/>
      <c r="O44" s="170"/>
      <c r="P44" s="170"/>
      <c r="Q44" s="170"/>
      <c r="R44" s="170"/>
      <c r="S44" s="172"/>
      <c r="T44" s="4"/>
      <c r="AL44" s="15"/>
    </row>
    <row r="45" spans="1:38">
      <c r="A45" s="171"/>
      <c r="B45" s="170"/>
      <c r="C45" s="170"/>
      <c r="D45" s="170"/>
      <c r="E45" s="170"/>
      <c r="F45" s="170"/>
      <c r="G45" s="170"/>
      <c r="H45" s="170"/>
      <c r="I45" s="170"/>
      <c r="J45" s="170"/>
      <c r="K45" s="170"/>
      <c r="L45" s="170"/>
      <c r="M45" s="170"/>
      <c r="N45" s="170"/>
      <c r="O45" s="170"/>
      <c r="P45" s="170"/>
      <c r="Q45" s="170"/>
      <c r="R45" s="170"/>
      <c r="S45" s="172"/>
      <c r="T45" s="4"/>
      <c r="V45" s="794"/>
      <c r="AL45" s="15"/>
    </row>
    <row r="46" spans="1:38">
      <c r="A46" s="171"/>
      <c r="B46" s="170"/>
      <c r="C46" s="170"/>
      <c r="D46" s="170"/>
      <c r="E46" s="170"/>
      <c r="F46" s="170"/>
      <c r="G46" s="170"/>
      <c r="H46" s="170"/>
      <c r="I46" s="170"/>
      <c r="J46" s="170"/>
      <c r="K46" s="170"/>
      <c r="L46" s="170"/>
      <c r="M46" s="170"/>
      <c r="N46" s="170"/>
      <c r="O46" s="170"/>
      <c r="P46" s="170"/>
      <c r="Q46" s="170"/>
      <c r="R46" s="170"/>
      <c r="S46" s="172"/>
      <c r="T46" s="4"/>
      <c r="AL46" s="15"/>
    </row>
    <row r="47" spans="1:38">
      <c r="A47" s="171"/>
      <c r="B47" s="170"/>
      <c r="C47" s="170"/>
      <c r="D47" s="170"/>
      <c r="E47" s="170"/>
      <c r="F47" s="170"/>
      <c r="G47" s="170"/>
      <c r="H47" s="170"/>
      <c r="I47" s="170"/>
      <c r="J47" s="170"/>
      <c r="K47" s="170"/>
      <c r="L47" s="170"/>
      <c r="M47" s="170"/>
      <c r="N47" s="170"/>
      <c r="O47" s="170"/>
      <c r="P47" s="170"/>
      <c r="Q47" s="170"/>
      <c r="R47" s="170"/>
      <c r="S47" s="172"/>
      <c r="T47" s="4"/>
      <c r="AL47" s="15"/>
    </row>
    <row r="48" spans="1:38">
      <c r="A48" s="171"/>
      <c r="C48" s="170"/>
      <c r="D48" s="170"/>
      <c r="E48" s="170"/>
      <c r="F48" s="170"/>
      <c r="G48" s="170"/>
      <c r="H48" s="170"/>
      <c r="I48" s="170"/>
      <c r="J48" s="170"/>
      <c r="K48" s="170"/>
      <c r="L48" s="170"/>
      <c r="M48" s="170"/>
      <c r="N48" s="170"/>
      <c r="O48" s="170"/>
      <c r="P48" s="170"/>
      <c r="Q48" s="170"/>
      <c r="R48" s="170"/>
      <c r="S48" s="172"/>
      <c r="T48" s="4"/>
      <c r="AL48" s="15"/>
    </row>
    <row r="49" spans="1:38">
      <c r="A49" s="171"/>
      <c r="B49" s="170"/>
      <c r="C49" s="170"/>
      <c r="D49" s="170"/>
      <c r="E49" s="170"/>
      <c r="F49" s="170"/>
      <c r="G49" s="170"/>
      <c r="H49" s="170"/>
      <c r="I49" s="170"/>
      <c r="J49" s="170"/>
      <c r="K49" s="170"/>
      <c r="L49" s="170"/>
      <c r="M49" s="170"/>
      <c r="N49" s="170"/>
      <c r="O49" s="170"/>
      <c r="P49" s="170"/>
      <c r="Q49" s="170"/>
      <c r="R49" s="170"/>
      <c r="S49" s="172"/>
      <c r="T49" s="4"/>
      <c r="AL49" s="15"/>
    </row>
    <row r="50" spans="1:38">
      <c r="A50" s="171"/>
      <c r="B50" s="170"/>
      <c r="C50" s="170"/>
      <c r="D50" s="170"/>
      <c r="E50" s="170"/>
      <c r="F50" s="170"/>
      <c r="G50" s="170"/>
      <c r="H50" s="170"/>
      <c r="I50" s="170"/>
      <c r="J50" s="170"/>
      <c r="K50" s="170"/>
      <c r="L50" s="170"/>
      <c r="M50" s="170"/>
      <c r="N50" s="170"/>
      <c r="O50" s="170"/>
      <c r="P50" s="170"/>
      <c r="Q50" s="170"/>
      <c r="R50" s="170"/>
      <c r="S50" s="172"/>
      <c r="T50" s="4"/>
      <c r="AL50" s="15"/>
    </row>
    <row r="51" spans="1:38">
      <c r="A51" s="171"/>
      <c r="B51" s="170"/>
      <c r="C51" s="170"/>
      <c r="D51" s="170"/>
      <c r="E51" s="170"/>
      <c r="F51" s="170"/>
      <c r="G51" s="170"/>
      <c r="H51" s="170"/>
      <c r="I51" s="170"/>
      <c r="J51" s="170"/>
      <c r="K51" s="170"/>
      <c r="L51" s="170"/>
      <c r="M51" s="170"/>
      <c r="N51" s="170"/>
      <c r="O51" s="170"/>
      <c r="P51" s="170"/>
      <c r="Q51" s="170"/>
      <c r="R51" s="170"/>
      <c r="S51" s="172"/>
      <c r="T51" s="4"/>
      <c r="AL51" s="15"/>
    </row>
    <row r="52" spans="1:38">
      <c r="A52" s="171"/>
      <c r="B52" s="170"/>
      <c r="C52" s="170"/>
      <c r="D52" s="170"/>
      <c r="E52" s="170"/>
      <c r="F52" s="170"/>
      <c r="G52" s="170"/>
      <c r="H52" s="170"/>
      <c r="I52" s="170"/>
      <c r="J52" s="170"/>
      <c r="K52" s="170"/>
      <c r="L52" s="170"/>
      <c r="M52" s="170"/>
      <c r="N52" s="170"/>
      <c r="O52" s="170"/>
      <c r="P52" s="170"/>
      <c r="Q52" s="170"/>
      <c r="R52" s="170"/>
      <c r="S52" s="172"/>
      <c r="T52" s="4"/>
      <c r="AL52" s="15"/>
    </row>
    <row r="53" spans="1:38">
      <c r="A53" s="171"/>
      <c r="B53" s="170"/>
      <c r="C53" s="170"/>
      <c r="D53" s="170"/>
      <c r="E53" s="170"/>
      <c r="F53" s="170"/>
      <c r="G53" s="170"/>
      <c r="H53" s="170"/>
      <c r="I53" s="170"/>
      <c r="J53" s="170"/>
      <c r="K53" s="170"/>
      <c r="L53" s="170"/>
      <c r="M53" s="170"/>
      <c r="N53" s="170"/>
      <c r="O53" s="170"/>
      <c r="P53" s="170"/>
      <c r="Q53" s="170"/>
      <c r="R53" s="170"/>
      <c r="S53" s="172"/>
      <c r="T53" s="4"/>
      <c r="AL53" s="15"/>
    </row>
    <row r="54" spans="1:38">
      <c r="A54" s="171"/>
      <c r="B54" s="170"/>
      <c r="C54" s="170"/>
      <c r="D54" s="170"/>
      <c r="E54" s="170"/>
      <c r="F54" s="170"/>
      <c r="G54" s="170"/>
      <c r="H54" s="170"/>
      <c r="I54" s="170"/>
      <c r="J54" s="170"/>
      <c r="K54" s="170"/>
      <c r="L54" s="170"/>
      <c r="M54" s="170"/>
      <c r="N54" s="170"/>
      <c r="O54" s="170"/>
      <c r="P54" s="170"/>
      <c r="Q54" s="170"/>
      <c r="R54" s="170"/>
      <c r="S54" s="172"/>
      <c r="T54" s="4"/>
      <c r="AL54" s="15"/>
    </row>
    <row r="55" spans="1:38">
      <c r="A55" s="171"/>
      <c r="B55" s="170"/>
      <c r="C55" s="170"/>
      <c r="D55" s="170"/>
      <c r="E55" s="170"/>
      <c r="F55" s="170"/>
      <c r="G55" s="170"/>
      <c r="H55" s="170"/>
      <c r="I55" s="170"/>
      <c r="J55" s="170"/>
      <c r="K55" s="170"/>
      <c r="L55" s="170"/>
      <c r="M55" s="170"/>
      <c r="N55" s="170"/>
      <c r="O55" s="170"/>
      <c r="P55" s="170"/>
      <c r="Q55" s="170"/>
      <c r="R55" s="170"/>
      <c r="S55" s="172"/>
      <c r="T55" s="4"/>
      <c r="AL55" s="15"/>
    </row>
    <row r="56" spans="1:38">
      <c r="A56" s="171"/>
      <c r="B56" s="170"/>
      <c r="C56" s="170"/>
      <c r="D56" s="170"/>
      <c r="E56" s="170"/>
      <c r="F56" s="170"/>
      <c r="G56" s="170"/>
      <c r="H56" s="170"/>
      <c r="I56" s="170"/>
      <c r="J56" s="170"/>
      <c r="K56" s="170"/>
      <c r="L56" s="170"/>
      <c r="M56" s="170"/>
      <c r="N56" s="170"/>
      <c r="O56" s="170"/>
      <c r="P56" s="170"/>
      <c r="Q56" s="170"/>
      <c r="R56" s="170"/>
      <c r="S56" s="172"/>
      <c r="T56" s="4"/>
      <c r="AL56" s="15"/>
    </row>
    <row r="57" spans="1:38">
      <c r="A57" s="171"/>
      <c r="B57" s="170"/>
      <c r="C57" s="170"/>
      <c r="D57" s="170"/>
      <c r="E57" s="170"/>
      <c r="F57" s="170"/>
      <c r="G57" s="170"/>
      <c r="H57" s="170"/>
      <c r="I57" s="170"/>
      <c r="J57" s="170"/>
      <c r="K57" s="170"/>
      <c r="L57" s="170"/>
      <c r="M57" s="170"/>
      <c r="N57" s="170"/>
      <c r="O57" s="170"/>
      <c r="P57" s="170"/>
      <c r="Q57" s="170"/>
      <c r="R57" s="170"/>
      <c r="S57" s="172"/>
      <c r="T57" s="4"/>
      <c r="AL57" s="15"/>
    </row>
    <row r="58" spans="1:38">
      <c r="A58" s="171"/>
      <c r="B58" s="170"/>
      <c r="C58" s="170"/>
      <c r="D58" s="170"/>
      <c r="E58" s="170"/>
      <c r="F58" s="170"/>
      <c r="G58" s="170"/>
      <c r="H58" s="170"/>
      <c r="I58" s="170"/>
      <c r="J58" s="170"/>
      <c r="K58" s="170"/>
      <c r="L58" s="170"/>
      <c r="M58" s="170"/>
      <c r="N58" s="170"/>
      <c r="O58" s="170"/>
      <c r="P58" s="170"/>
      <c r="Q58" s="170"/>
      <c r="R58" s="170"/>
      <c r="S58" s="172"/>
      <c r="T58" s="4"/>
      <c r="AL58" s="15"/>
    </row>
    <row r="59" spans="1:38">
      <c r="A59" s="171"/>
      <c r="B59" s="170"/>
      <c r="C59" s="170"/>
      <c r="D59" s="170"/>
      <c r="E59" s="170"/>
      <c r="F59" s="170"/>
      <c r="G59" s="170"/>
      <c r="H59" s="170"/>
      <c r="I59" s="170"/>
      <c r="J59" s="170"/>
      <c r="K59" s="170"/>
      <c r="L59" s="170"/>
      <c r="M59" s="170"/>
      <c r="N59" s="170"/>
      <c r="O59" s="170"/>
      <c r="P59" s="170"/>
      <c r="Q59" s="170"/>
      <c r="R59" s="170"/>
      <c r="S59" s="172"/>
      <c r="T59" s="4"/>
      <c r="AL59" s="15"/>
    </row>
    <row r="60" spans="1:38">
      <c r="A60" s="171"/>
      <c r="B60" s="170"/>
      <c r="C60" s="170"/>
      <c r="D60" s="170"/>
      <c r="E60" s="170"/>
      <c r="F60" s="170"/>
      <c r="G60" s="170"/>
      <c r="H60" s="170"/>
      <c r="I60" s="170"/>
      <c r="J60" s="170"/>
      <c r="K60" s="170"/>
      <c r="L60" s="170"/>
      <c r="M60" s="170"/>
      <c r="N60" s="170"/>
      <c r="O60" s="170"/>
      <c r="P60" s="170"/>
      <c r="Q60" s="170"/>
      <c r="R60" s="170"/>
      <c r="S60" s="172"/>
      <c r="T60" s="4"/>
      <c r="AL60" s="15"/>
    </row>
    <row r="61" spans="1:38">
      <c r="A61" s="171"/>
      <c r="B61" s="170"/>
      <c r="C61" s="170"/>
      <c r="D61" s="170"/>
      <c r="E61" s="170"/>
      <c r="F61" s="170"/>
      <c r="G61" s="170"/>
      <c r="H61" s="170"/>
      <c r="I61" s="170"/>
      <c r="J61" s="170"/>
      <c r="K61" s="170"/>
      <c r="L61" s="170"/>
      <c r="M61" s="170"/>
      <c r="N61" s="170"/>
      <c r="O61" s="170"/>
      <c r="P61" s="170"/>
      <c r="Q61" s="170"/>
      <c r="R61" s="170"/>
      <c r="S61" s="172"/>
      <c r="T61" s="4"/>
      <c r="AL61" s="15"/>
    </row>
    <row r="62" spans="1:38">
      <c r="A62" s="171"/>
      <c r="B62" s="170"/>
      <c r="C62" s="170"/>
      <c r="D62" s="170"/>
      <c r="E62" s="170"/>
      <c r="F62" s="170"/>
      <c r="G62" s="170"/>
      <c r="H62" s="170"/>
      <c r="I62" s="170"/>
      <c r="J62" s="170"/>
      <c r="K62" s="170"/>
      <c r="L62" s="170"/>
      <c r="M62" s="170"/>
      <c r="N62" s="170"/>
      <c r="O62" s="170"/>
      <c r="P62" s="170"/>
      <c r="Q62" s="170"/>
      <c r="R62" s="170"/>
      <c r="S62" s="172"/>
      <c r="T62" s="4"/>
      <c r="AL62" s="15"/>
    </row>
    <row r="63" spans="1:38">
      <c r="A63" s="171"/>
      <c r="B63" s="170"/>
      <c r="C63" s="170"/>
      <c r="D63" s="170"/>
      <c r="E63" s="170"/>
      <c r="F63" s="170"/>
      <c r="G63" s="170"/>
      <c r="H63" s="170"/>
      <c r="I63" s="170"/>
      <c r="J63" s="170"/>
      <c r="K63" s="170"/>
      <c r="L63" s="170"/>
      <c r="M63" s="170"/>
      <c r="N63" s="170"/>
      <c r="O63" s="170"/>
      <c r="P63" s="170"/>
      <c r="Q63" s="170"/>
      <c r="R63" s="170"/>
      <c r="S63" s="172"/>
      <c r="T63" s="4"/>
      <c r="AL63" s="15"/>
    </row>
    <row r="64" spans="1:38">
      <c r="A64" s="171"/>
      <c r="B64" s="170"/>
      <c r="C64" s="170"/>
      <c r="D64" s="170"/>
      <c r="E64" s="170"/>
      <c r="F64" s="170"/>
      <c r="G64" s="170"/>
      <c r="H64" s="170"/>
      <c r="I64" s="170"/>
      <c r="J64" s="170"/>
      <c r="K64" s="170"/>
      <c r="L64" s="170"/>
      <c r="M64" s="170"/>
      <c r="N64" s="170"/>
      <c r="O64" s="170"/>
      <c r="P64" s="170"/>
      <c r="Q64" s="170"/>
      <c r="R64" s="170"/>
      <c r="S64" s="172"/>
      <c r="T64" s="4"/>
      <c r="AL64" s="15"/>
    </row>
    <row r="65" spans="1:38">
      <c r="A65" s="171"/>
      <c r="B65" s="170"/>
      <c r="C65" s="170"/>
      <c r="D65" s="170"/>
      <c r="E65" s="170"/>
      <c r="F65" s="170"/>
      <c r="G65" s="170"/>
      <c r="H65" s="170"/>
      <c r="I65" s="170"/>
      <c r="J65" s="170"/>
      <c r="K65" s="170"/>
      <c r="L65" s="170"/>
      <c r="M65" s="170"/>
      <c r="N65" s="170"/>
      <c r="O65" s="170"/>
      <c r="P65" s="170"/>
      <c r="Q65" s="170"/>
      <c r="R65" s="170"/>
      <c r="S65" s="172"/>
      <c r="T65" s="4"/>
      <c r="AL65" s="15"/>
    </row>
    <row r="66" spans="1:38">
      <c r="A66" s="171"/>
      <c r="B66" s="170"/>
      <c r="C66" s="170"/>
      <c r="D66" s="170"/>
      <c r="E66" s="170"/>
      <c r="F66" s="170"/>
      <c r="G66" s="170"/>
      <c r="H66" s="170"/>
      <c r="I66" s="170"/>
      <c r="J66" s="170"/>
      <c r="K66" s="170"/>
      <c r="L66" s="170"/>
      <c r="M66" s="170"/>
      <c r="N66" s="170"/>
      <c r="O66" s="170"/>
      <c r="P66" s="170"/>
      <c r="Q66" s="170"/>
      <c r="R66" s="170"/>
      <c r="S66" s="172"/>
      <c r="T66" s="4"/>
      <c r="AL66" s="15"/>
    </row>
    <row r="67" spans="1:38">
      <c r="A67" s="171"/>
      <c r="B67" s="170"/>
      <c r="C67" s="170"/>
      <c r="D67" s="170"/>
      <c r="E67" s="170"/>
      <c r="F67" s="170"/>
      <c r="G67" s="170"/>
      <c r="H67" s="170"/>
      <c r="I67" s="170"/>
      <c r="J67" s="170"/>
      <c r="K67" s="170"/>
      <c r="L67" s="170"/>
      <c r="M67" s="170"/>
      <c r="N67" s="170"/>
      <c r="O67" s="170"/>
      <c r="P67" s="170"/>
      <c r="Q67" s="170"/>
      <c r="R67" s="170"/>
      <c r="S67" s="172"/>
      <c r="T67" s="4"/>
      <c r="AL67" s="15"/>
    </row>
    <row r="68" spans="1:38">
      <c r="A68" s="171"/>
      <c r="B68" s="170"/>
      <c r="C68" s="170"/>
      <c r="D68" s="170"/>
      <c r="E68" s="170"/>
      <c r="F68" s="170"/>
      <c r="G68" s="170"/>
      <c r="H68" s="170"/>
      <c r="I68" s="170"/>
      <c r="J68" s="170"/>
      <c r="K68" s="170"/>
      <c r="L68" s="170"/>
      <c r="M68" s="170"/>
      <c r="N68" s="170"/>
      <c r="O68" s="170"/>
      <c r="P68" s="170"/>
      <c r="Q68" s="170"/>
      <c r="R68" s="170"/>
      <c r="S68" s="172"/>
      <c r="T68" s="4"/>
      <c r="AL68" s="15"/>
    </row>
    <row r="69" spans="1:38">
      <c r="A69" s="171"/>
      <c r="B69" s="170"/>
      <c r="C69" s="170"/>
      <c r="D69" s="170"/>
      <c r="E69" s="170"/>
      <c r="F69" s="170"/>
      <c r="G69" s="170"/>
      <c r="H69" s="170"/>
      <c r="I69" s="170"/>
      <c r="J69" s="170"/>
      <c r="K69" s="170"/>
      <c r="L69" s="170"/>
      <c r="M69" s="170"/>
      <c r="N69" s="170"/>
      <c r="O69" s="170"/>
      <c r="P69" s="170"/>
      <c r="Q69" s="170"/>
      <c r="R69" s="170"/>
      <c r="S69" s="172"/>
      <c r="T69" s="4"/>
      <c r="AL69" s="15"/>
    </row>
    <row r="70" spans="1:38">
      <c r="A70" s="171"/>
      <c r="B70" s="170"/>
      <c r="C70" s="170"/>
      <c r="D70" s="170"/>
      <c r="E70" s="170"/>
      <c r="F70" s="170"/>
      <c r="G70" s="170"/>
      <c r="H70" s="170"/>
      <c r="I70" s="170"/>
      <c r="J70" s="170"/>
      <c r="K70" s="170"/>
      <c r="L70" s="170"/>
      <c r="M70" s="170"/>
      <c r="N70" s="170"/>
      <c r="O70" s="170"/>
      <c r="P70" s="170"/>
      <c r="Q70" s="170"/>
      <c r="R70" s="170"/>
      <c r="S70" s="172"/>
      <c r="T70" s="4"/>
      <c r="AL70" s="15"/>
    </row>
    <row r="71" spans="1:38">
      <c r="A71" s="171"/>
      <c r="B71" s="170"/>
      <c r="C71" s="170"/>
      <c r="D71" s="170"/>
      <c r="E71" s="170"/>
      <c r="F71" s="170"/>
      <c r="G71" s="170"/>
      <c r="H71" s="170"/>
      <c r="I71" s="170"/>
      <c r="J71" s="170"/>
      <c r="K71" s="170"/>
      <c r="L71" s="170"/>
      <c r="M71" s="170"/>
      <c r="N71" s="170"/>
      <c r="O71" s="170"/>
      <c r="P71" s="170"/>
      <c r="Q71" s="170"/>
      <c r="R71" s="170"/>
      <c r="S71" s="172"/>
      <c r="T71" s="4"/>
      <c r="AL71" s="15"/>
    </row>
    <row r="72" spans="1:38">
      <c r="A72" s="171"/>
      <c r="B72" s="170"/>
      <c r="C72" s="170"/>
      <c r="D72" s="170"/>
      <c r="E72" s="170"/>
      <c r="F72" s="170"/>
      <c r="G72" s="170"/>
      <c r="H72" s="170"/>
      <c r="I72" s="170"/>
      <c r="J72" s="170"/>
      <c r="K72" s="170"/>
      <c r="L72" s="170"/>
      <c r="M72" s="170"/>
      <c r="N72" s="170"/>
      <c r="O72" s="170"/>
      <c r="P72" s="170"/>
      <c r="Q72" s="170"/>
      <c r="R72" s="170"/>
      <c r="S72" s="172"/>
      <c r="T72" s="4"/>
      <c r="AL72" s="15"/>
    </row>
    <row r="73" spans="1:38">
      <c r="A73" s="232"/>
      <c r="B73" s="173"/>
      <c r="C73" s="173"/>
      <c r="D73" s="173"/>
      <c r="E73" s="173"/>
      <c r="F73" s="173"/>
      <c r="G73" s="173"/>
      <c r="H73" s="173"/>
      <c r="I73" s="173"/>
      <c r="J73" s="173"/>
      <c r="K73" s="173"/>
      <c r="L73" s="173"/>
      <c r="M73" s="173"/>
      <c r="N73" s="173"/>
      <c r="O73" s="173"/>
      <c r="P73" s="173"/>
      <c r="Q73" s="173"/>
      <c r="R73" s="173"/>
      <c r="S73" s="174"/>
      <c r="T73" s="79"/>
      <c r="U73" s="80"/>
      <c r="V73" s="80"/>
      <c r="W73" s="80"/>
      <c r="X73" s="80"/>
      <c r="Y73" s="80"/>
      <c r="Z73" s="80"/>
      <c r="AA73" s="80"/>
      <c r="AB73" s="80"/>
      <c r="AC73" s="80"/>
      <c r="AD73" s="80"/>
      <c r="AE73" s="80"/>
      <c r="AF73" s="80"/>
      <c r="AG73" s="80"/>
      <c r="AH73" s="80"/>
      <c r="AI73" s="80"/>
      <c r="AJ73" s="80"/>
      <c r="AK73" s="80"/>
      <c r="AL73" s="81"/>
    </row>
  </sheetData>
  <sheetProtection algorithmName="SHA-512" hashValue="6UE7YJUvISh4sODGRiX2AwAvEtuMALGoiSB46XoNxmwsmZcioIYWPxS1OBxqzJ2t80phZhYJxOml5FO4S2UzGg==" saltValue="Ea4A2Id5BRLww+regf6P1Q==" spinCount="100000" sheet="1" scenarios="1" insertHyperlinks="0"/>
  <mergeCells count="1">
    <mergeCell ref="A1:S1"/>
  </mergeCells>
  <phoneticPr fontId="0" type="noConversion"/>
  <hyperlinks>
    <hyperlink ref="R3" location="'T3.10.5 T3.5 MHoop Brace Spt'!A1" display="BACK" xr:uid="{7DE92CFF-8247-42EB-B63F-9FFAEA2EC805}"/>
  </hyperlinks>
  <pageMargins left="0.39370078740157483" right="0.39370078740157483" top="0.39370078740157483" bottom="0.39370078740157483" header="0.51181102362204722" footer="0.51181102362204722"/>
  <pageSetup paperSize="9" scale="85" orientation="portrait" r:id="rId1"/>
  <headerFooter alignWithMargins="0"/>
  <colBreaks count="1" manualBreakCount="1">
    <brk id="19"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5"/>
  <dimension ref="A1:AL73"/>
  <sheetViews>
    <sheetView showGridLines="0" view="pageBreakPreview" zoomScaleNormal="100" zoomScaleSheetLayoutView="100" workbookViewId="0">
      <selection sqref="A1:S1"/>
    </sheetView>
  </sheetViews>
  <sheetFormatPr baseColWidth="10" defaultColWidth="11.42578125" defaultRowHeight="12.75"/>
  <cols>
    <col min="1" max="21" width="5" customWidth="1"/>
    <col min="22" max="22" width="6.28515625" customWidth="1"/>
    <col min="23" max="38" width="5" customWidth="1"/>
  </cols>
  <sheetData>
    <row r="1" spans="1:38">
      <c r="A1" s="1210" t="s">
        <v>775</v>
      </c>
      <c r="B1" s="1211"/>
      <c r="C1" s="1211"/>
      <c r="D1" s="1211"/>
      <c r="E1" s="1211"/>
      <c r="F1" s="1211"/>
      <c r="G1" s="1211"/>
      <c r="H1" s="1211"/>
      <c r="I1" s="1211"/>
      <c r="J1" s="1211"/>
      <c r="K1" s="1211"/>
      <c r="L1" s="1211"/>
      <c r="M1" s="1211"/>
      <c r="N1" s="1211"/>
      <c r="O1" s="1211"/>
      <c r="P1" s="1211"/>
      <c r="Q1" s="1211"/>
      <c r="R1" s="1211"/>
      <c r="S1" s="1212"/>
      <c r="T1" s="58"/>
      <c r="U1" s="2"/>
      <c r="V1" s="2"/>
      <c r="W1" s="2"/>
      <c r="X1" s="2"/>
      <c r="Y1" s="2"/>
      <c r="Z1" s="2"/>
      <c r="AA1" s="2"/>
      <c r="AB1" s="2"/>
      <c r="AC1" s="2"/>
      <c r="AD1" s="2"/>
      <c r="AE1" s="2"/>
      <c r="AF1" s="2"/>
      <c r="AG1" s="2"/>
      <c r="AH1" s="2"/>
      <c r="AI1" s="2"/>
      <c r="AJ1" s="2"/>
      <c r="AK1" s="2"/>
      <c r="AL1" s="136"/>
    </row>
    <row r="2" spans="1:38">
      <c r="A2" s="228"/>
      <c r="B2" s="229"/>
      <c r="C2" s="229"/>
      <c r="D2" s="229"/>
      <c r="E2" s="229"/>
      <c r="F2" s="229"/>
      <c r="G2" s="229"/>
      <c r="H2" s="229"/>
      <c r="I2" s="229"/>
      <c r="J2" s="229"/>
      <c r="K2" s="229"/>
      <c r="L2" s="229"/>
      <c r="M2" s="229"/>
      <c r="N2" s="229"/>
      <c r="O2" s="229"/>
      <c r="P2" s="229"/>
      <c r="Q2" s="229"/>
      <c r="R2" s="229"/>
      <c r="S2" s="230"/>
      <c r="T2" s="4"/>
      <c r="AL2" s="15"/>
    </row>
    <row r="3" spans="1:38">
      <c r="A3" s="171"/>
      <c r="B3" s="231" t="s">
        <v>776</v>
      </c>
      <c r="C3" s="170"/>
      <c r="D3" s="170"/>
      <c r="E3" s="170"/>
      <c r="F3" s="170"/>
      <c r="G3" s="170"/>
      <c r="H3" s="170"/>
      <c r="I3" s="170"/>
      <c r="J3" s="170"/>
      <c r="K3" s="170"/>
      <c r="L3" s="170"/>
      <c r="M3" s="170"/>
      <c r="N3" s="170"/>
      <c r="O3" s="170"/>
      <c r="P3" s="170"/>
      <c r="Q3" s="145" t="s">
        <v>764</v>
      </c>
      <c r="R3" s="170"/>
      <c r="S3" s="172"/>
      <c r="T3" s="4"/>
      <c r="U3" s="8" t="s">
        <v>777</v>
      </c>
      <c r="AL3" s="15"/>
    </row>
    <row r="4" spans="1:38">
      <c r="A4" s="171"/>
      <c r="B4" s="231" t="s">
        <v>778</v>
      </c>
      <c r="C4" s="170"/>
      <c r="D4" s="170"/>
      <c r="E4" s="170"/>
      <c r="F4" s="170"/>
      <c r="G4" s="170"/>
      <c r="H4" s="170"/>
      <c r="I4" s="170"/>
      <c r="J4" s="170"/>
      <c r="K4" s="170"/>
      <c r="L4" s="170"/>
      <c r="M4" s="170"/>
      <c r="N4" s="170"/>
      <c r="O4" s="170"/>
      <c r="P4" s="170"/>
      <c r="Q4" s="170"/>
      <c r="R4" s="170"/>
      <c r="S4" s="172"/>
      <c r="T4" s="4"/>
      <c r="U4" s="8" t="s">
        <v>779</v>
      </c>
      <c r="AL4" s="15"/>
    </row>
    <row r="5" spans="1:38">
      <c r="A5" s="171"/>
      <c r="B5" s="231"/>
      <c r="C5" s="170"/>
      <c r="D5" s="170"/>
      <c r="E5" s="170"/>
      <c r="F5" s="170"/>
      <c r="G5" s="170"/>
      <c r="H5" s="170"/>
      <c r="I5" s="170"/>
      <c r="J5" s="170"/>
      <c r="K5" s="170"/>
      <c r="L5" s="170"/>
      <c r="M5" s="170"/>
      <c r="N5" s="170"/>
      <c r="O5" s="170"/>
      <c r="P5" s="170"/>
      <c r="Q5" s="170"/>
      <c r="R5" s="170"/>
      <c r="S5" s="172"/>
      <c r="T5" s="4"/>
      <c r="U5" s="8" t="s">
        <v>780</v>
      </c>
      <c r="AL5" s="15"/>
    </row>
    <row r="6" spans="1:38">
      <c r="A6" s="171"/>
      <c r="B6" s="231" t="s">
        <v>781</v>
      </c>
      <c r="C6" s="170"/>
      <c r="D6" s="170"/>
      <c r="E6" s="170"/>
      <c r="F6" s="170"/>
      <c r="G6" s="170"/>
      <c r="H6" s="170"/>
      <c r="I6" s="170"/>
      <c r="J6" s="170"/>
      <c r="K6" s="170"/>
      <c r="L6" s="170"/>
      <c r="M6" s="170"/>
      <c r="N6" s="170"/>
      <c r="O6" s="170"/>
      <c r="P6" s="170"/>
      <c r="Q6" s="170"/>
      <c r="R6" s="170"/>
      <c r="S6" s="172"/>
      <c r="T6" s="4"/>
      <c r="U6" s="8"/>
      <c r="AL6" s="15"/>
    </row>
    <row r="7" spans="1:38">
      <c r="A7" s="171"/>
      <c r="B7" s="231" t="s">
        <v>782</v>
      </c>
      <c r="C7" s="170"/>
      <c r="D7" s="170"/>
      <c r="E7" s="170"/>
      <c r="F7" s="170"/>
      <c r="G7" s="170"/>
      <c r="H7" s="170"/>
      <c r="I7" s="170"/>
      <c r="J7" s="170"/>
      <c r="K7" s="170"/>
      <c r="L7" s="170"/>
      <c r="M7" s="170"/>
      <c r="N7" s="170"/>
      <c r="O7" s="170"/>
      <c r="P7" s="170"/>
      <c r="Q7" s="170"/>
      <c r="R7" s="170"/>
      <c r="S7" s="172"/>
      <c r="T7" s="4"/>
      <c r="AL7" s="15"/>
    </row>
    <row r="8" spans="1:38">
      <c r="A8" s="171"/>
      <c r="B8" s="231" t="s">
        <v>783</v>
      </c>
      <c r="C8" s="170"/>
      <c r="D8" s="170"/>
      <c r="E8" s="170"/>
      <c r="F8" s="170"/>
      <c r="G8" s="170"/>
      <c r="H8" s="170"/>
      <c r="I8" s="170"/>
      <c r="J8" s="170"/>
      <c r="K8" s="170"/>
      <c r="L8" s="170"/>
      <c r="M8" s="170"/>
      <c r="N8" s="170"/>
      <c r="O8" s="170"/>
      <c r="P8" s="170"/>
      <c r="Q8" s="170"/>
      <c r="R8" s="170"/>
      <c r="S8" s="172"/>
      <c r="T8" s="4"/>
      <c r="AL8" s="15"/>
    </row>
    <row r="9" spans="1:38">
      <c r="A9" s="171"/>
      <c r="B9" s="231" t="s">
        <v>784</v>
      </c>
      <c r="C9" s="170"/>
      <c r="D9" s="170"/>
      <c r="E9" s="170"/>
      <c r="F9" s="170"/>
      <c r="G9" s="170"/>
      <c r="H9" s="170"/>
      <c r="I9" s="170"/>
      <c r="J9" s="170"/>
      <c r="K9" s="170"/>
      <c r="L9" s="512"/>
      <c r="M9" s="170"/>
      <c r="N9" s="170"/>
      <c r="O9" s="170"/>
      <c r="P9" s="170"/>
      <c r="Q9" s="170"/>
      <c r="R9" s="170"/>
      <c r="S9" s="172"/>
      <c r="T9" s="4"/>
      <c r="AL9" s="15"/>
    </row>
    <row r="10" spans="1:38">
      <c r="A10" s="171"/>
      <c r="B10" s="231" t="s">
        <v>785</v>
      </c>
      <c r="C10" s="170"/>
      <c r="D10" s="170"/>
      <c r="E10" s="170"/>
      <c r="F10" s="170"/>
      <c r="G10" s="170"/>
      <c r="H10" s="170"/>
      <c r="I10" s="170"/>
      <c r="J10" s="170"/>
      <c r="K10" s="170"/>
      <c r="L10" s="512"/>
      <c r="M10" s="170"/>
      <c r="N10" s="170"/>
      <c r="O10" s="170"/>
      <c r="P10" s="170"/>
      <c r="Q10" s="170"/>
      <c r="R10" s="170"/>
      <c r="S10" s="172"/>
      <c r="T10" s="4"/>
      <c r="AL10" s="15"/>
    </row>
    <row r="11" spans="1:38">
      <c r="A11" s="171"/>
      <c r="B11" s="231"/>
      <c r="C11" s="170"/>
      <c r="D11" s="170"/>
      <c r="E11" s="170"/>
      <c r="F11" s="170"/>
      <c r="G11" s="170"/>
      <c r="H11" s="170"/>
      <c r="I11" s="170"/>
      <c r="J11" s="170"/>
      <c r="K11" s="170"/>
      <c r="L11" s="512"/>
      <c r="M11" s="170"/>
      <c r="N11" s="170"/>
      <c r="O11" s="170"/>
      <c r="P11" s="170"/>
      <c r="Q11" s="170"/>
      <c r="R11" s="170"/>
      <c r="S11" s="172"/>
      <c r="T11" s="4"/>
      <c r="AL11" s="15"/>
    </row>
    <row r="12" spans="1:38">
      <c r="A12" s="171"/>
      <c r="B12" s="231" t="s">
        <v>786</v>
      </c>
      <c r="C12" s="170"/>
      <c r="D12" s="170"/>
      <c r="E12" s="170"/>
      <c r="F12" s="170"/>
      <c r="G12" s="170"/>
      <c r="H12" s="170"/>
      <c r="I12" s="170"/>
      <c r="J12" s="170"/>
      <c r="K12" s="170"/>
      <c r="L12" s="512"/>
      <c r="M12" s="170"/>
      <c r="N12" s="170"/>
      <c r="O12" s="170"/>
      <c r="P12" s="170"/>
      <c r="Q12" s="170"/>
      <c r="R12" s="170"/>
      <c r="S12" s="172"/>
      <c r="T12" s="4"/>
      <c r="AL12" s="15"/>
    </row>
    <row r="13" spans="1:38">
      <c r="A13" s="171"/>
      <c r="B13" s="231"/>
      <c r="C13" s="170"/>
      <c r="D13" s="170"/>
      <c r="E13" s="170"/>
      <c r="F13" s="170"/>
      <c r="G13" s="170"/>
      <c r="H13" s="170"/>
      <c r="I13" s="170"/>
      <c r="J13" s="170"/>
      <c r="K13" s="170"/>
      <c r="L13" s="512"/>
      <c r="M13" s="170"/>
      <c r="N13" s="170"/>
      <c r="O13" s="170"/>
      <c r="P13" s="170"/>
      <c r="Q13" s="170"/>
      <c r="R13" s="170"/>
      <c r="S13" s="172"/>
      <c r="T13" s="4"/>
      <c r="AL13" s="15"/>
    </row>
    <row r="14" spans="1:38">
      <c r="A14" s="171"/>
      <c r="B14" s="231" t="s">
        <v>787</v>
      </c>
      <c r="C14" s="170"/>
      <c r="D14" s="170"/>
      <c r="E14" s="170"/>
      <c r="F14" s="170"/>
      <c r="G14" s="170"/>
      <c r="H14" s="170"/>
      <c r="I14" s="170"/>
      <c r="J14" s="170"/>
      <c r="K14" s="170"/>
      <c r="L14" s="170"/>
      <c r="M14" s="170"/>
      <c r="N14" s="170"/>
      <c r="O14" s="170"/>
      <c r="P14" s="170"/>
      <c r="Q14" s="170"/>
      <c r="R14" s="170"/>
      <c r="S14" s="172"/>
      <c r="T14" s="4"/>
      <c r="AL14" s="15"/>
    </row>
    <row r="15" spans="1:38">
      <c r="A15" s="171"/>
      <c r="B15" s="231" t="s">
        <v>788</v>
      </c>
      <c r="C15" s="170"/>
      <c r="D15" s="170"/>
      <c r="E15" s="170"/>
      <c r="F15" s="170"/>
      <c r="G15" s="170"/>
      <c r="H15" s="170"/>
      <c r="I15" s="170"/>
      <c r="J15" s="170"/>
      <c r="K15" s="170"/>
      <c r="L15" s="170"/>
      <c r="M15" s="170"/>
      <c r="N15" s="170"/>
      <c r="O15" s="170"/>
      <c r="P15" s="170"/>
      <c r="Q15" s="170"/>
      <c r="R15" s="170"/>
      <c r="S15" s="172"/>
      <c r="T15" s="4"/>
      <c r="AL15" s="15"/>
    </row>
    <row r="16" spans="1:38">
      <c r="A16" s="171"/>
      <c r="B16" s="231" t="s">
        <v>789</v>
      </c>
      <c r="C16" s="170"/>
      <c r="D16" s="170"/>
      <c r="E16" s="170"/>
      <c r="F16" s="170"/>
      <c r="G16" s="170"/>
      <c r="H16" s="170"/>
      <c r="I16" s="170"/>
      <c r="J16" s="170"/>
      <c r="K16" s="170"/>
      <c r="L16" s="170"/>
      <c r="M16" s="170"/>
      <c r="N16" s="170"/>
      <c r="O16" s="170"/>
      <c r="P16" s="170"/>
      <c r="Q16" s="170"/>
      <c r="R16" s="170"/>
      <c r="S16" s="172"/>
      <c r="T16" s="4"/>
      <c r="AL16" s="15"/>
    </row>
    <row r="17" spans="1:38">
      <c r="A17" s="171"/>
      <c r="B17" s="231"/>
      <c r="C17" s="170"/>
      <c r="D17" s="170"/>
      <c r="E17" s="170"/>
      <c r="F17" s="170"/>
      <c r="G17" s="170"/>
      <c r="H17" s="170"/>
      <c r="I17" s="170"/>
      <c r="J17" s="170"/>
      <c r="K17" s="170"/>
      <c r="L17" s="170"/>
      <c r="M17" s="170"/>
      <c r="N17" s="170"/>
      <c r="O17" s="170"/>
      <c r="P17" s="170"/>
      <c r="Q17" s="170"/>
      <c r="R17" s="170"/>
      <c r="S17" s="172"/>
      <c r="T17" s="4"/>
      <c r="AL17" s="15"/>
    </row>
    <row r="18" spans="1:38">
      <c r="A18" s="171"/>
      <c r="B18" s="231" t="s">
        <v>790</v>
      </c>
      <c r="C18" s="170"/>
      <c r="D18" s="170"/>
      <c r="E18" s="170"/>
      <c r="F18" s="170"/>
      <c r="G18" s="170"/>
      <c r="H18" s="170"/>
      <c r="I18" s="170"/>
      <c r="J18" s="170"/>
      <c r="K18" s="170"/>
      <c r="L18" s="170"/>
      <c r="M18" s="170"/>
      <c r="N18" s="170"/>
      <c r="O18" s="170"/>
      <c r="P18" s="170"/>
      <c r="Q18" s="170"/>
      <c r="R18" s="170"/>
      <c r="S18" s="172"/>
      <c r="T18" s="4"/>
      <c r="AL18" s="15"/>
    </row>
    <row r="19" spans="1:38">
      <c r="A19" s="171"/>
      <c r="B19" s="170"/>
      <c r="C19" s="170"/>
      <c r="D19" s="170"/>
      <c r="E19" s="170"/>
      <c r="F19" s="170"/>
      <c r="G19" s="170"/>
      <c r="H19" s="170"/>
      <c r="I19" s="170"/>
      <c r="J19" s="170"/>
      <c r="K19" s="170"/>
      <c r="L19" s="170"/>
      <c r="M19" s="170"/>
      <c r="N19" s="170"/>
      <c r="O19" s="170"/>
      <c r="P19" s="170"/>
      <c r="Q19" s="170"/>
      <c r="R19" s="170"/>
      <c r="S19" s="172"/>
      <c r="T19" s="4"/>
      <c r="AL19" s="15"/>
    </row>
    <row r="20" spans="1:38">
      <c r="A20" s="171"/>
      <c r="B20" s="170"/>
      <c r="C20" s="170"/>
      <c r="D20" s="170"/>
      <c r="E20" s="170"/>
      <c r="F20" s="170"/>
      <c r="G20" s="170"/>
      <c r="H20" s="170"/>
      <c r="I20" s="170"/>
      <c r="J20" s="170"/>
      <c r="K20" s="170"/>
      <c r="L20" s="170"/>
      <c r="M20" s="170"/>
      <c r="N20" s="170"/>
      <c r="O20" s="170"/>
      <c r="P20" s="170"/>
      <c r="Q20" s="170"/>
      <c r="R20" s="170"/>
      <c r="S20" s="172"/>
      <c r="T20" s="4"/>
      <c r="AL20" s="15"/>
    </row>
    <row r="21" spans="1:38">
      <c r="A21" s="171"/>
      <c r="B21" s="231" t="s">
        <v>791</v>
      </c>
      <c r="C21" s="170"/>
      <c r="D21" s="170"/>
      <c r="E21" s="170"/>
      <c r="F21" s="170"/>
      <c r="G21" s="170"/>
      <c r="H21" s="170"/>
      <c r="I21" s="170"/>
      <c r="J21" s="170"/>
      <c r="K21" s="170"/>
      <c r="L21" s="170"/>
      <c r="M21" s="170"/>
      <c r="N21" s="170"/>
      <c r="O21" s="170"/>
      <c r="P21" s="170"/>
      <c r="Q21" s="170"/>
      <c r="R21" s="170"/>
      <c r="S21" s="172"/>
      <c r="T21" s="4"/>
      <c r="AL21" s="15"/>
    </row>
    <row r="22" spans="1:38">
      <c r="A22" s="171"/>
      <c r="B22" s="231" t="s">
        <v>792</v>
      </c>
      <c r="C22" s="170"/>
      <c r="D22" s="170"/>
      <c r="E22" s="170"/>
      <c r="F22" s="170"/>
      <c r="G22" s="170"/>
      <c r="H22" s="170"/>
      <c r="I22" s="170"/>
      <c r="J22" s="170"/>
      <c r="K22" s="170"/>
      <c r="L22" s="170"/>
      <c r="M22" s="170"/>
      <c r="N22" s="170"/>
      <c r="O22" s="170"/>
      <c r="P22" s="170"/>
      <c r="Q22" s="170"/>
      <c r="R22" s="170"/>
      <c r="S22" s="172"/>
      <c r="T22" s="4"/>
      <c r="AL22" s="15"/>
    </row>
    <row r="23" spans="1:38">
      <c r="A23" s="171"/>
      <c r="C23" s="170"/>
      <c r="D23" s="170"/>
      <c r="E23" s="170"/>
      <c r="F23" s="170"/>
      <c r="G23" s="170"/>
      <c r="H23" s="170"/>
      <c r="I23" s="170"/>
      <c r="J23" s="170"/>
      <c r="K23" s="170"/>
      <c r="L23" s="170"/>
      <c r="M23" s="170"/>
      <c r="N23" s="170"/>
      <c r="O23" s="170"/>
      <c r="P23" s="170"/>
      <c r="Q23" s="170"/>
      <c r="R23" s="170"/>
      <c r="S23" s="172"/>
      <c r="T23" s="4"/>
      <c r="AL23" s="15"/>
    </row>
    <row r="24" spans="1:38">
      <c r="A24" s="171"/>
      <c r="B24" s="8" t="s">
        <v>793</v>
      </c>
      <c r="C24" s="170"/>
      <c r="D24" s="170"/>
      <c r="E24" s="170"/>
      <c r="F24" s="170"/>
      <c r="G24" s="170"/>
      <c r="H24" s="170"/>
      <c r="I24" s="170"/>
      <c r="J24" s="170"/>
      <c r="K24" s="170"/>
      <c r="L24" s="170"/>
      <c r="M24" s="170"/>
      <c r="N24" s="170"/>
      <c r="O24" s="170"/>
      <c r="P24" s="170"/>
      <c r="Q24" s="170"/>
      <c r="R24" s="170"/>
      <c r="S24" s="172"/>
      <c r="T24" s="4"/>
      <c r="AL24" s="15"/>
    </row>
    <row r="25" spans="1:38">
      <c r="A25" s="171"/>
      <c r="B25" s="8" t="s">
        <v>794</v>
      </c>
      <c r="C25" s="170"/>
      <c r="D25" s="170"/>
      <c r="E25" s="170"/>
      <c r="F25" s="170"/>
      <c r="G25" s="170"/>
      <c r="H25" s="170"/>
      <c r="I25" s="170"/>
      <c r="J25" s="170"/>
      <c r="K25" s="170"/>
      <c r="L25" s="170"/>
      <c r="M25" s="170"/>
      <c r="N25" s="170"/>
      <c r="O25" s="170"/>
      <c r="P25" s="170"/>
      <c r="Q25" s="170"/>
      <c r="R25" s="170"/>
      <c r="S25" s="172"/>
      <c r="T25" s="4"/>
      <c r="AL25" s="15"/>
    </row>
    <row r="26" spans="1:38">
      <c r="A26" s="171"/>
      <c r="C26" s="170"/>
      <c r="D26" s="170"/>
      <c r="E26" s="170"/>
      <c r="F26" s="170"/>
      <c r="G26" s="170"/>
      <c r="H26" s="170"/>
      <c r="I26" s="170"/>
      <c r="J26" s="170"/>
      <c r="K26" s="170"/>
      <c r="L26" s="170"/>
      <c r="M26" s="170"/>
      <c r="N26" s="170"/>
      <c r="O26" s="170"/>
      <c r="P26" s="170"/>
      <c r="Q26" s="170"/>
      <c r="R26" s="170"/>
      <c r="S26" s="172"/>
      <c r="T26" s="4"/>
      <c r="AL26" s="15"/>
    </row>
    <row r="27" spans="1:38">
      <c r="A27" s="171"/>
      <c r="B27" s="231" t="s">
        <v>795</v>
      </c>
      <c r="C27" s="170"/>
      <c r="D27" s="170"/>
      <c r="E27" s="170"/>
      <c r="F27" s="170"/>
      <c r="G27" s="170"/>
      <c r="H27" s="170"/>
      <c r="I27" s="170"/>
      <c r="J27" s="170"/>
      <c r="K27" s="170"/>
      <c r="L27" s="170"/>
      <c r="M27" s="170"/>
      <c r="N27" s="170"/>
      <c r="O27" s="170"/>
      <c r="P27" s="170"/>
      <c r="Q27" s="170"/>
      <c r="R27" s="170"/>
      <c r="S27" s="172"/>
      <c r="T27" s="4"/>
      <c r="AL27" s="15"/>
    </row>
    <row r="28" spans="1:38">
      <c r="A28" s="171"/>
      <c r="B28" s="231" t="s">
        <v>796</v>
      </c>
      <c r="C28" s="170"/>
      <c r="D28" s="170"/>
      <c r="E28" s="170"/>
      <c r="F28" s="170"/>
      <c r="G28" s="170"/>
      <c r="H28" s="170"/>
      <c r="I28" s="170"/>
      <c r="J28" s="170"/>
      <c r="K28" s="170"/>
      <c r="L28" s="170"/>
      <c r="M28" s="170"/>
      <c r="N28" s="170"/>
      <c r="O28" s="170"/>
      <c r="P28" s="170"/>
      <c r="Q28" s="170"/>
      <c r="R28" s="170"/>
      <c r="S28" s="172"/>
      <c r="T28" s="4"/>
      <c r="AL28" s="15"/>
    </row>
    <row r="29" spans="1:38">
      <c r="A29" s="171"/>
      <c r="B29" s="231" t="s">
        <v>797</v>
      </c>
      <c r="C29" s="170"/>
      <c r="D29" s="170"/>
      <c r="E29" s="170"/>
      <c r="F29" s="170"/>
      <c r="G29" s="170"/>
      <c r="H29" s="170"/>
      <c r="I29" s="170"/>
      <c r="J29" s="170"/>
      <c r="K29" s="170"/>
      <c r="L29" s="170"/>
      <c r="M29" s="170"/>
      <c r="N29" s="170"/>
      <c r="O29" s="170"/>
      <c r="P29" s="170"/>
      <c r="Q29" s="170"/>
      <c r="R29" s="170"/>
      <c r="S29" s="172"/>
      <c r="T29" s="4"/>
      <c r="AL29" s="15"/>
    </row>
    <row r="30" spans="1:38">
      <c r="A30" s="171"/>
      <c r="B30" s="170"/>
      <c r="C30" s="170"/>
      <c r="D30" s="170"/>
      <c r="E30" s="170"/>
      <c r="F30" s="170"/>
      <c r="G30" s="170"/>
      <c r="H30" s="170"/>
      <c r="I30" s="170"/>
      <c r="J30" s="170"/>
      <c r="K30" s="170"/>
      <c r="L30" s="170"/>
      <c r="M30" s="170"/>
      <c r="N30" s="170"/>
      <c r="O30" s="170"/>
      <c r="P30" s="170"/>
      <c r="Q30" s="170"/>
      <c r="R30" s="170"/>
      <c r="S30" s="172"/>
      <c r="T30" s="4"/>
      <c r="AL30" s="15"/>
    </row>
    <row r="31" spans="1:38">
      <c r="A31" s="171"/>
      <c r="B31" s="231" t="s">
        <v>798</v>
      </c>
      <c r="C31" s="170"/>
      <c r="D31" s="170"/>
      <c r="E31" s="170"/>
      <c r="F31" s="170"/>
      <c r="G31" s="170"/>
      <c r="H31" s="170"/>
      <c r="I31" s="170"/>
      <c r="J31" s="170"/>
      <c r="K31" s="170"/>
      <c r="L31" s="170"/>
      <c r="M31" s="170"/>
      <c r="N31" s="170"/>
      <c r="O31" s="170"/>
      <c r="P31" s="170"/>
      <c r="Q31" s="170"/>
      <c r="R31" s="170"/>
      <c r="S31" s="172"/>
      <c r="T31" s="4"/>
      <c r="AL31" s="15"/>
    </row>
    <row r="32" spans="1:38">
      <c r="A32" s="171"/>
      <c r="B32" s="231" t="s">
        <v>799</v>
      </c>
      <c r="C32" s="170"/>
      <c r="D32" s="170"/>
      <c r="E32" s="170"/>
      <c r="F32" s="170"/>
      <c r="G32" s="170"/>
      <c r="H32" s="170"/>
      <c r="I32" s="170"/>
      <c r="J32" s="170"/>
      <c r="K32" s="170"/>
      <c r="L32" s="170"/>
      <c r="M32" s="170"/>
      <c r="N32" s="170"/>
      <c r="O32" s="170"/>
      <c r="P32" s="170"/>
      <c r="Q32" s="170"/>
      <c r="R32" s="170"/>
      <c r="S32" s="172"/>
      <c r="T32" s="4"/>
      <c r="AL32" s="15"/>
    </row>
    <row r="33" spans="1:38">
      <c r="A33" s="171"/>
      <c r="B33" s="170"/>
      <c r="C33" s="170"/>
      <c r="D33" s="170"/>
      <c r="E33" s="170"/>
      <c r="F33" s="170"/>
      <c r="G33" s="170"/>
      <c r="H33" s="170"/>
      <c r="I33" s="170"/>
      <c r="J33" s="170"/>
      <c r="K33" s="170"/>
      <c r="L33" s="170"/>
      <c r="M33" s="170"/>
      <c r="N33" s="170"/>
      <c r="O33" s="170"/>
      <c r="P33" s="170"/>
      <c r="Q33" s="170"/>
      <c r="R33" s="170"/>
      <c r="S33" s="172"/>
      <c r="T33" s="4"/>
      <c r="AL33" s="15"/>
    </row>
    <row r="34" spans="1:38">
      <c r="A34" s="171"/>
      <c r="B34" s="231" t="s">
        <v>800</v>
      </c>
      <c r="C34" s="170"/>
      <c r="D34" s="170"/>
      <c r="E34" s="170"/>
      <c r="F34" s="170"/>
      <c r="G34" s="170"/>
      <c r="H34" s="170"/>
      <c r="I34" s="170"/>
      <c r="J34" s="170"/>
      <c r="K34" s="170"/>
      <c r="L34" s="170"/>
      <c r="M34" s="170"/>
      <c r="N34" s="170"/>
      <c r="O34" s="170"/>
      <c r="P34" s="170"/>
      <c r="Q34" s="170"/>
      <c r="R34" s="170"/>
      <c r="S34" s="172"/>
      <c r="T34" s="4"/>
      <c r="AL34" s="15"/>
    </row>
    <row r="35" spans="1:38">
      <c r="A35" s="171"/>
      <c r="B35" s="231" t="s">
        <v>801</v>
      </c>
      <c r="C35" s="170"/>
      <c r="D35" s="170"/>
      <c r="E35" s="170"/>
      <c r="F35" s="170"/>
      <c r="G35" s="170"/>
      <c r="H35" s="170"/>
      <c r="I35" s="170"/>
      <c r="J35" s="170"/>
      <c r="K35" s="170"/>
      <c r="L35" s="170"/>
      <c r="M35" s="170"/>
      <c r="N35" s="170"/>
      <c r="O35" s="170"/>
      <c r="P35" s="170"/>
      <c r="Q35" s="170"/>
      <c r="R35" s="170"/>
      <c r="S35" s="172"/>
      <c r="T35" s="4"/>
      <c r="AL35" s="15"/>
    </row>
    <row r="36" spans="1:38">
      <c r="A36" s="171"/>
      <c r="B36" s="231" t="s">
        <v>802</v>
      </c>
      <c r="C36" s="170"/>
      <c r="D36" s="170"/>
      <c r="E36" s="170"/>
      <c r="F36" s="170"/>
      <c r="G36" s="170"/>
      <c r="H36" s="170"/>
      <c r="I36" s="170"/>
      <c r="J36" s="170"/>
      <c r="K36" s="170"/>
      <c r="L36" s="170"/>
      <c r="M36" s="170"/>
      <c r="N36" s="170"/>
      <c r="O36" s="170"/>
      <c r="P36" s="170"/>
      <c r="Q36" s="170"/>
      <c r="R36" s="170"/>
      <c r="S36" s="172"/>
      <c r="T36" s="4"/>
      <c r="AL36" s="15"/>
    </row>
    <row r="37" spans="1:38">
      <c r="A37" s="171"/>
      <c r="B37" s="170"/>
      <c r="C37" s="170"/>
      <c r="D37" s="170"/>
      <c r="E37" s="170"/>
      <c r="F37" s="170"/>
      <c r="G37" s="170"/>
      <c r="H37" s="170"/>
      <c r="I37" s="170"/>
      <c r="J37" s="170"/>
      <c r="K37" s="170"/>
      <c r="L37" s="170"/>
      <c r="M37" s="170"/>
      <c r="N37" s="170"/>
      <c r="O37" s="170"/>
      <c r="P37" s="170"/>
      <c r="Q37" s="170"/>
      <c r="R37" s="170"/>
      <c r="S37" s="172"/>
      <c r="T37" s="4"/>
      <c r="AL37" s="15"/>
    </row>
    <row r="38" spans="1:38">
      <c r="A38" s="171"/>
      <c r="B38" s="170"/>
      <c r="C38" s="170"/>
      <c r="D38" s="170"/>
      <c r="E38" s="170"/>
      <c r="F38" s="170"/>
      <c r="G38" s="170"/>
      <c r="H38" s="170"/>
      <c r="I38" s="170"/>
      <c r="J38" s="170"/>
      <c r="K38" s="170"/>
      <c r="L38" s="170"/>
      <c r="M38" s="170"/>
      <c r="N38" s="170"/>
      <c r="O38" s="170"/>
      <c r="P38" s="170"/>
      <c r="Q38" s="170"/>
      <c r="R38" s="170"/>
      <c r="S38" s="172"/>
      <c r="T38" s="4"/>
      <c r="AL38" s="15"/>
    </row>
    <row r="39" spans="1:38">
      <c r="A39" s="171"/>
      <c r="B39" s="170"/>
      <c r="C39" s="170"/>
      <c r="D39" s="170"/>
      <c r="E39" s="170"/>
      <c r="F39" s="170"/>
      <c r="G39" s="170"/>
      <c r="H39" s="170"/>
      <c r="I39" s="170"/>
      <c r="J39" s="170"/>
      <c r="K39" s="170"/>
      <c r="L39" s="170"/>
      <c r="M39" s="170"/>
      <c r="N39" s="170"/>
      <c r="O39" s="170"/>
      <c r="P39" s="170"/>
      <c r="Q39" s="170"/>
      <c r="R39" s="170"/>
      <c r="S39" s="172"/>
      <c r="T39" s="4"/>
      <c r="AL39" s="15"/>
    </row>
    <row r="40" spans="1:38">
      <c r="A40" s="171"/>
      <c r="B40" s="170"/>
      <c r="C40" s="170"/>
      <c r="D40" s="170"/>
      <c r="E40" s="170"/>
      <c r="F40" s="170"/>
      <c r="G40" s="170"/>
      <c r="H40" s="170"/>
      <c r="I40" s="170"/>
      <c r="J40" s="170"/>
      <c r="K40" s="170"/>
      <c r="L40" s="170"/>
      <c r="M40" s="170"/>
      <c r="N40" s="170"/>
      <c r="O40" s="170"/>
      <c r="P40" s="170"/>
      <c r="Q40" s="170"/>
      <c r="R40" s="170"/>
      <c r="S40" s="172"/>
      <c r="T40" s="4"/>
      <c r="AL40" s="15"/>
    </row>
    <row r="41" spans="1:38">
      <c r="A41" s="171"/>
      <c r="B41" s="170"/>
      <c r="C41" s="170"/>
      <c r="D41" s="170"/>
      <c r="E41" s="170"/>
      <c r="F41" s="170"/>
      <c r="G41" s="170"/>
      <c r="H41" s="170"/>
      <c r="I41" s="170"/>
      <c r="J41" s="170"/>
      <c r="K41" s="170"/>
      <c r="L41" s="170"/>
      <c r="M41" s="170"/>
      <c r="N41" s="170"/>
      <c r="O41" s="170"/>
      <c r="P41" s="170"/>
      <c r="Q41" s="170"/>
      <c r="R41" s="170"/>
      <c r="S41" s="172"/>
      <c r="T41" s="4"/>
      <c r="AL41" s="15"/>
    </row>
    <row r="42" spans="1:38">
      <c r="A42" s="171"/>
      <c r="B42" s="170"/>
      <c r="C42" s="170"/>
      <c r="D42" s="170"/>
      <c r="E42" s="170"/>
      <c r="F42" s="170"/>
      <c r="G42" s="170"/>
      <c r="H42" s="170"/>
      <c r="I42" s="170"/>
      <c r="J42" s="170"/>
      <c r="K42" s="170"/>
      <c r="L42" s="170"/>
      <c r="M42" s="170"/>
      <c r="N42" s="170"/>
      <c r="O42" s="170"/>
      <c r="P42" s="170"/>
      <c r="Q42" s="170"/>
      <c r="R42" s="170"/>
      <c r="S42" s="172"/>
      <c r="T42" s="4"/>
      <c r="AL42" s="15"/>
    </row>
    <row r="43" spans="1:38">
      <c r="A43" s="171"/>
      <c r="B43" s="170"/>
      <c r="C43" s="170"/>
      <c r="D43" s="170"/>
      <c r="E43" s="170"/>
      <c r="F43" s="170"/>
      <c r="G43" s="170"/>
      <c r="H43" s="170"/>
      <c r="I43" s="170"/>
      <c r="J43" s="170"/>
      <c r="K43" s="170"/>
      <c r="L43" s="170"/>
      <c r="M43" s="170"/>
      <c r="N43" s="170"/>
      <c r="O43" s="170"/>
      <c r="P43" s="170"/>
      <c r="Q43" s="170"/>
      <c r="R43" s="170"/>
      <c r="S43" s="172"/>
      <c r="T43" s="4"/>
      <c r="AL43" s="15"/>
    </row>
    <row r="44" spans="1:38">
      <c r="A44" s="171"/>
      <c r="B44" s="170"/>
      <c r="C44" s="170"/>
      <c r="D44" s="170"/>
      <c r="E44" s="170"/>
      <c r="F44" s="170"/>
      <c r="G44" s="170"/>
      <c r="H44" s="170"/>
      <c r="I44" s="170"/>
      <c r="J44" s="170"/>
      <c r="K44" s="170"/>
      <c r="L44" s="170"/>
      <c r="M44" s="170"/>
      <c r="N44" s="170"/>
      <c r="O44" s="170"/>
      <c r="P44" s="170"/>
      <c r="Q44" s="170"/>
      <c r="R44" s="170"/>
      <c r="S44" s="172"/>
      <c r="T44" s="4"/>
      <c r="AL44" s="15"/>
    </row>
    <row r="45" spans="1:38">
      <c r="A45" s="171"/>
      <c r="B45" s="170"/>
      <c r="C45" s="170"/>
      <c r="D45" s="170"/>
      <c r="E45" s="170"/>
      <c r="F45" s="170"/>
      <c r="G45" s="170"/>
      <c r="H45" s="170"/>
      <c r="I45" s="170"/>
      <c r="J45" s="170"/>
      <c r="K45" s="170"/>
      <c r="L45" s="170"/>
      <c r="M45" s="170"/>
      <c r="N45" s="170"/>
      <c r="O45" s="170"/>
      <c r="P45" s="170"/>
      <c r="Q45" s="170"/>
      <c r="R45" s="170"/>
      <c r="S45" s="172"/>
      <c r="T45" s="4"/>
      <c r="V45" s="145"/>
      <c r="AL45" s="15"/>
    </row>
    <row r="46" spans="1:38">
      <c r="A46" s="171"/>
      <c r="B46" s="170"/>
      <c r="C46" s="170"/>
      <c r="D46" s="170"/>
      <c r="E46" s="170"/>
      <c r="F46" s="170"/>
      <c r="G46" s="170"/>
      <c r="H46" s="170"/>
      <c r="I46" s="170"/>
      <c r="J46" s="170"/>
      <c r="K46" s="170"/>
      <c r="L46" s="170"/>
      <c r="M46" s="170"/>
      <c r="N46" s="170"/>
      <c r="O46" s="170"/>
      <c r="P46" s="170"/>
      <c r="Q46" s="170"/>
      <c r="R46" s="170"/>
      <c r="S46" s="172"/>
      <c r="T46" s="4"/>
      <c r="AL46" s="15"/>
    </row>
    <row r="47" spans="1:38">
      <c r="A47" s="171"/>
      <c r="B47" s="170"/>
      <c r="C47" s="170"/>
      <c r="D47" s="170"/>
      <c r="E47" s="170"/>
      <c r="F47" s="170"/>
      <c r="G47" s="170"/>
      <c r="H47" s="170"/>
      <c r="I47" s="170"/>
      <c r="J47" s="170"/>
      <c r="K47" s="170"/>
      <c r="L47" s="170"/>
      <c r="M47" s="170"/>
      <c r="N47" s="170"/>
      <c r="O47" s="170"/>
      <c r="P47" s="170"/>
      <c r="Q47" s="170"/>
      <c r="R47" s="170"/>
      <c r="S47" s="172"/>
      <c r="T47" s="4"/>
      <c r="AL47" s="15"/>
    </row>
    <row r="48" spans="1:38">
      <c r="A48" s="171"/>
      <c r="B48" s="170"/>
      <c r="C48" s="170"/>
      <c r="D48" s="170"/>
      <c r="E48" s="170"/>
      <c r="F48" s="170"/>
      <c r="G48" s="170"/>
      <c r="H48" s="170"/>
      <c r="I48" s="170"/>
      <c r="J48" s="170"/>
      <c r="K48" s="170"/>
      <c r="L48" s="170"/>
      <c r="M48" s="170"/>
      <c r="N48" s="170"/>
      <c r="O48" s="170"/>
      <c r="P48" s="170"/>
      <c r="Q48" s="170"/>
      <c r="R48" s="170"/>
      <c r="S48" s="172"/>
      <c r="T48" s="4"/>
      <c r="AL48" s="15"/>
    </row>
    <row r="49" spans="1:38">
      <c r="A49" s="171"/>
      <c r="B49" s="170"/>
      <c r="C49" s="170"/>
      <c r="D49" s="170"/>
      <c r="E49" s="170"/>
      <c r="F49" s="170"/>
      <c r="G49" s="170"/>
      <c r="H49" s="170"/>
      <c r="I49" s="170"/>
      <c r="J49" s="170"/>
      <c r="K49" s="170"/>
      <c r="L49" s="170"/>
      <c r="M49" s="170"/>
      <c r="N49" s="170"/>
      <c r="O49" s="170"/>
      <c r="P49" s="170"/>
      <c r="Q49" s="170"/>
      <c r="R49" s="170"/>
      <c r="S49" s="172"/>
      <c r="T49" s="4"/>
      <c r="AL49" s="15"/>
    </row>
    <row r="50" spans="1:38">
      <c r="A50" s="171"/>
      <c r="B50" s="170"/>
      <c r="C50" s="170"/>
      <c r="D50" s="170"/>
      <c r="E50" s="170"/>
      <c r="F50" s="170"/>
      <c r="G50" s="170"/>
      <c r="H50" s="170"/>
      <c r="I50" s="170"/>
      <c r="J50" s="170"/>
      <c r="K50" s="170"/>
      <c r="L50" s="170"/>
      <c r="M50" s="170"/>
      <c r="N50" s="170"/>
      <c r="O50" s="170"/>
      <c r="P50" s="170"/>
      <c r="Q50" s="170"/>
      <c r="R50" s="170"/>
      <c r="S50" s="172"/>
      <c r="T50" s="4"/>
      <c r="AL50" s="15"/>
    </row>
    <row r="51" spans="1:38">
      <c r="A51" s="171"/>
      <c r="B51" s="170"/>
      <c r="C51" s="170"/>
      <c r="D51" s="170"/>
      <c r="E51" s="170"/>
      <c r="F51" s="170"/>
      <c r="G51" s="170"/>
      <c r="H51" s="170"/>
      <c r="I51" s="170"/>
      <c r="J51" s="170"/>
      <c r="K51" s="170"/>
      <c r="L51" s="170"/>
      <c r="M51" s="170"/>
      <c r="N51" s="170"/>
      <c r="O51" s="170"/>
      <c r="P51" s="170"/>
      <c r="Q51" s="170"/>
      <c r="R51" s="170"/>
      <c r="S51" s="172"/>
      <c r="T51" s="4"/>
      <c r="AL51" s="15"/>
    </row>
    <row r="52" spans="1:38">
      <c r="A52" s="171"/>
      <c r="B52" s="170"/>
      <c r="C52" s="170"/>
      <c r="D52" s="170"/>
      <c r="E52" s="170"/>
      <c r="F52" s="170"/>
      <c r="G52" s="170"/>
      <c r="H52" s="170"/>
      <c r="I52" s="170"/>
      <c r="J52" s="170"/>
      <c r="K52" s="170"/>
      <c r="L52" s="170"/>
      <c r="M52" s="170"/>
      <c r="N52" s="170"/>
      <c r="O52" s="170"/>
      <c r="P52" s="170"/>
      <c r="Q52" s="170"/>
      <c r="R52" s="170"/>
      <c r="S52" s="172"/>
      <c r="T52" s="4"/>
      <c r="AL52" s="15"/>
    </row>
    <row r="53" spans="1:38">
      <c r="A53" s="171"/>
      <c r="B53" s="170"/>
      <c r="C53" s="170"/>
      <c r="D53" s="170"/>
      <c r="E53" s="170"/>
      <c r="F53" s="170"/>
      <c r="G53" s="170"/>
      <c r="H53" s="170"/>
      <c r="I53" s="170"/>
      <c r="J53" s="170"/>
      <c r="K53" s="170"/>
      <c r="L53" s="170"/>
      <c r="M53" s="170"/>
      <c r="N53" s="170"/>
      <c r="O53" s="170"/>
      <c r="P53" s="170"/>
      <c r="Q53" s="170"/>
      <c r="R53" s="170"/>
      <c r="S53" s="172"/>
      <c r="T53" s="4"/>
      <c r="AL53" s="15"/>
    </row>
    <row r="54" spans="1:38">
      <c r="A54" s="171"/>
      <c r="B54" s="170"/>
      <c r="C54" s="170"/>
      <c r="D54" s="170"/>
      <c r="E54" s="170"/>
      <c r="F54" s="170"/>
      <c r="G54" s="170"/>
      <c r="H54" s="170"/>
      <c r="I54" s="170"/>
      <c r="J54" s="170"/>
      <c r="K54" s="170"/>
      <c r="L54" s="170"/>
      <c r="M54" s="170"/>
      <c r="N54" s="170"/>
      <c r="O54" s="170"/>
      <c r="P54" s="170"/>
      <c r="Q54" s="170"/>
      <c r="R54" s="170"/>
      <c r="S54" s="172"/>
      <c r="T54" s="4"/>
      <c r="AL54" s="15"/>
    </row>
    <row r="55" spans="1:38">
      <c r="A55" s="171"/>
      <c r="B55" s="170"/>
      <c r="C55" s="170"/>
      <c r="D55" s="170"/>
      <c r="E55" s="170"/>
      <c r="F55" s="170"/>
      <c r="G55" s="170"/>
      <c r="H55" s="170"/>
      <c r="I55" s="170"/>
      <c r="J55" s="170"/>
      <c r="K55" s="170"/>
      <c r="L55" s="170"/>
      <c r="M55" s="170"/>
      <c r="N55" s="170"/>
      <c r="O55" s="170"/>
      <c r="P55" s="170"/>
      <c r="Q55" s="170"/>
      <c r="R55" s="170"/>
      <c r="S55" s="172"/>
      <c r="T55" s="4"/>
      <c r="AL55" s="15"/>
    </row>
    <row r="56" spans="1:38">
      <c r="A56" s="171"/>
      <c r="B56" s="170"/>
      <c r="C56" s="170"/>
      <c r="D56" s="170"/>
      <c r="E56" s="170"/>
      <c r="F56" s="170"/>
      <c r="G56" s="170"/>
      <c r="H56" s="170"/>
      <c r="I56" s="170"/>
      <c r="J56" s="170"/>
      <c r="K56" s="170"/>
      <c r="L56" s="170"/>
      <c r="M56" s="170"/>
      <c r="N56" s="170"/>
      <c r="O56" s="170"/>
      <c r="P56" s="170"/>
      <c r="Q56" s="170"/>
      <c r="R56" s="170"/>
      <c r="S56" s="172"/>
      <c r="T56" s="4"/>
      <c r="AL56" s="15"/>
    </row>
    <row r="57" spans="1:38">
      <c r="A57" s="171"/>
      <c r="B57" s="170"/>
      <c r="C57" s="170"/>
      <c r="D57" s="170"/>
      <c r="E57" s="170"/>
      <c r="F57" s="170"/>
      <c r="G57" s="170"/>
      <c r="H57" s="170"/>
      <c r="I57" s="170"/>
      <c r="J57" s="170"/>
      <c r="K57" s="170"/>
      <c r="L57" s="170"/>
      <c r="M57" s="170"/>
      <c r="N57" s="170"/>
      <c r="O57" s="170"/>
      <c r="P57" s="170"/>
      <c r="Q57" s="170"/>
      <c r="R57" s="170"/>
      <c r="S57" s="172"/>
      <c r="T57" s="4"/>
      <c r="AL57" s="15"/>
    </row>
    <row r="58" spans="1:38">
      <c r="A58" s="171"/>
      <c r="B58" s="170"/>
      <c r="C58" s="170"/>
      <c r="D58" s="170"/>
      <c r="E58" s="170"/>
      <c r="F58" s="170"/>
      <c r="G58" s="170"/>
      <c r="H58" s="170"/>
      <c r="I58" s="170"/>
      <c r="J58" s="170"/>
      <c r="K58" s="170"/>
      <c r="L58" s="170"/>
      <c r="M58" s="170"/>
      <c r="N58" s="170"/>
      <c r="O58" s="170"/>
      <c r="P58" s="170"/>
      <c r="Q58" s="170"/>
      <c r="R58" s="170"/>
      <c r="S58" s="172"/>
      <c r="T58" s="4"/>
      <c r="AL58" s="15"/>
    </row>
    <row r="59" spans="1:38">
      <c r="A59" s="171"/>
      <c r="B59" s="170"/>
      <c r="C59" s="170"/>
      <c r="D59" s="170"/>
      <c r="E59" s="170"/>
      <c r="F59" s="170"/>
      <c r="G59" s="170"/>
      <c r="H59" s="170"/>
      <c r="I59" s="170"/>
      <c r="J59" s="170"/>
      <c r="K59" s="170"/>
      <c r="L59" s="170"/>
      <c r="M59" s="170"/>
      <c r="N59" s="170"/>
      <c r="O59" s="170"/>
      <c r="P59" s="170"/>
      <c r="Q59" s="170"/>
      <c r="R59" s="170"/>
      <c r="S59" s="172"/>
      <c r="T59" s="4"/>
      <c r="AL59" s="15"/>
    </row>
    <row r="60" spans="1:38">
      <c r="A60" s="171"/>
      <c r="B60" s="170"/>
      <c r="C60" s="170"/>
      <c r="D60" s="170"/>
      <c r="E60" s="170"/>
      <c r="F60" s="170"/>
      <c r="G60" s="170"/>
      <c r="H60" s="170"/>
      <c r="I60" s="170"/>
      <c r="J60" s="170"/>
      <c r="K60" s="170"/>
      <c r="L60" s="170"/>
      <c r="M60" s="170"/>
      <c r="N60" s="170"/>
      <c r="O60" s="170"/>
      <c r="P60" s="170"/>
      <c r="Q60" s="170"/>
      <c r="R60" s="170"/>
      <c r="S60" s="172"/>
      <c r="T60" s="4"/>
      <c r="AL60" s="15"/>
    </row>
    <row r="61" spans="1:38">
      <c r="A61" s="171"/>
      <c r="B61" s="170"/>
      <c r="C61" s="170"/>
      <c r="D61" s="170"/>
      <c r="E61" s="170"/>
      <c r="F61" s="170"/>
      <c r="G61" s="170"/>
      <c r="H61" s="170"/>
      <c r="I61" s="170"/>
      <c r="J61" s="170"/>
      <c r="K61" s="170"/>
      <c r="L61" s="170"/>
      <c r="M61" s="170"/>
      <c r="N61" s="170"/>
      <c r="O61" s="170"/>
      <c r="P61" s="170"/>
      <c r="Q61" s="170"/>
      <c r="R61" s="170"/>
      <c r="S61" s="172"/>
      <c r="T61" s="4"/>
      <c r="AL61" s="15"/>
    </row>
    <row r="62" spans="1:38">
      <c r="A62" s="171"/>
      <c r="B62" s="170"/>
      <c r="C62" s="170"/>
      <c r="D62" s="170"/>
      <c r="E62" s="170"/>
      <c r="F62" s="170"/>
      <c r="G62" s="170"/>
      <c r="H62" s="170"/>
      <c r="I62" s="170"/>
      <c r="J62" s="170"/>
      <c r="K62" s="170"/>
      <c r="L62" s="170"/>
      <c r="M62" s="170"/>
      <c r="N62" s="170"/>
      <c r="O62" s="170"/>
      <c r="P62" s="170"/>
      <c r="Q62" s="170"/>
      <c r="R62" s="170"/>
      <c r="S62" s="172"/>
      <c r="T62" s="4"/>
      <c r="AL62" s="15"/>
    </row>
    <row r="63" spans="1:38">
      <c r="A63" s="171"/>
      <c r="B63" s="170"/>
      <c r="C63" s="170"/>
      <c r="D63" s="170"/>
      <c r="E63" s="170"/>
      <c r="F63" s="170"/>
      <c r="G63" s="170"/>
      <c r="H63" s="170"/>
      <c r="I63" s="170"/>
      <c r="J63" s="170"/>
      <c r="K63" s="170"/>
      <c r="L63" s="170"/>
      <c r="M63" s="170"/>
      <c r="N63" s="170"/>
      <c r="O63" s="170"/>
      <c r="P63" s="170"/>
      <c r="Q63" s="170"/>
      <c r="R63" s="170"/>
      <c r="S63" s="172"/>
      <c r="T63" s="4"/>
      <c r="AL63" s="15"/>
    </row>
    <row r="64" spans="1:38">
      <c r="A64" s="171"/>
      <c r="B64" s="170"/>
      <c r="C64" s="170"/>
      <c r="D64" s="170"/>
      <c r="E64" s="170"/>
      <c r="F64" s="170"/>
      <c r="G64" s="170"/>
      <c r="H64" s="170"/>
      <c r="I64" s="170"/>
      <c r="J64" s="170"/>
      <c r="K64" s="170"/>
      <c r="L64" s="170"/>
      <c r="M64" s="170"/>
      <c r="N64" s="170"/>
      <c r="O64" s="170"/>
      <c r="P64" s="170"/>
      <c r="Q64" s="170"/>
      <c r="R64" s="170"/>
      <c r="S64" s="172"/>
      <c r="T64" s="4"/>
      <c r="AL64" s="15"/>
    </row>
    <row r="65" spans="1:38">
      <c r="A65" s="171"/>
      <c r="B65" s="170"/>
      <c r="C65" s="170"/>
      <c r="D65" s="170"/>
      <c r="E65" s="170"/>
      <c r="F65" s="170"/>
      <c r="G65" s="170"/>
      <c r="H65" s="170"/>
      <c r="I65" s="170"/>
      <c r="J65" s="170"/>
      <c r="K65" s="170"/>
      <c r="L65" s="170"/>
      <c r="M65" s="170"/>
      <c r="N65" s="170"/>
      <c r="O65" s="170"/>
      <c r="P65" s="170"/>
      <c r="Q65" s="170"/>
      <c r="R65" s="170"/>
      <c r="S65" s="172"/>
      <c r="T65" s="4"/>
      <c r="AL65" s="15"/>
    </row>
    <row r="66" spans="1:38">
      <c r="A66" s="171"/>
      <c r="B66" s="170"/>
      <c r="C66" s="170"/>
      <c r="D66" s="170"/>
      <c r="E66" s="170"/>
      <c r="F66" s="170"/>
      <c r="G66" s="170"/>
      <c r="H66" s="170"/>
      <c r="I66" s="170"/>
      <c r="J66" s="170"/>
      <c r="K66" s="170"/>
      <c r="L66" s="170"/>
      <c r="M66" s="170"/>
      <c r="N66" s="170"/>
      <c r="O66" s="170"/>
      <c r="P66" s="170"/>
      <c r="Q66" s="170"/>
      <c r="R66" s="170"/>
      <c r="S66" s="172"/>
      <c r="T66" s="4"/>
      <c r="AL66" s="15"/>
    </row>
    <row r="67" spans="1:38">
      <c r="A67" s="171"/>
      <c r="B67" s="170"/>
      <c r="C67" s="170"/>
      <c r="D67" s="170"/>
      <c r="E67" s="170"/>
      <c r="F67" s="170"/>
      <c r="G67" s="170"/>
      <c r="H67" s="170"/>
      <c r="I67" s="170"/>
      <c r="J67" s="170"/>
      <c r="K67" s="170"/>
      <c r="L67" s="170"/>
      <c r="M67" s="170"/>
      <c r="N67" s="170"/>
      <c r="O67" s="170"/>
      <c r="P67" s="170"/>
      <c r="Q67" s="170"/>
      <c r="R67" s="170"/>
      <c r="S67" s="172"/>
      <c r="T67" s="4"/>
      <c r="AL67" s="15"/>
    </row>
    <row r="68" spans="1:38">
      <c r="A68" s="171"/>
      <c r="B68" s="170"/>
      <c r="C68" s="170"/>
      <c r="D68" s="170"/>
      <c r="E68" s="170"/>
      <c r="F68" s="170"/>
      <c r="G68" s="170"/>
      <c r="H68" s="170"/>
      <c r="I68" s="170"/>
      <c r="J68" s="170"/>
      <c r="K68" s="170"/>
      <c r="L68" s="170"/>
      <c r="M68" s="170"/>
      <c r="N68" s="170"/>
      <c r="O68" s="170"/>
      <c r="P68" s="170"/>
      <c r="Q68" s="170"/>
      <c r="R68" s="170"/>
      <c r="S68" s="172"/>
      <c r="T68" s="4"/>
      <c r="AL68" s="15"/>
    </row>
    <row r="69" spans="1:38">
      <c r="A69" s="171"/>
      <c r="B69" s="170"/>
      <c r="C69" s="170"/>
      <c r="D69" s="170"/>
      <c r="E69" s="170"/>
      <c r="F69" s="170"/>
      <c r="G69" s="170"/>
      <c r="H69" s="170"/>
      <c r="I69" s="170"/>
      <c r="J69" s="170"/>
      <c r="K69" s="170"/>
      <c r="L69" s="170"/>
      <c r="M69" s="170"/>
      <c r="N69" s="170"/>
      <c r="O69" s="170"/>
      <c r="P69" s="170"/>
      <c r="Q69" s="170"/>
      <c r="R69" s="170"/>
      <c r="S69" s="172"/>
      <c r="T69" s="4"/>
      <c r="AL69" s="15"/>
    </row>
    <row r="70" spans="1:38">
      <c r="A70" s="171"/>
      <c r="B70" s="170"/>
      <c r="C70" s="170"/>
      <c r="D70" s="170"/>
      <c r="E70" s="170"/>
      <c r="F70" s="170"/>
      <c r="G70" s="170"/>
      <c r="H70" s="170"/>
      <c r="I70" s="170"/>
      <c r="J70" s="170"/>
      <c r="K70" s="170"/>
      <c r="L70" s="170"/>
      <c r="M70" s="170"/>
      <c r="N70" s="170"/>
      <c r="O70" s="170"/>
      <c r="P70" s="170"/>
      <c r="Q70" s="170"/>
      <c r="R70" s="170"/>
      <c r="S70" s="172"/>
      <c r="T70" s="4"/>
      <c r="AL70" s="15"/>
    </row>
    <row r="71" spans="1:38">
      <c r="A71" s="171"/>
      <c r="B71" s="231" t="s">
        <v>803</v>
      </c>
      <c r="C71" s="170"/>
      <c r="D71" s="170"/>
      <c r="E71" s="170"/>
      <c r="F71" s="170"/>
      <c r="G71" s="170"/>
      <c r="H71" s="170"/>
      <c r="I71" s="170"/>
      <c r="J71" s="170"/>
      <c r="K71" s="170"/>
      <c r="L71" s="170"/>
      <c r="M71" s="170"/>
      <c r="N71" s="170"/>
      <c r="O71" s="170"/>
      <c r="P71" s="170"/>
      <c r="Q71" s="170"/>
      <c r="R71" s="170"/>
      <c r="S71" s="172"/>
      <c r="T71" s="4"/>
      <c r="AL71" s="15"/>
    </row>
    <row r="72" spans="1:38">
      <c r="A72" s="171"/>
      <c r="B72" s="231" t="s">
        <v>804</v>
      </c>
      <c r="C72" s="170"/>
      <c r="D72" s="170"/>
      <c r="E72" s="170"/>
      <c r="F72" s="170"/>
      <c r="G72" s="170"/>
      <c r="H72" s="170"/>
      <c r="I72" s="170"/>
      <c r="J72" s="170"/>
      <c r="K72" s="170"/>
      <c r="L72" s="170"/>
      <c r="M72" s="170"/>
      <c r="N72" s="170"/>
      <c r="O72" s="170"/>
      <c r="P72" s="170"/>
      <c r="Q72" s="170"/>
      <c r="R72" s="170"/>
      <c r="S72" s="172"/>
      <c r="T72" s="4"/>
      <c r="AL72" s="15"/>
    </row>
    <row r="73" spans="1:38">
      <c r="A73" s="232"/>
      <c r="B73" s="173"/>
      <c r="C73" s="173"/>
      <c r="D73" s="173"/>
      <c r="E73" s="173"/>
      <c r="F73" s="173"/>
      <c r="G73" s="173"/>
      <c r="H73" s="173"/>
      <c r="I73" s="173"/>
      <c r="J73" s="173"/>
      <c r="K73" s="173"/>
      <c r="L73" s="173"/>
      <c r="M73" s="173"/>
      <c r="N73" s="173"/>
      <c r="O73" s="173"/>
      <c r="P73" s="173"/>
      <c r="Q73" s="173"/>
      <c r="R73" s="173"/>
      <c r="S73" s="174"/>
      <c r="T73" s="79"/>
      <c r="U73" s="80"/>
      <c r="V73" s="80"/>
      <c r="W73" s="80"/>
      <c r="X73" s="80"/>
      <c r="Y73" s="80"/>
      <c r="Z73" s="80"/>
      <c r="AA73" s="80"/>
      <c r="AB73" s="80"/>
      <c r="AC73" s="80"/>
      <c r="AD73" s="80"/>
      <c r="AE73" s="80"/>
      <c r="AF73" s="80"/>
      <c r="AG73" s="80"/>
      <c r="AH73" s="80"/>
      <c r="AI73" s="80"/>
      <c r="AJ73" s="80"/>
      <c r="AK73" s="80"/>
      <c r="AL73" s="81"/>
    </row>
  </sheetData>
  <sheetProtection algorithmName="SHA-512" hashValue="1Km8VdTTzyUkQXQuINFHzjiZPUDMoFurjj8zRU2DIn2DpjwBSMX1nFYBhRIIbr/gxfeWntyfhqHdym2vKsIWxA==" saltValue="27a6HF9K2xVyCIjS5r4v1Q==" spinCount="100000" sheet="1" scenarios="1" insertHyperlinks="0"/>
  <mergeCells count="1">
    <mergeCell ref="A1:S1"/>
  </mergeCells>
  <phoneticPr fontId="0" type="noConversion"/>
  <hyperlinks>
    <hyperlink ref="Q3" location="'T3.10.5 T3.5 MHoop Brace Spt'!A1" display="BACK" xr:uid="{00000000-0004-0000-2B00-000000000000}"/>
  </hyperlinks>
  <pageMargins left="0.39370078740157483" right="0.39370078740157483" top="0.39370078740157483" bottom="0.39370078740157483" header="0.51181102362204722" footer="0.51181102362204722"/>
  <pageSetup paperSize="9" scale="85" orientation="portrait" r:id="rId1"/>
  <headerFooter alignWithMargins="0"/>
  <colBreaks count="1" manualBreakCount="1">
    <brk id="19"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7">
    <pageSetUpPr fitToPage="1"/>
  </sheetPr>
  <dimension ref="A1:AL57"/>
  <sheetViews>
    <sheetView showGridLines="0" view="pageBreakPreview" zoomScaleNormal="100" zoomScaleSheetLayoutView="100" workbookViewId="0">
      <selection sqref="A1:S1"/>
    </sheetView>
  </sheetViews>
  <sheetFormatPr baseColWidth="10" defaultColWidth="11.42578125" defaultRowHeight="12.75"/>
  <cols>
    <col min="1" max="1" width="5" customWidth="1"/>
    <col min="2" max="2" width="6.140625" customWidth="1"/>
    <col min="3" max="38" width="5" customWidth="1"/>
  </cols>
  <sheetData>
    <row r="1" spans="1:38">
      <c r="A1" s="1103" t="s">
        <v>805</v>
      </c>
      <c r="B1" s="1103"/>
      <c r="C1" s="1103"/>
      <c r="D1" s="1103"/>
      <c r="E1" s="1103"/>
      <c r="F1" s="1103"/>
      <c r="G1" s="1103"/>
      <c r="H1" s="1103"/>
      <c r="I1" s="1103"/>
      <c r="J1" s="1103"/>
      <c r="K1" s="1103"/>
      <c r="L1" s="1103"/>
      <c r="M1" s="1103"/>
      <c r="N1" s="1103"/>
      <c r="O1" s="1103"/>
      <c r="P1" s="1103"/>
      <c r="Q1" s="1103"/>
      <c r="R1" s="1103"/>
      <c r="S1" s="1103"/>
      <c r="T1" s="146"/>
      <c r="U1" s="104"/>
      <c r="V1" s="104"/>
      <c r="W1" s="104"/>
      <c r="X1" s="104"/>
      <c r="Y1" s="104"/>
      <c r="Z1" s="104"/>
      <c r="AA1" s="104"/>
      <c r="AB1" s="104"/>
      <c r="AC1" s="104"/>
      <c r="AD1" s="104"/>
      <c r="AE1" s="104"/>
      <c r="AF1" s="104"/>
      <c r="AG1" s="104"/>
      <c r="AH1" s="104"/>
      <c r="AI1" s="104"/>
      <c r="AJ1" s="104"/>
      <c r="AK1" s="104"/>
      <c r="AL1" s="104"/>
    </row>
    <row r="2" spans="1:38">
      <c r="A2" s="228"/>
      <c r="B2" s="229"/>
      <c r="C2" s="229"/>
      <c r="D2" s="229"/>
      <c r="E2" s="229"/>
      <c r="F2" s="229"/>
      <c r="G2" s="229"/>
      <c r="H2" s="229"/>
      <c r="I2" s="229"/>
      <c r="J2" s="229"/>
      <c r="K2" s="229"/>
      <c r="L2" s="229"/>
      <c r="M2" s="229"/>
      <c r="N2" s="229"/>
      <c r="O2" s="229"/>
      <c r="P2" s="229"/>
      <c r="Q2" s="229"/>
      <c r="R2" s="229"/>
      <c r="S2" s="230"/>
      <c r="T2" s="146"/>
      <c r="U2" s="104"/>
      <c r="V2" s="104"/>
      <c r="W2" s="104"/>
      <c r="X2" s="104"/>
      <c r="Y2" s="104"/>
      <c r="Z2" s="104"/>
      <c r="AA2" s="104"/>
      <c r="AB2" s="104"/>
      <c r="AC2" s="104"/>
      <c r="AD2" s="104"/>
      <c r="AE2" s="104"/>
      <c r="AF2" s="104"/>
      <c r="AG2" s="104"/>
      <c r="AH2" s="104"/>
      <c r="AI2" s="104"/>
      <c r="AJ2" s="104"/>
      <c r="AK2" s="104"/>
      <c r="AL2" s="104"/>
    </row>
    <row r="3" spans="1:38">
      <c r="A3" s="171"/>
      <c r="B3" s="231" t="s">
        <v>806</v>
      </c>
      <c r="C3" s="170"/>
      <c r="D3" s="170"/>
      <c r="E3" s="170"/>
      <c r="F3" s="170"/>
      <c r="G3" s="170"/>
      <c r="H3" s="170"/>
      <c r="I3" s="170"/>
      <c r="J3" s="170"/>
      <c r="K3" s="170"/>
      <c r="L3" s="170"/>
      <c r="M3" s="170"/>
      <c r="N3" s="170"/>
      <c r="O3" s="170"/>
      <c r="P3" s="170"/>
      <c r="Q3" s="170"/>
      <c r="R3" s="170"/>
      <c r="S3" s="172"/>
      <c r="T3" s="146"/>
      <c r="U3" s="156"/>
      <c r="V3" s="104"/>
      <c r="W3" s="104"/>
      <c r="X3" s="104"/>
      <c r="Y3" s="104"/>
      <c r="Z3" s="104"/>
      <c r="AA3" s="104"/>
      <c r="AB3" s="104"/>
      <c r="AC3" s="104"/>
      <c r="AD3" s="104"/>
      <c r="AE3" s="104"/>
      <c r="AF3" s="104"/>
      <c r="AG3" s="104"/>
      <c r="AH3" s="104"/>
      <c r="AI3" s="104"/>
      <c r="AJ3" s="104"/>
      <c r="AK3" s="104"/>
      <c r="AL3" s="104"/>
    </row>
    <row r="4" spans="1:38">
      <c r="A4" s="171"/>
      <c r="B4" s="231"/>
      <c r="C4" s="170"/>
      <c r="D4" s="170"/>
      <c r="E4" s="170"/>
      <c r="F4" s="170"/>
      <c r="G4" s="170"/>
      <c r="H4" s="170"/>
      <c r="I4" s="170"/>
      <c r="J4" s="170"/>
      <c r="K4" s="170"/>
      <c r="L4" s="170"/>
      <c r="M4" s="170"/>
      <c r="N4" s="170"/>
      <c r="O4" s="170"/>
      <c r="P4" s="170"/>
      <c r="Q4" s="170"/>
      <c r="R4" s="170"/>
      <c r="S4" s="172"/>
      <c r="T4" s="146"/>
      <c r="U4" s="156"/>
      <c r="V4" s="104"/>
      <c r="W4" s="104"/>
      <c r="X4" s="104"/>
      <c r="Y4" s="104"/>
      <c r="Z4" s="104"/>
      <c r="AA4" s="104"/>
      <c r="AB4" s="104"/>
      <c r="AC4" s="104"/>
      <c r="AD4" s="104"/>
      <c r="AE4" s="104"/>
      <c r="AF4" s="104"/>
      <c r="AG4" s="104"/>
      <c r="AH4" s="104"/>
      <c r="AI4" s="104"/>
      <c r="AJ4" s="104"/>
      <c r="AK4" s="104"/>
      <c r="AL4" s="104"/>
    </row>
    <row r="5" spans="1:38">
      <c r="A5" s="171"/>
      <c r="B5" s="231" t="s">
        <v>807</v>
      </c>
      <c r="C5" s="170"/>
      <c r="D5" s="170"/>
      <c r="E5" s="170"/>
      <c r="F5" s="170"/>
      <c r="G5" s="170"/>
      <c r="H5" s="170"/>
      <c r="I5" s="170"/>
      <c r="J5" s="170"/>
      <c r="K5" s="170"/>
      <c r="L5" s="170"/>
      <c r="M5" s="170"/>
      <c r="N5" s="170"/>
      <c r="O5" s="170"/>
      <c r="P5" s="170"/>
      <c r="Q5" s="170"/>
      <c r="R5" s="170"/>
      <c r="S5" s="172"/>
      <c r="T5" s="146"/>
      <c r="U5" s="156"/>
      <c r="V5" s="104"/>
      <c r="W5" s="104"/>
      <c r="X5" s="104"/>
      <c r="Y5" s="104"/>
      <c r="Z5" s="104"/>
      <c r="AA5" s="104"/>
      <c r="AB5" s="104"/>
      <c r="AC5" s="104"/>
      <c r="AD5" s="104"/>
      <c r="AE5" s="104"/>
      <c r="AF5" s="104"/>
      <c r="AG5" s="104"/>
      <c r="AH5" s="104"/>
      <c r="AI5" s="104"/>
      <c r="AJ5" s="104"/>
      <c r="AK5" s="104"/>
      <c r="AL5" s="104"/>
    </row>
    <row r="6" spans="1:38">
      <c r="A6" s="171"/>
      <c r="B6" s="231" t="s">
        <v>808</v>
      </c>
      <c r="C6" s="170"/>
      <c r="D6" s="170"/>
      <c r="E6" s="170"/>
      <c r="F6" s="170"/>
      <c r="G6" s="170"/>
      <c r="H6" s="170"/>
      <c r="I6" s="170"/>
      <c r="J6" s="170"/>
      <c r="K6" s="170"/>
      <c r="L6" s="170"/>
      <c r="M6" s="170"/>
      <c r="N6" s="170"/>
      <c r="O6" s="170"/>
      <c r="P6" s="170"/>
      <c r="Q6" s="170"/>
      <c r="R6" s="170"/>
      <c r="S6" s="172"/>
      <c r="T6" s="146"/>
      <c r="U6" s="104"/>
      <c r="V6" s="104"/>
      <c r="W6" s="104"/>
      <c r="X6" s="104"/>
      <c r="Y6" s="104"/>
      <c r="Z6" s="104"/>
      <c r="AA6" s="104"/>
      <c r="AB6" s="104"/>
      <c r="AC6" s="104"/>
      <c r="AD6" s="104"/>
      <c r="AE6" s="104"/>
      <c r="AF6" s="104"/>
      <c r="AG6" s="104"/>
      <c r="AH6" s="104"/>
      <c r="AI6" s="104"/>
      <c r="AJ6" s="104"/>
      <c r="AK6" s="104"/>
      <c r="AL6" s="104"/>
    </row>
    <row r="7" spans="1:38">
      <c r="A7" s="171"/>
      <c r="B7" s="231" t="s">
        <v>809</v>
      </c>
      <c r="C7" s="170"/>
      <c r="D7" s="170"/>
      <c r="E7" s="170"/>
      <c r="F7" s="170"/>
      <c r="G7" s="170"/>
      <c r="H7" s="170"/>
      <c r="I7" s="170"/>
      <c r="J7" s="170"/>
      <c r="K7" s="170"/>
      <c r="L7" s="170"/>
      <c r="M7" s="170"/>
      <c r="N7" s="170"/>
      <c r="O7" s="170"/>
      <c r="P7" s="170"/>
      <c r="Q7" s="170"/>
      <c r="R7" s="170"/>
      <c r="S7" s="172"/>
      <c r="T7" s="146"/>
      <c r="U7" s="104"/>
      <c r="V7" s="104"/>
      <c r="W7" s="104"/>
      <c r="X7" s="104"/>
      <c r="Y7" s="104"/>
      <c r="Z7" s="104"/>
      <c r="AA7" s="104"/>
      <c r="AB7" s="104"/>
      <c r="AC7" s="104"/>
      <c r="AD7" s="104"/>
      <c r="AE7" s="104"/>
      <c r="AF7" s="104"/>
      <c r="AG7" s="104"/>
      <c r="AH7" s="104"/>
      <c r="AI7" s="104"/>
      <c r="AJ7" s="104"/>
      <c r="AK7" s="104"/>
      <c r="AL7" s="104"/>
    </row>
    <row r="8" spans="1:38">
      <c r="A8" s="171"/>
      <c r="B8" s="231"/>
      <c r="C8" s="170"/>
      <c r="D8" s="170"/>
      <c r="E8" s="170"/>
      <c r="F8" s="170"/>
      <c r="G8" s="170"/>
      <c r="H8" s="170"/>
      <c r="I8" s="170"/>
      <c r="J8" s="170"/>
      <c r="K8" s="170"/>
      <c r="L8" s="512"/>
      <c r="M8" s="170"/>
      <c r="N8" s="170"/>
      <c r="O8" s="170"/>
      <c r="P8" s="170"/>
      <c r="Q8" s="170"/>
      <c r="R8" s="170"/>
      <c r="S8" s="172"/>
      <c r="T8" s="146"/>
      <c r="U8" s="104"/>
      <c r="V8" s="104"/>
      <c r="W8" s="104"/>
      <c r="X8" s="104"/>
      <c r="Y8" s="104"/>
      <c r="Z8" s="104"/>
      <c r="AA8" s="104"/>
      <c r="AB8" s="104"/>
      <c r="AC8" s="104"/>
      <c r="AD8" s="104"/>
      <c r="AE8" s="104"/>
      <c r="AF8" s="104"/>
      <c r="AG8" s="104"/>
      <c r="AH8" s="104"/>
      <c r="AI8" s="104"/>
      <c r="AJ8" s="104"/>
      <c r="AK8" s="104"/>
      <c r="AL8" s="104"/>
    </row>
    <row r="9" spans="1:38">
      <c r="A9" s="171"/>
      <c r="B9" s="231" t="s">
        <v>810</v>
      </c>
      <c r="C9" s="170"/>
      <c r="D9" s="170"/>
      <c r="E9" s="170"/>
      <c r="F9" s="170"/>
      <c r="G9" s="170"/>
      <c r="H9" s="170"/>
      <c r="I9" s="170"/>
      <c r="J9" s="170"/>
      <c r="K9" s="170"/>
      <c r="L9" s="170"/>
      <c r="M9" s="170"/>
      <c r="N9" s="170"/>
      <c r="O9" s="170"/>
      <c r="P9" s="170"/>
      <c r="Q9" s="170"/>
      <c r="R9" s="170"/>
      <c r="S9" s="172"/>
      <c r="T9" s="146"/>
      <c r="U9" s="104"/>
      <c r="V9" s="104"/>
      <c r="W9" s="104"/>
      <c r="X9" s="104"/>
      <c r="Y9" s="104"/>
      <c r="Z9" s="104"/>
      <c r="AA9" s="104"/>
      <c r="AB9" s="104"/>
      <c r="AC9" s="104"/>
      <c r="AD9" s="104"/>
      <c r="AE9" s="104"/>
      <c r="AF9" s="104"/>
      <c r="AG9" s="104"/>
      <c r="AH9" s="104"/>
      <c r="AI9" s="104"/>
      <c r="AJ9" s="104"/>
      <c r="AK9" s="104"/>
      <c r="AL9" s="104"/>
    </row>
    <row r="10" spans="1:38">
      <c r="A10" s="171"/>
      <c r="B10" s="231" t="s">
        <v>811</v>
      </c>
      <c r="C10" s="170"/>
      <c r="D10" s="170"/>
      <c r="E10" s="170"/>
      <c r="F10" s="170"/>
      <c r="G10" s="170"/>
      <c r="H10" s="170"/>
      <c r="I10" s="170"/>
      <c r="J10" s="170"/>
      <c r="K10" s="170"/>
      <c r="L10" s="170"/>
      <c r="M10" s="170"/>
      <c r="N10" s="170"/>
      <c r="O10" s="170"/>
      <c r="P10" s="170"/>
      <c r="Q10" s="170"/>
      <c r="R10" s="170"/>
      <c r="S10" s="172"/>
      <c r="T10" s="146"/>
      <c r="U10" s="104"/>
      <c r="V10" s="104"/>
      <c r="W10" s="104"/>
      <c r="X10" s="104"/>
      <c r="Y10" s="104"/>
      <c r="Z10" s="104"/>
      <c r="AA10" s="104"/>
      <c r="AB10" s="104"/>
      <c r="AC10" s="104"/>
      <c r="AD10" s="104"/>
      <c r="AE10" s="104"/>
      <c r="AF10" s="104"/>
      <c r="AG10" s="104"/>
      <c r="AH10" s="104"/>
      <c r="AI10" s="104"/>
      <c r="AJ10" s="104"/>
      <c r="AK10" s="104"/>
      <c r="AL10" s="104"/>
    </row>
    <row r="11" spans="1:38">
      <c r="A11" s="171"/>
      <c r="B11" s="231"/>
      <c r="C11" s="170"/>
      <c r="D11" s="170"/>
      <c r="E11" s="170"/>
      <c r="F11" s="170"/>
      <c r="G11" s="170"/>
      <c r="H11" s="170"/>
      <c r="I11" s="170"/>
      <c r="J11" s="170"/>
      <c r="K11" s="170"/>
      <c r="L11" s="170"/>
      <c r="M11" s="170"/>
      <c r="N11" s="170"/>
      <c r="O11" s="170"/>
      <c r="P11" s="170"/>
      <c r="Q11" s="170"/>
      <c r="R11" s="170"/>
      <c r="S11" s="172"/>
      <c r="T11" s="146"/>
      <c r="U11" s="104"/>
      <c r="V11" s="104"/>
      <c r="W11" s="104"/>
      <c r="X11" s="104"/>
      <c r="Y11" s="104"/>
      <c r="Z11" s="104"/>
      <c r="AA11" s="104"/>
      <c r="AB11" s="104"/>
      <c r="AC11" s="104"/>
      <c r="AD11" s="104"/>
      <c r="AE11" s="104"/>
      <c r="AF11" s="104"/>
      <c r="AG11" s="104"/>
      <c r="AH11" s="104"/>
      <c r="AI11" s="104"/>
      <c r="AJ11" s="104"/>
      <c r="AK11" s="104"/>
      <c r="AL11" s="104"/>
    </row>
    <row r="12" spans="1:38">
      <c r="A12" s="171"/>
      <c r="B12" s="231" t="s">
        <v>812</v>
      </c>
      <c r="C12" s="170"/>
      <c r="D12" s="170"/>
      <c r="E12" s="170"/>
      <c r="F12" s="170"/>
      <c r="G12" s="170"/>
      <c r="H12" s="170"/>
      <c r="I12" s="170"/>
      <c r="J12" s="170"/>
      <c r="K12" s="170"/>
      <c r="L12" s="170"/>
      <c r="M12" s="170"/>
      <c r="N12" s="170"/>
      <c r="O12" s="170"/>
      <c r="P12" s="170"/>
      <c r="Q12" s="170"/>
      <c r="R12" s="170"/>
      <c r="S12" s="172"/>
      <c r="T12" s="146"/>
      <c r="U12" s="104"/>
      <c r="V12" s="104"/>
      <c r="W12" s="104"/>
      <c r="X12" s="104"/>
      <c r="Y12" s="104"/>
      <c r="Z12" s="104"/>
      <c r="AA12" s="104"/>
      <c r="AB12" s="104"/>
      <c r="AC12" s="104"/>
      <c r="AD12" s="104"/>
      <c r="AE12" s="104"/>
      <c r="AF12" s="104"/>
      <c r="AG12" s="104"/>
      <c r="AH12" s="104"/>
      <c r="AI12" s="104"/>
      <c r="AJ12" s="104"/>
      <c r="AK12" s="104"/>
      <c r="AL12" s="104"/>
    </row>
    <row r="13" spans="1:38">
      <c r="A13" s="171"/>
      <c r="B13" s="231" t="s">
        <v>813</v>
      </c>
      <c r="C13" s="170"/>
      <c r="D13" s="170"/>
      <c r="E13" s="170"/>
      <c r="F13" s="170"/>
      <c r="G13" s="170"/>
      <c r="H13" s="170"/>
      <c r="I13" s="170"/>
      <c r="J13" s="170"/>
      <c r="K13" s="170"/>
      <c r="L13" s="170"/>
      <c r="M13" s="170"/>
      <c r="N13" s="170"/>
      <c r="O13" s="170"/>
      <c r="P13" s="170"/>
      <c r="Q13" s="170"/>
      <c r="R13" s="170"/>
      <c r="S13" s="172"/>
      <c r="T13" s="146"/>
      <c r="U13" s="104"/>
      <c r="V13" s="104"/>
      <c r="W13" s="104"/>
      <c r="X13" s="104"/>
      <c r="Y13" s="104"/>
      <c r="Z13" s="104"/>
      <c r="AA13" s="104"/>
      <c r="AB13" s="104"/>
      <c r="AC13" s="104"/>
      <c r="AD13" s="104"/>
      <c r="AE13" s="104"/>
      <c r="AF13" s="104"/>
      <c r="AG13" s="104"/>
      <c r="AH13" s="104"/>
      <c r="AI13" s="104"/>
      <c r="AJ13" s="104"/>
      <c r="AK13" s="104"/>
      <c r="AL13" s="104"/>
    </row>
    <row r="14" spans="1:38">
      <c r="A14" s="171"/>
      <c r="B14" s="170"/>
      <c r="C14" s="170"/>
      <c r="D14" s="170"/>
      <c r="E14" s="170"/>
      <c r="F14" s="170"/>
      <c r="G14" s="170"/>
      <c r="H14" s="170"/>
      <c r="I14" s="170"/>
      <c r="J14" s="170"/>
      <c r="K14" s="170"/>
      <c r="L14" s="170"/>
      <c r="M14" s="170"/>
      <c r="N14" s="170"/>
      <c r="O14" s="170"/>
      <c r="P14" s="170"/>
      <c r="Q14" s="170"/>
      <c r="R14" s="170"/>
      <c r="S14" s="172"/>
      <c r="T14" s="146"/>
      <c r="U14" s="104"/>
      <c r="V14" s="104"/>
      <c r="W14" s="104"/>
      <c r="X14" s="104"/>
      <c r="Y14" s="104"/>
      <c r="Z14" s="104"/>
      <c r="AA14" s="104"/>
      <c r="AB14" s="104"/>
      <c r="AC14" s="104"/>
      <c r="AD14" s="104"/>
      <c r="AE14" s="104"/>
      <c r="AF14" s="104"/>
      <c r="AG14" s="104"/>
      <c r="AH14" s="104"/>
      <c r="AI14" s="104"/>
      <c r="AJ14" s="104"/>
      <c r="AK14" s="104"/>
      <c r="AL14" s="104"/>
    </row>
    <row r="15" spans="1:38">
      <c r="A15" s="171"/>
      <c r="B15" s="8" t="s">
        <v>793</v>
      </c>
      <c r="C15" s="170"/>
      <c r="D15" s="170"/>
      <c r="E15" s="170"/>
      <c r="F15" s="170"/>
      <c r="G15" s="170"/>
      <c r="H15" s="170"/>
      <c r="I15" s="170"/>
      <c r="J15" s="170"/>
      <c r="K15" s="170"/>
      <c r="L15" s="170"/>
      <c r="M15" s="170"/>
      <c r="N15" s="170"/>
      <c r="O15" s="170"/>
      <c r="P15" s="170"/>
      <c r="Q15" s="170"/>
      <c r="R15" s="170"/>
      <c r="S15" s="172"/>
      <c r="T15" s="146"/>
      <c r="U15" s="104"/>
      <c r="V15" s="104"/>
      <c r="W15" s="104"/>
      <c r="X15" s="104"/>
      <c r="Y15" s="104"/>
      <c r="Z15" s="104"/>
      <c r="AA15" s="104"/>
      <c r="AB15" s="104"/>
      <c r="AC15" s="104"/>
      <c r="AD15" s="104"/>
      <c r="AE15" s="104"/>
      <c r="AF15" s="104"/>
      <c r="AG15" s="104"/>
      <c r="AH15" s="104"/>
      <c r="AI15" s="104"/>
      <c r="AJ15" s="104"/>
      <c r="AK15" s="104"/>
      <c r="AL15" s="104"/>
    </row>
    <row r="16" spans="1:38">
      <c r="A16" s="171"/>
      <c r="B16" s="8" t="s">
        <v>814</v>
      </c>
      <c r="C16" s="170"/>
      <c r="D16" s="170"/>
      <c r="E16" s="170"/>
      <c r="F16" s="170"/>
      <c r="G16" s="170"/>
      <c r="H16" s="170"/>
      <c r="I16" s="170"/>
      <c r="J16" s="170"/>
      <c r="K16" s="170"/>
      <c r="L16" s="170"/>
      <c r="M16" s="170"/>
      <c r="N16" s="170"/>
      <c r="O16" s="170"/>
      <c r="P16" s="170"/>
      <c r="Q16" s="170"/>
      <c r="R16" s="170"/>
      <c r="S16" s="172"/>
      <c r="T16" s="146"/>
      <c r="U16" s="104"/>
      <c r="V16" s="104"/>
      <c r="W16" s="104"/>
      <c r="X16" s="104"/>
      <c r="Y16" s="104"/>
      <c r="Z16" s="104"/>
      <c r="AA16" s="104"/>
      <c r="AB16" s="104"/>
      <c r="AC16" s="104"/>
      <c r="AD16" s="104"/>
      <c r="AE16" s="104"/>
      <c r="AF16" s="104"/>
      <c r="AG16" s="104"/>
      <c r="AH16" s="104"/>
      <c r="AI16" s="104"/>
      <c r="AJ16" s="104"/>
      <c r="AK16" s="104"/>
      <c r="AL16" s="104"/>
    </row>
    <row r="17" spans="1:38">
      <c r="A17" s="171"/>
      <c r="C17" s="170"/>
      <c r="D17" s="170"/>
      <c r="E17" s="170"/>
      <c r="F17" s="170"/>
      <c r="G17" s="170"/>
      <c r="H17" s="170"/>
      <c r="I17" s="170"/>
      <c r="J17" s="170"/>
      <c r="K17" s="170"/>
      <c r="L17" s="170"/>
      <c r="M17" s="170"/>
      <c r="N17" s="170"/>
      <c r="O17" s="170"/>
      <c r="P17" s="170"/>
      <c r="Q17" s="170"/>
      <c r="R17" s="170"/>
      <c r="S17" s="172"/>
      <c r="T17" s="146"/>
      <c r="U17" s="104"/>
      <c r="V17" s="104"/>
      <c r="W17" s="104"/>
      <c r="X17" s="104"/>
      <c r="Y17" s="104"/>
      <c r="Z17" s="104"/>
      <c r="AA17" s="104"/>
      <c r="AB17" s="104"/>
      <c r="AC17" s="104"/>
      <c r="AD17" s="104"/>
      <c r="AE17" s="104"/>
      <c r="AF17" s="104"/>
      <c r="AG17" s="104"/>
      <c r="AH17" s="104"/>
      <c r="AI17" s="104"/>
      <c r="AJ17" s="104"/>
      <c r="AK17" s="104"/>
      <c r="AL17" s="104"/>
    </row>
    <row r="18" spans="1:38">
      <c r="A18" s="171"/>
      <c r="B18" s="231" t="s">
        <v>815</v>
      </c>
      <c r="C18" s="170"/>
      <c r="D18" s="170"/>
      <c r="E18" s="170"/>
      <c r="F18" s="170"/>
      <c r="G18" s="170"/>
      <c r="H18" s="170"/>
      <c r="I18" s="170"/>
      <c r="J18" s="170"/>
      <c r="K18" s="170"/>
      <c r="L18" s="170"/>
      <c r="M18" s="170"/>
      <c r="N18" s="170"/>
      <c r="O18" s="170"/>
      <c r="P18" s="170"/>
      <c r="Q18" s="170"/>
      <c r="R18" s="170"/>
      <c r="S18" s="172"/>
      <c r="T18" s="146"/>
      <c r="U18" s="104"/>
      <c r="V18" s="104"/>
      <c r="W18" s="104"/>
      <c r="X18" s="104"/>
      <c r="Y18" s="104"/>
      <c r="Z18" s="104"/>
      <c r="AA18" s="104"/>
      <c r="AB18" s="104"/>
      <c r="AC18" s="104"/>
      <c r="AD18" s="104"/>
      <c r="AE18" s="104"/>
      <c r="AF18" s="104"/>
      <c r="AG18" s="104"/>
      <c r="AH18" s="104"/>
      <c r="AI18" s="104"/>
      <c r="AJ18" s="104"/>
      <c r="AK18" s="104"/>
      <c r="AL18" s="104"/>
    </row>
    <row r="19" spans="1:38">
      <c r="A19" s="171"/>
      <c r="B19" s="231" t="s">
        <v>816</v>
      </c>
      <c r="C19" s="170"/>
      <c r="D19" s="170"/>
      <c r="E19" s="170"/>
      <c r="F19" s="170"/>
      <c r="G19" s="170"/>
      <c r="H19" s="170"/>
      <c r="I19" s="170"/>
      <c r="J19" s="170"/>
      <c r="K19" s="170"/>
      <c r="L19" s="170"/>
      <c r="M19" s="170"/>
      <c r="N19" s="170"/>
      <c r="O19" s="170"/>
      <c r="P19" s="170"/>
      <c r="Q19" s="170"/>
      <c r="R19" s="170"/>
      <c r="S19" s="172"/>
      <c r="T19" s="146"/>
      <c r="U19" s="104"/>
      <c r="V19" s="104"/>
      <c r="W19" s="104"/>
      <c r="X19" s="104"/>
      <c r="Y19" s="104"/>
      <c r="Z19" s="104"/>
      <c r="AA19" s="104"/>
      <c r="AB19" s="104"/>
      <c r="AC19" s="104"/>
      <c r="AD19" s="104"/>
      <c r="AE19" s="104"/>
      <c r="AF19" s="104"/>
      <c r="AG19" s="104"/>
      <c r="AH19" s="104"/>
      <c r="AI19" s="104"/>
      <c r="AJ19" s="104"/>
      <c r="AK19" s="104"/>
      <c r="AL19" s="104"/>
    </row>
    <row r="20" spans="1:38">
      <c r="A20" s="171"/>
      <c r="B20" s="170"/>
      <c r="C20" s="170"/>
      <c r="D20" s="170"/>
      <c r="E20" s="170"/>
      <c r="F20" s="170"/>
      <c r="G20" s="170"/>
      <c r="H20" s="170"/>
      <c r="I20" s="170"/>
      <c r="J20" s="170"/>
      <c r="K20" s="170"/>
      <c r="L20" s="170"/>
      <c r="M20" s="170"/>
      <c r="N20" s="170"/>
      <c r="O20" s="170"/>
      <c r="P20" s="170"/>
      <c r="Q20" s="170"/>
      <c r="R20" s="170"/>
      <c r="S20" s="172"/>
      <c r="T20" s="146"/>
      <c r="U20" s="104"/>
      <c r="V20" s="104"/>
      <c r="W20" s="104"/>
      <c r="X20" s="104"/>
      <c r="Y20" s="104"/>
      <c r="Z20" s="104"/>
      <c r="AA20" s="104"/>
      <c r="AB20" s="104"/>
      <c r="AC20" s="104"/>
      <c r="AD20" s="104"/>
      <c r="AE20" s="104"/>
      <c r="AF20" s="104"/>
      <c r="AG20" s="104"/>
      <c r="AH20" s="104"/>
      <c r="AI20" s="104"/>
      <c r="AJ20" s="104"/>
      <c r="AK20" s="104"/>
      <c r="AL20" s="104"/>
    </row>
    <row r="21" spans="1:38">
      <c r="A21" s="171"/>
      <c r="B21" s="233" t="s">
        <v>817</v>
      </c>
      <c r="C21" s="170"/>
      <c r="D21" s="170"/>
      <c r="E21" s="170"/>
      <c r="F21" s="170"/>
      <c r="G21" s="170"/>
      <c r="H21" s="170"/>
      <c r="I21" s="170"/>
      <c r="J21" s="170"/>
      <c r="K21" s="170"/>
      <c r="L21" s="170"/>
      <c r="M21" s="170"/>
      <c r="N21" s="170"/>
      <c r="O21" s="170"/>
      <c r="P21" s="170"/>
      <c r="Q21" s="170"/>
      <c r="R21" s="170"/>
      <c r="S21" s="172"/>
      <c r="T21" s="146"/>
      <c r="U21" s="104"/>
      <c r="V21" s="104"/>
      <c r="W21" s="104"/>
      <c r="X21" s="104"/>
      <c r="Y21" s="104"/>
      <c r="Z21" s="104"/>
      <c r="AA21" s="104"/>
      <c r="AB21" s="104"/>
      <c r="AC21" s="104"/>
      <c r="AD21" s="104"/>
      <c r="AE21" s="104"/>
      <c r="AF21" s="104"/>
      <c r="AG21" s="104"/>
      <c r="AH21" s="104"/>
      <c r="AI21" s="104"/>
      <c r="AJ21" s="104"/>
      <c r="AK21" s="104"/>
      <c r="AL21" s="104"/>
    </row>
    <row r="22" spans="1:38">
      <c r="A22" s="171"/>
      <c r="B22" s="231"/>
      <c r="C22" s="170"/>
      <c r="D22" s="170"/>
      <c r="E22" s="170"/>
      <c r="F22" s="170"/>
      <c r="G22" s="170"/>
      <c r="H22" s="170"/>
      <c r="I22" s="170"/>
      <c r="J22" s="170"/>
      <c r="K22" s="170"/>
      <c r="L22" s="170"/>
      <c r="M22" s="170"/>
      <c r="N22" s="170"/>
      <c r="O22" s="170"/>
      <c r="P22" s="170"/>
      <c r="Q22" s="170"/>
      <c r="R22" s="170"/>
      <c r="S22" s="172"/>
      <c r="T22" s="146"/>
      <c r="U22" s="104"/>
      <c r="V22" s="104"/>
      <c r="W22" s="104"/>
      <c r="X22" s="104"/>
      <c r="Y22" s="104"/>
      <c r="Z22" s="104"/>
      <c r="AA22" s="104"/>
      <c r="AB22" s="104"/>
      <c r="AC22" s="104"/>
      <c r="AD22" s="104"/>
      <c r="AE22" s="104"/>
      <c r="AF22" s="104"/>
      <c r="AG22" s="104"/>
      <c r="AH22" s="104"/>
      <c r="AI22" s="104"/>
      <c r="AJ22" s="104"/>
      <c r="AK22" s="104"/>
      <c r="AL22" s="104"/>
    </row>
    <row r="23" spans="1:38">
      <c r="A23" s="171"/>
      <c r="B23" s="170"/>
      <c r="C23" s="170"/>
      <c r="D23" s="170"/>
      <c r="E23" s="170"/>
      <c r="F23" s="170"/>
      <c r="G23" s="170"/>
      <c r="H23" s="170"/>
      <c r="I23" s="170"/>
      <c r="J23" s="170"/>
      <c r="K23" s="170"/>
      <c r="L23" s="170"/>
      <c r="M23" s="170"/>
      <c r="N23" s="170"/>
      <c r="O23" s="170"/>
      <c r="P23" s="170"/>
      <c r="Q23" s="170"/>
      <c r="R23" s="170"/>
      <c r="S23" s="172"/>
      <c r="T23" s="146"/>
      <c r="U23" s="104"/>
      <c r="V23" s="104"/>
      <c r="W23" s="104"/>
      <c r="X23" s="104"/>
      <c r="Y23" s="104"/>
      <c r="Z23" s="104"/>
      <c r="AA23" s="104"/>
      <c r="AB23" s="104"/>
      <c r="AC23" s="104"/>
      <c r="AD23" s="104"/>
      <c r="AE23" s="104"/>
      <c r="AF23" s="104"/>
      <c r="AG23" s="104"/>
      <c r="AH23" s="104"/>
      <c r="AI23" s="104"/>
      <c r="AJ23" s="104"/>
      <c r="AK23" s="104"/>
      <c r="AL23" s="104"/>
    </row>
    <row r="24" spans="1:38">
      <c r="A24" s="171"/>
      <c r="B24" s="231"/>
      <c r="C24" s="170"/>
      <c r="D24" s="170"/>
      <c r="E24" s="170"/>
      <c r="F24" s="170"/>
      <c r="G24" s="170"/>
      <c r="H24" s="170"/>
      <c r="I24" s="170"/>
      <c r="J24" s="170"/>
      <c r="K24" s="170"/>
      <c r="L24" s="170"/>
      <c r="M24" s="170"/>
      <c r="N24" s="170"/>
      <c r="O24" s="170"/>
      <c r="P24" s="170"/>
      <c r="Q24" s="170"/>
      <c r="R24" s="170"/>
      <c r="S24" s="172"/>
      <c r="T24" s="146"/>
      <c r="U24" s="104"/>
      <c r="V24" s="104"/>
      <c r="W24" s="104"/>
      <c r="X24" s="104"/>
      <c r="Y24" s="104"/>
      <c r="Z24" s="104"/>
      <c r="AA24" s="104"/>
      <c r="AB24" s="104"/>
      <c r="AC24" s="104"/>
      <c r="AD24" s="104"/>
      <c r="AE24" s="104"/>
      <c r="AF24" s="104"/>
      <c r="AG24" s="104"/>
      <c r="AH24" s="104"/>
      <c r="AI24" s="104"/>
      <c r="AJ24" s="104"/>
      <c r="AK24" s="104"/>
      <c r="AL24" s="104"/>
    </row>
    <row r="25" spans="1:38">
      <c r="A25" s="171"/>
      <c r="B25" s="231"/>
      <c r="C25" s="170"/>
      <c r="D25" s="170"/>
      <c r="E25" s="170"/>
      <c r="F25" s="170"/>
      <c r="G25" s="170"/>
      <c r="H25" s="170"/>
      <c r="I25" s="170"/>
      <c r="J25" s="170"/>
      <c r="K25" s="170"/>
      <c r="L25" s="170"/>
      <c r="M25" s="170"/>
      <c r="N25" s="170"/>
      <c r="O25" s="170"/>
      <c r="P25" s="170"/>
      <c r="Q25" s="170"/>
      <c r="R25" s="170"/>
      <c r="S25" s="172"/>
      <c r="T25" s="146"/>
      <c r="U25" s="104"/>
      <c r="V25" s="104"/>
      <c r="W25" s="104"/>
      <c r="X25" s="104"/>
      <c r="Y25" s="104"/>
      <c r="Z25" s="104"/>
      <c r="AA25" s="104"/>
      <c r="AB25" s="104"/>
      <c r="AC25" s="104"/>
      <c r="AD25" s="104"/>
      <c r="AE25" s="104"/>
      <c r="AF25" s="104"/>
      <c r="AG25" s="104"/>
      <c r="AH25" s="104"/>
      <c r="AI25" s="104"/>
      <c r="AJ25" s="104"/>
      <c r="AK25" s="104"/>
      <c r="AL25" s="104"/>
    </row>
    <row r="26" spans="1:38">
      <c r="A26" s="171"/>
      <c r="B26" s="231"/>
      <c r="C26" s="170"/>
      <c r="D26" s="170"/>
      <c r="E26" s="170"/>
      <c r="F26" s="170"/>
      <c r="G26" s="170"/>
      <c r="H26" s="170"/>
      <c r="I26" s="170"/>
      <c r="J26" s="170"/>
      <c r="K26" s="170"/>
      <c r="L26" s="170"/>
      <c r="M26" s="170"/>
      <c r="N26" s="170"/>
      <c r="O26" s="170"/>
      <c r="P26" s="170"/>
      <c r="Q26" s="170"/>
      <c r="R26" s="170"/>
      <c r="S26" s="172"/>
      <c r="T26" s="146"/>
      <c r="U26" s="104"/>
      <c r="V26" s="104"/>
      <c r="W26" s="104"/>
      <c r="X26" s="104"/>
      <c r="Y26" s="104"/>
      <c r="Z26" s="104"/>
      <c r="AA26" s="104"/>
      <c r="AB26" s="104"/>
      <c r="AC26" s="104"/>
      <c r="AD26" s="104"/>
      <c r="AE26" s="104"/>
      <c r="AF26" s="104"/>
      <c r="AG26" s="104"/>
      <c r="AH26" s="104"/>
      <c r="AI26" s="104"/>
      <c r="AJ26" s="104"/>
      <c r="AK26" s="104"/>
      <c r="AL26" s="104"/>
    </row>
    <row r="27" spans="1:38">
      <c r="A27" s="171"/>
      <c r="C27" s="170"/>
      <c r="D27" s="170"/>
      <c r="E27" s="170"/>
      <c r="F27" s="170"/>
      <c r="G27" s="170"/>
      <c r="H27" s="170"/>
      <c r="I27" s="170"/>
      <c r="J27" s="170"/>
      <c r="K27" s="170"/>
      <c r="L27" s="170"/>
      <c r="M27" s="170"/>
      <c r="N27" s="170"/>
      <c r="O27" s="170"/>
      <c r="P27" s="170"/>
      <c r="Q27" s="170"/>
      <c r="R27" s="170"/>
      <c r="S27" s="172"/>
      <c r="T27" s="146"/>
      <c r="U27" s="104"/>
      <c r="V27" s="104"/>
      <c r="W27" s="104"/>
      <c r="X27" s="104"/>
      <c r="Y27" s="104"/>
      <c r="Z27" s="104"/>
      <c r="AA27" s="104"/>
      <c r="AB27" s="104"/>
      <c r="AC27" s="104"/>
      <c r="AD27" s="104"/>
      <c r="AE27" s="104"/>
      <c r="AF27" s="104"/>
      <c r="AG27" s="104"/>
      <c r="AH27" s="104"/>
      <c r="AI27" s="104"/>
      <c r="AJ27" s="104"/>
      <c r="AK27" s="104"/>
      <c r="AL27" s="104"/>
    </row>
    <row r="28" spans="1:38">
      <c r="A28" s="171"/>
      <c r="C28" s="170"/>
      <c r="D28" s="170"/>
      <c r="E28" s="170"/>
      <c r="F28" s="170"/>
      <c r="G28" s="170"/>
      <c r="H28" s="170"/>
      <c r="I28" s="170"/>
      <c r="J28" s="170"/>
      <c r="K28" s="170"/>
      <c r="L28" s="170"/>
      <c r="M28" s="170"/>
      <c r="N28" s="170"/>
      <c r="O28" s="170"/>
      <c r="P28" s="170"/>
      <c r="Q28" s="170"/>
      <c r="R28" s="170"/>
      <c r="S28" s="172"/>
      <c r="T28" s="146"/>
      <c r="U28" s="104"/>
      <c r="V28" s="104"/>
      <c r="W28" s="104"/>
      <c r="X28" s="104"/>
      <c r="Y28" s="104"/>
      <c r="Z28" s="104"/>
      <c r="AA28" s="104"/>
      <c r="AB28" s="104"/>
      <c r="AC28" s="104"/>
      <c r="AD28" s="104"/>
      <c r="AE28" s="104"/>
      <c r="AF28" s="104"/>
      <c r="AG28" s="104"/>
      <c r="AH28" s="104"/>
      <c r="AI28" s="104"/>
      <c r="AJ28" s="104"/>
      <c r="AK28" s="104"/>
      <c r="AL28" s="104"/>
    </row>
    <row r="29" spans="1:38">
      <c r="A29" s="171"/>
      <c r="C29" s="170"/>
      <c r="D29" s="170"/>
      <c r="E29" s="170"/>
      <c r="F29" s="170"/>
      <c r="G29" s="170"/>
      <c r="H29" s="170"/>
      <c r="I29" s="170"/>
      <c r="J29" s="170"/>
      <c r="K29" s="170"/>
      <c r="L29" s="170"/>
      <c r="M29" s="170"/>
      <c r="N29" s="170"/>
      <c r="O29" s="170"/>
      <c r="P29" s="170"/>
      <c r="Q29" s="170"/>
      <c r="R29" s="170"/>
      <c r="S29" s="172"/>
      <c r="T29" s="146"/>
      <c r="U29" s="104"/>
      <c r="V29" s="104"/>
      <c r="W29" s="104"/>
      <c r="X29" s="104"/>
      <c r="Y29" s="104"/>
      <c r="Z29" s="104"/>
      <c r="AA29" s="104"/>
      <c r="AB29" s="104"/>
      <c r="AC29" s="104"/>
      <c r="AD29" s="104"/>
      <c r="AE29" s="104"/>
      <c r="AF29" s="104"/>
      <c r="AG29" s="104"/>
      <c r="AH29" s="104"/>
      <c r="AI29" s="104"/>
      <c r="AJ29" s="104"/>
      <c r="AK29" s="104"/>
      <c r="AL29" s="104"/>
    </row>
    <row r="30" spans="1:38">
      <c r="A30" s="171"/>
      <c r="B30" s="170"/>
      <c r="C30" s="170"/>
      <c r="D30" s="170"/>
      <c r="E30" s="170"/>
      <c r="F30" s="170"/>
      <c r="G30" s="170"/>
      <c r="H30" s="170"/>
      <c r="I30" s="170"/>
      <c r="J30" s="170"/>
      <c r="K30" s="170"/>
      <c r="L30" s="170"/>
      <c r="M30" s="170"/>
      <c r="N30" s="170"/>
      <c r="O30" s="170"/>
      <c r="P30" s="170"/>
      <c r="Q30" s="170"/>
      <c r="R30" s="170"/>
      <c r="S30" s="172"/>
      <c r="T30" s="146"/>
      <c r="U30" s="104"/>
      <c r="V30" s="104"/>
      <c r="W30" s="104"/>
      <c r="X30" s="104"/>
      <c r="Y30" s="104"/>
      <c r="Z30" s="104"/>
      <c r="AA30" s="104"/>
      <c r="AB30" s="104"/>
      <c r="AC30" s="104"/>
      <c r="AD30" s="104"/>
      <c r="AE30" s="104"/>
      <c r="AF30" s="104"/>
      <c r="AG30" s="104"/>
      <c r="AH30" s="104"/>
      <c r="AI30" s="104"/>
      <c r="AJ30" s="104"/>
      <c r="AK30" s="104"/>
      <c r="AL30" s="104"/>
    </row>
    <row r="31" spans="1:38">
      <c r="A31" s="171"/>
      <c r="B31" s="170"/>
      <c r="C31" s="170"/>
      <c r="D31" s="170"/>
      <c r="E31" s="170"/>
      <c r="F31" s="170"/>
      <c r="G31" s="170"/>
      <c r="H31" s="170"/>
      <c r="I31" s="170"/>
      <c r="J31" s="170"/>
      <c r="K31" s="170"/>
      <c r="L31" s="170"/>
      <c r="M31" s="170"/>
      <c r="N31" s="170"/>
      <c r="O31" s="170"/>
      <c r="P31" s="170"/>
      <c r="Q31" s="170"/>
      <c r="R31" s="170"/>
      <c r="S31" s="172"/>
      <c r="T31" s="146"/>
      <c r="U31" s="104"/>
      <c r="V31" s="104"/>
      <c r="W31" s="104"/>
      <c r="X31" s="104"/>
      <c r="Y31" s="104"/>
      <c r="Z31" s="104"/>
      <c r="AA31" s="104"/>
      <c r="AB31" s="104"/>
      <c r="AC31" s="104"/>
      <c r="AD31" s="104"/>
      <c r="AE31" s="104"/>
      <c r="AF31" s="104"/>
      <c r="AG31" s="104"/>
      <c r="AH31" s="104"/>
      <c r="AI31" s="104"/>
      <c r="AJ31" s="104"/>
      <c r="AK31" s="104"/>
      <c r="AL31" s="104"/>
    </row>
    <row r="32" spans="1:38">
      <c r="A32" s="171"/>
      <c r="B32" s="170"/>
      <c r="C32" s="170"/>
      <c r="D32" s="170"/>
      <c r="E32" s="170"/>
      <c r="F32" s="170"/>
      <c r="G32" s="170"/>
      <c r="H32" s="170"/>
      <c r="I32" s="170"/>
      <c r="J32" s="170"/>
      <c r="K32" s="170"/>
      <c r="L32" s="170"/>
      <c r="M32" s="170"/>
      <c r="N32" s="170"/>
      <c r="O32" s="170"/>
      <c r="P32" s="170"/>
      <c r="Q32" s="170"/>
      <c r="R32" s="170"/>
      <c r="S32" s="172"/>
      <c r="T32" s="146"/>
      <c r="U32" s="104"/>
      <c r="V32" s="104"/>
      <c r="W32" s="104"/>
      <c r="X32" s="104"/>
      <c r="Y32" s="104"/>
      <c r="Z32" s="104"/>
      <c r="AA32" s="104"/>
      <c r="AB32" s="104"/>
      <c r="AC32" s="104"/>
      <c r="AD32" s="104"/>
      <c r="AE32" s="104"/>
      <c r="AF32" s="104"/>
      <c r="AG32" s="104"/>
      <c r="AH32" s="104"/>
      <c r="AI32" s="104"/>
      <c r="AJ32" s="104"/>
      <c r="AK32" s="104"/>
      <c r="AL32" s="104"/>
    </row>
    <row r="33" spans="1:38">
      <c r="A33" s="171"/>
      <c r="B33" s="170"/>
      <c r="C33" s="170"/>
      <c r="D33" s="170"/>
      <c r="E33" s="170"/>
      <c r="F33" s="170"/>
      <c r="G33" s="170"/>
      <c r="H33" s="170"/>
      <c r="I33" s="170"/>
      <c r="J33" s="170"/>
      <c r="K33" s="170"/>
      <c r="L33" s="170"/>
      <c r="M33" s="170"/>
      <c r="N33" s="170"/>
      <c r="O33" s="170"/>
      <c r="P33" s="170"/>
      <c r="Q33" s="170"/>
      <c r="R33" s="170"/>
      <c r="S33" s="172"/>
      <c r="T33" s="146"/>
      <c r="U33" s="104"/>
      <c r="V33" s="104"/>
      <c r="W33" s="104"/>
      <c r="X33" s="104"/>
      <c r="Y33" s="104"/>
      <c r="Z33" s="104"/>
      <c r="AA33" s="104"/>
      <c r="AB33" s="104"/>
      <c r="AC33" s="104"/>
      <c r="AD33" s="104"/>
      <c r="AE33" s="104"/>
      <c r="AF33" s="104"/>
      <c r="AG33" s="104"/>
      <c r="AH33" s="104"/>
      <c r="AI33" s="104"/>
      <c r="AJ33" s="104"/>
      <c r="AK33" s="104"/>
      <c r="AL33" s="104"/>
    </row>
    <row r="34" spans="1:38">
      <c r="A34" s="171"/>
      <c r="B34" s="170"/>
      <c r="C34" s="170"/>
      <c r="D34" s="170"/>
      <c r="E34" s="170"/>
      <c r="F34" s="170"/>
      <c r="G34" s="170"/>
      <c r="H34" s="170"/>
      <c r="I34" s="170"/>
      <c r="J34" s="170"/>
      <c r="K34" s="170"/>
      <c r="L34" s="170"/>
      <c r="M34" s="170"/>
      <c r="N34" s="170"/>
      <c r="O34" s="170"/>
      <c r="P34" s="170"/>
      <c r="Q34" s="170"/>
      <c r="R34" s="170"/>
      <c r="S34" s="172"/>
      <c r="T34" s="146"/>
      <c r="U34" s="104"/>
      <c r="V34" s="104"/>
      <c r="W34" s="104"/>
      <c r="X34" s="104"/>
      <c r="Y34" s="104"/>
      <c r="Z34" s="104"/>
      <c r="AA34" s="104"/>
      <c r="AB34" s="104"/>
      <c r="AC34" s="104"/>
      <c r="AD34" s="104"/>
      <c r="AE34" s="104"/>
      <c r="AF34" s="104"/>
      <c r="AG34" s="104"/>
      <c r="AH34" s="104"/>
      <c r="AI34" s="104"/>
      <c r="AJ34" s="104"/>
      <c r="AK34" s="104"/>
      <c r="AL34" s="104"/>
    </row>
    <row r="35" spans="1:38">
      <c r="A35" s="171"/>
      <c r="B35" s="170"/>
      <c r="C35" s="170"/>
      <c r="D35" s="170"/>
      <c r="E35" s="170"/>
      <c r="F35" s="170"/>
      <c r="G35" s="170"/>
      <c r="H35" s="170"/>
      <c r="I35" s="170"/>
      <c r="J35" s="170"/>
      <c r="K35" s="170"/>
      <c r="L35" s="170"/>
      <c r="M35" s="170"/>
      <c r="N35" s="170"/>
      <c r="O35" s="170"/>
      <c r="P35" s="170"/>
      <c r="Q35" s="170"/>
      <c r="R35" s="170"/>
      <c r="S35" s="172"/>
      <c r="T35" s="146"/>
      <c r="U35" s="104"/>
      <c r="V35" s="104"/>
      <c r="W35" s="104"/>
      <c r="X35" s="104"/>
      <c r="Y35" s="104"/>
      <c r="Z35" s="104"/>
      <c r="AA35" s="104"/>
      <c r="AB35" s="104"/>
      <c r="AC35" s="104"/>
      <c r="AD35" s="104"/>
      <c r="AE35" s="104"/>
      <c r="AF35" s="104"/>
      <c r="AG35" s="104"/>
      <c r="AH35" s="104"/>
      <c r="AI35" s="104"/>
      <c r="AJ35" s="104"/>
      <c r="AK35" s="104"/>
      <c r="AL35" s="104"/>
    </row>
    <row r="36" spans="1:38">
      <c r="A36" s="171"/>
      <c r="B36" s="170"/>
      <c r="C36" s="170"/>
      <c r="D36" s="170"/>
      <c r="E36" s="170"/>
      <c r="F36" s="170"/>
      <c r="G36" s="170"/>
      <c r="H36" s="170"/>
      <c r="I36" s="170"/>
      <c r="J36" s="170"/>
      <c r="K36" s="170"/>
      <c r="L36" s="170"/>
      <c r="M36" s="170"/>
      <c r="N36" s="170"/>
      <c r="O36" s="170"/>
      <c r="P36" s="170"/>
      <c r="Q36" s="170"/>
      <c r="R36" s="170"/>
      <c r="S36" s="172"/>
      <c r="T36" s="146"/>
      <c r="U36" s="104"/>
      <c r="V36" s="104"/>
      <c r="W36" s="104"/>
      <c r="X36" s="104"/>
      <c r="Y36" s="104"/>
      <c r="Z36" s="104"/>
      <c r="AA36" s="104"/>
      <c r="AB36" s="104"/>
      <c r="AC36" s="104"/>
      <c r="AD36" s="104"/>
      <c r="AE36" s="104"/>
      <c r="AF36" s="104"/>
      <c r="AG36" s="104"/>
      <c r="AH36" s="104"/>
      <c r="AI36" s="104"/>
      <c r="AJ36" s="104"/>
      <c r="AK36" s="104"/>
      <c r="AL36" s="104"/>
    </row>
    <row r="37" spans="1:38">
      <c r="A37" s="171"/>
      <c r="B37" s="170"/>
      <c r="C37" s="170"/>
      <c r="D37" s="170"/>
      <c r="E37" s="170"/>
      <c r="F37" s="170"/>
      <c r="G37" s="170"/>
      <c r="H37" s="170"/>
      <c r="I37" s="170"/>
      <c r="J37" s="170"/>
      <c r="K37" s="170"/>
      <c r="L37" s="170"/>
      <c r="M37" s="170"/>
      <c r="N37" s="170"/>
      <c r="O37" s="170"/>
      <c r="P37" s="170"/>
      <c r="Q37" s="170"/>
      <c r="R37" s="170"/>
      <c r="S37" s="172"/>
      <c r="T37" s="146"/>
      <c r="U37" s="104"/>
      <c r="V37" s="104"/>
      <c r="W37" s="104"/>
      <c r="X37" s="104"/>
      <c r="Y37" s="104"/>
      <c r="Z37" s="104"/>
      <c r="AA37" s="104"/>
      <c r="AB37" s="104"/>
      <c r="AC37" s="104"/>
      <c r="AD37" s="104"/>
      <c r="AE37" s="104"/>
      <c r="AF37" s="104"/>
      <c r="AG37" s="104"/>
      <c r="AH37" s="104"/>
      <c r="AI37" s="104"/>
      <c r="AJ37" s="104"/>
      <c r="AK37" s="104"/>
      <c r="AL37" s="104"/>
    </row>
    <row r="38" spans="1:38">
      <c r="A38" s="171"/>
      <c r="B38" s="170"/>
      <c r="C38" s="170"/>
      <c r="D38" s="170"/>
      <c r="E38" s="170"/>
      <c r="F38" s="170"/>
      <c r="G38" s="170"/>
      <c r="H38" s="170"/>
      <c r="I38" s="170"/>
      <c r="J38" s="170"/>
      <c r="K38" s="170"/>
      <c r="L38" s="170"/>
      <c r="M38" s="170"/>
      <c r="N38" s="170"/>
      <c r="O38" s="170"/>
      <c r="P38" s="170"/>
      <c r="Q38" s="170"/>
      <c r="R38" s="170"/>
      <c r="S38" s="172"/>
      <c r="T38" s="146"/>
      <c r="U38" s="104"/>
      <c r="V38" s="104"/>
      <c r="W38" s="104"/>
      <c r="X38" s="104"/>
      <c r="Y38" s="104"/>
      <c r="Z38" s="104"/>
      <c r="AA38" s="104"/>
      <c r="AB38" s="104"/>
      <c r="AC38" s="104"/>
      <c r="AD38" s="104"/>
      <c r="AE38" s="104"/>
      <c r="AF38" s="104"/>
      <c r="AG38" s="104"/>
      <c r="AH38" s="104"/>
      <c r="AI38" s="104"/>
      <c r="AJ38" s="104"/>
      <c r="AK38" s="104"/>
      <c r="AL38" s="104"/>
    </row>
    <row r="39" spans="1:38">
      <c r="A39" s="171"/>
      <c r="B39" s="170"/>
      <c r="C39" s="170"/>
      <c r="D39" s="170"/>
      <c r="E39" s="170"/>
      <c r="F39" s="170"/>
      <c r="G39" s="170"/>
      <c r="H39" s="170"/>
      <c r="I39" s="170"/>
      <c r="J39" s="170"/>
      <c r="K39" s="170"/>
      <c r="L39" s="170"/>
      <c r="M39" s="170"/>
      <c r="N39" s="170"/>
      <c r="O39" s="170"/>
      <c r="P39" s="170"/>
      <c r="Q39" s="170"/>
      <c r="R39" s="170"/>
      <c r="S39" s="172"/>
      <c r="T39" s="146"/>
      <c r="U39" s="104"/>
      <c r="V39" s="104"/>
      <c r="W39" s="104"/>
      <c r="X39" s="104"/>
      <c r="Y39" s="104"/>
      <c r="Z39" s="104"/>
      <c r="AA39" s="104"/>
      <c r="AB39" s="104"/>
      <c r="AC39" s="104"/>
      <c r="AD39" s="104"/>
      <c r="AE39" s="104"/>
      <c r="AF39" s="104"/>
      <c r="AG39" s="104"/>
      <c r="AH39" s="104"/>
      <c r="AI39" s="104"/>
      <c r="AJ39" s="104"/>
      <c r="AK39" s="104"/>
      <c r="AL39" s="104"/>
    </row>
    <row r="40" spans="1:38">
      <c r="A40" s="171"/>
      <c r="B40" s="170"/>
      <c r="C40" s="170"/>
      <c r="D40" s="170"/>
      <c r="E40" s="170"/>
      <c r="F40" s="170"/>
      <c r="G40" s="170"/>
      <c r="H40" s="170"/>
      <c r="I40" s="170"/>
      <c r="J40" s="170"/>
      <c r="K40" s="170"/>
      <c r="L40" s="170"/>
      <c r="M40" s="170"/>
      <c r="N40" s="170"/>
      <c r="O40" s="170"/>
      <c r="P40" s="170"/>
      <c r="Q40" s="170"/>
      <c r="R40" s="170"/>
      <c r="S40" s="172"/>
      <c r="T40" s="146"/>
      <c r="U40" s="104"/>
      <c r="V40" s="104"/>
      <c r="W40" s="104"/>
      <c r="X40" s="104"/>
      <c r="Y40" s="104"/>
      <c r="Z40" s="104"/>
      <c r="AA40" s="104"/>
      <c r="AB40" s="104"/>
      <c r="AC40" s="104"/>
      <c r="AD40" s="104"/>
      <c r="AE40" s="104"/>
      <c r="AF40" s="104"/>
      <c r="AG40" s="104"/>
      <c r="AH40" s="104"/>
      <c r="AI40" s="104"/>
      <c r="AJ40" s="104"/>
      <c r="AK40" s="104"/>
      <c r="AL40" s="104"/>
    </row>
    <row r="41" spans="1:38">
      <c r="A41" s="171"/>
      <c r="B41" s="170"/>
      <c r="C41" s="170"/>
      <c r="D41" s="170"/>
      <c r="E41" s="170"/>
      <c r="F41" s="170"/>
      <c r="G41" s="170"/>
      <c r="H41" s="170"/>
      <c r="I41" s="170"/>
      <c r="J41" s="170"/>
      <c r="K41" s="170"/>
      <c r="L41" s="170"/>
      <c r="M41" s="170"/>
      <c r="N41" s="170"/>
      <c r="O41" s="170"/>
      <c r="P41" s="170"/>
      <c r="Q41" s="170"/>
      <c r="R41" s="170"/>
      <c r="S41" s="172"/>
      <c r="T41" s="146"/>
      <c r="U41" s="104"/>
      <c r="V41" s="104"/>
      <c r="W41" s="104"/>
      <c r="X41" s="104"/>
      <c r="Y41" s="104"/>
      <c r="Z41" s="104"/>
      <c r="AA41" s="104"/>
      <c r="AB41" s="104"/>
      <c r="AC41" s="104"/>
      <c r="AD41" s="104"/>
      <c r="AE41" s="104"/>
      <c r="AF41" s="104"/>
      <c r="AG41" s="104"/>
      <c r="AH41" s="104"/>
      <c r="AI41" s="104"/>
      <c r="AJ41" s="104"/>
      <c r="AK41" s="104"/>
      <c r="AL41" s="104"/>
    </row>
    <row r="42" spans="1:38">
      <c r="A42" s="171"/>
      <c r="B42" s="231" t="s">
        <v>803</v>
      </c>
      <c r="C42" s="170"/>
      <c r="D42" s="170"/>
      <c r="E42" s="170"/>
      <c r="F42" s="170"/>
      <c r="G42" s="170"/>
      <c r="H42" s="170"/>
      <c r="I42" s="170"/>
      <c r="J42" s="170"/>
      <c r="K42" s="170"/>
      <c r="L42" s="170"/>
      <c r="M42" s="170"/>
      <c r="N42" s="170"/>
      <c r="O42" s="170"/>
      <c r="P42" s="170"/>
      <c r="Q42" s="170"/>
      <c r="R42" s="170"/>
      <c r="S42" s="172"/>
      <c r="T42" s="146"/>
      <c r="U42" s="104"/>
      <c r="V42" s="104"/>
      <c r="W42" s="104"/>
      <c r="X42" s="104"/>
      <c r="Y42" s="104"/>
      <c r="Z42" s="104"/>
      <c r="AA42" s="104"/>
      <c r="AB42" s="104"/>
      <c r="AC42" s="104"/>
      <c r="AD42" s="104"/>
      <c r="AE42" s="104"/>
      <c r="AF42" s="104"/>
      <c r="AG42" s="104"/>
      <c r="AH42" s="104"/>
      <c r="AI42" s="104"/>
      <c r="AJ42" s="104"/>
      <c r="AK42" s="104"/>
      <c r="AL42" s="104"/>
    </row>
    <row r="43" spans="1:38">
      <c r="A43" s="171"/>
      <c r="B43" s="231" t="s">
        <v>804</v>
      </c>
      <c r="C43" s="170"/>
      <c r="D43" s="170"/>
      <c r="E43" s="170"/>
      <c r="F43" s="170"/>
      <c r="G43" s="170"/>
      <c r="H43" s="170"/>
      <c r="I43" s="170"/>
      <c r="J43" s="170"/>
      <c r="K43" s="170"/>
      <c r="L43" s="170"/>
      <c r="M43" s="170"/>
      <c r="N43" s="170"/>
      <c r="O43" s="170"/>
      <c r="P43" s="170"/>
      <c r="Q43" s="170"/>
      <c r="R43" s="170"/>
      <c r="S43" s="172"/>
      <c r="T43" s="146"/>
      <c r="U43" s="104"/>
      <c r="V43" s="104"/>
      <c r="W43" s="104"/>
      <c r="X43" s="104"/>
      <c r="Y43" s="104"/>
      <c r="Z43" s="104"/>
      <c r="AA43" s="104"/>
      <c r="AB43" s="104"/>
      <c r="AC43" s="104"/>
      <c r="AD43" s="104"/>
      <c r="AE43" s="104"/>
      <c r="AF43" s="104"/>
      <c r="AG43" s="104"/>
      <c r="AH43" s="104"/>
      <c r="AI43" s="104"/>
      <c r="AJ43" s="104"/>
      <c r="AK43" s="104"/>
      <c r="AL43" s="104"/>
    </row>
    <row r="44" spans="1:38">
      <c r="A44" s="171"/>
      <c r="B44" s="170"/>
      <c r="C44" s="170"/>
      <c r="D44" s="170"/>
      <c r="E44" s="170"/>
      <c r="F44" s="170"/>
      <c r="G44" s="170"/>
      <c r="H44" s="170"/>
      <c r="I44" s="170"/>
      <c r="J44" s="170"/>
      <c r="K44" s="170"/>
      <c r="L44" s="170"/>
      <c r="M44" s="170"/>
      <c r="N44" s="170"/>
      <c r="O44" s="170"/>
      <c r="P44" s="170"/>
      <c r="Q44" s="170"/>
      <c r="R44" s="170"/>
      <c r="S44" s="172"/>
      <c r="T44" s="146"/>
      <c r="U44" s="104"/>
      <c r="V44" s="104"/>
      <c r="W44" s="104"/>
      <c r="X44" s="104"/>
      <c r="Y44" s="104"/>
      <c r="Z44" s="104"/>
      <c r="AA44" s="104"/>
      <c r="AB44" s="104"/>
      <c r="AC44" s="104"/>
      <c r="AD44" s="104"/>
      <c r="AE44" s="104"/>
      <c r="AF44" s="104"/>
      <c r="AG44" s="104"/>
      <c r="AH44" s="104"/>
      <c r="AI44" s="104"/>
      <c r="AJ44" s="104"/>
      <c r="AK44" s="104"/>
      <c r="AL44" s="104"/>
    </row>
    <row r="45" spans="1:38">
      <c r="A45" s="171"/>
      <c r="B45" s="226" t="s">
        <v>764</v>
      </c>
      <c r="C45" s="170"/>
      <c r="D45" s="170"/>
      <c r="E45" s="170"/>
      <c r="F45" s="170"/>
      <c r="G45" s="170"/>
      <c r="H45" s="170"/>
      <c r="I45" s="170"/>
      <c r="J45" s="170"/>
      <c r="K45" s="170"/>
      <c r="L45" s="170"/>
      <c r="M45" s="170"/>
      <c r="N45" s="170"/>
      <c r="O45" s="170"/>
      <c r="P45" s="170"/>
      <c r="Q45" s="170"/>
      <c r="R45" s="170"/>
      <c r="S45" s="172"/>
      <c r="T45" s="146"/>
      <c r="U45" s="104"/>
      <c r="V45" s="104"/>
      <c r="W45" s="104"/>
      <c r="X45" s="104"/>
      <c r="Y45" s="104"/>
      <c r="Z45" s="104"/>
      <c r="AA45" s="104"/>
      <c r="AB45" s="104"/>
      <c r="AC45" s="104"/>
      <c r="AD45" s="104"/>
      <c r="AE45" s="104"/>
      <c r="AF45" s="104"/>
      <c r="AG45" s="104"/>
      <c r="AH45" s="104"/>
      <c r="AI45" s="104"/>
      <c r="AJ45" s="104"/>
      <c r="AK45" s="104"/>
      <c r="AL45" s="104"/>
    </row>
    <row r="46" spans="1:38">
      <c r="A46" s="171"/>
      <c r="B46" s="170"/>
      <c r="C46" s="170"/>
      <c r="D46" s="170"/>
      <c r="E46" s="170"/>
      <c r="F46" s="170"/>
      <c r="G46" s="170"/>
      <c r="H46" s="170"/>
      <c r="I46" s="170"/>
      <c r="J46" s="170"/>
      <c r="K46" s="170"/>
      <c r="L46" s="170"/>
      <c r="M46" s="170"/>
      <c r="N46" s="170"/>
      <c r="O46" s="170"/>
      <c r="P46" s="170"/>
      <c r="Q46" s="170"/>
      <c r="R46" s="170"/>
      <c r="S46" s="172"/>
      <c r="T46" s="146"/>
      <c r="U46" s="104"/>
      <c r="V46" s="104"/>
      <c r="W46" s="104"/>
      <c r="X46" s="104"/>
      <c r="Y46" s="104"/>
      <c r="Z46" s="104"/>
      <c r="AA46" s="104"/>
      <c r="AB46" s="104"/>
      <c r="AC46" s="104"/>
      <c r="AD46" s="104"/>
      <c r="AE46" s="104"/>
      <c r="AF46" s="104"/>
      <c r="AG46" s="104"/>
      <c r="AH46" s="104"/>
      <c r="AI46" s="104"/>
      <c r="AJ46" s="104"/>
      <c r="AK46" s="104"/>
      <c r="AL46" s="104"/>
    </row>
    <row r="47" spans="1:38">
      <c r="A47" s="171"/>
      <c r="B47" s="170"/>
      <c r="C47" s="170"/>
      <c r="D47" s="170"/>
      <c r="E47" s="170"/>
      <c r="F47" s="170"/>
      <c r="G47" s="170"/>
      <c r="H47" s="170"/>
      <c r="I47" s="170"/>
      <c r="J47" s="170"/>
      <c r="K47" s="170"/>
      <c r="L47" s="170"/>
      <c r="M47" s="170"/>
      <c r="N47" s="170"/>
      <c r="O47" s="170"/>
      <c r="P47" s="170"/>
      <c r="Q47" s="170"/>
      <c r="R47" s="170"/>
      <c r="S47" s="172"/>
      <c r="T47" s="146"/>
      <c r="U47" s="104"/>
      <c r="V47" s="104"/>
      <c r="W47" s="104"/>
      <c r="X47" s="104"/>
      <c r="Y47" s="104"/>
      <c r="Z47" s="104"/>
      <c r="AA47" s="104"/>
      <c r="AB47" s="104"/>
      <c r="AC47" s="104"/>
      <c r="AD47" s="104"/>
      <c r="AE47" s="104"/>
      <c r="AF47" s="104"/>
      <c r="AG47" s="104"/>
      <c r="AH47" s="104"/>
      <c r="AI47" s="104"/>
      <c r="AJ47" s="104"/>
      <c r="AK47" s="104"/>
      <c r="AL47" s="104"/>
    </row>
    <row r="48" spans="1:38">
      <c r="A48" s="171"/>
      <c r="B48" s="170"/>
      <c r="C48" s="170"/>
      <c r="D48" s="170"/>
      <c r="E48" s="170"/>
      <c r="F48" s="170"/>
      <c r="G48" s="170"/>
      <c r="H48" s="170"/>
      <c r="I48" s="170"/>
      <c r="J48" s="170"/>
      <c r="K48" s="170"/>
      <c r="L48" s="170"/>
      <c r="M48" s="170"/>
      <c r="N48" s="170"/>
      <c r="O48" s="170"/>
      <c r="P48" s="170"/>
      <c r="Q48" s="170"/>
      <c r="R48" s="170"/>
      <c r="S48" s="172"/>
      <c r="T48" s="146"/>
      <c r="U48" s="104"/>
      <c r="V48" s="104"/>
      <c r="W48" s="104"/>
      <c r="X48" s="104"/>
      <c r="Y48" s="104"/>
      <c r="Z48" s="104"/>
      <c r="AA48" s="104"/>
      <c r="AB48" s="104"/>
      <c r="AC48" s="104"/>
      <c r="AD48" s="104"/>
      <c r="AE48" s="104"/>
      <c r="AF48" s="104"/>
      <c r="AG48" s="104"/>
      <c r="AH48" s="104"/>
      <c r="AI48" s="104"/>
      <c r="AJ48" s="104"/>
      <c r="AK48" s="104"/>
      <c r="AL48" s="104"/>
    </row>
    <row r="49" spans="1:38">
      <c r="A49" s="171"/>
      <c r="B49" s="231"/>
      <c r="C49" s="170"/>
      <c r="D49" s="170"/>
      <c r="E49" s="170"/>
      <c r="F49" s="170"/>
      <c r="G49" s="170"/>
      <c r="H49" s="170"/>
      <c r="I49" s="170"/>
      <c r="J49" s="170"/>
      <c r="K49" s="170"/>
      <c r="L49" s="170"/>
      <c r="M49" s="170"/>
      <c r="N49" s="170"/>
      <c r="O49" s="170"/>
      <c r="P49" s="170"/>
      <c r="Q49" s="170"/>
      <c r="R49" s="170"/>
      <c r="S49" s="172"/>
      <c r="T49" s="146"/>
      <c r="U49" s="104"/>
      <c r="V49" s="104"/>
      <c r="W49" s="104"/>
      <c r="X49" s="104"/>
      <c r="Y49" s="104"/>
      <c r="Z49" s="104"/>
      <c r="AA49" s="104"/>
      <c r="AB49" s="104"/>
      <c r="AC49" s="104"/>
      <c r="AD49" s="104"/>
      <c r="AE49" s="104"/>
      <c r="AF49" s="104"/>
      <c r="AG49" s="104"/>
      <c r="AH49" s="104"/>
      <c r="AI49" s="104"/>
      <c r="AJ49" s="104"/>
      <c r="AK49" s="104"/>
      <c r="AL49" s="104"/>
    </row>
    <row r="50" spans="1:38">
      <c r="A50" s="171"/>
      <c r="B50" s="231"/>
      <c r="C50" s="170"/>
      <c r="D50" s="170"/>
      <c r="E50" s="170"/>
      <c r="F50" s="170"/>
      <c r="G50" s="170"/>
      <c r="H50" s="170"/>
      <c r="I50" s="170"/>
      <c r="J50" s="170"/>
      <c r="K50" s="170"/>
      <c r="L50" s="170"/>
      <c r="M50" s="170"/>
      <c r="N50" s="170"/>
      <c r="O50" s="170"/>
      <c r="P50" s="170"/>
      <c r="Q50" s="170"/>
      <c r="R50" s="170"/>
      <c r="S50" s="172"/>
      <c r="T50" s="146"/>
      <c r="U50" s="104"/>
      <c r="V50" s="104"/>
      <c r="W50" s="104"/>
      <c r="X50" s="104"/>
      <c r="Y50" s="104"/>
      <c r="Z50" s="104"/>
      <c r="AA50" s="104"/>
      <c r="AB50" s="104"/>
      <c r="AC50" s="104"/>
      <c r="AD50" s="104"/>
      <c r="AE50" s="104"/>
      <c r="AF50" s="104"/>
      <c r="AG50" s="104"/>
      <c r="AH50" s="104"/>
      <c r="AI50" s="104"/>
      <c r="AJ50" s="104"/>
      <c r="AK50" s="104"/>
      <c r="AL50" s="104"/>
    </row>
    <row r="51" spans="1:38">
      <c r="A51" s="171"/>
      <c r="B51" s="170"/>
      <c r="C51" s="170"/>
      <c r="D51" s="170"/>
      <c r="E51" s="170"/>
      <c r="F51" s="170"/>
      <c r="G51" s="170"/>
      <c r="H51" s="170"/>
      <c r="I51" s="170"/>
      <c r="J51" s="170"/>
      <c r="K51" s="170"/>
      <c r="L51" s="170"/>
      <c r="M51" s="170"/>
      <c r="N51" s="170"/>
      <c r="O51" s="170"/>
      <c r="P51" s="170"/>
      <c r="Q51" s="170"/>
      <c r="R51" s="170"/>
      <c r="S51" s="172"/>
      <c r="T51" s="146"/>
      <c r="U51" s="104"/>
      <c r="V51" s="104"/>
      <c r="W51" s="104"/>
      <c r="X51" s="104"/>
      <c r="Y51" s="104"/>
      <c r="Z51" s="104"/>
      <c r="AA51" s="104"/>
      <c r="AB51" s="104"/>
      <c r="AC51" s="104"/>
      <c r="AD51" s="104"/>
      <c r="AE51" s="104"/>
      <c r="AF51" s="104"/>
      <c r="AG51" s="104"/>
      <c r="AH51" s="104"/>
      <c r="AI51" s="104"/>
      <c r="AJ51" s="104"/>
      <c r="AK51" s="104"/>
      <c r="AL51" s="104"/>
    </row>
    <row r="52" spans="1:38">
      <c r="A52" s="171"/>
      <c r="B52" s="170"/>
      <c r="C52" s="170"/>
      <c r="D52" s="170"/>
      <c r="E52" s="170"/>
      <c r="F52" s="170"/>
      <c r="G52" s="170"/>
      <c r="H52" s="170"/>
      <c r="I52" s="170"/>
      <c r="J52" s="170"/>
      <c r="K52" s="170"/>
      <c r="L52" s="170"/>
      <c r="M52" s="170"/>
      <c r="N52" s="170"/>
      <c r="O52" s="170"/>
      <c r="P52" s="170"/>
      <c r="Q52" s="170"/>
      <c r="R52" s="170"/>
      <c r="S52" s="172"/>
      <c r="T52" s="146"/>
      <c r="U52" s="104"/>
      <c r="V52" s="104"/>
      <c r="W52" s="104"/>
      <c r="X52" s="104"/>
      <c r="Y52" s="104"/>
      <c r="Z52" s="104"/>
      <c r="AA52" s="104"/>
      <c r="AB52" s="104"/>
      <c r="AC52" s="104"/>
      <c r="AD52" s="104"/>
      <c r="AE52" s="104"/>
      <c r="AF52" s="104"/>
      <c r="AG52" s="104"/>
      <c r="AH52" s="104"/>
      <c r="AI52" s="104"/>
      <c r="AJ52" s="104"/>
      <c r="AK52" s="104"/>
      <c r="AL52" s="104"/>
    </row>
    <row r="53" spans="1:38">
      <c r="A53" s="171"/>
      <c r="B53" s="170"/>
      <c r="C53" s="170"/>
      <c r="D53" s="170"/>
      <c r="E53" s="170"/>
      <c r="F53" s="170"/>
      <c r="G53" s="170"/>
      <c r="H53" s="170"/>
      <c r="I53" s="170"/>
      <c r="J53" s="170"/>
      <c r="K53" s="170"/>
      <c r="L53" s="170"/>
      <c r="M53" s="170"/>
      <c r="N53" s="170"/>
      <c r="O53" s="170"/>
      <c r="P53" s="170"/>
      <c r="Q53" s="170"/>
      <c r="R53" s="170"/>
      <c r="S53" s="172"/>
      <c r="T53" s="146"/>
      <c r="U53" s="104"/>
      <c r="V53" s="104"/>
      <c r="W53" s="104"/>
      <c r="X53" s="104"/>
      <c r="Y53" s="104"/>
      <c r="Z53" s="104"/>
      <c r="AA53" s="104"/>
      <c r="AB53" s="104"/>
      <c r="AC53" s="104"/>
      <c r="AD53" s="104"/>
      <c r="AE53" s="104"/>
      <c r="AF53" s="104"/>
      <c r="AG53" s="104"/>
      <c r="AH53" s="104"/>
      <c r="AI53" s="104"/>
      <c r="AJ53" s="104"/>
      <c r="AK53" s="104"/>
      <c r="AL53" s="104"/>
    </row>
    <row r="54" spans="1:38">
      <c r="A54" s="171"/>
      <c r="B54" s="170"/>
      <c r="C54" s="170"/>
      <c r="D54" s="170"/>
      <c r="E54" s="170"/>
      <c r="F54" s="170"/>
      <c r="G54" s="170"/>
      <c r="H54" s="170"/>
      <c r="I54" s="170"/>
      <c r="J54" s="170"/>
      <c r="K54" s="170"/>
      <c r="L54" s="170"/>
      <c r="M54" s="170"/>
      <c r="N54" s="170"/>
      <c r="O54" s="170"/>
      <c r="P54" s="170"/>
      <c r="Q54" s="170"/>
      <c r="R54" s="170"/>
      <c r="S54" s="172"/>
      <c r="T54" s="146"/>
      <c r="U54" s="104"/>
      <c r="V54" s="104"/>
      <c r="W54" s="104"/>
      <c r="X54" s="104"/>
      <c r="Y54" s="104"/>
      <c r="Z54" s="104"/>
      <c r="AA54" s="104"/>
      <c r="AB54" s="104"/>
      <c r="AC54" s="104"/>
      <c r="AD54" s="104"/>
      <c r="AE54" s="104"/>
      <c r="AF54" s="104"/>
      <c r="AG54" s="104"/>
      <c r="AH54" s="104"/>
      <c r="AI54" s="104"/>
      <c r="AJ54" s="104"/>
      <c r="AK54" s="104"/>
      <c r="AL54" s="104"/>
    </row>
    <row r="55" spans="1:38">
      <c r="A55" s="171"/>
      <c r="B55" s="231"/>
      <c r="C55" s="170"/>
      <c r="D55" s="170"/>
      <c r="E55" s="170"/>
      <c r="F55" s="170"/>
      <c r="G55" s="170"/>
      <c r="H55" s="170"/>
      <c r="I55" s="170"/>
      <c r="J55" s="170"/>
      <c r="K55" s="170"/>
      <c r="L55" s="170"/>
      <c r="M55" s="170"/>
      <c r="N55" s="170"/>
      <c r="O55" s="170"/>
      <c r="P55" s="170"/>
      <c r="Q55" s="170"/>
      <c r="R55" s="170"/>
      <c r="S55" s="172"/>
      <c r="T55" s="146"/>
      <c r="U55" s="104"/>
      <c r="V55" s="104"/>
      <c r="W55" s="104"/>
      <c r="X55" s="104"/>
      <c r="Y55" s="104"/>
      <c r="Z55" s="104"/>
      <c r="AA55" s="104"/>
      <c r="AB55" s="104"/>
      <c r="AC55" s="104"/>
      <c r="AD55" s="104"/>
      <c r="AE55" s="104"/>
      <c r="AF55" s="104"/>
      <c r="AG55" s="104"/>
      <c r="AH55" s="104"/>
      <c r="AI55" s="104"/>
      <c r="AJ55" s="104"/>
      <c r="AK55" s="104"/>
      <c r="AL55" s="104"/>
    </row>
    <row r="56" spans="1:38">
      <c r="A56" s="171"/>
      <c r="B56" s="231"/>
      <c r="C56" s="170"/>
      <c r="D56" s="170"/>
      <c r="E56" s="170"/>
      <c r="F56" s="170"/>
      <c r="G56" s="170"/>
      <c r="H56" s="170"/>
      <c r="I56" s="170"/>
      <c r="J56" s="170"/>
      <c r="K56" s="170"/>
      <c r="L56" s="170"/>
      <c r="M56" s="170"/>
      <c r="N56" s="170"/>
      <c r="O56" s="170"/>
      <c r="P56" s="170"/>
      <c r="Q56" s="170"/>
      <c r="R56" s="170"/>
      <c r="S56" s="172"/>
      <c r="T56" s="146"/>
      <c r="U56" s="104"/>
      <c r="V56" s="104"/>
      <c r="W56" s="104"/>
      <c r="X56" s="104"/>
      <c r="Y56" s="104"/>
      <c r="Z56" s="104"/>
      <c r="AA56" s="104"/>
      <c r="AB56" s="104"/>
      <c r="AC56" s="104"/>
      <c r="AD56" s="104"/>
      <c r="AE56" s="104"/>
      <c r="AF56" s="104"/>
      <c r="AG56" s="104"/>
      <c r="AH56" s="104"/>
      <c r="AI56" s="104"/>
      <c r="AJ56" s="104"/>
      <c r="AK56" s="104"/>
      <c r="AL56" s="104"/>
    </row>
    <row r="57" spans="1:38">
      <c r="A57" s="232"/>
      <c r="B57" s="173"/>
      <c r="C57" s="173"/>
      <c r="D57" s="173"/>
      <c r="E57" s="173"/>
      <c r="F57" s="173"/>
      <c r="G57" s="173"/>
      <c r="H57" s="173"/>
      <c r="I57" s="173"/>
      <c r="J57" s="173"/>
      <c r="K57" s="173"/>
      <c r="L57" s="173"/>
      <c r="M57" s="173"/>
      <c r="N57" s="173"/>
      <c r="O57" s="173"/>
      <c r="P57" s="173"/>
      <c r="Q57" s="173"/>
      <c r="R57" s="173"/>
      <c r="S57" s="174"/>
      <c r="T57" s="146"/>
      <c r="U57" s="104"/>
      <c r="V57" s="104"/>
      <c r="W57" s="104"/>
      <c r="X57" s="104"/>
      <c r="Y57" s="104"/>
      <c r="Z57" s="104"/>
      <c r="AA57" s="104"/>
      <c r="AB57" s="104"/>
      <c r="AC57" s="104"/>
      <c r="AD57" s="104"/>
      <c r="AE57" s="104"/>
      <c r="AF57" s="104"/>
      <c r="AG57" s="104"/>
      <c r="AH57" s="104"/>
      <c r="AI57" s="104"/>
      <c r="AJ57" s="104"/>
      <c r="AK57" s="104"/>
      <c r="AL57" s="104"/>
    </row>
  </sheetData>
  <sheetProtection algorithmName="SHA-512" hashValue="cWGwnwKiuzpziQYlhLmDzWW4MgerLoSt9DohtbK5Cio8+fCoYSZcrO7zdjlwkpL0Pz1tvVmKv209vD0raVVn2w==" saltValue="8pPGc7fV5UbY4bHs7bqCWA==" spinCount="100000" sheet="1" scenarios="1" insertHyperlinks="0"/>
  <mergeCells count="1">
    <mergeCell ref="A1:S1"/>
  </mergeCells>
  <phoneticPr fontId="0" type="noConversion"/>
  <hyperlinks>
    <hyperlink ref="B45" location="'T3.11 T3.5 FHoop Bracing'!A1" display="BACK" xr:uid="{00000000-0004-0000-2C00-000000000000}"/>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8">
    <pageSetUpPr fitToPage="1"/>
  </sheetPr>
  <dimension ref="A1:AL57"/>
  <sheetViews>
    <sheetView showGridLines="0" view="pageBreakPreview" zoomScaleNormal="100" zoomScaleSheetLayoutView="100" workbookViewId="0">
      <selection sqref="A1:S1"/>
    </sheetView>
  </sheetViews>
  <sheetFormatPr baseColWidth="10" defaultColWidth="11.42578125" defaultRowHeight="12.75"/>
  <cols>
    <col min="1" max="21" width="5" customWidth="1"/>
    <col min="22" max="22" width="6.42578125" customWidth="1"/>
    <col min="23" max="38" width="5" customWidth="1"/>
  </cols>
  <sheetData>
    <row r="1" spans="1:38">
      <c r="A1" s="1103" t="s">
        <v>818</v>
      </c>
      <c r="B1" s="1103"/>
      <c r="C1" s="1103"/>
      <c r="D1" s="1103"/>
      <c r="E1" s="1103"/>
      <c r="F1" s="1103"/>
      <c r="G1" s="1103"/>
      <c r="H1" s="1103"/>
      <c r="I1" s="1103"/>
      <c r="J1" s="1103"/>
      <c r="K1" s="1103"/>
      <c r="L1" s="1103"/>
      <c r="M1" s="1103"/>
      <c r="N1" s="1103"/>
      <c r="O1" s="1103"/>
      <c r="P1" s="1103"/>
      <c r="Q1" s="1103"/>
      <c r="R1" s="1103"/>
      <c r="S1" s="1103"/>
      <c r="T1" s="58"/>
      <c r="U1" s="2"/>
      <c r="V1" s="2"/>
      <c r="W1" s="2"/>
      <c r="X1" s="2"/>
      <c r="Y1" s="2"/>
      <c r="Z1" s="2"/>
      <c r="AA1" s="2"/>
      <c r="AB1" s="2"/>
      <c r="AC1" s="2"/>
      <c r="AD1" s="2"/>
      <c r="AE1" s="2"/>
      <c r="AF1" s="2"/>
      <c r="AG1" s="2"/>
      <c r="AH1" s="2"/>
      <c r="AI1" s="2"/>
      <c r="AJ1" s="2"/>
      <c r="AK1" s="2"/>
      <c r="AL1" s="136"/>
    </row>
    <row r="2" spans="1:38">
      <c r="A2" s="228"/>
      <c r="B2" s="229"/>
      <c r="C2" s="229"/>
      <c r="D2" s="229"/>
      <c r="E2" s="229"/>
      <c r="F2" s="229"/>
      <c r="G2" s="229"/>
      <c r="H2" s="229"/>
      <c r="I2" s="229"/>
      <c r="J2" s="229"/>
      <c r="K2" s="229"/>
      <c r="L2" s="229"/>
      <c r="M2" s="229"/>
      <c r="N2" s="229"/>
      <c r="O2" s="229"/>
      <c r="P2" s="229"/>
      <c r="Q2" s="229"/>
      <c r="R2" s="229"/>
      <c r="S2" s="230"/>
      <c r="T2" s="4"/>
      <c r="AL2" s="15"/>
    </row>
    <row r="3" spans="1:38">
      <c r="A3" s="171"/>
      <c r="B3" s="231" t="s">
        <v>819</v>
      </c>
      <c r="C3" s="170"/>
      <c r="D3" s="170"/>
      <c r="E3" s="170"/>
      <c r="F3" s="170"/>
      <c r="G3" s="170"/>
      <c r="H3" s="170"/>
      <c r="I3" s="170"/>
      <c r="J3" s="170"/>
      <c r="K3" s="170"/>
      <c r="L3" s="170"/>
      <c r="M3" s="170"/>
      <c r="N3" s="170"/>
      <c r="O3" s="170"/>
      <c r="P3" s="170"/>
      <c r="Q3" s="170"/>
      <c r="R3" s="170"/>
      <c r="S3" s="172"/>
      <c r="T3" s="4"/>
      <c r="AL3" s="15"/>
    </row>
    <row r="4" spans="1:38">
      <c r="A4" s="171"/>
      <c r="B4" s="231"/>
      <c r="C4" s="170"/>
      <c r="D4" s="170"/>
      <c r="E4" s="170"/>
      <c r="F4" s="170"/>
      <c r="G4" s="170"/>
      <c r="H4" s="170"/>
      <c r="I4" s="170"/>
      <c r="J4" s="170"/>
      <c r="K4" s="170"/>
      <c r="L4" s="170"/>
      <c r="M4" s="170"/>
      <c r="N4" s="170"/>
      <c r="O4" s="170"/>
      <c r="P4" s="170"/>
      <c r="Q4" s="170"/>
      <c r="R4" s="170"/>
      <c r="S4" s="172"/>
      <c r="T4" s="4"/>
      <c r="AL4" s="15"/>
    </row>
    <row r="5" spans="1:38">
      <c r="A5" s="171"/>
      <c r="B5" s="231" t="s">
        <v>820</v>
      </c>
      <c r="C5" s="170"/>
      <c r="D5" s="170"/>
      <c r="E5" s="170"/>
      <c r="F5" s="170"/>
      <c r="G5" s="170"/>
      <c r="H5" s="170"/>
      <c r="I5" s="170"/>
      <c r="J5" s="170"/>
      <c r="K5" s="170"/>
      <c r="L5" s="170"/>
      <c r="M5" s="170"/>
      <c r="N5" s="170"/>
      <c r="O5" s="170"/>
      <c r="P5" s="170"/>
      <c r="Q5" s="170"/>
      <c r="R5" s="170"/>
      <c r="S5" s="172"/>
      <c r="T5" s="4"/>
      <c r="AL5" s="15"/>
    </row>
    <row r="6" spans="1:38">
      <c r="A6" s="171"/>
      <c r="B6" s="231" t="s">
        <v>821</v>
      </c>
      <c r="C6" s="170"/>
      <c r="D6" s="170"/>
      <c r="E6" s="170"/>
      <c r="F6" s="170"/>
      <c r="G6" s="170"/>
      <c r="H6" s="170"/>
      <c r="J6" s="170"/>
      <c r="K6" s="170"/>
      <c r="L6" s="170"/>
      <c r="M6" s="170"/>
      <c r="N6" s="170"/>
      <c r="O6" s="170"/>
      <c r="P6" s="170"/>
      <c r="Q6" s="170"/>
      <c r="R6" s="170"/>
      <c r="S6" s="172"/>
      <c r="T6" s="4"/>
      <c r="AL6" s="15"/>
    </row>
    <row r="7" spans="1:38">
      <c r="A7" s="171"/>
      <c r="B7" s="231"/>
      <c r="C7" s="170"/>
      <c r="D7" s="170"/>
      <c r="E7" s="170"/>
      <c r="F7" s="170"/>
      <c r="G7" s="170"/>
      <c r="H7" s="170"/>
      <c r="I7" s="170"/>
      <c r="J7" s="170"/>
      <c r="K7" s="170"/>
      <c r="L7" s="512"/>
      <c r="M7" s="170"/>
      <c r="N7" s="170"/>
      <c r="O7" s="170"/>
      <c r="P7" s="170"/>
      <c r="Q7" s="170"/>
      <c r="R7" s="170"/>
      <c r="S7" s="172"/>
      <c r="T7" s="4"/>
      <c r="AL7" s="15"/>
    </row>
    <row r="8" spans="1:38">
      <c r="A8" s="171"/>
      <c r="B8" s="231" t="s">
        <v>822</v>
      </c>
      <c r="C8" s="170"/>
      <c r="D8" s="170"/>
      <c r="E8" s="170"/>
      <c r="F8" s="170"/>
      <c r="G8" s="170"/>
      <c r="H8" s="170"/>
      <c r="I8" s="170"/>
      <c r="J8" s="170"/>
      <c r="K8" s="170"/>
      <c r="L8" s="170"/>
      <c r="M8" s="170"/>
      <c r="N8" s="170"/>
      <c r="O8" s="170"/>
      <c r="P8" s="170"/>
      <c r="Q8" s="170"/>
      <c r="R8" s="170"/>
      <c r="S8" s="172"/>
      <c r="T8" s="4"/>
      <c r="AL8" s="15"/>
    </row>
    <row r="9" spans="1:38">
      <c r="A9" s="171"/>
      <c r="B9" s="231" t="s">
        <v>823</v>
      </c>
      <c r="C9" s="170"/>
      <c r="D9" s="170"/>
      <c r="E9" s="170"/>
      <c r="F9" s="170"/>
      <c r="G9" s="170"/>
      <c r="H9" s="170"/>
      <c r="I9" s="170"/>
      <c r="J9" s="170"/>
      <c r="K9" s="170"/>
      <c r="L9" s="170"/>
      <c r="M9" s="170"/>
      <c r="N9" s="170"/>
      <c r="O9" s="170"/>
      <c r="P9" s="170"/>
      <c r="Q9" s="170"/>
      <c r="R9" s="170"/>
      <c r="S9" s="172"/>
      <c r="T9" s="4"/>
      <c r="AL9" s="15"/>
    </row>
    <row r="10" spans="1:38">
      <c r="A10" s="171"/>
      <c r="B10" s="231"/>
      <c r="C10" s="170"/>
      <c r="D10" s="170"/>
      <c r="E10" s="170"/>
      <c r="F10" s="170"/>
      <c r="G10" s="170"/>
      <c r="H10" s="170"/>
      <c r="I10" s="170"/>
      <c r="J10" s="170"/>
      <c r="K10" s="170"/>
      <c r="L10" s="170"/>
      <c r="M10" s="170"/>
      <c r="N10" s="170"/>
      <c r="O10" s="170"/>
      <c r="P10" s="170"/>
      <c r="Q10" s="170"/>
      <c r="R10" s="170"/>
      <c r="S10" s="172"/>
      <c r="T10" s="4"/>
      <c r="AL10" s="15"/>
    </row>
    <row r="11" spans="1:38">
      <c r="A11" s="171"/>
      <c r="B11" s="231"/>
      <c r="C11" s="170"/>
      <c r="D11" s="170"/>
      <c r="E11" s="170"/>
      <c r="F11" s="170"/>
      <c r="G11" s="170"/>
      <c r="H11" s="170"/>
      <c r="I11" s="170"/>
      <c r="J11" s="170"/>
      <c r="K11" s="170"/>
      <c r="L11" s="170"/>
      <c r="M11" s="170"/>
      <c r="N11" s="170"/>
      <c r="O11" s="170"/>
      <c r="P11" s="170"/>
      <c r="Q11" s="170"/>
      <c r="R11" s="170"/>
      <c r="S11" s="172"/>
      <c r="T11" s="4"/>
      <c r="AL11" s="15"/>
    </row>
    <row r="12" spans="1:38">
      <c r="A12" s="171"/>
      <c r="B12" s="231"/>
      <c r="C12" s="170"/>
      <c r="D12" s="170"/>
      <c r="E12" s="170"/>
      <c r="F12" s="170"/>
      <c r="G12" s="170"/>
      <c r="H12" s="170"/>
      <c r="I12" s="170"/>
      <c r="J12" s="170"/>
      <c r="K12" s="170"/>
      <c r="L12" s="170"/>
      <c r="M12" s="170"/>
      <c r="N12" s="170"/>
      <c r="O12" s="170"/>
      <c r="P12" s="170"/>
      <c r="Q12" s="170"/>
      <c r="R12" s="170"/>
      <c r="S12" s="172"/>
      <c r="T12" s="4"/>
      <c r="AL12" s="15"/>
    </row>
    <row r="13" spans="1:38">
      <c r="A13" s="171"/>
      <c r="B13" s="231"/>
      <c r="C13" s="170"/>
      <c r="D13" s="170"/>
      <c r="E13" s="170"/>
      <c r="F13" s="170"/>
      <c r="G13" s="170"/>
      <c r="H13" s="170"/>
      <c r="I13" s="170"/>
      <c r="J13" s="170"/>
      <c r="K13" s="170"/>
      <c r="L13" s="170"/>
      <c r="M13" s="170"/>
      <c r="N13" s="170"/>
      <c r="O13" s="170"/>
      <c r="P13" s="170"/>
      <c r="Q13" s="170"/>
      <c r="R13" s="170"/>
      <c r="S13" s="172"/>
      <c r="T13" s="4"/>
      <c r="AL13" s="15"/>
    </row>
    <row r="14" spans="1:38">
      <c r="A14" s="171"/>
      <c r="B14" s="231"/>
      <c r="C14" s="170"/>
      <c r="D14" s="170"/>
      <c r="E14" s="170"/>
      <c r="F14" s="170"/>
      <c r="G14" s="170"/>
      <c r="H14" s="170"/>
      <c r="I14" s="170"/>
      <c r="J14" s="170"/>
      <c r="K14" s="170"/>
      <c r="L14" s="170"/>
      <c r="M14" s="170"/>
      <c r="N14" s="170"/>
      <c r="O14" s="170"/>
      <c r="P14" s="170"/>
      <c r="Q14" s="170"/>
      <c r="R14" s="170"/>
      <c r="S14" s="172"/>
      <c r="T14" s="4"/>
      <c r="AL14" s="15"/>
    </row>
    <row r="15" spans="1:38">
      <c r="A15" s="171"/>
      <c r="B15" s="170"/>
      <c r="C15" s="170"/>
      <c r="D15" s="170"/>
      <c r="E15" s="170"/>
      <c r="F15" s="170"/>
      <c r="G15" s="170"/>
      <c r="H15" s="170"/>
      <c r="I15" s="170"/>
      <c r="J15" s="170"/>
      <c r="K15" s="170"/>
      <c r="L15" s="170"/>
      <c r="M15" s="170"/>
      <c r="N15" s="170"/>
      <c r="O15" s="170"/>
      <c r="P15" s="170"/>
      <c r="Q15" s="170"/>
      <c r="R15" s="170"/>
      <c r="S15" s="172"/>
      <c r="T15" s="4"/>
      <c r="AL15" s="15"/>
    </row>
    <row r="16" spans="1:38">
      <c r="A16" s="171"/>
      <c r="B16" s="8"/>
      <c r="C16" s="170"/>
      <c r="D16" s="170"/>
      <c r="E16" s="170"/>
      <c r="F16" s="170"/>
      <c r="G16" s="170"/>
      <c r="H16" s="170"/>
      <c r="I16" s="170"/>
      <c r="J16" s="170"/>
      <c r="K16" s="170"/>
      <c r="L16" s="170"/>
      <c r="M16" s="170"/>
      <c r="N16" s="170"/>
      <c r="O16" s="170"/>
      <c r="P16" s="170"/>
      <c r="Q16" s="170"/>
      <c r="R16" s="170"/>
      <c r="S16" s="172"/>
      <c r="T16" s="4"/>
      <c r="AL16" s="15"/>
    </row>
    <row r="17" spans="1:38">
      <c r="A17" s="171"/>
      <c r="B17" s="8"/>
      <c r="C17" s="170"/>
      <c r="D17" s="170"/>
      <c r="E17" s="170"/>
      <c r="F17" s="170"/>
      <c r="G17" s="170"/>
      <c r="H17" s="170"/>
      <c r="I17" s="170"/>
      <c r="J17" s="170"/>
      <c r="K17" s="170"/>
      <c r="L17" s="170"/>
      <c r="M17" s="170"/>
      <c r="N17" s="170"/>
      <c r="O17" s="170"/>
      <c r="P17" s="170"/>
      <c r="Q17" s="170"/>
      <c r="R17" s="170"/>
      <c r="S17" s="172"/>
      <c r="T17" s="4"/>
      <c r="AL17" s="15"/>
    </row>
    <row r="18" spans="1:38">
      <c r="A18" s="171"/>
      <c r="C18" s="170"/>
      <c r="D18" s="170"/>
      <c r="E18" s="170"/>
      <c r="F18" s="170"/>
      <c r="G18" s="170"/>
      <c r="H18" s="170"/>
      <c r="I18" s="170"/>
      <c r="J18" s="170"/>
      <c r="K18" s="170"/>
      <c r="L18" s="170"/>
      <c r="M18" s="170"/>
      <c r="N18" s="170"/>
      <c r="O18" s="170"/>
      <c r="P18" s="170"/>
      <c r="Q18" s="170"/>
      <c r="R18" s="170"/>
      <c r="S18" s="172"/>
      <c r="T18" s="4"/>
      <c r="AL18" s="15"/>
    </row>
    <row r="19" spans="1:38">
      <c r="A19" s="171"/>
      <c r="B19" s="231"/>
      <c r="C19" s="170"/>
      <c r="D19" s="170"/>
      <c r="E19" s="170"/>
      <c r="F19" s="170"/>
      <c r="G19" s="170"/>
      <c r="H19" s="170"/>
      <c r="I19" s="170"/>
      <c r="J19" s="170"/>
      <c r="K19" s="170"/>
      <c r="L19" s="170"/>
      <c r="M19" s="170"/>
      <c r="N19" s="170"/>
      <c r="O19" s="170"/>
      <c r="P19" s="170"/>
      <c r="Q19" s="170"/>
      <c r="R19" s="170"/>
      <c r="S19" s="172"/>
      <c r="T19" s="4"/>
      <c r="AL19" s="15"/>
    </row>
    <row r="20" spans="1:38">
      <c r="A20" s="171"/>
      <c r="B20" s="231"/>
      <c r="C20" s="170"/>
      <c r="D20" s="170"/>
      <c r="E20" s="170"/>
      <c r="F20" s="170"/>
      <c r="G20" s="170"/>
      <c r="H20" s="170"/>
      <c r="I20" s="170"/>
      <c r="J20" s="170"/>
      <c r="K20" s="170"/>
      <c r="L20" s="170"/>
      <c r="M20" s="170"/>
      <c r="N20" s="170"/>
      <c r="O20" s="170"/>
      <c r="P20" s="170"/>
      <c r="Q20" s="170"/>
      <c r="R20" s="170"/>
      <c r="S20" s="172"/>
      <c r="T20" s="4"/>
      <c r="AL20" s="15"/>
    </row>
    <row r="21" spans="1:38">
      <c r="A21" s="171"/>
      <c r="B21" s="170"/>
      <c r="C21" s="170"/>
      <c r="D21" s="170"/>
      <c r="E21" s="170"/>
      <c r="F21" s="170"/>
      <c r="G21" s="170"/>
      <c r="H21" s="170"/>
      <c r="I21" s="170"/>
      <c r="J21" s="170"/>
      <c r="K21" s="170"/>
      <c r="L21" s="170"/>
      <c r="M21" s="170"/>
      <c r="N21" s="170"/>
      <c r="O21" s="170"/>
      <c r="P21" s="170"/>
      <c r="Q21" s="170"/>
      <c r="R21" s="170"/>
      <c r="S21" s="172"/>
      <c r="T21" s="4"/>
      <c r="AL21" s="15"/>
    </row>
    <row r="22" spans="1:38">
      <c r="A22" s="171"/>
      <c r="B22" s="231"/>
      <c r="C22" s="170"/>
      <c r="D22" s="170"/>
      <c r="E22" s="170"/>
      <c r="F22" s="170"/>
      <c r="G22" s="170"/>
      <c r="H22" s="170"/>
      <c r="I22" s="170"/>
      <c r="J22" s="170"/>
      <c r="K22" s="170"/>
      <c r="L22" s="170"/>
      <c r="M22" s="170"/>
      <c r="N22" s="170"/>
      <c r="O22" s="170"/>
      <c r="P22" s="170"/>
      <c r="Q22" s="170"/>
      <c r="R22" s="170"/>
      <c r="S22" s="172"/>
      <c r="T22" s="4"/>
      <c r="AL22" s="15"/>
    </row>
    <row r="23" spans="1:38">
      <c r="A23" s="171"/>
      <c r="B23" s="231"/>
      <c r="C23" s="170"/>
      <c r="D23" s="170"/>
      <c r="E23" s="170"/>
      <c r="F23" s="170"/>
      <c r="G23" s="170"/>
      <c r="H23" s="170"/>
      <c r="I23" s="170"/>
      <c r="J23" s="170"/>
      <c r="K23" s="170"/>
      <c r="L23" s="170"/>
      <c r="M23" s="170"/>
      <c r="N23" s="170"/>
      <c r="O23" s="170"/>
      <c r="P23" s="170"/>
      <c r="Q23" s="170"/>
      <c r="R23" s="170"/>
      <c r="S23" s="172"/>
      <c r="T23" s="4"/>
      <c r="AL23" s="15"/>
    </row>
    <row r="24" spans="1:38">
      <c r="A24" s="171"/>
      <c r="B24" s="170"/>
      <c r="C24" s="170"/>
      <c r="D24" s="170"/>
      <c r="E24" s="170"/>
      <c r="F24" s="170"/>
      <c r="G24" s="170"/>
      <c r="H24" s="170"/>
      <c r="I24" s="170"/>
      <c r="J24" s="170"/>
      <c r="K24" s="170"/>
      <c r="L24" s="170"/>
      <c r="M24" s="170"/>
      <c r="N24" s="170"/>
      <c r="O24" s="170"/>
      <c r="P24" s="170"/>
      <c r="Q24" s="170"/>
      <c r="R24" s="170"/>
      <c r="S24" s="172"/>
      <c r="T24" s="4"/>
      <c r="AL24" s="15"/>
    </row>
    <row r="25" spans="1:38">
      <c r="A25" s="171"/>
      <c r="B25" s="231"/>
      <c r="C25" s="170"/>
      <c r="D25" s="170"/>
      <c r="E25" s="170"/>
      <c r="F25" s="170"/>
      <c r="G25" s="170"/>
      <c r="H25" s="170"/>
      <c r="I25" s="170"/>
      <c r="J25" s="170"/>
      <c r="K25" s="170"/>
      <c r="L25" s="170"/>
      <c r="M25" s="170"/>
      <c r="N25" s="170"/>
      <c r="O25" s="170"/>
      <c r="P25" s="170"/>
      <c r="Q25" s="170"/>
      <c r="R25" s="170"/>
      <c r="S25" s="172"/>
      <c r="T25" s="4"/>
      <c r="AL25" s="15"/>
    </row>
    <row r="26" spans="1:38">
      <c r="A26" s="171"/>
      <c r="B26" s="231"/>
      <c r="C26" s="170"/>
      <c r="D26" s="170"/>
      <c r="E26" s="170"/>
      <c r="F26" s="170"/>
      <c r="G26" s="170"/>
      <c r="H26" s="170"/>
      <c r="I26" s="170"/>
      <c r="J26" s="170"/>
      <c r="K26" s="170"/>
      <c r="L26" s="170"/>
      <c r="M26" s="170"/>
      <c r="N26" s="170"/>
      <c r="O26" s="170"/>
      <c r="P26" s="170"/>
      <c r="Q26" s="170"/>
      <c r="R26" s="170"/>
      <c r="S26" s="172"/>
      <c r="T26" s="4"/>
      <c r="AL26" s="15"/>
    </row>
    <row r="27" spans="1:38">
      <c r="A27" s="171"/>
      <c r="B27" s="231"/>
      <c r="C27" s="170"/>
      <c r="D27" s="170"/>
      <c r="E27" s="170"/>
      <c r="F27" s="170"/>
      <c r="G27" s="170"/>
      <c r="H27" s="170"/>
      <c r="I27" s="170"/>
      <c r="J27" s="170"/>
      <c r="K27" s="170"/>
      <c r="L27" s="170"/>
      <c r="M27" s="170"/>
      <c r="N27" s="170"/>
      <c r="O27" s="170"/>
      <c r="P27" s="170"/>
      <c r="Q27" s="170"/>
      <c r="R27" s="170"/>
      <c r="S27" s="172"/>
      <c r="T27" s="4"/>
      <c r="AL27" s="15"/>
    </row>
    <row r="28" spans="1:38">
      <c r="A28" s="171"/>
      <c r="C28" s="170"/>
      <c r="D28" s="170"/>
      <c r="E28" s="170"/>
      <c r="F28" s="170"/>
      <c r="G28" s="170"/>
      <c r="H28" s="170"/>
      <c r="I28" s="170"/>
      <c r="J28" s="170"/>
      <c r="K28" s="170"/>
      <c r="L28" s="170"/>
      <c r="M28" s="170"/>
      <c r="N28" s="170"/>
      <c r="O28" s="170"/>
      <c r="P28" s="170"/>
      <c r="Q28" s="170"/>
      <c r="R28" s="170"/>
      <c r="S28" s="172"/>
      <c r="T28" s="4"/>
      <c r="AL28" s="15"/>
    </row>
    <row r="29" spans="1:38">
      <c r="A29" s="171"/>
      <c r="B29" s="231" t="s">
        <v>824</v>
      </c>
      <c r="C29" s="170"/>
      <c r="D29" s="170"/>
      <c r="E29" s="170"/>
      <c r="F29" s="170"/>
      <c r="G29" s="170"/>
      <c r="H29" s="170"/>
      <c r="I29" s="170"/>
      <c r="J29" s="170"/>
      <c r="K29" s="170"/>
      <c r="L29" s="170"/>
      <c r="M29" s="170"/>
      <c r="N29" s="170"/>
      <c r="O29" s="170"/>
      <c r="P29" s="170"/>
      <c r="Q29" s="170"/>
      <c r="R29" s="170"/>
      <c r="S29" s="172"/>
      <c r="T29" s="4"/>
      <c r="AL29" s="15"/>
    </row>
    <row r="30" spans="1:38">
      <c r="A30" s="171"/>
      <c r="B30" s="231" t="s">
        <v>825</v>
      </c>
      <c r="C30" s="170"/>
      <c r="D30" s="170"/>
      <c r="E30" s="170"/>
      <c r="F30" s="170"/>
      <c r="G30" s="170"/>
      <c r="H30" s="170"/>
      <c r="I30" s="170"/>
      <c r="J30" s="170"/>
      <c r="K30" s="170"/>
      <c r="L30" s="170"/>
      <c r="M30" s="170"/>
      <c r="N30" s="170"/>
      <c r="O30" s="170"/>
      <c r="P30" s="170"/>
      <c r="Q30" s="170"/>
      <c r="R30" s="170"/>
      <c r="S30" s="172"/>
      <c r="T30" s="4"/>
      <c r="AL30" s="15"/>
    </row>
    <row r="31" spans="1:38">
      <c r="A31" s="171"/>
      <c r="B31" s="231" t="s">
        <v>826</v>
      </c>
      <c r="C31" s="170"/>
      <c r="D31" s="170"/>
      <c r="E31" s="170"/>
      <c r="F31" s="170"/>
      <c r="G31" s="170"/>
      <c r="H31" s="170"/>
      <c r="I31" s="170"/>
      <c r="J31" s="170"/>
      <c r="K31" s="170"/>
      <c r="L31" s="170"/>
      <c r="M31" s="170"/>
      <c r="N31" s="170"/>
      <c r="O31" s="170"/>
      <c r="P31" s="170"/>
      <c r="Q31" s="170"/>
      <c r="R31" s="170"/>
      <c r="S31" s="172"/>
      <c r="T31" s="4"/>
      <c r="AL31" s="15"/>
    </row>
    <row r="32" spans="1:38">
      <c r="A32" s="171"/>
      <c r="B32" s="231" t="s">
        <v>827</v>
      </c>
      <c r="C32" s="170"/>
      <c r="D32" s="170"/>
      <c r="E32" s="170"/>
      <c r="F32" s="170"/>
      <c r="G32" s="170"/>
      <c r="H32" s="170"/>
      <c r="I32" s="170"/>
      <c r="J32" s="170"/>
      <c r="K32" s="170"/>
      <c r="L32" s="170"/>
      <c r="M32" s="170"/>
      <c r="N32" s="170"/>
      <c r="O32" s="170"/>
      <c r="P32" s="170"/>
      <c r="Q32" s="170"/>
      <c r="R32" s="170"/>
      <c r="S32" s="172"/>
      <c r="T32" s="4"/>
      <c r="AL32" s="15"/>
    </row>
    <row r="33" spans="1:38">
      <c r="A33" s="171"/>
      <c r="B33" s="170"/>
      <c r="C33" s="170"/>
      <c r="D33" s="170"/>
      <c r="E33" s="170"/>
      <c r="F33" s="170"/>
      <c r="G33" s="170"/>
      <c r="H33" s="170"/>
      <c r="I33" s="170"/>
      <c r="J33" s="170"/>
      <c r="K33" s="170"/>
      <c r="L33" s="170"/>
      <c r="M33" s="170"/>
      <c r="N33" s="170"/>
      <c r="O33" s="170"/>
      <c r="P33" s="170"/>
      <c r="Q33" s="170"/>
      <c r="R33" s="170"/>
      <c r="S33" s="172"/>
      <c r="T33" s="4"/>
      <c r="AL33" s="15"/>
    </row>
    <row r="34" spans="1:38">
      <c r="A34" s="171"/>
      <c r="B34" s="8" t="s">
        <v>793</v>
      </c>
      <c r="C34" s="170"/>
      <c r="D34" s="170"/>
      <c r="E34" s="170"/>
      <c r="F34" s="170"/>
      <c r="G34" s="170"/>
      <c r="H34" s="170"/>
      <c r="I34" s="170"/>
      <c r="J34" s="170"/>
      <c r="K34" s="170"/>
      <c r="L34" s="170"/>
      <c r="M34" s="170"/>
      <c r="N34" s="170"/>
      <c r="O34" s="170"/>
      <c r="P34" s="170"/>
      <c r="Q34" s="170"/>
      <c r="R34" s="170"/>
      <c r="S34" s="172"/>
      <c r="T34" s="4"/>
      <c r="AL34" s="15"/>
    </row>
    <row r="35" spans="1:38">
      <c r="A35" s="171"/>
      <c r="B35" s="8" t="s">
        <v>814</v>
      </c>
      <c r="C35" s="170"/>
      <c r="D35" s="170"/>
      <c r="E35" s="170"/>
      <c r="F35" s="170"/>
      <c r="G35" s="170"/>
      <c r="H35" s="170"/>
      <c r="I35" s="170"/>
      <c r="J35" s="170"/>
      <c r="K35" s="170"/>
      <c r="L35" s="170"/>
      <c r="M35" s="170"/>
      <c r="N35" s="170"/>
      <c r="O35" s="170"/>
      <c r="P35" s="170"/>
      <c r="Q35" s="170"/>
      <c r="R35" s="170"/>
      <c r="S35" s="172"/>
      <c r="T35" s="4"/>
      <c r="AL35" s="15"/>
    </row>
    <row r="36" spans="1:38">
      <c r="A36" s="171"/>
      <c r="C36" s="170"/>
      <c r="D36" s="170"/>
      <c r="E36" s="170"/>
      <c r="F36" s="170"/>
      <c r="G36" s="170"/>
      <c r="H36" s="170"/>
      <c r="I36" s="170"/>
      <c r="J36" s="170"/>
      <c r="K36" s="170"/>
      <c r="L36" s="170"/>
      <c r="M36" s="170"/>
      <c r="N36" s="170"/>
      <c r="O36" s="170"/>
      <c r="P36" s="170"/>
      <c r="Q36" s="170"/>
      <c r="R36" s="170"/>
      <c r="S36" s="172"/>
      <c r="T36" s="4"/>
      <c r="AL36" s="15"/>
    </row>
    <row r="37" spans="1:38">
      <c r="A37" s="171"/>
      <c r="B37" s="231" t="s">
        <v>815</v>
      </c>
      <c r="C37" s="170"/>
      <c r="D37" s="170"/>
      <c r="E37" s="170"/>
      <c r="F37" s="170"/>
      <c r="G37" s="170"/>
      <c r="H37" s="170"/>
      <c r="I37" s="170"/>
      <c r="J37" s="170"/>
      <c r="K37" s="170"/>
      <c r="L37" s="170"/>
      <c r="M37" s="170"/>
      <c r="N37" s="170"/>
      <c r="O37" s="170"/>
      <c r="P37" s="170"/>
      <c r="Q37" s="170"/>
      <c r="R37" s="170"/>
      <c r="S37" s="172"/>
      <c r="T37" s="4"/>
      <c r="AL37" s="15"/>
    </row>
    <row r="38" spans="1:38">
      <c r="A38" s="171"/>
      <c r="B38" s="231" t="s">
        <v>816</v>
      </c>
      <c r="C38" s="170"/>
      <c r="D38" s="170"/>
      <c r="E38" s="170"/>
      <c r="F38" s="170"/>
      <c r="G38" s="170"/>
      <c r="H38" s="170"/>
      <c r="I38" s="170"/>
      <c r="J38" s="170"/>
      <c r="K38" s="170"/>
      <c r="L38" s="170"/>
      <c r="M38" s="170"/>
      <c r="N38" s="170"/>
      <c r="O38" s="170"/>
      <c r="P38" s="170"/>
      <c r="Q38" s="170"/>
      <c r="R38" s="170"/>
      <c r="S38" s="172"/>
      <c r="T38" s="4"/>
      <c r="V38" s="145" t="s">
        <v>764</v>
      </c>
      <c r="AL38" s="15"/>
    </row>
    <row r="39" spans="1:38">
      <c r="A39" s="171"/>
      <c r="B39" s="170"/>
      <c r="C39" s="170"/>
      <c r="D39" s="170"/>
      <c r="E39" s="170"/>
      <c r="F39" s="170"/>
      <c r="G39" s="170"/>
      <c r="H39" s="170"/>
      <c r="I39" s="170"/>
      <c r="J39" s="170"/>
      <c r="K39" s="170"/>
      <c r="L39" s="170"/>
      <c r="M39" s="170"/>
      <c r="N39" s="170"/>
      <c r="O39" s="170"/>
      <c r="P39" s="170"/>
      <c r="Q39" s="170"/>
      <c r="R39" s="170"/>
      <c r="S39" s="172"/>
      <c r="T39" s="4"/>
      <c r="AL39" s="15"/>
    </row>
    <row r="40" spans="1:38">
      <c r="A40" s="171"/>
      <c r="B40" s="231" t="s">
        <v>828</v>
      </c>
      <c r="C40" s="170"/>
      <c r="D40" s="170"/>
      <c r="E40" s="170"/>
      <c r="F40" s="170"/>
      <c r="G40" s="170"/>
      <c r="H40" s="170"/>
      <c r="I40" s="170"/>
      <c r="J40" s="170"/>
      <c r="K40" s="170"/>
      <c r="L40" s="170"/>
      <c r="M40" s="170"/>
      <c r="N40" s="170"/>
      <c r="O40" s="170"/>
      <c r="P40" s="170"/>
      <c r="Q40" s="170"/>
      <c r="R40" s="170"/>
      <c r="S40" s="172"/>
      <c r="T40" s="4"/>
      <c r="AL40" s="15"/>
    </row>
    <row r="41" spans="1:38">
      <c r="A41" s="171"/>
      <c r="B41" s="231" t="s">
        <v>829</v>
      </c>
      <c r="C41" s="170"/>
      <c r="D41" s="170"/>
      <c r="E41" s="170"/>
      <c r="F41" s="170"/>
      <c r="G41" s="170"/>
      <c r="H41" s="170"/>
      <c r="I41" s="170"/>
      <c r="J41" s="170"/>
      <c r="K41" s="170"/>
      <c r="L41" s="170"/>
      <c r="M41" s="170"/>
      <c r="N41" s="170"/>
      <c r="O41" s="170"/>
      <c r="P41" s="170"/>
      <c r="Q41" s="170"/>
      <c r="R41" s="170"/>
      <c r="S41" s="172"/>
      <c r="T41" s="4"/>
      <c r="AL41" s="15"/>
    </row>
    <row r="42" spans="1:38">
      <c r="A42" s="171"/>
      <c r="B42" s="170"/>
      <c r="C42" s="170"/>
      <c r="D42" s="170"/>
      <c r="E42" s="170"/>
      <c r="F42" s="170"/>
      <c r="G42" s="170"/>
      <c r="H42" s="170"/>
      <c r="I42" s="170"/>
      <c r="J42" s="170"/>
      <c r="K42" s="170"/>
      <c r="L42" s="170"/>
      <c r="M42" s="170"/>
      <c r="N42" s="170"/>
      <c r="O42" s="170"/>
      <c r="P42" s="170"/>
      <c r="Q42" s="170"/>
      <c r="R42" s="170"/>
      <c r="S42" s="172"/>
      <c r="T42" s="4"/>
      <c r="AL42" s="15"/>
    </row>
    <row r="43" spans="1:38">
      <c r="A43" s="171"/>
      <c r="B43" s="231" t="s">
        <v>800</v>
      </c>
      <c r="C43" s="170"/>
      <c r="D43" s="170"/>
      <c r="E43" s="170"/>
      <c r="F43" s="170"/>
      <c r="G43" s="170"/>
      <c r="H43" s="170"/>
      <c r="I43" s="170"/>
      <c r="J43" s="170"/>
      <c r="K43" s="170"/>
      <c r="L43" s="170"/>
      <c r="M43" s="170"/>
      <c r="N43" s="170"/>
      <c r="O43" s="170"/>
      <c r="P43" s="170"/>
      <c r="Q43" s="170"/>
      <c r="R43" s="170"/>
      <c r="S43" s="172"/>
      <c r="T43" s="4"/>
      <c r="AL43" s="15"/>
    </row>
    <row r="44" spans="1:38">
      <c r="A44" s="171"/>
      <c r="B44" s="231" t="s">
        <v>801</v>
      </c>
      <c r="C44" s="170"/>
      <c r="D44" s="170"/>
      <c r="E44" s="170"/>
      <c r="F44" s="170"/>
      <c r="G44" s="170"/>
      <c r="H44" s="170"/>
      <c r="I44" s="170"/>
      <c r="J44" s="170"/>
      <c r="K44" s="170"/>
      <c r="L44" s="170"/>
      <c r="M44" s="170"/>
      <c r="N44" s="170"/>
      <c r="O44" s="170"/>
      <c r="P44" s="170"/>
      <c r="Q44" s="170"/>
      <c r="R44" s="170"/>
      <c r="S44" s="172"/>
      <c r="T44" s="4"/>
      <c r="AL44" s="15"/>
    </row>
    <row r="45" spans="1:38">
      <c r="A45" s="171"/>
      <c r="B45" s="231" t="s">
        <v>802</v>
      </c>
      <c r="C45" s="170"/>
      <c r="D45" s="170"/>
      <c r="E45" s="170"/>
      <c r="F45" s="170"/>
      <c r="G45" s="170"/>
      <c r="H45" s="170"/>
      <c r="I45" s="170"/>
      <c r="J45" s="170"/>
      <c r="K45" s="170"/>
      <c r="L45" s="170"/>
      <c r="M45" s="170"/>
      <c r="N45" s="170"/>
      <c r="O45" s="170"/>
      <c r="P45" s="170"/>
      <c r="Q45" s="170"/>
      <c r="R45" s="170"/>
      <c r="S45" s="172"/>
      <c r="T45" s="4"/>
      <c r="AL45" s="15"/>
    </row>
    <row r="46" spans="1:38">
      <c r="A46" s="171"/>
      <c r="S46" s="172"/>
      <c r="T46" s="4"/>
      <c r="AL46" s="15"/>
    </row>
    <row r="47" spans="1:38">
      <c r="A47" s="171"/>
      <c r="B47" s="231" t="s">
        <v>803</v>
      </c>
      <c r="S47" s="172"/>
      <c r="T47" s="4"/>
      <c r="AL47" s="15"/>
    </row>
    <row r="48" spans="1:38">
      <c r="A48" s="171"/>
      <c r="B48" s="231" t="s">
        <v>804</v>
      </c>
      <c r="S48" s="172"/>
      <c r="T48" s="4"/>
      <c r="AL48" s="15"/>
    </row>
    <row r="49" spans="1:38">
      <c r="A49" s="171"/>
      <c r="S49" s="172"/>
      <c r="T49" s="4"/>
      <c r="AL49" s="15"/>
    </row>
    <row r="50" spans="1:38">
      <c r="A50" s="171"/>
      <c r="B50" s="170"/>
      <c r="C50" s="170"/>
      <c r="D50" s="170"/>
      <c r="E50" s="170"/>
      <c r="F50" s="170"/>
      <c r="G50" s="170"/>
      <c r="H50" s="170"/>
      <c r="I50" s="170"/>
      <c r="J50" s="170"/>
      <c r="K50" s="170"/>
      <c r="L50" s="170"/>
      <c r="M50" s="170"/>
      <c r="N50" s="170"/>
      <c r="O50" s="170"/>
      <c r="P50" s="170"/>
      <c r="Q50" s="170"/>
      <c r="R50" s="170"/>
      <c r="S50" s="172"/>
      <c r="T50" s="4"/>
      <c r="AL50" s="15"/>
    </row>
    <row r="51" spans="1:38">
      <c r="A51" s="171"/>
      <c r="B51" s="170"/>
      <c r="C51" s="170"/>
      <c r="D51" s="170"/>
      <c r="E51" s="170"/>
      <c r="F51" s="170"/>
      <c r="G51" s="170"/>
      <c r="H51" s="170"/>
      <c r="I51" s="170"/>
      <c r="J51" s="170"/>
      <c r="K51" s="170"/>
      <c r="L51" s="170"/>
      <c r="M51" s="170"/>
      <c r="N51" s="170"/>
      <c r="O51" s="170"/>
      <c r="P51" s="170"/>
      <c r="Q51" s="170"/>
      <c r="R51" s="170"/>
      <c r="S51" s="172"/>
      <c r="T51" s="4"/>
      <c r="AL51" s="15"/>
    </row>
    <row r="52" spans="1:38">
      <c r="A52" s="171"/>
      <c r="B52" s="170"/>
      <c r="C52" s="170"/>
      <c r="D52" s="170"/>
      <c r="E52" s="170"/>
      <c r="F52" s="170"/>
      <c r="G52" s="170"/>
      <c r="H52" s="170"/>
      <c r="I52" s="170"/>
      <c r="J52" s="170"/>
      <c r="K52" s="170"/>
      <c r="L52" s="170"/>
      <c r="M52" s="170"/>
      <c r="N52" s="170"/>
      <c r="O52" s="170"/>
      <c r="P52" s="170"/>
      <c r="Q52" s="170"/>
      <c r="R52" s="170"/>
      <c r="S52" s="172"/>
      <c r="T52" s="4"/>
      <c r="AL52" s="15"/>
    </row>
    <row r="53" spans="1:38">
      <c r="A53" s="171"/>
      <c r="B53" s="170"/>
      <c r="C53" s="170"/>
      <c r="D53" s="170"/>
      <c r="E53" s="170"/>
      <c r="F53" s="170"/>
      <c r="G53" s="170"/>
      <c r="H53" s="170"/>
      <c r="I53" s="170"/>
      <c r="J53" s="170"/>
      <c r="K53" s="170"/>
      <c r="L53" s="170"/>
      <c r="M53" s="170"/>
      <c r="N53" s="170"/>
      <c r="O53" s="170"/>
      <c r="P53" s="170"/>
      <c r="Q53" s="170"/>
      <c r="R53" s="170"/>
      <c r="S53" s="172"/>
      <c r="T53" s="4"/>
      <c r="AL53" s="15"/>
    </row>
    <row r="54" spans="1:38">
      <c r="A54" s="171"/>
      <c r="B54" s="170"/>
      <c r="C54" s="170"/>
      <c r="D54" s="170"/>
      <c r="E54" s="170"/>
      <c r="F54" s="170"/>
      <c r="G54" s="170"/>
      <c r="H54" s="170"/>
      <c r="I54" s="170"/>
      <c r="J54" s="170"/>
      <c r="K54" s="170"/>
      <c r="L54" s="170"/>
      <c r="M54" s="170"/>
      <c r="N54" s="170"/>
      <c r="O54" s="170"/>
      <c r="P54" s="170"/>
      <c r="Q54" s="170"/>
      <c r="R54" s="170"/>
      <c r="S54" s="172"/>
      <c r="T54" s="4"/>
      <c r="AL54" s="15"/>
    </row>
    <row r="55" spans="1:38">
      <c r="A55" s="171"/>
      <c r="B55" s="231"/>
      <c r="C55" s="170"/>
      <c r="D55" s="170"/>
      <c r="E55" s="170"/>
      <c r="F55" s="170"/>
      <c r="G55" s="170"/>
      <c r="H55" s="170"/>
      <c r="I55" s="170"/>
      <c r="J55" s="170"/>
      <c r="K55" s="170"/>
      <c r="L55" s="170"/>
      <c r="M55" s="170"/>
      <c r="N55" s="170"/>
      <c r="O55" s="170"/>
      <c r="P55" s="170"/>
      <c r="Q55" s="170"/>
      <c r="R55" s="170"/>
      <c r="S55" s="172"/>
      <c r="T55" s="4"/>
      <c r="AL55" s="15"/>
    </row>
    <row r="56" spans="1:38">
      <c r="A56" s="171"/>
      <c r="B56" s="231"/>
      <c r="C56" s="170"/>
      <c r="D56" s="170"/>
      <c r="E56" s="170"/>
      <c r="F56" s="170"/>
      <c r="G56" s="170"/>
      <c r="H56" s="170"/>
      <c r="I56" s="170"/>
      <c r="J56" s="170"/>
      <c r="K56" s="170"/>
      <c r="L56" s="170"/>
      <c r="M56" s="170"/>
      <c r="N56" s="170"/>
      <c r="O56" s="170"/>
      <c r="P56" s="170"/>
      <c r="Q56" s="170"/>
      <c r="R56" s="170"/>
      <c r="S56" s="172"/>
      <c r="T56" s="4"/>
      <c r="AL56" s="15"/>
    </row>
    <row r="57" spans="1:38">
      <c r="A57" s="232"/>
      <c r="B57" s="173"/>
      <c r="C57" s="173"/>
      <c r="D57" s="173"/>
      <c r="E57" s="173"/>
      <c r="F57" s="173"/>
      <c r="G57" s="173"/>
      <c r="H57" s="173"/>
      <c r="I57" s="173"/>
      <c r="J57" s="173"/>
      <c r="K57" s="173"/>
      <c r="L57" s="173"/>
      <c r="M57" s="173"/>
      <c r="N57" s="173"/>
      <c r="O57" s="173"/>
      <c r="P57" s="173"/>
      <c r="Q57" s="173"/>
      <c r="R57" s="173"/>
      <c r="S57" s="174"/>
      <c r="T57" s="79"/>
      <c r="U57" s="80"/>
      <c r="V57" s="80"/>
      <c r="W57" s="80"/>
      <c r="X57" s="80"/>
      <c r="Y57" s="80"/>
      <c r="Z57" s="80"/>
      <c r="AA57" s="80"/>
      <c r="AB57" s="80"/>
      <c r="AC57" s="80"/>
      <c r="AD57" s="80"/>
      <c r="AE57" s="80"/>
      <c r="AF57" s="80"/>
      <c r="AG57" s="80"/>
      <c r="AH57" s="80"/>
      <c r="AI57" s="80"/>
      <c r="AJ57" s="80"/>
      <c r="AK57" s="80"/>
      <c r="AL57" s="81"/>
    </row>
  </sheetData>
  <sheetProtection algorithmName="SHA-512" hashValue="8APJDFSZ3HTIFewA/3ZlIw1xPLvilkn/v5NuHhA5ukWAzV0hDsXIaa5MpIPySFcAJCuYba57rkbbENnBwWNKgQ==" saltValue="AQa63ttDD87LAmcdcnN0pQ==" spinCount="100000" sheet="1" scenarios="1" insertHyperlinks="0"/>
  <mergeCells count="1">
    <mergeCell ref="A1:S1"/>
  </mergeCells>
  <phoneticPr fontId="0" type="noConversion"/>
  <hyperlinks>
    <hyperlink ref="V38" location="'T3.14 T3.5 FBH Spt Structure'!A1" display="BACK" xr:uid="{00000000-0004-0000-2D00-000000000000}"/>
  </hyperlinks>
  <pageMargins left="0.39370078740157483" right="0.39370078740157483" top="0.39370078740157483" bottom="0.39370078740157483" header="0.51181102362204722" footer="0.51181102362204722"/>
  <pageSetup paperSize="9" scale="50"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0">
    <pageSetUpPr fitToPage="1"/>
  </sheetPr>
  <dimension ref="A1:AL57"/>
  <sheetViews>
    <sheetView showGridLines="0" view="pageBreakPreview" zoomScaleNormal="100" zoomScaleSheetLayoutView="100" workbookViewId="0">
      <selection sqref="A1:S1"/>
    </sheetView>
  </sheetViews>
  <sheetFormatPr baseColWidth="10" defaultColWidth="11.42578125" defaultRowHeight="12.75"/>
  <cols>
    <col min="1" max="1" width="5" customWidth="1"/>
    <col min="2" max="2" width="6.28515625" customWidth="1"/>
    <col min="3" max="38" width="5" customWidth="1"/>
  </cols>
  <sheetData>
    <row r="1" spans="1:38">
      <c r="A1" s="1103" t="s">
        <v>830</v>
      </c>
      <c r="B1" s="1103"/>
      <c r="C1" s="1103"/>
      <c r="D1" s="1103"/>
      <c r="E1" s="1103"/>
      <c r="F1" s="1103"/>
      <c r="G1" s="1103"/>
      <c r="H1" s="1103"/>
      <c r="I1" s="1103"/>
      <c r="J1" s="1103"/>
      <c r="K1" s="1103"/>
      <c r="L1" s="1103"/>
      <c r="M1" s="1103"/>
      <c r="N1" s="1103"/>
      <c r="O1" s="1103"/>
      <c r="P1" s="1103"/>
      <c r="Q1" s="1103"/>
      <c r="R1" s="1103"/>
      <c r="S1" s="1103"/>
      <c r="T1" s="151"/>
      <c r="U1" s="152"/>
      <c r="V1" s="152"/>
      <c r="W1" s="152"/>
      <c r="X1" s="152"/>
      <c r="Y1" s="152"/>
      <c r="Z1" s="152"/>
      <c r="AA1" s="152"/>
      <c r="AB1" s="152"/>
      <c r="AC1" s="152"/>
      <c r="AD1" s="152"/>
      <c r="AE1" s="152"/>
      <c r="AF1" s="152"/>
      <c r="AG1" s="152"/>
      <c r="AH1" s="152"/>
      <c r="AI1" s="152"/>
      <c r="AJ1" s="152"/>
      <c r="AK1" s="152"/>
      <c r="AL1" s="153"/>
    </row>
    <row r="2" spans="1:38">
      <c r="A2" s="228"/>
      <c r="B2" s="229"/>
      <c r="C2" s="229"/>
      <c r="D2" s="229"/>
      <c r="E2" s="229"/>
      <c r="F2" s="229"/>
      <c r="G2" s="229"/>
      <c r="H2" s="229"/>
      <c r="I2" s="229"/>
      <c r="J2" s="229"/>
      <c r="K2" s="229"/>
      <c r="L2" s="229"/>
      <c r="M2" s="229"/>
      <c r="N2" s="229"/>
      <c r="O2" s="229"/>
      <c r="P2" s="229"/>
      <c r="Q2" s="229"/>
      <c r="R2" s="229"/>
      <c r="S2" s="230"/>
      <c r="T2" s="146"/>
      <c r="U2" s="104"/>
      <c r="V2" s="104"/>
      <c r="W2" s="104"/>
      <c r="X2" s="104"/>
      <c r="Y2" s="104"/>
      <c r="Z2" s="104"/>
      <c r="AA2" s="104"/>
      <c r="AB2" s="104"/>
      <c r="AC2" s="104"/>
      <c r="AD2" s="104"/>
      <c r="AE2" s="104"/>
      <c r="AF2" s="104"/>
      <c r="AG2" s="104"/>
      <c r="AH2" s="104"/>
      <c r="AI2" s="104"/>
      <c r="AJ2" s="104"/>
      <c r="AK2" s="104"/>
      <c r="AL2" s="147"/>
    </row>
    <row r="3" spans="1:38">
      <c r="A3" s="171"/>
      <c r="B3" s="231" t="s">
        <v>831</v>
      </c>
      <c r="C3" s="170"/>
      <c r="D3" s="170"/>
      <c r="E3" s="170"/>
      <c r="F3" s="170"/>
      <c r="G3" s="170"/>
      <c r="H3" s="170"/>
      <c r="I3" s="170"/>
      <c r="J3" s="170"/>
      <c r="K3" s="170"/>
      <c r="L3" s="170"/>
      <c r="M3" s="170"/>
      <c r="N3" s="170"/>
      <c r="O3" s="170"/>
      <c r="P3" s="170"/>
      <c r="Q3" s="170"/>
      <c r="R3" s="170"/>
      <c r="S3" s="172"/>
      <c r="T3" s="146"/>
      <c r="U3" s="156"/>
      <c r="V3" s="104"/>
      <c r="W3" s="104"/>
      <c r="X3" s="104"/>
      <c r="Y3" s="104"/>
      <c r="Z3" s="104"/>
      <c r="AA3" s="104"/>
      <c r="AB3" s="104"/>
      <c r="AC3" s="104"/>
      <c r="AD3" s="104"/>
      <c r="AE3" s="104"/>
      <c r="AF3" s="104"/>
      <c r="AG3" s="104"/>
      <c r="AH3" s="104"/>
      <c r="AI3" s="104"/>
      <c r="AJ3" s="104"/>
      <c r="AK3" s="104"/>
      <c r="AL3" s="147"/>
    </row>
    <row r="4" spans="1:38">
      <c r="A4" s="171"/>
      <c r="B4" s="231"/>
      <c r="C4" s="170"/>
      <c r="D4" s="170"/>
      <c r="E4" s="170"/>
      <c r="F4" s="170"/>
      <c r="G4" s="170"/>
      <c r="H4" s="170"/>
      <c r="I4" s="170"/>
      <c r="J4" s="170"/>
      <c r="K4" s="170"/>
      <c r="L4" s="170"/>
      <c r="M4" s="170"/>
      <c r="N4" s="170"/>
      <c r="O4" s="170"/>
      <c r="P4" s="170"/>
      <c r="Q4" s="170"/>
      <c r="R4" s="170"/>
      <c r="S4" s="172"/>
      <c r="T4" s="146"/>
      <c r="U4" s="156"/>
      <c r="V4" s="104"/>
      <c r="W4" s="104"/>
      <c r="X4" s="104"/>
      <c r="Y4" s="104"/>
      <c r="Z4" s="104"/>
      <c r="AA4" s="104"/>
      <c r="AB4" s="104"/>
      <c r="AC4" s="104"/>
      <c r="AD4" s="104"/>
      <c r="AE4" s="104"/>
      <c r="AF4" s="104"/>
      <c r="AG4" s="104"/>
      <c r="AH4" s="104"/>
      <c r="AI4" s="104"/>
      <c r="AJ4" s="104"/>
      <c r="AK4" s="104"/>
      <c r="AL4" s="147"/>
    </row>
    <row r="5" spans="1:38">
      <c r="A5" s="171"/>
      <c r="B5" s="233" t="s">
        <v>832</v>
      </c>
      <c r="C5" s="170"/>
      <c r="D5" s="170"/>
      <c r="E5" s="170"/>
      <c r="F5" s="170"/>
      <c r="G5" s="170"/>
      <c r="H5" s="170"/>
      <c r="I5" s="170"/>
      <c r="J5" s="170"/>
      <c r="K5" s="170"/>
      <c r="L5" s="170"/>
      <c r="M5" s="170"/>
      <c r="N5" s="170"/>
      <c r="O5" s="170"/>
      <c r="P5" s="170"/>
      <c r="Q5" s="170"/>
      <c r="R5" s="170"/>
      <c r="S5" s="172"/>
      <c r="T5" s="146"/>
      <c r="U5" s="156"/>
      <c r="V5" s="104"/>
      <c r="W5" s="104"/>
      <c r="X5" s="104"/>
      <c r="Y5" s="104"/>
      <c r="Z5" s="104"/>
      <c r="AA5" s="104"/>
      <c r="AB5" s="104"/>
      <c r="AC5" s="104"/>
      <c r="AD5" s="104"/>
      <c r="AE5" s="104"/>
      <c r="AF5" s="104"/>
      <c r="AG5" s="104"/>
      <c r="AH5" s="104"/>
      <c r="AI5" s="104"/>
      <c r="AJ5" s="104"/>
      <c r="AK5" s="104"/>
      <c r="AL5" s="147"/>
    </row>
    <row r="6" spans="1:38">
      <c r="A6" s="171"/>
      <c r="B6" s="231"/>
      <c r="C6" s="170"/>
      <c r="D6" s="170"/>
      <c r="E6" s="170"/>
      <c r="F6" s="170"/>
      <c r="G6" s="170"/>
      <c r="H6" s="170"/>
      <c r="I6" s="170"/>
      <c r="J6" s="170"/>
      <c r="K6" s="170"/>
      <c r="L6" s="170"/>
      <c r="M6" s="170"/>
      <c r="N6" s="170"/>
      <c r="O6" s="170"/>
      <c r="P6" s="170"/>
      <c r="Q6" s="170"/>
      <c r="R6" s="170"/>
      <c r="S6" s="172"/>
      <c r="T6" s="146"/>
      <c r="U6" s="104"/>
      <c r="V6" s="104"/>
      <c r="W6" s="104"/>
      <c r="X6" s="104"/>
      <c r="Y6" s="104"/>
      <c r="Z6" s="104"/>
      <c r="AA6" s="104"/>
      <c r="AB6" s="104"/>
      <c r="AC6" s="104"/>
      <c r="AD6" s="104"/>
      <c r="AE6" s="104"/>
      <c r="AF6" s="104"/>
      <c r="AG6" s="104"/>
      <c r="AH6" s="104"/>
      <c r="AI6" s="104"/>
      <c r="AJ6" s="104"/>
      <c r="AK6" s="104"/>
      <c r="AL6" s="147"/>
    </row>
    <row r="7" spans="1:38">
      <c r="A7" s="171"/>
      <c r="B7" s="231" t="s">
        <v>833</v>
      </c>
      <c r="C7" s="170"/>
      <c r="D7" s="170"/>
      <c r="E7" s="170"/>
      <c r="F7" s="170"/>
      <c r="G7" s="170"/>
      <c r="H7" s="170"/>
      <c r="I7" s="170"/>
      <c r="J7" s="170"/>
      <c r="K7" s="170"/>
      <c r="L7" s="512"/>
      <c r="M7" s="170"/>
      <c r="N7" s="170"/>
      <c r="O7" s="170"/>
      <c r="P7" s="170"/>
      <c r="Q7" s="170"/>
      <c r="R7" s="170"/>
      <c r="S7" s="172"/>
      <c r="T7" s="146"/>
      <c r="U7" s="104"/>
      <c r="V7" s="104"/>
      <c r="W7" s="104"/>
      <c r="X7" s="104"/>
      <c r="Y7" s="104"/>
      <c r="Z7" s="104"/>
      <c r="AA7" s="104"/>
      <c r="AB7" s="104"/>
      <c r="AC7" s="104"/>
      <c r="AD7" s="104"/>
      <c r="AE7" s="104"/>
      <c r="AF7" s="104"/>
      <c r="AG7" s="104"/>
      <c r="AH7" s="104"/>
      <c r="AI7" s="104"/>
      <c r="AJ7" s="104"/>
      <c r="AK7" s="104"/>
      <c r="AL7" s="147"/>
    </row>
    <row r="8" spans="1:38">
      <c r="A8" s="171"/>
      <c r="C8" s="170"/>
      <c r="D8" s="170"/>
      <c r="E8" s="170"/>
      <c r="F8" s="170"/>
      <c r="G8" s="170"/>
      <c r="H8" s="170"/>
      <c r="I8" s="170"/>
      <c r="J8" s="170"/>
      <c r="K8" s="170"/>
      <c r="L8" s="170"/>
      <c r="M8" s="170"/>
      <c r="N8" s="170"/>
      <c r="O8" s="170"/>
      <c r="P8" s="170"/>
      <c r="Q8" s="170"/>
      <c r="R8" s="170"/>
      <c r="S8" s="172"/>
      <c r="T8" s="146"/>
      <c r="U8" s="104"/>
      <c r="V8" s="104"/>
      <c r="W8" s="104"/>
      <c r="X8" s="104"/>
      <c r="Y8" s="104"/>
      <c r="Z8" s="104"/>
      <c r="AA8" s="104"/>
      <c r="AB8" s="104"/>
      <c r="AC8" s="104"/>
      <c r="AD8" s="104"/>
      <c r="AE8" s="104"/>
      <c r="AF8" s="104"/>
      <c r="AG8" s="104"/>
      <c r="AH8" s="104"/>
      <c r="AI8" s="104"/>
      <c r="AJ8" s="104"/>
      <c r="AK8" s="104"/>
      <c r="AL8" s="147"/>
    </row>
    <row r="9" spans="1:38">
      <c r="A9" s="171"/>
      <c r="B9" s="233" t="s">
        <v>834</v>
      </c>
      <c r="C9" s="170"/>
      <c r="D9" s="170"/>
      <c r="E9" s="170"/>
      <c r="F9" s="170"/>
      <c r="G9" s="170"/>
      <c r="H9" s="170"/>
      <c r="I9" s="170"/>
      <c r="J9" s="170"/>
      <c r="K9" s="170"/>
      <c r="L9" s="170"/>
      <c r="M9" s="170"/>
      <c r="N9" s="170"/>
      <c r="O9" s="170"/>
      <c r="P9" s="170"/>
      <c r="Q9" s="170"/>
      <c r="R9" s="170"/>
      <c r="S9" s="172"/>
      <c r="T9" s="146"/>
      <c r="U9" s="104"/>
      <c r="V9" s="104"/>
      <c r="W9" s="104"/>
      <c r="X9" s="104"/>
      <c r="Y9" s="104"/>
      <c r="Z9" s="104"/>
      <c r="AA9" s="104"/>
      <c r="AB9" s="104"/>
      <c r="AC9" s="104"/>
      <c r="AD9" s="104"/>
      <c r="AE9" s="104"/>
      <c r="AF9" s="104"/>
      <c r="AG9" s="104"/>
      <c r="AH9" s="104"/>
      <c r="AI9" s="104"/>
      <c r="AJ9" s="104"/>
      <c r="AK9" s="104"/>
      <c r="AL9" s="147"/>
    </row>
    <row r="10" spans="1:38">
      <c r="A10" s="171"/>
      <c r="B10" s="231"/>
      <c r="C10" s="170"/>
      <c r="D10" s="170"/>
      <c r="E10" s="170"/>
      <c r="F10" s="170"/>
      <c r="G10" s="170"/>
      <c r="H10" s="170"/>
      <c r="I10" s="170"/>
      <c r="J10" s="170"/>
      <c r="K10" s="170"/>
      <c r="L10" s="170"/>
      <c r="M10" s="170"/>
      <c r="N10" s="170"/>
      <c r="O10" s="170"/>
      <c r="P10" s="170"/>
      <c r="Q10" s="170"/>
      <c r="R10" s="170"/>
      <c r="S10" s="172"/>
      <c r="T10" s="146"/>
      <c r="U10" s="104"/>
      <c r="V10" s="104"/>
      <c r="W10" s="104"/>
      <c r="X10" s="104"/>
      <c r="Y10" s="104"/>
      <c r="Z10" s="104"/>
      <c r="AA10" s="104"/>
      <c r="AB10" s="104"/>
      <c r="AC10" s="104"/>
      <c r="AD10" s="104"/>
      <c r="AE10" s="104"/>
      <c r="AF10" s="104"/>
      <c r="AG10" s="104"/>
      <c r="AH10" s="104"/>
      <c r="AI10" s="104"/>
      <c r="AJ10" s="104"/>
      <c r="AK10" s="104"/>
      <c r="AL10" s="147"/>
    </row>
    <row r="11" spans="1:38">
      <c r="A11" s="171"/>
      <c r="B11" s="231" t="s">
        <v>835</v>
      </c>
      <c r="C11" s="170"/>
      <c r="D11" s="170"/>
      <c r="E11" s="170"/>
      <c r="F11" s="170"/>
      <c r="G11" s="170"/>
      <c r="H11" s="170"/>
      <c r="I11" s="170"/>
      <c r="J11" s="170"/>
      <c r="K11" s="170"/>
      <c r="L11" s="170"/>
      <c r="M11" s="170"/>
      <c r="N11" s="170"/>
      <c r="O11" s="170"/>
      <c r="P11" s="170"/>
      <c r="Q11" s="170"/>
      <c r="R11" s="170"/>
      <c r="S11" s="172"/>
      <c r="T11" s="146"/>
      <c r="U11" s="104"/>
      <c r="V11" s="104"/>
      <c r="W11" s="104"/>
      <c r="X11" s="104"/>
      <c r="Y11" s="104"/>
      <c r="Z11" s="104"/>
      <c r="AA11" s="104"/>
      <c r="AB11" s="104"/>
      <c r="AC11" s="104"/>
      <c r="AD11" s="104"/>
      <c r="AE11" s="104"/>
      <c r="AF11" s="104"/>
      <c r="AG11" s="104"/>
      <c r="AH11" s="104"/>
      <c r="AI11" s="104"/>
      <c r="AJ11" s="104"/>
      <c r="AK11" s="104"/>
      <c r="AL11" s="147"/>
    </row>
    <row r="12" spans="1:38">
      <c r="A12" s="171"/>
      <c r="C12" s="170"/>
      <c r="D12" s="170"/>
      <c r="E12" s="170"/>
      <c r="F12" s="170"/>
      <c r="G12" s="170"/>
      <c r="H12" s="170"/>
      <c r="I12" s="170"/>
      <c r="J12" s="170"/>
      <c r="K12" s="170"/>
      <c r="L12" s="170"/>
      <c r="M12" s="170"/>
      <c r="N12" s="170"/>
      <c r="O12" s="170"/>
      <c r="P12" s="170"/>
      <c r="Q12" s="170"/>
      <c r="R12" s="170"/>
      <c r="S12" s="172"/>
      <c r="T12" s="146"/>
      <c r="U12" s="104"/>
      <c r="V12" s="104"/>
      <c r="W12" s="104"/>
      <c r="X12" s="104"/>
      <c r="Y12" s="104"/>
      <c r="Z12" s="104"/>
      <c r="AA12" s="104"/>
      <c r="AB12" s="104"/>
      <c r="AC12" s="104"/>
      <c r="AD12" s="104"/>
      <c r="AE12" s="104"/>
      <c r="AF12" s="104"/>
      <c r="AG12" s="104"/>
      <c r="AH12" s="104"/>
      <c r="AI12" s="104"/>
      <c r="AJ12" s="104"/>
      <c r="AK12" s="104"/>
      <c r="AL12" s="147"/>
    </row>
    <row r="13" spans="1:38">
      <c r="A13" s="171"/>
      <c r="B13" s="234" t="s">
        <v>836</v>
      </c>
      <c r="C13" s="170"/>
      <c r="D13" s="170"/>
      <c r="E13" s="170"/>
      <c r="F13" s="170"/>
      <c r="G13" s="170"/>
      <c r="H13" s="170"/>
      <c r="I13" s="170"/>
      <c r="J13" s="170"/>
      <c r="K13" s="170"/>
      <c r="L13" s="170"/>
      <c r="M13" s="170"/>
      <c r="N13" s="170"/>
      <c r="O13" s="170"/>
      <c r="P13" s="170"/>
      <c r="Q13" s="170"/>
      <c r="R13" s="170"/>
      <c r="S13" s="172"/>
      <c r="T13" s="146"/>
      <c r="U13" s="104"/>
      <c r="V13" s="104"/>
      <c r="W13" s="104"/>
      <c r="X13" s="104"/>
      <c r="Y13" s="104"/>
      <c r="Z13" s="104"/>
      <c r="AA13" s="104"/>
      <c r="AB13" s="104"/>
      <c r="AC13" s="104"/>
      <c r="AD13" s="104"/>
      <c r="AE13" s="104"/>
      <c r="AF13" s="104"/>
      <c r="AG13" s="104"/>
      <c r="AH13" s="104"/>
      <c r="AI13" s="104"/>
      <c r="AJ13" s="104"/>
      <c r="AK13" s="104"/>
      <c r="AL13" s="147"/>
    </row>
    <row r="14" spans="1:38">
      <c r="A14" s="171"/>
      <c r="B14" s="234" t="s">
        <v>837</v>
      </c>
      <c r="C14" s="170"/>
      <c r="D14" s="170"/>
      <c r="E14" s="170"/>
      <c r="F14" s="170"/>
      <c r="G14" s="170"/>
      <c r="H14" s="170"/>
      <c r="I14" s="170"/>
      <c r="J14" s="170"/>
      <c r="K14" s="170"/>
      <c r="L14" s="170"/>
      <c r="M14" s="170"/>
      <c r="N14" s="170"/>
      <c r="O14" s="170"/>
      <c r="P14" s="170"/>
      <c r="Q14" s="170"/>
      <c r="R14" s="170"/>
      <c r="S14" s="172"/>
      <c r="T14" s="146"/>
      <c r="U14" s="104"/>
      <c r="V14" s="104"/>
      <c r="W14" s="104"/>
      <c r="X14" s="104"/>
      <c r="Y14" s="104"/>
      <c r="Z14" s="104"/>
      <c r="AA14" s="104"/>
      <c r="AB14" s="104"/>
      <c r="AC14" s="104"/>
      <c r="AD14" s="104"/>
      <c r="AE14" s="104"/>
      <c r="AF14" s="104"/>
      <c r="AG14" s="104"/>
      <c r="AH14" s="104"/>
      <c r="AI14" s="104"/>
      <c r="AJ14" s="104"/>
      <c r="AK14" s="104"/>
      <c r="AL14" s="147"/>
    </row>
    <row r="15" spans="1:38">
      <c r="A15" s="171"/>
      <c r="B15" s="235" t="s">
        <v>838</v>
      </c>
      <c r="C15" s="170"/>
      <c r="D15" s="170"/>
      <c r="E15" s="170"/>
      <c r="F15" s="170"/>
      <c r="G15" s="170"/>
      <c r="H15" s="170"/>
      <c r="I15" s="170"/>
      <c r="J15" s="170"/>
      <c r="K15" s="170"/>
      <c r="L15" s="170"/>
      <c r="M15" s="170"/>
      <c r="N15" s="170"/>
      <c r="O15" s="170"/>
      <c r="P15" s="170"/>
      <c r="Q15" s="170"/>
      <c r="R15" s="170"/>
      <c r="S15" s="172"/>
      <c r="T15" s="146"/>
      <c r="U15" s="104"/>
      <c r="V15" s="104"/>
      <c r="W15" s="104"/>
      <c r="X15" s="104"/>
      <c r="Y15" s="104"/>
      <c r="Z15" s="104"/>
      <c r="AA15" s="104"/>
      <c r="AB15" s="104"/>
      <c r="AC15" s="104"/>
      <c r="AD15" s="104"/>
      <c r="AE15" s="104"/>
      <c r="AF15" s="104"/>
      <c r="AG15" s="104"/>
      <c r="AH15" s="104"/>
      <c r="AI15" s="104"/>
      <c r="AJ15" s="104"/>
      <c r="AK15" s="104"/>
      <c r="AL15" s="147"/>
    </row>
    <row r="16" spans="1:38">
      <c r="A16" s="171"/>
      <c r="B16" s="8" t="s">
        <v>839</v>
      </c>
      <c r="C16" s="170"/>
      <c r="D16" s="170"/>
      <c r="E16" s="170"/>
      <c r="F16" s="170"/>
      <c r="G16" s="170"/>
      <c r="H16" s="170"/>
      <c r="I16" s="170"/>
      <c r="J16" s="170"/>
      <c r="K16" s="170"/>
      <c r="L16" s="170"/>
      <c r="M16" s="170"/>
      <c r="N16" s="170"/>
      <c r="O16" s="170"/>
      <c r="P16" s="170"/>
      <c r="Q16" s="170"/>
      <c r="R16" s="170"/>
      <c r="S16" s="172"/>
      <c r="T16" s="146"/>
      <c r="U16" s="104"/>
      <c r="V16" s="104"/>
      <c r="W16" s="104"/>
      <c r="X16" s="104"/>
      <c r="Y16" s="104"/>
      <c r="Z16" s="104"/>
      <c r="AA16" s="104"/>
      <c r="AB16" s="104"/>
      <c r="AC16" s="104"/>
      <c r="AD16" s="104"/>
      <c r="AE16" s="104"/>
      <c r="AF16" s="104"/>
      <c r="AG16" s="104"/>
      <c r="AH16" s="104"/>
      <c r="AI16" s="104"/>
      <c r="AJ16" s="104"/>
      <c r="AK16" s="104"/>
      <c r="AL16" s="147"/>
    </row>
    <row r="17" spans="1:38">
      <c r="A17" s="171"/>
      <c r="B17" s="8"/>
      <c r="C17" s="170"/>
      <c r="D17" s="170"/>
      <c r="E17" s="170"/>
      <c r="F17" s="170"/>
      <c r="G17" s="170"/>
      <c r="H17" s="170"/>
      <c r="I17" s="170"/>
      <c r="J17" s="170"/>
      <c r="K17" s="170"/>
      <c r="L17" s="170"/>
      <c r="M17" s="170"/>
      <c r="N17" s="170"/>
      <c r="O17" s="170"/>
      <c r="P17" s="170"/>
      <c r="Q17" s="170"/>
      <c r="R17" s="170"/>
      <c r="S17" s="172"/>
      <c r="T17" s="146"/>
      <c r="U17" s="104"/>
      <c r="V17" s="104"/>
      <c r="W17" s="104"/>
      <c r="X17" s="104"/>
      <c r="Y17" s="104"/>
      <c r="Z17" s="104"/>
      <c r="AA17" s="104"/>
      <c r="AB17" s="104"/>
      <c r="AC17" s="104"/>
      <c r="AD17" s="104"/>
      <c r="AE17" s="104"/>
      <c r="AF17" s="104"/>
      <c r="AG17" s="104"/>
      <c r="AH17" s="104"/>
      <c r="AI17" s="104"/>
      <c r="AJ17" s="104"/>
      <c r="AK17" s="104"/>
      <c r="AL17" s="147"/>
    </row>
    <row r="18" spans="1:38">
      <c r="A18" s="171"/>
      <c r="B18" s="227" t="s">
        <v>764</v>
      </c>
      <c r="C18" s="170"/>
      <c r="D18" s="170"/>
      <c r="E18" s="170"/>
      <c r="F18" s="170"/>
      <c r="G18" s="170"/>
      <c r="H18" s="170"/>
      <c r="I18" s="170"/>
      <c r="J18" s="170"/>
      <c r="K18" s="170"/>
      <c r="L18" s="170"/>
      <c r="M18" s="170"/>
      <c r="N18" s="170"/>
      <c r="O18" s="170"/>
      <c r="P18" s="170"/>
      <c r="Q18" s="170"/>
      <c r="R18" s="170"/>
      <c r="S18" s="172"/>
      <c r="T18" s="146"/>
      <c r="U18" s="104"/>
      <c r="V18" s="104"/>
      <c r="W18" s="104"/>
      <c r="X18" s="104"/>
      <c r="Y18" s="104"/>
      <c r="Z18" s="104"/>
      <c r="AA18" s="104"/>
      <c r="AB18" s="104"/>
      <c r="AC18" s="104"/>
      <c r="AD18" s="104"/>
      <c r="AE18" s="104"/>
      <c r="AF18" s="104"/>
      <c r="AG18" s="104"/>
      <c r="AH18" s="104"/>
      <c r="AI18" s="104"/>
      <c r="AJ18" s="104"/>
      <c r="AK18" s="104"/>
      <c r="AL18" s="147"/>
    </row>
    <row r="19" spans="1:38">
      <c r="A19" s="171"/>
      <c r="B19" s="231"/>
      <c r="C19" s="231"/>
      <c r="D19" s="170"/>
      <c r="E19" s="170"/>
      <c r="F19" s="170"/>
      <c r="G19" s="170"/>
      <c r="H19" s="170"/>
      <c r="I19" s="170"/>
      <c r="J19" s="170"/>
      <c r="K19" s="170"/>
      <c r="L19" s="170"/>
      <c r="M19" s="170"/>
      <c r="N19" s="170"/>
      <c r="O19" s="170"/>
      <c r="P19" s="170"/>
      <c r="Q19" s="170"/>
      <c r="R19" s="170"/>
      <c r="S19" s="172"/>
      <c r="T19" s="146"/>
      <c r="U19" s="104"/>
      <c r="V19" s="104"/>
      <c r="W19" s="104"/>
      <c r="X19" s="104"/>
      <c r="Y19" s="104"/>
      <c r="Z19" s="104"/>
      <c r="AA19" s="104"/>
      <c r="AB19" s="104"/>
      <c r="AC19" s="104"/>
      <c r="AD19" s="104"/>
      <c r="AE19" s="104"/>
      <c r="AF19" s="104"/>
      <c r="AG19" s="104"/>
      <c r="AH19" s="104"/>
      <c r="AI19" s="104"/>
      <c r="AJ19" s="104"/>
      <c r="AK19" s="104"/>
      <c r="AL19" s="147"/>
    </row>
    <row r="20" spans="1:38">
      <c r="A20" s="171"/>
      <c r="B20" s="231"/>
      <c r="C20" s="231"/>
      <c r="D20" s="170"/>
      <c r="E20" s="170"/>
      <c r="F20" s="170"/>
      <c r="G20" s="170"/>
      <c r="H20" s="170"/>
      <c r="I20" s="170"/>
      <c r="J20" s="170"/>
      <c r="K20" s="170"/>
      <c r="L20" s="170"/>
      <c r="M20" s="170"/>
      <c r="N20" s="170"/>
      <c r="O20" s="170"/>
      <c r="P20" s="170"/>
      <c r="Q20" s="170"/>
      <c r="R20" s="170"/>
      <c r="S20" s="172"/>
      <c r="T20" s="146"/>
      <c r="U20" s="104"/>
      <c r="V20" s="104"/>
      <c r="W20" s="104"/>
      <c r="X20" s="104"/>
      <c r="Y20" s="104"/>
      <c r="Z20" s="104"/>
      <c r="AA20" s="104"/>
      <c r="AB20" s="104"/>
      <c r="AC20" s="104"/>
      <c r="AD20" s="104"/>
      <c r="AE20" s="104"/>
      <c r="AF20" s="104"/>
      <c r="AG20" s="104"/>
      <c r="AH20" s="104"/>
      <c r="AI20" s="104"/>
      <c r="AJ20" s="104"/>
      <c r="AK20" s="104"/>
      <c r="AL20" s="147"/>
    </row>
    <row r="21" spans="1:38">
      <c r="A21" s="171"/>
      <c r="B21" s="170"/>
      <c r="C21" s="170"/>
      <c r="D21" s="170"/>
      <c r="E21" s="170"/>
      <c r="F21" s="170"/>
      <c r="G21" s="170"/>
      <c r="H21" s="170"/>
      <c r="I21" s="170"/>
      <c r="J21" s="170"/>
      <c r="K21" s="170"/>
      <c r="L21" s="170"/>
      <c r="M21" s="170"/>
      <c r="N21" s="170"/>
      <c r="O21" s="170"/>
      <c r="P21" s="170"/>
      <c r="Q21" s="170"/>
      <c r="R21" s="170"/>
      <c r="S21" s="172"/>
      <c r="T21" s="146"/>
      <c r="U21" s="104"/>
      <c r="V21" s="104"/>
      <c r="W21" s="104"/>
      <c r="X21" s="104"/>
      <c r="Y21" s="104"/>
      <c r="Z21" s="104"/>
      <c r="AA21" s="104"/>
      <c r="AB21" s="104"/>
      <c r="AC21" s="104"/>
      <c r="AD21" s="104"/>
      <c r="AE21" s="104"/>
      <c r="AF21" s="104"/>
      <c r="AG21" s="104"/>
      <c r="AH21" s="104"/>
      <c r="AI21" s="104"/>
      <c r="AJ21" s="104"/>
      <c r="AK21" s="104"/>
      <c r="AL21" s="147"/>
    </row>
    <row r="22" spans="1:38">
      <c r="R22" s="170"/>
      <c r="S22" s="172"/>
      <c r="T22" s="146"/>
      <c r="U22" s="104"/>
      <c r="V22" s="104"/>
      <c r="W22" s="104"/>
      <c r="X22" s="104"/>
      <c r="Y22" s="104"/>
      <c r="Z22" s="104"/>
      <c r="AA22" s="104"/>
      <c r="AB22" s="104"/>
      <c r="AC22" s="104"/>
      <c r="AD22" s="104"/>
      <c r="AE22" s="104"/>
      <c r="AF22" s="104"/>
      <c r="AG22" s="104"/>
      <c r="AH22" s="104"/>
      <c r="AI22" s="104"/>
      <c r="AJ22" s="104"/>
      <c r="AK22" s="104"/>
      <c r="AL22" s="147"/>
    </row>
    <row r="23" spans="1:38">
      <c r="R23" s="170"/>
      <c r="S23" s="172"/>
      <c r="T23" s="146"/>
      <c r="U23" s="104"/>
      <c r="V23" s="104"/>
      <c r="W23" s="104"/>
      <c r="X23" s="104"/>
      <c r="Y23" s="104"/>
      <c r="Z23" s="104"/>
      <c r="AA23" s="104"/>
      <c r="AB23" s="104"/>
      <c r="AC23" s="104"/>
      <c r="AD23" s="104"/>
      <c r="AE23" s="104"/>
      <c r="AF23" s="104"/>
      <c r="AG23" s="104"/>
      <c r="AH23" s="104"/>
      <c r="AI23" s="104"/>
      <c r="AJ23" s="104"/>
      <c r="AK23" s="104"/>
      <c r="AL23" s="147"/>
    </row>
    <row r="24" spans="1:38">
      <c r="R24" s="170"/>
      <c r="S24" s="172"/>
      <c r="T24" s="146"/>
      <c r="U24" s="104"/>
      <c r="V24" s="104"/>
      <c r="W24" s="104"/>
      <c r="X24" s="104"/>
      <c r="Y24" s="104"/>
      <c r="Z24" s="104"/>
      <c r="AA24" s="104"/>
      <c r="AB24" s="104"/>
      <c r="AC24" s="104"/>
      <c r="AD24" s="104"/>
      <c r="AE24" s="104"/>
      <c r="AF24" s="104"/>
      <c r="AG24" s="104"/>
      <c r="AH24" s="104"/>
      <c r="AI24" s="104"/>
      <c r="AJ24" s="104"/>
      <c r="AK24" s="104"/>
      <c r="AL24" s="147"/>
    </row>
    <row r="25" spans="1:38">
      <c r="R25" s="170"/>
      <c r="S25" s="172"/>
      <c r="T25" s="146"/>
      <c r="U25" s="104"/>
      <c r="V25" s="104"/>
      <c r="W25" s="104"/>
      <c r="X25" s="104"/>
      <c r="Y25" s="104"/>
      <c r="Z25" s="104"/>
      <c r="AA25" s="104"/>
      <c r="AB25" s="104"/>
      <c r="AC25" s="104"/>
      <c r="AD25" s="104"/>
      <c r="AE25" s="104"/>
      <c r="AF25" s="104"/>
      <c r="AG25" s="104"/>
      <c r="AH25" s="104"/>
      <c r="AI25" s="104"/>
      <c r="AJ25" s="104"/>
      <c r="AK25" s="104"/>
      <c r="AL25" s="147"/>
    </row>
    <row r="26" spans="1:38">
      <c r="R26" s="170"/>
      <c r="S26" s="172"/>
      <c r="T26" s="146"/>
      <c r="U26" s="104"/>
      <c r="V26" s="104"/>
      <c r="W26" s="104"/>
      <c r="X26" s="104"/>
      <c r="Y26" s="104"/>
      <c r="Z26" s="104"/>
      <c r="AA26" s="104"/>
      <c r="AB26" s="104"/>
      <c r="AC26" s="104"/>
      <c r="AD26" s="104"/>
      <c r="AE26" s="104"/>
      <c r="AF26" s="104"/>
      <c r="AG26" s="104"/>
      <c r="AH26" s="104"/>
      <c r="AI26" s="104"/>
      <c r="AJ26" s="104"/>
      <c r="AK26" s="104"/>
      <c r="AL26" s="147"/>
    </row>
    <row r="27" spans="1:38">
      <c r="R27" s="170"/>
      <c r="S27" s="172"/>
      <c r="T27" s="146"/>
      <c r="U27" s="104"/>
      <c r="V27" s="104"/>
      <c r="W27" s="104"/>
      <c r="X27" s="104"/>
      <c r="Y27" s="104"/>
      <c r="Z27" s="104"/>
      <c r="AA27" s="104"/>
      <c r="AB27" s="104"/>
      <c r="AC27" s="104"/>
      <c r="AD27" s="104"/>
      <c r="AE27" s="104"/>
      <c r="AF27" s="104"/>
      <c r="AG27" s="104"/>
      <c r="AH27" s="104"/>
      <c r="AI27" s="104"/>
      <c r="AJ27" s="104"/>
      <c r="AK27" s="104"/>
      <c r="AL27" s="147"/>
    </row>
    <row r="28" spans="1:38">
      <c r="R28" s="170"/>
      <c r="S28" s="172"/>
      <c r="T28" s="146"/>
      <c r="U28" s="104"/>
      <c r="V28" s="104"/>
      <c r="W28" s="104"/>
      <c r="X28" s="104"/>
      <c r="Y28" s="104"/>
      <c r="Z28" s="104"/>
      <c r="AA28" s="104"/>
      <c r="AB28" s="104"/>
      <c r="AC28" s="104"/>
      <c r="AD28" s="104"/>
      <c r="AE28" s="104"/>
      <c r="AF28" s="104"/>
      <c r="AG28" s="104"/>
      <c r="AH28" s="104"/>
      <c r="AI28" s="104"/>
      <c r="AJ28" s="104"/>
      <c r="AK28" s="104"/>
      <c r="AL28" s="147"/>
    </row>
    <row r="29" spans="1:38">
      <c r="R29" s="170"/>
      <c r="S29" s="172"/>
      <c r="T29" s="146"/>
      <c r="U29" s="104"/>
      <c r="V29" s="104"/>
      <c r="W29" s="104"/>
      <c r="X29" s="104"/>
      <c r="Y29" s="104"/>
      <c r="Z29" s="104"/>
      <c r="AA29" s="104"/>
      <c r="AB29" s="104"/>
      <c r="AC29" s="104"/>
      <c r="AD29" s="104"/>
      <c r="AE29" s="104"/>
      <c r="AF29" s="104"/>
      <c r="AG29" s="104"/>
      <c r="AH29" s="104"/>
      <c r="AI29" s="104"/>
      <c r="AJ29" s="104"/>
      <c r="AK29" s="104"/>
      <c r="AL29" s="147"/>
    </row>
    <row r="30" spans="1:38">
      <c r="R30" s="170"/>
      <c r="S30" s="172"/>
      <c r="T30" s="146"/>
      <c r="U30" s="104"/>
      <c r="V30" s="104"/>
      <c r="W30" s="104"/>
      <c r="X30" s="104"/>
      <c r="Y30" s="104"/>
      <c r="Z30" s="104"/>
      <c r="AA30" s="104"/>
      <c r="AB30" s="104"/>
      <c r="AC30" s="104"/>
      <c r="AD30" s="104"/>
      <c r="AE30" s="104"/>
      <c r="AF30" s="104"/>
      <c r="AG30" s="104"/>
      <c r="AH30" s="104"/>
      <c r="AI30" s="104"/>
      <c r="AJ30" s="104"/>
      <c r="AK30" s="104"/>
      <c r="AL30" s="147"/>
    </row>
    <row r="31" spans="1:38">
      <c r="R31" s="170"/>
      <c r="S31" s="172"/>
      <c r="T31" s="146"/>
      <c r="U31" s="104"/>
      <c r="V31" s="104"/>
      <c r="W31" s="104"/>
      <c r="X31" s="104"/>
      <c r="Y31" s="104"/>
      <c r="Z31" s="104"/>
      <c r="AA31" s="104"/>
      <c r="AB31" s="104"/>
      <c r="AC31" s="104"/>
      <c r="AD31" s="104"/>
      <c r="AE31" s="104"/>
      <c r="AF31" s="104"/>
      <c r="AG31" s="104"/>
      <c r="AH31" s="104"/>
      <c r="AI31" s="104"/>
      <c r="AJ31" s="104"/>
      <c r="AK31" s="104"/>
      <c r="AL31" s="147"/>
    </row>
    <row r="32" spans="1:38">
      <c r="R32" s="170"/>
      <c r="S32" s="172"/>
      <c r="T32" s="146"/>
      <c r="U32" s="104"/>
      <c r="V32" s="104"/>
      <c r="W32" s="104"/>
      <c r="X32" s="104"/>
      <c r="Y32" s="104"/>
      <c r="Z32" s="104"/>
      <c r="AA32" s="104"/>
      <c r="AB32" s="104"/>
      <c r="AC32" s="104"/>
      <c r="AD32" s="104"/>
      <c r="AE32" s="104"/>
      <c r="AF32" s="104"/>
      <c r="AG32" s="104"/>
      <c r="AH32" s="104"/>
      <c r="AI32" s="104"/>
      <c r="AJ32" s="104"/>
      <c r="AK32" s="104"/>
      <c r="AL32" s="147"/>
    </row>
    <row r="33" spans="1:38">
      <c r="A33" s="171"/>
      <c r="B33" s="170"/>
      <c r="C33" s="170"/>
      <c r="D33" s="170"/>
      <c r="E33" s="170"/>
      <c r="F33" s="170"/>
      <c r="G33" s="170"/>
      <c r="H33" s="170"/>
      <c r="I33" s="170"/>
      <c r="J33" s="170"/>
      <c r="K33" s="170"/>
      <c r="L33" s="170"/>
      <c r="M33" s="170"/>
      <c r="N33" s="170"/>
      <c r="O33" s="170"/>
      <c r="P33" s="170"/>
      <c r="Q33" s="170"/>
      <c r="R33" s="170"/>
      <c r="S33" s="172"/>
      <c r="T33" s="146"/>
      <c r="U33" s="104"/>
      <c r="V33" s="104"/>
      <c r="W33" s="104"/>
      <c r="X33" s="104"/>
      <c r="Y33" s="104"/>
      <c r="Z33" s="104"/>
      <c r="AA33" s="104"/>
      <c r="AB33" s="104"/>
      <c r="AC33" s="104"/>
      <c r="AD33" s="104"/>
      <c r="AE33" s="104"/>
      <c r="AF33" s="104"/>
      <c r="AG33" s="104"/>
      <c r="AH33" s="104"/>
      <c r="AI33" s="104"/>
      <c r="AJ33" s="104"/>
      <c r="AK33" s="104"/>
      <c r="AL33" s="147"/>
    </row>
    <row r="34" spans="1:38">
      <c r="A34" s="171"/>
      <c r="B34" s="170"/>
      <c r="C34" s="170"/>
      <c r="D34" s="170"/>
      <c r="E34" s="170"/>
      <c r="F34" s="170"/>
      <c r="G34" s="170"/>
      <c r="H34" s="170"/>
      <c r="I34" s="170"/>
      <c r="J34" s="170"/>
      <c r="K34" s="170"/>
      <c r="L34" s="170"/>
      <c r="M34" s="170"/>
      <c r="N34" s="170"/>
      <c r="O34" s="170"/>
      <c r="P34" s="170"/>
      <c r="Q34" s="170"/>
      <c r="R34" s="170"/>
      <c r="S34" s="172"/>
      <c r="T34" s="146"/>
      <c r="U34" s="104"/>
      <c r="V34" s="104"/>
      <c r="W34" s="104"/>
      <c r="X34" s="104"/>
      <c r="Y34" s="104"/>
      <c r="Z34" s="104"/>
      <c r="AA34" s="104"/>
      <c r="AB34" s="104"/>
      <c r="AC34" s="104"/>
      <c r="AD34" s="104"/>
      <c r="AE34" s="104"/>
      <c r="AF34" s="104"/>
      <c r="AG34" s="104"/>
      <c r="AH34" s="104"/>
      <c r="AI34" s="104"/>
      <c r="AJ34" s="104"/>
      <c r="AK34" s="104"/>
      <c r="AL34" s="147"/>
    </row>
    <row r="35" spans="1:38">
      <c r="A35" s="171"/>
      <c r="B35" s="170"/>
      <c r="C35" s="170"/>
      <c r="D35" s="170"/>
      <c r="E35" s="170"/>
      <c r="F35" s="170"/>
      <c r="G35" s="170"/>
      <c r="H35" s="170"/>
      <c r="I35" s="170"/>
      <c r="J35" s="170"/>
      <c r="K35" s="170"/>
      <c r="L35" s="170"/>
      <c r="M35" s="170"/>
      <c r="N35" s="170"/>
      <c r="O35" s="170"/>
      <c r="P35" s="170"/>
      <c r="Q35" s="170"/>
      <c r="R35" s="170"/>
      <c r="S35" s="172"/>
      <c r="T35" s="146"/>
      <c r="U35" s="104"/>
      <c r="V35" s="104"/>
      <c r="W35" s="104"/>
      <c r="X35" s="104"/>
      <c r="Y35" s="104"/>
      <c r="Z35" s="104"/>
      <c r="AA35" s="104"/>
      <c r="AB35" s="104"/>
      <c r="AC35" s="104"/>
      <c r="AD35" s="104"/>
      <c r="AE35" s="104"/>
      <c r="AF35" s="104"/>
      <c r="AG35" s="104"/>
      <c r="AH35" s="104"/>
      <c r="AI35" s="104"/>
      <c r="AJ35" s="104"/>
      <c r="AK35" s="104"/>
      <c r="AL35" s="147"/>
    </row>
    <row r="36" spans="1:38">
      <c r="A36" s="171"/>
      <c r="B36" s="170"/>
      <c r="C36" s="170"/>
      <c r="D36" s="170"/>
      <c r="E36" s="170"/>
      <c r="F36" s="170"/>
      <c r="G36" s="170"/>
      <c r="H36" s="170"/>
      <c r="I36" s="170"/>
      <c r="J36" s="170"/>
      <c r="K36" s="170"/>
      <c r="L36" s="170"/>
      <c r="M36" s="170"/>
      <c r="N36" s="170"/>
      <c r="O36" s="170"/>
      <c r="P36" s="170"/>
      <c r="Q36" s="170"/>
      <c r="R36" s="170"/>
      <c r="S36" s="172"/>
      <c r="T36" s="146"/>
      <c r="U36" s="104"/>
      <c r="V36" s="104"/>
      <c r="W36" s="104"/>
      <c r="X36" s="104"/>
      <c r="Y36" s="104"/>
      <c r="Z36" s="104"/>
      <c r="AA36" s="104"/>
      <c r="AB36" s="104"/>
      <c r="AC36" s="104"/>
      <c r="AD36" s="104"/>
      <c r="AE36" s="104"/>
      <c r="AF36" s="104"/>
      <c r="AG36" s="104"/>
      <c r="AH36" s="104"/>
      <c r="AI36" s="104"/>
      <c r="AJ36" s="104"/>
      <c r="AK36" s="104"/>
      <c r="AL36" s="147"/>
    </row>
    <row r="37" spans="1:38">
      <c r="A37" s="171"/>
      <c r="B37" s="170"/>
      <c r="C37" s="170"/>
      <c r="D37" s="170"/>
      <c r="E37" s="170"/>
      <c r="F37" s="170"/>
      <c r="G37" s="170"/>
      <c r="H37" s="170"/>
      <c r="I37" s="170"/>
      <c r="J37" s="170"/>
      <c r="K37" s="170"/>
      <c r="L37" s="170"/>
      <c r="M37" s="170"/>
      <c r="N37" s="170"/>
      <c r="O37" s="170"/>
      <c r="P37" s="170"/>
      <c r="Q37" s="170"/>
      <c r="R37" s="170"/>
      <c r="S37" s="172"/>
      <c r="T37" s="146"/>
      <c r="U37" s="104"/>
      <c r="V37" s="104"/>
      <c r="W37" s="104"/>
      <c r="X37" s="104"/>
      <c r="Y37" s="104"/>
      <c r="Z37" s="104"/>
      <c r="AA37" s="104"/>
      <c r="AB37" s="104"/>
      <c r="AC37" s="104"/>
      <c r="AD37" s="104"/>
      <c r="AE37" s="104"/>
      <c r="AF37" s="104"/>
      <c r="AG37" s="104"/>
      <c r="AH37" s="104"/>
      <c r="AI37" s="104"/>
      <c r="AJ37" s="104"/>
      <c r="AK37" s="104"/>
      <c r="AL37" s="147"/>
    </row>
    <row r="38" spans="1:38">
      <c r="A38" s="171"/>
      <c r="B38" s="170"/>
      <c r="C38" s="170"/>
      <c r="D38" s="170"/>
      <c r="E38" s="170"/>
      <c r="F38" s="170"/>
      <c r="G38" s="170"/>
      <c r="H38" s="170"/>
      <c r="I38" s="170"/>
      <c r="J38" s="170"/>
      <c r="K38" s="170"/>
      <c r="L38" s="170"/>
      <c r="M38" s="170"/>
      <c r="N38" s="170"/>
      <c r="O38" s="170"/>
      <c r="P38" s="170"/>
      <c r="Q38" s="170"/>
      <c r="R38" s="170"/>
      <c r="S38" s="172"/>
      <c r="T38" s="146"/>
      <c r="U38" s="104"/>
      <c r="V38" s="104"/>
      <c r="W38" s="104"/>
      <c r="X38" s="104"/>
      <c r="Y38" s="104"/>
      <c r="Z38" s="104"/>
      <c r="AA38" s="104"/>
      <c r="AB38" s="104"/>
      <c r="AC38" s="104"/>
      <c r="AD38" s="104"/>
      <c r="AE38" s="104"/>
      <c r="AF38" s="104"/>
      <c r="AG38" s="104"/>
      <c r="AH38" s="104"/>
      <c r="AI38" s="104"/>
      <c r="AJ38" s="104"/>
      <c r="AK38" s="104"/>
      <c r="AL38" s="147"/>
    </row>
    <row r="39" spans="1:38">
      <c r="A39" s="171"/>
      <c r="B39" s="170"/>
      <c r="C39" s="170"/>
      <c r="D39" s="170"/>
      <c r="E39" s="170"/>
      <c r="F39" s="170"/>
      <c r="G39" s="170"/>
      <c r="H39" s="170"/>
      <c r="I39" s="170"/>
      <c r="J39" s="170"/>
      <c r="K39" s="170"/>
      <c r="L39" s="170"/>
      <c r="M39" s="170"/>
      <c r="N39" s="170"/>
      <c r="O39" s="170"/>
      <c r="P39" s="170"/>
      <c r="Q39" s="170"/>
      <c r="R39" s="170"/>
      <c r="S39" s="172"/>
      <c r="T39" s="146"/>
      <c r="U39" s="104"/>
      <c r="V39" s="104"/>
      <c r="W39" s="104"/>
      <c r="X39" s="104"/>
      <c r="Y39" s="104"/>
      <c r="Z39" s="104"/>
      <c r="AA39" s="104"/>
      <c r="AB39" s="104"/>
      <c r="AC39" s="104"/>
      <c r="AD39" s="104"/>
      <c r="AE39" s="104"/>
      <c r="AF39" s="104"/>
      <c r="AG39" s="104"/>
      <c r="AH39" s="104"/>
      <c r="AI39" s="104"/>
      <c r="AJ39" s="104"/>
      <c r="AK39" s="104"/>
      <c r="AL39" s="147"/>
    </row>
    <row r="40" spans="1:38">
      <c r="A40" s="171"/>
      <c r="B40" s="170"/>
      <c r="C40" s="170"/>
      <c r="D40" s="170"/>
      <c r="E40" s="170"/>
      <c r="F40" s="170"/>
      <c r="G40" s="170"/>
      <c r="H40" s="170"/>
      <c r="I40" s="170"/>
      <c r="J40" s="170"/>
      <c r="K40" s="170"/>
      <c r="L40" s="170"/>
      <c r="M40" s="170"/>
      <c r="N40" s="170"/>
      <c r="O40" s="170"/>
      <c r="P40" s="170"/>
      <c r="Q40" s="170"/>
      <c r="R40" s="170"/>
      <c r="S40" s="172"/>
      <c r="T40" s="146"/>
      <c r="U40" s="104"/>
      <c r="V40" s="104"/>
      <c r="W40" s="104"/>
      <c r="X40" s="104"/>
      <c r="Y40" s="104"/>
      <c r="Z40" s="104"/>
      <c r="AA40" s="104"/>
      <c r="AB40" s="104"/>
      <c r="AC40" s="104"/>
      <c r="AD40" s="104"/>
      <c r="AE40" s="104"/>
      <c r="AF40" s="104"/>
      <c r="AG40" s="104"/>
      <c r="AH40" s="104"/>
      <c r="AI40" s="104"/>
      <c r="AJ40" s="104"/>
      <c r="AK40" s="104"/>
      <c r="AL40" s="147"/>
    </row>
    <row r="41" spans="1:38">
      <c r="A41" s="171"/>
      <c r="B41" s="170"/>
      <c r="C41" s="170"/>
      <c r="D41" s="170"/>
      <c r="E41" s="170"/>
      <c r="F41" s="170"/>
      <c r="G41" s="170"/>
      <c r="H41" s="170"/>
      <c r="I41" s="170"/>
      <c r="J41" s="170"/>
      <c r="K41" s="170"/>
      <c r="L41" s="170"/>
      <c r="M41" s="170"/>
      <c r="N41" s="170"/>
      <c r="O41" s="170"/>
      <c r="P41" s="170"/>
      <c r="Q41" s="170"/>
      <c r="R41" s="170"/>
      <c r="S41" s="172"/>
      <c r="T41" s="146"/>
      <c r="U41" s="104"/>
      <c r="V41" s="104"/>
      <c r="W41" s="104"/>
      <c r="X41" s="104"/>
      <c r="Y41" s="104"/>
      <c r="Z41" s="104"/>
      <c r="AA41" s="104"/>
      <c r="AB41" s="104"/>
      <c r="AC41" s="104"/>
      <c r="AD41" s="104"/>
      <c r="AE41" s="104"/>
      <c r="AF41" s="104"/>
      <c r="AG41" s="104"/>
      <c r="AH41" s="104"/>
      <c r="AI41" s="104"/>
      <c r="AJ41" s="104"/>
      <c r="AK41" s="104"/>
      <c r="AL41" s="147"/>
    </row>
    <row r="42" spans="1:38">
      <c r="A42" s="171"/>
      <c r="B42" s="170"/>
      <c r="C42" s="170"/>
      <c r="D42" s="170"/>
      <c r="E42" s="170"/>
      <c r="F42" s="170"/>
      <c r="G42" s="170"/>
      <c r="H42" s="170"/>
      <c r="I42" s="170"/>
      <c r="J42" s="170"/>
      <c r="K42" s="170"/>
      <c r="L42" s="170"/>
      <c r="M42" s="170"/>
      <c r="N42" s="170"/>
      <c r="O42" s="170"/>
      <c r="P42" s="170"/>
      <c r="Q42" s="170"/>
      <c r="R42" s="170"/>
      <c r="S42" s="172"/>
      <c r="T42" s="146"/>
      <c r="U42" s="104"/>
      <c r="V42" s="104"/>
      <c r="W42" s="104"/>
      <c r="X42" s="104"/>
      <c r="Y42" s="104"/>
      <c r="Z42" s="104"/>
      <c r="AA42" s="104"/>
      <c r="AB42" s="104"/>
      <c r="AC42" s="104"/>
      <c r="AD42" s="104"/>
      <c r="AE42" s="104"/>
      <c r="AF42" s="104"/>
      <c r="AG42" s="104"/>
      <c r="AH42" s="104"/>
      <c r="AI42" s="104"/>
      <c r="AJ42" s="104"/>
      <c r="AK42" s="104"/>
      <c r="AL42" s="147"/>
    </row>
    <row r="43" spans="1:38">
      <c r="A43" s="171"/>
      <c r="B43" s="170"/>
      <c r="C43" s="170"/>
      <c r="D43" s="170"/>
      <c r="E43" s="170"/>
      <c r="F43" s="170"/>
      <c r="G43" s="170"/>
      <c r="H43" s="170"/>
      <c r="I43" s="170"/>
      <c r="J43" s="170"/>
      <c r="K43" s="170"/>
      <c r="L43" s="170"/>
      <c r="M43" s="170"/>
      <c r="N43" s="170"/>
      <c r="O43" s="170"/>
      <c r="P43" s="170"/>
      <c r="Q43" s="170"/>
      <c r="R43" s="170"/>
      <c r="S43" s="172"/>
      <c r="T43" s="146"/>
      <c r="U43" s="104"/>
      <c r="V43" s="104"/>
      <c r="W43" s="104"/>
      <c r="X43" s="104"/>
      <c r="Y43" s="104"/>
      <c r="Z43" s="104"/>
      <c r="AA43" s="104"/>
      <c r="AB43" s="104"/>
      <c r="AC43" s="104"/>
      <c r="AD43" s="104"/>
      <c r="AE43" s="104"/>
      <c r="AF43" s="104"/>
      <c r="AG43" s="104"/>
      <c r="AH43" s="104"/>
      <c r="AI43" s="104"/>
      <c r="AJ43" s="104"/>
      <c r="AK43" s="104"/>
      <c r="AL43" s="147"/>
    </row>
    <row r="44" spans="1:38">
      <c r="A44" s="171"/>
      <c r="B44" s="170"/>
      <c r="C44" s="170"/>
      <c r="D44" s="170"/>
      <c r="E44" s="170"/>
      <c r="F44" s="170"/>
      <c r="G44" s="170"/>
      <c r="H44" s="170"/>
      <c r="I44" s="170"/>
      <c r="J44" s="170"/>
      <c r="K44" s="170"/>
      <c r="L44" s="170"/>
      <c r="M44" s="170"/>
      <c r="N44" s="170"/>
      <c r="O44" s="170"/>
      <c r="P44" s="170"/>
      <c r="Q44" s="170"/>
      <c r="R44" s="170"/>
      <c r="S44" s="172"/>
      <c r="T44" s="146"/>
      <c r="U44" s="104"/>
      <c r="V44" s="104"/>
      <c r="W44" s="104"/>
      <c r="X44" s="104"/>
      <c r="Y44" s="104"/>
      <c r="Z44" s="104"/>
      <c r="AA44" s="104"/>
      <c r="AB44" s="104"/>
      <c r="AC44" s="104"/>
      <c r="AD44" s="104"/>
      <c r="AE44" s="104"/>
      <c r="AF44" s="104"/>
      <c r="AG44" s="104"/>
      <c r="AH44" s="104"/>
      <c r="AI44" s="104"/>
      <c r="AJ44" s="104"/>
      <c r="AK44" s="104"/>
      <c r="AL44" s="147"/>
    </row>
    <row r="45" spans="1:38">
      <c r="A45" s="171"/>
      <c r="B45" s="170"/>
      <c r="C45" s="170"/>
      <c r="D45" s="170"/>
      <c r="E45" s="170"/>
      <c r="F45" s="170"/>
      <c r="G45" s="170"/>
      <c r="H45" s="170"/>
      <c r="I45" s="170"/>
      <c r="J45" s="170"/>
      <c r="K45" s="170"/>
      <c r="L45" s="170"/>
      <c r="M45" s="170"/>
      <c r="N45" s="170"/>
      <c r="O45" s="170"/>
      <c r="P45" s="170"/>
      <c r="Q45" s="170"/>
      <c r="R45" s="170"/>
      <c r="S45" s="172"/>
      <c r="T45" s="146"/>
      <c r="U45" s="104"/>
      <c r="V45" s="104"/>
      <c r="W45" s="104"/>
      <c r="X45" s="104"/>
      <c r="Y45" s="104"/>
      <c r="Z45" s="104"/>
      <c r="AA45" s="104"/>
      <c r="AB45" s="104"/>
      <c r="AC45" s="104"/>
      <c r="AD45" s="104"/>
      <c r="AE45" s="104"/>
      <c r="AF45" s="104"/>
      <c r="AG45" s="104"/>
      <c r="AH45" s="104"/>
      <c r="AI45" s="104"/>
      <c r="AJ45" s="104"/>
      <c r="AK45" s="104"/>
      <c r="AL45" s="147"/>
    </row>
    <row r="46" spans="1:38">
      <c r="A46" s="171"/>
      <c r="B46" s="170"/>
      <c r="C46" s="170"/>
      <c r="D46" s="170"/>
      <c r="E46" s="170"/>
      <c r="F46" s="170"/>
      <c r="G46" s="170"/>
      <c r="H46" s="170"/>
      <c r="I46" s="170"/>
      <c r="J46" s="170"/>
      <c r="K46" s="170"/>
      <c r="L46" s="170"/>
      <c r="M46" s="170"/>
      <c r="N46" s="170"/>
      <c r="O46" s="170"/>
      <c r="P46" s="170"/>
      <c r="Q46" s="170"/>
      <c r="R46" s="170"/>
      <c r="S46" s="172"/>
      <c r="T46" s="146"/>
      <c r="U46" s="104"/>
      <c r="V46" s="104"/>
      <c r="W46" s="104"/>
      <c r="X46" s="104"/>
      <c r="Y46" s="104"/>
      <c r="Z46" s="104"/>
      <c r="AA46" s="104"/>
      <c r="AB46" s="104"/>
      <c r="AC46" s="104"/>
      <c r="AD46" s="104"/>
      <c r="AE46" s="104"/>
      <c r="AF46" s="104"/>
      <c r="AG46" s="104"/>
      <c r="AH46" s="104"/>
      <c r="AI46" s="104"/>
      <c r="AJ46" s="104"/>
      <c r="AK46" s="104"/>
      <c r="AL46" s="147"/>
    </row>
    <row r="47" spans="1:38">
      <c r="A47" s="171"/>
      <c r="B47" s="170"/>
      <c r="C47" s="170"/>
      <c r="D47" s="170"/>
      <c r="E47" s="170"/>
      <c r="F47" s="170"/>
      <c r="G47" s="170"/>
      <c r="H47" s="170"/>
      <c r="I47" s="170"/>
      <c r="J47" s="170"/>
      <c r="K47" s="170"/>
      <c r="L47" s="170"/>
      <c r="M47" s="170"/>
      <c r="N47" s="170"/>
      <c r="O47" s="170"/>
      <c r="P47" s="170"/>
      <c r="Q47" s="170"/>
      <c r="R47" s="170"/>
      <c r="S47" s="172"/>
      <c r="T47" s="146"/>
      <c r="U47" s="104"/>
      <c r="V47" s="104"/>
      <c r="W47" s="104"/>
      <c r="X47" s="104"/>
      <c r="Y47" s="104"/>
      <c r="Z47" s="104"/>
      <c r="AA47" s="104"/>
      <c r="AB47" s="104"/>
      <c r="AC47" s="104"/>
      <c r="AD47" s="104"/>
      <c r="AE47" s="104"/>
      <c r="AF47" s="104"/>
      <c r="AG47" s="104"/>
      <c r="AH47" s="104"/>
      <c r="AI47" s="104"/>
      <c r="AJ47" s="104"/>
      <c r="AK47" s="104"/>
      <c r="AL47" s="147"/>
    </row>
    <row r="48" spans="1:38">
      <c r="A48" s="171"/>
      <c r="B48" s="170"/>
      <c r="C48" s="170"/>
      <c r="D48" s="170"/>
      <c r="E48" s="170"/>
      <c r="F48" s="170"/>
      <c r="G48" s="170"/>
      <c r="H48" s="170"/>
      <c r="I48" s="170"/>
      <c r="J48" s="170"/>
      <c r="K48" s="170"/>
      <c r="L48" s="170"/>
      <c r="M48" s="170"/>
      <c r="N48" s="170"/>
      <c r="O48" s="170"/>
      <c r="P48" s="170"/>
      <c r="Q48" s="170"/>
      <c r="R48" s="170"/>
      <c r="S48" s="172"/>
      <c r="T48" s="146"/>
      <c r="U48" s="104"/>
      <c r="V48" s="104"/>
      <c r="W48" s="104"/>
      <c r="X48" s="104"/>
      <c r="Y48" s="104"/>
      <c r="Z48" s="104"/>
      <c r="AA48" s="104"/>
      <c r="AB48" s="104"/>
      <c r="AC48" s="104"/>
      <c r="AD48" s="104"/>
      <c r="AE48" s="104"/>
      <c r="AF48" s="104"/>
      <c r="AG48" s="104"/>
      <c r="AH48" s="104"/>
      <c r="AI48" s="104"/>
      <c r="AJ48" s="104"/>
      <c r="AK48" s="104"/>
      <c r="AL48" s="147"/>
    </row>
    <row r="49" spans="1:38">
      <c r="A49" s="171"/>
      <c r="B49" s="170"/>
      <c r="C49" s="170"/>
      <c r="D49" s="170"/>
      <c r="E49" s="170"/>
      <c r="F49" s="170"/>
      <c r="G49" s="170"/>
      <c r="H49" s="170"/>
      <c r="I49" s="170"/>
      <c r="J49" s="170"/>
      <c r="K49" s="170"/>
      <c r="L49" s="170"/>
      <c r="M49" s="170"/>
      <c r="N49" s="170"/>
      <c r="O49" s="170"/>
      <c r="P49" s="170"/>
      <c r="Q49" s="170"/>
      <c r="R49" s="170"/>
      <c r="S49" s="172"/>
      <c r="T49" s="146"/>
      <c r="U49" s="104"/>
      <c r="V49" s="104"/>
      <c r="W49" s="104"/>
      <c r="X49" s="104"/>
      <c r="Y49" s="104"/>
      <c r="Z49" s="104"/>
      <c r="AA49" s="104"/>
      <c r="AB49" s="104"/>
      <c r="AC49" s="104"/>
      <c r="AD49" s="104"/>
      <c r="AE49" s="104"/>
      <c r="AF49" s="104"/>
      <c r="AG49" s="104"/>
      <c r="AH49" s="104"/>
      <c r="AI49" s="104"/>
      <c r="AJ49" s="104"/>
      <c r="AK49" s="104"/>
      <c r="AL49" s="147"/>
    </row>
    <row r="50" spans="1:38">
      <c r="A50" s="171"/>
      <c r="B50" s="170"/>
      <c r="C50" s="170"/>
      <c r="D50" s="170"/>
      <c r="E50" s="170"/>
      <c r="F50" s="170"/>
      <c r="G50" s="170"/>
      <c r="H50" s="170"/>
      <c r="I50" s="170"/>
      <c r="J50" s="170"/>
      <c r="K50" s="170"/>
      <c r="L50" s="170"/>
      <c r="M50" s="170"/>
      <c r="N50" s="170"/>
      <c r="O50" s="170"/>
      <c r="P50" s="170"/>
      <c r="Q50" s="170"/>
      <c r="R50" s="170"/>
      <c r="S50" s="172"/>
      <c r="T50" s="146"/>
      <c r="U50" s="104"/>
      <c r="V50" s="104"/>
      <c r="W50" s="104"/>
      <c r="X50" s="104"/>
      <c r="Y50" s="104"/>
      <c r="Z50" s="104"/>
      <c r="AA50" s="104"/>
      <c r="AB50" s="104"/>
      <c r="AC50" s="104"/>
      <c r="AD50" s="104"/>
      <c r="AE50" s="104"/>
      <c r="AF50" s="104"/>
      <c r="AG50" s="104"/>
      <c r="AH50" s="104"/>
      <c r="AI50" s="104"/>
      <c r="AJ50" s="104"/>
      <c r="AK50" s="104"/>
      <c r="AL50" s="147"/>
    </row>
    <row r="51" spans="1:38">
      <c r="A51" s="171"/>
      <c r="B51" s="170"/>
      <c r="C51" s="170"/>
      <c r="D51" s="170"/>
      <c r="E51" s="170"/>
      <c r="F51" s="170"/>
      <c r="G51" s="170"/>
      <c r="H51" s="170"/>
      <c r="I51" s="170"/>
      <c r="J51" s="170"/>
      <c r="K51" s="170"/>
      <c r="L51" s="170"/>
      <c r="M51" s="170"/>
      <c r="N51" s="170"/>
      <c r="O51" s="170"/>
      <c r="P51" s="170"/>
      <c r="Q51" s="170"/>
      <c r="R51" s="170"/>
      <c r="S51" s="172"/>
      <c r="T51" s="146"/>
      <c r="U51" s="104"/>
      <c r="V51" s="104"/>
      <c r="W51" s="104"/>
      <c r="X51" s="104"/>
      <c r="Y51" s="104"/>
      <c r="Z51" s="104"/>
      <c r="AA51" s="104"/>
      <c r="AB51" s="104"/>
      <c r="AC51" s="104"/>
      <c r="AD51" s="104"/>
      <c r="AE51" s="104"/>
      <c r="AF51" s="104"/>
      <c r="AG51" s="104"/>
      <c r="AH51" s="104"/>
      <c r="AI51" s="104"/>
      <c r="AJ51" s="104"/>
      <c r="AK51" s="104"/>
      <c r="AL51" s="147"/>
    </row>
    <row r="52" spans="1:38">
      <c r="A52" s="171"/>
      <c r="B52" s="170"/>
      <c r="C52" s="170"/>
      <c r="D52" s="170"/>
      <c r="E52" s="170"/>
      <c r="F52" s="170"/>
      <c r="G52" s="170"/>
      <c r="H52" s="170"/>
      <c r="I52" s="170"/>
      <c r="J52" s="170"/>
      <c r="K52" s="170"/>
      <c r="L52" s="170"/>
      <c r="M52" s="170"/>
      <c r="N52" s="170"/>
      <c r="O52" s="170"/>
      <c r="P52" s="170"/>
      <c r="Q52" s="170"/>
      <c r="R52" s="170"/>
      <c r="S52" s="172"/>
      <c r="T52" s="146"/>
      <c r="U52" s="104"/>
      <c r="V52" s="104"/>
      <c r="W52" s="104"/>
      <c r="X52" s="104"/>
      <c r="Y52" s="104"/>
      <c r="Z52" s="104"/>
      <c r="AA52" s="104"/>
      <c r="AB52" s="104"/>
      <c r="AC52" s="104"/>
      <c r="AD52" s="104"/>
      <c r="AE52" s="104"/>
      <c r="AF52" s="104"/>
      <c r="AG52" s="104"/>
      <c r="AH52" s="104"/>
      <c r="AI52" s="104"/>
      <c r="AJ52" s="104"/>
      <c r="AK52" s="104"/>
      <c r="AL52" s="147"/>
    </row>
    <row r="53" spans="1:38">
      <c r="A53" s="171"/>
      <c r="B53" s="170"/>
      <c r="C53" s="170"/>
      <c r="D53" s="170"/>
      <c r="E53" s="170"/>
      <c r="F53" s="170"/>
      <c r="G53" s="170"/>
      <c r="H53" s="170"/>
      <c r="I53" s="170"/>
      <c r="J53" s="170"/>
      <c r="K53" s="170"/>
      <c r="L53" s="170"/>
      <c r="M53" s="170"/>
      <c r="N53" s="170"/>
      <c r="O53" s="170"/>
      <c r="P53" s="170"/>
      <c r="Q53" s="170"/>
      <c r="R53" s="170"/>
      <c r="S53" s="172"/>
      <c r="T53" s="146"/>
      <c r="U53" s="104"/>
      <c r="V53" s="104"/>
      <c r="W53" s="104"/>
      <c r="X53" s="104"/>
      <c r="Y53" s="104"/>
      <c r="Z53" s="104"/>
      <c r="AA53" s="104"/>
      <c r="AB53" s="104"/>
      <c r="AC53" s="104"/>
      <c r="AD53" s="104"/>
      <c r="AE53" s="104"/>
      <c r="AF53" s="104"/>
      <c r="AG53" s="104"/>
      <c r="AH53" s="104"/>
      <c r="AI53" s="104"/>
      <c r="AJ53" s="104"/>
      <c r="AK53" s="104"/>
      <c r="AL53" s="147"/>
    </row>
    <row r="54" spans="1:38">
      <c r="A54" s="171"/>
      <c r="B54" s="170"/>
      <c r="C54" s="170"/>
      <c r="D54" s="170"/>
      <c r="E54" s="170"/>
      <c r="F54" s="170"/>
      <c r="G54" s="170"/>
      <c r="H54" s="170"/>
      <c r="I54" s="170"/>
      <c r="J54" s="170"/>
      <c r="K54" s="170"/>
      <c r="L54" s="170"/>
      <c r="M54" s="170"/>
      <c r="N54" s="170"/>
      <c r="O54" s="170"/>
      <c r="P54" s="170"/>
      <c r="Q54" s="170"/>
      <c r="R54" s="170"/>
      <c r="S54" s="172"/>
      <c r="T54" s="146"/>
      <c r="U54" s="104"/>
      <c r="V54" s="104"/>
      <c r="W54" s="104"/>
      <c r="X54" s="104"/>
      <c r="Y54" s="104"/>
      <c r="Z54" s="104"/>
      <c r="AA54" s="104"/>
      <c r="AB54" s="104"/>
      <c r="AC54" s="104"/>
      <c r="AD54" s="104"/>
      <c r="AE54" s="104"/>
      <c r="AF54" s="104"/>
      <c r="AG54" s="104"/>
      <c r="AH54" s="104"/>
      <c r="AI54" s="104"/>
      <c r="AJ54" s="104"/>
      <c r="AK54" s="104"/>
      <c r="AL54" s="147"/>
    </row>
    <row r="55" spans="1:38">
      <c r="A55" s="171"/>
      <c r="B55" s="231"/>
      <c r="C55" s="170"/>
      <c r="D55" s="170"/>
      <c r="E55" s="170"/>
      <c r="F55" s="170"/>
      <c r="G55" s="170"/>
      <c r="H55" s="170"/>
      <c r="I55" s="170"/>
      <c r="J55" s="170"/>
      <c r="K55" s="170"/>
      <c r="L55" s="170"/>
      <c r="M55" s="170"/>
      <c r="N55" s="170"/>
      <c r="O55" s="170"/>
      <c r="P55" s="170"/>
      <c r="Q55" s="170"/>
      <c r="R55" s="170"/>
      <c r="S55" s="172"/>
      <c r="T55" s="146"/>
      <c r="U55" s="104"/>
      <c r="V55" s="104"/>
      <c r="W55" s="104"/>
      <c r="X55" s="104"/>
      <c r="Y55" s="104"/>
      <c r="Z55" s="104"/>
      <c r="AA55" s="104"/>
      <c r="AB55" s="104"/>
      <c r="AC55" s="104"/>
      <c r="AD55" s="104"/>
      <c r="AE55" s="104"/>
      <c r="AF55" s="104"/>
      <c r="AG55" s="104"/>
      <c r="AH55" s="104"/>
      <c r="AI55" s="104"/>
      <c r="AJ55" s="104"/>
      <c r="AK55" s="104"/>
      <c r="AL55" s="147"/>
    </row>
    <row r="56" spans="1:38">
      <c r="A56" s="171"/>
      <c r="B56" s="231"/>
      <c r="C56" s="170"/>
      <c r="D56" s="170"/>
      <c r="E56" s="170"/>
      <c r="F56" s="170"/>
      <c r="G56" s="170"/>
      <c r="H56" s="170"/>
      <c r="I56" s="170"/>
      <c r="J56" s="170"/>
      <c r="K56" s="170"/>
      <c r="L56" s="170"/>
      <c r="M56" s="170"/>
      <c r="N56" s="170"/>
      <c r="O56" s="170"/>
      <c r="P56" s="170"/>
      <c r="Q56" s="170"/>
      <c r="R56" s="170"/>
      <c r="S56" s="172"/>
      <c r="T56" s="146"/>
      <c r="U56" s="104"/>
      <c r="V56" s="104"/>
      <c r="W56" s="104"/>
      <c r="X56" s="104"/>
      <c r="Y56" s="104"/>
      <c r="Z56" s="104"/>
      <c r="AA56" s="104"/>
      <c r="AB56" s="104"/>
      <c r="AC56" s="104"/>
      <c r="AD56" s="104"/>
      <c r="AE56" s="104"/>
      <c r="AF56" s="104"/>
      <c r="AG56" s="104"/>
      <c r="AH56" s="104"/>
      <c r="AI56" s="104"/>
      <c r="AJ56" s="104"/>
      <c r="AK56" s="104"/>
      <c r="AL56" s="147"/>
    </row>
    <row r="57" spans="1:38">
      <c r="A57" s="232"/>
      <c r="B57" s="173"/>
      <c r="C57" s="173"/>
      <c r="D57" s="173"/>
      <c r="E57" s="173"/>
      <c r="F57" s="173"/>
      <c r="G57" s="173"/>
      <c r="H57" s="173"/>
      <c r="I57" s="173"/>
      <c r="J57" s="173"/>
      <c r="K57" s="173"/>
      <c r="L57" s="173"/>
      <c r="M57" s="173"/>
      <c r="N57" s="173"/>
      <c r="O57" s="173"/>
      <c r="P57" s="173"/>
      <c r="Q57" s="173"/>
      <c r="R57" s="173"/>
      <c r="S57" s="174"/>
      <c r="T57" s="148"/>
      <c r="U57" s="149"/>
      <c r="V57" s="149"/>
      <c r="W57" s="149"/>
      <c r="X57" s="149"/>
      <c r="Y57" s="149"/>
      <c r="Z57" s="149"/>
      <c r="AA57" s="149"/>
      <c r="AB57" s="149"/>
      <c r="AC57" s="149"/>
      <c r="AD57" s="149"/>
      <c r="AE57" s="149"/>
      <c r="AF57" s="149"/>
      <c r="AG57" s="149"/>
      <c r="AH57" s="149"/>
      <c r="AI57" s="149"/>
      <c r="AJ57" s="149"/>
      <c r="AK57" s="149"/>
      <c r="AL57" s="150"/>
    </row>
  </sheetData>
  <sheetProtection algorithmName="SHA-512" hashValue="Z+pxbiiFN6sejqN4hUoMSw39hgy+j5ixrucXf01gND7gvAPSQW2NsiktkW2LVzHeyGR8Vjcsad5CqQlAipr54w==" saltValue="pmkr+tiRXk/Nsid+i0Zclg==" spinCount="100000" sheet="1" scenarios="1" insertHyperlinks="0"/>
  <mergeCells count="1">
    <mergeCell ref="A1:S1"/>
  </mergeCells>
  <phoneticPr fontId="0" type="noConversion"/>
  <hyperlinks>
    <hyperlink ref="B18" location="'T3.17.3 IA AI Plate'!A1" display="BACK" xr:uid="{00000000-0004-0000-2E00-000000000000}"/>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M68"/>
  <sheetViews>
    <sheetView showGridLines="0" view="pageBreakPreview" zoomScaleNormal="100" zoomScaleSheetLayoutView="100" workbookViewId="0">
      <selection activeCell="W11" sqref="W11"/>
    </sheetView>
  </sheetViews>
  <sheetFormatPr baseColWidth="10" defaultColWidth="11.42578125" defaultRowHeight="12.75"/>
  <cols>
    <col min="1" max="17" width="5" customWidth="1"/>
    <col min="18" max="19" width="5.5703125" customWidth="1"/>
    <col min="20" max="21" width="5" customWidth="1"/>
    <col min="22" max="22" width="15.7109375" customWidth="1"/>
    <col min="23" max="23" width="11.42578125" style="6" customWidth="1"/>
    <col min="24" max="25" width="15.7109375" customWidth="1"/>
    <col min="26" max="26" width="11.42578125" customWidth="1"/>
    <col min="27" max="27" width="15.7109375" customWidth="1"/>
    <col min="28" max="28" width="11.42578125" customWidth="1"/>
    <col min="29" max="29" width="15.7109375" customWidth="1"/>
    <col min="30" max="39" width="5" customWidth="1"/>
  </cols>
  <sheetData>
    <row r="1" spans="1:39">
      <c r="A1" s="1103" t="str">
        <f>CONCATENATE(Read_Me!A1," FS STRUCTURAL EQUIVALENCY SPREADSHEET (SES) ",Read_Me!B1," - COVER SHEET")</f>
        <v>2024 FS STRUCTURAL EQUIVALENCY SPREADSHEET (SES) V1.1 - COVER SHEET</v>
      </c>
      <c r="B1" s="1103"/>
      <c r="C1" s="1103"/>
      <c r="D1" s="1103"/>
      <c r="E1" s="1103"/>
      <c r="F1" s="1103"/>
      <c r="G1" s="1103"/>
      <c r="H1" s="1103"/>
      <c r="I1" s="1103"/>
      <c r="J1" s="1103"/>
      <c r="K1" s="1103"/>
      <c r="L1" s="1103"/>
      <c r="M1" s="1103"/>
      <c r="N1" s="1103"/>
      <c r="O1" s="1103"/>
      <c r="P1" s="1103"/>
      <c r="Q1" s="1103"/>
      <c r="R1" s="1103"/>
      <c r="S1" s="1103"/>
      <c r="T1" s="318"/>
      <c r="U1" s="318"/>
      <c r="V1" s="316"/>
      <c r="W1" s="376"/>
      <c r="X1" s="316"/>
      <c r="Y1" s="316"/>
      <c r="Z1" s="316"/>
      <c r="AA1" s="316"/>
      <c r="AB1" s="316"/>
      <c r="AC1" s="316"/>
      <c r="AD1" s="318"/>
      <c r="AE1" s="318"/>
      <c r="AF1" s="26"/>
      <c r="AG1" s="26"/>
      <c r="AH1" s="26"/>
      <c r="AI1" s="26"/>
      <c r="AJ1" s="26"/>
      <c r="AK1" s="26"/>
      <c r="AL1" s="26"/>
      <c r="AM1" s="26"/>
    </row>
    <row r="2" spans="1:39" ht="44.25" customHeight="1" thickBot="1">
      <c r="T2" s="318"/>
      <c r="U2" s="318"/>
      <c r="V2" s="594" t="s">
        <v>133</v>
      </c>
      <c r="W2" s="376"/>
      <c r="X2" s="316"/>
      <c r="Y2" s="316"/>
      <c r="Z2" s="316"/>
      <c r="AA2" s="316"/>
      <c r="AB2" s="316"/>
      <c r="AC2" s="316"/>
      <c r="AD2" s="318"/>
      <c r="AE2" s="318"/>
      <c r="AF2" s="26"/>
      <c r="AG2" s="26"/>
      <c r="AH2" s="26"/>
      <c r="AI2" s="26"/>
      <c r="AJ2" s="26"/>
      <c r="AK2" s="26"/>
      <c r="AL2" s="26"/>
      <c r="AM2" s="26"/>
    </row>
    <row r="3" spans="1:39" ht="13.9" customHeight="1">
      <c r="A3" t="s">
        <v>39</v>
      </c>
      <c r="D3" s="1173" t="str">
        <f>IF('Cover Sheet'!D14:J14&gt;0,'Cover Sheet'!D14:J14,"")</f>
        <v/>
      </c>
      <c r="E3" s="1173"/>
      <c r="F3" s="1173"/>
      <c r="G3" s="1173"/>
      <c r="H3" s="1173"/>
      <c r="I3" s="1173"/>
      <c r="J3" s="1173"/>
      <c r="K3" t="s">
        <v>40</v>
      </c>
      <c r="O3" s="1173" t="str">
        <f>IF('Cover Sheet'!O14:S14&gt;0,'Cover Sheet'!O14:S14,"")</f>
        <v/>
      </c>
      <c r="P3" s="1173"/>
      <c r="Q3" s="1173"/>
      <c r="R3" s="1173"/>
      <c r="S3" s="1173"/>
      <c r="T3" s="318"/>
      <c r="U3" s="318"/>
      <c r="V3" s="1177" t="s">
        <v>134</v>
      </c>
      <c r="W3" s="1176" t="s">
        <v>135</v>
      </c>
      <c r="X3" s="1176" t="s">
        <v>136</v>
      </c>
      <c r="Y3" s="1183" t="s">
        <v>137</v>
      </c>
      <c r="Z3" s="1183" t="s">
        <v>138</v>
      </c>
      <c r="AA3" s="1176" t="s">
        <v>139</v>
      </c>
      <c r="AB3" s="1176" t="s">
        <v>140</v>
      </c>
      <c r="AC3" s="1180" t="s">
        <v>141</v>
      </c>
      <c r="AD3" s="318"/>
      <c r="AE3" s="316"/>
      <c r="AF3" s="26"/>
      <c r="AG3" s="26"/>
      <c r="AH3" s="26"/>
      <c r="AI3" s="26"/>
      <c r="AJ3" s="26"/>
      <c r="AK3" s="26"/>
      <c r="AL3" s="26"/>
      <c r="AM3" s="26"/>
    </row>
    <row r="4" spans="1:39" ht="13.9" customHeight="1">
      <c r="T4" s="318"/>
      <c r="U4" s="318"/>
      <c r="V4" s="1178"/>
      <c r="W4" s="1112"/>
      <c r="X4" s="1112"/>
      <c r="Y4" s="1184"/>
      <c r="Z4" s="1184"/>
      <c r="AA4" s="1112"/>
      <c r="AB4" s="1112"/>
      <c r="AC4" s="1181"/>
      <c r="AD4" s="318"/>
      <c r="AE4" s="316"/>
      <c r="AF4" s="26"/>
      <c r="AG4" s="26"/>
      <c r="AH4" s="26"/>
      <c r="AI4" s="26"/>
      <c r="AJ4" s="26"/>
      <c r="AK4" s="26"/>
      <c r="AL4" s="26"/>
      <c r="AM4" s="26"/>
    </row>
    <row r="5" spans="1:39" ht="13.9" customHeight="1">
      <c r="A5" s="1174" t="s">
        <v>142</v>
      </c>
      <c r="B5" s="1174"/>
      <c r="C5" s="1174"/>
      <c r="D5" s="1174"/>
      <c r="E5" s="1174"/>
      <c r="F5" s="1174"/>
      <c r="G5" s="1174"/>
      <c r="H5" s="1174"/>
      <c r="I5" s="1174"/>
      <c r="J5" s="1174"/>
      <c r="K5" s="1174"/>
      <c r="L5" s="1174"/>
      <c r="M5" s="1174"/>
      <c r="N5" s="1174"/>
      <c r="O5" s="1174"/>
      <c r="P5" s="1174"/>
      <c r="Q5" s="1174"/>
      <c r="R5" s="1174"/>
      <c r="S5" s="1174"/>
      <c r="T5" s="318"/>
      <c r="U5" s="318"/>
      <c r="V5" s="1178"/>
      <c r="W5" s="1112"/>
      <c r="X5" s="1112"/>
      <c r="Y5" s="1184"/>
      <c r="Z5" s="1184"/>
      <c r="AA5" s="1112"/>
      <c r="AB5" s="1112"/>
      <c r="AC5" s="1181"/>
      <c r="AD5" s="318"/>
      <c r="AE5" s="316"/>
      <c r="AF5" s="26"/>
      <c r="AG5" s="26"/>
      <c r="AH5" s="26"/>
      <c r="AI5" s="26"/>
      <c r="AJ5" s="26"/>
      <c r="AK5" s="26"/>
      <c r="AL5" s="26"/>
      <c r="AM5" s="26"/>
    </row>
    <row r="6" spans="1:39" ht="13.9" customHeight="1">
      <c r="A6" s="1174"/>
      <c r="B6" s="1174"/>
      <c r="C6" s="1174"/>
      <c r="D6" s="1174"/>
      <c r="E6" s="1174"/>
      <c r="F6" s="1174"/>
      <c r="G6" s="1174"/>
      <c r="H6" s="1174"/>
      <c r="I6" s="1174"/>
      <c r="J6" s="1174"/>
      <c r="K6" s="1174"/>
      <c r="L6" s="1174"/>
      <c r="M6" s="1174"/>
      <c r="N6" s="1174"/>
      <c r="O6" s="1174"/>
      <c r="P6" s="1174"/>
      <c r="Q6" s="1174"/>
      <c r="R6" s="1174"/>
      <c r="S6" s="1174"/>
      <c r="T6" s="318"/>
      <c r="U6" s="26"/>
      <c r="V6" s="1178"/>
      <c r="W6" s="1112"/>
      <c r="X6" s="1112"/>
      <c r="Y6" s="1184"/>
      <c r="Z6" s="1184"/>
      <c r="AA6" s="1112"/>
      <c r="AB6" s="1112"/>
      <c r="AC6" s="1181"/>
      <c r="AD6" s="318"/>
      <c r="AE6" s="316"/>
      <c r="AF6" s="26"/>
      <c r="AG6" s="26"/>
      <c r="AH6" s="26"/>
      <c r="AI6" s="26"/>
      <c r="AJ6" s="26"/>
      <c r="AK6" s="26"/>
      <c r="AL6" s="26"/>
      <c r="AM6" s="26"/>
    </row>
    <row r="7" spans="1:39" ht="13.9" customHeight="1" thickBot="1">
      <c r="A7" s="1174"/>
      <c r="B7" s="1174"/>
      <c r="C7" s="1174"/>
      <c r="D7" s="1174"/>
      <c r="E7" s="1174"/>
      <c r="F7" s="1174"/>
      <c r="G7" s="1174"/>
      <c r="H7" s="1174"/>
      <c r="I7" s="1174"/>
      <c r="J7" s="1174"/>
      <c r="K7" s="1174"/>
      <c r="L7" s="1174"/>
      <c r="M7" s="1174"/>
      <c r="N7" s="1174"/>
      <c r="O7" s="1174"/>
      <c r="P7" s="1174"/>
      <c r="Q7" s="1174"/>
      <c r="R7" s="1174"/>
      <c r="S7" s="1174"/>
      <c r="T7" s="318"/>
      <c r="U7" s="26"/>
      <c r="V7" s="1179"/>
      <c r="W7" s="1113"/>
      <c r="X7" s="1113"/>
      <c r="Y7" s="1185"/>
      <c r="Z7" s="1185"/>
      <c r="AA7" s="1113"/>
      <c r="AB7" s="1113"/>
      <c r="AC7" s="1182"/>
      <c r="AD7" s="318"/>
      <c r="AE7" s="316"/>
      <c r="AF7" s="26"/>
      <c r="AG7" s="26"/>
      <c r="AH7" s="26"/>
      <c r="AI7" s="26"/>
      <c r="AJ7" s="26"/>
      <c r="AK7" s="26"/>
      <c r="AL7" s="26"/>
      <c r="AM7" s="26"/>
    </row>
    <row r="8" spans="1:39" ht="13.9" customHeight="1">
      <c r="A8" s="1174"/>
      <c r="B8" s="1174"/>
      <c r="C8" s="1174"/>
      <c r="D8" s="1174"/>
      <c r="E8" s="1174"/>
      <c r="F8" s="1174"/>
      <c r="G8" s="1174"/>
      <c r="H8" s="1174"/>
      <c r="I8" s="1174"/>
      <c r="J8" s="1174"/>
      <c r="K8" s="1174"/>
      <c r="L8" s="1174"/>
      <c r="M8" s="1174"/>
      <c r="N8" s="1174"/>
      <c r="O8" s="1174"/>
      <c r="P8" s="1174"/>
      <c r="Q8" s="1174"/>
      <c r="R8" s="1174"/>
      <c r="S8" s="1174"/>
      <c r="T8" s="318"/>
      <c r="U8" s="528"/>
      <c r="V8" s="515" t="s">
        <v>143</v>
      </c>
      <c r="W8" s="518">
        <f>'T3.10.5 T3.5 MHoop Brace Spt'!$F$21</f>
        <v>0</v>
      </c>
      <c r="X8" s="519"/>
      <c r="Y8" s="520"/>
      <c r="Z8" s="521">
        <f>'T3.10.5 T3.5 MHoop Brace Spt'!$F$19</f>
        <v>0</v>
      </c>
      <c r="AA8" s="520"/>
      <c r="AB8" s="518">
        <f>'T3.10.5 T3.5 MHoop Brace Spt'!$F$20</f>
        <v>0</v>
      </c>
      <c r="AC8" s="522"/>
      <c r="AD8" s="318"/>
      <c r="AE8" s="316"/>
      <c r="AF8" s="26"/>
      <c r="AG8" s="26"/>
      <c r="AH8" s="26"/>
      <c r="AI8" s="26"/>
      <c r="AJ8" s="26"/>
      <c r="AK8" s="26"/>
      <c r="AL8" s="26"/>
      <c r="AM8" s="26"/>
    </row>
    <row r="9" spans="1:39" ht="13.9" customHeight="1">
      <c r="A9" s="1174"/>
      <c r="B9" s="1174"/>
      <c r="C9" s="1174"/>
      <c r="D9" s="1174"/>
      <c r="E9" s="1174"/>
      <c r="F9" s="1174"/>
      <c r="G9" s="1174"/>
      <c r="H9" s="1174"/>
      <c r="I9" s="1174"/>
      <c r="J9" s="1174"/>
      <c r="K9" s="1174"/>
      <c r="L9" s="1174"/>
      <c r="M9" s="1174"/>
      <c r="N9" s="1174"/>
      <c r="O9" s="1174"/>
      <c r="P9" s="1174"/>
      <c r="Q9" s="1174"/>
      <c r="R9" s="1175"/>
      <c r="S9" s="1175"/>
      <c r="T9" s="318"/>
      <c r="U9" s="529"/>
      <c r="V9" s="515" t="s">
        <v>144</v>
      </c>
      <c r="W9" s="518">
        <f>'T3.11 T3.5 FHoop Bracing'!$F$21</f>
        <v>0</v>
      </c>
      <c r="X9" s="519"/>
      <c r="Y9" s="520"/>
      <c r="Z9" s="521">
        <f>'T3.11 T3.5 FHoop Bracing'!$F$19</f>
        <v>0</v>
      </c>
      <c r="AA9" s="520"/>
      <c r="AB9" s="518">
        <f>'T3.11 T3.5 FHoop Bracing'!$F$20</f>
        <v>0</v>
      </c>
      <c r="AC9" s="522"/>
      <c r="AD9" s="318"/>
      <c r="AE9" s="316"/>
      <c r="AF9" s="26"/>
      <c r="AG9" s="26"/>
      <c r="AH9" s="26"/>
      <c r="AI9" s="26"/>
      <c r="AJ9" s="26"/>
      <c r="AK9" s="26"/>
      <c r="AL9" s="26"/>
      <c r="AM9" s="26"/>
    </row>
    <row r="10" spans="1:39" ht="13.9" customHeight="1">
      <c r="A10" s="735" t="s">
        <v>145</v>
      </c>
      <c r="Q10" s="6"/>
      <c r="R10" s="1172" t="s">
        <v>146</v>
      </c>
      <c r="S10" s="1172"/>
      <c r="T10" s="318"/>
      <c r="U10" s="530"/>
      <c r="V10" s="515" t="s">
        <v>147</v>
      </c>
      <c r="W10" s="518">
        <f>'T3.13 T3.5 Ft Bulkhead'!$F$24</f>
        <v>0</v>
      </c>
      <c r="X10" s="519"/>
      <c r="Y10" s="520"/>
      <c r="Z10" s="521">
        <f>'T3.13 T3.5 Ft Bulkhead'!$F$22</f>
        <v>0</v>
      </c>
      <c r="AA10" s="520"/>
      <c r="AB10" s="518">
        <f>'T3.13 T3.5 Ft Bulkhead'!$F$23</f>
        <v>0</v>
      </c>
      <c r="AC10" s="522"/>
      <c r="AD10" s="318"/>
      <c r="AE10" s="316"/>
      <c r="AF10" s="26"/>
      <c r="AG10" s="26"/>
      <c r="AH10" s="26"/>
      <c r="AI10" s="26"/>
      <c r="AJ10" s="26"/>
      <c r="AK10" s="26"/>
      <c r="AL10" s="26"/>
      <c r="AM10" s="26"/>
    </row>
    <row r="11" spans="1:39" ht="13.9" customHeight="1">
      <c r="Q11" s="6"/>
      <c r="R11" s="1172"/>
      <c r="S11" s="1172"/>
      <c r="T11" s="318"/>
      <c r="U11" s="531"/>
      <c r="V11" s="515" t="s">
        <v>148</v>
      </c>
      <c r="W11" s="518">
        <f>'T3.14 T3.5 FBH Spt Structure'!$I$21</f>
        <v>0</v>
      </c>
      <c r="X11" s="519"/>
      <c r="Y11" s="520"/>
      <c r="Z11" s="521">
        <f>'T3.14 T3.5 FBH Spt Structure'!$I$19</f>
        <v>0</v>
      </c>
      <c r="AA11" s="520"/>
      <c r="AB11" s="518">
        <f>'T3.14 T3.5 FBH Spt Structure'!$I$20</f>
        <v>0</v>
      </c>
      <c r="AC11" s="522"/>
      <c r="AD11" s="318"/>
      <c r="AE11" s="316"/>
      <c r="AF11" s="26"/>
      <c r="AG11" s="26"/>
      <c r="AH11" s="26"/>
      <c r="AI11" s="26"/>
      <c r="AJ11" s="26"/>
      <c r="AK11" s="26"/>
      <c r="AL11" s="26"/>
      <c r="AM11" s="26"/>
    </row>
    <row r="12" spans="1:39" ht="13.9" customHeight="1">
      <c r="A12" s="368" t="s">
        <v>149</v>
      </c>
      <c r="Q12" s="64"/>
      <c r="R12" s="1170" t="s">
        <v>122</v>
      </c>
      <c r="S12" s="1171"/>
      <c r="T12" s="318"/>
      <c r="U12" s="532"/>
      <c r="V12" s="515" t="s">
        <v>150</v>
      </c>
      <c r="W12" s="518">
        <f>'T3.15 T3.5 SIS'!$I$21</f>
        <v>0</v>
      </c>
      <c r="X12" s="519"/>
      <c r="Y12" s="520"/>
      <c r="Z12" s="521">
        <f>'T3.15 T3.5 SIS'!$I$19</f>
        <v>0</v>
      </c>
      <c r="AA12" s="520"/>
      <c r="AB12" s="518">
        <f>'T3.15 T3.5 SIS'!$I$20</f>
        <v>0</v>
      </c>
      <c r="AC12" s="522"/>
      <c r="AD12" s="318"/>
      <c r="AE12" s="316"/>
      <c r="AF12" s="26"/>
      <c r="AG12" s="26"/>
      <c r="AH12" s="26"/>
      <c r="AI12" s="26"/>
      <c r="AJ12" s="26"/>
      <c r="AK12" s="26"/>
      <c r="AL12" s="26"/>
      <c r="AM12" s="26"/>
    </row>
    <row r="13" spans="1:39" ht="13.9" customHeight="1">
      <c r="A13" s="368" t="s">
        <v>151</v>
      </c>
      <c r="Q13" s="64"/>
      <c r="R13" s="1170" t="s">
        <v>122</v>
      </c>
      <c r="S13" s="1171"/>
      <c r="T13" s="318"/>
      <c r="U13" s="533"/>
      <c r="V13" s="515" t="s">
        <v>152</v>
      </c>
      <c r="W13" s="518">
        <f>'T3.15 T3.5 SIS'!$J$21</f>
        <v>0</v>
      </c>
      <c r="X13" s="519"/>
      <c r="Y13" s="520"/>
      <c r="Z13" s="521">
        <f>'T3.15 T3.5 SIS'!$J$19</f>
        <v>0</v>
      </c>
      <c r="AA13" s="520"/>
      <c r="AB13" s="518">
        <f>'T3.15 T3.5 SIS'!$J$20</f>
        <v>0</v>
      </c>
      <c r="AC13" s="522"/>
      <c r="AD13" s="318"/>
      <c r="AE13" s="316"/>
      <c r="AF13" s="26"/>
      <c r="AG13" s="26"/>
      <c r="AH13" s="26"/>
      <c r="AI13" s="26"/>
      <c r="AJ13" s="26"/>
      <c r="AK13" s="26"/>
      <c r="AL13" s="26"/>
      <c r="AM13" s="26"/>
    </row>
    <row r="14" spans="1:39" ht="13.9" customHeight="1">
      <c r="A14" s="368" t="s">
        <v>153</v>
      </c>
      <c r="Q14" s="64"/>
      <c r="R14" s="1170" t="s">
        <v>122</v>
      </c>
      <c r="S14" s="1171"/>
      <c r="T14" s="318"/>
      <c r="U14" s="534"/>
      <c r="V14" s="515" t="s">
        <v>154</v>
      </c>
      <c r="W14" s="518">
        <f>'T4.5 Shoulder Harness Bar'!$F$23</f>
        <v>0</v>
      </c>
      <c r="X14" s="519"/>
      <c r="Y14" s="520"/>
      <c r="Z14" s="521">
        <f>'T4.5 Shoulder Harness Bar'!$F$21</f>
        <v>0</v>
      </c>
      <c r="AA14" s="520"/>
      <c r="AB14" s="518">
        <f>'T4.5 Shoulder Harness Bar'!$F$22</f>
        <v>0</v>
      </c>
      <c r="AC14" s="522"/>
      <c r="AD14" s="318"/>
      <c r="AE14" s="316"/>
      <c r="AF14" s="26"/>
      <c r="AG14" s="26"/>
      <c r="AH14" s="26"/>
      <c r="AI14" s="26"/>
      <c r="AJ14" s="26"/>
      <c r="AK14" s="26"/>
      <c r="AL14" s="26"/>
      <c r="AM14" s="26"/>
    </row>
    <row r="15" spans="1:39" ht="13.9" customHeight="1">
      <c r="A15" s="368" t="s">
        <v>155</v>
      </c>
      <c r="Q15" s="64"/>
      <c r="R15" s="1170" t="s">
        <v>122</v>
      </c>
      <c r="S15" s="1171"/>
      <c r="T15" s="318"/>
      <c r="U15" s="377"/>
      <c r="V15" s="516" t="s">
        <v>156</v>
      </c>
      <c r="W15" s="523"/>
      <c r="X15" s="519"/>
      <c r="Y15" s="520"/>
      <c r="Z15" s="523"/>
      <c r="AA15" s="520"/>
      <c r="AB15" s="523"/>
      <c r="AC15" s="522"/>
      <c r="AD15" s="318"/>
      <c r="AE15" s="316"/>
      <c r="AF15" s="26"/>
      <c r="AG15" s="26"/>
      <c r="AH15" s="26"/>
      <c r="AI15" s="26"/>
      <c r="AJ15" s="26"/>
      <c r="AK15" s="26"/>
      <c r="AL15" s="26"/>
      <c r="AM15" s="26"/>
    </row>
    <row r="16" spans="1:39" ht="13.9" customHeight="1">
      <c r="A16" s="514" t="s">
        <v>157</v>
      </c>
      <c r="Q16" s="64"/>
      <c r="R16" s="1170" t="s">
        <v>122</v>
      </c>
      <c r="S16" s="1171"/>
      <c r="T16" s="318"/>
      <c r="U16" s="377"/>
      <c r="V16" s="516" t="s">
        <v>158</v>
      </c>
      <c r="W16" s="523"/>
      <c r="X16" s="519"/>
      <c r="Y16" s="520"/>
      <c r="Z16" s="523"/>
      <c r="AA16" s="520"/>
      <c r="AB16" s="523"/>
      <c r="AC16" s="522"/>
      <c r="AD16" s="318"/>
      <c r="AE16" s="316"/>
      <c r="AF16" s="26"/>
      <c r="AG16" s="26"/>
      <c r="AH16" s="26"/>
      <c r="AI16" s="26"/>
      <c r="AJ16" s="26"/>
      <c r="AK16" s="26"/>
      <c r="AL16" s="26"/>
      <c r="AM16" s="26"/>
    </row>
    <row r="17" spans="1:39" ht="13.5" customHeight="1">
      <c r="A17" s="514" t="s">
        <v>159</v>
      </c>
      <c r="Q17" s="64"/>
      <c r="R17" s="1170" t="s">
        <v>122</v>
      </c>
      <c r="S17" s="1171"/>
      <c r="T17" s="318"/>
      <c r="U17" s="377"/>
      <c r="V17" s="516" t="s">
        <v>160</v>
      </c>
      <c r="W17" s="523"/>
      <c r="X17" s="519"/>
      <c r="Y17" s="520"/>
      <c r="Z17" s="523"/>
      <c r="AA17" s="520"/>
      <c r="AB17" s="523"/>
      <c r="AC17" s="522"/>
      <c r="AD17" s="318"/>
      <c r="AE17" s="316"/>
      <c r="AF17" s="26"/>
      <c r="AG17" s="26"/>
      <c r="AH17" s="26"/>
      <c r="AI17" s="26"/>
      <c r="AJ17" s="26"/>
      <c r="AK17" s="26"/>
      <c r="AL17" s="26"/>
      <c r="AM17" s="26"/>
    </row>
    <row r="18" spans="1:39" ht="13.5" customHeight="1">
      <c r="A18" s="514" t="s">
        <v>161</v>
      </c>
      <c r="Q18" s="64"/>
      <c r="R18" s="1165" t="s">
        <v>122</v>
      </c>
      <c r="S18" s="1166"/>
      <c r="T18" s="318"/>
      <c r="U18" s="377"/>
      <c r="V18" s="516" t="s">
        <v>162</v>
      </c>
      <c r="W18" s="523"/>
      <c r="X18" s="519"/>
      <c r="Y18" s="520"/>
      <c r="Z18" s="523"/>
      <c r="AA18" s="520"/>
      <c r="AB18" s="523"/>
      <c r="AC18" s="522"/>
      <c r="AD18" s="318"/>
      <c r="AE18" s="316"/>
      <c r="AF18" s="26"/>
      <c r="AG18" s="26"/>
      <c r="AH18" s="26"/>
      <c r="AI18" s="26"/>
      <c r="AJ18" s="26"/>
      <c r="AK18" s="26"/>
      <c r="AL18" s="26"/>
      <c r="AM18" s="26"/>
    </row>
    <row r="19" spans="1:39" ht="37.5" customHeight="1">
      <c r="A19" s="1167" t="s">
        <v>163</v>
      </c>
      <c r="B19" s="1167"/>
      <c r="C19" s="1167"/>
      <c r="D19" s="1167"/>
      <c r="E19" s="1167"/>
      <c r="F19" s="1167"/>
      <c r="G19" s="1167"/>
      <c r="H19" s="1167"/>
      <c r="I19" s="1167"/>
      <c r="J19" s="1167"/>
      <c r="K19" s="1167"/>
      <c r="L19" s="1167"/>
      <c r="M19" s="1167"/>
      <c r="N19" s="1167"/>
      <c r="O19" s="1167"/>
      <c r="P19" s="1167"/>
      <c r="Q19" s="1168"/>
      <c r="R19" s="1169" t="s">
        <v>122</v>
      </c>
      <c r="S19" s="1169"/>
      <c r="T19" s="318"/>
      <c r="U19" s="377"/>
      <c r="V19" s="516" t="s">
        <v>164</v>
      </c>
      <c r="W19" s="523"/>
      <c r="X19" s="519"/>
      <c r="Y19" s="520"/>
      <c r="Z19" s="523"/>
      <c r="AA19" s="520"/>
      <c r="AB19" s="523"/>
      <c r="AC19" s="522"/>
      <c r="AD19" s="318"/>
      <c r="AE19" s="318"/>
      <c r="AF19" s="26"/>
      <c r="AG19" s="26"/>
      <c r="AH19" s="26"/>
      <c r="AI19" s="26"/>
      <c r="AJ19" s="26"/>
      <c r="AK19" s="26"/>
      <c r="AL19" s="26"/>
      <c r="AM19" s="26"/>
    </row>
    <row r="20" spans="1:39" ht="27.75" customHeight="1">
      <c r="A20" s="1167" t="s">
        <v>165</v>
      </c>
      <c r="B20" s="1167"/>
      <c r="C20" s="1167"/>
      <c r="D20" s="1167"/>
      <c r="E20" s="1167"/>
      <c r="F20" s="1167"/>
      <c r="G20" s="1167"/>
      <c r="H20" s="1167"/>
      <c r="I20" s="1167"/>
      <c r="J20" s="1167"/>
      <c r="K20" s="1167"/>
      <c r="L20" s="1167"/>
      <c r="M20" s="1167"/>
      <c r="N20" s="1167"/>
      <c r="O20" s="1167"/>
      <c r="P20" s="1167"/>
      <c r="Q20" s="1168"/>
      <c r="R20" s="1169" t="s">
        <v>122</v>
      </c>
      <c r="S20" s="1169"/>
      <c r="T20" s="26"/>
      <c r="U20" s="377"/>
      <c r="V20" s="516" t="s">
        <v>166</v>
      </c>
      <c r="W20" s="523"/>
      <c r="X20" s="519"/>
      <c r="Y20" s="520"/>
      <c r="Z20" s="523"/>
      <c r="AA20" s="520"/>
      <c r="AB20" s="523"/>
      <c r="AC20" s="522"/>
      <c r="AD20" s="318"/>
      <c r="AE20" s="318"/>
      <c r="AF20" s="26"/>
      <c r="AG20" s="26"/>
      <c r="AH20" s="26"/>
      <c r="AI20" s="26"/>
      <c r="AJ20" s="26"/>
      <c r="AK20" s="26"/>
      <c r="AL20" s="26"/>
      <c r="AM20" s="26"/>
    </row>
    <row r="21" spans="1:39" ht="37.5" customHeight="1">
      <c r="A21" s="1167" t="s">
        <v>167</v>
      </c>
      <c r="B21" s="1167"/>
      <c r="C21" s="1167"/>
      <c r="D21" s="1167"/>
      <c r="E21" s="1167"/>
      <c r="F21" s="1167"/>
      <c r="G21" s="1167"/>
      <c r="H21" s="1167"/>
      <c r="I21" s="1167"/>
      <c r="J21" s="1167"/>
      <c r="K21" s="1167"/>
      <c r="L21" s="1167"/>
      <c r="M21" s="1167"/>
      <c r="N21" s="1167"/>
      <c r="O21" s="1167"/>
      <c r="P21" s="1167"/>
      <c r="Q21" s="1168"/>
      <c r="R21" s="1169" t="s">
        <v>122</v>
      </c>
      <c r="S21" s="1169"/>
      <c r="T21" s="26"/>
      <c r="U21" s="378"/>
      <c r="V21" s="517" t="s">
        <v>168</v>
      </c>
      <c r="W21" s="524"/>
      <c r="X21" s="525"/>
      <c r="Y21" s="526"/>
      <c r="Z21" s="524"/>
      <c r="AA21" s="526"/>
      <c r="AB21" s="524"/>
      <c r="AC21" s="527"/>
      <c r="AD21" s="26"/>
      <c r="AE21" s="26"/>
      <c r="AF21" s="26"/>
      <c r="AG21" s="26"/>
      <c r="AH21" s="26"/>
      <c r="AI21" s="26"/>
      <c r="AJ21" s="26"/>
      <c r="AK21" s="26"/>
      <c r="AL21" s="26"/>
      <c r="AM21" s="26"/>
    </row>
    <row r="22" spans="1:39">
      <c r="A22" s="25"/>
      <c r="B22" s="26"/>
      <c r="C22" s="26"/>
      <c r="D22" s="26"/>
      <c r="E22" s="26"/>
      <c r="F22" s="26"/>
      <c r="G22" s="26"/>
      <c r="H22" s="26"/>
      <c r="I22" s="26"/>
      <c r="J22" s="26"/>
      <c r="K22" s="26"/>
      <c r="L22" s="26"/>
      <c r="M22" s="26"/>
      <c r="N22" s="26"/>
      <c r="O22" s="26"/>
      <c r="P22" s="26"/>
      <c r="Q22" s="26"/>
      <c r="R22" s="26"/>
      <c r="S22" s="27"/>
      <c r="T22" s="25"/>
      <c r="U22" s="26"/>
      <c r="V22" s="26"/>
      <c r="W22" s="23"/>
      <c r="X22" s="26"/>
      <c r="Y22" s="26"/>
      <c r="Z22" s="26"/>
      <c r="AA22" s="26"/>
      <c r="AB22" s="26"/>
      <c r="AC22" s="26"/>
      <c r="AD22" s="26"/>
      <c r="AE22" s="26"/>
      <c r="AF22" s="26"/>
      <c r="AG22" s="26"/>
      <c r="AH22" s="26"/>
      <c r="AI22" s="26"/>
      <c r="AJ22" s="26"/>
      <c r="AK22" s="26"/>
      <c r="AL22" s="26"/>
      <c r="AM22" s="26"/>
    </row>
    <row r="23" spans="1:39">
      <c r="A23" s="294"/>
      <c r="B23" s="215"/>
      <c r="C23" s="215"/>
      <c r="D23" s="215"/>
      <c r="E23" s="215"/>
      <c r="F23" s="215"/>
      <c r="G23" s="215"/>
      <c r="H23" s="215"/>
      <c r="I23" s="215"/>
      <c r="J23" s="215"/>
      <c r="K23" s="215"/>
      <c r="L23" s="215"/>
      <c r="M23" s="215"/>
      <c r="N23" s="215"/>
      <c r="O23" s="215"/>
      <c r="P23" s="215"/>
      <c r="Q23" s="215"/>
      <c r="R23" s="215"/>
      <c r="S23" s="295"/>
      <c r="T23" s="25"/>
      <c r="U23" s="26"/>
      <c r="V23" s="26"/>
      <c r="W23" s="23"/>
      <c r="X23" s="374"/>
      <c r="Y23" s="26"/>
      <c r="Z23" s="26"/>
      <c r="AA23" s="26"/>
      <c r="AB23" s="26"/>
      <c r="AC23" s="26"/>
      <c r="AD23" s="26"/>
      <c r="AE23" s="26"/>
      <c r="AF23" s="26"/>
      <c r="AG23" s="26"/>
      <c r="AH23" s="26"/>
      <c r="AI23" s="26"/>
      <c r="AJ23" s="26"/>
      <c r="AK23" s="26"/>
      <c r="AL23" s="26"/>
      <c r="AM23" s="26"/>
    </row>
    <row r="24" spans="1:39">
      <c r="A24" s="25"/>
      <c r="B24" s="26"/>
      <c r="C24" s="26"/>
      <c r="D24" s="26"/>
      <c r="E24" s="26"/>
      <c r="F24" s="26"/>
      <c r="G24" s="26"/>
      <c r="H24" s="26"/>
      <c r="I24" s="26"/>
      <c r="J24" s="26"/>
      <c r="K24" s="26"/>
      <c r="L24" s="26"/>
      <c r="M24" s="26"/>
      <c r="N24" s="26"/>
      <c r="O24" s="26"/>
      <c r="P24" s="26"/>
      <c r="Q24" s="26"/>
      <c r="R24" s="26"/>
      <c r="S24" s="26"/>
      <c r="T24" s="25"/>
      <c r="U24" s="26"/>
      <c r="V24" s="26"/>
      <c r="W24" s="23"/>
      <c r="X24" s="26"/>
      <c r="Y24" s="26"/>
      <c r="Z24" s="26"/>
      <c r="AA24" s="26"/>
      <c r="AB24" s="26"/>
      <c r="AC24" s="26"/>
      <c r="AD24" s="26"/>
      <c r="AE24" s="26"/>
      <c r="AF24" s="26"/>
      <c r="AG24" s="26"/>
      <c r="AH24" s="26"/>
      <c r="AI24" s="26"/>
      <c r="AJ24" s="26"/>
      <c r="AK24" s="26"/>
      <c r="AL24" s="26"/>
      <c r="AM24" s="26"/>
    </row>
    <row r="25" spans="1:39">
      <c r="A25" s="25"/>
      <c r="B25" s="26"/>
      <c r="C25" s="26"/>
      <c r="D25" s="26"/>
      <c r="E25" s="26"/>
      <c r="F25" s="26"/>
      <c r="G25" s="26"/>
      <c r="H25" s="374"/>
      <c r="I25" s="26"/>
      <c r="J25" s="26"/>
      <c r="K25" s="26"/>
      <c r="L25" s="26"/>
      <c r="M25" s="26"/>
      <c r="N25" s="26"/>
      <c r="O25" s="26"/>
      <c r="P25" s="26"/>
      <c r="Q25" s="26"/>
      <c r="R25" s="26"/>
      <c r="S25" s="26"/>
      <c r="T25" s="25"/>
      <c r="U25" s="26"/>
      <c r="V25" s="26"/>
      <c r="W25" s="23"/>
      <c r="X25" s="26"/>
      <c r="Y25" s="26"/>
      <c r="Z25" s="26"/>
      <c r="AA25" s="26"/>
      <c r="AB25" s="26"/>
      <c r="AC25" s="26"/>
      <c r="AD25" s="26"/>
      <c r="AE25" s="26"/>
      <c r="AF25" s="26"/>
      <c r="AG25" s="26"/>
      <c r="AH25" s="26"/>
      <c r="AI25" s="26"/>
      <c r="AJ25" s="26"/>
      <c r="AK25" s="26"/>
      <c r="AL25" s="26"/>
      <c r="AM25" s="26"/>
    </row>
    <row r="26" spans="1:39">
      <c r="A26" s="25"/>
      <c r="B26" s="26"/>
      <c r="C26" s="26"/>
      <c r="D26" s="26"/>
      <c r="E26" s="26"/>
      <c r="F26" s="26"/>
      <c r="G26" s="26"/>
      <c r="H26" s="26"/>
      <c r="I26" s="26"/>
      <c r="J26" s="26"/>
      <c r="K26" s="26"/>
      <c r="L26" s="26"/>
      <c r="M26" s="26"/>
      <c r="N26" s="26"/>
      <c r="O26" s="26"/>
      <c r="P26" s="26"/>
      <c r="Q26" s="26"/>
      <c r="R26" s="26"/>
      <c r="S26" s="26"/>
      <c r="T26" s="25"/>
      <c r="U26" s="26"/>
      <c r="V26" s="26"/>
      <c r="W26" s="23"/>
      <c r="X26" s="26"/>
      <c r="Y26" s="26"/>
      <c r="Z26" s="26"/>
      <c r="AA26" s="26"/>
      <c r="AB26" s="26"/>
      <c r="AC26" s="26"/>
      <c r="AD26" s="26"/>
      <c r="AE26" s="26"/>
      <c r="AF26" s="26"/>
      <c r="AG26" s="26"/>
      <c r="AH26" s="26"/>
      <c r="AI26" s="26"/>
      <c r="AJ26" s="26"/>
      <c r="AK26" s="26"/>
      <c r="AL26" s="26"/>
      <c r="AM26" s="26"/>
    </row>
    <row r="27" spans="1:39">
      <c r="A27" s="25"/>
      <c r="B27" s="26"/>
      <c r="C27" s="26"/>
      <c r="D27" s="26"/>
      <c r="E27" s="26"/>
      <c r="F27" s="26"/>
      <c r="G27" s="26"/>
      <c r="H27" s="26"/>
      <c r="I27" s="26"/>
      <c r="J27" s="26"/>
      <c r="K27" s="26"/>
      <c r="L27" s="26"/>
      <c r="M27" s="26"/>
      <c r="N27" s="26"/>
      <c r="O27" s="26"/>
      <c r="P27" s="26"/>
      <c r="Q27" s="26"/>
      <c r="R27" s="26"/>
      <c r="S27" s="26"/>
      <c r="T27" s="25"/>
      <c r="U27" s="26"/>
      <c r="V27" s="26"/>
      <c r="W27" s="23"/>
      <c r="X27" s="26"/>
      <c r="Y27" s="26"/>
      <c r="Z27" s="26"/>
      <c r="AA27" s="26"/>
      <c r="AB27" s="26"/>
      <c r="AC27" s="26"/>
      <c r="AD27" s="26"/>
      <c r="AE27" s="26"/>
      <c r="AF27" s="26"/>
      <c r="AG27" s="26"/>
      <c r="AH27" s="26"/>
      <c r="AI27" s="26"/>
      <c r="AJ27" s="26"/>
      <c r="AK27" s="26"/>
      <c r="AL27" s="26"/>
      <c r="AM27" s="26"/>
    </row>
    <row r="28" spans="1:39">
      <c r="A28" s="25"/>
      <c r="B28" s="26"/>
      <c r="C28" s="26"/>
      <c r="D28" s="26"/>
      <c r="E28" s="26"/>
      <c r="F28" s="26"/>
      <c r="G28" s="26"/>
      <c r="H28" s="26"/>
      <c r="I28" s="26"/>
      <c r="J28" s="26"/>
      <c r="K28" s="26"/>
      <c r="L28" s="26"/>
      <c r="M28" s="26"/>
      <c r="N28" s="26"/>
      <c r="O28" s="26"/>
      <c r="P28" s="26"/>
      <c r="Q28" s="26"/>
      <c r="R28" s="26"/>
      <c r="S28" s="26"/>
      <c r="T28" s="25"/>
      <c r="U28" s="26"/>
      <c r="V28" s="26"/>
      <c r="W28" s="23"/>
      <c r="X28" s="26"/>
      <c r="Y28" s="26"/>
      <c r="Z28" s="26"/>
      <c r="AA28" s="26"/>
      <c r="AB28" s="26"/>
      <c r="AC28" s="26"/>
      <c r="AD28" s="26"/>
      <c r="AE28" s="26"/>
      <c r="AF28" s="26"/>
      <c r="AG28" s="26"/>
      <c r="AH28" s="26"/>
      <c r="AI28" s="26"/>
      <c r="AJ28" s="26"/>
      <c r="AK28" s="26"/>
      <c r="AL28" s="26"/>
      <c r="AM28" s="26"/>
    </row>
    <row r="29" spans="1:39">
      <c r="A29" s="25"/>
      <c r="B29" s="26"/>
      <c r="C29" s="26"/>
      <c r="D29" s="26"/>
      <c r="E29" s="26"/>
      <c r="F29" s="26"/>
      <c r="G29" s="26"/>
      <c r="H29" s="26"/>
      <c r="I29" s="26"/>
      <c r="J29" s="26"/>
      <c r="K29" s="26"/>
      <c r="L29" s="26"/>
      <c r="M29" s="26"/>
      <c r="N29" s="26"/>
      <c r="O29" s="26"/>
      <c r="P29" s="26"/>
      <c r="Q29" s="26"/>
      <c r="R29" s="26"/>
      <c r="S29" s="26"/>
      <c r="T29" s="25"/>
      <c r="U29" s="26"/>
      <c r="V29" s="26"/>
      <c r="W29" s="23"/>
      <c r="X29" s="26"/>
      <c r="Y29" s="26"/>
      <c r="Z29" s="26"/>
      <c r="AA29" s="26"/>
      <c r="AB29" s="26"/>
      <c r="AC29" s="26"/>
      <c r="AD29" s="26"/>
      <c r="AE29" s="26"/>
      <c r="AF29" s="26"/>
      <c r="AG29" s="26"/>
      <c r="AH29" s="26"/>
      <c r="AI29" s="26"/>
      <c r="AJ29" s="26"/>
      <c r="AK29" s="26"/>
      <c r="AL29" s="26"/>
      <c r="AM29" s="26"/>
    </row>
    <row r="30" spans="1:39">
      <c r="A30" s="25"/>
      <c r="B30" s="26"/>
      <c r="C30" s="26"/>
      <c r="D30" s="26"/>
      <c r="E30" s="26"/>
      <c r="F30" s="26"/>
      <c r="G30" s="26"/>
      <c r="H30" s="26"/>
      <c r="I30" s="26"/>
      <c r="J30" s="26"/>
      <c r="K30" s="26"/>
      <c r="L30" s="26"/>
      <c r="M30" s="26"/>
      <c r="N30" s="26"/>
      <c r="O30" s="374"/>
      <c r="P30" s="26"/>
      <c r="Q30" s="26"/>
      <c r="R30" s="26"/>
      <c r="S30" s="26"/>
      <c r="T30" s="25"/>
      <c r="U30" s="26"/>
      <c r="V30" s="26"/>
      <c r="W30" s="23"/>
      <c r="X30" s="26"/>
      <c r="Y30" s="26"/>
      <c r="Z30" s="26"/>
      <c r="AA30" s="26"/>
      <c r="AB30" s="26"/>
      <c r="AC30" s="26"/>
      <c r="AD30" s="26"/>
      <c r="AE30" s="26"/>
      <c r="AF30" s="26"/>
      <c r="AG30" s="26"/>
      <c r="AH30" s="26"/>
      <c r="AI30" s="26"/>
      <c r="AJ30" s="26"/>
      <c r="AK30" s="26"/>
      <c r="AL30" s="26"/>
      <c r="AM30" s="26"/>
    </row>
    <row r="31" spans="1:39">
      <c r="A31" s="25"/>
      <c r="B31" s="26"/>
      <c r="C31" s="26"/>
      <c r="D31" s="26"/>
      <c r="E31" s="26"/>
      <c r="F31" s="26"/>
      <c r="G31" s="26"/>
      <c r="H31" s="26"/>
      <c r="I31" s="26"/>
      <c r="J31" s="26"/>
      <c r="K31" s="26"/>
      <c r="L31" s="26"/>
      <c r="M31" s="26"/>
      <c r="N31" s="26"/>
      <c r="O31" s="26"/>
      <c r="P31" s="26"/>
      <c r="Q31" s="26"/>
      <c r="R31" s="26"/>
      <c r="S31" s="26"/>
      <c r="T31" s="25"/>
      <c r="U31" s="26"/>
      <c r="V31" s="26"/>
      <c r="W31" s="23"/>
      <c r="X31" s="26"/>
      <c r="Y31" s="26"/>
      <c r="Z31" s="26"/>
      <c r="AA31" s="26"/>
      <c r="AB31" s="26"/>
      <c r="AC31" s="26"/>
      <c r="AD31" s="26"/>
      <c r="AE31" s="26"/>
      <c r="AF31" s="26"/>
      <c r="AG31" s="26"/>
      <c r="AH31" s="26"/>
      <c r="AI31" s="26"/>
      <c r="AJ31" s="26"/>
      <c r="AK31" s="26"/>
      <c r="AL31" s="26"/>
      <c r="AM31" s="26"/>
    </row>
    <row r="32" spans="1:39">
      <c r="A32" s="25"/>
      <c r="B32" s="26"/>
      <c r="C32" s="26"/>
      <c r="D32" s="26"/>
      <c r="E32" s="26"/>
      <c r="F32" s="26"/>
      <c r="G32" s="26"/>
      <c r="H32" s="26"/>
      <c r="I32" s="26"/>
      <c r="J32" s="26"/>
      <c r="K32" s="26"/>
      <c r="L32" s="26"/>
      <c r="M32" s="26"/>
      <c r="N32" s="26"/>
      <c r="O32" s="26"/>
      <c r="P32" s="26"/>
      <c r="Q32" s="26"/>
      <c r="R32" s="26"/>
      <c r="S32" s="374"/>
      <c r="T32" s="25"/>
      <c r="U32" s="26"/>
      <c r="V32" s="26"/>
      <c r="W32" s="23"/>
      <c r="X32" s="26"/>
      <c r="Y32" s="26"/>
      <c r="Z32" s="26"/>
      <c r="AA32" s="26"/>
      <c r="AB32" s="26"/>
      <c r="AC32" s="26"/>
      <c r="AD32" s="26"/>
      <c r="AE32" s="26"/>
      <c r="AF32" s="26"/>
      <c r="AG32" s="26"/>
      <c r="AH32" s="26"/>
      <c r="AI32" s="26"/>
      <c r="AJ32" s="26"/>
      <c r="AK32" s="26"/>
      <c r="AL32" s="26"/>
      <c r="AM32" s="26"/>
    </row>
    <row r="33" spans="1:39">
      <c r="A33" s="25"/>
      <c r="B33" s="26"/>
      <c r="C33" s="26"/>
      <c r="D33" s="26"/>
      <c r="E33" s="26"/>
      <c r="F33" s="26"/>
      <c r="G33" s="26"/>
      <c r="H33" s="26"/>
      <c r="I33" s="26"/>
      <c r="J33" s="26"/>
      <c r="K33" s="26"/>
      <c r="L33" s="26"/>
      <c r="M33" s="26"/>
      <c r="N33" s="26"/>
      <c r="O33" s="26"/>
      <c r="P33" s="26"/>
      <c r="Q33" s="26"/>
      <c r="R33" s="26"/>
      <c r="S33" s="26"/>
      <c r="T33" s="25"/>
      <c r="U33" s="26"/>
      <c r="V33" s="26"/>
      <c r="W33" s="23"/>
      <c r="X33" s="26"/>
      <c r="Y33" s="26"/>
      <c r="Z33" s="26"/>
      <c r="AA33" s="26"/>
      <c r="AB33" s="26"/>
      <c r="AC33" s="26"/>
      <c r="AD33" s="26"/>
      <c r="AE33" s="26"/>
      <c r="AF33" s="26"/>
      <c r="AG33" s="26"/>
      <c r="AH33" s="26"/>
      <c r="AI33" s="26"/>
      <c r="AJ33" s="26"/>
      <c r="AK33" s="26"/>
      <c r="AL33" s="26"/>
      <c r="AM33" s="26"/>
    </row>
    <row r="34" spans="1:39">
      <c r="A34" s="25"/>
      <c r="B34" s="26"/>
      <c r="C34" s="26"/>
      <c r="D34" s="26"/>
      <c r="E34" s="26"/>
      <c r="F34" s="26"/>
      <c r="G34" s="26"/>
      <c r="H34" s="26"/>
      <c r="I34" s="26"/>
      <c r="J34" s="26"/>
      <c r="K34" s="26"/>
      <c r="L34" s="26"/>
      <c r="M34" s="26"/>
      <c r="N34" s="26"/>
      <c r="O34" s="26"/>
      <c r="P34" s="26"/>
      <c r="Q34" s="26"/>
      <c r="R34" s="26"/>
      <c r="S34" s="26"/>
      <c r="T34" s="25"/>
      <c r="U34" s="26"/>
      <c r="V34" s="26"/>
      <c r="W34" s="23"/>
      <c r="X34" s="26"/>
      <c r="Y34" s="26"/>
      <c r="Z34" s="26"/>
      <c r="AA34" s="26"/>
      <c r="AB34" s="26"/>
      <c r="AC34" s="26"/>
      <c r="AD34" s="26"/>
      <c r="AE34" s="26"/>
      <c r="AF34" s="26"/>
      <c r="AG34" s="26"/>
      <c r="AH34" s="26"/>
      <c r="AI34" s="26"/>
      <c r="AJ34" s="26"/>
      <c r="AK34" s="26"/>
      <c r="AL34" s="26"/>
      <c r="AM34" s="26"/>
    </row>
    <row r="35" spans="1:39">
      <c r="A35" s="25"/>
      <c r="B35" s="26"/>
      <c r="C35" s="26"/>
      <c r="D35" s="26"/>
      <c r="E35" s="26"/>
      <c r="F35" s="26"/>
      <c r="G35" s="26"/>
      <c r="H35" s="26"/>
      <c r="I35" s="26"/>
      <c r="J35" s="26"/>
      <c r="K35" s="26"/>
      <c r="L35" s="26"/>
      <c r="M35" s="26"/>
      <c r="N35" s="26"/>
      <c r="O35" s="26"/>
      <c r="P35" s="26"/>
      <c r="Q35" s="26"/>
      <c r="R35" s="26"/>
      <c r="S35" s="26"/>
      <c r="T35" s="25"/>
      <c r="U35" s="26"/>
      <c r="V35" s="26"/>
      <c r="W35" s="23"/>
      <c r="X35" s="26"/>
      <c r="Y35" s="26"/>
      <c r="Z35" s="26"/>
      <c r="AA35" s="26"/>
      <c r="AB35" s="26"/>
      <c r="AC35" s="26"/>
      <c r="AD35" s="26"/>
      <c r="AE35" s="26"/>
      <c r="AF35" s="26"/>
      <c r="AG35" s="26"/>
      <c r="AH35" s="26"/>
      <c r="AI35" s="26"/>
      <c r="AJ35" s="26"/>
      <c r="AK35" s="26"/>
      <c r="AL35" s="26"/>
      <c r="AM35" s="26"/>
    </row>
    <row r="36" spans="1:39">
      <c r="A36" s="25"/>
      <c r="B36" s="26"/>
      <c r="C36" s="26"/>
      <c r="D36" s="26"/>
      <c r="E36" s="26"/>
      <c r="F36" s="26"/>
      <c r="G36" s="26"/>
      <c r="H36" s="26"/>
      <c r="I36" s="26"/>
      <c r="J36" s="26"/>
      <c r="K36" s="26"/>
      <c r="L36" s="26"/>
      <c r="M36" s="26"/>
      <c r="N36" s="26"/>
      <c r="O36" s="26"/>
      <c r="P36" s="26"/>
      <c r="Q36" s="26"/>
      <c r="R36" s="26"/>
      <c r="S36" s="26"/>
      <c r="T36" s="25"/>
      <c r="U36" s="26"/>
      <c r="V36" s="26"/>
      <c r="W36" s="23"/>
      <c r="X36" s="26"/>
      <c r="Y36" s="26"/>
      <c r="Z36" s="26"/>
      <c r="AA36" s="26"/>
      <c r="AB36" s="26"/>
      <c r="AC36" s="26"/>
      <c r="AD36" s="26"/>
      <c r="AE36" s="26"/>
      <c r="AF36" s="26"/>
      <c r="AG36" s="26"/>
      <c r="AH36" s="26"/>
      <c r="AI36" s="26"/>
      <c r="AJ36" s="26"/>
      <c r="AK36" s="26"/>
      <c r="AL36" s="26"/>
      <c r="AM36" s="26"/>
    </row>
    <row r="37" spans="1:39">
      <c r="A37" s="25"/>
      <c r="B37" s="26"/>
      <c r="C37" s="26"/>
      <c r="D37" s="26"/>
      <c r="E37" s="26"/>
      <c r="F37" s="26"/>
      <c r="G37" s="26"/>
      <c r="H37" s="26"/>
      <c r="I37" s="26"/>
      <c r="J37" s="26"/>
      <c r="K37" s="26"/>
      <c r="L37" s="26"/>
      <c r="M37" s="26"/>
      <c r="N37" s="26"/>
      <c r="O37" s="26"/>
      <c r="P37" s="26"/>
      <c r="Q37" s="26"/>
      <c r="R37" s="26"/>
      <c r="S37" s="26"/>
      <c r="T37" s="25"/>
      <c r="U37" s="26"/>
      <c r="V37" s="26"/>
      <c r="W37" s="23"/>
      <c r="X37" s="26"/>
      <c r="Y37" s="26"/>
      <c r="Z37" s="26"/>
      <c r="AA37" s="26"/>
      <c r="AB37" s="26"/>
      <c r="AC37" s="26"/>
      <c r="AD37" s="26"/>
      <c r="AE37" s="26"/>
      <c r="AF37" s="26"/>
      <c r="AG37" s="26"/>
      <c r="AH37" s="26"/>
      <c r="AI37" s="26"/>
      <c r="AJ37" s="26"/>
      <c r="AK37" s="26"/>
      <c r="AL37" s="26"/>
      <c r="AM37" s="26"/>
    </row>
    <row r="38" spans="1:39">
      <c r="A38" s="25"/>
      <c r="B38" s="26"/>
      <c r="C38" s="26"/>
      <c r="D38" s="26"/>
      <c r="E38" s="26"/>
      <c r="F38" s="26"/>
      <c r="G38" s="26"/>
      <c r="H38" s="26"/>
      <c r="I38" s="26"/>
      <c r="J38" s="26"/>
      <c r="K38" s="26"/>
      <c r="L38" s="26"/>
      <c r="M38" s="26"/>
      <c r="N38" s="26"/>
      <c r="O38" s="26"/>
      <c r="P38" s="26"/>
      <c r="Q38" s="26"/>
      <c r="R38" s="26"/>
      <c r="S38" s="26"/>
      <c r="T38" s="25"/>
      <c r="U38" s="26"/>
      <c r="V38" s="26"/>
      <c r="W38" s="23"/>
      <c r="X38" s="26"/>
      <c r="Y38" s="26"/>
      <c r="Z38" s="26"/>
      <c r="AA38" s="26"/>
      <c r="AB38" s="26"/>
      <c r="AC38" s="26"/>
      <c r="AD38" s="26"/>
      <c r="AE38" s="26"/>
      <c r="AF38" s="26"/>
      <c r="AG38" s="26"/>
      <c r="AH38" s="26"/>
      <c r="AI38" s="26"/>
      <c r="AJ38" s="26"/>
      <c r="AK38" s="26"/>
      <c r="AL38" s="26"/>
      <c r="AM38" s="26"/>
    </row>
    <row r="39" spans="1:39">
      <c r="A39" s="25"/>
      <c r="B39" s="26"/>
      <c r="C39" s="26"/>
      <c r="D39" s="26"/>
      <c r="E39" s="26"/>
      <c r="F39" s="26"/>
      <c r="G39" s="26"/>
      <c r="H39" s="26"/>
      <c r="I39" s="26"/>
      <c r="J39" s="26"/>
      <c r="K39" s="26"/>
      <c r="L39" s="26"/>
      <c r="M39" s="26"/>
      <c r="N39" s="26"/>
      <c r="O39" s="26"/>
      <c r="P39" s="26"/>
      <c r="Q39" s="26"/>
      <c r="R39" s="26"/>
      <c r="S39" s="26"/>
      <c r="T39" s="25"/>
      <c r="U39" s="26"/>
      <c r="V39" s="26"/>
      <c r="W39" s="23"/>
      <c r="X39" s="26"/>
      <c r="Y39" s="26"/>
      <c r="Z39" s="26"/>
      <c r="AA39" s="26"/>
      <c r="AB39" s="26"/>
      <c r="AC39" s="26"/>
      <c r="AD39" s="26"/>
      <c r="AE39" s="26"/>
      <c r="AF39" s="26"/>
      <c r="AG39" s="26"/>
      <c r="AH39" s="26"/>
      <c r="AI39" s="26"/>
      <c r="AJ39" s="26"/>
      <c r="AK39" s="26"/>
      <c r="AL39" s="26"/>
      <c r="AM39" s="26"/>
    </row>
    <row r="40" spans="1:39">
      <c r="A40" s="25"/>
      <c r="B40" s="26"/>
      <c r="C40" s="26"/>
      <c r="D40" s="26"/>
      <c r="E40" s="26"/>
      <c r="F40" s="26"/>
      <c r="G40" s="26"/>
      <c r="H40" s="26"/>
      <c r="I40" s="26"/>
      <c r="J40" s="26"/>
      <c r="K40" s="26"/>
      <c r="L40" s="26"/>
      <c r="M40" s="26"/>
      <c r="N40" s="26"/>
      <c r="O40" s="26"/>
      <c r="P40" s="26"/>
      <c r="Q40" s="26"/>
      <c r="R40" s="26"/>
      <c r="S40" s="26"/>
      <c r="T40" s="25"/>
      <c r="U40" s="26"/>
      <c r="V40" s="26"/>
      <c r="W40" s="23"/>
      <c r="X40" s="26"/>
      <c r="Y40" s="26"/>
      <c r="Z40" s="26"/>
      <c r="AA40" s="26"/>
      <c r="AB40" s="26"/>
      <c r="AC40" s="26"/>
      <c r="AD40" s="26"/>
      <c r="AE40" s="26"/>
      <c r="AF40" s="26"/>
      <c r="AG40" s="26"/>
      <c r="AH40" s="26"/>
      <c r="AI40" s="26"/>
      <c r="AJ40" s="26"/>
      <c r="AK40" s="26"/>
      <c r="AL40" s="26"/>
      <c r="AM40" s="26"/>
    </row>
    <row r="41" spans="1:39">
      <c r="A41" s="25"/>
      <c r="B41" s="26"/>
      <c r="C41" s="26"/>
      <c r="D41" s="26"/>
      <c r="E41" s="26"/>
      <c r="F41" s="26"/>
      <c r="G41" s="26"/>
      <c r="H41" s="26"/>
      <c r="I41" s="26"/>
      <c r="J41" s="26"/>
      <c r="K41" s="26"/>
      <c r="L41" s="26"/>
      <c r="M41" s="26"/>
      <c r="N41" s="26"/>
      <c r="O41" s="26"/>
      <c r="P41" s="26"/>
      <c r="Q41" s="26"/>
      <c r="R41" s="26"/>
      <c r="S41" s="26"/>
      <c r="T41" s="25"/>
      <c r="U41" s="26"/>
      <c r="V41" s="26"/>
      <c r="W41" s="23"/>
      <c r="X41" s="26"/>
      <c r="Y41" s="26"/>
      <c r="Z41" s="26"/>
      <c r="AA41" s="26"/>
      <c r="AB41" s="26"/>
      <c r="AC41" s="26"/>
      <c r="AD41" s="26"/>
      <c r="AE41" s="26"/>
      <c r="AF41" s="26"/>
      <c r="AG41" s="26"/>
      <c r="AH41" s="26"/>
      <c r="AI41" s="26"/>
      <c r="AJ41" s="26"/>
      <c r="AK41" s="26"/>
      <c r="AL41" s="26"/>
      <c r="AM41" s="26"/>
    </row>
    <row r="42" spans="1:39">
      <c r="A42" s="25"/>
      <c r="B42" s="26"/>
      <c r="C42" s="26"/>
      <c r="D42" s="26"/>
      <c r="E42" s="26"/>
      <c r="F42" s="26"/>
      <c r="G42" s="26"/>
      <c r="H42" s="26"/>
      <c r="I42" s="26"/>
      <c r="J42" s="26"/>
      <c r="K42" s="26"/>
      <c r="L42" s="26"/>
      <c r="M42" s="26"/>
      <c r="N42" s="26"/>
      <c r="O42" s="26"/>
      <c r="P42" s="26"/>
      <c r="Q42" s="26"/>
      <c r="R42" s="26"/>
      <c r="S42" s="26"/>
      <c r="T42" s="25"/>
      <c r="U42" s="26"/>
      <c r="V42" s="26"/>
      <c r="W42" s="23"/>
      <c r="X42" s="26"/>
      <c r="Y42" s="26"/>
      <c r="Z42" s="26"/>
      <c r="AA42" s="26"/>
      <c r="AB42" s="26"/>
      <c r="AC42" s="26"/>
      <c r="AD42" s="26"/>
      <c r="AE42" s="26"/>
      <c r="AF42" s="26"/>
      <c r="AG42" s="26"/>
      <c r="AH42" s="26"/>
      <c r="AI42" s="26"/>
      <c r="AJ42" s="26"/>
      <c r="AK42" s="26"/>
      <c r="AL42" s="26"/>
      <c r="AM42" s="26"/>
    </row>
    <row r="43" spans="1:39">
      <c r="A43" s="25"/>
      <c r="B43" s="26"/>
      <c r="C43" s="26"/>
      <c r="D43" s="26"/>
      <c r="E43" s="26"/>
      <c r="F43" s="26"/>
      <c r="G43" s="26"/>
      <c r="H43" s="26"/>
      <c r="I43" s="26"/>
      <c r="J43" s="26"/>
      <c r="K43" s="26"/>
      <c r="L43" s="26"/>
      <c r="M43" s="26"/>
      <c r="N43" s="26"/>
      <c r="O43" s="26"/>
      <c r="P43" s="26"/>
      <c r="Q43" s="26"/>
      <c r="R43" s="26"/>
      <c r="S43" s="26"/>
      <c r="T43" s="25"/>
      <c r="U43" s="26"/>
      <c r="V43" s="26"/>
      <c r="W43" s="23"/>
      <c r="X43" s="26"/>
      <c r="Y43" s="26"/>
      <c r="Z43" s="26"/>
      <c r="AA43" s="26"/>
      <c r="AB43" s="26"/>
      <c r="AC43" s="26"/>
      <c r="AD43" s="26"/>
      <c r="AE43" s="26"/>
      <c r="AF43" s="26"/>
      <c r="AG43" s="26"/>
      <c r="AH43" s="26"/>
      <c r="AI43" s="26"/>
      <c r="AJ43" s="26"/>
      <c r="AK43" s="26"/>
      <c r="AL43" s="26"/>
      <c r="AM43" s="26"/>
    </row>
    <row r="44" spans="1:39">
      <c r="A44" s="25"/>
      <c r="B44" s="26"/>
      <c r="C44" s="26"/>
      <c r="D44" s="26"/>
      <c r="E44" s="26"/>
      <c r="F44" s="26"/>
      <c r="G44" s="26"/>
      <c r="H44" s="26"/>
      <c r="I44" s="26"/>
      <c r="J44" s="26"/>
      <c r="K44" s="26"/>
      <c r="L44" s="26"/>
      <c r="M44" s="26"/>
      <c r="N44" s="26"/>
      <c r="O44" s="26"/>
      <c r="P44" s="26"/>
      <c r="Q44" s="26"/>
      <c r="R44" s="26"/>
      <c r="S44" s="26"/>
      <c r="T44" s="25"/>
      <c r="U44" s="26"/>
      <c r="V44" s="26"/>
      <c r="W44" s="23"/>
      <c r="X44" s="26"/>
      <c r="Y44" s="26"/>
      <c r="Z44" s="26"/>
      <c r="AA44" s="26"/>
      <c r="AB44" s="26"/>
      <c r="AC44" s="26"/>
      <c r="AD44" s="26"/>
      <c r="AE44" s="26"/>
      <c r="AF44" s="26"/>
      <c r="AG44" s="26"/>
      <c r="AH44" s="26"/>
      <c r="AI44" s="26"/>
      <c r="AJ44" s="26"/>
      <c r="AK44" s="26"/>
      <c r="AL44" s="26"/>
      <c r="AM44" s="26"/>
    </row>
    <row r="45" spans="1:39">
      <c r="A45" s="25"/>
      <c r="B45" s="26"/>
      <c r="C45" s="26"/>
      <c r="D45" s="26"/>
      <c r="E45" s="26"/>
      <c r="F45" s="26"/>
      <c r="G45" s="26"/>
      <c r="H45" s="26"/>
      <c r="I45" s="26"/>
      <c r="J45" s="26"/>
      <c r="K45" s="26"/>
      <c r="L45" s="26"/>
      <c r="M45" s="26"/>
      <c r="N45" s="26"/>
      <c r="O45" s="26"/>
      <c r="P45" s="26"/>
      <c r="Q45" s="26"/>
      <c r="R45" s="26"/>
      <c r="S45" s="26"/>
      <c r="T45" s="25"/>
      <c r="U45" s="26"/>
      <c r="V45" s="26"/>
      <c r="W45" s="23"/>
      <c r="X45" s="26"/>
      <c r="Y45" s="26"/>
      <c r="Z45" s="26"/>
      <c r="AA45" s="26"/>
      <c r="AB45" s="26"/>
      <c r="AC45" s="26"/>
      <c r="AD45" s="26"/>
      <c r="AE45" s="26"/>
      <c r="AF45" s="26"/>
      <c r="AG45" s="26"/>
      <c r="AH45" s="26"/>
      <c r="AI45" s="26"/>
      <c r="AJ45" s="26"/>
      <c r="AK45" s="26"/>
      <c r="AL45" s="26"/>
      <c r="AM45" s="26"/>
    </row>
    <row r="46" spans="1:39">
      <c r="A46" s="25"/>
      <c r="B46" s="26"/>
      <c r="C46" s="26"/>
      <c r="D46" s="26"/>
      <c r="E46" s="26"/>
      <c r="F46" s="26"/>
      <c r="G46" s="26"/>
      <c r="H46" s="26"/>
      <c r="I46" s="26"/>
      <c r="J46" s="26"/>
      <c r="K46" s="26"/>
      <c r="L46" s="26"/>
      <c r="M46" s="26"/>
      <c r="N46" s="26"/>
      <c r="O46" s="26"/>
      <c r="P46" s="26"/>
      <c r="Q46" s="26"/>
      <c r="R46" s="26"/>
      <c r="S46" s="26"/>
      <c r="T46" s="25"/>
      <c r="U46" s="26"/>
      <c r="V46" s="26"/>
      <c r="W46" s="23"/>
      <c r="X46" s="26"/>
      <c r="Y46" s="26"/>
      <c r="Z46" s="26"/>
      <c r="AA46" s="26"/>
      <c r="AB46" s="26"/>
      <c r="AC46" s="26"/>
      <c r="AD46" s="26"/>
      <c r="AE46" s="26"/>
      <c r="AF46" s="26"/>
      <c r="AG46" s="26"/>
      <c r="AH46" s="26"/>
      <c r="AI46" s="26"/>
      <c r="AJ46" s="26"/>
      <c r="AK46" s="26"/>
      <c r="AL46" s="26"/>
      <c r="AM46" s="26"/>
    </row>
    <row r="47" spans="1:39">
      <c r="A47" s="25"/>
      <c r="B47" s="26"/>
      <c r="C47" s="26"/>
      <c r="D47" s="26"/>
      <c r="E47" s="26"/>
      <c r="F47" s="26"/>
      <c r="G47" s="26"/>
      <c r="H47" s="26"/>
      <c r="I47" s="26"/>
      <c r="J47" s="26"/>
      <c r="K47" s="26"/>
      <c r="L47" s="26"/>
      <c r="M47" s="26"/>
      <c r="N47" s="26"/>
      <c r="O47" s="26"/>
      <c r="P47" s="26"/>
      <c r="Q47" s="26"/>
      <c r="R47" s="26"/>
      <c r="S47" s="26"/>
      <c r="T47" s="25"/>
      <c r="U47" s="26"/>
      <c r="V47" s="26"/>
      <c r="W47" s="23"/>
      <c r="X47" s="26"/>
      <c r="Y47" s="26"/>
      <c r="Z47" s="26"/>
      <c r="AA47" s="26"/>
      <c r="AB47" s="26"/>
      <c r="AC47" s="26"/>
      <c r="AD47" s="26"/>
      <c r="AE47" s="26"/>
      <c r="AF47" s="26"/>
      <c r="AG47" s="26"/>
      <c r="AH47" s="26"/>
      <c r="AI47" s="26"/>
      <c r="AJ47" s="26"/>
      <c r="AK47" s="26"/>
      <c r="AL47" s="26"/>
      <c r="AM47" s="26"/>
    </row>
    <row r="48" spans="1:39">
      <c r="A48" s="25"/>
      <c r="B48" s="26"/>
      <c r="C48" s="26"/>
      <c r="D48" s="26"/>
      <c r="E48" s="26"/>
      <c r="F48" s="26"/>
      <c r="G48" s="26"/>
      <c r="H48" s="26"/>
      <c r="I48" s="26"/>
      <c r="J48" s="26"/>
      <c r="K48" s="26"/>
      <c r="L48" s="26"/>
      <c r="M48" s="26"/>
      <c r="N48" s="26"/>
      <c r="O48" s="26"/>
      <c r="P48" s="26"/>
      <c r="Q48" s="26"/>
      <c r="R48" s="26"/>
      <c r="S48" s="26"/>
      <c r="T48" s="25"/>
      <c r="U48" s="26"/>
      <c r="V48" s="26"/>
      <c r="W48" s="23"/>
      <c r="X48" s="26"/>
      <c r="Y48" s="26"/>
      <c r="Z48" s="26"/>
      <c r="AA48" s="26"/>
      <c r="AB48" s="26"/>
      <c r="AC48" s="26"/>
      <c r="AD48" s="26"/>
      <c r="AE48" s="26"/>
      <c r="AF48" s="26"/>
      <c r="AG48" s="26"/>
      <c r="AH48" s="26"/>
      <c r="AI48" s="26"/>
      <c r="AJ48" s="26"/>
      <c r="AK48" s="26"/>
      <c r="AL48" s="26"/>
      <c r="AM48" s="26"/>
    </row>
    <row r="49" spans="1:39">
      <c r="A49" s="25"/>
      <c r="B49" s="26"/>
      <c r="C49" s="26"/>
      <c r="D49" s="26"/>
      <c r="E49" s="26"/>
      <c r="F49" s="26"/>
      <c r="G49" s="26"/>
      <c r="H49" s="26"/>
      <c r="I49" s="26"/>
      <c r="J49" s="26"/>
      <c r="K49" s="26"/>
      <c r="L49" s="26"/>
      <c r="M49" s="26"/>
      <c r="N49" s="26"/>
      <c r="O49" s="26"/>
      <c r="P49" s="26"/>
      <c r="Q49" s="26"/>
      <c r="R49" s="26"/>
      <c r="S49" s="26"/>
      <c r="T49" s="25"/>
      <c r="U49" s="26"/>
      <c r="V49" s="26"/>
      <c r="W49" s="23"/>
      <c r="X49" s="26"/>
      <c r="Y49" s="26"/>
      <c r="Z49" s="26"/>
      <c r="AA49" s="26"/>
      <c r="AB49" s="26"/>
      <c r="AC49" s="26"/>
      <c r="AD49" s="26"/>
      <c r="AE49" s="26"/>
      <c r="AF49" s="26"/>
      <c r="AG49" s="26"/>
      <c r="AH49" s="26"/>
      <c r="AI49" s="26"/>
      <c r="AJ49" s="26"/>
      <c r="AK49" s="26"/>
      <c r="AL49" s="26"/>
      <c r="AM49" s="26"/>
    </row>
    <row r="50" spans="1:39">
      <c r="A50" s="25"/>
      <c r="B50" s="26"/>
      <c r="C50" s="26"/>
      <c r="D50" s="26"/>
      <c r="E50" s="26"/>
      <c r="F50" s="26"/>
      <c r="G50" s="26"/>
      <c r="H50" s="26"/>
      <c r="I50" s="26"/>
      <c r="J50" s="26"/>
      <c r="K50" s="26"/>
      <c r="L50" s="26"/>
      <c r="M50" s="26"/>
      <c r="N50" s="26"/>
      <c r="O50" s="26"/>
      <c r="P50" s="26"/>
      <c r="Q50" s="26"/>
      <c r="R50" s="26"/>
      <c r="S50" s="26"/>
      <c r="T50" s="25"/>
      <c r="U50" s="26"/>
      <c r="V50" s="26"/>
      <c r="W50" s="23"/>
      <c r="X50" s="26"/>
      <c r="Y50" s="26"/>
      <c r="Z50" s="26"/>
      <c r="AA50" s="26"/>
      <c r="AB50" s="26"/>
      <c r="AC50" s="26"/>
      <c r="AD50" s="26"/>
      <c r="AE50" s="26"/>
      <c r="AF50" s="26"/>
      <c r="AG50" s="26"/>
      <c r="AH50" s="26"/>
      <c r="AI50" s="26"/>
      <c r="AJ50" s="26"/>
      <c r="AK50" s="26"/>
      <c r="AL50" s="26"/>
      <c r="AM50" s="26"/>
    </row>
    <row r="51" spans="1:39">
      <c r="A51" s="25"/>
      <c r="B51" s="26"/>
      <c r="C51" s="26"/>
      <c r="D51" s="26"/>
      <c r="E51" s="26"/>
      <c r="F51" s="26"/>
      <c r="G51" s="26"/>
      <c r="H51" s="26"/>
      <c r="I51" s="26"/>
      <c r="J51" s="26"/>
      <c r="K51" s="26"/>
      <c r="L51" s="26"/>
      <c r="M51" s="26"/>
      <c r="N51" s="26"/>
      <c r="O51" s="26"/>
      <c r="P51" s="26"/>
      <c r="Q51" s="26"/>
      <c r="R51" s="26"/>
      <c r="S51" s="26"/>
      <c r="T51" s="25"/>
      <c r="U51" s="26"/>
      <c r="V51" s="26"/>
      <c r="W51" s="23"/>
      <c r="X51" s="26"/>
      <c r="Y51" s="26"/>
      <c r="Z51" s="26"/>
      <c r="AA51" s="26"/>
      <c r="AB51" s="26"/>
      <c r="AC51" s="26"/>
      <c r="AD51" s="26"/>
      <c r="AE51" s="26"/>
      <c r="AF51" s="26"/>
      <c r="AG51" s="26"/>
      <c r="AH51" s="26"/>
      <c r="AI51" s="26"/>
      <c r="AJ51" s="26"/>
      <c r="AK51" s="26"/>
      <c r="AL51" s="26"/>
      <c r="AM51" s="26"/>
    </row>
    <row r="52" spans="1:39">
      <c r="A52" s="25"/>
      <c r="B52" s="26"/>
      <c r="C52" s="26"/>
      <c r="D52" s="26"/>
      <c r="E52" s="26"/>
      <c r="F52" s="26"/>
      <c r="G52" s="26"/>
      <c r="H52" s="26"/>
      <c r="I52" s="26"/>
      <c r="J52" s="26"/>
      <c r="K52" s="26"/>
      <c r="L52" s="26"/>
      <c r="M52" s="26"/>
      <c r="N52" s="26"/>
      <c r="O52" s="26"/>
      <c r="P52" s="26"/>
      <c r="Q52" s="26"/>
      <c r="R52" s="26"/>
      <c r="S52" s="26"/>
      <c r="T52" s="25"/>
      <c r="U52" s="26"/>
      <c r="V52" s="26"/>
      <c r="W52" s="23"/>
      <c r="X52" s="26"/>
      <c r="Y52" s="26"/>
      <c r="Z52" s="26"/>
      <c r="AA52" s="26"/>
      <c r="AB52" s="26"/>
      <c r="AC52" s="26"/>
      <c r="AD52" s="26"/>
      <c r="AE52" s="26"/>
      <c r="AF52" s="26"/>
      <c r="AG52" s="26"/>
      <c r="AH52" s="26"/>
      <c r="AI52" s="26"/>
      <c r="AJ52" s="26"/>
      <c r="AK52" s="26"/>
      <c r="AL52" s="26"/>
      <c r="AM52" s="26"/>
    </row>
    <row r="53" spans="1:39">
      <c r="A53" s="25"/>
      <c r="B53" s="26"/>
      <c r="C53" s="26"/>
      <c r="D53" s="26"/>
      <c r="E53" s="26"/>
      <c r="F53" s="26"/>
      <c r="G53" s="26"/>
      <c r="H53" s="26"/>
      <c r="I53" s="26"/>
      <c r="J53" s="26"/>
      <c r="K53" s="26"/>
      <c r="L53" s="26"/>
      <c r="M53" s="26"/>
      <c r="N53" s="26"/>
      <c r="O53" s="26"/>
      <c r="P53" s="26"/>
      <c r="Q53" s="26"/>
      <c r="R53" s="26"/>
      <c r="S53" s="26"/>
      <c r="T53" s="25"/>
      <c r="U53" s="26"/>
      <c r="V53" s="26"/>
      <c r="W53" s="23"/>
      <c r="X53" s="26"/>
      <c r="Y53" s="26"/>
      <c r="Z53" s="26"/>
      <c r="AA53" s="26"/>
      <c r="AB53" s="26"/>
      <c r="AC53" s="26"/>
      <c r="AD53" s="26"/>
      <c r="AE53" s="26"/>
      <c r="AF53" s="26"/>
      <c r="AG53" s="26"/>
      <c r="AH53" s="26"/>
      <c r="AI53" s="26"/>
      <c r="AJ53" s="26"/>
      <c r="AK53" s="26"/>
      <c r="AL53" s="26"/>
      <c r="AM53" s="26"/>
    </row>
    <row r="54" spans="1:39">
      <c r="A54" s="25"/>
      <c r="B54" s="26"/>
      <c r="C54" s="26"/>
      <c r="D54" s="26"/>
      <c r="E54" s="26"/>
      <c r="F54" s="26"/>
      <c r="G54" s="26"/>
      <c r="H54" s="26"/>
      <c r="I54" s="26"/>
      <c r="J54" s="26"/>
      <c r="K54" s="26"/>
      <c r="L54" s="26"/>
      <c r="M54" s="26"/>
      <c r="N54" s="26"/>
      <c r="O54" s="26"/>
      <c r="P54" s="26"/>
      <c r="Q54" s="26"/>
      <c r="R54" s="26"/>
      <c r="S54" s="26"/>
      <c r="T54" s="25"/>
      <c r="U54" s="26"/>
      <c r="V54" s="26"/>
      <c r="W54" s="23"/>
      <c r="X54" s="26"/>
      <c r="Y54" s="26"/>
      <c r="Z54" s="26"/>
      <c r="AA54" s="26"/>
      <c r="AB54" s="26"/>
      <c r="AC54" s="26"/>
      <c r="AD54" s="26"/>
      <c r="AE54" s="26"/>
      <c r="AF54" s="26"/>
      <c r="AG54" s="26"/>
      <c r="AH54" s="26"/>
      <c r="AI54" s="26"/>
      <c r="AJ54" s="26"/>
      <c r="AK54" s="26"/>
      <c r="AL54" s="26"/>
      <c r="AM54" s="26"/>
    </row>
    <row r="55" spans="1:39">
      <c r="A55" s="25"/>
      <c r="B55" s="26"/>
      <c r="C55" s="26"/>
      <c r="D55" s="26"/>
      <c r="E55" s="26"/>
      <c r="F55" s="26"/>
      <c r="G55" s="26"/>
      <c r="H55" s="26"/>
      <c r="I55" s="26"/>
      <c r="J55" s="26"/>
      <c r="K55" s="26"/>
      <c r="L55" s="26"/>
      <c r="M55" s="26"/>
      <c r="N55" s="26"/>
      <c r="O55" s="26"/>
      <c r="P55" s="26"/>
      <c r="Q55" s="26"/>
      <c r="R55" s="26"/>
      <c r="S55" s="26"/>
      <c r="T55" s="25"/>
      <c r="U55" s="26"/>
      <c r="V55" s="26"/>
      <c r="W55" s="23"/>
      <c r="X55" s="26"/>
      <c r="Y55" s="26"/>
      <c r="Z55" s="26"/>
      <c r="AA55" s="26"/>
      <c r="AB55" s="26"/>
      <c r="AC55" s="26"/>
      <c r="AD55" s="26"/>
      <c r="AE55" s="26"/>
      <c r="AF55" s="26"/>
      <c r="AG55" s="26"/>
      <c r="AH55" s="26"/>
      <c r="AI55" s="26"/>
      <c r="AJ55" s="26"/>
      <c r="AK55" s="26"/>
      <c r="AL55" s="26"/>
      <c r="AM55" s="26"/>
    </row>
    <row r="56" spans="1:39">
      <c r="A56" s="25"/>
      <c r="B56" s="26"/>
      <c r="C56" s="26"/>
      <c r="D56" s="26"/>
      <c r="E56" s="26"/>
      <c r="F56" s="26"/>
      <c r="G56" s="26"/>
      <c r="H56" s="26"/>
      <c r="I56" s="26"/>
      <c r="J56" s="26"/>
      <c r="K56" s="26"/>
      <c r="L56" s="26"/>
      <c r="M56" s="26"/>
      <c r="N56" s="26"/>
      <c r="O56" s="26"/>
      <c r="P56" s="26"/>
      <c r="Q56" s="26"/>
      <c r="R56" s="26"/>
      <c r="S56" s="26"/>
      <c r="T56" s="25"/>
      <c r="U56" s="26"/>
      <c r="V56" s="26"/>
      <c r="W56" s="23"/>
      <c r="X56" s="26"/>
      <c r="Y56" s="26"/>
      <c r="Z56" s="26"/>
      <c r="AA56" s="26"/>
      <c r="AB56" s="26"/>
      <c r="AC56" s="26"/>
      <c r="AD56" s="26"/>
      <c r="AE56" s="26"/>
      <c r="AF56" s="26"/>
      <c r="AG56" s="26"/>
      <c r="AH56" s="26"/>
      <c r="AI56" s="26"/>
      <c r="AJ56" s="26"/>
      <c r="AK56" s="26"/>
      <c r="AL56" s="26"/>
      <c r="AM56" s="26"/>
    </row>
    <row r="57" spans="1:39">
      <c r="A57" s="25"/>
      <c r="B57" s="26"/>
      <c r="C57" s="26"/>
      <c r="D57" s="26"/>
      <c r="E57" s="26"/>
      <c r="F57" s="26"/>
      <c r="G57" s="26"/>
      <c r="H57" s="26"/>
      <c r="I57" s="26"/>
      <c r="J57" s="26"/>
      <c r="K57" s="26"/>
      <c r="L57" s="26"/>
      <c r="M57" s="26"/>
      <c r="N57" s="26"/>
      <c r="O57" s="26"/>
      <c r="P57" s="26"/>
      <c r="Q57" s="26"/>
      <c r="R57" s="26"/>
      <c r="S57" s="26"/>
      <c r="T57" s="25"/>
      <c r="U57" s="26"/>
      <c r="V57" s="26"/>
      <c r="W57" s="23"/>
      <c r="X57" s="26"/>
      <c r="Y57" s="26"/>
      <c r="Z57" s="26"/>
      <c r="AA57" s="26"/>
      <c r="AB57" s="26"/>
      <c r="AC57" s="26"/>
      <c r="AD57" s="26"/>
      <c r="AE57" s="26"/>
      <c r="AF57" s="26"/>
      <c r="AG57" s="26"/>
      <c r="AH57" s="26"/>
      <c r="AI57" s="26"/>
      <c r="AJ57" s="26"/>
      <c r="AK57" s="26"/>
      <c r="AL57" s="26"/>
      <c r="AM57" s="26"/>
    </row>
    <row r="58" spans="1:39">
      <c r="A58" s="25"/>
      <c r="B58" s="26"/>
      <c r="C58" s="26"/>
      <c r="D58" s="26"/>
      <c r="E58" s="26"/>
      <c r="F58" s="26"/>
      <c r="G58" s="26"/>
      <c r="H58" s="26"/>
      <c r="I58" s="26"/>
      <c r="J58" s="26"/>
      <c r="K58" s="26"/>
      <c r="L58" s="26"/>
      <c r="M58" s="26"/>
      <c r="N58" s="26"/>
      <c r="O58" s="26"/>
      <c r="P58" s="26"/>
      <c r="Q58" s="26"/>
      <c r="R58" s="26"/>
      <c r="S58" s="26"/>
      <c r="T58" s="25"/>
      <c r="U58" s="26"/>
      <c r="V58" s="26"/>
      <c r="W58" s="23"/>
      <c r="X58" s="26"/>
      <c r="Y58" s="26"/>
      <c r="Z58" s="26"/>
      <c r="AA58" s="26"/>
      <c r="AB58" s="26"/>
      <c r="AC58" s="26"/>
      <c r="AD58" s="26"/>
      <c r="AE58" s="26"/>
      <c r="AF58" s="26"/>
      <c r="AG58" s="26"/>
      <c r="AH58" s="26"/>
      <c r="AI58" s="26"/>
      <c r="AJ58" s="26"/>
      <c r="AK58" s="26"/>
      <c r="AL58" s="26"/>
      <c r="AM58" s="26"/>
    </row>
    <row r="59" spans="1:39">
      <c r="A59" s="25"/>
      <c r="B59" s="26"/>
      <c r="C59" s="26"/>
      <c r="D59" s="26"/>
      <c r="E59" s="26"/>
      <c r="F59" s="26"/>
      <c r="G59" s="26"/>
      <c r="H59" s="26"/>
      <c r="I59" s="26"/>
      <c r="J59" s="26"/>
      <c r="K59" s="26"/>
      <c r="L59" s="26"/>
      <c r="M59" s="26"/>
      <c r="N59" s="26"/>
      <c r="O59" s="26"/>
      <c r="P59" s="26"/>
      <c r="Q59" s="26"/>
      <c r="R59" s="26"/>
      <c r="S59" s="26"/>
      <c r="T59" s="25"/>
      <c r="U59" s="26"/>
      <c r="V59" s="26"/>
      <c r="W59" s="23"/>
      <c r="X59" s="26"/>
      <c r="Y59" s="26"/>
      <c r="Z59" s="26"/>
      <c r="AA59" s="26"/>
      <c r="AB59" s="26"/>
      <c r="AC59" s="26"/>
      <c r="AD59" s="26"/>
      <c r="AE59" s="26"/>
      <c r="AF59" s="26"/>
      <c r="AG59" s="26"/>
      <c r="AH59" s="26"/>
      <c r="AI59" s="26"/>
      <c r="AJ59" s="26"/>
      <c r="AK59" s="26"/>
      <c r="AL59" s="26"/>
      <c r="AM59" s="26"/>
    </row>
    <row r="60" spans="1:39">
      <c r="A60" s="25"/>
      <c r="B60" s="26"/>
      <c r="C60" s="26"/>
      <c r="D60" s="26"/>
      <c r="E60" s="26"/>
      <c r="F60" s="26"/>
      <c r="G60" s="26"/>
      <c r="H60" s="26"/>
      <c r="I60" s="26"/>
      <c r="J60" s="26"/>
      <c r="K60" s="26"/>
      <c r="L60" s="26"/>
      <c r="M60" s="26"/>
      <c r="N60" s="26"/>
      <c r="O60" s="26"/>
      <c r="P60" s="26"/>
      <c r="Q60" s="26"/>
      <c r="R60" s="26"/>
      <c r="S60" s="26"/>
      <c r="T60" s="25"/>
      <c r="U60" s="26"/>
      <c r="V60" s="26"/>
      <c r="W60" s="23"/>
      <c r="X60" s="26"/>
      <c r="Y60" s="26"/>
      <c r="Z60" s="26"/>
      <c r="AA60" s="26"/>
      <c r="AB60" s="26"/>
      <c r="AC60" s="26"/>
      <c r="AD60" s="26"/>
      <c r="AE60" s="26"/>
      <c r="AF60" s="26"/>
      <c r="AG60" s="26"/>
      <c r="AH60" s="26"/>
      <c r="AI60" s="26"/>
      <c r="AJ60" s="26"/>
      <c r="AK60" s="26"/>
      <c r="AL60" s="26"/>
      <c r="AM60" s="26"/>
    </row>
    <row r="61" spans="1:39">
      <c r="A61" s="25"/>
      <c r="B61" s="26"/>
      <c r="C61" s="26"/>
      <c r="D61" s="26"/>
      <c r="E61" s="26"/>
      <c r="F61" s="26"/>
      <c r="G61" s="26"/>
      <c r="H61" s="26"/>
      <c r="I61" s="26"/>
      <c r="J61" s="26"/>
      <c r="K61" s="26"/>
      <c r="L61" s="26"/>
      <c r="M61" s="26"/>
      <c r="N61" s="26"/>
      <c r="O61" s="26"/>
      <c r="P61" s="26"/>
      <c r="Q61" s="26"/>
      <c r="R61" s="26"/>
      <c r="S61" s="26"/>
      <c r="T61" s="25"/>
      <c r="U61" s="26"/>
      <c r="V61" s="26"/>
      <c r="W61" s="23"/>
      <c r="X61" s="26"/>
      <c r="Y61" s="26"/>
      <c r="Z61" s="26"/>
      <c r="AA61" s="26"/>
      <c r="AB61" s="26"/>
      <c r="AC61" s="26"/>
      <c r="AD61" s="26"/>
      <c r="AE61" s="26"/>
      <c r="AF61" s="26"/>
      <c r="AG61" s="26"/>
      <c r="AH61" s="26"/>
      <c r="AI61" s="26"/>
      <c r="AJ61" s="26"/>
      <c r="AK61" s="26"/>
      <c r="AL61" s="26"/>
      <c r="AM61" s="26"/>
    </row>
    <row r="62" spans="1:39">
      <c r="A62" s="25"/>
      <c r="B62" s="26"/>
      <c r="C62" s="26"/>
      <c r="D62" s="26"/>
      <c r="E62" s="26"/>
      <c r="F62" s="26"/>
      <c r="G62" s="26"/>
      <c r="H62" s="26"/>
      <c r="I62" s="26"/>
      <c r="J62" s="26"/>
      <c r="K62" s="26"/>
      <c r="L62" s="26"/>
      <c r="M62" s="26"/>
      <c r="N62" s="26"/>
      <c r="O62" s="26"/>
      <c r="P62" s="26"/>
      <c r="Q62" s="26"/>
      <c r="R62" s="26"/>
      <c r="S62" s="26"/>
      <c r="T62" s="25"/>
      <c r="U62" s="26"/>
      <c r="V62" s="26"/>
      <c r="W62" s="23"/>
      <c r="X62" s="26"/>
      <c r="Y62" s="26"/>
      <c r="Z62" s="26"/>
      <c r="AA62" s="26"/>
      <c r="AB62" s="26"/>
      <c r="AC62" s="26"/>
      <c r="AD62" s="26"/>
      <c r="AE62" s="26"/>
      <c r="AF62" s="26"/>
      <c r="AG62" s="26"/>
      <c r="AH62" s="26"/>
      <c r="AI62" s="26"/>
      <c r="AJ62" s="26"/>
      <c r="AK62" s="26"/>
      <c r="AL62" s="26"/>
      <c r="AM62" s="26"/>
    </row>
    <row r="63" spans="1:39">
      <c r="A63" s="25"/>
      <c r="B63" s="26"/>
      <c r="C63" s="26"/>
      <c r="D63" s="26"/>
      <c r="E63" s="26"/>
      <c r="F63" s="26"/>
      <c r="G63" s="26"/>
      <c r="H63" s="26"/>
      <c r="I63" s="26"/>
      <c r="J63" s="26"/>
      <c r="K63" s="26"/>
      <c r="L63" s="26"/>
      <c r="M63" s="26"/>
      <c r="N63" s="26"/>
      <c r="O63" s="26"/>
      <c r="P63" s="26"/>
      <c r="Q63" s="26"/>
      <c r="R63" s="26"/>
      <c r="S63" s="26"/>
      <c r="T63" s="25"/>
      <c r="U63" s="26"/>
      <c r="V63" s="26"/>
      <c r="W63" s="23"/>
      <c r="X63" s="26"/>
      <c r="Y63" s="26"/>
      <c r="Z63" s="26"/>
      <c r="AA63" s="26"/>
      <c r="AB63" s="26"/>
      <c r="AC63" s="26"/>
      <c r="AD63" s="26"/>
      <c r="AE63" s="26"/>
      <c r="AF63" s="26"/>
      <c r="AG63" s="26"/>
      <c r="AH63" s="26"/>
      <c r="AI63" s="26"/>
      <c r="AJ63" s="26"/>
      <c r="AK63" s="26"/>
      <c r="AL63" s="26"/>
      <c r="AM63" s="26"/>
    </row>
    <row r="64" spans="1:39">
      <c r="A64" s="25"/>
      <c r="B64" s="26"/>
      <c r="C64" s="26"/>
      <c r="D64" s="26"/>
      <c r="E64" s="26"/>
      <c r="F64" s="26"/>
      <c r="G64" s="26"/>
      <c r="H64" s="26"/>
      <c r="I64" s="26"/>
      <c r="J64" s="26"/>
      <c r="K64" s="26"/>
      <c r="L64" s="26"/>
      <c r="M64" s="26"/>
      <c r="N64" s="26"/>
      <c r="O64" s="26"/>
      <c r="P64" s="26"/>
      <c r="Q64" s="26"/>
      <c r="R64" s="26"/>
      <c r="S64" s="26"/>
      <c r="T64" s="25"/>
      <c r="U64" s="26"/>
      <c r="V64" s="26"/>
      <c r="W64" s="23"/>
      <c r="X64" s="26"/>
      <c r="Y64" s="26"/>
      <c r="Z64" s="26"/>
      <c r="AA64" s="26"/>
      <c r="AB64" s="26"/>
      <c r="AC64" s="26"/>
      <c r="AD64" s="26"/>
      <c r="AE64" s="26"/>
      <c r="AF64" s="26"/>
      <c r="AG64" s="26"/>
      <c r="AH64" s="26"/>
      <c r="AI64" s="26"/>
      <c r="AJ64" s="26"/>
      <c r="AK64" s="26"/>
      <c r="AL64" s="26"/>
      <c r="AM64" s="26"/>
    </row>
    <row r="65" spans="1:39">
      <c r="A65" s="25"/>
      <c r="B65" s="26"/>
      <c r="C65" s="26"/>
      <c r="D65" s="26"/>
      <c r="E65" s="26"/>
      <c r="F65" s="26"/>
      <c r="G65" s="26"/>
      <c r="H65" s="26"/>
      <c r="I65" s="26"/>
      <c r="J65" s="26"/>
      <c r="K65" s="26"/>
      <c r="L65" s="26"/>
      <c r="M65" s="26"/>
      <c r="N65" s="26"/>
      <c r="O65" s="26"/>
      <c r="P65" s="26"/>
      <c r="Q65" s="26"/>
      <c r="R65" s="26"/>
      <c r="S65" s="26"/>
      <c r="T65" s="25"/>
      <c r="U65" s="26"/>
      <c r="V65" s="26"/>
      <c r="W65" s="23"/>
      <c r="X65" s="26"/>
      <c r="Y65" s="26"/>
      <c r="Z65" s="26"/>
      <c r="AA65" s="26"/>
      <c r="AB65" s="26"/>
      <c r="AC65" s="26"/>
      <c r="AD65" s="26"/>
      <c r="AE65" s="26"/>
      <c r="AF65" s="26"/>
      <c r="AG65" s="26"/>
      <c r="AH65" s="26"/>
      <c r="AI65" s="26"/>
      <c r="AJ65" s="26"/>
      <c r="AK65" s="26"/>
      <c r="AL65" s="26"/>
      <c r="AM65" s="26"/>
    </row>
    <row r="66" spans="1:39">
      <c r="A66" s="25"/>
      <c r="B66" s="26"/>
      <c r="C66" s="26"/>
      <c r="D66" s="26"/>
      <c r="E66" s="26"/>
      <c r="F66" s="26"/>
      <c r="G66" s="26"/>
      <c r="H66" s="26"/>
      <c r="I66" s="26"/>
      <c r="J66" s="26"/>
      <c r="K66" s="26"/>
      <c r="L66" s="26"/>
      <c r="M66" s="26"/>
      <c r="N66" s="26"/>
      <c r="O66" s="26"/>
      <c r="P66" s="26"/>
      <c r="Q66" s="26"/>
      <c r="R66" s="26"/>
      <c r="S66" s="26"/>
      <c r="T66" s="25"/>
      <c r="U66" s="26"/>
      <c r="V66" s="26"/>
      <c r="W66" s="23"/>
      <c r="X66" s="26"/>
      <c r="Y66" s="26"/>
      <c r="Z66" s="26"/>
      <c r="AA66" s="26"/>
      <c r="AB66" s="26"/>
      <c r="AC66" s="26"/>
      <c r="AD66" s="26"/>
      <c r="AE66" s="26"/>
      <c r="AF66" s="26"/>
      <c r="AG66" s="26"/>
      <c r="AH66" s="26"/>
      <c r="AI66" s="26"/>
      <c r="AJ66" s="26"/>
      <c r="AK66" s="26"/>
      <c r="AL66" s="26"/>
      <c r="AM66" s="26"/>
    </row>
    <row r="67" spans="1:39">
      <c r="A67" s="25"/>
      <c r="B67" s="26"/>
      <c r="C67" s="26"/>
      <c r="D67" s="26"/>
      <c r="E67" s="26"/>
      <c r="F67" s="26"/>
      <c r="G67" s="26"/>
      <c r="H67" s="26"/>
      <c r="I67" s="26"/>
      <c r="J67" s="26"/>
      <c r="K67" s="26"/>
      <c r="L67" s="26"/>
      <c r="M67" s="26"/>
      <c r="N67" s="26"/>
      <c r="O67" s="26"/>
      <c r="P67" s="374"/>
      <c r="Q67" s="26"/>
      <c r="R67" s="26"/>
      <c r="S67" s="374"/>
      <c r="T67" s="25"/>
      <c r="U67" s="26"/>
      <c r="V67" s="26"/>
      <c r="W67" s="23"/>
      <c r="X67" s="26"/>
      <c r="Y67" s="26"/>
      <c r="Z67" s="26"/>
      <c r="AA67" s="26"/>
      <c r="AB67" s="26"/>
      <c r="AC67" s="26"/>
      <c r="AD67" s="26"/>
      <c r="AF67" s="26"/>
      <c r="AG67" s="26"/>
      <c r="AH67" s="26"/>
      <c r="AI67" s="26"/>
      <c r="AJ67" s="26"/>
      <c r="AK67" s="26"/>
      <c r="AL67" s="26"/>
      <c r="AM67" s="26"/>
    </row>
    <row r="68" spans="1:39">
      <c r="A68" s="33"/>
      <c r="B68" s="31"/>
      <c r="C68" s="31"/>
      <c r="D68" s="31"/>
      <c r="E68" s="31"/>
      <c r="F68" s="31"/>
      <c r="G68" s="31"/>
      <c r="H68" s="31"/>
      <c r="I68" s="31"/>
      <c r="J68" s="31"/>
      <c r="K68" s="31"/>
      <c r="L68" s="31"/>
      <c r="M68" s="31"/>
      <c r="N68" s="31"/>
      <c r="O68" s="31"/>
      <c r="P68" s="31"/>
      <c r="Q68" s="31"/>
      <c r="R68" s="31"/>
      <c r="S68" s="386"/>
      <c r="T68" s="33"/>
      <c r="U68" s="31"/>
      <c r="V68" s="31"/>
      <c r="W68" s="30"/>
      <c r="X68" s="31"/>
      <c r="Y68" s="31"/>
      <c r="Z68" s="31"/>
      <c r="AA68" s="31"/>
      <c r="AB68" s="31"/>
      <c r="AC68" s="31"/>
      <c r="AD68" s="31"/>
      <c r="AF68" s="26"/>
      <c r="AG68" s="26"/>
      <c r="AH68" s="26"/>
      <c r="AI68" s="26"/>
      <c r="AJ68" s="26"/>
      <c r="AK68" s="26"/>
      <c r="AL68" s="26"/>
      <c r="AM68" s="26"/>
    </row>
  </sheetData>
  <sheetProtection algorithmName="SHA-512" hashValue="SHSNAiLkbELaFmHCz8xZxiSJXBpLxK/gcwXGp0+79ElQ4UjCn5s4TGNOjFq9JwooRMJ6B8PbGgunbbJeqLWdiQ==" saltValue="upQNSzm875EnOL+broMMRA==" spinCount="100000" sheet="1" scenarios="1" insertHyperlinks="0"/>
  <protectedRanges>
    <protectedRange sqref="W15:W21 X8:Y21 Z15:Z21 AA8:AA21 AB15:AB21 AC8:AC21 A22:AD68 R12:S21" name="Range1"/>
    <protectedRange sqref="W15:W21 X8:Y21 Z15:Z21 AA8:AA21 AB15:AB21 AC8:AC21 A22:AD68 U15:U21 R12:S21" name="Bereich2"/>
  </protectedRanges>
  <mergeCells count="26">
    <mergeCell ref="X3:X7"/>
    <mergeCell ref="W3:W7"/>
    <mergeCell ref="V3:V7"/>
    <mergeCell ref="AC3:AC7"/>
    <mergeCell ref="AB3:AB7"/>
    <mergeCell ref="AA3:AA7"/>
    <mergeCell ref="Z3:Z7"/>
    <mergeCell ref="Y3:Y7"/>
    <mergeCell ref="R10:S11"/>
    <mergeCell ref="R12:S12"/>
    <mergeCell ref="A1:S1"/>
    <mergeCell ref="D3:J3"/>
    <mergeCell ref="O3:S3"/>
    <mergeCell ref="A5:S9"/>
    <mergeCell ref="R13:S13"/>
    <mergeCell ref="R14:S14"/>
    <mergeCell ref="R15:S15"/>
    <mergeCell ref="R16:S16"/>
    <mergeCell ref="R17:S17"/>
    <mergeCell ref="R18:S18"/>
    <mergeCell ref="A19:Q19"/>
    <mergeCell ref="A20:Q20"/>
    <mergeCell ref="A21:Q21"/>
    <mergeCell ref="R19:S19"/>
    <mergeCell ref="R20:S20"/>
    <mergeCell ref="R21:S21"/>
  </mergeCells>
  <phoneticPr fontId="2" type="noConversion"/>
  <conditionalFormatting sqref="R12:R21">
    <cfRule type="cellIs" dxfId="560" priority="17" operator="equal">
      <formula>"yes"</formula>
    </cfRule>
  </conditionalFormatting>
  <conditionalFormatting sqref="R12:R21">
    <cfRule type="cellIs" dxfId="559" priority="2" operator="equal">
      <formula>"No"</formula>
    </cfRule>
  </conditionalFormatting>
  <conditionalFormatting sqref="R12:S21">
    <cfRule type="cellIs" dxfId="558" priority="1" operator="equal">
      <formula>"N/A"</formula>
    </cfRule>
  </conditionalFormatting>
  <dataValidations count="2">
    <dataValidation type="list" allowBlank="1" showInputMessage="1" showErrorMessage="1" sqref="R12:R18" xr:uid="{59BE002B-AD91-47BF-B199-43D32B5BBF7A}">
      <formula1>"No,Yes"</formula1>
    </dataValidation>
    <dataValidation type="list" allowBlank="1" showInputMessage="1" showErrorMessage="1" sqref="R19:S21" xr:uid="{A38819FB-D452-4FD9-B6CF-D6F76E902066}">
      <formula1>"No,N/A,Yes"</formula1>
    </dataValidation>
  </dataValidations>
  <pageMargins left="0.39370078740157483" right="0.39370078740157483" top="0.39370078740157483" bottom="0.39370078740157483" header="0.51181102362204722" footer="0.51181102362204722"/>
  <pageSetup paperSize="9" scale="75" fitToHeight="0" orientation="portrait" r:id="rId1"/>
  <headerFooter alignWithMargins="0"/>
  <colBreaks count="1" manualBreakCount="1">
    <brk id="19" max="65" man="1"/>
  </colBreaks>
  <ignoredErrors>
    <ignoredError sqref="D3 O3" unlockedFormula="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pageSetUpPr fitToPage="1"/>
  </sheetPr>
  <dimension ref="A1:AL54"/>
  <sheetViews>
    <sheetView showGridLines="0" view="pageBreakPreview" zoomScaleNormal="100" zoomScaleSheetLayoutView="100" workbookViewId="0">
      <selection sqref="A1:S1"/>
    </sheetView>
  </sheetViews>
  <sheetFormatPr baseColWidth="10" defaultColWidth="11.42578125" defaultRowHeight="12.75"/>
  <cols>
    <col min="1" max="1" width="5" customWidth="1"/>
    <col min="2" max="2" width="5.85546875" customWidth="1"/>
    <col min="3" max="38" width="5" customWidth="1"/>
  </cols>
  <sheetData>
    <row r="1" spans="1:38">
      <c r="A1" s="1103" t="s">
        <v>840</v>
      </c>
      <c r="B1" s="1103"/>
      <c r="C1" s="1103"/>
      <c r="D1" s="1103"/>
      <c r="E1" s="1103"/>
      <c r="F1" s="1103"/>
      <c r="G1" s="1103"/>
      <c r="H1" s="1103"/>
      <c r="I1" s="1103"/>
      <c r="J1" s="1103"/>
      <c r="K1" s="1103"/>
      <c r="L1" s="1103"/>
      <c r="M1" s="1103"/>
      <c r="N1" s="1103"/>
      <c r="O1" s="1103"/>
      <c r="P1" s="1103"/>
      <c r="Q1" s="1103"/>
      <c r="R1" s="1103"/>
      <c r="S1" s="1103"/>
      <c r="T1" s="151"/>
      <c r="U1" s="152"/>
      <c r="V1" s="152"/>
      <c r="W1" s="152"/>
      <c r="X1" s="152"/>
      <c r="Y1" s="152"/>
      <c r="Z1" s="152"/>
      <c r="AA1" s="152"/>
      <c r="AB1" s="152"/>
      <c r="AC1" s="152"/>
      <c r="AD1" s="152"/>
      <c r="AE1" s="152"/>
      <c r="AF1" s="152"/>
      <c r="AG1" s="152"/>
      <c r="AH1" s="152"/>
      <c r="AI1" s="152"/>
      <c r="AJ1" s="152"/>
      <c r="AK1" s="152"/>
      <c r="AL1" s="153"/>
    </row>
    <row r="2" spans="1:38">
      <c r="A2" s="228"/>
      <c r="B2" s="229"/>
      <c r="C2" s="229"/>
      <c r="D2" s="229"/>
      <c r="E2" s="229"/>
      <c r="F2" s="229"/>
      <c r="G2" s="229"/>
      <c r="H2" s="229"/>
      <c r="I2" s="229"/>
      <c r="J2" s="229"/>
      <c r="K2" s="229"/>
      <c r="L2" s="229"/>
      <c r="M2" s="229"/>
      <c r="N2" s="229"/>
      <c r="O2" s="229"/>
      <c r="P2" s="229"/>
      <c r="Q2" s="229"/>
      <c r="R2" s="229"/>
      <c r="S2" s="230"/>
      <c r="T2" s="146"/>
      <c r="U2" s="104"/>
      <c r="V2" s="104"/>
      <c r="W2" s="104"/>
      <c r="X2" s="104"/>
      <c r="Y2" s="104"/>
      <c r="Z2" s="104"/>
      <c r="AA2" s="104"/>
      <c r="AB2" s="104"/>
      <c r="AC2" s="104"/>
      <c r="AD2" s="104"/>
      <c r="AE2" s="104"/>
      <c r="AF2" s="104"/>
      <c r="AG2" s="104"/>
      <c r="AH2" s="104"/>
      <c r="AI2" s="104"/>
      <c r="AJ2" s="104"/>
      <c r="AK2" s="104"/>
      <c r="AL2" s="147"/>
    </row>
    <row r="3" spans="1:38">
      <c r="A3" s="171"/>
      <c r="B3" s="231" t="s">
        <v>841</v>
      </c>
      <c r="C3" s="170"/>
      <c r="D3" s="170"/>
      <c r="E3" s="170"/>
      <c r="F3" s="170"/>
      <c r="G3" s="170"/>
      <c r="H3" s="170"/>
      <c r="I3" s="170"/>
      <c r="J3" s="170"/>
      <c r="K3" s="170"/>
      <c r="L3" s="170"/>
      <c r="M3" s="170"/>
      <c r="N3" s="170"/>
      <c r="O3" s="170"/>
      <c r="P3" s="170"/>
      <c r="Q3" s="170"/>
      <c r="R3" s="170"/>
      <c r="S3" s="172"/>
      <c r="T3" s="146"/>
      <c r="U3" s="156"/>
      <c r="V3" s="104"/>
      <c r="W3" s="104"/>
      <c r="X3" s="104"/>
      <c r="Y3" s="104"/>
      <c r="Z3" s="104"/>
      <c r="AA3" s="104"/>
      <c r="AB3" s="104"/>
      <c r="AC3" s="104"/>
      <c r="AD3" s="104"/>
      <c r="AE3" s="104"/>
      <c r="AF3" s="104"/>
      <c r="AG3" s="104"/>
      <c r="AH3" s="104"/>
      <c r="AI3" s="104"/>
      <c r="AJ3" s="104"/>
      <c r="AK3" s="104"/>
      <c r="AL3" s="147"/>
    </row>
    <row r="4" spans="1:38">
      <c r="A4" s="171"/>
      <c r="B4" s="231"/>
      <c r="C4" s="170"/>
      <c r="D4" s="170"/>
      <c r="E4" s="170"/>
      <c r="F4" s="170"/>
      <c r="G4" s="170"/>
      <c r="H4" s="170"/>
      <c r="I4" s="170"/>
      <c r="J4" s="170"/>
      <c r="K4" s="170"/>
      <c r="L4" s="170"/>
      <c r="M4" s="170"/>
      <c r="N4" s="170"/>
      <c r="O4" s="170"/>
      <c r="P4" s="170"/>
      <c r="Q4" s="170"/>
      <c r="R4" s="170"/>
      <c r="S4" s="172"/>
      <c r="T4" s="146"/>
      <c r="U4" s="156"/>
      <c r="V4" s="104"/>
      <c r="W4" s="104"/>
      <c r="X4" s="104"/>
      <c r="Y4" s="104"/>
      <c r="Z4" s="104"/>
      <c r="AA4" s="104"/>
      <c r="AB4" s="104"/>
      <c r="AC4" s="104"/>
      <c r="AD4" s="104"/>
      <c r="AE4" s="104"/>
      <c r="AF4" s="104"/>
      <c r="AG4" s="104"/>
      <c r="AH4" s="104"/>
      <c r="AI4" s="104"/>
      <c r="AJ4" s="104"/>
      <c r="AK4" s="104"/>
      <c r="AL4" s="147"/>
    </row>
    <row r="5" spans="1:38">
      <c r="A5" s="171"/>
      <c r="B5" s="236" t="s">
        <v>842</v>
      </c>
      <c r="C5" s="170"/>
      <c r="D5" s="170"/>
      <c r="E5" s="170"/>
      <c r="F5" s="170"/>
      <c r="G5" s="170"/>
      <c r="H5" s="170"/>
      <c r="I5" s="170"/>
      <c r="J5" s="170"/>
      <c r="K5" s="170"/>
      <c r="L5" s="170"/>
      <c r="M5" s="170"/>
      <c r="N5" s="170"/>
      <c r="O5" s="170"/>
      <c r="P5" s="170"/>
      <c r="Q5" s="170"/>
      <c r="R5" s="170"/>
      <c r="S5" s="172"/>
      <c r="T5" s="146"/>
      <c r="U5" s="156"/>
      <c r="V5" s="104"/>
      <c r="W5" s="104"/>
      <c r="X5" s="104"/>
      <c r="Y5" s="104"/>
      <c r="Z5" s="104"/>
      <c r="AA5" s="104"/>
      <c r="AB5" s="104"/>
      <c r="AC5" s="104"/>
      <c r="AD5" s="104"/>
      <c r="AE5" s="104"/>
      <c r="AF5" s="104"/>
      <c r="AG5" s="104"/>
      <c r="AH5" s="104"/>
      <c r="AI5" s="104"/>
      <c r="AJ5" s="104"/>
      <c r="AK5" s="104"/>
      <c r="AL5" s="147"/>
    </row>
    <row r="6" spans="1:38">
      <c r="A6" s="171"/>
      <c r="B6" s="231"/>
      <c r="C6" s="170"/>
      <c r="D6" s="170"/>
      <c r="E6" s="170"/>
      <c r="F6" s="170"/>
      <c r="G6" s="170"/>
      <c r="H6" s="170"/>
      <c r="I6" s="170"/>
      <c r="J6" s="170"/>
      <c r="K6" s="170"/>
      <c r="L6" s="170"/>
      <c r="M6" s="170"/>
      <c r="N6" s="170"/>
      <c r="O6" s="170"/>
      <c r="P6" s="170"/>
      <c r="Q6" s="170"/>
      <c r="R6" s="170"/>
      <c r="S6" s="172"/>
      <c r="T6" s="146"/>
      <c r="U6" s="156"/>
      <c r="V6" s="104"/>
      <c r="W6" s="104"/>
      <c r="X6" s="104"/>
      <c r="Y6" s="104"/>
      <c r="Z6" s="104"/>
      <c r="AA6" s="104"/>
      <c r="AB6" s="104"/>
      <c r="AC6" s="104"/>
      <c r="AD6" s="104"/>
      <c r="AE6" s="104"/>
      <c r="AF6" s="104"/>
      <c r="AG6" s="104"/>
      <c r="AH6" s="104"/>
      <c r="AI6" s="104"/>
      <c r="AJ6" s="104"/>
      <c r="AK6" s="104"/>
      <c r="AL6" s="147"/>
    </row>
    <row r="7" spans="1:38">
      <c r="A7" s="171"/>
      <c r="B7" s="231"/>
      <c r="C7" s="170"/>
      <c r="D7" s="170"/>
      <c r="E7" s="170"/>
      <c r="F7" s="170"/>
      <c r="G7" s="170"/>
      <c r="H7" s="170"/>
      <c r="I7" s="170"/>
      <c r="J7" s="170"/>
      <c r="K7" s="170"/>
      <c r="L7" s="512"/>
      <c r="M7" s="170"/>
      <c r="N7" s="170"/>
      <c r="O7" s="170"/>
      <c r="P7" s="170"/>
      <c r="Q7" s="170"/>
      <c r="R7" s="170"/>
      <c r="S7" s="172"/>
      <c r="T7" s="146"/>
      <c r="U7" s="104"/>
      <c r="V7" s="104"/>
      <c r="W7" s="104"/>
      <c r="X7" s="104"/>
      <c r="Y7" s="104"/>
      <c r="Z7" s="104"/>
      <c r="AA7" s="104"/>
      <c r="AB7" s="104"/>
      <c r="AC7" s="104"/>
      <c r="AD7" s="104"/>
      <c r="AE7" s="104"/>
      <c r="AF7" s="104"/>
      <c r="AG7" s="104"/>
      <c r="AH7" s="104"/>
      <c r="AI7" s="104"/>
      <c r="AJ7" s="104"/>
      <c r="AK7" s="104"/>
      <c r="AL7" s="147"/>
    </row>
    <row r="8" spans="1:38">
      <c r="A8" s="171"/>
      <c r="B8" s="231" t="s">
        <v>843</v>
      </c>
      <c r="C8" s="170"/>
      <c r="D8" s="170"/>
      <c r="E8" s="170"/>
      <c r="F8" s="170"/>
      <c r="G8" s="170"/>
      <c r="H8" s="170"/>
      <c r="I8" s="170"/>
      <c r="J8" s="170"/>
      <c r="K8" s="170"/>
      <c r="L8" s="170"/>
      <c r="M8" s="170"/>
      <c r="N8" s="170"/>
      <c r="O8" s="170"/>
      <c r="P8" s="170"/>
      <c r="Q8" s="170"/>
      <c r="R8" s="170"/>
      <c r="S8" s="172"/>
      <c r="T8" s="146"/>
      <c r="U8" s="104"/>
      <c r="V8" s="104"/>
      <c r="W8" s="104"/>
      <c r="X8" s="104"/>
      <c r="Y8" s="104"/>
      <c r="Z8" s="104"/>
      <c r="AA8" s="104"/>
      <c r="AB8" s="104"/>
      <c r="AC8" s="104"/>
      <c r="AD8" s="104"/>
      <c r="AE8" s="104"/>
      <c r="AF8" s="104"/>
      <c r="AG8" s="104"/>
      <c r="AH8" s="104"/>
      <c r="AI8" s="104"/>
      <c r="AJ8" s="104"/>
      <c r="AK8" s="104"/>
      <c r="AL8" s="147"/>
    </row>
    <row r="9" spans="1:38">
      <c r="A9" s="171"/>
      <c r="B9" s="231" t="s">
        <v>844</v>
      </c>
      <c r="C9" s="170"/>
      <c r="D9" s="170"/>
      <c r="E9" s="170"/>
      <c r="F9" s="170"/>
      <c r="G9" s="170"/>
      <c r="H9" s="170"/>
      <c r="I9" s="170"/>
      <c r="J9" s="170"/>
      <c r="K9" s="170"/>
      <c r="L9" s="170"/>
      <c r="M9" s="170"/>
      <c r="N9" s="170"/>
      <c r="O9" s="170"/>
      <c r="P9" s="170"/>
      <c r="Q9" s="170"/>
      <c r="R9" s="170"/>
      <c r="S9" s="172"/>
      <c r="T9" s="146"/>
      <c r="U9" s="104"/>
      <c r="V9" s="104"/>
      <c r="W9" s="104"/>
      <c r="X9" s="104"/>
      <c r="Y9" s="104"/>
      <c r="Z9" s="104"/>
      <c r="AA9" s="104"/>
      <c r="AB9" s="104"/>
      <c r="AC9" s="104"/>
      <c r="AD9" s="104"/>
      <c r="AE9" s="104"/>
      <c r="AF9" s="104"/>
      <c r="AG9" s="104"/>
      <c r="AH9" s="104"/>
      <c r="AI9" s="104"/>
      <c r="AJ9" s="104"/>
      <c r="AK9" s="104"/>
      <c r="AL9" s="147"/>
    </row>
    <row r="10" spans="1:38">
      <c r="A10" s="171"/>
      <c r="B10" s="231"/>
      <c r="C10" s="170"/>
      <c r="D10" s="170"/>
      <c r="E10" s="170"/>
      <c r="F10" s="170"/>
      <c r="G10" s="170"/>
      <c r="H10" s="170"/>
      <c r="I10" s="170"/>
      <c r="J10" s="170"/>
      <c r="K10" s="170"/>
      <c r="L10" s="170"/>
      <c r="M10" s="170"/>
      <c r="N10" s="170"/>
      <c r="O10" s="170"/>
      <c r="P10" s="170"/>
      <c r="Q10" s="170"/>
      <c r="R10" s="170"/>
      <c r="S10" s="172"/>
      <c r="T10" s="146"/>
      <c r="U10" s="104"/>
      <c r="V10" s="104"/>
      <c r="W10" s="104"/>
      <c r="X10" s="104"/>
      <c r="Y10" s="104"/>
      <c r="Z10" s="104"/>
      <c r="AA10" s="104"/>
      <c r="AB10" s="104"/>
      <c r="AC10" s="104"/>
      <c r="AD10" s="104"/>
      <c r="AE10" s="104"/>
      <c r="AF10" s="104"/>
      <c r="AG10" s="104"/>
      <c r="AH10" s="104"/>
      <c r="AI10" s="104"/>
      <c r="AJ10" s="104"/>
      <c r="AK10" s="104"/>
      <c r="AL10" s="147"/>
    </row>
    <row r="11" spans="1:38">
      <c r="A11" s="171"/>
      <c r="B11" s="231" t="s">
        <v>845</v>
      </c>
      <c r="C11" s="170"/>
      <c r="D11" s="170"/>
      <c r="E11" s="170"/>
      <c r="F11" s="170"/>
      <c r="G11" s="170"/>
      <c r="H11" s="170"/>
      <c r="I11" s="170"/>
      <c r="J11" s="170"/>
      <c r="K11" s="170"/>
      <c r="L11" s="170"/>
      <c r="M11" s="170"/>
      <c r="N11" s="170"/>
      <c r="O11" s="170"/>
      <c r="P11" s="170"/>
      <c r="Q11" s="170"/>
      <c r="R11" s="170"/>
      <c r="S11" s="172"/>
      <c r="T11" s="146"/>
      <c r="U11" s="104"/>
      <c r="V11" s="104"/>
      <c r="W11" s="104"/>
      <c r="X11" s="104"/>
      <c r="Y11" s="104"/>
      <c r="Z11" s="104"/>
      <c r="AA11" s="104"/>
      <c r="AB11" s="104"/>
      <c r="AC11" s="104"/>
      <c r="AD11" s="104"/>
      <c r="AE11" s="104"/>
      <c r="AF11" s="104"/>
      <c r="AG11" s="104"/>
      <c r="AH11" s="104"/>
      <c r="AI11" s="104"/>
      <c r="AJ11" s="104"/>
      <c r="AK11" s="104"/>
      <c r="AL11" s="147"/>
    </row>
    <row r="12" spans="1:38">
      <c r="A12" s="171"/>
      <c r="B12" s="231" t="s">
        <v>846</v>
      </c>
      <c r="C12" s="170"/>
      <c r="D12" s="170"/>
      <c r="E12" s="170"/>
      <c r="F12" s="170"/>
      <c r="G12" s="170"/>
      <c r="H12" s="170"/>
      <c r="I12" s="170"/>
      <c r="J12" s="170"/>
      <c r="K12" s="170"/>
      <c r="L12" s="170"/>
      <c r="M12" s="170"/>
      <c r="N12" s="170"/>
      <c r="O12" s="170"/>
      <c r="P12" s="170"/>
      <c r="Q12" s="170"/>
      <c r="R12" s="170"/>
      <c r="S12" s="172"/>
      <c r="T12" s="146"/>
      <c r="U12" s="104"/>
      <c r="V12" s="104"/>
      <c r="W12" s="104"/>
      <c r="X12" s="104"/>
      <c r="Y12" s="104"/>
      <c r="Z12" s="104"/>
      <c r="AA12" s="104"/>
      <c r="AB12" s="104"/>
      <c r="AC12" s="104"/>
      <c r="AD12" s="104"/>
      <c r="AE12" s="104"/>
      <c r="AF12" s="104"/>
      <c r="AG12" s="104"/>
      <c r="AH12" s="104"/>
      <c r="AI12" s="104"/>
      <c r="AJ12" s="104"/>
      <c r="AK12" s="104"/>
      <c r="AL12" s="147"/>
    </row>
    <row r="13" spans="1:38">
      <c r="A13" s="171"/>
      <c r="C13" s="170"/>
      <c r="D13" s="170"/>
      <c r="E13" s="170"/>
      <c r="F13" s="170"/>
      <c r="G13" s="170"/>
      <c r="H13" s="170"/>
      <c r="I13" s="170"/>
      <c r="J13" s="170"/>
      <c r="K13" s="170"/>
      <c r="L13" s="170"/>
      <c r="M13" s="170"/>
      <c r="N13" s="170"/>
      <c r="O13" s="170"/>
      <c r="P13" s="170"/>
      <c r="Q13" s="170"/>
      <c r="R13" s="170"/>
      <c r="S13" s="172"/>
      <c r="T13" s="146"/>
      <c r="U13" s="104"/>
      <c r="V13" s="104"/>
      <c r="W13" s="104"/>
      <c r="X13" s="104"/>
      <c r="Y13" s="104"/>
      <c r="Z13" s="104"/>
      <c r="AA13" s="104"/>
      <c r="AB13" s="104"/>
      <c r="AC13" s="104"/>
      <c r="AD13" s="104"/>
      <c r="AE13" s="104"/>
      <c r="AF13" s="104"/>
      <c r="AG13" s="104"/>
      <c r="AH13" s="104"/>
      <c r="AI13" s="104"/>
      <c r="AJ13" s="104"/>
      <c r="AK13" s="104"/>
      <c r="AL13" s="147"/>
    </row>
    <row r="14" spans="1:38">
      <c r="A14" s="171"/>
      <c r="B14" s="234"/>
      <c r="C14" s="231" t="s">
        <v>847</v>
      </c>
      <c r="D14" s="170"/>
      <c r="E14" s="170"/>
      <c r="F14" s="170"/>
      <c r="G14" s="170"/>
      <c r="H14" s="170"/>
      <c r="I14" s="170"/>
      <c r="J14" s="170"/>
      <c r="K14" s="170"/>
      <c r="L14" s="170"/>
      <c r="M14" s="170"/>
      <c r="N14" s="170"/>
      <c r="O14" s="170"/>
      <c r="P14" s="170"/>
      <c r="Q14" s="170"/>
      <c r="R14" s="170"/>
      <c r="S14" s="172"/>
      <c r="T14" s="146"/>
      <c r="U14" s="104"/>
      <c r="V14" s="104"/>
      <c r="W14" s="104"/>
      <c r="X14" s="104"/>
      <c r="Y14" s="104"/>
      <c r="Z14" s="104"/>
      <c r="AA14" s="104"/>
      <c r="AB14" s="104"/>
      <c r="AC14" s="104"/>
      <c r="AD14" s="104"/>
      <c r="AE14" s="104"/>
      <c r="AF14" s="104"/>
      <c r="AG14" s="104"/>
      <c r="AH14" s="104"/>
      <c r="AI14" s="104"/>
      <c r="AJ14" s="104"/>
      <c r="AK14" s="104"/>
      <c r="AL14" s="147"/>
    </row>
    <row r="15" spans="1:38">
      <c r="A15" s="171"/>
      <c r="B15" s="234"/>
      <c r="C15" s="231" t="s">
        <v>848</v>
      </c>
      <c r="D15" s="170"/>
      <c r="E15" s="170"/>
      <c r="F15" s="170"/>
      <c r="G15" s="170"/>
      <c r="H15" s="170"/>
      <c r="I15" s="170"/>
      <c r="J15" s="170"/>
      <c r="K15" s="170"/>
      <c r="L15" s="170"/>
      <c r="M15" s="170"/>
      <c r="N15" s="170"/>
      <c r="O15" s="170"/>
      <c r="P15" s="170"/>
      <c r="Q15" s="170"/>
      <c r="R15" s="170"/>
      <c r="S15" s="172"/>
      <c r="T15" s="146"/>
      <c r="U15" s="104"/>
      <c r="V15" s="104"/>
      <c r="W15" s="104"/>
      <c r="X15" s="104"/>
      <c r="Y15" s="104"/>
      <c r="Z15" s="104"/>
      <c r="AA15" s="104"/>
      <c r="AB15" s="104"/>
      <c r="AC15" s="104"/>
      <c r="AD15" s="104"/>
      <c r="AE15" s="104"/>
      <c r="AF15" s="104"/>
      <c r="AG15" s="104"/>
      <c r="AH15" s="104"/>
      <c r="AI15" s="104"/>
      <c r="AJ15" s="104"/>
      <c r="AK15" s="104"/>
      <c r="AL15" s="147"/>
    </row>
    <row r="16" spans="1:38">
      <c r="A16" s="171"/>
      <c r="B16" s="235"/>
      <c r="C16" s="231" t="s">
        <v>849</v>
      </c>
      <c r="D16" s="170"/>
      <c r="E16" s="170"/>
      <c r="F16" s="170"/>
      <c r="G16" s="170"/>
      <c r="H16" s="170"/>
      <c r="I16" s="170"/>
      <c r="J16" s="170"/>
      <c r="K16" s="170"/>
      <c r="L16" s="170"/>
      <c r="M16" s="170"/>
      <c r="N16" s="170"/>
      <c r="O16" s="170"/>
      <c r="P16" s="170"/>
      <c r="Q16" s="170"/>
      <c r="R16" s="170"/>
      <c r="S16" s="172"/>
      <c r="T16" s="146"/>
      <c r="U16" s="104"/>
      <c r="V16" s="104"/>
      <c r="W16" s="104"/>
      <c r="X16" s="104"/>
      <c r="Y16" s="104"/>
      <c r="Z16" s="104"/>
      <c r="AA16" s="104"/>
      <c r="AB16" s="104"/>
      <c r="AC16" s="104"/>
      <c r="AD16" s="104"/>
      <c r="AE16" s="104"/>
      <c r="AF16" s="104"/>
      <c r="AG16" s="104"/>
      <c r="AH16" s="104"/>
      <c r="AI16" s="104"/>
      <c r="AJ16" s="104"/>
      <c r="AK16" s="104"/>
      <c r="AL16" s="147"/>
    </row>
    <row r="17" spans="1:38">
      <c r="A17" s="171"/>
      <c r="B17" s="8"/>
      <c r="C17" s="170"/>
      <c r="D17" s="170"/>
      <c r="E17" s="170"/>
      <c r="F17" s="170"/>
      <c r="G17" s="170"/>
      <c r="H17" s="170"/>
      <c r="I17" s="170"/>
      <c r="J17" s="170"/>
      <c r="K17" s="170"/>
      <c r="L17" s="170"/>
      <c r="M17" s="170"/>
      <c r="N17" s="170"/>
      <c r="O17" s="170"/>
      <c r="P17" s="170"/>
      <c r="Q17" s="170"/>
      <c r="R17" s="170"/>
      <c r="S17" s="172"/>
      <c r="T17" s="146"/>
      <c r="U17" s="104"/>
      <c r="V17" s="104"/>
      <c r="W17" s="104"/>
      <c r="X17" s="104"/>
      <c r="Y17" s="104"/>
      <c r="Z17" s="104"/>
      <c r="AA17" s="104"/>
      <c r="AB17" s="104"/>
      <c r="AC17" s="104"/>
      <c r="AD17" s="104"/>
      <c r="AE17" s="104"/>
      <c r="AF17" s="104"/>
      <c r="AG17" s="104"/>
      <c r="AH17" s="104"/>
      <c r="AI17" s="104"/>
      <c r="AJ17" s="104"/>
      <c r="AK17" s="104"/>
      <c r="AL17" s="147"/>
    </row>
    <row r="18" spans="1:38">
      <c r="A18" s="171"/>
      <c r="B18" s="235" t="s">
        <v>850</v>
      </c>
      <c r="C18" s="170"/>
      <c r="D18" s="170"/>
      <c r="E18" s="170"/>
      <c r="F18" s="170"/>
      <c r="G18" s="170"/>
      <c r="H18" s="170"/>
      <c r="I18" s="170"/>
      <c r="J18" s="170"/>
      <c r="K18" s="170"/>
      <c r="L18" s="170"/>
      <c r="M18" s="170"/>
      <c r="N18" s="170"/>
      <c r="O18" s="170"/>
      <c r="P18" s="170"/>
      <c r="Q18" s="170"/>
      <c r="R18" s="170"/>
      <c r="S18" s="172"/>
      <c r="T18" s="146"/>
      <c r="U18" s="104"/>
      <c r="V18" s="104"/>
      <c r="W18" s="104"/>
      <c r="X18" s="104"/>
      <c r="Y18" s="104"/>
      <c r="Z18" s="104"/>
      <c r="AA18" s="104"/>
      <c r="AB18" s="104"/>
      <c r="AC18" s="104"/>
      <c r="AD18" s="104"/>
      <c r="AE18" s="104"/>
      <c r="AF18" s="104"/>
      <c r="AG18" s="104"/>
      <c r="AH18" s="104"/>
      <c r="AI18" s="104"/>
      <c r="AJ18" s="104"/>
      <c r="AK18" s="104"/>
      <c r="AL18" s="147"/>
    </row>
    <row r="19" spans="1:38">
      <c r="A19" s="171"/>
      <c r="B19" s="231" t="s">
        <v>851</v>
      </c>
      <c r="C19" s="170"/>
      <c r="D19" s="170"/>
      <c r="E19" s="170"/>
      <c r="F19" s="170"/>
      <c r="G19" s="170"/>
      <c r="H19" s="170"/>
      <c r="I19" s="170"/>
      <c r="J19" s="170"/>
      <c r="K19" s="170"/>
      <c r="L19" s="170"/>
      <c r="M19" s="170"/>
      <c r="N19" s="170"/>
      <c r="O19" s="170"/>
      <c r="P19" s="170"/>
      <c r="Q19" s="170"/>
      <c r="R19" s="170"/>
      <c r="S19" s="172"/>
      <c r="T19" s="146"/>
      <c r="U19" s="104"/>
      <c r="V19" s="104"/>
      <c r="W19" s="104"/>
      <c r="X19" s="104"/>
      <c r="Y19" s="104"/>
      <c r="Z19" s="104"/>
      <c r="AA19" s="104"/>
      <c r="AB19" s="104"/>
      <c r="AC19" s="104"/>
      <c r="AD19" s="104"/>
      <c r="AE19" s="104"/>
      <c r="AF19" s="104"/>
      <c r="AG19" s="104"/>
      <c r="AH19" s="104"/>
      <c r="AI19" s="104"/>
      <c r="AJ19" s="104"/>
      <c r="AK19" s="104"/>
      <c r="AL19" s="147"/>
    </row>
    <row r="20" spans="1:38">
      <c r="A20" s="171"/>
      <c r="B20" s="231"/>
      <c r="C20" s="170"/>
      <c r="D20" s="170"/>
      <c r="E20" s="170"/>
      <c r="F20" s="170"/>
      <c r="G20" s="170"/>
      <c r="H20" s="170"/>
      <c r="I20" s="170"/>
      <c r="J20" s="170"/>
      <c r="K20" s="170"/>
      <c r="L20" s="170"/>
      <c r="M20" s="170"/>
      <c r="N20" s="170"/>
      <c r="O20" s="170"/>
      <c r="P20" s="170"/>
      <c r="Q20" s="170"/>
      <c r="R20" s="170"/>
      <c r="S20" s="172"/>
      <c r="T20" s="146"/>
      <c r="U20" s="104"/>
      <c r="V20" s="104"/>
      <c r="W20" s="104"/>
      <c r="X20" s="104"/>
      <c r="Y20" s="104"/>
      <c r="Z20" s="104"/>
      <c r="AA20" s="104"/>
      <c r="AB20" s="104"/>
      <c r="AC20" s="104"/>
      <c r="AD20" s="104"/>
      <c r="AE20" s="104"/>
      <c r="AF20" s="104"/>
      <c r="AG20" s="104"/>
      <c r="AH20" s="104"/>
      <c r="AI20" s="104"/>
      <c r="AJ20" s="104"/>
      <c r="AK20" s="104"/>
      <c r="AL20" s="147"/>
    </row>
    <row r="21" spans="1:38">
      <c r="A21" s="171"/>
      <c r="B21" s="231" t="s">
        <v>852</v>
      </c>
      <c r="C21" s="170"/>
      <c r="D21" s="170"/>
      <c r="E21" s="170"/>
      <c r="F21" s="170"/>
      <c r="G21" s="170"/>
      <c r="H21" s="170"/>
      <c r="I21" s="170"/>
      <c r="J21" s="170"/>
      <c r="K21" s="170"/>
      <c r="L21" s="170"/>
      <c r="M21" s="170"/>
      <c r="N21" s="170"/>
      <c r="O21" s="170"/>
      <c r="P21" s="170"/>
      <c r="Q21" s="170"/>
      <c r="R21" s="170"/>
      <c r="S21" s="172"/>
      <c r="T21" s="146"/>
      <c r="U21" s="104"/>
      <c r="V21" s="104"/>
      <c r="W21" s="104"/>
      <c r="X21" s="104"/>
      <c r="Y21" s="104"/>
      <c r="Z21" s="104"/>
      <c r="AA21" s="104"/>
      <c r="AB21" s="104"/>
      <c r="AC21" s="104"/>
      <c r="AD21" s="104"/>
      <c r="AE21" s="104"/>
      <c r="AF21" s="104"/>
      <c r="AG21" s="104"/>
      <c r="AH21" s="104"/>
      <c r="AI21" s="104"/>
      <c r="AJ21" s="104"/>
      <c r="AK21" s="104"/>
      <c r="AL21" s="147"/>
    </row>
    <row r="22" spans="1:38">
      <c r="A22" s="171"/>
      <c r="C22" s="170"/>
      <c r="D22" s="170"/>
      <c r="E22" s="170"/>
      <c r="F22" s="170"/>
      <c r="G22" s="170"/>
      <c r="H22" s="170"/>
      <c r="I22" s="170"/>
      <c r="J22" s="170"/>
      <c r="K22" s="170"/>
      <c r="L22" s="170"/>
      <c r="M22" s="170"/>
      <c r="N22" s="170"/>
      <c r="O22" s="170"/>
      <c r="P22" s="170"/>
      <c r="Q22" s="170"/>
      <c r="R22" s="170"/>
      <c r="S22" s="172"/>
      <c r="T22" s="146"/>
      <c r="U22" s="104"/>
      <c r="V22" s="104"/>
      <c r="W22" s="104"/>
      <c r="X22" s="104"/>
      <c r="Y22" s="104"/>
      <c r="Z22" s="104"/>
      <c r="AA22" s="104"/>
      <c r="AB22" s="104"/>
      <c r="AC22" s="104"/>
      <c r="AD22" s="104"/>
      <c r="AE22" s="104"/>
      <c r="AF22" s="104"/>
      <c r="AG22" s="104"/>
      <c r="AH22" s="104"/>
      <c r="AI22" s="104"/>
      <c r="AJ22" s="104"/>
      <c r="AK22" s="104"/>
      <c r="AL22" s="147"/>
    </row>
    <row r="23" spans="1:38">
      <c r="A23" s="171"/>
      <c r="B23" s="234"/>
      <c r="C23" s="170"/>
      <c r="D23" s="170"/>
      <c r="E23" s="170"/>
      <c r="F23" s="170"/>
      <c r="G23" s="170"/>
      <c r="H23" s="170"/>
      <c r="I23" s="170"/>
      <c r="J23" s="170"/>
      <c r="K23" s="170"/>
      <c r="L23" s="170"/>
      <c r="M23" s="170"/>
      <c r="N23" s="170"/>
      <c r="O23" s="170"/>
      <c r="P23" s="170"/>
      <c r="Q23" s="170"/>
      <c r="R23" s="170"/>
      <c r="S23" s="172"/>
      <c r="T23" s="146"/>
      <c r="U23" s="104"/>
      <c r="V23" s="104"/>
      <c r="W23" s="104"/>
      <c r="X23" s="104"/>
      <c r="Y23" s="104"/>
      <c r="Z23" s="104"/>
      <c r="AA23" s="104"/>
      <c r="AB23" s="104"/>
      <c r="AC23" s="104"/>
      <c r="AD23" s="104"/>
      <c r="AE23" s="104"/>
      <c r="AF23" s="104"/>
      <c r="AG23" s="104"/>
      <c r="AH23" s="104"/>
      <c r="AI23" s="104"/>
      <c r="AJ23" s="104"/>
      <c r="AK23" s="104"/>
      <c r="AL23" s="147"/>
    </row>
    <row r="24" spans="1:38">
      <c r="A24" s="171"/>
      <c r="B24" s="234"/>
      <c r="C24" s="170"/>
      <c r="D24" s="170"/>
      <c r="E24" s="170"/>
      <c r="F24" s="170"/>
      <c r="G24" s="170"/>
      <c r="H24" s="170"/>
      <c r="I24" s="170"/>
      <c r="J24" s="170"/>
      <c r="K24" s="170"/>
      <c r="L24" s="170"/>
      <c r="M24" s="170"/>
      <c r="N24" s="170"/>
      <c r="O24" s="170"/>
      <c r="P24" s="170"/>
      <c r="Q24" s="170"/>
      <c r="R24" s="170"/>
      <c r="S24" s="172"/>
      <c r="T24" s="146"/>
      <c r="U24" s="104"/>
      <c r="V24" s="104"/>
      <c r="W24" s="104"/>
      <c r="X24" s="104"/>
      <c r="Y24" s="104"/>
      <c r="Z24" s="104"/>
      <c r="AA24" s="104"/>
      <c r="AB24" s="104"/>
      <c r="AC24" s="104"/>
      <c r="AD24" s="104"/>
      <c r="AE24" s="104"/>
      <c r="AF24" s="104"/>
      <c r="AG24" s="104"/>
      <c r="AH24" s="104"/>
      <c r="AI24" s="104"/>
      <c r="AJ24" s="104"/>
      <c r="AK24" s="104"/>
      <c r="AL24" s="147"/>
    </row>
    <row r="25" spans="1:38">
      <c r="A25" s="171"/>
      <c r="B25" s="221" t="s">
        <v>764</v>
      </c>
      <c r="C25" s="170"/>
      <c r="D25" s="170"/>
      <c r="E25" s="170"/>
      <c r="F25" s="170"/>
      <c r="G25" s="170"/>
      <c r="H25" s="170"/>
      <c r="I25" s="170"/>
      <c r="J25" s="170"/>
      <c r="K25" s="170"/>
      <c r="L25" s="170"/>
      <c r="M25" s="170"/>
      <c r="N25" s="170"/>
      <c r="O25" s="170"/>
      <c r="P25" s="170"/>
      <c r="Q25" s="170"/>
      <c r="R25" s="170"/>
      <c r="S25" s="172"/>
      <c r="T25" s="146"/>
      <c r="U25" s="104"/>
      <c r="V25" s="104"/>
      <c r="W25" s="104"/>
      <c r="X25" s="104"/>
      <c r="Y25" s="104"/>
      <c r="Z25" s="104"/>
      <c r="AA25" s="104"/>
      <c r="AB25" s="104"/>
      <c r="AC25" s="104"/>
      <c r="AD25" s="104"/>
      <c r="AE25" s="104"/>
      <c r="AF25" s="104"/>
      <c r="AG25" s="104"/>
      <c r="AH25" s="104"/>
      <c r="AI25" s="104"/>
      <c r="AJ25" s="104"/>
      <c r="AK25" s="104"/>
      <c r="AL25" s="147"/>
    </row>
    <row r="26" spans="1:38">
      <c r="A26" s="171"/>
      <c r="B26" s="8"/>
      <c r="C26" s="170"/>
      <c r="D26" s="170"/>
      <c r="E26" s="170"/>
      <c r="F26" s="170"/>
      <c r="G26" s="170"/>
      <c r="H26" s="170"/>
      <c r="I26" s="170"/>
      <c r="J26" s="170"/>
      <c r="K26" s="170"/>
      <c r="L26" s="170"/>
      <c r="M26" s="170"/>
      <c r="N26" s="170"/>
      <c r="O26" s="170"/>
      <c r="P26" s="170"/>
      <c r="Q26" s="170"/>
      <c r="R26" s="170"/>
      <c r="S26" s="172"/>
      <c r="T26" s="146"/>
      <c r="U26" s="104"/>
      <c r="V26" s="104"/>
      <c r="W26" s="104"/>
      <c r="X26" s="104"/>
      <c r="Y26" s="104"/>
      <c r="Z26" s="104"/>
      <c r="AA26" s="104"/>
      <c r="AB26" s="104"/>
      <c r="AC26" s="104"/>
      <c r="AD26" s="104"/>
      <c r="AE26" s="104"/>
      <c r="AF26" s="104"/>
      <c r="AG26" s="104"/>
      <c r="AH26" s="104"/>
      <c r="AI26" s="104"/>
      <c r="AJ26" s="104"/>
      <c r="AK26" s="104"/>
      <c r="AL26" s="147"/>
    </row>
    <row r="27" spans="1:38">
      <c r="A27" s="171"/>
      <c r="B27" s="8"/>
      <c r="C27" s="170"/>
      <c r="D27" s="170"/>
      <c r="E27" s="170"/>
      <c r="F27" s="170"/>
      <c r="G27" s="170"/>
      <c r="H27" s="170"/>
      <c r="I27" s="170"/>
      <c r="J27" s="170"/>
      <c r="K27" s="170"/>
      <c r="L27" s="170"/>
      <c r="M27" s="170"/>
      <c r="N27" s="170"/>
      <c r="O27" s="170"/>
      <c r="P27" s="170"/>
      <c r="Q27" s="170"/>
      <c r="R27" s="170"/>
      <c r="S27" s="172"/>
      <c r="T27" s="146"/>
      <c r="U27" s="104"/>
      <c r="V27" s="104"/>
      <c r="W27" s="104"/>
      <c r="X27" s="104"/>
      <c r="Y27" s="104"/>
      <c r="Z27" s="104"/>
      <c r="AA27" s="104"/>
      <c r="AB27" s="104"/>
      <c r="AC27" s="104"/>
      <c r="AD27" s="104"/>
      <c r="AE27" s="104"/>
      <c r="AF27" s="104"/>
      <c r="AG27" s="104"/>
      <c r="AH27" s="104"/>
      <c r="AI27" s="104"/>
      <c r="AJ27" s="104"/>
      <c r="AK27" s="104"/>
      <c r="AL27" s="147"/>
    </row>
    <row r="28" spans="1:38">
      <c r="A28" s="171"/>
      <c r="B28" s="231"/>
      <c r="C28" s="170"/>
      <c r="D28" s="170"/>
      <c r="E28" s="170"/>
      <c r="F28" s="170"/>
      <c r="G28" s="170"/>
      <c r="H28" s="170"/>
      <c r="I28" s="170"/>
      <c r="J28" s="170"/>
      <c r="K28" s="170"/>
      <c r="L28" s="170"/>
      <c r="M28" s="170"/>
      <c r="N28" s="170"/>
      <c r="O28" s="170"/>
      <c r="P28" s="170"/>
      <c r="Q28" s="170"/>
      <c r="R28" s="170"/>
      <c r="S28" s="172"/>
      <c r="T28" s="146"/>
      <c r="U28" s="104"/>
      <c r="V28" s="104"/>
      <c r="W28" s="104"/>
      <c r="X28" s="104"/>
      <c r="Y28" s="104"/>
      <c r="Z28" s="104"/>
      <c r="AA28" s="104"/>
      <c r="AB28" s="104"/>
      <c r="AC28" s="104"/>
      <c r="AD28" s="104"/>
      <c r="AE28" s="104"/>
      <c r="AF28" s="104"/>
      <c r="AG28" s="104"/>
      <c r="AH28" s="104"/>
      <c r="AI28" s="104"/>
      <c r="AJ28" s="104"/>
      <c r="AK28" s="104"/>
      <c r="AL28" s="147"/>
    </row>
    <row r="29" spans="1:38">
      <c r="A29" s="171"/>
      <c r="B29" s="231"/>
      <c r="C29" s="231"/>
      <c r="D29" s="170"/>
      <c r="E29" s="170"/>
      <c r="F29" s="170"/>
      <c r="G29" s="170"/>
      <c r="H29" s="170"/>
      <c r="I29" s="170"/>
      <c r="J29" s="170"/>
      <c r="K29" s="170"/>
      <c r="L29" s="170"/>
      <c r="M29" s="170"/>
      <c r="N29" s="170"/>
      <c r="O29" s="170"/>
      <c r="P29" s="170"/>
      <c r="Q29" s="170"/>
      <c r="R29" s="170"/>
      <c r="S29" s="172"/>
      <c r="T29" s="146"/>
      <c r="U29" s="104"/>
      <c r="V29" s="104"/>
      <c r="W29" s="104"/>
      <c r="X29" s="104"/>
      <c r="Y29" s="104"/>
      <c r="Z29" s="104"/>
      <c r="AA29" s="104"/>
      <c r="AB29" s="104"/>
      <c r="AC29" s="104"/>
      <c r="AD29" s="104"/>
      <c r="AE29" s="104"/>
      <c r="AF29" s="104"/>
      <c r="AG29" s="104"/>
      <c r="AH29" s="104"/>
      <c r="AI29" s="104"/>
      <c r="AJ29" s="104"/>
      <c r="AK29" s="104"/>
      <c r="AL29" s="147"/>
    </row>
    <row r="30" spans="1:38">
      <c r="A30" s="171"/>
      <c r="B30" s="170"/>
      <c r="C30" s="170"/>
      <c r="D30" s="170"/>
      <c r="E30" s="170"/>
      <c r="F30" s="170"/>
      <c r="G30" s="170"/>
      <c r="H30" s="170"/>
      <c r="I30" s="170"/>
      <c r="J30" s="170"/>
      <c r="K30" s="170"/>
      <c r="L30" s="170"/>
      <c r="M30" s="170"/>
      <c r="N30" s="170"/>
      <c r="O30" s="170"/>
      <c r="P30" s="170"/>
      <c r="Q30" s="170"/>
      <c r="R30" s="170"/>
      <c r="S30" s="172"/>
      <c r="T30" s="146"/>
      <c r="U30" s="104"/>
      <c r="V30" s="104"/>
      <c r="W30" s="104"/>
      <c r="X30" s="104"/>
      <c r="Y30" s="104"/>
      <c r="Z30" s="104"/>
      <c r="AA30" s="104"/>
      <c r="AB30" s="104"/>
      <c r="AC30" s="104"/>
      <c r="AD30" s="104"/>
      <c r="AE30" s="104"/>
      <c r="AF30" s="104"/>
      <c r="AG30" s="104"/>
      <c r="AH30" s="104"/>
      <c r="AI30" s="104"/>
      <c r="AJ30" s="104"/>
      <c r="AK30" s="104"/>
      <c r="AL30" s="147"/>
    </row>
    <row r="31" spans="1:38">
      <c r="A31" s="171"/>
      <c r="B31" s="170"/>
      <c r="C31" s="170"/>
      <c r="D31" s="170"/>
      <c r="E31" s="170"/>
      <c r="F31" s="170"/>
      <c r="G31" s="170"/>
      <c r="H31" s="170"/>
      <c r="I31" s="170"/>
      <c r="J31" s="170"/>
      <c r="K31" s="170"/>
      <c r="L31" s="170"/>
      <c r="M31" s="170"/>
      <c r="N31" s="170"/>
      <c r="O31" s="170"/>
      <c r="P31" s="170"/>
      <c r="Q31" s="170"/>
      <c r="R31" s="170"/>
      <c r="S31" s="172"/>
      <c r="T31" s="146"/>
      <c r="U31" s="104"/>
      <c r="V31" s="104"/>
      <c r="W31" s="104"/>
      <c r="X31" s="104"/>
      <c r="Y31" s="104"/>
      <c r="Z31" s="104"/>
      <c r="AA31" s="104"/>
      <c r="AB31" s="104"/>
      <c r="AC31" s="104"/>
      <c r="AD31" s="104"/>
      <c r="AE31" s="104"/>
      <c r="AF31" s="104"/>
      <c r="AG31" s="104"/>
      <c r="AH31" s="104"/>
      <c r="AI31" s="104"/>
      <c r="AJ31" s="104"/>
      <c r="AK31" s="104"/>
      <c r="AL31" s="147"/>
    </row>
    <row r="32" spans="1:38">
      <c r="A32" s="171"/>
      <c r="B32" s="170"/>
      <c r="C32" s="170"/>
      <c r="D32" s="170"/>
      <c r="E32" s="170"/>
      <c r="F32" s="170"/>
      <c r="G32" s="170"/>
      <c r="H32" s="170"/>
      <c r="I32" s="170"/>
      <c r="J32" s="170"/>
      <c r="K32" s="170"/>
      <c r="L32" s="170"/>
      <c r="M32" s="170"/>
      <c r="N32" s="170"/>
      <c r="O32" s="170"/>
      <c r="P32" s="170"/>
      <c r="Q32" s="170"/>
      <c r="R32" s="170"/>
      <c r="S32" s="172"/>
      <c r="T32" s="146"/>
      <c r="U32" s="104"/>
      <c r="V32" s="104"/>
      <c r="W32" s="104"/>
      <c r="X32" s="104"/>
      <c r="Y32" s="104"/>
      <c r="Z32" s="104"/>
      <c r="AA32" s="104"/>
      <c r="AB32" s="104"/>
      <c r="AC32" s="104"/>
      <c r="AD32" s="104"/>
      <c r="AE32" s="104"/>
      <c r="AF32" s="104"/>
      <c r="AG32" s="104"/>
      <c r="AH32" s="104"/>
      <c r="AI32" s="104"/>
      <c r="AJ32" s="104"/>
      <c r="AK32" s="104"/>
      <c r="AL32" s="147"/>
    </row>
    <row r="33" spans="1:38">
      <c r="A33" s="171"/>
      <c r="B33" s="170"/>
      <c r="C33" s="170"/>
      <c r="D33" s="170"/>
      <c r="E33" s="170"/>
      <c r="F33" s="170"/>
      <c r="G33" s="170"/>
      <c r="H33" s="170"/>
      <c r="I33" s="170"/>
      <c r="J33" s="170"/>
      <c r="K33" s="170"/>
      <c r="L33" s="170"/>
      <c r="M33" s="170"/>
      <c r="N33" s="170"/>
      <c r="O33" s="170"/>
      <c r="P33" s="170"/>
      <c r="Q33" s="170"/>
      <c r="R33" s="170"/>
      <c r="S33" s="172"/>
      <c r="T33" s="146"/>
      <c r="U33" s="104"/>
      <c r="V33" s="104"/>
      <c r="W33" s="104"/>
      <c r="X33" s="104"/>
      <c r="Y33" s="104"/>
      <c r="Z33" s="104"/>
      <c r="AA33" s="104"/>
      <c r="AB33" s="104"/>
      <c r="AC33" s="104"/>
      <c r="AD33" s="104"/>
      <c r="AE33" s="104"/>
      <c r="AF33" s="104"/>
      <c r="AG33" s="104"/>
      <c r="AH33" s="104"/>
      <c r="AI33" s="104"/>
      <c r="AJ33" s="104"/>
      <c r="AK33" s="104"/>
      <c r="AL33" s="147"/>
    </row>
    <row r="34" spans="1:38">
      <c r="A34" s="171"/>
      <c r="B34" s="170"/>
      <c r="C34" s="170"/>
      <c r="D34" s="170"/>
      <c r="E34" s="170"/>
      <c r="F34" s="170"/>
      <c r="G34" s="170"/>
      <c r="H34" s="170"/>
      <c r="I34" s="170"/>
      <c r="J34" s="170"/>
      <c r="K34" s="170"/>
      <c r="L34" s="170"/>
      <c r="M34" s="170"/>
      <c r="N34" s="170"/>
      <c r="O34" s="170"/>
      <c r="P34" s="170"/>
      <c r="Q34" s="170"/>
      <c r="R34" s="170"/>
      <c r="S34" s="172"/>
      <c r="T34" s="146"/>
      <c r="U34" s="104"/>
      <c r="V34" s="104"/>
      <c r="W34" s="104"/>
      <c r="X34" s="104"/>
      <c r="Y34" s="104"/>
      <c r="Z34" s="104"/>
      <c r="AA34" s="104"/>
      <c r="AB34" s="104"/>
      <c r="AC34" s="104"/>
      <c r="AD34" s="104"/>
      <c r="AE34" s="104"/>
      <c r="AF34" s="104"/>
      <c r="AG34" s="104"/>
      <c r="AH34" s="104"/>
      <c r="AI34" s="104"/>
      <c r="AJ34" s="104"/>
      <c r="AK34" s="104"/>
      <c r="AL34" s="147"/>
    </row>
    <row r="35" spans="1:38">
      <c r="A35" s="171"/>
      <c r="B35" s="170"/>
      <c r="C35" s="170"/>
      <c r="D35" s="170"/>
      <c r="E35" s="170"/>
      <c r="F35" s="170"/>
      <c r="G35" s="170"/>
      <c r="H35" s="170"/>
      <c r="I35" s="170"/>
      <c r="J35" s="170"/>
      <c r="K35" s="170"/>
      <c r="L35" s="170"/>
      <c r="M35" s="170"/>
      <c r="N35" s="170"/>
      <c r="O35" s="170"/>
      <c r="P35" s="170"/>
      <c r="Q35" s="170"/>
      <c r="R35" s="170"/>
      <c r="S35" s="172"/>
      <c r="T35" s="146"/>
      <c r="U35" s="104"/>
      <c r="V35" s="104"/>
      <c r="W35" s="104"/>
      <c r="X35" s="104"/>
      <c r="Y35" s="104"/>
      <c r="Z35" s="104"/>
      <c r="AA35" s="104"/>
      <c r="AB35" s="104"/>
      <c r="AC35" s="104"/>
      <c r="AD35" s="104"/>
      <c r="AE35" s="104"/>
      <c r="AF35" s="104"/>
      <c r="AG35" s="104"/>
      <c r="AH35" s="104"/>
      <c r="AI35" s="104"/>
      <c r="AJ35" s="104"/>
      <c r="AK35" s="104"/>
      <c r="AL35" s="147"/>
    </row>
    <row r="36" spans="1:38">
      <c r="A36" s="171"/>
      <c r="B36" s="170"/>
      <c r="C36" s="170"/>
      <c r="D36" s="170"/>
      <c r="E36" s="170"/>
      <c r="F36" s="170"/>
      <c r="G36" s="170"/>
      <c r="H36" s="170"/>
      <c r="I36" s="170"/>
      <c r="J36" s="170"/>
      <c r="K36" s="170"/>
      <c r="L36" s="170"/>
      <c r="M36" s="170"/>
      <c r="N36" s="170"/>
      <c r="O36" s="170"/>
      <c r="P36" s="170"/>
      <c r="Q36" s="170"/>
      <c r="R36" s="170"/>
      <c r="S36" s="172"/>
      <c r="T36" s="146"/>
      <c r="U36" s="104"/>
      <c r="V36" s="104"/>
      <c r="W36" s="104"/>
      <c r="X36" s="104"/>
      <c r="Y36" s="104"/>
      <c r="Z36" s="104"/>
      <c r="AA36" s="104"/>
      <c r="AB36" s="104"/>
      <c r="AC36" s="104"/>
      <c r="AD36" s="104"/>
      <c r="AE36" s="104"/>
      <c r="AF36" s="104"/>
      <c r="AG36" s="104"/>
      <c r="AH36" s="104"/>
      <c r="AI36" s="104"/>
      <c r="AJ36" s="104"/>
      <c r="AK36" s="104"/>
      <c r="AL36" s="147"/>
    </row>
    <row r="37" spans="1:38">
      <c r="A37" s="171"/>
      <c r="B37" s="170"/>
      <c r="C37" s="170"/>
      <c r="D37" s="170"/>
      <c r="E37" s="170"/>
      <c r="F37" s="170"/>
      <c r="G37" s="170"/>
      <c r="H37" s="170"/>
      <c r="I37" s="170"/>
      <c r="J37" s="170"/>
      <c r="K37" s="170"/>
      <c r="L37" s="170"/>
      <c r="M37" s="170"/>
      <c r="N37" s="170"/>
      <c r="O37" s="170"/>
      <c r="P37" s="170"/>
      <c r="Q37" s="170"/>
      <c r="R37" s="170"/>
      <c r="S37" s="172"/>
      <c r="T37" s="146"/>
      <c r="U37" s="104"/>
      <c r="V37" s="104"/>
      <c r="W37" s="104"/>
      <c r="X37" s="104"/>
      <c r="Y37" s="104"/>
      <c r="Z37" s="104"/>
      <c r="AA37" s="104"/>
      <c r="AB37" s="104"/>
      <c r="AC37" s="104"/>
      <c r="AD37" s="104"/>
      <c r="AE37" s="104"/>
      <c r="AF37" s="104"/>
      <c r="AG37" s="104"/>
      <c r="AH37" s="104"/>
      <c r="AI37" s="104"/>
      <c r="AJ37" s="104"/>
      <c r="AK37" s="104"/>
      <c r="AL37" s="147"/>
    </row>
    <row r="38" spans="1:38">
      <c r="A38" s="171"/>
      <c r="B38" s="170"/>
      <c r="C38" s="170"/>
      <c r="D38" s="170"/>
      <c r="E38" s="170"/>
      <c r="F38" s="170"/>
      <c r="G38" s="170"/>
      <c r="H38" s="170"/>
      <c r="I38" s="170"/>
      <c r="J38" s="170"/>
      <c r="K38" s="170"/>
      <c r="L38" s="170"/>
      <c r="M38" s="170"/>
      <c r="N38" s="170"/>
      <c r="O38" s="170"/>
      <c r="P38" s="170"/>
      <c r="Q38" s="170"/>
      <c r="R38" s="170"/>
      <c r="S38" s="172"/>
      <c r="T38" s="146"/>
      <c r="U38" s="104"/>
      <c r="V38" s="104"/>
      <c r="W38" s="104"/>
      <c r="X38" s="104"/>
      <c r="Y38" s="104"/>
      <c r="Z38" s="104"/>
      <c r="AA38" s="104"/>
      <c r="AB38" s="104"/>
      <c r="AC38" s="104"/>
      <c r="AD38" s="104"/>
      <c r="AE38" s="104"/>
      <c r="AF38" s="104"/>
      <c r="AG38" s="104"/>
      <c r="AH38" s="104"/>
      <c r="AI38" s="104"/>
      <c r="AJ38" s="104"/>
      <c r="AK38" s="104"/>
      <c r="AL38" s="147"/>
    </row>
    <row r="39" spans="1:38">
      <c r="A39" s="171"/>
      <c r="B39" s="170"/>
      <c r="C39" s="170"/>
      <c r="D39" s="170"/>
      <c r="E39" s="170"/>
      <c r="F39" s="170"/>
      <c r="G39" s="170"/>
      <c r="H39" s="170"/>
      <c r="I39" s="170"/>
      <c r="J39" s="170"/>
      <c r="K39" s="170"/>
      <c r="L39" s="170"/>
      <c r="M39" s="170"/>
      <c r="N39" s="170"/>
      <c r="O39" s="170"/>
      <c r="P39" s="170"/>
      <c r="Q39" s="170"/>
      <c r="R39" s="170"/>
      <c r="S39" s="172"/>
      <c r="T39" s="146"/>
      <c r="U39" s="104"/>
      <c r="V39" s="104"/>
      <c r="W39" s="104"/>
      <c r="X39" s="104"/>
      <c r="Y39" s="104"/>
      <c r="Z39" s="104"/>
      <c r="AA39" s="104"/>
      <c r="AB39" s="104"/>
      <c r="AC39" s="104"/>
      <c r="AD39" s="104"/>
      <c r="AE39" s="104"/>
      <c r="AF39" s="104"/>
      <c r="AG39" s="104"/>
      <c r="AH39" s="104"/>
      <c r="AI39" s="104"/>
      <c r="AJ39" s="104"/>
      <c r="AK39" s="104"/>
      <c r="AL39" s="147"/>
    </row>
    <row r="40" spans="1:38">
      <c r="A40" s="171"/>
      <c r="B40" s="170"/>
      <c r="C40" s="170"/>
      <c r="D40" s="170"/>
      <c r="E40" s="170"/>
      <c r="F40" s="170"/>
      <c r="G40" s="170"/>
      <c r="H40" s="170"/>
      <c r="I40" s="170"/>
      <c r="J40" s="170"/>
      <c r="K40" s="170"/>
      <c r="L40" s="170"/>
      <c r="M40" s="170"/>
      <c r="N40" s="170"/>
      <c r="O40" s="170"/>
      <c r="P40" s="170"/>
      <c r="Q40" s="170"/>
      <c r="R40" s="170"/>
      <c r="S40" s="172"/>
      <c r="T40" s="146"/>
      <c r="U40" s="104"/>
      <c r="V40" s="104"/>
      <c r="W40" s="104"/>
      <c r="X40" s="104"/>
      <c r="Y40" s="104"/>
      <c r="Z40" s="104"/>
      <c r="AA40" s="104"/>
      <c r="AB40" s="104"/>
      <c r="AC40" s="104"/>
      <c r="AD40" s="104"/>
      <c r="AE40" s="104"/>
      <c r="AF40" s="104"/>
      <c r="AG40" s="104"/>
      <c r="AH40" s="104"/>
      <c r="AI40" s="104"/>
      <c r="AJ40" s="104"/>
      <c r="AK40" s="104"/>
      <c r="AL40" s="147"/>
    </row>
    <row r="41" spans="1:38">
      <c r="A41" s="171"/>
      <c r="B41" s="170"/>
      <c r="C41" s="170"/>
      <c r="D41" s="170"/>
      <c r="E41" s="170"/>
      <c r="F41" s="170"/>
      <c r="G41" s="170"/>
      <c r="H41" s="170"/>
      <c r="I41" s="170"/>
      <c r="J41" s="170"/>
      <c r="K41" s="170"/>
      <c r="L41" s="170"/>
      <c r="M41" s="170"/>
      <c r="N41" s="170"/>
      <c r="O41" s="170"/>
      <c r="P41" s="170"/>
      <c r="Q41" s="170"/>
      <c r="R41" s="170"/>
      <c r="S41" s="172"/>
      <c r="T41" s="146"/>
      <c r="U41" s="104"/>
      <c r="V41" s="104"/>
      <c r="W41" s="104"/>
      <c r="X41" s="104"/>
      <c r="Y41" s="104"/>
      <c r="Z41" s="104"/>
      <c r="AA41" s="104"/>
      <c r="AB41" s="104"/>
      <c r="AC41" s="104"/>
      <c r="AD41" s="104"/>
      <c r="AE41" s="104"/>
      <c r="AF41" s="104"/>
      <c r="AG41" s="104"/>
      <c r="AH41" s="104"/>
      <c r="AI41" s="104"/>
      <c r="AJ41" s="104"/>
      <c r="AK41" s="104"/>
      <c r="AL41" s="147"/>
    </row>
    <row r="42" spans="1:38">
      <c r="A42" s="171"/>
      <c r="B42" s="170"/>
      <c r="C42" s="170"/>
      <c r="D42" s="170"/>
      <c r="E42" s="170"/>
      <c r="F42" s="170"/>
      <c r="G42" s="170"/>
      <c r="H42" s="170"/>
      <c r="I42" s="170"/>
      <c r="J42" s="170"/>
      <c r="K42" s="170"/>
      <c r="L42" s="170"/>
      <c r="M42" s="170"/>
      <c r="N42" s="170"/>
      <c r="O42" s="170"/>
      <c r="P42" s="170"/>
      <c r="Q42" s="170"/>
      <c r="R42" s="170"/>
      <c r="S42" s="172"/>
      <c r="T42" s="146"/>
      <c r="U42" s="104"/>
      <c r="V42" s="104"/>
      <c r="W42" s="104"/>
      <c r="X42" s="104"/>
      <c r="Y42" s="104"/>
      <c r="Z42" s="104"/>
      <c r="AA42" s="104"/>
      <c r="AB42" s="104"/>
      <c r="AC42" s="104"/>
      <c r="AD42" s="104"/>
      <c r="AE42" s="104"/>
      <c r="AF42" s="104"/>
      <c r="AG42" s="104"/>
      <c r="AH42" s="104"/>
      <c r="AI42" s="104"/>
      <c r="AJ42" s="104"/>
      <c r="AK42" s="104"/>
      <c r="AL42" s="147"/>
    </row>
    <row r="43" spans="1:38">
      <c r="A43" s="171"/>
      <c r="B43" s="170"/>
      <c r="C43" s="170"/>
      <c r="D43" s="170"/>
      <c r="E43" s="170"/>
      <c r="F43" s="170"/>
      <c r="G43" s="170"/>
      <c r="H43" s="170"/>
      <c r="I43" s="170"/>
      <c r="J43" s="170"/>
      <c r="K43" s="170"/>
      <c r="L43" s="170"/>
      <c r="M43" s="170"/>
      <c r="N43" s="170"/>
      <c r="O43" s="170"/>
      <c r="P43" s="170"/>
      <c r="Q43" s="170"/>
      <c r="R43" s="170"/>
      <c r="S43" s="172"/>
      <c r="T43" s="146"/>
      <c r="U43" s="104"/>
      <c r="V43" s="104"/>
      <c r="W43" s="104"/>
      <c r="X43" s="104"/>
      <c r="Y43" s="104"/>
      <c r="Z43" s="104"/>
      <c r="AA43" s="104"/>
      <c r="AB43" s="104"/>
      <c r="AC43" s="104"/>
      <c r="AD43" s="104"/>
      <c r="AE43" s="104"/>
      <c r="AF43" s="104"/>
      <c r="AG43" s="104"/>
      <c r="AH43" s="104"/>
      <c r="AI43" s="104"/>
      <c r="AJ43" s="104"/>
      <c r="AK43" s="104"/>
      <c r="AL43" s="147"/>
    </row>
    <row r="44" spans="1:38">
      <c r="A44" s="171"/>
      <c r="B44" s="170"/>
      <c r="C44" s="170"/>
      <c r="D44" s="170"/>
      <c r="E44" s="170"/>
      <c r="F44" s="170"/>
      <c r="G44" s="170"/>
      <c r="H44" s="170"/>
      <c r="I44" s="170"/>
      <c r="J44" s="170"/>
      <c r="K44" s="170"/>
      <c r="L44" s="170"/>
      <c r="M44" s="170"/>
      <c r="N44" s="170"/>
      <c r="O44" s="170"/>
      <c r="P44" s="170"/>
      <c r="Q44" s="170"/>
      <c r="R44" s="170"/>
      <c r="S44" s="172"/>
      <c r="T44" s="146"/>
      <c r="U44" s="104"/>
      <c r="V44" s="104"/>
      <c r="W44" s="104"/>
      <c r="X44" s="104"/>
      <c r="Y44" s="104"/>
      <c r="Z44" s="104"/>
      <c r="AA44" s="104"/>
      <c r="AB44" s="104"/>
      <c r="AC44" s="104"/>
      <c r="AD44" s="104"/>
      <c r="AE44" s="104"/>
      <c r="AF44" s="104"/>
      <c r="AG44" s="104"/>
      <c r="AH44" s="104"/>
      <c r="AI44" s="104"/>
      <c r="AJ44" s="104"/>
      <c r="AK44" s="104"/>
      <c r="AL44" s="147"/>
    </row>
    <row r="45" spans="1:38">
      <c r="A45" s="171"/>
      <c r="B45" s="170"/>
      <c r="C45" s="170"/>
      <c r="D45" s="170"/>
      <c r="E45" s="170"/>
      <c r="F45" s="170"/>
      <c r="G45" s="170"/>
      <c r="H45" s="170"/>
      <c r="I45" s="170"/>
      <c r="J45" s="170"/>
      <c r="K45" s="170"/>
      <c r="L45" s="170"/>
      <c r="M45" s="170"/>
      <c r="N45" s="170"/>
      <c r="O45" s="170"/>
      <c r="P45" s="170"/>
      <c r="Q45" s="170"/>
      <c r="R45" s="170"/>
      <c r="S45" s="172"/>
      <c r="T45" s="146"/>
      <c r="U45" s="104"/>
      <c r="V45" s="104"/>
      <c r="W45" s="104"/>
      <c r="X45" s="104"/>
      <c r="Y45" s="104"/>
      <c r="Z45" s="104"/>
      <c r="AA45" s="104"/>
      <c r="AB45" s="104"/>
      <c r="AC45" s="104"/>
      <c r="AD45" s="104"/>
      <c r="AE45" s="104"/>
      <c r="AF45" s="104"/>
      <c r="AG45" s="104"/>
      <c r="AH45" s="104"/>
      <c r="AI45" s="104"/>
      <c r="AJ45" s="104"/>
      <c r="AK45" s="104"/>
      <c r="AL45" s="147"/>
    </row>
    <row r="46" spans="1:38">
      <c r="A46" s="171"/>
      <c r="B46" s="170"/>
      <c r="C46" s="170"/>
      <c r="D46" s="170"/>
      <c r="E46" s="170"/>
      <c r="F46" s="170"/>
      <c r="G46" s="170"/>
      <c r="H46" s="170"/>
      <c r="I46" s="170"/>
      <c r="J46" s="170"/>
      <c r="K46" s="170"/>
      <c r="L46" s="170"/>
      <c r="M46" s="170"/>
      <c r="N46" s="170"/>
      <c r="O46" s="170"/>
      <c r="P46" s="170"/>
      <c r="Q46" s="170"/>
      <c r="R46" s="170"/>
      <c r="S46" s="172"/>
      <c r="T46" s="146"/>
      <c r="U46" s="104"/>
      <c r="V46" s="104"/>
      <c r="W46" s="104"/>
      <c r="X46" s="104"/>
      <c r="Y46" s="104"/>
      <c r="Z46" s="104"/>
      <c r="AA46" s="104"/>
      <c r="AB46" s="104"/>
      <c r="AC46" s="104"/>
      <c r="AD46" s="104"/>
      <c r="AE46" s="104"/>
      <c r="AF46" s="104"/>
      <c r="AG46" s="104"/>
      <c r="AH46" s="104"/>
      <c r="AI46" s="104"/>
      <c r="AJ46" s="104"/>
      <c r="AK46" s="104"/>
      <c r="AL46" s="147"/>
    </row>
    <row r="47" spans="1:38">
      <c r="A47" s="171"/>
      <c r="B47" s="170"/>
      <c r="C47" s="170"/>
      <c r="D47" s="170"/>
      <c r="E47" s="170"/>
      <c r="F47" s="170"/>
      <c r="G47" s="170"/>
      <c r="H47" s="170"/>
      <c r="I47" s="170"/>
      <c r="J47" s="170"/>
      <c r="K47" s="170"/>
      <c r="L47" s="170"/>
      <c r="M47" s="170"/>
      <c r="N47" s="170"/>
      <c r="O47" s="170"/>
      <c r="P47" s="170"/>
      <c r="Q47" s="170"/>
      <c r="R47" s="170"/>
      <c r="S47" s="172"/>
      <c r="T47" s="146"/>
      <c r="U47" s="104"/>
      <c r="V47" s="104"/>
      <c r="W47" s="104"/>
      <c r="X47" s="104"/>
      <c r="Y47" s="104"/>
      <c r="Z47" s="104"/>
      <c r="AA47" s="104"/>
      <c r="AB47" s="104"/>
      <c r="AC47" s="104"/>
      <c r="AD47" s="104"/>
      <c r="AE47" s="104"/>
      <c r="AF47" s="104"/>
      <c r="AG47" s="104"/>
      <c r="AH47" s="104"/>
      <c r="AI47" s="104"/>
      <c r="AJ47" s="104"/>
      <c r="AK47" s="104"/>
      <c r="AL47" s="147"/>
    </row>
    <row r="48" spans="1:38">
      <c r="A48" s="171"/>
      <c r="B48" s="170"/>
      <c r="C48" s="170"/>
      <c r="D48" s="170"/>
      <c r="E48" s="170"/>
      <c r="F48" s="170"/>
      <c r="G48" s="170"/>
      <c r="H48" s="170"/>
      <c r="I48" s="170"/>
      <c r="J48" s="170"/>
      <c r="K48" s="170"/>
      <c r="L48" s="170"/>
      <c r="M48" s="170"/>
      <c r="N48" s="170"/>
      <c r="O48" s="170"/>
      <c r="P48" s="170"/>
      <c r="Q48" s="170"/>
      <c r="R48" s="170"/>
      <c r="S48" s="172"/>
      <c r="T48" s="146"/>
      <c r="U48" s="104"/>
      <c r="V48" s="104"/>
      <c r="W48" s="104"/>
      <c r="X48" s="104"/>
      <c r="Y48" s="104"/>
      <c r="Z48" s="104"/>
      <c r="AA48" s="104"/>
      <c r="AB48" s="104"/>
      <c r="AC48" s="104"/>
      <c r="AD48" s="104"/>
      <c r="AE48" s="104"/>
      <c r="AF48" s="104"/>
      <c r="AG48" s="104"/>
      <c r="AH48" s="104"/>
      <c r="AI48" s="104"/>
      <c r="AJ48" s="104"/>
      <c r="AK48" s="104"/>
      <c r="AL48" s="147"/>
    </row>
    <row r="49" spans="1:38">
      <c r="A49" s="171"/>
      <c r="B49" s="170"/>
      <c r="C49" s="170"/>
      <c r="D49" s="170"/>
      <c r="E49" s="170"/>
      <c r="F49" s="170"/>
      <c r="G49" s="170"/>
      <c r="H49" s="170"/>
      <c r="I49" s="170"/>
      <c r="J49" s="170"/>
      <c r="K49" s="170"/>
      <c r="L49" s="170"/>
      <c r="M49" s="170"/>
      <c r="N49" s="170"/>
      <c r="O49" s="170"/>
      <c r="P49" s="170"/>
      <c r="Q49" s="170"/>
      <c r="R49" s="170"/>
      <c r="S49" s="172"/>
      <c r="T49" s="146"/>
      <c r="U49" s="104"/>
      <c r="V49" s="104"/>
      <c r="W49" s="104"/>
      <c r="X49" s="104"/>
      <c r="Y49" s="104"/>
      <c r="Z49" s="104"/>
      <c r="AA49" s="104"/>
      <c r="AB49" s="104"/>
      <c r="AC49" s="104"/>
      <c r="AD49" s="104"/>
      <c r="AE49" s="104"/>
      <c r="AF49" s="104"/>
      <c r="AG49" s="104"/>
      <c r="AH49" s="104"/>
      <c r="AI49" s="104"/>
      <c r="AJ49" s="104"/>
      <c r="AK49" s="104"/>
      <c r="AL49" s="147"/>
    </row>
    <row r="50" spans="1:38">
      <c r="A50" s="171"/>
      <c r="B50" s="170"/>
      <c r="C50" s="170"/>
      <c r="D50" s="170"/>
      <c r="E50" s="170"/>
      <c r="F50" s="170"/>
      <c r="G50" s="170"/>
      <c r="H50" s="170"/>
      <c r="I50" s="170"/>
      <c r="J50" s="170"/>
      <c r="K50" s="170"/>
      <c r="L50" s="170"/>
      <c r="M50" s="170"/>
      <c r="N50" s="170"/>
      <c r="O50" s="170"/>
      <c r="P50" s="170"/>
      <c r="Q50" s="170"/>
      <c r="R50" s="170"/>
      <c r="S50" s="172"/>
      <c r="T50" s="146"/>
      <c r="U50" s="104"/>
      <c r="V50" s="104"/>
      <c r="W50" s="104"/>
      <c r="X50" s="104"/>
      <c r="Y50" s="104"/>
      <c r="Z50" s="104"/>
      <c r="AA50" s="104"/>
      <c r="AB50" s="104"/>
      <c r="AC50" s="104"/>
      <c r="AD50" s="104"/>
      <c r="AE50" s="104"/>
      <c r="AF50" s="104"/>
      <c r="AG50" s="104"/>
      <c r="AH50" s="104"/>
      <c r="AI50" s="104"/>
      <c r="AJ50" s="104"/>
      <c r="AK50" s="104"/>
      <c r="AL50" s="147"/>
    </row>
    <row r="51" spans="1:38">
      <c r="A51" s="171"/>
      <c r="B51" s="170"/>
      <c r="C51" s="170"/>
      <c r="D51" s="170"/>
      <c r="E51" s="170"/>
      <c r="F51" s="170"/>
      <c r="G51" s="170"/>
      <c r="H51" s="170"/>
      <c r="I51" s="170"/>
      <c r="J51" s="170"/>
      <c r="K51" s="170"/>
      <c r="L51" s="170"/>
      <c r="M51" s="170"/>
      <c r="N51" s="170"/>
      <c r="O51" s="170"/>
      <c r="P51" s="170"/>
      <c r="Q51" s="170"/>
      <c r="R51" s="170"/>
      <c r="S51" s="172"/>
      <c r="T51" s="146"/>
      <c r="U51" s="104"/>
      <c r="V51" s="104"/>
      <c r="W51" s="104"/>
      <c r="X51" s="104"/>
      <c r="Y51" s="104"/>
      <c r="Z51" s="104"/>
      <c r="AA51" s="104"/>
      <c r="AB51" s="104"/>
      <c r="AC51" s="104"/>
      <c r="AD51" s="104"/>
      <c r="AE51" s="104"/>
      <c r="AF51" s="104"/>
      <c r="AG51" s="104"/>
      <c r="AH51" s="104"/>
      <c r="AI51" s="104"/>
      <c r="AJ51" s="104"/>
      <c r="AK51" s="104"/>
      <c r="AL51" s="147"/>
    </row>
    <row r="52" spans="1:38">
      <c r="A52" s="171"/>
      <c r="B52" s="231"/>
      <c r="C52" s="170"/>
      <c r="D52" s="170"/>
      <c r="E52" s="170"/>
      <c r="F52" s="170"/>
      <c r="G52" s="170"/>
      <c r="H52" s="170"/>
      <c r="I52" s="170"/>
      <c r="J52" s="170"/>
      <c r="K52" s="170"/>
      <c r="L52" s="170"/>
      <c r="M52" s="170"/>
      <c r="N52" s="170"/>
      <c r="O52" s="170"/>
      <c r="P52" s="170"/>
      <c r="Q52" s="170"/>
      <c r="R52" s="170"/>
      <c r="S52" s="172"/>
      <c r="T52" s="146"/>
      <c r="U52" s="104"/>
      <c r="V52" s="104"/>
      <c r="W52" s="104"/>
      <c r="X52" s="104"/>
      <c r="Y52" s="104"/>
      <c r="Z52" s="104"/>
      <c r="AA52" s="104"/>
      <c r="AB52" s="104"/>
      <c r="AC52" s="104"/>
      <c r="AD52" s="104"/>
      <c r="AE52" s="104"/>
      <c r="AF52" s="104"/>
      <c r="AG52" s="104"/>
      <c r="AH52" s="104"/>
      <c r="AI52" s="104"/>
      <c r="AJ52" s="104"/>
      <c r="AK52" s="104"/>
      <c r="AL52" s="147"/>
    </row>
    <row r="53" spans="1:38">
      <c r="A53" s="171"/>
      <c r="B53" s="231"/>
      <c r="C53" s="170"/>
      <c r="D53" s="170"/>
      <c r="E53" s="170"/>
      <c r="F53" s="170"/>
      <c r="G53" s="170"/>
      <c r="H53" s="170"/>
      <c r="I53" s="170"/>
      <c r="J53" s="170"/>
      <c r="K53" s="170"/>
      <c r="L53" s="170"/>
      <c r="M53" s="170"/>
      <c r="N53" s="170"/>
      <c r="O53" s="170"/>
      <c r="P53" s="170"/>
      <c r="Q53" s="170"/>
      <c r="R53" s="170"/>
      <c r="S53" s="172"/>
      <c r="T53" s="146"/>
      <c r="U53" s="104"/>
      <c r="V53" s="104"/>
      <c r="W53" s="104"/>
      <c r="X53" s="104"/>
      <c r="Y53" s="104"/>
      <c r="Z53" s="104"/>
      <c r="AA53" s="104"/>
      <c r="AB53" s="104"/>
      <c r="AC53" s="104"/>
      <c r="AD53" s="104"/>
      <c r="AE53" s="104"/>
      <c r="AF53" s="104"/>
      <c r="AG53" s="104"/>
      <c r="AH53" s="104"/>
      <c r="AI53" s="104"/>
      <c r="AJ53" s="104"/>
      <c r="AK53" s="104"/>
      <c r="AL53" s="147"/>
    </row>
    <row r="54" spans="1:38">
      <c r="A54" s="232"/>
      <c r="B54" s="173"/>
      <c r="C54" s="173"/>
      <c r="D54" s="173"/>
      <c r="E54" s="173"/>
      <c r="F54" s="173"/>
      <c r="G54" s="173"/>
      <c r="H54" s="173"/>
      <c r="I54" s="173"/>
      <c r="J54" s="173"/>
      <c r="K54" s="173"/>
      <c r="L54" s="173"/>
      <c r="M54" s="173"/>
      <c r="N54" s="173"/>
      <c r="O54" s="173"/>
      <c r="P54" s="173"/>
      <c r="Q54" s="173"/>
      <c r="R54" s="173"/>
      <c r="S54" s="174"/>
      <c r="T54" s="148"/>
      <c r="U54" s="149"/>
      <c r="V54" s="149"/>
      <c r="W54" s="149"/>
      <c r="X54" s="149"/>
      <c r="Y54" s="149"/>
      <c r="Z54" s="149"/>
      <c r="AA54" s="149"/>
      <c r="AB54" s="149"/>
      <c r="AC54" s="149"/>
      <c r="AD54" s="149"/>
      <c r="AE54" s="149"/>
      <c r="AF54" s="149"/>
      <c r="AG54" s="149"/>
      <c r="AH54" s="149"/>
      <c r="AI54" s="149"/>
      <c r="AJ54" s="149"/>
      <c r="AK54" s="149"/>
      <c r="AL54" s="150"/>
    </row>
  </sheetData>
  <sheetProtection algorithmName="SHA-512" hashValue="oiFUlgAFddkxWI8w8JH//GSeCzfHBFVEbznH9SOhHoPVYp/wxXzto3PApTXaT0ZBIV5aGlSl5UvovAWKc0olOA==" saltValue="nTpl1VcIJO6Ao1no92vuzg==" spinCount="100000" sheet="1" scenarios="1" insertHyperlinks="0"/>
  <mergeCells count="1">
    <mergeCell ref="A1:S1"/>
  </mergeCells>
  <phoneticPr fontId="0" type="noConversion"/>
  <hyperlinks>
    <hyperlink ref="B25" location="'T3.15 T3.5 SIS'!A1" display="BACK" xr:uid="{00000000-0004-0000-2F00-000000000000}"/>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1">
    <pageSetUpPr fitToPage="1"/>
  </sheetPr>
  <dimension ref="A1:AL56"/>
  <sheetViews>
    <sheetView showGridLines="0" view="pageBreakPreview" zoomScaleNormal="100" zoomScaleSheetLayoutView="100" workbookViewId="0">
      <selection sqref="A1:S1"/>
    </sheetView>
  </sheetViews>
  <sheetFormatPr baseColWidth="10" defaultColWidth="11.42578125" defaultRowHeight="12.75"/>
  <cols>
    <col min="1" max="2" width="5" customWidth="1"/>
    <col min="3" max="3" width="6.5703125" customWidth="1"/>
    <col min="4" max="38" width="5" customWidth="1"/>
  </cols>
  <sheetData>
    <row r="1" spans="1:38">
      <c r="A1" s="1103" t="s">
        <v>853</v>
      </c>
      <c r="B1" s="1103"/>
      <c r="C1" s="1103"/>
      <c r="D1" s="1103"/>
      <c r="E1" s="1103"/>
      <c r="F1" s="1103"/>
      <c r="G1" s="1103"/>
      <c r="H1" s="1103"/>
      <c r="I1" s="1103"/>
      <c r="J1" s="1103"/>
      <c r="K1" s="1103"/>
      <c r="L1" s="1103"/>
      <c r="M1" s="1103"/>
      <c r="N1" s="1103"/>
      <c r="O1" s="1103"/>
      <c r="P1" s="1103"/>
      <c r="Q1" s="1103"/>
      <c r="R1" s="1103"/>
      <c r="S1" s="1103"/>
      <c r="T1" s="151"/>
      <c r="U1" s="152"/>
      <c r="V1" s="152"/>
      <c r="W1" s="152"/>
      <c r="X1" s="152"/>
      <c r="Y1" s="152"/>
      <c r="Z1" s="152"/>
      <c r="AA1" s="152"/>
      <c r="AB1" s="152"/>
      <c r="AC1" s="152"/>
      <c r="AD1" s="152"/>
      <c r="AE1" s="152"/>
      <c r="AF1" s="152"/>
      <c r="AG1" s="152"/>
      <c r="AH1" s="152"/>
      <c r="AI1" s="152"/>
      <c r="AJ1" s="152"/>
      <c r="AK1" s="152"/>
      <c r="AL1" s="153"/>
    </row>
    <row r="2" spans="1:38">
      <c r="A2" s="228"/>
      <c r="B2" s="229"/>
      <c r="C2" s="229"/>
      <c r="D2" s="229"/>
      <c r="E2" s="229"/>
      <c r="F2" s="229"/>
      <c r="G2" s="229"/>
      <c r="H2" s="229"/>
      <c r="I2" s="229"/>
      <c r="J2" s="229"/>
      <c r="K2" s="229"/>
      <c r="L2" s="229"/>
      <c r="M2" s="229"/>
      <c r="N2" s="229"/>
      <c r="O2" s="229"/>
      <c r="P2" s="229"/>
      <c r="Q2" s="229"/>
      <c r="R2" s="229"/>
      <c r="S2" s="230"/>
      <c r="T2" s="146"/>
      <c r="U2" s="104"/>
      <c r="V2" s="104"/>
      <c r="W2" s="104"/>
      <c r="X2" s="104"/>
      <c r="Y2" s="104"/>
      <c r="Z2" s="104"/>
      <c r="AA2" s="104"/>
      <c r="AB2" s="104"/>
      <c r="AC2" s="104"/>
      <c r="AD2" s="104"/>
      <c r="AE2" s="104"/>
      <c r="AF2" s="104"/>
      <c r="AG2" s="104"/>
      <c r="AH2" s="104"/>
      <c r="AI2" s="104"/>
      <c r="AJ2" s="104"/>
      <c r="AK2" s="104"/>
      <c r="AL2" s="147"/>
    </row>
    <row r="3" spans="1:38">
      <c r="A3" s="171"/>
      <c r="B3" s="231" t="s">
        <v>854</v>
      </c>
      <c r="C3" s="170"/>
      <c r="D3" s="170"/>
      <c r="E3" s="170"/>
      <c r="F3" s="170"/>
      <c r="G3" s="170"/>
      <c r="H3" s="170"/>
      <c r="I3" s="170"/>
      <c r="J3" s="170"/>
      <c r="K3" s="170"/>
      <c r="L3" s="170"/>
      <c r="M3" s="170"/>
      <c r="N3" s="170"/>
      <c r="O3" s="170"/>
      <c r="P3" s="170"/>
      <c r="Q3" s="170"/>
      <c r="R3" s="170"/>
      <c r="S3" s="172"/>
      <c r="T3" s="146"/>
      <c r="U3" s="156"/>
      <c r="V3" s="104"/>
      <c r="W3" s="104"/>
      <c r="X3" s="104"/>
      <c r="Y3" s="104"/>
      <c r="Z3" s="104"/>
      <c r="AA3" s="104"/>
      <c r="AB3" s="104"/>
      <c r="AC3" s="104"/>
      <c r="AD3" s="104"/>
      <c r="AE3" s="104"/>
      <c r="AF3" s="104"/>
      <c r="AG3" s="104"/>
      <c r="AH3" s="104"/>
      <c r="AI3" s="104"/>
      <c r="AJ3" s="104"/>
      <c r="AK3" s="104"/>
      <c r="AL3" s="147"/>
    </row>
    <row r="4" spans="1:38">
      <c r="A4" s="171"/>
      <c r="B4" s="231"/>
      <c r="C4" s="170"/>
      <c r="D4" s="170"/>
      <c r="E4" s="170"/>
      <c r="F4" s="170"/>
      <c r="G4" s="170"/>
      <c r="H4" s="170"/>
      <c r="I4" s="170"/>
      <c r="J4" s="170"/>
      <c r="K4" s="170"/>
      <c r="L4" s="170"/>
      <c r="M4" s="170"/>
      <c r="N4" s="170"/>
      <c r="O4" s="170"/>
      <c r="P4" s="170"/>
      <c r="Q4" s="170"/>
      <c r="R4" s="170"/>
      <c r="S4" s="172"/>
      <c r="T4" s="146"/>
      <c r="U4" s="156"/>
      <c r="V4" s="104"/>
      <c r="W4" s="104"/>
      <c r="X4" s="104"/>
      <c r="Y4" s="104"/>
      <c r="Z4" s="104"/>
      <c r="AA4" s="104"/>
      <c r="AB4" s="104"/>
      <c r="AC4" s="104"/>
      <c r="AD4" s="104"/>
      <c r="AE4" s="104"/>
      <c r="AF4" s="104"/>
      <c r="AG4" s="104"/>
      <c r="AH4" s="104"/>
      <c r="AI4" s="104"/>
      <c r="AJ4" s="104"/>
      <c r="AK4" s="104"/>
      <c r="AL4" s="147"/>
    </row>
    <row r="5" spans="1:38">
      <c r="A5" s="171"/>
      <c r="B5" s="8" t="s">
        <v>855</v>
      </c>
      <c r="C5" s="170"/>
      <c r="D5" s="170"/>
      <c r="E5" s="170"/>
      <c r="F5" s="170"/>
      <c r="G5" s="170"/>
      <c r="H5" s="170"/>
      <c r="I5" s="170"/>
      <c r="J5" s="170"/>
      <c r="K5" s="170"/>
      <c r="L5" s="170"/>
      <c r="M5" s="170"/>
      <c r="N5" s="170"/>
      <c r="O5" s="170"/>
      <c r="P5" s="170"/>
      <c r="Q5" s="170"/>
      <c r="R5" s="170"/>
      <c r="S5" s="172"/>
      <c r="T5" s="146"/>
      <c r="U5" s="156"/>
      <c r="V5" s="104"/>
      <c r="W5" s="104"/>
      <c r="X5" s="104"/>
      <c r="Y5" s="104"/>
      <c r="Z5" s="104"/>
      <c r="AA5" s="104"/>
      <c r="AB5" s="104"/>
      <c r="AC5" s="104"/>
      <c r="AD5" s="104"/>
      <c r="AE5" s="104"/>
      <c r="AF5" s="104"/>
      <c r="AG5" s="104"/>
      <c r="AH5" s="104"/>
      <c r="AI5" s="104"/>
      <c r="AJ5" s="104"/>
      <c r="AK5" s="104"/>
      <c r="AL5" s="147"/>
    </row>
    <row r="6" spans="1:38">
      <c r="A6" s="171"/>
      <c r="B6" s="231"/>
      <c r="C6" s="170"/>
      <c r="D6" s="170"/>
      <c r="E6" s="170"/>
      <c r="F6" s="170"/>
      <c r="G6" s="170"/>
      <c r="H6" s="170"/>
      <c r="I6" s="170"/>
      <c r="J6" s="170"/>
      <c r="K6" s="170"/>
      <c r="L6" s="512"/>
      <c r="M6" s="170"/>
      <c r="N6" s="170"/>
      <c r="O6" s="170"/>
      <c r="P6" s="170"/>
      <c r="Q6" s="170"/>
      <c r="R6" s="170"/>
      <c r="S6" s="172"/>
      <c r="T6" s="146"/>
      <c r="U6" s="104"/>
      <c r="V6" s="104"/>
      <c r="W6" s="104"/>
      <c r="X6" s="104"/>
      <c r="Y6" s="104"/>
      <c r="Z6" s="104"/>
      <c r="AA6" s="104"/>
      <c r="AB6" s="104"/>
      <c r="AC6" s="104"/>
      <c r="AD6" s="104"/>
      <c r="AE6" s="104"/>
      <c r="AF6" s="104"/>
      <c r="AG6" s="104"/>
      <c r="AH6" s="104"/>
      <c r="AI6" s="104"/>
      <c r="AJ6" s="104"/>
      <c r="AK6" s="104"/>
      <c r="AL6" s="147"/>
    </row>
    <row r="7" spans="1:38">
      <c r="A7" s="171"/>
      <c r="B7" s="231" t="s">
        <v>856</v>
      </c>
      <c r="C7" s="170"/>
      <c r="D7" s="170"/>
      <c r="E7" s="170"/>
      <c r="F7" s="170"/>
      <c r="G7" s="170"/>
      <c r="H7" s="170"/>
      <c r="I7" s="170"/>
      <c r="J7" s="170"/>
      <c r="K7" s="170"/>
      <c r="L7" s="170"/>
      <c r="M7" s="170"/>
      <c r="N7" s="170"/>
      <c r="O7" s="170"/>
      <c r="P7" s="170"/>
      <c r="Q7" s="170"/>
      <c r="R7" s="170"/>
      <c r="S7" s="172"/>
      <c r="T7" s="146"/>
      <c r="U7" s="104"/>
      <c r="V7" s="104"/>
      <c r="W7" s="104"/>
      <c r="X7" s="104"/>
      <c r="Y7" s="104"/>
      <c r="Z7" s="104"/>
      <c r="AA7" s="104"/>
      <c r="AB7" s="104"/>
      <c r="AC7" s="104"/>
      <c r="AD7" s="104"/>
      <c r="AE7" s="104"/>
      <c r="AF7" s="104"/>
      <c r="AG7" s="104"/>
      <c r="AH7" s="104"/>
      <c r="AI7" s="104"/>
      <c r="AJ7" s="104"/>
      <c r="AK7" s="104"/>
      <c r="AL7" s="147"/>
    </row>
    <row r="8" spans="1:38">
      <c r="A8" s="171"/>
      <c r="B8" s="231" t="s">
        <v>857</v>
      </c>
      <c r="C8" s="170"/>
      <c r="D8" s="170"/>
      <c r="E8" s="170"/>
      <c r="F8" s="170"/>
      <c r="G8" s="170"/>
      <c r="H8" s="170"/>
      <c r="I8" s="170"/>
      <c r="J8" s="170"/>
      <c r="K8" s="170"/>
      <c r="L8" s="170"/>
      <c r="M8" s="170"/>
      <c r="N8" s="170"/>
      <c r="O8" s="170"/>
      <c r="P8" s="170"/>
      <c r="Q8" s="170"/>
      <c r="R8" s="170"/>
      <c r="S8" s="172"/>
      <c r="T8" s="146"/>
      <c r="U8" s="104"/>
      <c r="V8" s="104"/>
      <c r="W8" s="104"/>
      <c r="X8" s="104"/>
      <c r="Y8" s="104"/>
      <c r="Z8" s="104"/>
      <c r="AA8" s="104"/>
      <c r="AB8" s="104"/>
      <c r="AC8" s="104"/>
      <c r="AD8" s="104"/>
      <c r="AE8" s="104"/>
      <c r="AF8" s="104"/>
      <c r="AG8" s="104"/>
      <c r="AH8" s="104"/>
      <c r="AI8" s="104"/>
      <c r="AJ8" s="104"/>
      <c r="AK8" s="104"/>
      <c r="AL8" s="147"/>
    </row>
    <row r="9" spans="1:38">
      <c r="A9" s="171"/>
      <c r="B9" s="231"/>
      <c r="C9" s="170"/>
      <c r="D9" s="170"/>
      <c r="E9" s="170"/>
      <c r="F9" s="170"/>
      <c r="G9" s="170"/>
      <c r="H9" s="170"/>
      <c r="I9" s="170"/>
      <c r="J9" s="170"/>
      <c r="K9" s="170"/>
      <c r="L9" s="170"/>
      <c r="M9" s="170"/>
      <c r="N9" s="170"/>
      <c r="O9" s="170"/>
      <c r="P9" s="170"/>
      <c r="Q9" s="170"/>
      <c r="R9" s="170"/>
      <c r="S9" s="172"/>
      <c r="T9" s="146"/>
      <c r="U9" s="104"/>
      <c r="V9" s="104"/>
      <c r="W9" s="104"/>
      <c r="X9" s="104"/>
      <c r="Y9" s="104"/>
      <c r="Z9" s="104"/>
      <c r="AA9" s="104"/>
      <c r="AB9" s="104"/>
      <c r="AC9" s="104"/>
      <c r="AD9" s="104"/>
      <c r="AE9" s="104"/>
      <c r="AF9" s="104"/>
      <c r="AG9" s="104"/>
      <c r="AH9" s="104"/>
      <c r="AI9" s="104"/>
      <c r="AJ9" s="104"/>
      <c r="AK9" s="104"/>
      <c r="AL9" s="147"/>
    </row>
    <row r="10" spans="1:38">
      <c r="A10" s="171"/>
      <c r="C10" s="170"/>
      <c r="D10" s="170"/>
      <c r="E10" s="170"/>
      <c r="F10" s="170"/>
      <c r="G10" s="170"/>
      <c r="H10" s="170"/>
      <c r="I10" s="170"/>
      <c r="J10" s="170"/>
      <c r="K10" s="170"/>
      <c r="L10" s="170"/>
      <c r="M10" s="170"/>
      <c r="N10" s="170"/>
      <c r="O10" s="170"/>
      <c r="P10" s="170"/>
      <c r="Q10" s="170"/>
      <c r="R10" s="170"/>
      <c r="S10" s="172"/>
      <c r="T10" s="146"/>
      <c r="U10" s="104"/>
      <c r="V10" s="104"/>
      <c r="W10" s="104"/>
      <c r="X10" s="104"/>
      <c r="Y10" s="104"/>
      <c r="Z10" s="104"/>
      <c r="AA10" s="104"/>
      <c r="AB10" s="104"/>
      <c r="AC10" s="104"/>
      <c r="AD10" s="104"/>
      <c r="AE10" s="104"/>
      <c r="AF10" s="104"/>
      <c r="AG10" s="104"/>
      <c r="AH10" s="104"/>
      <c r="AI10" s="104"/>
      <c r="AJ10" s="104"/>
      <c r="AK10" s="104"/>
      <c r="AL10" s="147"/>
    </row>
    <row r="11" spans="1:38">
      <c r="A11" s="171"/>
      <c r="B11" s="231"/>
      <c r="C11" s="170"/>
      <c r="D11" s="170"/>
      <c r="E11" s="170"/>
      <c r="F11" s="170"/>
      <c r="G11" s="170"/>
      <c r="H11" s="170"/>
      <c r="I11" s="170"/>
      <c r="J11" s="170"/>
      <c r="K11" s="170"/>
      <c r="L11" s="170"/>
      <c r="M11" s="170"/>
      <c r="N11" s="170"/>
      <c r="O11" s="170"/>
      <c r="P11" s="170"/>
      <c r="Q11" s="170"/>
      <c r="R11" s="170"/>
      <c r="S11" s="172"/>
      <c r="T11" s="146"/>
      <c r="U11" s="104"/>
      <c r="V11" s="104"/>
      <c r="W11" s="104"/>
      <c r="X11" s="104"/>
      <c r="Y11" s="104"/>
      <c r="Z11" s="104"/>
      <c r="AA11" s="104"/>
      <c r="AB11" s="104"/>
      <c r="AC11" s="104"/>
      <c r="AD11" s="104"/>
      <c r="AE11" s="104"/>
      <c r="AF11" s="104"/>
      <c r="AG11" s="104"/>
      <c r="AH11" s="104"/>
      <c r="AI11" s="104"/>
      <c r="AJ11" s="104"/>
      <c r="AK11" s="104"/>
      <c r="AL11" s="147"/>
    </row>
    <row r="12" spans="1:38">
      <c r="A12" s="171"/>
      <c r="C12" s="170"/>
      <c r="D12" s="170"/>
      <c r="E12" s="170"/>
      <c r="F12" s="170"/>
      <c r="G12" s="170"/>
      <c r="H12" s="170"/>
      <c r="I12" s="170"/>
      <c r="J12" s="170"/>
      <c r="K12" s="170"/>
      <c r="L12" s="170"/>
      <c r="M12" s="170"/>
      <c r="N12" s="170"/>
      <c r="O12" s="170"/>
      <c r="P12" s="170"/>
      <c r="Q12" s="170"/>
      <c r="R12" s="170"/>
      <c r="S12" s="172"/>
      <c r="T12" s="146"/>
      <c r="U12" s="104"/>
      <c r="V12" s="104"/>
      <c r="W12" s="104"/>
      <c r="X12" s="104"/>
      <c r="Y12" s="104"/>
      <c r="Z12" s="104"/>
      <c r="AA12" s="104"/>
      <c r="AB12" s="104"/>
      <c r="AC12" s="104"/>
      <c r="AD12" s="104"/>
      <c r="AE12" s="104"/>
      <c r="AF12" s="104"/>
      <c r="AG12" s="104"/>
      <c r="AH12" s="104"/>
      <c r="AI12" s="104"/>
      <c r="AJ12" s="104"/>
      <c r="AK12" s="104"/>
      <c r="AL12" s="147"/>
    </row>
    <row r="13" spans="1:38">
      <c r="A13" s="171"/>
      <c r="B13" s="234"/>
      <c r="C13" s="170"/>
      <c r="D13" s="170"/>
      <c r="E13" s="170"/>
      <c r="F13" s="170"/>
      <c r="G13" s="170"/>
      <c r="H13" s="170"/>
      <c r="I13" s="170"/>
      <c r="J13" s="170"/>
      <c r="K13" s="170"/>
      <c r="L13" s="170"/>
      <c r="M13" s="170"/>
      <c r="N13" s="170"/>
      <c r="O13" s="170"/>
      <c r="P13" s="170"/>
      <c r="Q13" s="170"/>
      <c r="R13" s="170"/>
      <c r="S13" s="172"/>
      <c r="T13" s="146"/>
      <c r="U13" s="104"/>
      <c r="V13" s="104"/>
      <c r="W13" s="104"/>
      <c r="X13" s="104"/>
      <c r="Y13" s="104"/>
      <c r="Z13" s="104"/>
      <c r="AA13" s="104"/>
      <c r="AB13" s="104"/>
      <c r="AC13" s="104"/>
      <c r="AD13" s="104"/>
      <c r="AE13" s="104"/>
      <c r="AF13" s="104"/>
      <c r="AG13" s="104"/>
      <c r="AH13" s="104"/>
      <c r="AI13" s="104"/>
      <c r="AJ13" s="104"/>
      <c r="AK13" s="104"/>
      <c r="AL13" s="147"/>
    </row>
    <row r="14" spans="1:38">
      <c r="A14" s="171"/>
      <c r="B14" s="234"/>
      <c r="C14" s="170"/>
      <c r="D14" s="170"/>
      <c r="E14" s="170"/>
      <c r="F14" s="170"/>
      <c r="G14" s="170"/>
      <c r="H14" s="170"/>
      <c r="I14" s="170"/>
      <c r="J14" s="170"/>
      <c r="K14" s="170"/>
      <c r="L14" s="170"/>
      <c r="M14" s="170"/>
      <c r="N14" s="170"/>
      <c r="O14" s="170"/>
      <c r="P14" s="170"/>
      <c r="Q14" s="170"/>
      <c r="R14" s="170"/>
      <c r="S14" s="172"/>
      <c r="T14" s="146"/>
      <c r="U14" s="104"/>
      <c r="V14" s="104"/>
      <c r="W14" s="104"/>
      <c r="X14" s="104"/>
      <c r="Y14" s="104"/>
      <c r="Z14" s="104"/>
      <c r="AA14" s="104"/>
      <c r="AB14" s="104"/>
      <c r="AC14" s="104"/>
      <c r="AD14" s="104"/>
      <c r="AE14" s="104"/>
      <c r="AF14" s="104"/>
      <c r="AG14" s="104"/>
      <c r="AH14" s="104"/>
      <c r="AI14" s="104"/>
      <c r="AJ14" s="104"/>
      <c r="AK14" s="104"/>
      <c r="AL14" s="147"/>
    </row>
    <row r="15" spans="1:38">
      <c r="A15" s="171"/>
      <c r="B15" s="235"/>
      <c r="C15" s="170"/>
      <c r="D15" s="170"/>
      <c r="E15" s="170"/>
      <c r="F15" s="170"/>
      <c r="G15" s="170"/>
      <c r="H15" s="170"/>
      <c r="I15" s="170"/>
      <c r="J15" s="170"/>
      <c r="K15" s="170"/>
      <c r="L15" s="170"/>
      <c r="M15" s="170"/>
      <c r="N15" s="170"/>
      <c r="O15" s="170"/>
      <c r="P15" s="170"/>
      <c r="Q15" s="170"/>
      <c r="R15" s="170"/>
      <c r="S15" s="172"/>
      <c r="T15" s="146"/>
      <c r="U15" s="104"/>
      <c r="V15" s="104"/>
      <c r="W15" s="104"/>
      <c r="X15" s="104"/>
      <c r="Y15" s="104"/>
      <c r="Z15" s="104"/>
      <c r="AA15" s="104"/>
      <c r="AB15" s="104"/>
      <c r="AC15" s="104"/>
      <c r="AD15" s="104"/>
      <c r="AE15" s="104"/>
      <c r="AF15" s="104"/>
      <c r="AG15" s="104"/>
      <c r="AH15" s="104"/>
      <c r="AI15" s="104"/>
      <c r="AJ15" s="104"/>
      <c r="AK15" s="104"/>
      <c r="AL15" s="147"/>
    </row>
    <row r="16" spans="1:38">
      <c r="A16" s="171"/>
      <c r="B16" s="8"/>
      <c r="C16" s="170"/>
      <c r="D16" s="170"/>
      <c r="E16" s="170"/>
      <c r="F16" s="170"/>
      <c r="G16" s="170"/>
      <c r="H16" s="170"/>
      <c r="I16" s="170"/>
      <c r="J16" s="170"/>
      <c r="K16" s="170"/>
      <c r="L16" s="170"/>
      <c r="M16" s="170"/>
      <c r="N16" s="170"/>
      <c r="O16" s="170"/>
      <c r="P16" s="170"/>
      <c r="Q16" s="170"/>
      <c r="R16" s="170"/>
      <c r="S16" s="172"/>
      <c r="T16" s="146"/>
      <c r="U16" s="104"/>
      <c r="V16" s="104"/>
      <c r="W16" s="104"/>
      <c r="X16" s="104"/>
      <c r="Y16" s="104"/>
      <c r="Z16" s="104"/>
      <c r="AA16" s="104"/>
      <c r="AB16" s="104"/>
      <c r="AC16" s="104"/>
      <c r="AD16" s="104"/>
      <c r="AE16" s="104"/>
      <c r="AF16" s="104"/>
      <c r="AG16" s="104"/>
      <c r="AH16" s="104"/>
      <c r="AI16" s="104"/>
      <c r="AJ16" s="104"/>
      <c r="AK16" s="104"/>
      <c r="AL16" s="147"/>
    </row>
    <row r="17" spans="1:38">
      <c r="A17" s="171"/>
      <c r="B17" s="8"/>
      <c r="C17" s="170"/>
      <c r="D17" s="170"/>
      <c r="E17" s="170"/>
      <c r="F17" s="170"/>
      <c r="G17" s="170"/>
      <c r="H17" s="170"/>
      <c r="I17" s="170"/>
      <c r="J17" s="170"/>
      <c r="K17" s="170"/>
      <c r="L17" s="170"/>
      <c r="M17" s="170"/>
      <c r="N17" s="170"/>
      <c r="O17" s="170"/>
      <c r="P17" s="170"/>
      <c r="Q17" s="170"/>
      <c r="R17" s="170"/>
      <c r="S17" s="172"/>
      <c r="T17" s="146"/>
      <c r="U17" s="104"/>
      <c r="V17" s="104"/>
      <c r="W17" s="104"/>
      <c r="X17" s="104"/>
      <c r="Y17" s="104"/>
      <c r="Z17" s="104"/>
      <c r="AA17" s="104"/>
      <c r="AB17" s="104"/>
      <c r="AC17" s="104"/>
      <c r="AD17" s="104"/>
      <c r="AE17" s="104"/>
      <c r="AF17" s="104"/>
      <c r="AG17" s="104"/>
      <c r="AH17" s="104"/>
      <c r="AI17" s="104"/>
      <c r="AJ17" s="104"/>
      <c r="AK17" s="104"/>
      <c r="AL17" s="147"/>
    </row>
    <row r="18" spans="1:38">
      <c r="A18" s="171"/>
      <c r="B18" s="231"/>
      <c r="C18" s="170"/>
      <c r="D18" s="170"/>
      <c r="E18" s="170"/>
      <c r="F18" s="170"/>
      <c r="G18" s="170"/>
      <c r="H18" s="170"/>
      <c r="I18" s="170"/>
      <c r="J18" s="170"/>
      <c r="K18" s="170"/>
      <c r="L18" s="170"/>
      <c r="M18" s="170"/>
      <c r="N18" s="170"/>
      <c r="O18" s="170"/>
      <c r="P18" s="170"/>
      <c r="Q18" s="170"/>
      <c r="R18" s="170"/>
      <c r="S18" s="172"/>
      <c r="T18" s="146"/>
      <c r="U18" s="104"/>
      <c r="V18" s="104"/>
      <c r="W18" s="104"/>
      <c r="X18" s="104"/>
      <c r="Y18" s="104"/>
      <c r="Z18" s="104"/>
      <c r="AA18" s="104"/>
      <c r="AB18" s="104"/>
      <c r="AC18" s="104"/>
      <c r="AD18" s="104"/>
      <c r="AE18" s="104"/>
      <c r="AF18" s="104"/>
      <c r="AG18" s="104"/>
      <c r="AH18" s="104"/>
      <c r="AI18" s="104"/>
      <c r="AJ18" s="104"/>
      <c r="AK18" s="104"/>
      <c r="AL18" s="147"/>
    </row>
    <row r="19" spans="1:38">
      <c r="A19" s="171"/>
      <c r="B19" s="231"/>
      <c r="C19" s="231"/>
      <c r="D19" s="170"/>
      <c r="E19" s="170"/>
      <c r="F19" s="170"/>
      <c r="G19" s="170"/>
      <c r="H19" s="170"/>
      <c r="I19" s="170"/>
      <c r="J19" s="170"/>
      <c r="K19" s="170"/>
      <c r="L19" s="170"/>
      <c r="M19" s="170"/>
      <c r="N19" s="170"/>
      <c r="O19" s="170"/>
      <c r="P19" s="170"/>
      <c r="Q19" s="170"/>
      <c r="R19" s="170"/>
      <c r="S19" s="172"/>
      <c r="T19" s="146"/>
      <c r="U19" s="104"/>
      <c r="V19" s="104"/>
      <c r="W19" s="104"/>
      <c r="X19" s="104"/>
      <c r="Y19" s="104"/>
      <c r="Z19" s="104"/>
      <c r="AA19" s="104"/>
      <c r="AB19" s="104"/>
      <c r="AC19" s="104"/>
      <c r="AD19" s="104"/>
      <c r="AE19" s="104"/>
      <c r="AF19" s="104"/>
      <c r="AG19" s="104"/>
      <c r="AH19" s="104"/>
      <c r="AI19" s="104"/>
      <c r="AJ19" s="104"/>
      <c r="AK19" s="104"/>
      <c r="AL19" s="147"/>
    </row>
    <row r="20" spans="1:38">
      <c r="A20" s="171"/>
      <c r="B20" s="170"/>
      <c r="C20" s="170"/>
      <c r="D20" s="170"/>
      <c r="E20" s="170"/>
      <c r="F20" s="170"/>
      <c r="G20" s="170"/>
      <c r="H20" s="170"/>
      <c r="I20" s="170"/>
      <c r="J20" s="170"/>
      <c r="K20" s="170"/>
      <c r="L20" s="170"/>
      <c r="M20" s="170"/>
      <c r="N20" s="170"/>
      <c r="O20" s="170"/>
      <c r="P20" s="170"/>
      <c r="Q20" s="170"/>
      <c r="R20" s="170"/>
      <c r="S20" s="172"/>
      <c r="T20" s="146"/>
      <c r="U20" s="104"/>
      <c r="V20" s="104"/>
      <c r="W20" s="104"/>
      <c r="X20" s="104"/>
      <c r="Y20" s="104"/>
      <c r="Z20" s="104"/>
      <c r="AA20" s="104"/>
      <c r="AB20" s="104"/>
      <c r="AC20" s="104"/>
      <c r="AD20" s="104"/>
      <c r="AE20" s="104"/>
      <c r="AF20" s="104"/>
      <c r="AG20" s="104"/>
      <c r="AH20" s="104"/>
      <c r="AI20" s="104"/>
      <c r="AJ20" s="104"/>
      <c r="AK20" s="104"/>
      <c r="AL20" s="147"/>
    </row>
    <row r="21" spans="1:38">
      <c r="A21" s="171"/>
      <c r="B21" s="231"/>
      <c r="C21" s="170"/>
      <c r="D21" s="170"/>
      <c r="E21" s="170"/>
      <c r="F21" s="170"/>
      <c r="G21" s="170"/>
      <c r="H21" s="170"/>
      <c r="I21" s="170"/>
      <c r="J21" s="170"/>
      <c r="K21" s="170"/>
      <c r="L21" s="170"/>
      <c r="M21" s="170"/>
      <c r="N21" s="170"/>
      <c r="O21" s="170"/>
      <c r="P21" s="170"/>
      <c r="Q21" s="170"/>
      <c r="R21" s="170"/>
      <c r="S21" s="172"/>
      <c r="T21" s="146"/>
      <c r="U21" s="104"/>
      <c r="V21" s="104"/>
      <c r="W21" s="104"/>
      <c r="X21" s="104"/>
      <c r="Y21" s="104"/>
      <c r="Z21" s="104"/>
      <c r="AA21" s="104"/>
      <c r="AB21" s="104"/>
      <c r="AC21" s="104"/>
      <c r="AD21" s="104"/>
      <c r="AE21" s="104"/>
      <c r="AF21" s="104"/>
      <c r="AG21" s="104"/>
      <c r="AH21" s="104"/>
      <c r="AI21" s="104"/>
      <c r="AJ21" s="104"/>
      <c r="AK21" s="104"/>
      <c r="AL21" s="147"/>
    </row>
    <row r="22" spans="1:38">
      <c r="A22" s="171"/>
      <c r="B22" s="231"/>
      <c r="C22" s="170"/>
      <c r="D22" s="170"/>
      <c r="E22" s="170"/>
      <c r="F22" s="170"/>
      <c r="G22" s="170"/>
      <c r="H22" s="170"/>
      <c r="I22" s="170"/>
      <c r="J22" s="170"/>
      <c r="K22" s="170"/>
      <c r="L22" s="170"/>
      <c r="M22" s="170"/>
      <c r="N22" s="170"/>
      <c r="O22" s="170"/>
      <c r="P22" s="170"/>
      <c r="Q22" s="170"/>
      <c r="R22" s="170"/>
      <c r="S22" s="172"/>
      <c r="T22" s="146"/>
      <c r="U22" s="104"/>
      <c r="V22" s="104"/>
      <c r="W22" s="104"/>
      <c r="X22" s="104"/>
      <c r="Y22" s="104"/>
      <c r="Z22" s="104"/>
      <c r="AA22" s="104"/>
      <c r="AB22" s="104"/>
      <c r="AC22" s="104"/>
      <c r="AD22" s="104"/>
      <c r="AE22" s="104"/>
      <c r="AF22" s="104"/>
      <c r="AG22" s="104"/>
      <c r="AH22" s="104"/>
      <c r="AI22" s="104"/>
      <c r="AJ22" s="104"/>
      <c r="AK22" s="104"/>
      <c r="AL22" s="147"/>
    </row>
    <row r="23" spans="1:38">
      <c r="A23" s="171"/>
      <c r="B23" s="231"/>
      <c r="C23" s="170"/>
      <c r="D23" s="170"/>
      <c r="E23" s="170"/>
      <c r="F23" s="170"/>
      <c r="G23" s="170"/>
      <c r="H23" s="170"/>
      <c r="I23" s="170"/>
      <c r="J23" s="170"/>
      <c r="K23" s="170"/>
      <c r="L23" s="170"/>
      <c r="M23" s="170"/>
      <c r="N23" s="170"/>
      <c r="O23" s="170"/>
      <c r="P23" s="170"/>
      <c r="Q23" s="170"/>
      <c r="R23" s="170"/>
      <c r="S23" s="172"/>
      <c r="T23" s="146"/>
      <c r="U23" s="104"/>
      <c r="V23" s="104"/>
      <c r="W23" s="104"/>
      <c r="X23" s="104"/>
      <c r="Y23" s="104"/>
      <c r="Z23" s="104"/>
      <c r="AA23" s="104"/>
      <c r="AB23" s="104"/>
      <c r="AC23" s="104"/>
      <c r="AD23" s="104"/>
      <c r="AE23" s="104"/>
      <c r="AF23" s="104"/>
      <c r="AG23" s="104"/>
      <c r="AH23" s="104"/>
      <c r="AI23" s="104"/>
      <c r="AJ23" s="104"/>
      <c r="AK23" s="104"/>
      <c r="AL23" s="147"/>
    </row>
    <row r="24" spans="1:38">
      <c r="A24" s="171"/>
      <c r="C24" s="170"/>
      <c r="D24" s="170"/>
      <c r="E24" s="170"/>
      <c r="F24" s="170"/>
      <c r="G24" s="170"/>
      <c r="H24" s="170"/>
      <c r="I24" s="170"/>
      <c r="J24" s="170"/>
      <c r="K24" s="170"/>
      <c r="L24" s="170"/>
      <c r="M24" s="170"/>
      <c r="N24" s="170"/>
      <c r="O24" s="170"/>
      <c r="P24" s="170"/>
      <c r="Q24" s="170"/>
      <c r="R24" s="170"/>
      <c r="S24" s="172"/>
      <c r="T24" s="146"/>
      <c r="U24" s="104"/>
      <c r="V24" s="104"/>
      <c r="W24" s="104"/>
      <c r="X24" s="104"/>
      <c r="Y24" s="104"/>
      <c r="Z24" s="104"/>
      <c r="AA24" s="104"/>
      <c r="AB24" s="104"/>
      <c r="AC24" s="104"/>
      <c r="AD24" s="104"/>
      <c r="AE24" s="104"/>
      <c r="AF24" s="104"/>
      <c r="AG24" s="104"/>
      <c r="AH24" s="104"/>
      <c r="AI24" s="104"/>
      <c r="AJ24" s="104"/>
      <c r="AK24" s="104"/>
      <c r="AL24" s="147"/>
    </row>
    <row r="25" spans="1:38">
      <c r="A25" s="171"/>
      <c r="B25" s="234"/>
      <c r="C25" s="170"/>
      <c r="D25" s="170"/>
      <c r="E25" s="170"/>
      <c r="F25" s="170"/>
      <c r="G25" s="170"/>
      <c r="H25" s="170"/>
      <c r="I25" s="170"/>
      <c r="J25" s="170"/>
      <c r="K25" s="170"/>
      <c r="L25" s="170"/>
      <c r="M25" s="170"/>
      <c r="N25" s="170"/>
      <c r="O25" s="170"/>
      <c r="P25" s="170"/>
      <c r="Q25" s="170"/>
      <c r="R25" s="170"/>
      <c r="S25" s="172"/>
      <c r="T25" s="146"/>
      <c r="U25" s="104"/>
      <c r="V25" s="104"/>
      <c r="W25" s="104"/>
      <c r="X25" s="104"/>
      <c r="Y25" s="104"/>
      <c r="Z25" s="104"/>
      <c r="AA25" s="104"/>
      <c r="AB25" s="104"/>
      <c r="AC25" s="104"/>
      <c r="AD25" s="104"/>
      <c r="AE25" s="104"/>
      <c r="AF25" s="104"/>
      <c r="AG25" s="104"/>
      <c r="AH25" s="104"/>
      <c r="AI25" s="104"/>
      <c r="AJ25" s="104"/>
      <c r="AK25" s="104"/>
      <c r="AL25" s="147"/>
    </row>
    <row r="26" spans="1:38">
      <c r="A26" s="171"/>
      <c r="B26" s="234"/>
      <c r="C26" s="170"/>
      <c r="D26" s="170"/>
      <c r="E26" s="170"/>
      <c r="F26" s="170"/>
      <c r="G26" s="170"/>
      <c r="H26" s="170"/>
      <c r="I26" s="170"/>
      <c r="J26" s="170"/>
      <c r="K26" s="170"/>
      <c r="L26" s="170"/>
      <c r="M26" s="170"/>
      <c r="N26" s="170"/>
      <c r="O26" s="170"/>
      <c r="P26" s="170"/>
      <c r="Q26" s="170"/>
      <c r="R26" s="170"/>
      <c r="S26" s="172"/>
      <c r="T26" s="146"/>
      <c r="U26" s="104"/>
      <c r="V26" s="104"/>
      <c r="W26" s="104"/>
      <c r="X26" s="104"/>
      <c r="Y26" s="104"/>
      <c r="Z26" s="104"/>
      <c r="AA26" s="104"/>
      <c r="AB26" s="104"/>
      <c r="AC26" s="104"/>
      <c r="AD26" s="104"/>
      <c r="AE26" s="104"/>
      <c r="AF26" s="104"/>
      <c r="AG26" s="104"/>
      <c r="AH26" s="104"/>
      <c r="AI26" s="104"/>
      <c r="AJ26" s="104"/>
      <c r="AK26" s="104"/>
      <c r="AL26" s="147"/>
    </row>
    <row r="27" spans="1:38">
      <c r="A27" s="171"/>
      <c r="B27" s="235"/>
      <c r="C27" s="170"/>
      <c r="D27" s="170"/>
      <c r="E27" s="170"/>
      <c r="F27" s="170"/>
      <c r="G27" s="170"/>
      <c r="H27" s="170"/>
      <c r="I27" s="170"/>
      <c r="J27" s="170"/>
      <c r="K27" s="170"/>
      <c r="L27" s="170"/>
      <c r="M27" s="170"/>
      <c r="N27" s="170"/>
      <c r="O27" s="170"/>
      <c r="P27" s="170"/>
      <c r="Q27" s="170"/>
      <c r="R27" s="170"/>
      <c r="S27" s="172"/>
      <c r="T27" s="146"/>
      <c r="U27" s="104"/>
      <c r="V27" s="104"/>
      <c r="W27" s="104"/>
      <c r="X27" s="104"/>
      <c r="Y27" s="104"/>
      <c r="Z27" s="104"/>
      <c r="AA27" s="104"/>
      <c r="AB27" s="104"/>
      <c r="AC27" s="104"/>
      <c r="AD27" s="104"/>
      <c r="AE27" s="104"/>
      <c r="AF27" s="104"/>
      <c r="AG27" s="104"/>
      <c r="AH27" s="104"/>
      <c r="AI27" s="104"/>
      <c r="AJ27" s="104"/>
      <c r="AK27" s="104"/>
      <c r="AL27" s="147"/>
    </row>
    <row r="28" spans="1:38">
      <c r="A28" s="171"/>
      <c r="B28" s="8"/>
      <c r="C28" s="170"/>
      <c r="D28" s="170"/>
      <c r="E28" s="170"/>
      <c r="F28" s="170"/>
      <c r="G28" s="170"/>
      <c r="H28" s="170"/>
      <c r="I28" s="170"/>
      <c r="J28" s="170"/>
      <c r="K28" s="170"/>
      <c r="L28" s="170"/>
      <c r="M28" s="170"/>
      <c r="N28" s="170"/>
      <c r="O28" s="170"/>
      <c r="P28" s="170"/>
      <c r="Q28" s="170"/>
      <c r="R28" s="170"/>
      <c r="S28" s="172"/>
      <c r="T28" s="146"/>
      <c r="U28" s="104"/>
      <c r="V28" s="104"/>
      <c r="W28" s="104"/>
      <c r="X28" s="104"/>
      <c r="Y28" s="104"/>
      <c r="Z28" s="104"/>
      <c r="AA28" s="104"/>
      <c r="AB28" s="104"/>
      <c r="AC28" s="104"/>
      <c r="AD28" s="104"/>
      <c r="AE28" s="104"/>
      <c r="AF28" s="104"/>
      <c r="AG28" s="104"/>
      <c r="AH28" s="104"/>
      <c r="AI28" s="104"/>
      <c r="AJ28" s="104"/>
      <c r="AK28" s="104"/>
      <c r="AL28" s="147"/>
    </row>
    <row r="29" spans="1:38">
      <c r="A29" s="171"/>
      <c r="B29" s="8"/>
      <c r="C29" s="170"/>
      <c r="D29" s="170"/>
      <c r="E29" s="170"/>
      <c r="F29" s="170"/>
      <c r="G29" s="170"/>
      <c r="H29" s="170"/>
      <c r="I29" s="170"/>
      <c r="J29" s="170"/>
      <c r="K29" s="170"/>
      <c r="L29" s="170"/>
      <c r="M29" s="170"/>
      <c r="N29" s="170"/>
      <c r="O29" s="170"/>
      <c r="P29" s="170"/>
      <c r="Q29" s="170"/>
      <c r="R29" s="170"/>
      <c r="S29" s="172"/>
      <c r="T29" s="146"/>
      <c r="U29" s="104"/>
      <c r="V29" s="104"/>
      <c r="W29" s="104"/>
      <c r="X29" s="104"/>
      <c r="Y29" s="104"/>
      <c r="Z29" s="104"/>
      <c r="AA29" s="104"/>
      <c r="AB29" s="104"/>
      <c r="AC29" s="104"/>
      <c r="AD29" s="104"/>
      <c r="AE29" s="104"/>
      <c r="AF29" s="104"/>
      <c r="AG29" s="104"/>
      <c r="AH29" s="104"/>
      <c r="AI29" s="104"/>
      <c r="AJ29" s="104"/>
      <c r="AK29" s="104"/>
      <c r="AL29" s="147"/>
    </row>
    <row r="30" spans="1:38">
      <c r="A30" s="171"/>
      <c r="B30" s="231"/>
      <c r="C30" s="170"/>
      <c r="D30" s="170"/>
      <c r="E30" s="170"/>
      <c r="F30" s="170"/>
      <c r="G30" s="170"/>
      <c r="H30" s="170"/>
      <c r="I30" s="170"/>
      <c r="J30" s="170"/>
      <c r="K30" s="170"/>
      <c r="L30" s="170"/>
      <c r="M30" s="170"/>
      <c r="N30" s="170"/>
      <c r="O30" s="170"/>
      <c r="P30" s="170"/>
      <c r="Q30" s="170"/>
      <c r="R30" s="170"/>
      <c r="S30" s="172"/>
      <c r="T30" s="146"/>
      <c r="U30" s="104"/>
      <c r="V30" s="104"/>
      <c r="W30" s="104"/>
      <c r="X30" s="104"/>
      <c r="Y30" s="104"/>
      <c r="Z30" s="104"/>
      <c r="AA30" s="104"/>
      <c r="AB30" s="104"/>
      <c r="AC30" s="104"/>
      <c r="AD30" s="104"/>
      <c r="AE30" s="104"/>
      <c r="AF30" s="104"/>
      <c r="AG30" s="104"/>
      <c r="AH30" s="104"/>
      <c r="AI30" s="104"/>
      <c r="AJ30" s="104"/>
      <c r="AK30" s="104"/>
      <c r="AL30" s="147"/>
    </row>
    <row r="31" spans="1:38">
      <c r="A31" s="171"/>
      <c r="B31" s="231"/>
      <c r="C31" s="231"/>
      <c r="D31" s="170"/>
      <c r="E31" s="170"/>
      <c r="F31" s="170"/>
      <c r="G31" s="170"/>
      <c r="H31" s="170"/>
      <c r="I31" s="170"/>
      <c r="J31" s="170"/>
      <c r="K31" s="170"/>
      <c r="L31" s="170"/>
      <c r="M31" s="170"/>
      <c r="N31" s="170"/>
      <c r="O31" s="170"/>
      <c r="P31" s="170"/>
      <c r="Q31" s="170"/>
      <c r="R31" s="170"/>
      <c r="S31" s="172"/>
      <c r="T31" s="146"/>
      <c r="U31" s="104"/>
      <c r="V31" s="104"/>
      <c r="W31" s="104"/>
      <c r="X31" s="104"/>
      <c r="Y31" s="104"/>
      <c r="Z31" s="104"/>
      <c r="AA31" s="104"/>
      <c r="AB31" s="104"/>
      <c r="AC31" s="104"/>
      <c r="AD31" s="104"/>
      <c r="AE31" s="104"/>
      <c r="AF31" s="104"/>
      <c r="AG31" s="104"/>
      <c r="AH31" s="104"/>
      <c r="AI31" s="104"/>
      <c r="AJ31" s="104"/>
      <c r="AK31" s="104"/>
      <c r="AL31" s="147"/>
    </row>
    <row r="32" spans="1:38">
      <c r="A32" s="171"/>
      <c r="B32" s="170"/>
      <c r="C32" s="170"/>
      <c r="D32" s="170"/>
      <c r="E32" s="170"/>
      <c r="F32" s="170"/>
      <c r="G32" s="170"/>
      <c r="H32" s="170"/>
      <c r="I32" s="170"/>
      <c r="J32" s="170"/>
      <c r="K32" s="170"/>
      <c r="L32" s="170"/>
      <c r="M32" s="170"/>
      <c r="N32" s="170"/>
      <c r="O32" s="170"/>
      <c r="P32" s="170"/>
      <c r="Q32" s="170"/>
      <c r="R32" s="170"/>
      <c r="S32" s="172"/>
      <c r="T32" s="146"/>
      <c r="U32" s="104"/>
      <c r="V32" s="104"/>
      <c r="W32" s="104"/>
      <c r="X32" s="104"/>
      <c r="Y32" s="104"/>
      <c r="Z32" s="104"/>
      <c r="AA32" s="104"/>
      <c r="AB32" s="104"/>
      <c r="AC32" s="104"/>
      <c r="AD32" s="104"/>
      <c r="AE32" s="104"/>
      <c r="AF32" s="104"/>
      <c r="AG32" s="104"/>
      <c r="AH32" s="104"/>
      <c r="AI32" s="104"/>
      <c r="AJ32" s="104"/>
      <c r="AK32" s="104"/>
      <c r="AL32" s="147"/>
    </row>
    <row r="33" spans="1:38">
      <c r="A33" s="171"/>
      <c r="B33" s="170"/>
      <c r="C33" s="170"/>
      <c r="D33" s="170"/>
      <c r="E33" s="170"/>
      <c r="F33" s="170"/>
      <c r="G33" s="170"/>
      <c r="H33" s="170"/>
      <c r="I33" s="170"/>
      <c r="J33" s="170"/>
      <c r="K33" s="170"/>
      <c r="L33" s="170"/>
      <c r="M33" s="170"/>
      <c r="N33" s="170"/>
      <c r="O33" s="170"/>
      <c r="P33" s="170"/>
      <c r="Q33" s="170"/>
      <c r="R33" s="170"/>
      <c r="S33" s="172"/>
      <c r="T33" s="146"/>
      <c r="U33" s="104"/>
      <c r="V33" s="104"/>
      <c r="W33" s="104"/>
      <c r="X33" s="104"/>
      <c r="Y33" s="104"/>
      <c r="Z33" s="104"/>
      <c r="AA33" s="104"/>
      <c r="AB33" s="104"/>
      <c r="AC33" s="104"/>
      <c r="AD33" s="104"/>
      <c r="AE33" s="104"/>
      <c r="AF33" s="104"/>
      <c r="AG33" s="104"/>
      <c r="AH33" s="104"/>
      <c r="AI33" s="104"/>
      <c r="AJ33" s="104"/>
      <c r="AK33" s="104"/>
      <c r="AL33" s="147"/>
    </row>
    <row r="34" spans="1:38">
      <c r="A34" s="171"/>
      <c r="B34" s="170"/>
      <c r="C34" s="170"/>
      <c r="D34" s="170"/>
      <c r="E34" s="170"/>
      <c r="F34" s="170"/>
      <c r="G34" s="170"/>
      <c r="H34" s="170"/>
      <c r="I34" s="170"/>
      <c r="J34" s="170"/>
      <c r="K34" s="170"/>
      <c r="L34" s="170"/>
      <c r="M34" s="170"/>
      <c r="N34" s="170"/>
      <c r="O34" s="170"/>
      <c r="P34" s="170"/>
      <c r="Q34" s="170"/>
      <c r="R34" s="170"/>
      <c r="S34" s="172"/>
      <c r="T34" s="146"/>
      <c r="U34" s="104"/>
      <c r="V34" s="104"/>
      <c r="W34" s="104"/>
      <c r="X34" s="104"/>
      <c r="Y34" s="104"/>
      <c r="Z34" s="104"/>
      <c r="AA34" s="104"/>
      <c r="AB34" s="104"/>
      <c r="AC34" s="104"/>
      <c r="AD34" s="104"/>
      <c r="AE34" s="104"/>
      <c r="AF34" s="104"/>
      <c r="AG34" s="104"/>
      <c r="AH34" s="104"/>
      <c r="AI34" s="104"/>
      <c r="AJ34" s="104"/>
      <c r="AK34" s="104"/>
      <c r="AL34" s="147"/>
    </row>
    <row r="35" spans="1:38">
      <c r="A35" s="171"/>
      <c r="B35" s="170"/>
      <c r="C35" s="170"/>
      <c r="D35" s="170"/>
      <c r="E35" s="170"/>
      <c r="F35" s="170"/>
      <c r="G35" s="170"/>
      <c r="H35" s="170"/>
      <c r="I35" s="170"/>
      <c r="J35" s="170"/>
      <c r="K35" s="170"/>
      <c r="L35" s="170"/>
      <c r="M35" s="170"/>
      <c r="N35" s="170"/>
      <c r="O35" s="170"/>
      <c r="P35" s="170"/>
      <c r="Q35" s="170"/>
      <c r="R35" s="170"/>
      <c r="S35" s="172"/>
      <c r="T35" s="146"/>
      <c r="U35" s="104"/>
      <c r="V35" s="104"/>
      <c r="W35" s="104"/>
      <c r="X35" s="104"/>
      <c r="Y35" s="104"/>
      <c r="Z35" s="104"/>
      <c r="AA35" s="104"/>
      <c r="AB35" s="104"/>
      <c r="AC35" s="104"/>
      <c r="AD35" s="104"/>
      <c r="AE35" s="104"/>
      <c r="AF35" s="104"/>
      <c r="AG35" s="104"/>
      <c r="AH35" s="104"/>
      <c r="AI35" s="104"/>
      <c r="AJ35" s="104"/>
      <c r="AK35" s="104"/>
      <c r="AL35" s="147"/>
    </row>
    <row r="36" spans="1:38">
      <c r="A36" s="171"/>
      <c r="B36" s="170"/>
      <c r="C36" s="170"/>
      <c r="D36" s="170"/>
      <c r="E36" s="170"/>
      <c r="F36" s="170"/>
      <c r="G36" s="170"/>
      <c r="H36" s="170"/>
      <c r="I36" s="170"/>
      <c r="J36" s="170"/>
      <c r="K36" s="170"/>
      <c r="L36" s="170"/>
      <c r="M36" s="170"/>
      <c r="N36" s="170"/>
      <c r="O36" s="170"/>
      <c r="P36" s="170"/>
      <c r="Q36" s="170"/>
      <c r="R36" s="170"/>
      <c r="S36" s="172"/>
      <c r="T36" s="146"/>
      <c r="U36" s="104"/>
      <c r="V36" s="104"/>
      <c r="W36" s="104"/>
      <c r="X36" s="104"/>
      <c r="Y36" s="104"/>
      <c r="Z36" s="104"/>
      <c r="AA36" s="104"/>
      <c r="AB36" s="104"/>
      <c r="AC36" s="104"/>
      <c r="AD36" s="104"/>
      <c r="AE36" s="104"/>
      <c r="AF36" s="104"/>
      <c r="AG36" s="104"/>
      <c r="AH36" s="104"/>
      <c r="AI36" s="104"/>
      <c r="AJ36" s="104"/>
      <c r="AK36" s="104"/>
      <c r="AL36" s="147"/>
    </row>
    <row r="37" spans="1:38">
      <c r="A37" s="171"/>
      <c r="B37" s="170"/>
      <c r="C37" s="170"/>
      <c r="D37" s="170"/>
      <c r="E37" s="170"/>
      <c r="F37" s="170"/>
      <c r="G37" s="170"/>
      <c r="H37" s="170"/>
      <c r="I37" s="170"/>
      <c r="J37" s="170"/>
      <c r="K37" s="170"/>
      <c r="L37" s="170"/>
      <c r="M37" s="170"/>
      <c r="N37" s="170"/>
      <c r="O37" s="170"/>
      <c r="P37" s="170"/>
      <c r="Q37" s="170"/>
      <c r="R37" s="170"/>
      <c r="S37" s="172"/>
      <c r="T37" s="146"/>
      <c r="U37" s="104"/>
      <c r="V37" s="104"/>
      <c r="W37" s="104"/>
      <c r="X37" s="104"/>
      <c r="Y37" s="104"/>
      <c r="Z37" s="104"/>
      <c r="AA37" s="104"/>
      <c r="AB37" s="104"/>
      <c r="AC37" s="104"/>
      <c r="AD37" s="104"/>
      <c r="AE37" s="104"/>
      <c r="AF37" s="104"/>
      <c r="AG37" s="104"/>
      <c r="AH37" s="104"/>
      <c r="AI37" s="104"/>
      <c r="AJ37" s="104"/>
      <c r="AK37" s="104"/>
      <c r="AL37" s="147"/>
    </row>
    <row r="38" spans="1:38">
      <c r="A38" s="171"/>
      <c r="B38" s="170"/>
      <c r="D38" s="170"/>
      <c r="E38" s="170"/>
      <c r="F38" s="170"/>
      <c r="G38" s="170"/>
      <c r="H38" s="170"/>
      <c r="I38" s="170"/>
      <c r="J38" s="170"/>
      <c r="K38" s="170"/>
      <c r="L38" s="170"/>
      <c r="M38" s="170"/>
      <c r="N38" s="170"/>
      <c r="O38" s="170"/>
      <c r="P38" s="170"/>
      <c r="Q38" s="170"/>
      <c r="R38" s="170"/>
      <c r="S38" s="172"/>
      <c r="T38" s="146"/>
      <c r="U38" s="104"/>
      <c r="V38" s="104"/>
      <c r="W38" s="104"/>
      <c r="X38" s="104"/>
      <c r="Y38" s="104"/>
      <c r="Z38" s="104"/>
      <c r="AA38" s="104"/>
      <c r="AB38" s="104"/>
      <c r="AC38" s="104"/>
      <c r="AD38" s="104"/>
      <c r="AE38" s="104"/>
      <c r="AF38" s="104"/>
      <c r="AG38" s="104"/>
      <c r="AH38" s="104"/>
      <c r="AI38" s="104"/>
      <c r="AJ38" s="104"/>
      <c r="AK38" s="104"/>
      <c r="AL38" s="147"/>
    </row>
    <row r="39" spans="1:38">
      <c r="A39" s="171"/>
      <c r="B39" s="170"/>
      <c r="C39" s="170"/>
      <c r="D39" s="170"/>
      <c r="E39" s="170"/>
      <c r="F39" s="170"/>
      <c r="G39" s="170"/>
      <c r="H39" s="170"/>
      <c r="I39" s="170"/>
      <c r="J39" s="170"/>
      <c r="K39" s="170"/>
      <c r="L39" s="170"/>
      <c r="M39" s="170"/>
      <c r="N39" s="170"/>
      <c r="O39" s="170"/>
      <c r="P39" s="170"/>
      <c r="Q39" s="170"/>
      <c r="R39" s="170"/>
      <c r="S39" s="172"/>
      <c r="T39" s="146"/>
      <c r="U39" s="104"/>
      <c r="V39" s="104"/>
      <c r="W39" s="104"/>
      <c r="X39" s="104"/>
      <c r="Y39" s="104"/>
      <c r="Z39" s="104"/>
      <c r="AA39" s="104"/>
      <c r="AB39" s="104"/>
      <c r="AC39" s="104"/>
      <c r="AD39" s="104"/>
      <c r="AE39" s="104"/>
      <c r="AF39" s="104"/>
      <c r="AG39" s="104"/>
      <c r="AH39" s="104"/>
      <c r="AI39" s="104"/>
      <c r="AJ39" s="104"/>
      <c r="AK39" s="104"/>
      <c r="AL39" s="147"/>
    </row>
    <row r="40" spans="1:38">
      <c r="A40" s="171"/>
      <c r="B40" s="170"/>
      <c r="C40" s="226" t="s">
        <v>764</v>
      </c>
      <c r="D40" s="170"/>
      <c r="E40" s="170"/>
      <c r="F40" s="170"/>
      <c r="G40" s="170"/>
      <c r="H40" s="170"/>
      <c r="I40" s="170"/>
      <c r="J40" s="170"/>
      <c r="K40" s="170"/>
      <c r="L40" s="170"/>
      <c r="M40" s="170"/>
      <c r="N40" s="170"/>
      <c r="O40" s="170"/>
      <c r="P40" s="170"/>
      <c r="Q40" s="170"/>
      <c r="R40" s="170"/>
      <c r="S40" s="172"/>
      <c r="T40" s="146"/>
      <c r="U40" s="104"/>
      <c r="V40" s="104"/>
      <c r="W40" s="104"/>
      <c r="X40" s="104"/>
      <c r="Y40" s="104"/>
      <c r="Z40" s="104"/>
      <c r="AA40" s="104"/>
      <c r="AB40" s="104"/>
      <c r="AC40" s="104"/>
      <c r="AD40" s="104"/>
      <c r="AE40" s="104"/>
      <c r="AF40" s="104"/>
      <c r="AG40" s="104"/>
      <c r="AH40" s="104"/>
      <c r="AI40" s="104"/>
      <c r="AJ40" s="104"/>
      <c r="AK40" s="104"/>
      <c r="AL40" s="147"/>
    </row>
    <row r="41" spans="1:38">
      <c r="A41" s="171"/>
      <c r="B41" s="170"/>
      <c r="C41" s="170"/>
      <c r="D41" s="170"/>
      <c r="E41" s="170"/>
      <c r="F41" s="170"/>
      <c r="G41" s="170"/>
      <c r="H41" s="170"/>
      <c r="I41" s="170"/>
      <c r="J41" s="170"/>
      <c r="K41" s="170"/>
      <c r="L41" s="170"/>
      <c r="M41" s="170"/>
      <c r="N41" s="170"/>
      <c r="O41" s="170"/>
      <c r="P41" s="170"/>
      <c r="Q41" s="170"/>
      <c r="R41" s="170"/>
      <c r="S41" s="172"/>
      <c r="T41" s="146"/>
      <c r="U41" s="104"/>
      <c r="V41" s="104"/>
      <c r="W41" s="104"/>
      <c r="X41" s="104"/>
      <c r="Y41" s="104"/>
      <c r="Z41" s="104"/>
      <c r="AA41" s="104"/>
      <c r="AB41" s="104"/>
      <c r="AC41" s="104"/>
      <c r="AD41" s="104"/>
      <c r="AE41" s="104"/>
      <c r="AF41" s="104"/>
      <c r="AG41" s="104"/>
      <c r="AH41" s="104"/>
      <c r="AI41" s="104"/>
      <c r="AJ41" s="104"/>
      <c r="AK41" s="104"/>
      <c r="AL41" s="147"/>
    </row>
    <row r="42" spans="1:38">
      <c r="A42" s="171"/>
      <c r="B42" s="170"/>
      <c r="C42" s="170"/>
      <c r="D42" s="170"/>
      <c r="E42" s="170"/>
      <c r="F42" s="170"/>
      <c r="G42" s="170"/>
      <c r="H42" s="170"/>
      <c r="I42" s="170"/>
      <c r="J42" s="170"/>
      <c r="K42" s="170"/>
      <c r="L42" s="170"/>
      <c r="M42" s="170"/>
      <c r="N42" s="170"/>
      <c r="O42" s="170"/>
      <c r="P42" s="170"/>
      <c r="Q42" s="170"/>
      <c r="R42" s="170"/>
      <c r="S42" s="172"/>
      <c r="T42" s="146"/>
      <c r="U42" s="104"/>
      <c r="V42" s="104"/>
      <c r="W42" s="104"/>
      <c r="X42" s="104"/>
      <c r="Y42" s="104"/>
      <c r="Z42" s="104"/>
      <c r="AA42" s="104"/>
      <c r="AB42" s="104"/>
      <c r="AC42" s="104"/>
      <c r="AD42" s="104"/>
      <c r="AE42" s="104"/>
      <c r="AF42" s="104"/>
      <c r="AG42" s="104"/>
      <c r="AH42" s="104"/>
      <c r="AI42" s="104"/>
      <c r="AJ42" s="104"/>
      <c r="AK42" s="104"/>
      <c r="AL42" s="147"/>
    </row>
    <row r="43" spans="1:38">
      <c r="A43" s="171"/>
      <c r="B43" s="170"/>
      <c r="C43" s="170"/>
      <c r="D43" s="170"/>
      <c r="E43" s="170"/>
      <c r="F43" s="170"/>
      <c r="G43" s="170"/>
      <c r="H43" s="170"/>
      <c r="I43" s="170"/>
      <c r="J43" s="170"/>
      <c r="K43" s="170"/>
      <c r="L43" s="170"/>
      <c r="M43" s="170"/>
      <c r="N43" s="170"/>
      <c r="O43" s="170"/>
      <c r="P43" s="170"/>
      <c r="Q43" s="170"/>
      <c r="R43" s="170"/>
      <c r="S43" s="172"/>
      <c r="T43" s="146"/>
      <c r="U43" s="104"/>
      <c r="V43" s="104"/>
      <c r="W43" s="104"/>
      <c r="X43" s="104"/>
      <c r="Y43" s="104"/>
      <c r="Z43" s="104"/>
      <c r="AA43" s="104"/>
      <c r="AB43" s="104"/>
      <c r="AC43" s="104"/>
      <c r="AD43" s="104"/>
      <c r="AE43" s="104"/>
      <c r="AF43" s="104"/>
      <c r="AG43" s="104"/>
      <c r="AH43" s="104"/>
      <c r="AI43" s="104"/>
      <c r="AJ43" s="104"/>
      <c r="AK43" s="104"/>
      <c r="AL43" s="147"/>
    </row>
    <row r="44" spans="1:38">
      <c r="A44" s="171"/>
      <c r="B44" s="170"/>
      <c r="C44" s="170"/>
      <c r="D44" s="170"/>
      <c r="E44" s="170"/>
      <c r="F44" s="170"/>
      <c r="G44" s="170"/>
      <c r="H44" s="170"/>
      <c r="I44" s="170"/>
      <c r="J44" s="170"/>
      <c r="K44" s="170"/>
      <c r="L44" s="170"/>
      <c r="M44" s="170"/>
      <c r="N44" s="170"/>
      <c r="O44" s="170"/>
      <c r="P44" s="170"/>
      <c r="Q44" s="170"/>
      <c r="R44" s="170"/>
      <c r="S44" s="172"/>
      <c r="T44" s="146"/>
      <c r="U44" s="104"/>
      <c r="V44" s="104"/>
      <c r="W44" s="104"/>
      <c r="X44" s="104"/>
      <c r="Y44" s="104"/>
      <c r="Z44" s="104"/>
      <c r="AA44" s="104"/>
      <c r="AB44" s="104"/>
      <c r="AC44" s="104"/>
      <c r="AD44" s="104"/>
      <c r="AE44" s="104"/>
      <c r="AF44" s="104"/>
      <c r="AG44" s="104"/>
      <c r="AH44" s="104"/>
      <c r="AI44" s="104"/>
      <c r="AJ44" s="104"/>
      <c r="AK44" s="104"/>
      <c r="AL44" s="147"/>
    </row>
    <row r="45" spans="1:38">
      <c r="A45" s="171"/>
      <c r="B45" s="170"/>
      <c r="C45" s="170"/>
      <c r="D45" s="170"/>
      <c r="E45" s="170"/>
      <c r="F45" s="170"/>
      <c r="G45" s="170"/>
      <c r="H45" s="170"/>
      <c r="I45" s="170"/>
      <c r="J45" s="170"/>
      <c r="K45" s="170"/>
      <c r="L45" s="170"/>
      <c r="M45" s="170"/>
      <c r="N45" s="170"/>
      <c r="O45" s="170"/>
      <c r="P45" s="170"/>
      <c r="Q45" s="170"/>
      <c r="R45" s="170"/>
      <c r="S45" s="172"/>
      <c r="T45" s="146"/>
      <c r="U45" s="104"/>
      <c r="V45" s="104"/>
      <c r="W45" s="104"/>
      <c r="X45" s="104"/>
      <c r="Y45" s="104"/>
      <c r="Z45" s="104"/>
      <c r="AA45" s="104"/>
      <c r="AB45" s="104"/>
      <c r="AC45" s="104"/>
      <c r="AD45" s="104"/>
      <c r="AE45" s="104"/>
      <c r="AF45" s="104"/>
      <c r="AG45" s="104"/>
      <c r="AH45" s="104"/>
      <c r="AI45" s="104"/>
      <c r="AJ45" s="104"/>
      <c r="AK45" s="104"/>
      <c r="AL45" s="147"/>
    </row>
    <row r="46" spans="1:38">
      <c r="A46" s="171"/>
      <c r="B46" s="170"/>
      <c r="C46" s="170"/>
      <c r="D46" s="170"/>
      <c r="E46" s="170"/>
      <c r="F46" s="170"/>
      <c r="G46" s="170"/>
      <c r="H46" s="170"/>
      <c r="I46" s="170"/>
      <c r="J46" s="170"/>
      <c r="K46" s="170"/>
      <c r="L46" s="170"/>
      <c r="M46" s="170"/>
      <c r="N46" s="170"/>
      <c r="O46" s="170"/>
      <c r="P46" s="170"/>
      <c r="Q46" s="170"/>
      <c r="R46" s="170"/>
      <c r="S46" s="172"/>
      <c r="T46" s="146"/>
      <c r="U46" s="104"/>
      <c r="V46" s="104"/>
      <c r="W46" s="104"/>
      <c r="X46" s="104"/>
      <c r="Y46" s="104"/>
      <c r="Z46" s="104"/>
      <c r="AA46" s="104"/>
      <c r="AB46" s="104"/>
      <c r="AC46" s="104"/>
      <c r="AD46" s="104"/>
      <c r="AE46" s="104"/>
      <c r="AF46" s="104"/>
      <c r="AG46" s="104"/>
      <c r="AH46" s="104"/>
      <c r="AI46" s="104"/>
      <c r="AJ46" s="104"/>
      <c r="AK46" s="104"/>
      <c r="AL46" s="147"/>
    </row>
    <row r="47" spans="1:38">
      <c r="A47" s="171"/>
      <c r="B47" s="170"/>
      <c r="C47" s="170"/>
      <c r="D47" s="170"/>
      <c r="E47" s="170"/>
      <c r="F47" s="170"/>
      <c r="G47" s="170"/>
      <c r="H47" s="170"/>
      <c r="I47" s="170"/>
      <c r="J47" s="170"/>
      <c r="K47" s="170"/>
      <c r="L47" s="170"/>
      <c r="M47" s="170"/>
      <c r="N47" s="170"/>
      <c r="O47" s="170"/>
      <c r="P47" s="170"/>
      <c r="Q47" s="170"/>
      <c r="R47" s="170"/>
      <c r="S47" s="172"/>
      <c r="T47" s="146"/>
      <c r="U47" s="104"/>
      <c r="V47" s="104"/>
      <c r="W47" s="104"/>
      <c r="X47" s="104"/>
      <c r="Y47" s="104"/>
      <c r="Z47" s="104"/>
      <c r="AA47" s="104"/>
      <c r="AB47" s="104"/>
      <c r="AC47" s="104"/>
      <c r="AD47" s="104"/>
      <c r="AE47" s="104"/>
      <c r="AF47" s="104"/>
      <c r="AG47" s="104"/>
      <c r="AH47" s="104"/>
      <c r="AI47" s="104"/>
      <c r="AJ47" s="104"/>
      <c r="AK47" s="104"/>
      <c r="AL47" s="147"/>
    </row>
    <row r="48" spans="1:38">
      <c r="A48" s="171"/>
      <c r="B48" s="170"/>
      <c r="C48" s="170"/>
      <c r="D48" s="170"/>
      <c r="E48" s="170"/>
      <c r="F48" s="170"/>
      <c r="G48" s="170"/>
      <c r="H48" s="170"/>
      <c r="I48" s="170"/>
      <c r="J48" s="170"/>
      <c r="K48" s="170"/>
      <c r="L48" s="170"/>
      <c r="M48" s="170"/>
      <c r="N48" s="170"/>
      <c r="O48" s="170"/>
      <c r="P48" s="170"/>
      <c r="Q48" s="170"/>
      <c r="R48" s="170"/>
      <c r="S48" s="172"/>
      <c r="T48" s="146"/>
      <c r="U48" s="104"/>
      <c r="V48" s="104"/>
      <c r="W48" s="104"/>
      <c r="X48" s="104"/>
      <c r="Y48" s="104"/>
      <c r="Z48" s="104"/>
      <c r="AA48" s="104"/>
      <c r="AB48" s="104"/>
      <c r="AC48" s="104"/>
      <c r="AD48" s="104"/>
      <c r="AE48" s="104"/>
      <c r="AF48" s="104"/>
      <c r="AG48" s="104"/>
      <c r="AH48" s="104"/>
      <c r="AI48" s="104"/>
      <c r="AJ48" s="104"/>
      <c r="AK48" s="104"/>
      <c r="AL48" s="147"/>
    </row>
    <row r="49" spans="1:38">
      <c r="A49" s="171"/>
      <c r="B49" s="170"/>
      <c r="C49" s="170"/>
      <c r="D49" s="170"/>
      <c r="E49" s="170"/>
      <c r="F49" s="170"/>
      <c r="G49" s="170"/>
      <c r="H49" s="170"/>
      <c r="I49" s="170"/>
      <c r="J49" s="170"/>
      <c r="K49" s="170"/>
      <c r="L49" s="170"/>
      <c r="M49" s="170"/>
      <c r="N49" s="170"/>
      <c r="O49" s="170"/>
      <c r="P49" s="170"/>
      <c r="Q49" s="170"/>
      <c r="R49" s="170"/>
      <c r="S49" s="172"/>
      <c r="T49" s="146"/>
      <c r="U49" s="104"/>
      <c r="V49" s="104"/>
      <c r="W49" s="104"/>
      <c r="X49" s="104"/>
      <c r="Y49" s="104"/>
      <c r="Z49" s="104"/>
      <c r="AA49" s="104"/>
      <c r="AB49" s="104"/>
      <c r="AC49" s="104"/>
      <c r="AD49" s="104"/>
      <c r="AE49" s="104"/>
      <c r="AF49" s="104"/>
      <c r="AG49" s="104"/>
      <c r="AH49" s="104"/>
      <c r="AI49" s="104"/>
      <c r="AJ49" s="104"/>
      <c r="AK49" s="104"/>
      <c r="AL49" s="147"/>
    </row>
    <row r="50" spans="1:38">
      <c r="A50" s="171"/>
      <c r="B50" s="170"/>
      <c r="C50" s="170"/>
      <c r="D50" s="170"/>
      <c r="E50" s="170"/>
      <c r="F50" s="170"/>
      <c r="G50" s="170"/>
      <c r="H50" s="170"/>
      <c r="I50" s="170"/>
      <c r="J50" s="170"/>
      <c r="K50" s="170"/>
      <c r="L50" s="170"/>
      <c r="M50" s="170"/>
      <c r="N50" s="170"/>
      <c r="O50" s="170"/>
      <c r="P50" s="170"/>
      <c r="Q50" s="170"/>
      <c r="R50" s="170"/>
      <c r="S50" s="172"/>
      <c r="T50" s="146"/>
      <c r="U50" s="104"/>
      <c r="V50" s="104"/>
      <c r="W50" s="104"/>
      <c r="X50" s="104"/>
      <c r="Y50" s="104"/>
      <c r="Z50" s="104"/>
      <c r="AA50" s="104"/>
      <c r="AB50" s="104"/>
      <c r="AC50" s="104"/>
      <c r="AD50" s="104"/>
      <c r="AE50" s="104"/>
      <c r="AF50" s="104"/>
      <c r="AG50" s="104"/>
      <c r="AH50" s="104"/>
      <c r="AI50" s="104"/>
      <c r="AJ50" s="104"/>
      <c r="AK50" s="104"/>
      <c r="AL50" s="147"/>
    </row>
    <row r="51" spans="1:38">
      <c r="A51" s="171"/>
      <c r="B51" s="170"/>
      <c r="C51" s="170"/>
      <c r="D51" s="170"/>
      <c r="E51" s="170"/>
      <c r="F51" s="170"/>
      <c r="G51" s="170"/>
      <c r="H51" s="170"/>
      <c r="I51" s="170"/>
      <c r="J51" s="170"/>
      <c r="K51" s="170"/>
      <c r="L51" s="170"/>
      <c r="M51" s="170"/>
      <c r="N51" s="170"/>
      <c r="O51" s="170"/>
      <c r="P51" s="170"/>
      <c r="Q51" s="170"/>
      <c r="R51" s="170"/>
      <c r="S51" s="172"/>
      <c r="T51" s="146"/>
      <c r="U51" s="104"/>
      <c r="V51" s="104"/>
      <c r="W51" s="104"/>
      <c r="X51" s="104"/>
      <c r="Y51" s="104"/>
      <c r="Z51" s="104"/>
      <c r="AA51" s="104"/>
      <c r="AB51" s="104"/>
      <c r="AC51" s="104"/>
      <c r="AD51" s="104"/>
      <c r="AE51" s="104"/>
      <c r="AF51" s="104"/>
      <c r="AG51" s="104"/>
      <c r="AH51" s="104"/>
      <c r="AI51" s="104"/>
      <c r="AJ51" s="104"/>
      <c r="AK51" s="104"/>
      <c r="AL51" s="147"/>
    </row>
    <row r="52" spans="1:38">
      <c r="A52" s="171"/>
      <c r="B52" s="170"/>
      <c r="C52" s="170"/>
      <c r="D52" s="170"/>
      <c r="E52" s="170"/>
      <c r="F52" s="170"/>
      <c r="G52" s="170"/>
      <c r="H52" s="170"/>
      <c r="I52" s="170"/>
      <c r="J52" s="170"/>
      <c r="K52" s="170"/>
      <c r="L52" s="170"/>
      <c r="M52" s="170"/>
      <c r="N52" s="170"/>
      <c r="O52" s="170"/>
      <c r="P52" s="170"/>
      <c r="Q52" s="170"/>
      <c r="R52" s="170"/>
      <c r="S52" s="172"/>
      <c r="T52" s="146"/>
      <c r="U52" s="104"/>
      <c r="V52" s="104"/>
      <c r="W52" s="104"/>
      <c r="X52" s="104"/>
      <c r="Y52" s="104"/>
      <c r="Z52" s="104"/>
      <c r="AA52" s="104"/>
      <c r="AB52" s="104"/>
      <c r="AC52" s="104"/>
      <c r="AD52" s="104"/>
      <c r="AE52" s="104"/>
      <c r="AF52" s="104"/>
      <c r="AG52" s="104"/>
      <c r="AH52" s="104"/>
      <c r="AI52" s="104"/>
      <c r="AJ52" s="104"/>
      <c r="AK52" s="104"/>
      <c r="AL52" s="147"/>
    </row>
    <row r="53" spans="1:38">
      <c r="A53" s="171"/>
      <c r="B53" s="170"/>
      <c r="C53" s="170"/>
      <c r="D53" s="170"/>
      <c r="E53" s="170"/>
      <c r="F53" s="170"/>
      <c r="G53" s="170"/>
      <c r="H53" s="170"/>
      <c r="I53" s="170"/>
      <c r="J53" s="170"/>
      <c r="K53" s="170"/>
      <c r="L53" s="170"/>
      <c r="M53" s="170"/>
      <c r="N53" s="170"/>
      <c r="O53" s="170"/>
      <c r="P53" s="170"/>
      <c r="Q53" s="170"/>
      <c r="R53" s="170"/>
      <c r="S53" s="172"/>
      <c r="T53" s="146"/>
      <c r="U53" s="104"/>
      <c r="V53" s="104"/>
      <c r="W53" s="104"/>
      <c r="X53" s="104"/>
      <c r="Y53" s="104"/>
      <c r="Z53" s="104"/>
      <c r="AA53" s="104"/>
      <c r="AB53" s="104"/>
      <c r="AC53" s="104"/>
      <c r="AD53" s="104"/>
      <c r="AE53" s="104"/>
      <c r="AF53" s="104"/>
      <c r="AG53" s="104"/>
      <c r="AH53" s="104"/>
      <c r="AI53" s="104"/>
      <c r="AJ53" s="104"/>
      <c r="AK53" s="104"/>
      <c r="AL53" s="147"/>
    </row>
    <row r="54" spans="1:38">
      <c r="A54" s="171"/>
      <c r="B54" s="231"/>
      <c r="C54" s="170"/>
      <c r="D54" s="170"/>
      <c r="E54" s="170"/>
      <c r="F54" s="170"/>
      <c r="G54" s="170"/>
      <c r="H54" s="170"/>
      <c r="I54" s="170"/>
      <c r="J54" s="170"/>
      <c r="K54" s="170"/>
      <c r="L54" s="170"/>
      <c r="M54" s="170"/>
      <c r="N54" s="170"/>
      <c r="O54" s="170"/>
      <c r="P54" s="170"/>
      <c r="Q54" s="170"/>
      <c r="R54" s="170"/>
      <c r="S54" s="172"/>
      <c r="T54" s="146"/>
      <c r="U54" s="104"/>
      <c r="V54" s="104"/>
      <c r="W54" s="104"/>
      <c r="X54" s="104"/>
      <c r="Y54" s="104"/>
      <c r="Z54" s="104"/>
      <c r="AA54" s="104"/>
      <c r="AB54" s="104"/>
      <c r="AC54" s="104"/>
      <c r="AD54" s="104"/>
      <c r="AE54" s="104"/>
      <c r="AF54" s="104"/>
      <c r="AG54" s="104"/>
      <c r="AH54" s="104"/>
      <c r="AI54" s="104"/>
      <c r="AJ54" s="104"/>
      <c r="AK54" s="104"/>
      <c r="AL54" s="147"/>
    </row>
    <row r="55" spans="1:38">
      <c r="A55" s="171"/>
      <c r="B55" s="231"/>
      <c r="C55" s="170"/>
      <c r="D55" s="170"/>
      <c r="E55" s="170"/>
      <c r="F55" s="170"/>
      <c r="G55" s="170"/>
      <c r="H55" s="170"/>
      <c r="I55" s="170"/>
      <c r="J55" s="170"/>
      <c r="K55" s="170"/>
      <c r="L55" s="170"/>
      <c r="M55" s="170"/>
      <c r="N55" s="170"/>
      <c r="O55" s="170"/>
      <c r="P55" s="170"/>
      <c r="Q55" s="170"/>
      <c r="R55" s="170"/>
      <c r="S55" s="172"/>
      <c r="T55" s="146"/>
      <c r="U55" s="104"/>
      <c r="V55" s="104"/>
      <c r="W55" s="104"/>
      <c r="X55" s="104"/>
      <c r="Y55" s="104"/>
      <c r="Z55" s="104"/>
      <c r="AA55" s="104"/>
      <c r="AB55" s="104"/>
      <c r="AC55" s="104"/>
      <c r="AD55" s="104"/>
      <c r="AE55" s="104"/>
      <c r="AF55" s="104"/>
      <c r="AG55" s="104"/>
      <c r="AH55" s="104"/>
      <c r="AI55" s="104"/>
      <c r="AJ55" s="104"/>
      <c r="AK55" s="104"/>
      <c r="AL55" s="147"/>
    </row>
    <row r="56" spans="1:38">
      <c r="A56" s="232"/>
      <c r="B56" s="173"/>
      <c r="C56" s="173"/>
      <c r="D56" s="173"/>
      <c r="E56" s="173"/>
      <c r="F56" s="173"/>
      <c r="G56" s="173"/>
      <c r="H56" s="173"/>
      <c r="I56" s="173"/>
      <c r="J56" s="173"/>
      <c r="K56" s="173"/>
      <c r="L56" s="173"/>
      <c r="M56" s="173"/>
      <c r="N56" s="173"/>
      <c r="O56" s="173"/>
      <c r="P56" s="173"/>
      <c r="Q56" s="173"/>
      <c r="R56" s="173"/>
      <c r="S56" s="174"/>
      <c r="T56" s="148"/>
      <c r="U56" s="149"/>
      <c r="V56" s="149"/>
      <c r="W56" s="149"/>
      <c r="X56" s="149"/>
      <c r="Y56" s="149"/>
      <c r="Z56" s="149"/>
      <c r="AA56" s="149"/>
      <c r="AB56" s="149"/>
      <c r="AC56" s="149"/>
      <c r="AD56" s="149"/>
      <c r="AE56" s="149"/>
      <c r="AF56" s="149"/>
      <c r="AG56" s="149"/>
      <c r="AH56" s="149"/>
      <c r="AI56" s="149"/>
      <c r="AJ56" s="149"/>
      <c r="AK56" s="149"/>
      <c r="AL56" s="150"/>
    </row>
  </sheetData>
  <sheetProtection algorithmName="SHA-512" hashValue="xiV68uyX7zb6eAT85d2OFCD7O8R+jJrNaUHnlLBSSyhTxN6Fo5vSBmNHQg/PTvdStus2gNfK1yZTqYyPgnTn2g==" saltValue="MPfjEo2+6a+QGkTB5baqpQ==" spinCount="100000" sheet="1" scenarios="1" insertHyperlinks="0"/>
  <mergeCells count="1">
    <mergeCell ref="A1:S1"/>
  </mergeCells>
  <phoneticPr fontId="0" type="noConversion"/>
  <hyperlinks>
    <hyperlink ref="C40" location="'T3.5.9 Shear Tests'!A1" display="BACK" xr:uid="{00000000-0004-0000-3000-000000000000}"/>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49BD4-2B2B-4C88-B85A-CEF491D8086B}">
  <sheetPr codeName="Tabelle4">
    <pageSetUpPr fitToPage="1"/>
  </sheetPr>
  <dimension ref="A1:AL56"/>
  <sheetViews>
    <sheetView showGridLines="0" view="pageBreakPreview" zoomScaleNormal="100" zoomScaleSheetLayoutView="100" workbookViewId="0">
      <selection sqref="A1:S1"/>
    </sheetView>
  </sheetViews>
  <sheetFormatPr baseColWidth="10" defaultColWidth="11.42578125" defaultRowHeight="12.75"/>
  <cols>
    <col min="1" max="2" width="5" customWidth="1"/>
    <col min="3" max="3" width="6.5703125" customWidth="1"/>
    <col min="4" max="38" width="5" customWidth="1"/>
  </cols>
  <sheetData>
    <row r="1" spans="1:38">
      <c r="A1" s="1557" t="s">
        <v>858</v>
      </c>
      <c r="B1" s="1558"/>
      <c r="C1" s="1558"/>
      <c r="D1" s="1558"/>
      <c r="E1" s="1558"/>
      <c r="F1" s="1558"/>
      <c r="G1" s="1558"/>
      <c r="H1" s="1558"/>
      <c r="I1" s="1558"/>
      <c r="J1" s="1558"/>
      <c r="K1" s="1558"/>
      <c r="L1" s="1558"/>
      <c r="M1" s="1558"/>
      <c r="N1" s="1558"/>
      <c r="O1" s="1558"/>
      <c r="P1" s="1558"/>
      <c r="Q1" s="1558"/>
      <c r="R1" s="1558"/>
      <c r="S1" s="1558"/>
      <c r="T1" s="1559" t="s">
        <v>859</v>
      </c>
      <c r="U1" s="1559"/>
      <c r="V1" s="1559"/>
      <c r="W1" s="1559"/>
      <c r="X1" s="1559"/>
      <c r="Y1" s="1559"/>
      <c r="Z1" s="1559"/>
      <c r="AA1" s="1559"/>
      <c r="AB1" s="1559"/>
      <c r="AC1" s="1559"/>
      <c r="AD1" s="1559"/>
      <c r="AE1" s="1559"/>
      <c r="AF1" s="1559"/>
      <c r="AG1" s="1559"/>
      <c r="AH1" s="1559"/>
      <c r="AI1" s="1559"/>
      <c r="AJ1" s="1559"/>
      <c r="AK1" s="1559"/>
      <c r="AL1" s="1560"/>
    </row>
    <row r="2" spans="1:38" ht="15">
      <c r="A2" s="4" t="s">
        <v>860</v>
      </c>
      <c r="B2" t="s">
        <v>860</v>
      </c>
      <c r="C2" t="s">
        <v>860</v>
      </c>
      <c r="D2" t="s">
        <v>860</v>
      </c>
      <c r="E2" t="s">
        <v>860</v>
      </c>
      <c r="F2" t="s">
        <v>860</v>
      </c>
      <c r="G2" t="s">
        <v>860</v>
      </c>
      <c r="H2" t="s">
        <v>860</v>
      </c>
      <c r="I2" t="s">
        <v>860</v>
      </c>
      <c r="J2" t="s">
        <v>860</v>
      </c>
      <c r="K2" t="s">
        <v>860</v>
      </c>
      <c r="L2" t="s">
        <v>860</v>
      </c>
      <c r="M2" t="s">
        <v>860</v>
      </c>
      <c r="N2" t="s">
        <v>860</v>
      </c>
      <c r="O2" t="s">
        <v>860</v>
      </c>
      <c r="P2" t="s">
        <v>860</v>
      </c>
      <c r="Q2" t="s">
        <v>860</v>
      </c>
      <c r="R2" t="s">
        <v>860</v>
      </c>
      <c r="S2" s="15" t="s">
        <v>860</v>
      </c>
      <c r="T2" s="881" t="s">
        <v>860</v>
      </c>
      <c r="U2" s="881" t="s">
        <v>860</v>
      </c>
      <c r="V2" s="881" t="s">
        <v>860</v>
      </c>
      <c r="W2" s="881" t="s">
        <v>860</v>
      </c>
      <c r="X2" s="881" t="s">
        <v>860</v>
      </c>
      <c r="Y2" s="881" t="s">
        <v>860</v>
      </c>
      <c r="Z2" s="881" t="s">
        <v>860</v>
      </c>
      <c r="AA2" s="881" t="s">
        <v>860</v>
      </c>
      <c r="AB2" s="881" t="s">
        <v>860</v>
      </c>
      <c r="AC2" s="881" t="s">
        <v>860</v>
      </c>
      <c r="AD2" s="881" t="s">
        <v>860</v>
      </c>
      <c r="AE2" s="881" t="s">
        <v>860</v>
      </c>
      <c r="AF2" s="881" t="s">
        <v>860</v>
      </c>
      <c r="AG2" s="881" t="s">
        <v>860</v>
      </c>
      <c r="AH2" s="881" t="s">
        <v>860</v>
      </c>
      <c r="AI2" s="881" t="s">
        <v>860</v>
      </c>
      <c r="AJ2" s="881" t="s">
        <v>860</v>
      </c>
      <c r="AK2" s="881" t="s">
        <v>860</v>
      </c>
      <c r="AL2" s="882" t="s">
        <v>860</v>
      </c>
    </row>
    <row r="3" spans="1:38" ht="15">
      <c r="A3" s="4" t="s">
        <v>860</v>
      </c>
      <c r="B3" s="8" t="s">
        <v>861</v>
      </c>
      <c r="C3" s="8"/>
      <c r="D3" s="8"/>
      <c r="E3" s="8"/>
      <c r="F3" s="8"/>
      <c r="G3" s="8"/>
      <c r="H3" s="8"/>
      <c r="I3" s="8"/>
      <c r="J3" s="8"/>
      <c r="K3" s="8"/>
      <c r="L3" s="8"/>
      <c r="M3" s="8"/>
      <c r="N3" s="8"/>
      <c r="O3" s="8"/>
      <c r="P3" s="8"/>
      <c r="Q3" s="8"/>
      <c r="R3" s="8"/>
      <c r="S3" s="15" t="s">
        <v>860</v>
      </c>
      <c r="T3" s="881" t="s">
        <v>860</v>
      </c>
      <c r="U3" s="883" t="s">
        <v>862</v>
      </c>
      <c r="V3" s="883"/>
      <c r="W3" s="883"/>
      <c r="X3" s="883"/>
      <c r="Y3" s="883"/>
      <c r="Z3" s="883"/>
      <c r="AA3" s="883"/>
      <c r="AB3" s="883"/>
      <c r="AC3" s="883"/>
      <c r="AD3" s="883"/>
      <c r="AE3" s="883"/>
      <c r="AF3" s="883"/>
      <c r="AG3" s="883"/>
      <c r="AH3" s="883"/>
      <c r="AI3" s="881" t="s">
        <v>860</v>
      </c>
      <c r="AJ3" s="881" t="s">
        <v>860</v>
      </c>
      <c r="AK3" s="881" t="s">
        <v>860</v>
      </c>
      <c r="AL3" s="882" t="s">
        <v>860</v>
      </c>
    </row>
    <row r="4" spans="1:38" ht="15">
      <c r="A4" s="4" t="s">
        <v>860</v>
      </c>
      <c r="B4" s="8" t="s">
        <v>863</v>
      </c>
      <c r="C4" s="8"/>
      <c r="D4" s="8"/>
      <c r="E4" s="8"/>
      <c r="F4" s="8"/>
      <c r="G4" s="8"/>
      <c r="H4" s="8"/>
      <c r="I4" s="8"/>
      <c r="J4" s="8"/>
      <c r="S4" s="642" t="s">
        <v>860</v>
      </c>
      <c r="T4" s="881" t="s">
        <v>860</v>
      </c>
      <c r="U4" s="881" t="s">
        <v>860</v>
      </c>
      <c r="V4" s="881" t="s">
        <v>860</v>
      </c>
      <c r="W4" s="881" t="s">
        <v>860</v>
      </c>
      <c r="X4" s="881" t="s">
        <v>860</v>
      </c>
      <c r="Y4" s="881" t="s">
        <v>860</v>
      </c>
      <c r="Z4" s="881" t="s">
        <v>860</v>
      </c>
      <c r="AA4" s="881" t="s">
        <v>860</v>
      </c>
      <c r="AB4" s="881" t="s">
        <v>860</v>
      </c>
      <c r="AC4" s="881" t="s">
        <v>860</v>
      </c>
      <c r="AD4" s="881" t="s">
        <v>860</v>
      </c>
      <c r="AE4" s="881" t="s">
        <v>860</v>
      </c>
      <c r="AF4" s="881" t="s">
        <v>860</v>
      </c>
      <c r="AG4" s="881" t="s">
        <v>860</v>
      </c>
      <c r="AH4" s="881" t="s">
        <v>860</v>
      </c>
      <c r="AI4" s="881" t="s">
        <v>860</v>
      </c>
      <c r="AJ4" s="881" t="s">
        <v>860</v>
      </c>
      <c r="AK4" s="881" t="s">
        <v>860</v>
      </c>
      <c r="AL4" s="882" t="s">
        <v>860</v>
      </c>
    </row>
    <row r="5" spans="1:38" ht="15">
      <c r="A5" s="4" t="s">
        <v>860</v>
      </c>
      <c r="B5" s="8"/>
      <c r="S5" s="642" t="s">
        <v>860</v>
      </c>
      <c r="T5" s="881" t="s">
        <v>860</v>
      </c>
      <c r="U5" s="881" t="s">
        <v>864</v>
      </c>
      <c r="V5" s="881"/>
      <c r="W5" s="881"/>
      <c r="X5" s="881"/>
      <c r="Y5" s="881"/>
      <c r="Z5" s="881"/>
      <c r="AA5" s="881"/>
      <c r="AB5" s="881"/>
      <c r="AC5" s="881" t="s">
        <v>860</v>
      </c>
      <c r="AD5" s="881" t="s">
        <v>860</v>
      </c>
      <c r="AE5" s="881" t="s">
        <v>860</v>
      </c>
      <c r="AF5" s="881" t="s">
        <v>860</v>
      </c>
      <c r="AG5" s="881" t="s">
        <v>860</v>
      </c>
      <c r="AH5" s="881" t="s">
        <v>860</v>
      </c>
      <c r="AI5" s="881" t="s">
        <v>860</v>
      </c>
      <c r="AJ5" s="881" t="s">
        <v>860</v>
      </c>
      <c r="AK5" s="881" t="s">
        <v>860</v>
      </c>
      <c r="AL5" s="882" t="s">
        <v>860</v>
      </c>
    </row>
    <row r="6" spans="1:38" ht="15">
      <c r="A6" s="4" t="s">
        <v>860</v>
      </c>
      <c r="B6" s="8" t="s">
        <v>865</v>
      </c>
      <c r="C6" s="8"/>
      <c r="D6" s="8"/>
      <c r="E6" s="8"/>
      <c r="F6" s="8"/>
      <c r="G6" s="8"/>
      <c r="H6" s="8"/>
      <c r="I6" s="8"/>
      <c r="J6" s="8"/>
      <c r="K6" s="8"/>
      <c r="L6" s="8"/>
      <c r="M6" s="8"/>
      <c r="N6" s="8"/>
      <c r="O6" s="8"/>
      <c r="P6" s="8"/>
      <c r="Q6" s="8"/>
      <c r="R6" s="8"/>
      <c r="S6" s="642" t="s">
        <v>860</v>
      </c>
      <c r="T6" s="881" t="s">
        <v>860</v>
      </c>
      <c r="U6" s="884"/>
      <c r="V6" s="881" t="s">
        <v>860</v>
      </c>
      <c r="W6" s="881" t="s">
        <v>860</v>
      </c>
      <c r="X6" s="881" t="s">
        <v>860</v>
      </c>
      <c r="Y6" s="881" t="s">
        <v>860</v>
      </c>
      <c r="Z6" s="881" t="s">
        <v>860</v>
      </c>
      <c r="AA6" s="881" t="s">
        <v>860</v>
      </c>
      <c r="AB6" s="881" t="s">
        <v>860</v>
      </c>
      <c r="AC6" s="881" t="s">
        <v>860</v>
      </c>
      <c r="AD6" s="881" t="s">
        <v>860</v>
      </c>
      <c r="AE6" s="881" t="s">
        <v>860</v>
      </c>
      <c r="AF6" s="881" t="s">
        <v>860</v>
      </c>
      <c r="AG6" s="881" t="s">
        <v>860</v>
      </c>
      <c r="AH6" s="881" t="s">
        <v>860</v>
      </c>
      <c r="AI6" s="881" t="s">
        <v>860</v>
      </c>
      <c r="AJ6" s="881" t="s">
        <v>860</v>
      </c>
      <c r="AK6" s="881" t="s">
        <v>860</v>
      </c>
      <c r="AL6" s="882" t="s">
        <v>860</v>
      </c>
    </row>
    <row r="7" spans="1:38" ht="15">
      <c r="A7" s="4" t="s">
        <v>860</v>
      </c>
      <c r="B7" s="639" t="s">
        <v>866</v>
      </c>
      <c r="C7" s="8"/>
      <c r="D7" s="8"/>
      <c r="E7" s="8"/>
      <c r="F7" s="8"/>
      <c r="G7" s="8"/>
      <c r="H7" s="8"/>
      <c r="I7" s="8"/>
      <c r="J7" s="8"/>
      <c r="K7" s="8"/>
      <c r="L7" s="8"/>
      <c r="M7" s="8"/>
      <c r="N7" s="8"/>
      <c r="O7" s="8"/>
      <c r="P7" s="8"/>
      <c r="Q7" s="8"/>
      <c r="R7" s="8"/>
      <c r="S7" s="639"/>
      <c r="T7" s="881" t="s">
        <v>860</v>
      </c>
      <c r="U7" s="884" t="s">
        <v>867</v>
      </c>
      <c r="V7" s="881"/>
      <c r="W7" s="881"/>
      <c r="X7" s="881"/>
      <c r="Y7" s="881"/>
      <c r="Z7" s="881"/>
      <c r="AA7" s="881"/>
      <c r="AB7" s="881"/>
      <c r="AC7" s="881"/>
      <c r="AD7" s="881"/>
      <c r="AE7" s="881"/>
      <c r="AF7" s="881"/>
      <c r="AG7" s="881"/>
      <c r="AH7" s="881"/>
      <c r="AI7" s="881"/>
      <c r="AJ7" s="881" t="s">
        <v>860</v>
      </c>
      <c r="AK7" s="881" t="s">
        <v>860</v>
      </c>
      <c r="AL7" s="882" t="s">
        <v>860</v>
      </c>
    </row>
    <row r="8" spans="1:38" ht="15">
      <c r="A8" s="4" t="s">
        <v>860</v>
      </c>
      <c r="B8" s="8" t="s">
        <v>868</v>
      </c>
      <c r="C8" s="8"/>
      <c r="D8" s="8"/>
      <c r="E8" s="8"/>
      <c r="F8" s="8"/>
      <c r="G8" s="8"/>
      <c r="H8" s="8"/>
      <c r="I8" s="8"/>
      <c r="J8" s="8"/>
      <c r="K8" s="8"/>
      <c r="L8" s="8"/>
      <c r="M8" s="8"/>
      <c r="N8" s="8"/>
      <c r="O8" s="8"/>
      <c r="P8" s="8"/>
      <c r="S8" s="642" t="s">
        <v>860</v>
      </c>
      <c r="T8" s="881" t="s">
        <v>860</v>
      </c>
      <c r="U8" s="881" t="s">
        <v>860</v>
      </c>
      <c r="V8" s="881" t="s">
        <v>860</v>
      </c>
      <c r="W8" s="881" t="s">
        <v>860</v>
      </c>
      <c r="X8" s="881" t="s">
        <v>860</v>
      </c>
      <c r="Y8" s="881" t="s">
        <v>860</v>
      </c>
      <c r="Z8" s="881" t="s">
        <v>860</v>
      </c>
      <c r="AA8" s="881" t="s">
        <v>860</v>
      </c>
      <c r="AB8" s="881" t="s">
        <v>860</v>
      </c>
      <c r="AC8" s="881" t="s">
        <v>860</v>
      </c>
      <c r="AD8" s="881" t="s">
        <v>860</v>
      </c>
      <c r="AE8" s="881" t="s">
        <v>860</v>
      </c>
      <c r="AF8" s="881" t="s">
        <v>860</v>
      </c>
      <c r="AG8" s="881" t="s">
        <v>860</v>
      </c>
      <c r="AH8" s="881" t="s">
        <v>860</v>
      </c>
      <c r="AI8" s="881" t="s">
        <v>860</v>
      </c>
      <c r="AJ8" s="881" t="s">
        <v>860</v>
      </c>
      <c r="AK8" s="881" t="s">
        <v>860</v>
      </c>
      <c r="AL8" s="882" t="s">
        <v>860</v>
      </c>
    </row>
    <row r="9" spans="1:38" ht="12.75" customHeight="1">
      <c r="A9" s="4" t="s">
        <v>860</v>
      </c>
      <c r="B9" s="8"/>
      <c r="S9" s="642" t="s">
        <v>860</v>
      </c>
      <c r="T9" s="881" t="s">
        <v>860</v>
      </c>
      <c r="U9" s="881" t="s">
        <v>860</v>
      </c>
      <c r="V9" s="881" t="s">
        <v>860</v>
      </c>
      <c r="W9" s="881"/>
      <c r="X9" s="881"/>
      <c r="Y9" s="881"/>
      <c r="Z9" s="881"/>
      <c r="AA9" s="881"/>
      <c r="AB9" s="881"/>
      <c r="AC9" s="881"/>
      <c r="AD9" s="881"/>
      <c r="AE9" s="881"/>
      <c r="AF9" s="881"/>
      <c r="AG9" s="881"/>
      <c r="AH9" s="881" t="s">
        <v>860</v>
      </c>
      <c r="AI9" s="881" t="s">
        <v>860</v>
      </c>
      <c r="AJ9" s="881" t="s">
        <v>860</v>
      </c>
      <c r="AK9" s="881" t="s">
        <v>860</v>
      </c>
      <c r="AL9" s="882" t="s">
        <v>860</v>
      </c>
    </row>
    <row r="10" spans="1:38" ht="15">
      <c r="A10" s="4" t="s">
        <v>860</v>
      </c>
      <c r="B10" s="8" t="s">
        <v>869</v>
      </c>
      <c r="C10" s="8"/>
      <c r="D10" s="8"/>
      <c r="E10" s="8"/>
      <c r="F10" s="8"/>
      <c r="G10" s="8"/>
      <c r="H10" s="8"/>
      <c r="I10" s="8"/>
      <c r="J10" s="8"/>
      <c r="K10" s="8"/>
      <c r="L10" s="8"/>
      <c r="M10" s="8"/>
      <c r="N10" s="8"/>
      <c r="O10" s="8"/>
      <c r="P10" s="8"/>
      <c r="Q10" s="8"/>
      <c r="R10" s="8"/>
      <c r="S10" s="642" t="s">
        <v>860</v>
      </c>
      <c r="T10" s="881" t="s">
        <v>860</v>
      </c>
      <c r="U10" s="881" t="s">
        <v>860</v>
      </c>
      <c r="V10" s="881" t="s">
        <v>860</v>
      </c>
      <c r="W10" s="881"/>
      <c r="X10" s="881"/>
      <c r="Y10" s="881"/>
      <c r="Z10" s="881"/>
      <c r="AA10" s="881"/>
      <c r="AB10" s="881"/>
      <c r="AC10" s="881"/>
      <c r="AD10" s="881"/>
      <c r="AE10" s="881"/>
      <c r="AF10" s="881"/>
      <c r="AG10" s="881"/>
      <c r="AH10" s="881" t="s">
        <v>860</v>
      </c>
      <c r="AI10" s="881" t="s">
        <v>860</v>
      </c>
      <c r="AJ10" s="881" t="s">
        <v>860</v>
      </c>
      <c r="AK10" s="881" t="s">
        <v>860</v>
      </c>
      <c r="AL10" s="882" t="s">
        <v>860</v>
      </c>
    </row>
    <row r="11" spans="1:38" ht="15">
      <c r="A11" s="4" t="s">
        <v>860</v>
      </c>
      <c r="B11" s="8" t="s">
        <v>870</v>
      </c>
      <c r="C11" s="8"/>
      <c r="D11" s="8"/>
      <c r="E11" s="8"/>
      <c r="F11" s="8"/>
      <c r="G11" s="8"/>
      <c r="H11" s="8"/>
      <c r="I11" s="8"/>
      <c r="J11" s="8"/>
      <c r="K11" s="8"/>
      <c r="L11" s="8"/>
      <c r="M11" s="8"/>
      <c r="N11" s="8"/>
      <c r="O11" s="8"/>
      <c r="P11" s="8"/>
      <c r="Q11" s="8"/>
      <c r="S11" s="15" t="s">
        <v>860</v>
      </c>
      <c r="T11" s="881" t="s">
        <v>860</v>
      </c>
      <c r="U11" s="881" t="s">
        <v>860</v>
      </c>
      <c r="V11" s="881" t="s">
        <v>860</v>
      </c>
      <c r="W11" s="881"/>
      <c r="X11" s="881"/>
      <c r="Y11" s="881"/>
      <c r="Z11" s="881"/>
      <c r="AA11" s="881"/>
      <c r="AB11" s="881"/>
      <c r="AC11" s="881"/>
      <c r="AD11" s="881"/>
      <c r="AE11" s="881"/>
      <c r="AF11" s="881"/>
      <c r="AG11" s="881"/>
      <c r="AH11" s="881" t="s">
        <v>860</v>
      </c>
      <c r="AI11" s="881" t="s">
        <v>860</v>
      </c>
      <c r="AJ11" s="881" t="s">
        <v>860</v>
      </c>
      <c r="AK11" s="881" t="s">
        <v>860</v>
      </c>
      <c r="AL11" s="882" t="s">
        <v>860</v>
      </c>
    </row>
    <row r="12" spans="1:38" ht="15">
      <c r="A12" s="4" t="s">
        <v>860</v>
      </c>
      <c r="B12" s="8" t="s">
        <v>871</v>
      </c>
      <c r="C12" s="8"/>
      <c r="D12" s="8"/>
      <c r="E12" s="8"/>
      <c r="F12" s="8"/>
      <c r="G12" s="8"/>
      <c r="H12" s="8"/>
      <c r="I12" s="8"/>
      <c r="J12" s="8"/>
      <c r="K12" s="8"/>
      <c r="L12" s="8"/>
      <c r="M12" s="8"/>
      <c r="N12" s="8"/>
      <c r="O12" s="8"/>
      <c r="P12" s="8"/>
      <c r="S12" s="15" t="s">
        <v>860</v>
      </c>
      <c r="T12" s="881" t="s">
        <v>860</v>
      </c>
      <c r="U12" s="881" t="s">
        <v>860</v>
      </c>
      <c r="V12" s="881" t="s">
        <v>860</v>
      </c>
      <c r="W12" s="881"/>
      <c r="X12" s="881"/>
      <c r="Y12" s="881"/>
      <c r="Z12" s="881"/>
      <c r="AA12" s="881"/>
      <c r="AB12" s="881"/>
      <c r="AC12" s="881"/>
      <c r="AD12" s="881"/>
      <c r="AE12" s="881"/>
      <c r="AF12" s="881"/>
      <c r="AG12" s="881"/>
      <c r="AH12" s="881" t="s">
        <v>860</v>
      </c>
      <c r="AI12" s="881" t="s">
        <v>860</v>
      </c>
      <c r="AJ12" s="881" t="s">
        <v>860</v>
      </c>
      <c r="AK12" s="881" t="s">
        <v>860</v>
      </c>
      <c r="AL12" s="882" t="s">
        <v>860</v>
      </c>
    </row>
    <row r="13" spans="1:38" ht="15">
      <c r="A13" s="4" t="s">
        <v>860</v>
      </c>
      <c r="B13" s="8" t="s">
        <v>872</v>
      </c>
      <c r="C13" s="8"/>
      <c r="D13" s="8"/>
      <c r="E13" s="8"/>
      <c r="F13" s="8"/>
      <c r="G13" s="8"/>
      <c r="H13" s="8"/>
      <c r="I13" s="8"/>
      <c r="J13" s="8"/>
      <c r="K13" s="8"/>
      <c r="L13" s="8"/>
      <c r="M13" s="8"/>
      <c r="N13" s="8"/>
      <c r="O13" s="8"/>
      <c r="P13" s="8"/>
      <c r="Q13" s="8"/>
      <c r="R13" s="8"/>
      <c r="S13" s="15" t="s">
        <v>860</v>
      </c>
      <c r="T13" s="881" t="s">
        <v>860</v>
      </c>
      <c r="U13" s="881" t="s">
        <v>860</v>
      </c>
      <c r="V13" s="881" t="s">
        <v>860</v>
      </c>
      <c r="W13" s="881"/>
      <c r="X13" s="881"/>
      <c r="Y13" s="881"/>
      <c r="Z13" s="881"/>
      <c r="AA13" s="881"/>
      <c r="AB13" s="881"/>
      <c r="AC13" s="881"/>
      <c r="AD13" s="881"/>
      <c r="AE13" s="881"/>
      <c r="AF13" s="881"/>
      <c r="AG13" s="881"/>
      <c r="AH13" s="881" t="s">
        <v>860</v>
      </c>
      <c r="AI13" s="881" t="s">
        <v>860</v>
      </c>
      <c r="AJ13" s="881" t="s">
        <v>860</v>
      </c>
      <c r="AK13" s="881" t="s">
        <v>860</v>
      </c>
      <c r="AL13" s="882" t="s">
        <v>860</v>
      </c>
    </row>
    <row r="14" spans="1:38" ht="15">
      <c r="A14" s="4" t="s">
        <v>860</v>
      </c>
      <c r="S14" s="15" t="s">
        <v>860</v>
      </c>
      <c r="T14" s="881" t="s">
        <v>860</v>
      </c>
      <c r="U14" s="881" t="s">
        <v>860</v>
      </c>
      <c r="V14" s="881" t="s">
        <v>860</v>
      </c>
      <c r="W14" s="881"/>
      <c r="X14" s="881"/>
      <c r="Y14" s="881"/>
      <c r="Z14" s="881"/>
      <c r="AA14" s="881"/>
      <c r="AB14" s="881"/>
      <c r="AC14" s="881"/>
      <c r="AD14" s="881"/>
      <c r="AE14" s="881"/>
      <c r="AF14" s="881"/>
      <c r="AG14" s="881"/>
      <c r="AH14" s="881" t="s">
        <v>860</v>
      </c>
      <c r="AI14" s="881" t="s">
        <v>860</v>
      </c>
      <c r="AJ14" s="881" t="s">
        <v>860</v>
      </c>
      <c r="AK14" s="881" t="s">
        <v>860</v>
      </c>
      <c r="AL14" s="882" t="s">
        <v>860</v>
      </c>
    </row>
    <row r="15" spans="1:38" ht="15">
      <c r="A15" s="4" t="s">
        <v>860</v>
      </c>
      <c r="B15" s="8"/>
      <c r="S15" s="15" t="s">
        <v>860</v>
      </c>
      <c r="T15" s="881" t="s">
        <v>860</v>
      </c>
      <c r="U15" s="881" t="s">
        <v>860</v>
      </c>
      <c r="V15" s="881" t="s">
        <v>860</v>
      </c>
      <c r="W15" s="881"/>
      <c r="X15" s="881"/>
      <c r="Y15" s="881"/>
      <c r="Z15" s="881"/>
      <c r="AA15" s="881"/>
      <c r="AB15" s="881"/>
      <c r="AC15" s="881"/>
      <c r="AD15" s="881"/>
      <c r="AE15" s="881"/>
      <c r="AF15" s="881"/>
      <c r="AG15" s="881"/>
      <c r="AH15" s="881" t="s">
        <v>860</v>
      </c>
      <c r="AI15" s="881" t="s">
        <v>860</v>
      </c>
      <c r="AJ15" s="881" t="s">
        <v>860</v>
      </c>
      <c r="AK15" s="881" t="s">
        <v>860</v>
      </c>
      <c r="AL15" s="882" t="s">
        <v>860</v>
      </c>
    </row>
    <row r="16" spans="1:38" ht="15">
      <c r="A16" s="4" t="s">
        <v>860</v>
      </c>
      <c r="B16" s="8"/>
      <c r="S16" s="15" t="s">
        <v>860</v>
      </c>
      <c r="T16" s="881" t="s">
        <v>860</v>
      </c>
      <c r="U16" s="881" t="s">
        <v>860</v>
      </c>
      <c r="V16" s="881" t="s">
        <v>860</v>
      </c>
      <c r="W16" s="881"/>
      <c r="X16" s="881"/>
      <c r="Y16" s="881"/>
      <c r="Z16" s="881"/>
      <c r="AA16" s="881"/>
      <c r="AB16" s="881"/>
      <c r="AC16" s="881"/>
      <c r="AD16" s="881"/>
      <c r="AE16" s="881"/>
      <c r="AF16" s="881"/>
      <c r="AG16" s="881"/>
      <c r="AH16" s="881" t="s">
        <v>860</v>
      </c>
      <c r="AI16" s="881" t="s">
        <v>860</v>
      </c>
      <c r="AJ16" s="881" t="s">
        <v>860</v>
      </c>
      <c r="AK16" s="881" t="s">
        <v>860</v>
      </c>
      <c r="AL16" s="882" t="s">
        <v>860</v>
      </c>
    </row>
    <row r="17" spans="1:38" ht="15">
      <c r="A17" s="4" t="s">
        <v>860</v>
      </c>
      <c r="B17" s="8"/>
      <c r="S17" s="15" t="s">
        <v>860</v>
      </c>
      <c r="T17" s="881" t="s">
        <v>860</v>
      </c>
      <c r="U17" s="881" t="s">
        <v>860</v>
      </c>
      <c r="V17" s="881" t="s">
        <v>860</v>
      </c>
      <c r="W17" s="881"/>
      <c r="X17" s="881"/>
      <c r="Y17" s="881"/>
      <c r="Z17" s="881"/>
      <c r="AA17" s="881"/>
      <c r="AB17" s="881"/>
      <c r="AC17" s="881"/>
      <c r="AD17" s="881"/>
      <c r="AE17" s="881"/>
      <c r="AF17" s="881"/>
      <c r="AG17" s="881"/>
      <c r="AH17" s="881" t="s">
        <v>860</v>
      </c>
      <c r="AI17" s="881" t="s">
        <v>860</v>
      </c>
      <c r="AJ17" s="881" t="s">
        <v>860</v>
      </c>
      <c r="AK17" s="881" t="s">
        <v>860</v>
      </c>
      <c r="AL17" s="882" t="s">
        <v>860</v>
      </c>
    </row>
    <row r="18" spans="1:38" ht="15">
      <c r="A18" s="4" t="s">
        <v>860</v>
      </c>
      <c r="B18" s="8"/>
      <c r="S18" s="15" t="s">
        <v>860</v>
      </c>
      <c r="T18" s="881" t="s">
        <v>860</v>
      </c>
      <c r="U18" s="881" t="s">
        <v>860</v>
      </c>
      <c r="V18" s="881" t="s">
        <v>860</v>
      </c>
      <c r="W18" s="881"/>
      <c r="X18" s="881"/>
      <c r="Y18" s="881"/>
      <c r="Z18" s="881"/>
      <c r="AA18" s="881"/>
      <c r="AB18" s="881"/>
      <c r="AC18" s="881"/>
      <c r="AD18" s="881"/>
      <c r="AE18" s="881"/>
      <c r="AF18" s="881"/>
      <c r="AG18" s="881"/>
      <c r="AH18" s="881" t="s">
        <v>860</v>
      </c>
      <c r="AI18" s="881" t="s">
        <v>860</v>
      </c>
      <c r="AJ18" s="881" t="s">
        <v>860</v>
      </c>
      <c r="AK18" s="881" t="s">
        <v>860</v>
      </c>
      <c r="AL18" s="882" t="s">
        <v>860</v>
      </c>
    </row>
    <row r="19" spans="1:38" ht="15">
      <c r="A19" s="4" t="s">
        <v>860</v>
      </c>
      <c r="B19" s="8"/>
      <c r="C19" s="8"/>
      <c r="S19" s="15" t="s">
        <v>860</v>
      </c>
      <c r="T19" s="881" t="s">
        <v>860</v>
      </c>
      <c r="U19" s="881" t="s">
        <v>860</v>
      </c>
      <c r="V19" s="881" t="s">
        <v>860</v>
      </c>
      <c r="W19" s="881"/>
      <c r="X19" s="881"/>
      <c r="Y19" s="881"/>
      <c r="Z19" s="881"/>
      <c r="AA19" s="881"/>
      <c r="AB19" s="881"/>
      <c r="AC19" s="881"/>
      <c r="AD19" s="881"/>
      <c r="AE19" s="881"/>
      <c r="AF19" s="881"/>
      <c r="AG19" s="881"/>
      <c r="AH19" s="881" t="s">
        <v>860</v>
      </c>
      <c r="AI19" s="881" t="s">
        <v>860</v>
      </c>
      <c r="AJ19" s="881" t="s">
        <v>860</v>
      </c>
      <c r="AK19" s="881" t="s">
        <v>860</v>
      </c>
      <c r="AL19" s="882" t="s">
        <v>860</v>
      </c>
    </row>
    <row r="20" spans="1:38" ht="15">
      <c r="A20" s="4" t="s">
        <v>860</v>
      </c>
      <c r="S20" s="15" t="s">
        <v>860</v>
      </c>
      <c r="T20" s="881" t="s">
        <v>860</v>
      </c>
      <c r="U20" s="881" t="s">
        <v>860</v>
      </c>
      <c r="V20" s="881" t="s">
        <v>860</v>
      </c>
      <c r="W20" s="881"/>
      <c r="X20" s="881"/>
      <c r="Y20" s="881"/>
      <c r="Z20" s="881"/>
      <c r="AA20" s="881"/>
      <c r="AB20" s="881"/>
      <c r="AC20" s="881"/>
      <c r="AD20" s="881"/>
      <c r="AE20" s="881"/>
      <c r="AF20" s="881"/>
      <c r="AG20" s="881"/>
      <c r="AH20" s="881" t="s">
        <v>860</v>
      </c>
      <c r="AI20" s="881" t="s">
        <v>860</v>
      </c>
      <c r="AJ20" s="881" t="s">
        <v>860</v>
      </c>
      <c r="AK20" s="881" t="s">
        <v>860</v>
      </c>
      <c r="AL20" s="882" t="s">
        <v>860</v>
      </c>
    </row>
    <row r="21" spans="1:38" ht="15">
      <c r="A21" s="4" t="s">
        <v>860</v>
      </c>
      <c r="B21" s="8"/>
      <c r="S21" s="15" t="s">
        <v>860</v>
      </c>
      <c r="T21" s="881" t="s">
        <v>860</v>
      </c>
      <c r="U21" s="881" t="s">
        <v>860</v>
      </c>
      <c r="V21" s="881" t="s">
        <v>860</v>
      </c>
      <c r="W21" s="881"/>
      <c r="X21" s="881"/>
      <c r="Y21" s="881"/>
      <c r="Z21" s="881"/>
      <c r="AA21" s="881"/>
      <c r="AB21" s="881"/>
      <c r="AC21" s="881"/>
      <c r="AD21" s="881"/>
      <c r="AE21" s="881"/>
      <c r="AF21" s="881"/>
      <c r="AG21" s="881"/>
      <c r="AH21" s="881" t="s">
        <v>860</v>
      </c>
      <c r="AI21" s="881" t="s">
        <v>860</v>
      </c>
      <c r="AJ21" s="881" t="s">
        <v>860</v>
      </c>
      <c r="AK21" s="881" t="s">
        <v>860</v>
      </c>
      <c r="AL21" s="882" t="s">
        <v>860</v>
      </c>
    </row>
    <row r="22" spans="1:38" ht="15">
      <c r="A22" s="4" t="s">
        <v>860</v>
      </c>
      <c r="B22" s="8"/>
      <c r="S22" s="15" t="s">
        <v>860</v>
      </c>
      <c r="T22" s="881" t="s">
        <v>860</v>
      </c>
      <c r="U22" s="881" t="s">
        <v>860</v>
      </c>
      <c r="V22" s="881" t="s">
        <v>860</v>
      </c>
      <c r="W22" s="881"/>
      <c r="X22" s="881"/>
      <c r="Y22" s="881"/>
      <c r="Z22" s="881"/>
      <c r="AA22" s="881"/>
      <c r="AB22" s="881"/>
      <c r="AC22" s="881"/>
      <c r="AD22" s="881"/>
      <c r="AE22" s="881"/>
      <c r="AF22" s="881"/>
      <c r="AG22" s="881"/>
      <c r="AH22" s="881" t="s">
        <v>860</v>
      </c>
      <c r="AI22" s="881" t="s">
        <v>860</v>
      </c>
      <c r="AJ22" s="881" t="s">
        <v>860</v>
      </c>
      <c r="AK22" s="881" t="s">
        <v>860</v>
      </c>
      <c r="AL22" s="882" t="s">
        <v>860</v>
      </c>
    </row>
    <row r="23" spans="1:38" ht="15">
      <c r="A23" s="4" t="s">
        <v>860</v>
      </c>
      <c r="B23" s="8"/>
      <c r="S23" s="15" t="s">
        <v>860</v>
      </c>
      <c r="T23" s="881" t="s">
        <v>860</v>
      </c>
      <c r="U23" s="885"/>
      <c r="V23" s="881" t="s">
        <v>860</v>
      </c>
      <c r="W23" s="881"/>
      <c r="X23" s="881"/>
      <c r="Y23" s="881"/>
      <c r="Z23" s="881"/>
      <c r="AA23" s="881"/>
      <c r="AB23" s="881"/>
      <c r="AC23" s="881"/>
      <c r="AD23" s="881"/>
      <c r="AE23" s="881"/>
      <c r="AF23" s="881"/>
      <c r="AG23" s="881"/>
      <c r="AH23" s="881" t="s">
        <v>860</v>
      </c>
      <c r="AI23" s="881" t="s">
        <v>860</v>
      </c>
      <c r="AJ23" s="881" t="s">
        <v>860</v>
      </c>
      <c r="AK23" s="881" t="s">
        <v>860</v>
      </c>
      <c r="AL23" s="882" t="s">
        <v>860</v>
      </c>
    </row>
    <row r="24" spans="1:38" ht="15">
      <c r="A24" s="4" t="s">
        <v>860</v>
      </c>
      <c r="S24" s="15" t="s">
        <v>860</v>
      </c>
      <c r="T24" s="881" t="s">
        <v>860</v>
      </c>
      <c r="U24" s="881" t="s">
        <v>860</v>
      </c>
      <c r="V24" s="881" t="s">
        <v>860</v>
      </c>
      <c r="W24" s="881"/>
      <c r="X24" s="881"/>
      <c r="Y24" s="881"/>
      <c r="Z24" s="881"/>
      <c r="AA24" s="881"/>
      <c r="AB24" s="881"/>
      <c r="AC24" s="881"/>
      <c r="AD24" s="881"/>
      <c r="AE24" s="881"/>
      <c r="AF24" s="881"/>
      <c r="AG24" s="881"/>
      <c r="AH24" s="881" t="s">
        <v>860</v>
      </c>
      <c r="AI24" s="881" t="s">
        <v>860</v>
      </c>
      <c r="AJ24" s="881" t="s">
        <v>860</v>
      </c>
      <c r="AK24" s="881" t="s">
        <v>860</v>
      </c>
      <c r="AL24" s="882" t="s">
        <v>860</v>
      </c>
    </row>
    <row r="25" spans="1:38" ht="15">
      <c r="A25" s="4" t="s">
        <v>860</v>
      </c>
      <c r="B25" s="8"/>
      <c r="S25" s="15" t="s">
        <v>860</v>
      </c>
      <c r="T25" s="881" t="s">
        <v>860</v>
      </c>
      <c r="U25" s="881" t="s">
        <v>860</v>
      </c>
      <c r="V25" s="881" t="s">
        <v>860</v>
      </c>
      <c r="W25" s="881"/>
      <c r="X25" s="881"/>
      <c r="Y25" s="881"/>
      <c r="Z25" s="881"/>
      <c r="AA25" s="881"/>
      <c r="AB25" s="881"/>
      <c r="AC25" s="881"/>
      <c r="AD25" s="881"/>
      <c r="AE25" s="881"/>
      <c r="AF25" s="881"/>
      <c r="AG25" s="881"/>
      <c r="AH25" s="881" t="s">
        <v>860</v>
      </c>
      <c r="AI25" s="881" t="s">
        <v>860</v>
      </c>
      <c r="AJ25" s="881" t="s">
        <v>860</v>
      </c>
      <c r="AK25" s="881" t="s">
        <v>860</v>
      </c>
      <c r="AL25" s="882" t="s">
        <v>860</v>
      </c>
    </row>
    <row r="26" spans="1:38" ht="15">
      <c r="A26" s="4" t="s">
        <v>860</v>
      </c>
      <c r="B26" s="8"/>
      <c r="S26" s="15" t="s">
        <v>860</v>
      </c>
      <c r="T26" s="881" t="s">
        <v>860</v>
      </c>
      <c r="U26" s="881" t="s">
        <v>873</v>
      </c>
      <c r="V26" s="881"/>
      <c r="W26" s="881"/>
      <c r="X26" s="881"/>
      <c r="Y26" s="881"/>
      <c r="Z26" s="881"/>
      <c r="AA26" s="881"/>
      <c r="AB26" s="881"/>
      <c r="AC26" s="881"/>
      <c r="AD26" s="881"/>
      <c r="AE26" s="881" t="s">
        <v>860</v>
      </c>
      <c r="AF26" s="881" t="s">
        <v>860</v>
      </c>
      <c r="AG26" s="881" t="s">
        <v>860</v>
      </c>
      <c r="AH26" s="881" t="s">
        <v>860</v>
      </c>
      <c r="AI26" s="881" t="s">
        <v>860</v>
      </c>
      <c r="AJ26" s="881" t="s">
        <v>860</v>
      </c>
      <c r="AK26" s="881" t="s">
        <v>860</v>
      </c>
      <c r="AL26" s="882" t="s">
        <v>860</v>
      </c>
    </row>
    <row r="27" spans="1:38" ht="15">
      <c r="A27" s="4" t="s">
        <v>860</v>
      </c>
      <c r="B27" s="8"/>
      <c r="S27" s="15" t="s">
        <v>860</v>
      </c>
      <c r="T27" s="881" t="s">
        <v>860</v>
      </c>
      <c r="U27" s="881" t="s">
        <v>860</v>
      </c>
      <c r="V27" s="881" t="s">
        <v>860</v>
      </c>
      <c r="W27" s="881" t="s">
        <v>860</v>
      </c>
      <c r="X27" s="881" t="s">
        <v>860</v>
      </c>
      <c r="Y27" s="881" t="s">
        <v>860</v>
      </c>
      <c r="Z27" s="881" t="s">
        <v>860</v>
      </c>
      <c r="AA27" s="881" t="s">
        <v>860</v>
      </c>
      <c r="AB27" s="881" t="s">
        <v>860</v>
      </c>
      <c r="AC27" s="881" t="s">
        <v>860</v>
      </c>
      <c r="AD27" s="881" t="s">
        <v>860</v>
      </c>
      <c r="AE27" s="881" t="s">
        <v>860</v>
      </c>
      <c r="AF27" s="881" t="s">
        <v>860</v>
      </c>
      <c r="AG27" s="881" t="s">
        <v>860</v>
      </c>
      <c r="AH27" s="881" t="s">
        <v>860</v>
      </c>
      <c r="AI27" s="881" t="s">
        <v>860</v>
      </c>
      <c r="AJ27" s="881" t="s">
        <v>860</v>
      </c>
      <c r="AK27" s="881" t="s">
        <v>860</v>
      </c>
      <c r="AL27" s="882" t="s">
        <v>860</v>
      </c>
    </row>
    <row r="28" spans="1:38" ht="15">
      <c r="A28" s="4" t="s">
        <v>860</v>
      </c>
      <c r="B28" s="8"/>
      <c r="S28" s="15" t="s">
        <v>860</v>
      </c>
      <c r="T28" s="881" t="s">
        <v>860</v>
      </c>
      <c r="U28" s="884" t="s">
        <v>874</v>
      </c>
      <c r="V28" s="881"/>
      <c r="W28" s="881"/>
      <c r="X28" s="881"/>
      <c r="Y28" s="881"/>
      <c r="Z28" s="881"/>
      <c r="AA28" s="881"/>
      <c r="AB28" s="881"/>
      <c r="AC28" s="881"/>
      <c r="AD28" s="881"/>
      <c r="AE28" s="881"/>
      <c r="AF28" s="881"/>
      <c r="AG28" s="881"/>
      <c r="AH28" s="881"/>
      <c r="AI28" s="881"/>
      <c r="AJ28" s="881" t="s">
        <v>860</v>
      </c>
      <c r="AK28" s="881" t="s">
        <v>860</v>
      </c>
      <c r="AL28" s="882" t="s">
        <v>860</v>
      </c>
    </row>
    <row r="29" spans="1:38" ht="15">
      <c r="A29" s="4" t="s">
        <v>860</v>
      </c>
      <c r="B29" s="8"/>
      <c r="S29" s="15" t="s">
        <v>860</v>
      </c>
      <c r="T29" s="881" t="s">
        <v>860</v>
      </c>
      <c r="U29" s="881" t="s">
        <v>875</v>
      </c>
      <c r="V29" s="881"/>
      <c r="W29" s="881"/>
      <c r="X29" s="881"/>
      <c r="Y29" s="881"/>
      <c r="Z29" s="881"/>
      <c r="AA29" s="881"/>
      <c r="AB29" s="881"/>
      <c r="AC29" s="881" t="s">
        <v>860</v>
      </c>
      <c r="AD29" s="881" t="s">
        <v>860</v>
      </c>
      <c r="AE29" s="881" t="s">
        <v>860</v>
      </c>
      <c r="AF29" s="881" t="s">
        <v>860</v>
      </c>
      <c r="AG29" s="881" t="s">
        <v>860</v>
      </c>
      <c r="AH29" s="881" t="s">
        <v>860</v>
      </c>
      <c r="AI29" s="881" t="s">
        <v>860</v>
      </c>
      <c r="AJ29" s="881" t="s">
        <v>860</v>
      </c>
      <c r="AK29" s="881" t="s">
        <v>860</v>
      </c>
      <c r="AL29" s="882" t="s">
        <v>860</v>
      </c>
    </row>
    <row r="30" spans="1:38" ht="12.75" customHeight="1">
      <c r="A30" s="4" t="s">
        <v>860</v>
      </c>
      <c r="B30" s="8"/>
      <c r="S30" s="15" t="s">
        <v>860</v>
      </c>
      <c r="T30" s="881" t="s">
        <v>860</v>
      </c>
      <c r="U30" s="881"/>
      <c r="V30" s="881"/>
      <c r="W30" s="881"/>
      <c r="X30" s="881"/>
      <c r="Y30" s="881"/>
      <c r="Z30" s="881"/>
      <c r="AA30" s="881"/>
      <c r="AB30" s="881"/>
      <c r="AC30" s="881"/>
      <c r="AD30" s="881"/>
      <c r="AE30" s="881"/>
      <c r="AF30" s="881"/>
      <c r="AG30" s="881"/>
      <c r="AH30" s="881"/>
      <c r="AI30" s="881"/>
      <c r="AJ30" s="881" t="s">
        <v>860</v>
      </c>
      <c r="AK30" s="881" t="s">
        <v>860</v>
      </c>
      <c r="AL30" s="882" t="s">
        <v>860</v>
      </c>
    </row>
    <row r="31" spans="1:38" ht="15">
      <c r="A31" s="4" t="s">
        <v>860</v>
      </c>
      <c r="B31" s="8"/>
      <c r="C31" s="8"/>
      <c r="S31" s="15" t="s">
        <v>860</v>
      </c>
      <c r="T31" s="881" t="s">
        <v>860</v>
      </c>
      <c r="U31" s="881"/>
      <c r="V31" s="881"/>
      <c r="W31" s="881"/>
      <c r="X31" s="881"/>
      <c r="Y31" s="881"/>
      <c r="Z31" s="881"/>
      <c r="AA31" s="881"/>
      <c r="AB31" s="881"/>
      <c r="AC31" s="881"/>
      <c r="AD31" s="881"/>
      <c r="AE31" s="881"/>
      <c r="AF31" s="881"/>
      <c r="AG31" s="881"/>
      <c r="AH31" s="881"/>
      <c r="AI31" s="881"/>
      <c r="AJ31" s="881" t="s">
        <v>860</v>
      </c>
      <c r="AK31" s="881" t="s">
        <v>860</v>
      </c>
      <c r="AL31" s="882" t="s">
        <v>860</v>
      </c>
    </row>
    <row r="32" spans="1:38" ht="15">
      <c r="A32" s="4" t="s">
        <v>860</v>
      </c>
      <c r="S32" s="15" t="s">
        <v>860</v>
      </c>
      <c r="T32" s="881" t="s">
        <v>860</v>
      </c>
      <c r="U32" s="881"/>
      <c r="V32" s="881"/>
      <c r="W32" s="881"/>
      <c r="X32" s="881"/>
      <c r="Y32" s="881"/>
      <c r="Z32" s="881"/>
      <c r="AA32" s="881"/>
      <c r="AB32" s="881"/>
      <c r="AC32" s="881"/>
      <c r="AD32" s="881"/>
      <c r="AE32" s="881"/>
      <c r="AF32" s="881"/>
      <c r="AG32" s="881"/>
      <c r="AH32" s="881"/>
      <c r="AI32" s="881"/>
      <c r="AJ32" s="881" t="s">
        <v>860</v>
      </c>
      <c r="AK32" s="881" t="s">
        <v>860</v>
      </c>
      <c r="AL32" s="882" t="s">
        <v>860</v>
      </c>
    </row>
    <row r="33" spans="1:38" ht="15">
      <c r="A33" s="4" t="s">
        <v>860</v>
      </c>
      <c r="B33" s="8" t="s">
        <v>876</v>
      </c>
      <c r="C33" s="8"/>
      <c r="D33" s="8"/>
      <c r="E33" s="8"/>
      <c r="F33" s="8"/>
      <c r="G33" s="8"/>
      <c r="H33" s="8"/>
      <c r="I33" s="8"/>
      <c r="J33" s="8"/>
      <c r="K33" s="8"/>
      <c r="L33" s="8"/>
      <c r="M33" s="8"/>
      <c r="N33" s="8"/>
      <c r="O33" s="8"/>
      <c r="P33" s="8"/>
      <c r="Q33" s="8"/>
      <c r="R33" s="8"/>
      <c r="S33" s="15" t="s">
        <v>860</v>
      </c>
      <c r="T33" s="881" t="s">
        <v>860</v>
      </c>
      <c r="U33" s="881"/>
      <c r="V33" s="881"/>
      <c r="W33" s="881"/>
      <c r="X33" s="881"/>
      <c r="Y33" s="881"/>
      <c r="Z33" s="881"/>
      <c r="AA33" s="881"/>
      <c r="AB33" s="881"/>
      <c r="AC33" s="881"/>
      <c r="AD33" s="881"/>
      <c r="AE33" s="881"/>
      <c r="AF33" s="881"/>
      <c r="AG33" s="881"/>
      <c r="AH33" s="881"/>
      <c r="AI33" s="881"/>
      <c r="AJ33" s="881" t="s">
        <v>860</v>
      </c>
      <c r="AK33" s="881" t="s">
        <v>860</v>
      </c>
      <c r="AL33" s="882" t="s">
        <v>860</v>
      </c>
    </row>
    <row r="34" spans="1:38" ht="15">
      <c r="A34" s="4" t="s">
        <v>860</v>
      </c>
      <c r="B34" s="640" t="s">
        <v>877</v>
      </c>
      <c r="C34" s="8"/>
      <c r="D34" s="8"/>
      <c r="E34" s="8"/>
      <c r="F34" s="8"/>
      <c r="G34" s="8"/>
      <c r="H34" s="8"/>
      <c r="I34" s="8"/>
      <c r="J34" s="8"/>
      <c r="K34" s="8"/>
      <c r="L34" s="8"/>
      <c r="M34" s="8"/>
      <c r="N34" s="8"/>
      <c r="O34" s="8"/>
      <c r="P34" s="8"/>
      <c r="Q34" s="8"/>
      <c r="S34" s="15" t="s">
        <v>860</v>
      </c>
      <c r="T34" s="881" t="s">
        <v>860</v>
      </c>
      <c r="U34" s="881"/>
      <c r="V34" s="881"/>
      <c r="W34" s="881"/>
      <c r="X34" s="881"/>
      <c r="Y34" s="881"/>
      <c r="Z34" s="881"/>
      <c r="AA34" s="881"/>
      <c r="AB34" s="881"/>
      <c r="AC34" s="881"/>
      <c r="AD34" s="881"/>
      <c r="AE34" s="881"/>
      <c r="AF34" s="881"/>
      <c r="AG34" s="881"/>
      <c r="AH34" s="881"/>
      <c r="AI34" s="881"/>
      <c r="AJ34" s="881" t="s">
        <v>860</v>
      </c>
      <c r="AK34" s="881" t="s">
        <v>860</v>
      </c>
      <c r="AL34" s="882" t="s">
        <v>860</v>
      </c>
    </row>
    <row r="35" spans="1:38" ht="15">
      <c r="A35" s="4" t="s">
        <v>860</v>
      </c>
      <c r="B35" s="8"/>
      <c r="S35" s="15" t="s">
        <v>860</v>
      </c>
      <c r="T35" s="881" t="s">
        <v>860</v>
      </c>
      <c r="U35" s="881"/>
      <c r="V35" s="881"/>
      <c r="W35" s="881"/>
      <c r="X35" s="881"/>
      <c r="Y35" s="881"/>
      <c r="Z35" s="881"/>
      <c r="AA35" s="881"/>
      <c r="AB35" s="881"/>
      <c r="AC35" s="881"/>
      <c r="AD35" s="881"/>
      <c r="AE35" s="881"/>
      <c r="AF35" s="881"/>
      <c r="AG35" s="881"/>
      <c r="AH35" s="881"/>
      <c r="AI35" s="881"/>
      <c r="AJ35" s="881" t="s">
        <v>860</v>
      </c>
      <c r="AK35" s="881" t="s">
        <v>860</v>
      </c>
      <c r="AL35" s="882" t="s">
        <v>860</v>
      </c>
    </row>
    <row r="36" spans="1:38" ht="15">
      <c r="A36" s="4" t="s">
        <v>860</v>
      </c>
      <c r="S36" s="15" t="s">
        <v>860</v>
      </c>
      <c r="T36" s="881" t="s">
        <v>860</v>
      </c>
      <c r="U36" s="881"/>
      <c r="V36" s="881"/>
      <c r="W36" s="881"/>
      <c r="X36" s="881"/>
      <c r="Y36" s="881"/>
      <c r="Z36" s="881"/>
      <c r="AA36" s="881"/>
      <c r="AB36" s="881"/>
      <c r="AC36" s="881"/>
      <c r="AD36" s="881"/>
      <c r="AE36" s="881"/>
      <c r="AF36" s="881"/>
      <c r="AG36" s="881"/>
      <c r="AH36" s="881"/>
      <c r="AI36" s="881"/>
      <c r="AJ36" s="881" t="s">
        <v>860</v>
      </c>
      <c r="AK36" s="881" t="s">
        <v>860</v>
      </c>
      <c r="AL36" s="882" t="s">
        <v>860</v>
      </c>
    </row>
    <row r="37" spans="1:38" ht="15">
      <c r="A37" s="4" t="s">
        <v>860</v>
      </c>
      <c r="S37" s="15" t="s">
        <v>860</v>
      </c>
      <c r="T37" s="881" t="s">
        <v>860</v>
      </c>
      <c r="U37" s="881"/>
      <c r="V37" s="881"/>
      <c r="W37" s="881"/>
      <c r="X37" s="881"/>
      <c r="Y37" s="881"/>
      <c r="Z37" s="881"/>
      <c r="AA37" s="881"/>
      <c r="AB37" s="881"/>
      <c r="AC37" s="881"/>
      <c r="AD37" s="881"/>
      <c r="AE37" s="881"/>
      <c r="AF37" s="881"/>
      <c r="AG37" s="881"/>
      <c r="AH37" s="881"/>
      <c r="AI37" s="881"/>
      <c r="AJ37" s="881" t="s">
        <v>860</v>
      </c>
      <c r="AK37" s="881" t="s">
        <v>860</v>
      </c>
      <c r="AL37" s="882" t="s">
        <v>860</v>
      </c>
    </row>
    <row r="38" spans="1:38" ht="15">
      <c r="A38" s="4" t="s">
        <v>860</v>
      </c>
      <c r="S38" s="15" t="s">
        <v>860</v>
      </c>
      <c r="T38" s="881" t="s">
        <v>860</v>
      </c>
      <c r="U38" s="881"/>
      <c r="V38" s="881"/>
      <c r="W38" s="881"/>
      <c r="X38" s="881"/>
      <c r="Y38" s="881"/>
      <c r="Z38" s="881"/>
      <c r="AA38" s="881"/>
      <c r="AB38" s="881"/>
      <c r="AC38" s="881"/>
      <c r="AD38" s="881"/>
      <c r="AE38" s="881"/>
      <c r="AF38" s="881"/>
      <c r="AG38" s="881"/>
      <c r="AH38" s="881"/>
      <c r="AI38" s="881"/>
      <c r="AJ38" s="881" t="s">
        <v>860</v>
      </c>
      <c r="AK38" s="881" t="s">
        <v>860</v>
      </c>
      <c r="AL38" s="882" t="s">
        <v>860</v>
      </c>
    </row>
    <row r="39" spans="1:38" ht="15">
      <c r="A39" s="4" t="s">
        <v>860</v>
      </c>
      <c r="S39" s="15" t="s">
        <v>860</v>
      </c>
      <c r="T39" s="881" t="s">
        <v>860</v>
      </c>
      <c r="U39" s="881"/>
      <c r="V39" s="881"/>
      <c r="W39" s="881"/>
      <c r="X39" s="881"/>
      <c r="Y39" s="881"/>
      <c r="Z39" s="881"/>
      <c r="AA39" s="881"/>
      <c r="AB39" s="881"/>
      <c r="AC39" s="881"/>
      <c r="AD39" s="881"/>
      <c r="AE39" s="881"/>
      <c r="AF39" s="881"/>
      <c r="AG39" s="881"/>
      <c r="AH39" s="881"/>
      <c r="AI39" s="881"/>
      <c r="AJ39" s="881" t="s">
        <v>860</v>
      </c>
      <c r="AK39" s="881" t="s">
        <v>860</v>
      </c>
      <c r="AL39" s="882" t="s">
        <v>860</v>
      </c>
    </row>
    <row r="40" spans="1:38" ht="15">
      <c r="A40" s="4" t="s">
        <v>860</v>
      </c>
      <c r="S40" s="15" t="s">
        <v>860</v>
      </c>
      <c r="T40" s="881" t="s">
        <v>860</v>
      </c>
      <c r="U40" s="881"/>
      <c r="V40" s="881"/>
      <c r="W40" s="881"/>
      <c r="X40" s="881"/>
      <c r="Y40" s="881"/>
      <c r="Z40" s="881"/>
      <c r="AA40" s="881"/>
      <c r="AB40" s="881"/>
      <c r="AC40" s="881"/>
      <c r="AD40" s="881"/>
      <c r="AE40" s="881"/>
      <c r="AF40" s="881"/>
      <c r="AG40" s="881"/>
      <c r="AH40" s="881"/>
      <c r="AI40" s="881"/>
      <c r="AJ40" s="881" t="s">
        <v>860</v>
      </c>
      <c r="AK40" s="881" t="s">
        <v>860</v>
      </c>
      <c r="AL40" s="882" t="s">
        <v>860</v>
      </c>
    </row>
    <row r="41" spans="1:38" ht="15">
      <c r="A41" s="4" t="s">
        <v>860</v>
      </c>
      <c r="S41" s="15" t="s">
        <v>860</v>
      </c>
      <c r="T41" s="881" t="s">
        <v>860</v>
      </c>
      <c r="U41" s="881"/>
      <c r="V41" s="881"/>
      <c r="W41" s="881"/>
      <c r="X41" s="881"/>
      <c r="Y41" s="881"/>
      <c r="Z41" s="881"/>
      <c r="AA41" s="881"/>
      <c r="AB41" s="881"/>
      <c r="AC41" s="881"/>
      <c r="AD41" s="881"/>
      <c r="AE41" s="881"/>
      <c r="AF41" s="881"/>
      <c r="AG41" s="881"/>
      <c r="AH41" s="881"/>
      <c r="AI41" s="881"/>
      <c r="AJ41" s="881" t="s">
        <v>860</v>
      </c>
      <c r="AK41" s="881" t="s">
        <v>860</v>
      </c>
      <c r="AL41" s="882" t="s">
        <v>860</v>
      </c>
    </row>
    <row r="42" spans="1:38" ht="15">
      <c r="A42" s="4" t="s">
        <v>860</v>
      </c>
      <c r="S42" s="15" t="s">
        <v>860</v>
      </c>
      <c r="T42" s="881" t="s">
        <v>860</v>
      </c>
      <c r="U42" s="881"/>
      <c r="V42" s="881"/>
      <c r="W42" s="881"/>
      <c r="X42" s="881"/>
      <c r="Y42" s="881"/>
      <c r="Z42" s="881"/>
      <c r="AA42" s="881"/>
      <c r="AB42" s="881"/>
      <c r="AC42" s="881"/>
      <c r="AD42" s="881"/>
      <c r="AE42" s="881"/>
      <c r="AF42" s="881"/>
      <c r="AG42" s="881"/>
      <c r="AH42" s="881"/>
      <c r="AI42" s="881"/>
      <c r="AJ42" s="881" t="s">
        <v>860</v>
      </c>
      <c r="AK42" s="881" t="s">
        <v>860</v>
      </c>
      <c r="AL42" s="882" t="s">
        <v>860</v>
      </c>
    </row>
    <row r="43" spans="1:38" ht="15">
      <c r="A43" s="4" t="s">
        <v>860</v>
      </c>
      <c r="S43" s="15" t="s">
        <v>860</v>
      </c>
      <c r="T43" s="881" t="s">
        <v>860</v>
      </c>
      <c r="U43" s="881" t="s">
        <v>860</v>
      </c>
      <c r="V43" s="881" t="s">
        <v>860</v>
      </c>
      <c r="W43" s="881" t="s">
        <v>860</v>
      </c>
      <c r="X43" s="881" t="s">
        <v>860</v>
      </c>
      <c r="Y43" s="881" t="s">
        <v>860</v>
      </c>
      <c r="Z43" s="881" t="s">
        <v>860</v>
      </c>
      <c r="AA43" s="881" t="s">
        <v>860</v>
      </c>
      <c r="AB43" s="881" t="s">
        <v>860</v>
      </c>
      <c r="AC43" s="881" t="s">
        <v>860</v>
      </c>
      <c r="AD43" s="881" t="s">
        <v>860</v>
      </c>
      <c r="AE43" s="881" t="s">
        <v>860</v>
      </c>
      <c r="AF43" s="881" t="s">
        <v>860</v>
      </c>
      <c r="AG43" s="881" t="s">
        <v>860</v>
      </c>
      <c r="AH43" s="881" t="s">
        <v>860</v>
      </c>
      <c r="AI43" s="881" t="s">
        <v>860</v>
      </c>
      <c r="AJ43" s="881" t="s">
        <v>860</v>
      </c>
      <c r="AK43" s="881" t="s">
        <v>860</v>
      </c>
      <c r="AL43" s="882" t="s">
        <v>860</v>
      </c>
    </row>
    <row r="44" spans="1:38" ht="15">
      <c r="A44" s="4" t="s">
        <v>860</v>
      </c>
      <c r="S44" s="15" t="s">
        <v>860</v>
      </c>
      <c r="T44" s="881" t="s">
        <v>860</v>
      </c>
      <c r="U44" s="881" t="s">
        <v>860</v>
      </c>
      <c r="V44" s="885"/>
      <c r="W44" s="881" t="s">
        <v>860</v>
      </c>
      <c r="X44" s="881" t="s">
        <v>860</v>
      </c>
      <c r="Y44" s="881" t="s">
        <v>860</v>
      </c>
      <c r="Z44" s="881" t="s">
        <v>860</v>
      </c>
      <c r="AA44" s="881" t="s">
        <v>860</v>
      </c>
      <c r="AB44" s="881" t="s">
        <v>860</v>
      </c>
      <c r="AC44" s="881" t="s">
        <v>860</v>
      </c>
      <c r="AD44" s="881" t="s">
        <v>860</v>
      </c>
      <c r="AE44" s="881" t="s">
        <v>860</v>
      </c>
      <c r="AF44" s="881" t="s">
        <v>860</v>
      </c>
      <c r="AG44" s="881" t="s">
        <v>860</v>
      </c>
      <c r="AH44" s="881" t="s">
        <v>860</v>
      </c>
      <c r="AI44" s="881" t="s">
        <v>860</v>
      </c>
      <c r="AJ44" s="881" t="s">
        <v>860</v>
      </c>
      <c r="AK44" s="881" t="s">
        <v>860</v>
      </c>
      <c r="AL44" s="882" t="s">
        <v>860</v>
      </c>
    </row>
    <row r="45" spans="1:38" ht="15">
      <c r="A45" s="4" t="s">
        <v>860</v>
      </c>
      <c r="S45" s="15" t="s">
        <v>860</v>
      </c>
      <c r="T45" s="881" t="s">
        <v>860</v>
      </c>
      <c r="U45" s="881" t="s">
        <v>860</v>
      </c>
      <c r="V45" s="881" t="s">
        <v>860</v>
      </c>
      <c r="W45" s="881" t="s">
        <v>860</v>
      </c>
      <c r="X45" s="881" t="s">
        <v>860</v>
      </c>
      <c r="Y45" s="881" t="s">
        <v>860</v>
      </c>
      <c r="Z45" s="881" t="s">
        <v>860</v>
      </c>
      <c r="AA45" s="881" t="s">
        <v>860</v>
      </c>
      <c r="AB45" s="881" t="s">
        <v>860</v>
      </c>
      <c r="AC45" s="881" t="s">
        <v>860</v>
      </c>
      <c r="AD45" s="881" t="s">
        <v>860</v>
      </c>
      <c r="AE45" s="881" t="s">
        <v>860</v>
      </c>
      <c r="AF45" s="881" t="s">
        <v>860</v>
      </c>
      <c r="AG45" s="881" t="s">
        <v>860</v>
      </c>
      <c r="AH45" s="881" t="s">
        <v>860</v>
      </c>
      <c r="AI45" s="881" t="s">
        <v>860</v>
      </c>
      <c r="AJ45" s="881" t="s">
        <v>860</v>
      </c>
      <c r="AK45" s="881" t="s">
        <v>860</v>
      </c>
      <c r="AL45" s="882" t="s">
        <v>860</v>
      </c>
    </row>
    <row r="46" spans="1:38" ht="15">
      <c r="A46" s="4" t="s">
        <v>860</v>
      </c>
      <c r="S46" s="15" t="s">
        <v>860</v>
      </c>
      <c r="T46" s="881" t="s">
        <v>860</v>
      </c>
      <c r="U46" s="881" t="s">
        <v>878</v>
      </c>
      <c r="V46" s="881"/>
      <c r="W46" s="881"/>
      <c r="X46" s="881"/>
      <c r="Y46" s="881"/>
      <c r="Z46" s="881"/>
      <c r="AA46" s="881"/>
      <c r="AB46" s="881"/>
      <c r="AC46" s="881"/>
      <c r="AD46" s="881"/>
      <c r="AE46" s="881"/>
      <c r="AF46" s="881"/>
      <c r="AG46" s="881"/>
      <c r="AH46" s="881"/>
      <c r="AI46" s="881"/>
      <c r="AJ46" s="881" t="s">
        <v>860</v>
      </c>
      <c r="AK46" s="881" t="s">
        <v>860</v>
      </c>
      <c r="AL46" s="882" t="s">
        <v>860</v>
      </c>
    </row>
    <row r="47" spans="1:38">
      <c r="A47" s="4" t="s">
        <v>860</v>
      </c>
      <c r="S47" s="15" t="s">
        <v>860</v>
      </c>
      <c r="T47" s="886"/>
      <c r="U47" s="350"/>
      <c r="V47" s="350"/>
      <c r="W47" s="350"/>
      <c r="X47" s="350"/>
      <c r="Y47" s="350"/>
      <c r="Z47" s="350"/>
      <c r="AA47" s="350"/>
      <c r="AB47" s="350"/>
      <c r="AC47" s="350"/>
      <c r="AD47" s="350"/>
      <c r="AE47" s="350"/>
      <c r="AF47" s="350"/>
      <c r="AG47" s="350"/>
      <c r="AH47" s="350"/>
      <c r="AI47" s="350"/>
      <c r="AJ47" s="350"/>
      <c r="AK47" s="350"/>
      <c r="AL47" s="887"/>
    </row>
    <row r="48" spans="1:38">
      <c r="A48" s="4" t="s">
        <v>860</v>
      </c>
      <c r="S48" s="15" t="s">
        <v>860</v>
      </c>
      <c r="T48" s="886"/>
      <c r="U48" s="350"/>
      <c r="V48" s="350"/>
      <c r="W48" s="350"/>
      <c r="X48" s="350"/>
      <c r="Y48" s="350"/>
      <c r="Z48" s="350"/>
      <c r="AA48" s="350"/>
      <c r="AB48" s="350"/>
      <c r="AC48" s="350"/>
      <c r="AD48" s="350"/>
      <c r="AE48" s="350"/>
      <c r="AF48" s="350"/>
      <c r="AG48" s="350"/>
      <c r="AH48" s="350"/>
      <c r="AI48" s="350"/>
      <c r="AJ48" s="350"/>
      <c r="AK48" s="350"/>
      <c r="AL48" s="887"/>
    </row>
    <row r="49" spans="1:38">
      <c r="A49" s="4" t="s">
        <v>860</v>
      </c>
      <c r="S49" s="15" t="s">
        <v>860</v>
      </c>
      <c r="T49" s="886"/>
      <c r="U49" s="350"/>
      <c r="V49" s="350"/>
      <c r="W49" s="350"/>
      <c r="X49" s="350"/>
      <c r="Y49" s="350"/>
      <c r="Z49" s="350"/>
      <c r="AA49" s="350"/>
      <c r="AB49" s="350"/>
      <c r="AC49" s="350"/>
      <c r="AD49" s="350"/>
      <c r="AE49" s="350"/>
      <c r="AF49" s="350"/>
      <c r="AG49" s="350"/>
      <c r="AH49" s="350"/>
      <c r="AI49" s="350"/>
      <c r="AJ49" s="350"/>
      <c r="AK49" s="350"/>
      <c r="AL49" s="887"/>
    </row>
    <row r="50" spans="1:38">
      <c r="A50" s="4" t="s">
        <v>860</v>
      </c>
      <c r="B50" s="639" t="s">
        <v>879</v>
      </c>
      <c r="C50" s="8"/>
      <c r="D50" s="8"/>
      <c r="E50" s="8"/>
      <c r="F50" s="8"/>
      <c r="G50" s="8"/>
      <c r="H50" s="8"/>
      <c r="I50" s="8"/>
      <c r="J50" s="8"/>
      <c r="K50" s="8"/>
      <c r="L50" s="8"/>
      <c r="M50" s="8"/>
      <c r="N50" s="8"/>
      <c r="O50" s="8"/>
      <c r="P50" s="8"/>
      <c r="Q50" s="8"/>
      <c r="R50" s="8"/>
      <c r="S50" s="8"/>
      <c r="T50" s="886"/>
      <c r="U50" s="350"/>
      <c r="V50" s="350"/>
      <c r="W50" s="350"/>
      <c r="X50" s="350"/>
      <c r="Y50" s="350"/>
      <c r="Z50" s="350"/>
      <c r="AA50" s="350"/>
      <c r="AB50" s="350"/>
      <c r="AC50" s="350"/>
      <c r="AD50" s="350"/>
      <c r="AE50" s="350"/>
      <c r="AF50" s="350"/>
      <c r="AG50" s="350"/>
      <c r="AH50" s="350"/>
      <c r="AI50" s="350"/>
      <c r="AJ50" s="350"/>
      <c r="AK50" s="350"/>
      <c r="AL50" s="887"/>
    </row>
    <row r="51" spans="1:38">
      <c r="A51" s="4" t="s">
        <v>860</v>
      </c>
      <c r="B51" s="8"/>
      <c r="C51" s="8"/>
      <c r="D51" s="8"/>
      <c r="E51" s="8"/>
      <c r="F51" s="8"/>
      <c r="G51" s="8"/>
      <c r="H51" s="8"/>
      <c r="I51" s="8"/>
      <c r="J51" s="8"/>
      <c r="K51" s="8"/>
      <c r="L51" s="8"/>
      <c r="M51" s="8"/>
      <c r="N51" s="8"/>
      <c r="O51" s="8"/>
      <c r="P51" s="8"/>
      <c r="Q51" s="8"/>
      <c r="S51" s="15" t="s">
        <v>860</v>
      </c>
      <c r="T51" s="886"/>
      <c r="U51" s="350"/>
      <c r="V51" s="350"/>
      <c r="W51" s="350"/>
      <c r="X51" s="350"/>
      <c r="Y51" s="350"/>
      <c r="Z51" s="350"/>
      <c r="AA51" s="350"/>
      <c r="AB51" s="350"/>
      <c r="AC51" s="350"/>
      <c r="AD51" s="350"/>
      <c r="AE51" s="350"/>
      <c r="AF51" s="350"/>
      <c r="AG51" s="350"/>
      <c r="AH51" s="350"/>
      <c r="AI51" s="350"/>
      <c r="AJ51" s="350"/>
      <c r="AK51" s="350"/>
      <c r="AL51" s="887"/>
    </row>
    <row r="52" spans="1:38">
      <c r="A52" s="4" t="s">
        <v>860</v>
      </c>
      <c r="B52" s="8" t="s">
        <v>880</v>
      </c>
      <c r="S52" s="15" t="s">
        <v>860</v>
      </c>
      <c r="T52" s="886"/>
      <c r="U52" s="350"/>
      <c r="V52" s="350"/>
      <c r="W52" s="350"/>
      <c r="X52" s="350"/>
      <c r="Y52" s="350"/>
      <c r="Z52" s="350"/>
      <c r="AA52" s="350"/>
      <c r="AB52" s="350"/>
      <c r="AC52" s="350"/>
      <c r="AD52" s="350"/>
      <c r="AE52" s="350"/>
      <c r="AF52" s="350"/>
      <c r="AG52" s="350"/>
      <c r="AH52" s="350"/>
      <c r="AI52" s="350"/>
      <c r="AJ52" s="350"/>
      <c r="AK52" s="350"/>
      <c r="AL52" s="887"/>
    </row>
    <row r="53" spans="1:38">
      <c r="A53" s="4" t="s">
        <v>860</v>
      </c>
      <c r="B53" s="8"/>
      <c r="C53" s="8"/>
      <c r="D53" s="8"/>
      <c r="E53" s="8"/>
      <c r="F53" s="8"/>
      <c r="G53" s="8"/>
      <c r="H53" s="8"/>
      <c r="I53" s="8"/>
      <c r="J53" s="8"/>
      <c r="K53" s="8"/>
      <c r="L53" s="8"/>
      <c r="M53" s="8"/>
      <c r="N53" s="8"/>
      <c r="O53" s="8"/>
      <c r="P53" s="8"/>
      <c r="Q53" s="8"/>
      <c r="R53" s="8"/>
      <c r="S53" s="15" t="s">
        <v>860</v>
      </c>
      <c r="T53" s="886"/>
      <c r="U53" s="350"/>
      <c r="V53" s="350"/>
      <c r="W53" s="350"/>
      <c r="X53" s="350"/>
      <c r="Y53" s="350"/>
      <c r="Z53" s="350"/>
      <c r="AA53" s="350"/>
      <c r="AB53" s="350"/>
      <c r="AC53" s="350"/>
      <c r="AD53" s="350"/>
      <c r="AE53" s="350"/>
      <c r="AF53" s="350"/>
      <c r="AG53" s="350"/>
      <c r="AH53" s="350"/>
      <c r="AI53" s="350"/>
      <c r="AJ53" s="350"/>
      <c r="AK53" s="350"/>
      <c r="AL53" s="887"/>
    </row>
    <row r="54" spans="1:38">
      <c r="A54" s="171"/>
      <c r="B54" s="231"/>
      <c r="C54" s="170"/>
      <c r="D54" s="170"/>
      <c r="E54" s="170"/>
      <c r="F54" s="170"/>
      <c r="G54" s="170"/>
      <c r="H54" s="170"/>
      <c r="I54" s="170"/>
      <c r="J54" s="170"/>
      <c r="K54" s="170"/>
      <c r="L54" s="170"/>
      <c r="M54" s="170"/>
      <c r="N54" s="170"/>
      <c r="O54" s="170"/>
      <c r="P54" s="170"/>
      <c r="Q54" s="170"/>
      <c r="R54" s="170"/>
      <c r="S54" s="172"/>
      <c r="T54" s="886"/>
      <c r="U54" s="350"/>
      <c r="V54" s="350"/>
      <c r="W54" s="350"/>
      <c r="X54" s="350"/>
      <c r="Y54" s="350"/>
      <c r="Z54" s="350"/>
      <c r="AA54" s="350"/>
      <c r="AB54" s="350"/>
      <c r="AC54" s="350"/>
      <c r="AD54" s="350"/>
      <c r="AE54" s="350"/>
      <c r="AF54" s="350"/>
      <c r="AG54" s="350"/>
      <c r="AH54" s="350"/>
      <c r="AI54" s="350"/>
      <c r="AJ54" s="350"/>
      <c r="AK54" s="350"/>
      <c r="AL54" s="887"/>
    </row>
    <row r="55" spans="1:38">
      <c r="A55" s="171"/>
      <c r="B55" s="648" t="s">
        <v>764</v>
      </c>
      <c r="C55" s="170"/>
      <c r="D55" s="170"/>
      <c r="E55" s="170"/>
      <c r="F55" s="170"/>
      <c r="G55" s="170"/>
      <c r="H55" s="170"/>
      <c r="I55" s="170"/>
      <c r="J55" s="170"/>
      <c r="K55" s="170"/>
      <c r="L55" s="170"/>
      <c r="M55" s="170"/>
      <c r="N55" s="170"/>
      <c r="O55" s="170"/>
      <c r="P55" s="170"/>
      <c r="Q55" s="170"/>
      <c r="R55" s="170"/>
      <c r="S55" s="172"/>
      <c r="T55" s="886"/>
      <c r="U55" s="888" t="s">
        <v>764</v>
      </c>
      <c r="V55" s="350"/>
      <c r="W55" s="350"/>
      <c r="X55" s="350"/>
      <c r="Y55" s="350"/>
      <c r="Z55" s="350"/>
      <c r="AA55" s="350"/>
      <c r="AB55" s="350"/>
      <c r="AC55" s="350"/>
      <c r="AD55" s="350"/>
      <c r="AE55" s="350"/>
      <c r="AF55" s="350"/>
      <c r="AG55" s="350"/>
      <c r="AH55" s="350"/>
      <c r="AI55" s="350"/>
      <c r="AJ55" s="350"/>
      <c r="AK55" s="350"/>
      <c r="AL55" s="887"/>
    </row>
    <row r="56" spans="1:38">
      <c r="A56" s="232"/>
      <c r="B56" s="173"/>
      <c r="C56" s="173"/>
      <c r="D56" s="173"/>
      <c r="E56" s="173"/>
      <c r="F56" s="173"/>
      <c r="G56" s="173"/>
      <c r="H56" s="173"/>
      <c r="I56" s="173"/>
      <c r="J56" s="173"/>
      <c r="K56" s="173"/>
      <c r="L56" s="173"/>
      <c r="M56" s="173"/>
      <c r="N56" s="173"/>
      <c r="O56" s="173"/>
      <c r="P56" s="173"/>
      <c r="Q56" s="173"/>
      <c r="R56" s="173"/>
      <c r="S56" s="174"/>
      <c r="T56" s="889"/>
      <c r="U56" s="890"/>
      <c r="V56" s="890"/>
      <c r="W56" s="890"/>
      <c r="X56" s="890"/>
      <c r="Y56" s="890"/>
      <c r="Z56" s="890"/>
      <c r="AA56" s="890"/>
      <c r="AB56" s="890"/>
      <c r="AC56" s="890"/>
      <c r="AD56" s="890"/>
      <c r="AE56" s="890"/>
      <c r="AF56" s="890"/>
      <c r="AG56" s="890"/>
      <c r="AH56" s="890"/>
      <c r="AI56" s="890"/>
      <c r="AJ56" s="890"/>
      <c r="AK56" s="890"/>
      <c r="AL56" s="891"/>
    </row>
  </sheetData>
  <sheetProtection algorithmName="SHA-512" hashValue="bnubKr2yJ20kHIUpoLW8uYp9IBtgJesJnKQ6zofR6pSIr7W+NlbD21pfvl9she+VK2k4+0PVRwcdX+IS8ZQLSQ==" saltValue="4UPQhFEe2bf7jYwN7iFaiA==" spinCount="100000" sheet="1" scenarios="1" insertHyperlinks="0"/>
  <mergeCells count="2">
    <mergeCell ref="A1:S1"/>
    <mergeCell ref="T1:AL1"/>
  </mergeCells>
  <phoneticPr fontId="0" type="noConversion"/>
  <hyperlinks>
    <hyperlink ref="B55" location="'T4.5 Harness Attachments'!V12" display="BACK" xr:uid="{67B7ADE7-F49B-4C42-89EE-1AEC5DCA16C6}"/>
    <hyperlink ref="U55" location="'T4.5 Shoulder Harness Bar'!A1" display="BACK" xr:uid="{AA771AF9-DD90-40B6-82A8-1F1C995E02E6}"/>
  </hyperlinks>
  <pageMargins left="0.39370078740157483" right="0.39370078740157483" top="0.39370078740157483" bottom="0.39370078740157483" header="0.51181102362204722" footer="0.51181102362204722"/>
  <pageSetup paperSize="9" scale="50"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D1FF7-9FBE-4999-A822-2A7A400F67D7}">
  <sheetPr codeName="Sheet39">
    <pageSetUpPr fitToPage="1"/>
  </sheetPr>
  <dimension ref="A1:AL57"/>
  <sheetViews>
    <sheetView showGridLines="0" view="pageBreakPreview" zoomScaleNormal="100" zoomScaleSheetLayoutView="100" workbookViewId="0">
      <selection sqref="A1:S1"/>
    </sheetView>
  </sheetViews>
  <sheetFormatPr baseColWidth="10" defaultColWidth="11.42578125" defaultRowHeight="12.75"/>
  <cols>
    <col min="1" max="21" width="5" customWidth="1"/>
    <col min="22" max="22" width="6.42578125" customWidth="1"/>
    <col min="23" max="38" width="5" customWidth="1"/>
  </cols>
  <sheetData>
    <row r="1" spans="1:38">
      <c r="A1" s="1561" t="s">
        <v>881</v>
      </c>
      <c r="B1" s="1561"/>
      <c r="C1" s="1561"/>
      <c r="D1" s="1561"/>
      <c r="E1" s="1561"/>
      <c r="F1" s="1561"/>
      <c r="G1" s="1561"/>
      <c r="H1" s="1561"/>
      <c r="I1" s="1561"/>
      <c r="J1" s="1561"/>
      <c r="K1" s="1561"/>
      <c r="L1" s="1561"/>
      <c r="M1" s="1561"/>
      <c r="N1" s="1561"/>
      <c r="O1" s="1561"/>
      <c r="P1" s="1561"/>
      <c r="Q1" s="1561"/>
      <c r="R1" s="1561"/>
      <c r="S1" s="1562"/>
      <c r="T1" s="2"/>
      <c r="U1" s="2"/>
      <c r="V1" s="2"/>
      <c r="W1" s="2"/>
      <c r="X1" s="2"/>
      <c r="Y1" s="2"/>
      <c r="Z1" s="2"/>
      <c r="AA1" s="2"/>
      <c r="AB1" s="2"/>
      <c r="AC1" s="2"/>
      <c r="AD1" s="2"/>
      <c r="AE1" s="2"/>
      <c r="AF1" s="2"/>
      <c r="AG1" s="2"/>
      <c r="AH1" s="2"/>
      <c r="AI1" s="2"/>
      <c r="AJ1" s="2"/>
      <c r="AK1" s="2"/>
      <c r="AL1" s="136"/>
    </row>
    <row r="2" spans="1:38">
      <c r="B2" s="8" t="s">
        <v>882</v>
      </c>
      <c r="C2" s="8"/>
      <c r="D2" s="8"/>
      <c r="E2" s="8"/>
      <c r="F2" s="8"/>
      <c r="G2" s="8"/>
      <c r="H2" s="8"/>
      <c r="I2" s="8"/>
      <c r="J2" s="8"/>
      <c r="K2" s="8"/>
      <c r="L2" s="8"/>
      <c r="M2" s="8"/>
      <c r="N2" s="8"/>
      <c r="O2" s="8"/>
      <c r="P2" s="8"/>
      <c r="Q2" s="8"/>
      <c r="R2" s="8"/>
      <c r="S2" s="85"/>
      <c r="T2" s="8"/>
      <c r="U2" t="s">
        <v>883</v>
      </c>
      <c r="AL2" s="15"/>
    </row>
    <row r="3" spans="1:38">
      <c r="B3" s="8"/>
      <c r="C3" s="8"/>
      <c r="D3" s="8"/>
      <c r="E3" s="8"/>
      <c r="F3" s="8"/>
      <c r="G3" s="8"/>
      <c r="H3" s="8"/>
      <c r="I3" s="8"/>
      <c r="J3" s="8"/>
      <c r="K3" s="8"/>
      <c r="L3" s="8"/>
      <c r="M3" s="8"/>
      <c r="N3" s="8"/>
      <c r="O3" s="8"/>
      <c r="P3" s="8"/>
      <c r="Q3" s="8"/>
      <c r="R3" s="8"/>
      <c r="S3" s="85"/>
      <c r="T3" s="8"/>
      <c r="AL3" s="15"/>
    </row>
    <row r="4" spans="1:38">
      <c r="B4" s="682" t="s">
        <v>884</v>
      </c>
      <c r="C4" s="682"/>
      <c r="D4" s="682"/>
      <c r="E4" s="682"/>
      <c r="F4" s="682"/>
      <c r="G4" s="682"/>
      <c r="H4" s="682"/>
      <c r="I4" s="682"/>
      <c r="J4" s="682"/>
      <c r="K4" s="682"/>
      <c r="L4" s="682"/>
      <c r="M4" s="682"/>
      <c r="N4" s="682"/>
      <c r="O4" s="682"/>
      <c r="P4" s="682"/>
      <c r="Q4" s="8"/>
      <c r="R4" s="8"/>
      <c r="S4" s="85"/>
      <c r="T4" s="235"/>
      <c r="U4" s="8" t="s">
        <v>885</v>
      </c>
      <c r="V4" s="8"/>
      <c r="W4" s="8"/>
      <c r="X4" s="8"/>
      <c r="Y4" s="8"/>
      <c r="Z4" s="8"/>
      <c r="AA4" s="8"/>
      <c r="AB4" s="8"/>
      <c r="AC4" s="8"/>
      <c r="AD4" s="8"/>
      <c r="AE4" s="8"/>
      <c r="AF4" s="8"/>
      <c r="AG4" s="8"/>
      <c r="AH4" s="8"/>
      <c r="AI4" s="8"/>
      <c r="AJ4" s="8"/>
      <c r="AK4" s="8"/>
      <c r="AL4" s="15"/>
    </row>
    <row r="5" spans="1:38">
      <c r="B5" s="8"/>
      <c r="C5" s="8"/>
      <c r="D5" s="8"/>
      <c r="E5" s="8"/>
      <c r="F5" s="8"/>
      <c r="G5" s="8"/>
      <c r="H5" s="8"/>
      <c r="I5" s="8"/>
      <c r="J5" s="8"/>
      <c r="K5" s="8"/>
      <c r="L5" s="8"/>
      <c r="M5" s="8"/>
      <c r="N5" s="8"/>
      <c r="O5" s="8"/>
      <c r="P5" s="8"/>
      <c r="Q5" s="8"/>
      <c r="R5" s="8"/>
      <c r="S5" s="85"/>
      <c r="T5" s="8"/>
      <c r="U5" s="8" t="s">
        <v>886</v>
      </c>
      <c r="V5" s="8"/>
      <c r="W5" s="8"/>
      <c r="X5" s="8"/>
      <c r="Y5" s="8"/>
      <c r="Z5" s="8"/>
      <c r="AA5" s="8"/>
      <c r="AB5" s="8"/>
      <c r="AC5" s="8"/>
      <c r="AD5" s="8"/>
      <c r="AE5" s="8"/>
      <c r="AF5" s="8"/>
      <c r="AG5" s="8"/>
      <c r="AH5" s="8"/>
      <c r="AI5" s="8"/>
      <c r="AJ5" s="8"/>
      <c r="AK5" s="8"/>
      <c r="AL5" s="15"/>
    </row>
    <row r="6" spans="1:38">
      <c r="B6" s="235" t="s">
        <v>887</v>
      </c>
      <c r="C6" s="8"/>
      <c r="D6" s="8"/>
      <c r="E6" s="8"/>
      <c r="F6" s="8"/>
      <c r="G6" s="8"/>
      <c r="H6" s="8"/>
      <c r="I6" s="8"/>
      <c r="J6" s="8"/>
      <c r="K6" s="8"/>
      <c r="L6" s="8"/>
      <c r="M6" s="8"/>
      <c r="N6" s="8"/>
      <c r="O6" s="8"/>
      <c r="P6" s="8"/>
      <c r="Q6" s="8"/>
      <c r="R6" s="8"/>
      <c r="S6" s="85"/>
      <c r="T6" s="8"/>
      <c r="AL6" s="15"/>
    </row>
    <row r="7" spans="1:38">
      <c r="B7" s="8" t="s">
        <v>888</v>
      </c>
      <c r="C7" s="8"/>
      <c r="D7" s="8"/>
      <c r="E7" s="8"/>
      <c r="F7" s="8"/>
      <c r="G7" s="8"/>
      <c r="H7" s="8"/>
      <c r="I7" s="8"/>
      <c r="J7" s="8"/>
      <c r="K7" s="8"/>
      <c r="L7" s="8"/>
      <c r="M7" s="8"/>
      <c r="N7" s="8"/>
      <c r="O7" s="8"/>
      <c r="P7" s="8"/>
      <c r="Q7" s="8"/>
      <c r="R7" s="8"/>
      <c r="S7" s="85"/>
      <c r="T7" s="235"/>
      <c r="AL7" s="15"/>
    </row>
    <row r="8" spans="1:38">
      <c r="B8" s="8"/>
      <c r="C8" s="8"/>
      <c r="D8" s="8"/>
      <c r="E8" s="8"/>
      <c r="F8" s="8"/>
      <c r="G8" s="8"/>
      <c r="H8" s="8"/>
      <c r="I8" s="8"/>
      <c r="J8" s="8"/>
      <c r="K8" s="8"/>
      <c r="L8" s="8"/>
      <c r="M8" s="8"/>
      <c r="N8" s="8"/>
      <c r="O8" s="8"/>
      <c r="P8" s="8"/>
      <c r="Q8" s="8"/>
      <c r="R8" s="8"/>
      <c r="S8" s="85"/>
      <c r="T8" s="8"/>
      <c r="AL8" s="15"/>
    </row>
    <row r="9" spans="1:38">
      <c r="B9" s="235" t="s">
        <v>889</v>
      </c>
      <c r="C9" s="8"/>
      <c r="D9" s="8"/>
      <c r="E9" s="8"/>
      <c r="F9" s="8"/>
      <c r="G9" s="8"/>
      <c r="H9" s="8"/>
      <c r="I9" s="8"/>
      <c r="J9" s="8"/>
      <c r="K9" s="8"/>
      <c r="L9" s="8"/>
      <c r="M9" s="8"/>
      <c r="N9" s="8"/>
      <c r="O9" s="8"/>
      <c r="P9" s="8"/>
      <c r="Q9" s="8"/>
      <c r="R9" s="8"/>
      <c r="S9" s="85"/>
      <c r="T9" s="235"/>
      <c r="AL9" s="15"/>
    </row>
    <row r="10" spans="1:38">
      <c r="B10" s="8"/>
      <c r="C10" s="8"/>
      <c r="D10" s="8"/>
      <c r="E10" s="8"/>
      <c r="F10" s="8"/>
      <c r="G10" s="8"/>
      <c r="H10" s="8"/>
      <c r="I10" s="8"/>
      <c r="J10" s="8"/>
      <c r="K10" s="8"/>
      <c r="L10" s="8"/>
      <c r="M10" s="8"/>
      <c r="N10" s="8"/>
      <c r="O10" s="8"/>
      <c r="P10" s="8"/>
      <c r="Q10" s="8"/>
      <c r="R10" s="8"/>
      <c r="S10" s="85"/>
      <c r="T10" s="8"/>
      <c r="AL10" s="15"/>
    </row>
    <row r="11" spans="1:38">
      <c r="B11" s="8"/>
      <c r="C11" s="8"/>
      <c r="D11" s="8"/>
      <c r="E11" s="8"/>
      <c r="F11" s="8"/>
      <c r="G11" s="8"/>
      <c r="H11" s="8"/>
      <c r="I11" s="8"/>
      <c r="J11" s="8"/>
      <c r="K11" s="8"/>
      <c r="L11" s="8"/>
      <c r="M11" s="8"/>
      <c r="N11" s="8"/>
      <c r="O11" s="8"/>
      <c r="P11" s="8"/>
      <c r="Q11" s="8"/>
      <c r="R11" s="8"/>
      <c r="S11" s="85"/>
      <c r="T11" s="8"/>
      <c r="AL11" s="15"/>
    </row>
    <row r="12" spans="1:38">
      <c r="B12" s="8"/>
      <c r="C12" s="8"/>
      <c r="D12" s="8"/>
      <c r="E12" s="8"/>
      <c r="F12" s="8"/>
      <c r="G12" s="8"/>
      <c r="H12" s="8"/>
      <c r="I12" s="8"/>
      <c r="J12" s="8"/>
      <c r="K12" s="8"/>
      <c r="L12" s="8"/>
      <c r="M12" s="8"/>
      <c r="N12" s="8"/>
      <c r="O12" s="8"/>
      <c r="P12" s="8"/>
      <c r="Q12" s="8"/>
      <c r="R12" s="8"/>
      <c r="S12" s="85"/>
      <c r="T12" s="8"/>
      <c r="AL12" s="15"/>
    </row>
    <row r="13" spans="1:38">
      <c r="B13" s="8"/>
      <c r="C13" s="8"/>
      <c r="D13" s="8"/>
      <c r="E13" s="8"/>
      <c r="F13" s="8"/>
      <c r="G13" s="8"/>
      <c r="H13" s="8"/>
      <c r="I13" s="8"/>
      <c r="J13" s="8"/>
      <c r="K13" s="8"/>
      <c r="L13" s="8"/>
      <c r="M13" s="8"/>
      <c r="N13" s="8"/>
      <c r="O13" s="8"/>
      <c r="P13" s="8"/>
      <c r="Q13" s="8"/>
      <c r="R13" s="8"/>
      <c r="S13" s="85"/>
      <c r="T13" s="8"/>
      <c r="AL13" s="15"/>
    </row>
    <row r="14" spans="1:38">
      <c r="B14" s="8"/>
      <c r="C14" s="8"/>
      <c r="D14" s="8"/>
      <c r="E14" s="8"/>
      <c r="F14" s="8"/>
      <c r="G14" s="8"/>
      <c r="H14" s="8"/>
      <c r="I14" s="8"/>
      <c r="J14" s="8"/>
      <c r="K14" s="8"/>
      <c r="L14" s="8"/>
      <c r="M14" s="8"/>
      <c r="N14" s="8"/>
      <c r="O14" s="8"/>
      <c r="P14" s="8"/>
      <c r="Q14" s="8"/>
      <c r="R14" s="8"/>
      <c r="S14" s="85"/>
      <c r="T14" s="8"/>
      <c r="AL14" s="15"/>
    </row>
    <row r="15" spans="1:38">
      <c r="B15" s="8"/>
      <c r="C15" s="8"/>
      <c r="D15" s="8"/>
      <c r="E15" s="8"/>
      <c r="F15" s="8"/>
      <c r="G15" s="8"/>
      <c r="H15" s="8"/>
      <c r="I15" s="8"/>
      <c r="J15" s="8"/>
      <c r="K15" s="8"/>
      <c r="L15" s="8"/>
      <c r="M15" s="8"/>
      <c r="N15" s="8"/>
      <c r="O15" s="8"/>
      <c r="P15" s="8"/>
      <c r="Q15" s="8"/>
      <c r="R15" s="8"/>
      <c r="S15" s="85"/>
      <c r="T15" s="8"/>
      <c r="AL15" s="15"/>
    </row>
    <row r="16" spans="1:38">
      <c r="B16" s="8"/>
      <c r="C16" s="8"/>
      <c r="D16" s="8"/>
      <c r="E16" s="8"/>
      <c r="F16" s="8"/>
      <c r="G16" s="8"/>
      <c r="H16" s="8"/>
      <c r="I16" s="8"/>
      <c r="J16" s="8"/>
      <c r="K16" s="8"/>
      <c r="L16" s="8"/>
      <c r="M16" s="8"/>
      <c r="N16" s="8"/>
      <c r="O16" s="8"/>
      <c r="P16" s="8"/>
      <c r="Q16" s="8"/>
      <c r="R16" s="8"/>
      <c r="S16" s="85"/>
      <c r="T16" s="8"/>
      <c r="AL16" s="15"/>
    </row>
    <row r="17" spans="2:38">
      <c r="B17" s="8"/>
      <c r="C17" s="8"/>
      <c r="D17" s="8"/>
      <c r="E17" s="8"/>
      <c r="F17" s="8"/>
      <c r="G17" s="8"/>
      <c r="H17" s="8"/>
      <c r="I17" s="8"/>
      <c r="J17" s="8"/>
      <c r="K17" s="8"/>
      <c r="L17" s="8"/>
      <c r="M17" s="8"/>
      <c r="N17" s="8"/>
      <c r="O17" s="8"/>
      <c r="P17" s="8"/>
      <c r="Q17" s="8"/>
      <c r="R17" s="8"/>
      <c r="S17" s="85"/>
      <c r="T17" s="8"/>
      <c r="AL17" s="15"/>
    </row>
    <row r="18" spans="2:38">
      <c r="B18" s="8"/>
      <c r="C18" s="8"/>
      <c r="D18" s="8"/>
      <c r="E18" s="8"/>
      <c r="F18" s="8"/>
      <c r="G18" s="8"/>
      <c r="H18" s="8"/>
      <c r="I18" s="8"/>
      <c r="J18" s="8"/>
      <c r="K18" s="8"/>
      <c r="L18" s="8"/>
      <c r="M18" s="8"/>
      <c r="N18" s="8"/>
      <c r="O18" s="8"/>
      <c r="P18" s="8"/>
      <c r="Q18" s="8"/>
      <c r="R18" s="8"/>
      <c r="S18" s="85"/>
      <c r="T18" s="8"/>
      <c r="AL18" s="15"/>
    </row>
    <row r="19" spans="2:38">
      <c r="B19" s="8"/>
      <c r="C19" s="8"/>
      <c r="D19" s="8"/>
      <c r="E19" s="8"/>
      <c r="F19" s="8"/>
      <c r="G19" s="8"/>
      <c r="H19" s="8"/>
      <c r="I19" s="8"/>
      <c r="J19" s="8"/>
      <c r="K19" s="8"/>
      <c r="L19" s="8"/>
      <c r="M19" s="8"/>
      <c r="N19" s="8"/>
      <c r="O19" s="8"/>
      <c r="P19" s="8"/>
      <c r="Q19" s="8"/>
      <c r="R19" s="8"/>
      <c r="S19" s="85"/>
      <c r="T19" s="8"/>
      <c r="AL19" s="15"/>
    </row>
    <row r="20" spans="2:38">
      <c r="B20" s="8"/>
      <c r="C20" s="8"/>
      <c r="D20" s="8"/>
      <c r="E20" s="8"/>
      <c r="F20" s="8"/>
      <c r="G20" s="8"/>
      <c r="H20" s="8"/>
      <c r="I20" s="8"/>
      <c r="J20" s="8"/>
      <c r="K20" s="8"/>
      <c r="L20" s="8"/>
      <c r="M20" s="8"/>
      <c r="N20" s="8"/>
      <c r="O20" s="8"/>
      <c r="P20" s="8"/>
      <c r="Q20" s="8"/>
      <c r="R20" s="8"/>
      <c r="S20" s="85"/>
      <c r="T20" s="8"/>
      <c r="AL20" s="15"/>
    </row>
    <row r="21" spans="2:38">
      <c r="S21" s="85"/>
      <c r="T21" s="8"/>
      <c r="AL21" s="15"/>
    </row>
    <row r="22" spans="2:38">
      <c r="S22" s="85"/>
      <c r="T22" s="8"/>
      <c r="AL22" s="15"/>
    </row>
    <row r="23" spans="2:38">
      <c r="B23" s="8"/>
      <c r="C23" s="8"/>
      <c r="D23" s="8"/>
      <c r="E23" s="8"/>
      <c r="F23" s="8"/>
      <c r="G23" s="8"/>
      <c r="H23" s="8"/>
      <c r="I23" s="8"/>
      <c r="J23" s="8"/>
      <c r="K23" s="8"/>
      <c r="L23" s="8"/>
      <c r="M23" s="8"/>
      <c r="N23" s="8"/>
      <c r="O23" s="8"/>
      <c r="P23" s="8"/>
      <c r="Q23" s="8"/>
      <c r="R23" s="8"/>
      <c r="S23" s="85"/>
      <c r="T23" s="8"/>
      <c r="AL23" s="15"/>
    </row>
    <row r="24" spans="2:38">
      <c r="B24" s="8"/>
      <c r="C24" s="8"/>
      <c r="D24" s="8"/>
      <c r="E24" s="8"/>
      <c r="F24" s="8"/>
      <c r="G24" s="8"/>
      <c r="H24" s="8"/>
      <c r="I24" s="8"/>
      <c r="J24" s="8"/>
      <c r="K24" s="8"/>
      <c r="L24" s="8"/>
      <c r="M24" s="8"/>
      <c r="N24" s="8"/>
      <c r="O24" s="8"/>
      <c r="P24" s="8"/>
      <c r="Q24" s="8"/>
      <c r="R24" s="8"/>
      <c r="S24" s="85"/>
      <c r="T24" s="8"/>
      <c r="U24" s="683" t="s">
        <v>890</v>
      </c>
      <c r="V24" s="683"/>
      <c r="W24" s="683"/>
      <c r="X24" s="8"/>
      <c r="Y24" s="8"/>
      <c r="Z24" s="8"/>
      <c r="AA24" s="8"/>
      <c r="AB24" s="8"/>
      <c r="AC24" s="8"/>
      <c r="AD24" s="8"/>
      <c r="AE24" s="8"/>
      <c r="AF24" s="8"/>
      <c r="AG24" s="8"/>
      <c r="AH24" s="8"/>
      <c r="AI24" s="8"/>
      <c r="AL24" s="15"/>
    </row>
    <row r="25" spans="2:38">
      <c r="S25" s="15"/>
      <c r="T25" s="8"/>
      <c r="U25" s="8"/>
      <c r="V25" s="8"/>
      <c r="W25" s="8"/>
      <c r="X25" s="8"/>
      <c r="Y25" s="8"/>
      <c r="Z25" s="8"/>
      <c r="AA25" s="8"/>
      <c r="AB25" s="8"/>
      <c r="AC25" s="8"/>
      <c r="AD25" s="8"/>
      <c r="AE25" s="8"/>
      <c r="AF25" s="8"/>
      <c r="AG25" s="8"/>
      <c r="AH25" s="8"/>
      <c r="AI25" s="8"/>
      <c r="AL25" s="15"/>
    </row>
    <row r="26" spans="2:38">
      <c r="S26" s="15"/>
      <c r="T26" s="8"/>
      <c r="U26" s="235" t="s">
        <v>887</v>
      </c>
      <c r="V26" s="8"/>
      <c r="W26" s="8"/>
      <c r="X26" s="8"/>
      <c r="Y26" s="8"/>
      <c r="Z26" s="8"/>
      <c r="AA26" s="8"/>
      <c r="AB26" s="8"/>
      <c r="AC26" s="8"/>
      <c r="AD26" s="8"/>
      <c r="AE26" s="8"/>
      <c r="AF26" s="8"/>
      <c r="AG26" s="8"/>
      <c r="AH26" s="8"/>
      <c r="AI26" s="8"/>
      <c r="AL26" s="15"/>
    </row>
    <row r="27" spans="2:38">
      <c r="B27" s="683" t="s">
        <v>891</v>
      </c>
      <c r="C27" s="683"/>
      <c r="D27" s="683"/>
      <c r="E27" s="683"/>
      <c r="F27" s="683"/>
      <c r="G27" s="683"/>
      <c r="H27" s="683"/>
      <c r="I27" s="683"/>
      <c r="J27" s="683"/>
      <c r="K27" s="683"/>
      <c r="L27" s="683"/>
      <c r="M27" s="683"/>
      <c r="N27" s="683"/>
      <c r="O27" s="683"/>
      <c r="P27" s="683"/>
      <c r="Q27" s="683"/>
      <c r="R27" s="683"/>
      <c r="S27" s="85"/>
      <c r="T27" s="8"/>
      <c r="U27" s="8" t="s">
        <v>888</v>
      </c>
      <c r="V27" s="8"/>
      <c r="W27" s="8"/>
      <c r="X27" s="8"/>
      <c r="Y27" s="8"/>
      <c r="Z27" s="8"/>
      <c r="AA27" s="8"/>
      <c r="AB27" s="8"/>
      <c r="AC27" s="8"/>
      <c r="AD27" s="8"/>
      <c r="AE27" s="8"/>
      <c r="AF27" s="8"/>
      <c r="AG27" s="8"/>
      <c r="AH27" s="8"/>
      <c r="AI27" s="8"/>
      <c r="AL27" s="15"/>
    </row>
    <row r="28" spans="2:38">
      <c r="B28" s="683" t="s">
        <v>892</v>
      </c>
      <c r="C28" s="683"/>
      <c r="D28" s="683"/>
      <c r="E28" s="683"/>
      <c r="F28" s="683"/>
      <c r="G28" s="683"/>
      <c r="H28" s="683"/>
      <c r="I28" s="683"/>
      <c r="J28" s="683"/>
      <c r="K28" s="683"/>
      <c r="L28" s="683"/>
      <c r="M28" s="683"/>
      <c r="N28" s="683"/>
      <c r="O28" s="683"/>
      <c r="P28" s="683"/>
      <c r="Q28" s="683"/>
      <c r="R28" s="683"/>
      <c r="S28" s="85"/>
      <c r="T28" s="8"/>
      <c r="U28" s="8"/>
      <c r="V28" s="8"/>
      <c r="W28" s="8"/>
      <c r="X28" s="8"/>
      <c r="Y28" s="8"/>
      <c r="Z28" s="8"/>
      <c r="AA28" s="8"/>
      <c r="AB28" s="8"/>
      <c r="AC28" s="8"/>
      <c r="AD28" s="8"/>
      <c r="AE28" s="8"/>
      <c r="AF28" s="8"/>
      <c r="AG28" s="8"/>
      <c r="AH28" s="8"/>
      <c r="AI28" s="8"/>
      <c r="AL28" s="15"/>
    </row>
    <row r="29" spans="2:38">
      <c r="B29" s="8"/>
      <c r="C29" s="8"/>
      <c r="D29" s="8"/>
      <c r="E29" s="8"/>
      <c r="F29" s="8"/>
      <c r="G29" s="8"/>
      <c r="H29" s="8"/>
      <c r="I29" s="8"/>
      <c r="J29" s="8"/>
      <c r="K29" s="8"/>
      <c r="L29" s="8"/>
      <c r="M29" s="8"/>
      <c r="N29" s="8"/>
      <c r="O29" s="8"/>
      <c r="P29" s="8"/>
      <c r="Q29" s="8"/>
      <c r="R29" s="8"/>
      <c r="S29" s="85"/>
      <c r="T29" s="8"/>
      <c r="U29" s="235" t="s">
        <v>889</v>
      </c>
      <c r="V29" s="8"/>
      <c r="W29" s="8"/>
      <c r="X29" s="8"/>
      <c r="Y29" s="8"/>
      <c r="Z29" s="8"/>
      <c r="AA29" s="8"/>
      <c r="AB29" s="8"/>
      <c r="AC29" s="8"/>
      <c r="AD29" s="8"/>
      <c r="AE29" s="8"/>
      <c r="AF29" s="8"/>
      <c r="AG29" s="8"/>
      <c r="AH29" s="8"/>
      <c r="AI29" s="8"/>
      <c r="AL29" s="15"/>
    </row>
    <row r="30" spans="2:38">
      <c r="B30" s="235" t="s">
        <v>893</v>
      </c>
      <c r="C30" s="8"/>
      <c r="D30" s="8"/>
      <c r="E30" s="8"/>
      <c r="F30" s="8"/>
      <c r="G30" s="8"/>
      <c r="H30" s="8"/>
      <c r="I30" s="8"/>
      <c r="J30" s="8"/>
      <c r="K30" s="8"/>
      <c r="L30" s="8"/>
      <c r="M30" s="8"/>
      <c r="N30" s="8"/>
      <c r="O30" s="8"/>
      <c r="P30" s="8"/>
      <c r="Q30" s="8"/>
      <c r="R30" s="8"/>
      <c r="S30" s="85"/>
      <c r="T30" s="8"/>
      <c r="U30" s="8"/>
      <c r="V30" s="8"/>
      <c r="W30" s="8"/>
      <c r="X30" s="8"/>
      <c r="Y30" s="8"/>
      <c r="Z30" s="8"/>
      <c r="AA30" s="8"/>
      <c r="AB30" s="8"/>
      <c r="AC30" s="8"/>
      <c r="AD30" s="8"/>
      <c r="AE30" s="8"/>
      <c r="AF30" s="8"/>
      <c r="AG30" s="8"/>
      <c r="AH30" s="8"/>
      <c r="AI30" s="8"/>
      <c r="AL30" s="15"/>
    </row>
    <row r="31" spans="2:38">
      <c r="B31" s="8"/>
      <c r="C31" s="8"/>
      <c r="D31" s="8"/>
      <c r="E31" s="8"/>
      <c r="F31" s="8"/>
      <c r="G31" s="8"/>
      <c r="H31" s="8"/>
      <c r="I31" s="8"/>
      <c r="J31" s="8"/>
      <c r="K31" s="8"/>
      <c r="L31" s="8"/>
      <c r="M31" s="8"/>
      <c r="N31" s="8"/>
      <c r="O31" s="8"/>
      <c r="P31" s="8"/>
      <c r="Q31" s="8"/>
      <c r="R31" s="8"/>
      <c r="S31" s="85"/>
      <c r="T31" s="8"/>
      <c r="U31" s="235" t="s">
        <v>894</v>
      </c>
      <c r="V31" s="8"/>
      <c r="W31" s="8"/>
      <c r="X31" s="8"/>
      <c r="Y31" s="8"/>
      <c r="Z31" s="8"/>
      <c r="AA31" s="8"/>
      <c r="AB31" s="8"/>
      <c r="AC31" s="8"/>
      <c r="AD31" s="8"/>
      <c r="AE31" s="8"/>
      <c r="AF31" s="8"/>
      <c r="AG31" s="8"/>
      <c r="AH31" s="8"/>
      <c r="AI31" s="8"/>
      <c r="AL31" s="15"/>
    </row>
    <row r="32" spans="2:38">
      <c r="B32" s="235" t="s">
        <v>895</v>
      </c>
      <c r="C32" s="8"/>
      <c r="D32" s="8"/>
      <c r="E32" s="8"/>
      <c r="F32" s="8"/>
      <c r="G32" s="8"/>
      <c r="H32" s="8"/>
      <c r="I32" s="8"/>
      <c r="J32" s="8"/>
      <c r="K32" s="8"/>
      <c r="L32" s="8"/>
      <c r="M32" s="8"/>
      <c r="N32" s="8"/>
      <c r="O32" s="8"/>
      <c r="P32" s="8"/>
      <c r="Q32" s="8"/>
      <c r="R32" s="8"/>
      <c r="S32" s="85"/>
      <c r="T32" s="8"/>
      <c r="U32" s="8" t="s">
        <v>896</v>
      </c>
      <c r="V32" s="8"/>
      <c r="W32" s="8"/>
      <c r="X32" s="8"/>
      <c r="Y32" s="8"/>
      <c r="Z32" s="8"/>
      <c r="AA32" s="8"/>
      <c r="AB32" s="8"/>
      <c r="AC32" s="8"/>
      <c r="AD32" s="8"/>
      <c r="AE32" s="8"/>
      <c r="AF32" s="8"/>
      <c r="AG32" s="8"/>
      <c r="AH32" s="8"/>
      <c r="AI32" s="8"/>
      <c r="AL32" s="15"/>
    </row>
    <row r="33" spans="2:38">
      <c r="B33" s="235" t="s">
        <v>897</v>
      </c>
      <c r="C33" s="8"/>
      <c r="D33" s="8"/>
      <c r="E33" s="8"/>
      <c r="F33" s="8"/>
      <c r="G33" s="8"/>
      <c r="H33" s="8"/>
      <c r="I33" s="8"/>
      <c r="J33" s="8"/>
      <c r="K33" s="8"/>
      <c r="L33" s="8"/>
      <c r="M33" s="8"/>
      <c r="N33" s="8"/>
      <c r="O33" s="8"/>
      <c r="P33" s="8"/>
      <c r="Q33" s="8"/>
      <c r="R33" s="8"/>
      <c r="S33" s="85"/>
      <c r="T33" s="8"/>
      <c r="U33" s="8"/>
      <c r="V33" s="8"/>
      <c r="W33" s="8"/>
      <c r="X33" s="8"/>
      <c r="Y33" s="8"/>
      <c r="Z33" s="8"/>
      <c r="AA33" s="8"/>
      <c r="AB33" s="8"/>
      <c r="AC33" s="8"/>
      <c r="AD33" s="8"/>
      <c r="AE33" s="8"/>
      <c r="AF33" s="8"/>
      <c r="AG33" s="8"/>
      <c r="AH33" s="8"/>
      <c r="AI33" s="8"/>
      <c r="AL33" s="15"/>
    </row>
    <row r="34" spans="2:38">
      <c r="B34" s="8"/>
      <c r="C34" s="8"/>
      <c r="D34" s="8"/>
      <c r="E34" s="8"/>
      <c r="F34" s="8"/>
      <c r="G34" s="8"/>
      <c r="H34" s="8"/>
      <c r="I34" s="8"/>
      <c r="J34" s="8"/>
      <c r="K34" s="8"/>
      <c r="L34" s="8"/>
      <c r="M34" s="8"/>
      <c r="N34" s="8"/>
      <c r="O34" s="8"/>
      <c r="P34" s="8"/>
      <c r="Q34" s="8"/>
      <c r="R34" s="8"/>
      <c r="S34" s="85"/>
      <c r="T34" s="8"/>
      <c r="U34" s="8"/>
      <c r="V34" s="8"/>
      <c r="W34" s="8"/>
      <c r="X34" s="8"/>
      <c r="Y34" s="8"/>
      <c r="Z34" s="8"/>
      <c r="AA34" s="8"/>
      <c r="AB34" s="8"/>
      <c r="AC34" s="8"/>
      <c r="AD34" s="8"/>
      <c r="AE34" s="8"/>
      <c r="AF34" s="8"/>
      <c r="AG34" s="8"/>
      <c r="AH34" s="8"/>
      <c r="AI34" s="8"/>
      <c r="AL34" s="15"/>
    </row>
    <row r="35" spans="2:38">
      <c r="B35" s="8" t="s">
        <v>898</v>
      </c>
      <c r="C35" s="8"/>
      <c r="D35" s="8"/>
      <c r="E35" s="8"/>
      <c r="F35" s="8"/>
      <c r="G35" s="8"/>
      <c r="H35" s="8"/>
      <c r="I35" s="8"/>
      <c r="J35" s="8"/>
      <c r="K35" s="8"/>
      <c r="L35" s="8"/>
      <c r="M35" s="8"/>
      <c r="N35" s="8"/>
      <c r="O35" s="8"/>
      <c r="P35" s="8"/>
      <c r="Q35" s="8"/>
      <c r="R35" s="8"/>
      <c r="S35" s="85"/>
      <c r="T35" s="8"/>
      <c r="U35" s="8"/>
      <c r="V35" s="8"/>
      <c r="W35" s="8"/>
      <c r="X35" s="8"/>
      <c r="Y35" s="8"/>
      <c r="Z35" s="8"/>
      <c r="AA35" s="8"/>
      <c r="AB35" s="8"/>
      <c r="AC35" s="8"/>
      <c r="AD35" s="8"/>
      <c r="AE35" s="8"/>
      <c r="AF35" s="8"/>
      <c r="AG35" s="8"/>
      <c r="AH35" s="8"/>
      <c r="AI35" s="8"/>
      <c r="AL35" s="15"/>
    </row>
    <row r="36" spans="2:38">
      <c r="B36" s="8" t="s">
        <v>899</v>
      </c>
      <c r="C36" s="8"/>
      <c r="D36" s="8"/>
      <c r="E36" s="8"/>
      <c r="F36" s="8"/>
      <c r="G36" s="8"/>
      <c r="H36" s="8"/>
      <c r="I36" s="8"/>
      <c r="J36" s="8"/>
      <c r="K36" s="8"/>
      <c r="L36" s="8"/>
      <c r="M36" s="8"/>
      <c r="N36" s="8"/>
      <c r="O36" s="8"/>
      <c r="P36" s="8"/>
      <c r="Q36" s="8"/>
      <c r="R36" s="8"/>
      <c r="S36" s="85"/>
      <c r="T36" s="9"/>
      <c r="U36" s="8"/>
      <c r="V36" s="8"/>
      <c r="W36" s="8"/>
      <c r="X36" s="8"/>
      <c r="Y36" s="8"/>
      <c r="Z36" s="8"/>
      <c r="AA36" s="8"/>
      <c r="AB36" s="8"/>
      <c r="AC36" s="8"/>
      <c r="AD36" s="8"/>
      <c r="AE36" s="8"/>
      <c r="AF36" s="8"/>
      <c r="AG36" s="8"/>
      <c r="AH36" s="8"/>
      <c r="AI36" s="8"/>
      <c r="AL36" s="15"/>
    </row>
    <row r="37" spans="2:38">
      <c r="B37" s="8" t="s">
        <v>900</v>
      </c>
      <c r="C37" s="8"/>
      <c r="D37" s="8"/>
      <c r="E37" s="8"/>
      <c r="F37" s="8"/>
      <c r="G37" s="8"/>
      <c r="H37" s="8"/>
      <c r="I37" s="8"/>
      <c r="J37" s="8"/>
      <c r="K37" s="8"/>
      <c r="L37" s="8"/>
      <c r="M37" s="8"/>
      <c r="N37" s="8"/>
      <c r="O37" s="8"/>
      <c r="P37" s="8"/>
      <c r="Q37" s="8"/>
      <c r="R37" s="8"/>
      <c r="S37" s="85"/>
      <c r="T37" s="9"/>
      <c r="U37" s="8"/>
      <c r="V37" s="8"/>
      <c r="W37" s="8"/>
      <c r="X37" s="8"/>
      <c r="Y37" s="8"/>
      <c r="Z37" s="8"/>
      <c r="AA37" s="8"/>
      <c r="AB37" s="8"/>
      <c r="AC37" s="8"/>
      <c r="AD37" s="8"/>
      <c r="AE37" s="8"/>
      <c r="AF37" s="8"/>
      <c r="AG37" s="8"/>
      <c r="AH37" s="8"/>
      <c r="AI37" s="8"/>
      <c r="AL37" s="15"/>
    </row>
    <row r="38" spans="2:38">
      <c r="B38" s="8"/>
      <c r="C38" s="8"/>
      <c r="D38" s="8"/>
      <c r="E38" s="8"/>
      <c r="F38" s="8"/>
      <c r="G38" s="8"/>
      <c r="H38" s="8"/>
      <c r="I38" s="8"/>
      <c r="J38" s="8"/>
      <c r="K38" s="8"/>
      <c r="L38" s="8"/>
      <c r="M38" s="8"/>
      <c r="N38" s="8"/>
      <c r="O38" s="8"/>
      <c r="P38" s="8"/>
      <c r="Q38" s="8"/>
      <c r="R38" s="8"/>
      <c r="S38" s="8"/>
      <c r="T38" s="9"/>
      <c r="U38" s="8"/>
      <c r="V38" s="8"/>
      <c r="W38" s="8"/>
      <c r="X38" s="8"/>
      <c r="Y38" s="8"/>
      <c r="Z38" s="8"/>
      <c r="AA38" s="8"/>
      <c r="AB38" s="8"/>
      <c r="AC38" s="8"/>
      <c r="AD38" s="8"/>
      <c r="AE38" s="8"/>
      <c r="AF38" s="8"/>
      <c r="AG38" s="8"/>
      <c r="AH38" s="8"/>
      <c r="AI38" s="8"/>
      <c r="AL38" s="15"/>
    </row>
    <row r="39" spans="2:38">
      <c r="B39" s="8"/>
      <c r="C39" s="8"/>
      <c r="D39" s="8"/>
      <c r="E39" s="8"/>
      <c r="F39" s="8"/>
      <c r="G39" s="8"/>
      <c r="H39" s="8"/>
      <c r="I39" s="8"/>
      <c r="J39" s="8"/>
      <c r="K39" s="8"/>
      <c r="L39" s="8"/>
      <c r="M39" s="8"/>
      <c r="N39" s="8"/>
      <c r="O39" s="8"/>
      <c r="P39" s="8"/>
      <c r="Q39" s="8"/>
      <c r="R39" s="8"/>
      <c r="S39" s="8"/>
      <c r="T39" s="9"/>
      <c r="U39" s="8"/>
      <c r="V39" s="8"/>
      <c r="W39" s="8"/>
      <c r="X39" s="8"/>
      <c r="Y39" s="8"/>
      <c r="Z39" s="8"/>
      <c r="AA39" s="8"/>
      <c r="AB39" s="8"/>
      <c r="AC39" s="8"/>
      <c r="AD39" s="8"/>
      <c r="AE39" s="8"/>
      <c r="AF39" s="8"/>
      <c r="AG39" s="8"/>
      <c r="AH39" s="8"/>
      <c r="AI39" s="8"/>
      <c r="AL39" s="15"/>
    </row>
    <row r="40" spans="2:38">
      <c r="B40" s="8"/>
      <c r="C40" s="8"/>
      <c r="D40" s="8"/>
      <c r="E40" s="8"/>
      <c r="F40" s="8"/>
      <c r="G40" s="8"/>
      <c r="H40" s="8"/>
      <c r="I40" s="8"/>
      <c r="J40" s="8"/>
      <c r="K40" s="8"/>
      <c r="L40" s="8"/>
      <c r="M40" s="8"/>
      <c r="N40" s="8"/>
      <c r="O40" s="8"/>
      <c r="P40" s="8"/>
      <c r="Q40" s="8"/>
      <c r="R40" s="8"/>
      <c r="S40" s="8"/>
      <c r="T40" s="9"/>
      <c r="U40" s="8"/>
      <c r="V40" s="8"/>
      <c r="W40" s="8"/>
      <c r="X40" s="8"/>
      <c r="Y40" s="8"/>
      <c r="Z40" s="8"/>
      <c r="AA40" s="8"/>
      <c r="AB40" s="8"/>
      <c r="AC40" s="8"/>
      <c r="AD40" s="8"/>
      <c r="AE40" s="8"/>
      <c r="AF40" s="8"/>
      <c r="AG40" s="8"/>
      <c r="AH40" s="8"/>
      <c r="AI40" s="8"/>
      <c r="AL40" s="15"/>
    </row>
    <row r="41" spans="2:38">
      <c r="B41" s="8"/>
      <c r="C41" s="8"/>
      <c r="D41" s="8"/>
      <c r="E41" s="8"/>
      <c r="F41" s="8"/>
      <c r="G41" s="8"/>
      <c r="H41" s="8"/>
      <c r="I41" s="8"/>
      <c r="J41" s="8"/>
      <c r="K41" s="8"/>
      <c r="L41" s="8"/>
      <c r="M41" s="8"/>
      <c r="N41" s="8"/>
      <c r="O41" s="8"/>
      <c r="P41" s="8"/>
      <c r="Q41" s="8"/>
      <c r="R41" s="8"/>
      <c r="S41" s="8"/>
      <c r="T41" s="9"/>
      <c r="U41" s="8"/>
      <c r="V41" s="8"/>
      <c r="W41" s="8"/>
      <c r="X41" s="8"/>
      <c r="Y41" s="8"/>
      <c r="Z41" s="8"/>
      <c r="AA41" s="8"/>
      <c r="AB41" s="8"/>
      <c r="AC41" s="8"/>
      <c r="AD41" s="8"/>
      <c r="AE41" s="8"/>
      <c r="AF41" s="8"/>
      <c r="AG41" s="8"/>
      <c r="AH41" s="8"/>
      <c r="AI41" s="8"/>
      <c r="AL41" s="15"/>
    </row>
    <row r="42" spans="2:38">
      <c r="B42" s="8"/>
      <c r="C42" s="8"/>
      <c r="D42" s="8"/>
      <c r="E42" s="8"/>
      <c r="F42" s="8"/>
      <c r="G42" s="8"/>
      <c r="H42" s="8"/>
      <c r="I42" s="8"/>
      <c r="J42" s="8"/>
      <c r="K42" s="8"/>
      <c r="L42" s="8"/>
      <c r="M42" s="8"/>
      <c r="N42" s="8"/>
      <c r="O42" s="8"/>
      <c r="P42" s="8"/>
      <c r="Q42" s="8"/>
      <c r="R42" s="8"/>
      <c r="S42" s="8"/>
      <c r="T42" s="9"/>
      <c r="U42" s="8"/>
      <c r="V42" s="8"/>
      <c r="W42" s="8"/>
      <c r="X42" s="8"/>
      <c r="Y42" s="8"/>
      <c r="Z42" s="8"/>
      <c r="AA42" s="8"/>
      <c r="AB42" s="8"/>
      <c r="AC42" s="8"/>
      <c r="AD42" s="8"/>
      <c r="AE42" s="8"/>
      <c r="AF42" s="8"/>
      <c r="AG42" s="8"/>
      <c r="AH42" s="8"/>
      <c r="AI42" s="8"/>
      <c r="AL42" s="15"/>
    </row>
    <row r="43" spans="2:38">
      <c r="B43" s="8"/>
      <c r="C43" s="8"/>
      <c r="D43" s="8"/>
      <c r="E43" s="8"/>
      <c r="F43" s="8"/>
      <c r="G43" s="8"/>
      <c r="H43" s="8"/>
      <c r="I43" s="8"/>
      <c r="J43" s="8"/>
      <c r="K43" s="8"/>
      <c r="L43" s="8"/>
      <c r="M43" s="8"/>
      <c r="N43" s="8"/>
      <c r="O43" s="8"/>
      <c r="P43" s="8"/>
      <c r="Q43" s="8"/>
      <c r="R43" s="8"/>
      <c r="S43" s="8"/>
      <c r="T43" s="9"/>
      <c r="U43" s="8"/>
      <c r="V43" s="8"/>
      <c r="W43" s="8"/>
      <c r="X43" s="8"/>
      <c r="Y43" s="8"/>
      <c r="Z43" s="8"/>
      <c r="AA43" s="8"/>
      <c r="AB43" s="8"/>
      <c r="AC43" s="8"/>
      <c r="AD43" s="8"/>
      <c r="AE43" s="8"/>
      <c r="AF43" s="8"/>
      <c r="AG43" s="8"/>
      <c r="AH43" s="8"/>
      <c r="AI43" s="8"/>
      <c r="AL43" s="15"/>
    </row>
    <row r="44" spans="2:38">
      <c r="B44" s="8"/>
      <c r="C44" s="8"/>
      <c r="D44" s="8"/>
      <c r="E44" s="8"/>
      <c r="F44" s="8"/>
      <c r="G44" s="8"/>
      <c r="H44" s="8"/>
      <c r="I44" s="8"/>
      <c r="J44" s="8"/>
      <c r="K44" s="8"/>
      <c r="L44" s="8"/>
      <c r="M44" s="8"/>
      <c r="N44" s="8"/>
      <c r="O44" s="8"/>
      <c r="P44" s="8"/>
      <c r="Q44" s="8"/>
      <c r="R44" s="8"/>
      <c r="S44" s="8"/>
      <c r="T44" s="9"/>
      <c r="U44" s="8"/>
      <c r="V44" s="8"/>
      <c r="W44" s="8"/>
      <c r="X44" s="8"/>
      <c r="Y44" s="8"/>
      <c r="Z44" s="8"/>
      <c r="AA44" s="8"/>
      <c r="AB44" s="8"/>
      <c r="AC44" s="8"/>
      <c r="AD44" s="8"/>
      <c r="AE44" s="8"/>
      <c r="AF44" s="8"/>
      <c r="AG44" s="8"/>
      <c r="AH44" s="8"/>
      <c r="AI44" s="8"/>
      <c r="AL44" s="15"/>
    </row>
    <row r="45" spans="2:38">
      <c r="B45" s="8"/>
      <c r="C45" s="8"/>
      <c r="D45" s="8"/>
      <c r="E45" s="8"/>
      <c r="F45" s="8"/>
      <c r="G45" s="8"/>
      <c r="H45" s="8"/>
      <c r="I45" s="8"/>
      <c r="J45" s="8"/>
      <c r="K45" s="8"/>
      <c r="L45" s="8"/>
      <c r="M45" s="8"/>
      <c r="N45" s="8"/>
      <c r="O45" s="8"/>
      <c r="P45" s="8"/>
      <c r="Q45" s="8"/>
      <c r="R45" s="8"/>
      <c r="S45" s="8"/>
      <c r="T45" s="9"/>
      <c r="U45" s="8"/>
      <c r="V45" s="8"/>
      <c r="W45" s="8"/>
      <c r="X45" s="8"/>
      <c r="Y45" s="8"/>
      <c r="Z45" s="8"/>
      <c r="AA45" s="8"/>
      <c r="AB45" s="8"/>
      <c r="AC45" s="8"/>
      <c r="AD45" s="8"/>
      <c r="AE45" s="8"/>
      <c r="AF45" s="8"/>
      <c r="AG45" s="8"/>
      <c r="AH45" s="8"/>
      <c r="AI45" s="8"/>
      <c r="AL45" s="15"/>
    </row>
    <row r="46" spans="2:38">
      <c r="B46" s="8"/>
      <c r="C46" s="8"/>
      <c r="D46" s="8"/>
      <c r="E46" s="8"/>
      <c r="F46" s="8"/>
      <c r="G46" s="8"/>
      <c r="H46" s="8"/>
      <c r="I46" s="8"/>
      <c r="J46" s="8"/>
      <c r="K46" s="8"/>
      <c r="L46" s="8"/>
      <c r="M46" s="8"/>
      <c r="N46" s="8"/>
      <c r="O46" s="8"/>
      <c r="P46" s="8"/>
      <c r="Q46" s="8"/>
      <c r="R46" s="8"/>
      <c r="S46" s="8"/>
      <c r="T46" s="9"/>
      <c r="U46" s="8"/>
      <c r="V46" s="8"/>
      <c r="W46" s="8"/>
      <c r="X46" s="8"/>
      <c r="Y46" s="8"/>
      <c r="Z46" s="8"/>
      <c r="AA46" s="8"/>
      <c r="AB46" s="8"/>
      <c r="AC46" s="8"/>
      <c r="AD46" s="8"/>
      <c r="AE46" s="8"/>
      <c r="AF46" s="8"/>
      <c r="AG46" s="8"/>
      <c r="AH46" s="8"/>
      <c r="AI46" s="8"/>
      <c r="AL46" s="15"/>
    </row>
    <row r="47" spans="2:38">
      <c r="B47" s="8"/>
      <c r="C47" s="8"/>
      <c r="D47" s="8"/>
      <c r="E47" s="8"/>
      <c r="F47" s="8"/>
      <c r="G47" s="8"/>
      <c r="H47" s="8"/>
      <c r="I47" s="8"/>
      <c r="J47" s="8"/>
      <c r="K47" s="8"/>
      <c r="L47" s="8"/>
      <c r="M47" s="8"/>
      <c r="N47" s="8"/>
      <c r="O47" s="8"/>
      <c r="P47" s="8"/>
      <c r="Q47" s="8"/>
      <c r="R47" s="8"/>
      <c r="S47" s="8"/>
      <c r="T47" s="9"/>
      <c r="U47" s="8"/>
      <c r="V47" s="8"/>
      <c r="W47" s="8"/>
      <c r="X47" s="8"/>
      <c r="Y47" s="8"/>
      <c r="Z47" s="8"/>
      <c r="AA47" s="8"/>
      <c r="AB47" s="8"/>
      <c r="AC47" s="8"/>
      <c r="AD47" s="8"/>
      <c r="AE47" s="8"/>
      <c r="AF47" s="8"/>
      <c r="AG47" s="8"/>
      <c r="AH47" s="8"/>
      <c r="AI47" s="8"/>
      <c r="AL47" s="15"/>
    </row>
    <row r="48" spans="2:38">
      <c r="B48" s="8"/>
      <c r="C48" s="8"/>
      <c r="D48" s="8"/>
      <c r="E48" s="8"/>
      <c r="F48" s="8"/>
      <c r="G48" s="8"/>
      <c r="H48" s="8"/>
      <c r="I48" s="8"/>
      <c r="J48" s="8"/>
      <c r="K48" s="8"/>
      <c r="L48" s="8"/>
      <c r="M48" s="8"/>
      <c r="N48" s="8"/>
      <c r="O48" s="8"/>
      <c r="P48" s="8"/>
      <c r="Q48" s="8"/>
      <c r="R48" s="8"/>
      <c r="S48" s="8"/>
      <c r="T48" s="9"/>
      <c r="AL48" s="15"/>
    </row>
    <row r="49" spans="1:38">
      <c r="B49" s="8"/>
      <c r="C49" s="8"/>
      <c r="D49" s="8"/>
      <c r="E49" s="8"/>
      <c r="F49" s="8"/>
      <c r="G49" s="8"/>
      <c r="H49" s="8"/>
      <c r="I49" s="8"/>
      <c r="J49" s="8"/>
      <c r="K49" s="8"/>
      <c r="L49" s="8"/>
      <c r="M49" s="8"/>
      <c r="N49" s="8"/>
      <c r="O49" s="8"/>
      <c r="P49" s="8"/>
      <c r="Q49" s="8"/>
      <c r="R49" s="8"/>
      <c r="S49" s="8"/>
      <c r="T49" s="9"/>
      <c r="AL49" s="15"/>
    </row>
    <row r="50" spans="1:38">
      <c r="S50" s="8"/>
      <c r="T50" s="9"/>
      <c r="AL50" s="15"/>
    </row>
    <row r="51" spans="1:38">
      <c r="S51" s="241"/>
      <c r="T51" s="9"/>
      <c r="U51" s="8"/>
      <c r="V51" s="8"/>
      <c r="W51" s="8"/>
      <c r="X51" s="8"/>
      <c r="Y51" s="8"/>
      <c r="Z51" s="8"/>
      <c r="AA51" s="8"/>
      <c r="AB51" s="8"/>
      <c r="AC51" s="8"/>
      <c r="AD51" s="8"/>
      <c r="AE51" s="8"/>
      <c r="AF51" s="8"/>
      <c r="AG51" s="8"/>
      <c r="AH51" s="8"/>
      <c r="AI51" s="8"/>
      <c r="AL51" s="15"/>
    </row>
    <row r="52" spans="1:38">
      <c r="B52" s="8" t="s">
        <v>901</v>
      </c>
      <c r="C52" s="8"/>
      <c r="D52" s="8"/>
      <c r="E52" s="8"/>
      <c r="F52" s="8"/>
      <c r="G52" s="8"/>
      <c r="H52" s="8"/>
      <c r="I52" s="8"/>
      <c r="J52" s="8"/>
      <c r="K52" s="8"/>
      <c r="L52" s="8"/>
      <c r="M52" s="8"/>
      <c r="N52" s="8"/>
      <c r="O52" s="8"/>
      <c r="P52" s="8"/>
      <c r="Q52" s="8"/>
      <c r="R52" s="8"/>
      <c r="S52" s="241"/>
      <c r="T52" s="4"/>
      <c r="U52" s="8" t="s">
        <v>902</v>
      </c>
      <c r="V52" s="8"/>
      <c r="W52" s="8"/>
      <c r="X52" s="8"/>
      <c r="Y52" s="8"/>
      <c r="Z52" s="8"/>
      <c r="AA52" s="8"/>
      <c r="AB52" s="8"/>
      <c r="AC52" s="8"/>
      <c r="AD52" s="8"/>
      <c r="AE52" s="8"/>
      <c r="AF52" s="8"/>
      <c r="AG52" s="8"/>
      <c r="AH52" s="8"/>
      <c r="AI52" s="8"/>
      <c r="AL52" s="15"/>
    </row>
    <row r="53" spans="1:38">
      <c r="B53" s="8"/>
      <c r="C53" s="8"/>
      <c r="D53" s="8"/>
      <c r="E53" s="8"/>
      <c r="F53" s="8"/>
      <c r="G53" s="8"/>
      <c r="H53" s="8"/>
      <c r="I53" s="8"/>
      <c r="J53" s="8"/>
      <c r="K53" s="8"/>
      <c r="L53" s="8"/>
      <c r="M53" s="8"/>
      <c r="N53" s="8"/>
      <c r="O53" s="8"/>
      <c r="P53" s="8"/>
      <c r="Q53" s="8"/>
      <c r="R53" s="8"/>
      <c r="S53" s="241"/>
      <c r="T53" s="4"/>
      <c r="U53" s="8" t="s">
        <v>903</v>
      </c>
      <c r="V53" s="8"/>
      <c r="W53" s="8"/>
      <c r="X53" s="8"/>
      <c r="Y53" s="8"/>
      <c r="Z53" s="8"/>
      <c r="AA53" s="8"/>
      <c r="AB53" s="8"/>
      <c r="AC53" s="8"/>
      <c r="AD53" s="8"/>
      <c r="AE53" s="8"/>
      <c r="AF53" s="8"/>
      <c r="AG53" s="8"/>
      <c r="AH53" s="8"/>
      <c r="AI53" s="8"/>
      <c r="AL53" s="15"/>
    </row>
    <row r="54" spans="1:38">
      <c r="A54" s="171"/>
      <c r="S54" s="172"/>
      <c r="T54" s="4"/>
      <c r="U54" s="8" t="s">
        <v>904</v>
      </c>
      <c r="V54" s="8"/>
      <c r="W54" s="8"/>
      <c r="X54" s="8"/>
      <c r="Y54" s="8"/>
      <c r="Z54" s="8"/>
      <c r="AA54" s="8"/>
      <c r="AB54" s="8"/>
      <c r="AC54" s="8"/>
      <c r="AD54" s="8"/>
      <c r="AE54" s="8"/>
      <c r="AF54" s="8"/>
      <c r="AG54" s="8"/>
      <c r="AH54" s="8"/>
      <c r="AI54" s="8"/>
      <c r="AL54" s="15"/>
    </row>
    <row r="55" spans="1:38">
      <c r="A55" s="171"/>
      <c r="S55" s="172"/>
      <c r="T55" s="4"/>
      <c r="U55" s="8"/>
      <c r="V55" s="8"/>
      <c r="W55" s="8"/>
      <c r="X55" s="8"/>
      <c r="Y55" s="8"/>
      <c r="Z55" s="8"/>
      <c r="AA55" s="8"/>
      <c r="AB55" s="8"/>
      <c r="AC55" s="8"/>
      <c r="AD55" s="8"/>
      <c r="AE55" s="8"/>
      <c r="AF55" s="8"/>
      <c r="AG55" s="8"/>
      <c r="AH55" s="8"/>
      <c r="AI55" s="8"/>
      <c r="AL55" s="15"/>
    </row>
    <row r="56" spans="1:38">
      <c r="A56" s="171"/>
      <c r="B56" s="231"/>
      <c r="C56" s="170"/>
      <c r="D56" s="170"/>
      <c r="E56" s="170"/>
      <c r="F56" s="170"/>
      <c r="G56" s="170"/>
      <c r="H56" s="170"/>
      <c r="I56" s="170"/>
      <c r="J56" s="170"/>
      <c r="K56" s="170"/>
      <c r="L56" s="170"/>
      <c r="M56" s="170"/>
      <c r="N56" s="170"/>
      <c r="O56" s="170"/>
      <c r="P56" s="170"/>
      <c r="Q56" s="170"/>
      <c r="R56" s="170"/>
      <c r="S56" s="172"/>
      <c r="T56" s="4"/>
      <c r="U56" s="8"/>
      <c r="W56" s="8"/>
      <c r="X56" s="8"/>
      <c r="Y56" s="8"/>
      <c r="Z56" s="8"/>
      <c r="AA56" s="8"/>
      <c r="AB56" s="8"/>
      <c r="AC56" s="8"/>
      <c r="AD56" s="8"/>
      <c r="AE56" s="8"/>
      <c r="AF56" s="8"/>
      <c r="AG56" s="8"/>
      <c r="AH56" s="8"/>
      <c r="AI56" s="8"/>
      <c r="AJ56" s="145" t="s">
        <v>764</v>
      </c>
      <c r="AL56" s="15"/>
    </row>
    <row r="57" spans="1:38">
      <c r="A57" s="232"/>
      <c r="B57" s="173"/>
      <c r="C57" s="173"/>
      <c r="D57" s="173"/>
      <c r="E57" s="173"/>
      <c r="F57" s="173"/>
      <c r="G57" s="173"/>
      <c r="H57" s="173"/>
      <c r="I57" s="173"/>
      <c r="J57" s="173"/>
      <c r="K57" s="173"/>
      <c r="L57" s="173"/>
      <c r="M57" s="173"/>
      <c r="N57" s="173"/>
      <c r="O57" s="173"/>
      <c r="P57" s="173"/>
      <c r="Q57" s="173"/>
      <c r="R57" s="173"/>
      <c r="S57" s="174"/>
      <c r="T57" s="79"/>
      <c r="U57" s="80"/>
      <c r="V57" s="80"/>
      <c r="W57" s="80"/>
      <c r="X57" s="80"/>
      <c r="Y57" s="80"/>
      <c r="Z57" s="80"/>
      <c r="AA57" s="80"/>
      <c r="AB57" s="80"/>
      <c r="AC57" s="80"/>
      <c r="AD57" s="80"/>
      <c r="AE57" s="80"/>
      <c r="AF57" s="80"/>
      <c r="AG57" s="80"/>
      <c r="AH57" s="80"/>
      <c r="AI57" s="80"/>
      <c r="AJ57" s="80"/>
      <c r="AK57" s="80"/>
      <c r="AL57" s="81"/>
    </row>
  </sheetData>
  <sheetProtection algorithmName="SHA-512" hashValue="nppkew5DY7KyGU7SvN8O5Ic3lkp4Leok4nbiUIZNUppdauFbJk+sbOwK8jC0PplOpoOlckuOGtlNQdwrrD5CRQ==" saltValue="uiVPjVDsUzJvx8WncSnLrw==" spinCount="100000" sheet="1" scenarios="1" insertHyperlinks="0"/>
  <mergeCells count="1">
    <mergeCell ref="A1:S1"/>
  </mergeCells>
  <hyperlinks>
    <hyperlink ref="AJ56" location="'EV5.5.1&amp;2 EV4.4 ACPS TSPS Side'!A1" display="BACK" xr:uid="{F1020C84-75A6-4D06-A743-119E2AEC5009}"/>
  </hyperlinks>
  <pageMargins left="0.39370078740157483" right="0.39370078740157483" top="0.39370078740157483" bottom="0.39370078740157483" header="0.51181102362204722" footer="0.51181102362204722"/>
  <pageSetup paperSize="9" scale="50"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A3D1E-A24B-4BB8-AE99-8DA937E8428A}">
  <sheetPr codeName="Tabelle7">
    <pageSetUpPr fitToPage="1"/>
  </sheetPr>
  <dimension ref="A1:U56"/>
  <sheetViews>
    <sheetView showGridLines="0" view="pageBreakPreview" zoomScaleNormal="100" zoomScaleSheetLayoutView="100" workbookViewId="0">
      <selection sqref="A1:S1"/>
    </sheetView>
  </sheetViews>
  <sheetFormatPr baseColWidth="10" defaultColWidth="11.42578125" defaultRowHeight="12.75" customHeight="1"/>
  <cols>
    <col min="1" max="27" width="5" style="123" customWidth="1"/>
    <col min="28" max="28" width="6.140625" style="123" customWidth="1"/>
    <col min="29" max="38" width="5" style="123" customWidth="1"/>
    <col min="39" max="16384" width="11.42578125" style="123"/>
  </cols>
  <sheetData>
    <row r="1" spans="1:21" ht="12.75" customHeight="1">
      <c r="A1" s="1563" t="s">
        <v>905</v>
      </c>
      <c r="B1" s="1563"/>
      <c r="C1" s="1563"/>
      <c r="D1" s="1563"/>
      <c r="E1" s="1563"/>
      <c r="F1" s="1563"/>
      <c r="G1" s="1563"/>
      <c r="H1" s="1563"/>
      <c r="I1" s="1563"/>
      <c r="J1" s="1563"/>
      <c r="K1" s="1563"/>
      <c r="L1" s="1563"/>
      <c r="M1" s="1563"/>
      <c r="N1" s="1563"/>
      <c r="O1" s="1563"/>
      <c r="P1" s="1563"/>
      <c r="Q1" s="1563"/>
      <c r="R1" s="1563"/>
      <c r="S1" s="1563"/>
    </row>
    <row r="2" spans="1:21" ht="12.75" customHeight="1">
      <c r="A2" s="851"/>
      <c r="B2" s="852"/>
      <c r="C2" s="852"/>
      <c r="D2" s="852"/>
      <c r="E2" s="852"/>
      <c r="F2" s="852"/>
      <c r="G2" s="852"/>
      <c r="H2" s="852"/>
      <c r="I2" s="852"/>
      <c r="J2" s="852"/>
      <c r="K2" s="852"/>
      <c r="L2" s="852"/>
      <c r="M2" s="852"/>
      <c r="N2" s="852"/>
      <c r="O2" s="852"/>
      <c r="P2" s="852"/>
      <c r="Q2" s="852"/>
      <c r="R2" s="852"/>
      <c r="S2" s="853"/>
      <c r="U2" s="194"/>
    </row>
    <row r="3" spans="1:21" ht="12.75" customHeight="1">
      <c r="A3" s="854"/>
      <c r="B3" s="855" t="s">
        <v>906</v>
      </c>
      <c r="C3" s="856"/>
      <c r="D3" s="856"/>
      <c r="E3" s="856"/>
      <c r="F3" s="856"/>
      <c r="G3" s="856"/>
      <c r="H3" s="856"/>
      <c r="I3" s="856"/>
      <c r="J3" s="856"/>
      <c r="K3" s="856"/>
      <c r="L3" s="856"/>
      <c r="M3" s="856"/>
      <c r="N3" s="856"/>
      <c r="O3" s="856"/>
      <c r="P3" s="856"/>
      <c r="Q3" s="856"/>
      <c r="R3" s="856"/>
      <c r="S3" s="857"/>
    </row>
    <row r="4" spans="1:21" ht="12.75" customHeight="1">
      <c r="A4" s="856"/>
      <c r="B4" s="858" t="s">
        <v>907</v>
      </c>
      <c r="C4" s="856"/>
      <c r="D4" s="856"/>
      <c r="E4" s="856"/>
      <c r="F4" s="856"/>
      <c r="G4" s="856"/>
      <c r="H4" s="856"/>
      <c r="I4" s="856"/>
      <c r="J4" s="856"/>
      <c r="K4" s="856"/>
      <c r="L4" s="856"/>
      <c r="M4" s="856"/>
      <c r="N4" s="856"/>
      <c r="O4" s="856"/>
      <c r="P4" s="856"/>
      <c r="Q4" s="856"/>
      <c r="R4" s="856"/>
      <c r="S4" s="857"/>
      <c r="U4" s="194"/>
    </row>
    <row r="5" spans="1:21" ht="12.75" customHeight="1">
      <c r="A5" s="854"/>
      <c r="C5" s="856"/>
      <c r="D5" s="856"/>
      <c r="E5" s="856"/>
      <c r="F5" s="856"/>
      <c r="G5" s="856"/>
      <c r="H5" s="856"/>
      <c r="I5" s="856"/>
      <c r="J5" s="856"/>
      <c r="K5" s="856"/>
      <c r="L5" s="856"/>
      <c r="M5" s="856"/>
      <c r="N5" s="856"/>
      <c r="O5" s="856"/>
      <c r="P5" s="856"/>
      <c r="Q5" s="856"/>
      <c r="R5" s="856"/>
      <c r="S5" s="857"/>
    </row>
    <row r="6" spans="1:21" ht="12.75" customHeight="1">
      <c r="A6" s="854"/>
      <c r="B6" s="859" t="s">
        <v>908</v>
      </c>
      <c r="C6" s="856"/>
      <c r="D6" s="856"/>
      <c r="E6" s="856"/>
      <c r="F6" s="856"/>
      <c r="G6" s="856"/>
      <c r="H6" s="856"/>
      <c r="I6" s="856"/>
      <c r="J6" s="856"/>
      <c r="K6" s="856"/>
      <c r="L6" s="856"/>
      <c r="M6" s="856"/>
      <c r="N6" s="856"/>
      <c r="O6" s="856"/>
      <c r="P6" s="856"/>
      <c r="Q6" s="856"/>
      <c r="R6" s="856"/>
      <c r="S6" s="857"/>
    </row>
    <row r="7" spans="1:21" ht="12.75" customHeight="1">
      <c r="A7" s="860"/>
      <c r="C7" s="856"/>
      <c r="D7" s="856"/>
      <c r="E7" s="856"/>
      <c r="F7" s="856"/>
      <c r="G7" s="856"/>
      <c r="H7" s="856"/>
      <c r="I7" s="856"/>
      <c r="J7" s="856"/>
      <c r="K7" s="856"/>
      <c r="L7" s="856"/>
      <c r="M7" s="856"/>
      <c r="N7" s="856"/>
      <c r="O7" s="856"/>
      <c r="P7" s="856"/>
      <c r="Q7" s="856"/>
      <c r="R7" s="856"/>
      <c r="S7" s="857"/>
    </row>
    <row r="8" spans="1:21" ht="12.75" customHeight="1">
      <c r="A8" s="854"/>
      <c r="B8" s="858" t="s">
        <v>909</v>
      </c>
      <c r="C8" s="856"/>
      <c r="D8" s="856"/>
      <c r="E8" s="856"/>
      <c r="F8" s="856"/>
      <c r="G8" s="856"/>
      <c r="H8" s="856"/>
      <c r="I8" s="856"/>
      <c r="J8" s="856"/>
      <c r="K8" s="856"/>
      <c r="L8" s="856"/>
      <c r="M8" s="856"/>
      <c r="N8" s="856"/>
      <c r="O8" s="856"/>
      <c r="P8" s="856"/>
      <c r="Q8" s="856"/>
      <c r="R8" s="856"/>
      <c r="S8" s="857"/>
    </row>
    <row r="9" spans="1:21" ht="12.75" customHeight="1">
      <c r="A9" s="854"/>
      <c r="B9" s="861" t="s">
        <v>910</v>
      </c>
      <c r="C9" s="856"/>
      <c r="D9" s="856"/>
      <c r="E9" s="856"/>
      <c r="F9" s="856"/>
      <c r="G9" s="856"/>
      <c r="H9" s="856"/>
      <c r="I9" s="856"/>
      <c r="J9" s="856"/>
      <c r="K9" s="856"/>
      <c r="L9" s="856"/>
      <c r="M9" s="856"/>
      <c r="N9" s="856"/>
      <c r="O9" s="856"/>
      <c r="P9" s="856"/>
      <c r="Q9" s="856"/>
      <c r="R9" s="856"/>
      <c r="S9" s="857"/>
    </row>
    <row r="10" spans="1:21" ht="12.75" customHeight="1">
      <c r="A10" s="854"/>
      <c r="B10" s="862" t="s">
        <v>911</v>
      </c>
      <c r="C10" s="856"/>
      <c r="D10" s="856"/>
      <c r="E10" s="856"/>
      <c r="F10" s="856"/>
      <c r="G10" s="856"/>
      <c r="H10" s="856"/>
      <c r="I10" s="856"/>
      <c r="J10" s="856"/>
      <c r="K10" s="856"/>
      <c r="L10" s="856"/>
      <c r="M10" s="856"/>
      <c r="N10" s="856"/>
      <c r="O10" s="856"/>
      <c r="P10" s="856"/>
      <c r="Q10" s="856"/>
      <c r="R10" s="856"/>
      <c r="S10" s="857"/>
    </row>
    <row r="11" spans="1:21" ht="12.75" customHeight="1">
      <c r="A11" s="854"/>
      <c r="B11" s="856" t="s">
        <v>912</v>
      </c>
      <c r="C11" s="856"/>
      <c r="D11" s="856"/>
      <c r="E11" s="856"/>
      <c r="F11" s="856"/>
      <c r="G11" s="856"/>
      <c r="H11" s="856"/>
      <c r="I11" s="856"/>
      <c r="J11" s="856"/>
      <c r="K11" s="856"/>
      <c r="L11" s="856"/>
      <c r="M11" s="856"/>
      <c r="N11" s="856"/>
      <c r="O11" s="856"/>
      <c r="P11" s="856"/>
      <c r="Q11" s="856"/>
      <c r="R11" s="856"/>
      <c r="S11" s="857"/>
    </row>
    <row r="12" spans="1:21" ht="12.75" customHeight="1">
      <c r="A12" s="854"/>
      <c r="B12" s="862" t="s">
        <v>913</v>
      </c>
      <c r="C12" s="856"/>
      <c r="D12" s="856"/>
      <c r="E12" s="856"/>
      <c r="F12" s="856"/>
      <c r="G12" s="856"/>
      <c r="H12" s="856"/>
      <c r="I12" s="856"/>
      <c r="J12" s="856"/>
      <c r="K12" s="856"/>
      <c r="L12" s="856"/>
      <c r="M12" s="856"/>
      <c r="N12" s="856"/>
      <c r="O12" s="856"/>
      <c r="P12" s="856"/>
      <c r="Q12" s="856"/>
      <c r="R12" s="856"/>
      <c r="S12" s="857"/>
    </row>
    <row r="13" spans="1:21" ht="12.75" customHeight="1">
      <c r="A13" s="854"/>
      <c r="B13" s="863" t="s">
        <v>914</v>
      </c>
      <c r="C13" s="856"/>
      <c r="D13" s="856"/>
      <c r="E13" s="856"/>
      <c r="F13" s="856"/>
      <c r="G13" s="856"/>
      <c r="H13" s="856"/>
      <c r="I13" s="856"/>
      <c r="J13" s="856"/>
      <c r="K13" s="856"/>
      <c r="L13" s="856"/>
      <c r="M13" s="856"/>
      <c r="N13" s="856"/>
      <c r="O13" s="856"/>
      <c r="P13" s="856"/>
      <c r="Q13" s="856"/>
      <c r="R13" s="856"/>
      <c r="S13" s="857"/>
    </row>
    <row r="14" spans="1:21" ht="12.75" customHeight="1">
      <c r="A14" s="854"/>
      <c r="B14" s="862" t="s">
        <v>915</v>
      </c>
      <c r="C14" s="856"/>
      <c r="D14" s="856"/>
      <c r="E14" s="856"/>
      <c r="F14" s="856"/>
      <c r="G14" s="856"/>
      <c r="H14" s="856"/>
      <c r="I14" s="856"/>
      <c r="J14" s="856"/>
      <c r="K14" s="856"/>
      <c r="L14" s="856"/>
      <c r="M14" s="856"/>
      <c r="N14" s="856"/>
      <c r="O14" s="856"/>
      <c r="P14" s="856"/>
      <c r="Q14" s="856"/>
      <c r="R14" s="856"/>
      <c r="S14" s="857"/>
    </row>
    <row r="15" spans="1:21" ht="12.75" customHeight="1">
      <c r="A15" s="854"/>
      <c r="B15" s="862" t="s">
        <v>916</v>
      </c>
      <c r="C15" s="856"/>
      <c r="D15" s="856"/>
      <c r="E15" s="856"/>
      <c r="F15" s="856"/>
      <c r="G15" s="856"/>
      <c r="H15" s="856"/>
      <c r="I15" s="856"/>
      <c r="J15" s="856"/>
      <c r="K15" s="856"/>
      <c r="L15" s="856"/>
      <c r="M15" s="856"/>
      <c r="N15" s="856"/>
      <c r="O15" s="856"/>
      <c r="P15" s="856"/>
      <c r="Q15" s="856"/>
      <c r="R15" s="856"/>
      <c r="S15" s="857"/>
    </row>
    <row r="16" spans="1:21" ht="12.75" customHeight="1">
      <c r="A16" s="854"/>
      <c r="B16" s="863" t="s">
        <v>917</v>
      </c>
      <c r="C16" s="856"/>
      <c r="D16" s="856"/>
      <c r="E16" s="856"/>
      <c r="F16" s="856"/>
      <c r="G16" s="856"/>
      <c r="H16" s="856"/>
      <c r="I16" s="856"/>
      <c r="J16" s="856"/>
      <c r="K16" s="856"/>
      <c r="L16" s="856"/>
      <c r="M16" s="856"/>
      <c r="N16" s="856"/>
      <c r="O16" s="856"/>
      <c r="P16" s="856"/>
      <c r="Q16" s="856"/>
      <c r="R16" s="856"/>
      <c r="S16" s="857"/>
    </row>
    <row r="17" spans="1:19" ht="12.75" customHeight="1">
      <c r="A17" s="854"/>
      <c r="B17" s="863" t="s">
        <v>918</v>
      </c>
      <c r="C17" s="856"/>
      <c r="D17" s="856"/>
      <c r="E17" s="856"/>
      <c r="F17" s="856"/>
      <c r="G17" s="856"/>
      <c r="H17" s="856"/>
      <c r="I17" s="856"/>
      <c r="J17" s="856"/>
      <c r="K17" s="856"/>
      <c r="L17" s="856"/>
      <c r="M17" s="856"/>
      <c r="N17" s="856"/>
      <c r="O17" s="856"/>
      <c r="P17" s="856"/>
      <c r="Q17" s="856"/>
      <c r="R17" s="856"/>
      <c r="S17" s="857"/>
    </row>
    <row r="18" spans="1:19" ht="12.75" customHeight="1">
      <c r="A18" s="854"/>
      <c r="B18" s="856"/>
      <c r="C18" s="856"/>
      <c r="D18" s="856"/>
      <c r="E18" s="856"/>
      <c r="F18" s="856"/>
      <c r="G18" s="856"/>
      <c r="H18" s="856"/>
      <c r="I18" s="856"/>
      <c r="J18" s="856"/>
      <c r="K18" s="856"/>
      <c r="L18" s="856"/>
      <c r="M18" s="856"/>
      <c r="N18" s="856"/>
      <c r="O18" s="856"/>
      <c r="P18" s="856"/>
      <c r="Q18" s="856"/>
      <c r="R18" s="856"/>
      <c r="S18" s="857"/>
    </row>
    <row r="19" spans="1:19" ht="12.75" customHeight="1">
      <c r="A19" s="854"/>
      <c r="B19" s="856"/>
      <c r="C19" s="856"/>
      <c r="D19" s="856"/>
      <c r="E19" s="856"/>
      <c r="F19" s="856"/>
      <c r="G19" s="856"/>
      <c r="H19" s="856"/>
      <c r="I19" s="856"/>
      <c r="J19" s="856"/>
      <c r="K19" s="856"/>
      <c r="L19" s="856"/>
      <c r="M19" s="856"/>
      <c r="N19" s="856"/>
      <c r="O19" s="856"/>
      <c r="P19" s="856"/>
      <c r="Q19" s="856"/>
      <c r="R19" s="856"/>
      <c r="S19" s="857"/>
    </row>
    <row r="20" spans="1:19" ht="12.75" customHeight="1">
      <c r="A20" s="854"/>
      <c r="B20" s="856"/>
      <c r="C20" s="856"/>
      <c r="D20" s="856"/>
      <c r="E20" s="856"/>
      <c r="F20" s="856"/>
      <c r="G20" s="856"/>
      <c r="H20" s="856"/>
      <c r="I20" s="856"/>
      <c r="J20" s="856"/>
      <c r="K20" s="856"/>
      <c r="L20" s="856"/>
      <c r="M20" s="856"/>
      <c r="N20" s="856"/>
      <c r="O20" s="856"/>
      <c r="P20" s="856"/>
      <c r="Q20" s="856"/>
      <c r="R20" s="856"/>
      <c r="S20" s="857"/>
    </row>
    <row r="21" spans="1:19" ht="12.75" customHeight="1">
      <c r="A21" s="854"/>
      <c r="B21" s="864"/>
      <c r="C21" s="856"/>
      <c r="D21" s="856"/>
      <c r="E21" s="856"/>
      <c r="F21" s="856"/>
      <c r="G21" s="856"/>
      <c r="H21" s="856"/>
      <c r="I21" s="856"/>
      <c r="J21" s="856"/>
      <c r="K21" s="856"/>
      <c r="L21" s="856"/>
      <c r="M21" s="856"/>
      <c r="N21" s="856"/>
      <c r="O21" s="856"/>
      <c r="P21" s="856"/>
      <c r="Q21" s="856"/>
      <c r="R21" s="856"/>
      <c r="S21" s="857"/>
    </row>
    <row r="22" spans="1:19" ht="12.75" customHeight="1">
      <c r="A22" s="854"/>
      <c r="B22" s="862"/>
      <c r="C22" s="856"/>
      <c r="D22" s="856"/>
      <c r="E22" s="856"/>
      <c r="F22" s="856"/>
      <c r="G22" s="856"/>
      <c r="H22" s="856"/>
      <c r="I22" s="856"/>
      <c r="J22" s="856"/>
      <c r="K22" s="856"/>
      <c r="L22" s="856"/>
      <c r="M22" s="856"/>
      <c r="N22" s="856"/>
      <c r="O22" s="856"/>
      <c r="P22" s="856"/>
      <c r="Q22" s="856"/>
      <c r="R22" s="856"/>
      <c r="S22" s="857"/>
    </row>
    <row r="23" spans="1:19" ht="12.75" customHeight="1">
      <c r="A23" s="864"/>
      <c r="B23" s="864"/>
      <c r="C23" s="856"/>
      <c r="D23" s="856"/>
      <c r="E23" s="856"/>
      <c r="F23" s="856"/>
      <c r="G23" s="856"/>
      <c r="H23" s="856"/>
      <c r="I23" s="856"/>
      <c r="J23" s="856"/>
      <c r="K23" s="856"/>
      <c r="L23" s="856"/>
      <c r="M23" s="856"/>
      <c r="N23" s="856"/>
      <c r="O23" s="856"/>
      <c r="P23" s="856"/>
      <c r="Q23" s="856"/>
      <c r="R23" s="856"/>
      <c r="S23" s="857"/>
    </row>
    <row r="24" spans="1:19" ht="12.75" customHeight="1">
      <c r="A24" s="864"/>
      <c r="B24" s="864"/>
      <c r="C24" s="856"/>
      <c r="D24" s="856"/>
      <c r="E24" s="856"/>
      <c r="F24" s="856"/>
      <c r="G24" s="856"/>
      <c r="H24" s="856"/>
      <c r="I24" s="856"/>
      <c r="J24" s="856"/>
      <c r="K24" s="856"/>
      <c r="L24" s="856"/>
      <c r="M24" s="856"/>
      <c r="N24" s="856"/>
      <c r="O24" s="856"/>
      <c r="P24" s="856"/>
      <c r="Q24" s="856"/>
      <c r="R24" s="856"/>
      <c r="S24" s="857"/>
    </row>
    <row r="25" spans="1:19" ht="12.75" customHeight="1">
      <c r="A25" s="864"/>
      <c r="B25" s="864"/>
      <c r="C25" s="864"/>
      <c r="D25" s="864"/>
      <c r="E25" s="864"/>
      <c r="F25" s="864"/>
      <c r="G25" s="864"/>
      <c r="H25" s="864"/>
      <c r="I25" s="864"/>
      <c r="J25" s="864"/>
      <c r="K25" s="864"/>
      <c r="L25" s="864"/>
      <c r="M25" s="864"/>
      <c r="N25" s="864"/>
      <c r="O25" s="864"/>
      <c r="P25" s="864"/>
      <c r="Q25" s="864"/>
      <c r="R25" s="864"/>
      <c r="S25" s="865"/>
    </row>
    <row r="26" spans="1:19" ht="12.75" customHeight="1">
      <c r="A26" s="864"/>
      <c r="B26" s="864"/>
      <c r="C26" s="864"/>
      <c r="D26" s="864"/>
      <c r="E26" s="864"/>
      <c r="F26" s="864"/>
      <c r="G26" s="864"/>
      <c r="H26" s="864"/>
      <c r="I26" s="864"/>
      <c r="J26" s="864"/>
      <c r="K26" s="864"/>
      <c r="L26" s="864"/>
      <c r="M26" s="864"/>
      <c r="N26" s="864"/>
      <c r="O26" s="864"/>
      <c r="P26" s="864"/>
      <c r="Q26" s="864"/>
      <c r="R26" s="864"/>
      <c r="S26" s="865"/>
    </row>
    <row r="27" spans="1:19" ht="12.75" customHeight="1">
      <c r="A27" s="864"/>
      <c r="B27" s="864"/>
      <c r="C27" s="864"/>
      <c r="D27" s="864"/>
      <c r="E27" s="864"/>
      <c r="F27" s="864"/>
      <c r="G27" s="864"/>
      <c r="H27" s="864"/>
      <c r="I27" s="864"/>
      <c r="J27" s="864"/>
      <c r="K27" s="864"/>
      <c r="L27" s="864"/>
      <c r="M27" s="864"/>
      <c r="N27" s="864"/>
      <c r="O27" s="864"/>
      <c r="P27" s="864"/>
      <c r="Q27" s="864"/>
      <c r="R27" s="864"/>
      <c r="S27" s="865"/>
    </row>
    <row r="28" spans="1:19" ht="12.75" customHeight="1">
      <c r="A28" s="864"/>
      <c r="B28" s="864"/>
      <c r="C28" s="864"/>
      <c r="D28" s="864"/>
      <c r="E28" s="864"/>
      <c r="F28" s="864"/>
      <c r="G28" s="864"/>
      <c r="H28" s="864"/>
      <c r="I28" s="864"/>
      <c r="J28" s="864"/>
      <c r="K28" s="864"/>
      <c r="L28" s="864"/>
      <c r="M28" s="864"/>
      <c r="N28" s="864"/>
      <c r="O28" s="864"/>
      <c r="P28" s="864"/>
      <c r="Q28" s="864"/>
      <c r="R28" s="864"/>
      <c r="S28" s="865"/>
    </row>
    <row r="29" spans="1:19" ht="12.75" customHeight="1">
      <c r="A29" s="864"/>
      <c r="B29" s="864"/>
      <c r="C29" s="864"/>
      <c r="D29" s="864"/>
      <c r="E29" s="864"/>
      <c r="F29" s="864"/>
      <c r="G29" s="864"/>
      <c r="H29" s="864"/>
      <c r="I29" s="864"/>
      <c r="J29" s="864"/>
      <c r="K29" s="864"/>
      <c r="L29" s="864"/>
      <c r="M29" s="864"/>
      <c r="N29" s="864"/>
      <c r="O29" s="864"/>
      <c r="P29" s="864"/>
      <c r="Q29" s="864"/>
      <c r="R29" s="864"/>
      <c r="S29" s="865"/>
    </row>
    <row r="30" spans="1:19" ht="12.75" customHeight="1">
      <c r="A30" s="864"/>
      <c r="B30" s="864"/>
      <c r="C30" s="864"/>
      <c r="D30" s="864"/>
      <c r="E30" s="864"/>
      <c r="F30" s="864"/>
      <c r="G30" s="864"/>
      <c r="H30" s="864"/>
      <c r="I30" s="864"/>
      <c r="J30" s="864"/>
      <c r="K30" s="864"/>
      <c r="L30" s="864"/>
      <c r="M30" s="864"/>
      <c r="N30" s="864"/>
      <c r="O30" s="864"/>
      <c r="P30" s="864"/>
      <c r="Q30" s="864"/>
      <c r="R30" s="864"/>
      <c r="S30" s="865"/>
    </row>
    <row r="31" spans="1:19" ht="12.75" customHeight="1">
      <c r="A31" s="854"/>
      <c r="B31" s="866"/>
      <c r="C31" s="866"/>
      <c r="D31" s="866"/>
      <c r="E31" s="866"/>
      <c r="F31" s="866"/>
      <c r="G31" s="866"/>
      <c r="H31" s="866"/>
      <c r="I31" s="866"/>
      <c r="J31" s="866"/>
      <c r="K31" s="866"/>
      <c r="L31" s="866"/>
      <c r="M31" s="866"/>
      <c r="N31" s="866"/>
      <c r="O31" s="866"/>
      <c r="P31" s="856"/>
      <c r="Q31" s="856"/>
      <c r="R31" s="856"/>
      <c r="S31" s="857"/>
    </row>
    <row r="32" spans="1:19" ht="12.75" customHeight="1">
      <c r="A32" s="854"/>
      <c r="B32" s="856"/>
      <c r="C32" s="856"/>
      <c r="D32" s="856"/>
      <c r="E32" s="856"/>
      <c r="F32" s="856"/>
      <c r="G32" s="856"/>
      <c r="H32" s="856"/>
      <c r="I32" s="856"/>
      <c r="J32" s="856"/>
      <c r="K32" s="856"/>
      <c r="L32" s="856"/>
      <c r="M32" s="856"/>
      <c r="N32" s="856"/>
      <c r="O32" s="856"/>
      <c r="P32" s="856"/>
      <c r="Q32" s="856"/>
      <c r="R32" s="856"/>
      <c r="S32" s="857"/>
    </row>
    <row r="33" spans="1:19" ht="12.75" customHeight="1">
      <c r="A33" s="854"/>
      <c r="B33" s="862"/>
      <c r="C33" s="856"/>
      <c r="D33" s="856"/>
      <c r="E33" s="856"/>
      <c r="F33" s="856"/>
      <c r="G33" s="856"/>
      <c r="H33" s="856"/>
      <c r="I33" s="856"/>
      <c r="J33" s="856"/>
      <c r="K33" s="856"/>
      <c r="L33" s="856"/>
      <c r="M33" s="856"/>
      <c r="N33" s="856"/>
      <c r="O33" s="856"/>
      <c r="P33" s="856"/>
      <c r="Q33" s="856"/>
      <c r="R33" s="856"/>
      <c r="S33" s="857"/>
    </row>
    <row r="34" spans="1:19" ht="12.75" customHeight="1">
      <c r="A34" s="854"/>
      <c r="B34" s="867"/>
      <c r="C34" s="856"/>
      <c r="D34" s="856"/>
      <c r="E34" s="856"/>
      <c r="F34" s="856"/>
      <c r="G34" s="856"/>
      <c r="H34" s="856"/>
      <c r="I34" s="856"/>
      <c r="J34" s="856"/>
      <c r="K34" s="856"/>
      <c r="L34" s="856"/>
      <c r="M34" s="856"/>
      <c r="N34" s="856"/>
      <c r="O34" s="856"/>
      <c r="P34" s="856"/>
      <c r="Q34" s="856"/>
      <c r="R34" s="856"/>
      <c r="S34" s="857"/>
    </row>
    <row r="35" spans="1:19" ht="12.75" customHeight="1">
      <c r="A35" s="864"/>
      <c r="B35" s="864"/>
      <c r="C35" s="856"/>
      <c r="D35" s="856"/>
      <c r="E35" s="856"/>
      <c r="F35" s="856"/>
      <c r="G35" s="856"/>
      <c r="H35" s="856"/>
      <c r="I35" s="856"/>
      <c r="J35" s="856"/>
      <c r="K35" s="856"/>
      <c r="L35" s="856"/>
      <c r="M35" s="856"/>
      <c r="N35" s="856"/>
      <c r="O35" s="856"/>
      <c r="P35" s="856"/>
      <c r="Q35" s="856"/>
      <c r="R35" s="856"/>
      <c r="S35" s="857"/>
    </row>
    <row r="36" spans="1:19" ht="12.75" customHeight="1">
      <c r="A36" s="854"/>
      <c r="B36" s="868"/>
      <c r="C36" s="869"/>
      <c r="D36" s="869"/>
      <c r="E36" s="856"/>
      <c r="F36" s="856"/>
      <c r="G36" s="856"/>
      <c r="H36" s="856"/>
      <c r="I36" s="856"/>
      <c r="J36" s="856"/>
      <c r="K36" s="856"/>
      <c r="L36" s="856"/>
      <c r="M36" s="856"/>
      <c r="N36" s="856"/>
      <c r="O36" s="856"/>
      <c r="P36" s="856"/>
      <c r="Q36" s="856"/>
      <c r="R36" s="856"/>
      <c r="S36" s="857"/>
    </row>
    <row r="37" spans="1:19" ht="12.75" customHeight="1">
      <c r="A37" s="854"/>
      <c r="B37" s="868"/>
      <c r="C37" s="870"/>
      <c r="D37" s="870"/>
      <c r="E37" s="870"/>
      <c r="F37" s="870"/>
      <c r="G37" s="870"/>
      <c r="H37" s="856"/>
      <c r="I37" s="856"/>
      <c r="J37" s="856"/>
      <c r="K37" s="856"/>
      <c r="L37" s="856"/>
      <c r="M37" s="856"/>
      <c r="N37" s="856"/>
      <c r="O37" s="856"/>
      <c r="P37" s="856"/>
      <c r="Q37" s="856"/>
      <c r="R37" s="856"/>
      <c r="S37" s="857"/>
    </row>
    <row r="38" spans="1:19" ht="12.75" customHeight="1">
      <c r="A38" s="854"/>
      <c r="B38" s="856"/>
      <c r="C38" s="856"/>
      <c r="D38" s="856"/>
      <c r="E38" s="856"/>
      <c r="F38" s="856"/>
      <c r="G38" s="856"/>
      <c r="H38" s="856"/>
      <c r="I38" s="856"/>
      <c r="J38" s="856"/>
      <c r="K38" s="856"/>
      <c r="L38" s="856"/>
      <c r="M38" s="856"/>
      <c r="N38" s="856"/>
      <c r="O38" s="856"/>
      <c r="P38" s="856"/>
      <c r="Q38" s="856"/>
      <c r="R38" s="856"/>
      <c r="S38" s="857"/>
    </row>
    <row r="39" spans="1:19" ht="12.75" customHeight="1">
      <c r="A39" s="871"/>
      <c r="B39" s="1564"/>
      <c r="C39" s="1565"/>
      <c r="D39" s="1565"/>
      <c r="E39" s="1565"/>
      <c r="F39" s="1565"/>
      <c r="G39" s="1565"/>
      <c r="H39" s="1565"/>
      <c r="I39" s="1565"/>
      <c r="J39" s="1565"/>
      <c r="K39" s="1565"/>
      <c r="L39" s="1565"/>
      <c r="M39" s="1565"/>
      <c r="N39" s="1565"/>
      <c r="O39" s="1565"/>
      <c r="P39" s="1565"/>
      <c r="Q39" s="1565"/>
      <c r="R39" s="1565"/>
      <c r="S39" s="872"/>
    </row>
    <row r="40" spans="1:19" ht="12.75" customHeight="1">
      <c r="A40" s="854"/>
      <c r="B40" s="856"/>
      <c r="C40" s="856"/>
      <c r="D40" s="856"/>
      <c r="E40" s="856"/>
      <c r="F40" s="856"/>
      <c r="G40" s="856"/>
      <c r="H40" s="856"/>
      <c r="I40" s="856"/>
      <c r="J40" s="856"/>
      <c r="K40" s="856"/>
      <c r="L40" s="856"/>
      <c r="M40" s="856"/>
      <c r="N40" s="856"/>
      <c r="O40" s="856"/>
      <c r="P40" s="856"/>
      <c r="Q40" s="856"/>
      <c r="R40" s="856"/>
      <c r="S40" s="857"/>
    </row>
    <row r="41" spans="1:19" ht="12.75" customHeight="1">
      <c r="A41" s="854"/>
      <c r="B41" s="856"/>
      <c r="C41" s="856"/>
      <c r="D41" s="856"/>
      <c r="E41" s="856"/>
      <c r="F41" s="856"/>
      <c r="G41" s="856"/>
      <c r="H41" s="856"/>
      <c r="I41" s="856"/>
      <c r="J41" s="856"/>
      <c r="K41" s="856"/>
      <c r="L41" s="856"/>
      <c r="M41" s="856"/>
      <c r="N41" s="856"/>
      <c r="O41" s="856"/>
      <c r="P41" s="856"/>
      <c r="Q41" s="856"/>
      <c r="R41" s="856"/>
      <c r="S41" s="857"/>
    </row>
    <row r="42" spans="1:19" ht="12.75" customHeight="1">
      <c r="A42" s="854"/>
      <c r="B42" s="856"/>
      <c r="C42" s="856"/>
      <c r="D42" s="856"/>
      <c r="E42" s="856"/>
      <c r="F42" s="856"/>
      <c r="G42" s="856"/>
      <c r="H42" s="856"/>
      <c r="I42" s="856"/>
      <c r="J42" s="856"/>
      <c r="K42" s="856"/>
      <c r="L42" s="856"/>
      <c r="M42" s="856"/>
      <c r="N42" s="856"/>
      <c r="O42" s="856"/>
      <c r="P42" s="856"/>
      <c r="Q42" s="856"/>
      <c r="R42" s="856"/>
      <c r="S42" s="857"/>
    </row>
    <row r="43" spans="1:19" ht="12.75" customHeight="1">
      <c r="A43" s="854"/>
      <c r="B43" s="856"/>
      <c r="C43" s="856"/>
      <c r="D43" s="856"/>
      <c r="E43" s="856"/>
      <c r="F43" s="856"/>
      <c r="G43" s="856"/>
      <c r="H43" s="856"/>
      <c r="I43" s="856"/>
      <c r="J43" s="856"/>
      <c r="K43" s="856"/>
      <c r="L43" s="856"/>
      <c r="M43" s="856"/>
      <c r="N43" s="856"/>
      <c r="O43" s="856"/>
      <c r="P43" s="856"/>
      <c r="Q43" s="856"/>
      <c r="R43" s="856"/>
      <c r="S43" s="857"/>
    </row>
    <row r="44" spans="1:19" ht="12.75" customHeight="1">
      <c r="A44" s="854"/>
      <c r="B44" s="856"/>
      <c r="C44" s="856"/>
      <c r="D44" s="856"/>
      <c r="E44" s="856"/>
      <c r="F44" s="856"/>
      <c r="G44" s="856"/>
      <c r="H44" s="856"/>
      <c r="I44" s="856"/>
      <c r="J44" s="856"/>
      <c r="K44" s="856"/>
      <c r="L44" s="856"/>
      <c r="M44" s="856"/>
      <c r="N44" s="856"/>
      <c r="O44" s="856"/>
      <c r="P44" s="856"/>
      <c r="Q44" s="856"/>
      <c r="R44" s="856"/>
      <c r="S44" s="857"/>
    </row>
    <row r="45" spans="1:19" ht="12.75" customHeight="1">
      <c r="A45" s="854"/>
      <c r="B45" s="856"/>
      <c r="C45" s="856"/>
      <c r="D45" s="856"/>
      <c r="E45" s="856"/>
      <c r="F45" s="856"/>
      <c r="G45" s="856"/>
      <c r="H45" s="856"/>
      <c r="I45" s="856"/>
      <c r="J45" s="856"/>
      <c r="K45" s="856"/>
      <c r="L45" s="856"/>
      <c r="M45" s="856"/>
      <c r="N45" s="856"/>
      <c r="O45" s="856"/>
      <c r="P45" s="856"/>
      <c r="Q45" s="856"/>
      <c r="R45" s="856"/>
      <c r="S45" s="857"/>
    </row>
    <row r="46" spans="1:19" ht="12.75" customHeight="1">
      <c r="A46" s="854"/>
      <c r="B46" s="856"/>
      <c r="C46" s="856"/>
      <c r="D46" s="856"/>
      <c r="E46" s="856"/>
      <c r="F46" s="856"/>
      <c r="G46" s="856"/>
      <c r="H46" s="856"/>
      <c r="I46" s="856"/>
      <c r="J46" s="856"/>
      <c r="K46" s="856"/>
      <c r="L46" s="856"/>
      <c r="M46" s="856"/>
      <c r="N46" s="856"/>
      <c r="O46" s="856"/>
      <c r="P46" s="856"/>
      <c r="Q46" s="856"/>
      <c r="R46" s="856"/>
      <c r="S46" s="857"/>
    </row>
    <row r="47" spans="1:19" ht="12.75" customHeight="1">
      <c r="A47" s="854"/>
      <c r="B47" s="856"/>
      <c r="C47" s="856"/>
      <c r="D47" s="856"/>
      <c r="E47" s="856"/>
      <c r="F47" s="856"/>
      <c r="G47" s="856"/>
      <c r="H47" s="856"/>
      <c r="I47" s="856"/>
      <c r="J47" s="856"/>
      <c r="K47" s="856"/>
      <c r="L47" s="856"/>
      <c r="M47" s="856"/>
      <c r="N47" s="856"/>
      <c r="O47" s="856"/>
      <c r="P47" s="856"/>
      <c r="Q47" s="856"/>
      <c r="R47" s="856"/>
      <c r="S47" s="857"/>
    </row>
    <row r="48" spans="1:19" ht="12.75" customHeight="1">
      <c r="A48" s="854"/>
      <c r="B48" s="856"/>
      <c r="C48" s="856"/>
      <c r="D48" s="856"/>
      <c r="E48" s="856"/>
      <c r="F48" s="856"/>
      <c r="G48" s="856"/>
      <c r="H48" s="856"/>
      <c r="I48" s="856"/>
      <c r="J48" s="856"/>
      <c r="K48" s="856"/>
      <c r="L48" s="856"/>
      <c r="M48" s="856"/>
      <c r="N48" s="856"/>
      <c r="O48" s="856"/>
      <c r="P48" s="856"/>
      <c r="Q48" s="856"/>
      <c r="R48" s="856"/>
      <c r="S48" s="857"/>
    </row>
    <row r="49" spans="1:19" ht="12.75" customHeight="1">
      <c r="A49" s="854"/>
      <c r="B49" s="856"/>
      <c r="C49" s="856"/>
      <c r="D49" s="856"/>
      <c r="E49" s="856"/>
      <c r="F49" s="856"/>
      <c r="G49" s="856"/>
      <c r="H49" s="856"/>
      <c r="I49" s="856"/>
      <c r="J49" s="856"/>
      <c r="K49" s="856"/>
      <c r="L49" s="856"/>
      <c r="M49" s="856"/>
      <c r="N49" s="856"/>
      <c r="O49" s="856"/>
      <c r="P49" s="856"/>
      <c r="Q49" s="856"/>
      <c r="R49" s="856"/>
      <c r="S49" s="857"/>
    </row>
    <row r="50" spans="1:19" ht="12.75" customHeight="1">
      <c r="A50" s="854"/>
      <c r="B50" s="856"/>
      <c r="C50" s="856"/>
      <c r="D50" s="856"/>
      <c r="E50" s="856"/>
      <c r="F50" s="856"/>
      <c r="G50" s="856"/>
      <c r="H50" s="856"/>
      <c r="I50" s="856"/>
      <c r="J50" s="856"/>
      <c r="K50" s="856"/>
      <c r="L50" s="856"/>
      <c r="M50" s="856"/>
      <c r="N50" s="856"/>
      <c r="O50" s="856"/>
      <c r="P50" s="856"/>
      <c r="Q50" s="856"/>
      <c r="R50" s="856"/>
      <c r="S50" s="857"/>
    </row>
    <row r="51" spans="1:19" ht="12.75" customHeight="1">
      <c r="A51" s="854"/>
      <c r="B51" s="856"/>
      <c r="C51" s="856"/>
      <c r="D51" s="856"/>
      <c r="E51" s="856"/>
      <c r="F51" s="856"/>
      <c r="G51" s="856"/>
      <c r="H51" s="856"/>
      <c r="I51" s="856"/>
      <c r="J51" s="856"/>
      <c r="K51" s="856"/>
      <c r="L51" s="856"/>
      <c r="M51" s="856"/>
      <c r="N51" s="856"/>
      <c r="O51" s="856"/>
      <c r="P51" s="856"/>
      <c r="Q51" s="856"/>
      <c r="R51" s="856"/>
      <c r="S51" s="857"/>
    </row>
    <row r="52" spans="1:19" ht="12.75" customHeight="1">
      <c r="A52" s="856"/>
      <c r="B52" s="856"/>
      <c r="C52" s="856"/>
      <c r="D52" s="856"/>
      <c r="E52" s="856"/>
      <c r="F52" s="856"/>
      <c r="G52" s="856"/>
      <c r="H52" s="856"/>
      <c r="I52" s="856"/>
      <c r="J52" s="856"/>
      <c r="K52" s="856"/>
      <c r="L52" s="856"/>
      <c r="M52" s="856"/>
      <c r="N52" s="856"/>
      <c r="O52" s="856"/>
      <c r="P52" s="856"/>
      <c r="Q52" s="856"/>
      <c r="R52" s="856"/>
      <c r="S52" s="857"/>
    </row>
    <row r="53" spans="1:19" ht="12.75" customHeight="1">
      <c r="A53" s="856"/>
      <c r="B53" s="856"/>
      <c r="C53" s="856"/>
      <c r="D53" s="856"/>
      <c r="E53" s="856"/>
      <c r="F53" s="856"/>
      <c r="G53" s="856"/>
      <c r="H53" s="856"/>
      <c r="I53" s="856"/>
      <c r="J53" s="856"/>
      <c r="K53" s="856"/>
      <c r="L53" s="856"/>
      <c r="M53" s="856"/>
      <c r="N53" s="856"/>
      <c r="O53" s="856"/>
      <c r="P53" s="856"/>
      <c r="Q53" s="856"/>
      <c r="R53" s="856"/>
      <c r="S53" s="857"/>
    </row>
    <row r="54" spans="1:19" ht="12.75" customHeight="1">
      <c r="A54" s="873"/>
      <c r="B54" s="873"/>
      <c r="C54" s="873"/>
      <c r="D54" s="873"/>
      <c r="E54" s="873"/>
      <c r="F54" s="873"/>
      <c r="G54" s="873"/>
      <c r="H54" s="873"/>
      <c r="I54" s="873"/>
      <c r="J54" s="873"/>
      <c r="K54" s="873"/>
      <c r="L54" s="873"/>
      <c r="M54" s="873"/>
      <c r="N54" s="873"/>
      <c r="O54" s="873"/>
      <c r="P54" s="873"/>
      <c r="Q54" s="873"/>
      <c r="R54" s="990" t="s">
        <v>764</v>
      </c>
      <c r="S54" s="874"/>
    </row>
    <row r="55" spans="1:19" ht="12.75" customHeight="1">
      <c r="A55" s="875"/>
      <c r="B55" s="873"/>
      <c r="C55" s="873"/>
      <c r="D55" s="873"/>
      <c r="E55" s="873"/>
      <c r="F55" s="873"/>
      <c r="G55" s="873"/>
      <c r="H55" s="873"/>
      <c r="I55" s="873"/>
      <c r="J55" s="873"/>
      <c r="K55" s="873"/>
      <c r="L55" s="873"/>
      <c r="M55" s="873"/>
      <c r="N55" s="873"/>
      <c r="O55" s="873"/>
      <c r="P55" s="873"/>
      <c r="Q55" s="873"/>
      <c r="R55" s="873"/>
      <c r="S55" s="874"/>
    </row>
    <row r="56" spans="1:19" ht="12.75" customHeight="1">
      <c r="A56" s="876"/>
      <c r="B56" s="877"/>
      <c r="C56" s="877"/>
      <c r="D56" s="877"/>
      <c r="E56" s="877"/>
      <c r="F56" s="877"/>
      <c r="G56" s="877"/>
      <c r="H56" s="877"/>
      <c r="I56" s="877"/>
      <c r="J56" s="877"/>
      <c r="K56" s="877"/>
      <c r="L56" s="877"/>
      <c r="M56" s="877"/>
      <c r="N56" s="877"/>
      <c r="O56" s="877"/>
      <c r="P56" s="877"/>
      <c r="Q56" s="877"/>
      <c r="R56" s="877"/>
      <c r="S56" s="878"/>
    </row>
  </sheetData>
  <sheetProtection algorithmName="SHA-512" hashValue="5hqsvdOzuiOXw6Jbm0zkrFbz6cLW6G6ddPa/AYmmTzRmLeRTS0CMyN/JhzNvTA1qd+yX5Gdp8rCCNRpLoHv2Vw==" saltValue="jYrQF0FjBbmMfPIVnzeE9A==" spinCount="100000" sheet="1" scenarios="1" insertHyperlinks="0"/>
  <mergeCells count="2">
    <mergeCell ref="A1:S1"/>
    <mergeCell ref="B39:R39"/>
  </mergeCells>
  <hyperlinks>
    <hyperlink ref="R54" location="'EV5 Acc. Stack Construction'!A1" display="BACK" xr:uid="{F3BD214B-A6C8-4705-8843-EF8D7BA6E498}"/>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43E97-43A9-4A75-90E5-80B3BB34189D}">
  <sheetPr codeName="Tabelle8">
    <pageSetUpPr fitToPage="1"/>
  </sheetPr>
  <dimension ref="A1:U56"/>
  <sheetViews>
    <sheetView showGridLines="0" view="pageBreakPreview" zoomScaleNormal="100" zoomScaleSheetLayoutView="100" workbookViewId="0">
      <selection activeCell="S50" sqref="S50:S56"/>
    </sheetView>
  </sheetViews>
  <sheetFormatPr baseColWidth="10" defaultColWidth="11.42578125" defaultRowHeight="12.75" customHeight="1"/>
  <cols>
    <col min="1" max="27" width="5" style="123" customWidth="1"/>
    <col min="28" max="28" width="6.140625" style="123" customWidth="1"/>
    <col min="29" max="38" width="5" style="123" customWidth="1"/>
    <col min="39" max="16384" width="11.42578125" style="123"/>
  </cols>
  <sheetData>
    <row r="1" spans="1:21" ht="12.75" customHeight="1">
      <c r="A1" s="1563" t="s">
        <v>919</v>
      </c>
      <c r="B1" s="1563"/>
      <c r="C1" s="1563"/>
      <c r="D1" s="1563"/>
      <c r="E1" s="1563"/>
      <c r="F1" s="1563"/>
      <c r="G1" s="1563"/>
      <c r="H1" s="1563"/>
      <c r="I1" s="1563"/>
      <c r="J1" s="1563"/>
      <c r="K1" s="1563"/>
      <c r="L1" s="1563"/>
      <c r="M1" s="1563"/>
      <c r="N1" s="1563"/>
      <c r="O1" s="1563"/>
      <c r="P1" s="1563"/>
      <c r="Q1" s="1563"/>
      <c r="R1" s="1563"/>
      <c r="S1" s="1563"/>
    </row>
    <row r="2" spans="1:21" ht="12.75" customHeight="1">
      <c r="A2" s="909"/>
      <c r="B2" s="910"/>
      <c r="C2" s="910"/>
      <c r="D2" s="910"/>
      <c r="E2" s="910"/>
      <c r="F2" s="910"/>
      <c r="G2" s="910"/>
      <c r="H2" s="910"/>
      <c r="I2" s="910"/>
      <c r="J2" s="910"/>
      <c r="K2" s="910"/>
      <c r="L2" s="910"/>
      <c r="M2" s="910"/>
      <c r="N2" s="910"/>
      <c r="O2" s="910"/>
      <c r="P2" s="910"/>
      <c r="Q2" s="910"/>
      <c r="R2" s="910"/>
      <c r="S2" s="911"/>
      <c r="U2" s="194"/>
    </row>
    <row r="3" spans="1:21" ht="12.75" customHeight="1">
      <c r="A3" s="912"/>
      <c r="B3" s="425" t="s">
        <v>920</v>
      </c>
      <c r="C3" s="425"/>
      <c r="D3" s="425"/>
      <c r="E3" s="425"/>
      <c r="F3" s="425"/>
      <c r="G3" s="425"/>
      <c r="H3" s="425"/>
      <c r="I3" s="425"/>
      <c r="J3" s="425"/>
      <c r="K3" s="425"/>
      <c r="L3" s="425"/>
      <c r="M3" s="425"/>
      <c r="N3" s="425"/>
      <c r="O3" s="425"/>
      <c r="P3" s="425"/>
      <c r="Q3" s="425"/>
      <c r="R3" s="425"/>
      <c r="S3" s="913"/>
    </row>
    <row r="4" spans="1:21" ht="12.75" customHeight="1">
      <c r="A4" s="425"/>
      <c r="B4" s="425" t="s">
        <v>921</v>
      </c>
      <c r="C4" s="425"/>
      <c r="D4" s="425"/>
      <c r="E4" s="425"/>
      <c r="F4" s="425"/>
      <c r="G4" s="425"/>
      <c r="H4" s="425"/>
      <c r="I4" s="425"/>
      <c r="J4" s="425"/>
      <c r="K4" s="425"/>
      <c r="L4" s="425"/>
      <c r="M4" s="425"/>
      <c r="N4" s="425"/>
      <c r="O4" s="425"/>
      <c r="P4" s="425"/>
      <c r="Q4" s="425"/>
      <c r="R4" s="425"/>
      <c r="S4" s="913"/>
      <c r="U4" s="194"/>
    </row>
    <row r="5" spans="1:21" ht="12.75" customHeight="1">
      <c r="A5" s="912"/>
      <c r="B5" s="425" t="s">
        <v>922</v>
      </c>
      <c r="C5" s="425"/>
      <c r="D5" s="425"/>
      <c r="E5" s="425"/>
      <c r="F5" s="425"/>
      <c r="G5" s="425"/>
      <c r="H5" s="425"/>
      <c r="I5" s="425"/>
      <c r="J5" s="425"/>
      <c r="K5" s="425"/>
      <c r="L5" s="425"/>
      <c r="M5" s="425"/>
      <c r="N5" s="425"/>
      <c r="O5" s="425"/>
      <c r="P5" s="425"/>
      <c r="Q5" s="425"/>
      <c r="R5" s="425"/>
      <c r="S5" s="913"/>
    </row>
    <row r="6" spans="1:21" ht="12.75" customHeight="1">
      <c r="A6" s="912"/>
      <c r="B6" s="425" t="s">
        <v>923</v>
      </c>
      <c r="C6" s="425"/>
      <c r="D6" s="425"/>
      <c r="E6" s="425"/>
      <c r="F6" s="425"/>
      <c r="G6" s="425"/>
      <c r="H6" s="425"/>
      <c r="I6" s="425"/>
      <c r="J6" s="425"/>
      <c r="K6" s="425"/>
      <c r="L6" s="425"/>
      <c r="M6" s="425"/>
      <c r="N6" s="425"/>
      <c r="O6" s="425"/>
      <c r="P6" s="425"/>
      <c r="Q6" s="425"/>
      <c r="R6" s="425"/>
      <c r="S6" s="913"/>
    </row>
    <row r="7" spans="1:21" ht="12.75" customHeight="1">
      <c r="A7" s="912"/>
      <c r="B7" s="425" t="s">
        <v>924</v>
      </c>
      <c r="C7" s="425"/>
      <c r="D7" s="425"/>
      <c r="E7" s="425"/>
      <c r="F7" s="425"/>
      <c r="G7" s="425"/>
      <c r="H7" s="425"/>
      <c r="I7" s="425"/>
      <c r="J7" s="425"/>
      <c r="K7" s="425"/>
      <c r="L7" s="425"/>
      <c r="M7" s="425"/>
      <c r="N7" s="425"/>
      <c r="O7" s="425"/>
      <c r="P7" s="425"/>
      <c r="Q7" s="425"/>
      <c r="R7" s="425"/>
      <c r="S7" s="913"/>
    </row>
    <row r="8" spans="1:21" ht="12.75" customHeight="1">
      <c r="A8" s="912"/>
      <c r="B8" s="425" t="s">
        <v>925</v>
      </c>
      <c r="C8" s="425"/>
      <c r="D8" s="425"/>
      <c r="E8" s="425"/>
      <c r="F8" s="425"/>
      <c r="G8" s="425"/>
      <c r="H8" s="425"/>
      <c r="I8" s="425"/>
      <c r="J8" s="425"/>
      <c r="K8" s="425"/>
      <c r="L8" s="425"/>
      <c r="M8" s="425"/>
      <c r="N8" s="425"/>
      <c r="O8" s="425"/>
      <c r="P8" s="425"/>
      <c r="Q8" s="425"/>
      <c r="R8" s="425"/>
      <c r="S8" s="913"/>
    </row>
    <row r="9" spans="1:21" ht="12.75" customHeight="1">
      <c r="A9" s="912"/>
      <c r="B9" s="425"/>
      <c r="C9" s="425"/>
      <c r="D9" s="425"/>
      <c r="E9" s="425"/>
      <c r="F9" s="425"/>
      <c r="G9" s="425"/>
      <c r="H9" s="425"/>
      <c r="I9" s="425"/>
      <c r="J9" s="425"/>
      <c r="K9" s="425"/>
      <c r="L9" s="425"/>
      <c r="M9" s="425"/>
      <c r="N9" s="425"/>
      <c r="O9" s="425"/>
      <c r="P9" s="425"/>
      <c r="Q9" s="425"/>
      <c r="R9" s="425"/>
      <c r="S9" s="913"/>
    </row>
    <row r="10" spans="1:21" ht="12.75" customHeight="1">
      <c r="A10" s="912"/>
      <c r="B10" s="425"/>
      <c r="C10" s="425"/>
      <c r="D10" s="425"/>
      <c r="E10" s="425"/>
      <c r="F10" s="425"/>
      <c r="G10" s="425"/>
      <c r="H10" s="425"/>
      <c r="I10" s="425"/>
      <c r="J10" s="425"/>
      <c r="K10" s="425"/>
      <c r="L10" s="425"/>
      <c r="M10" s="425"/>
      <c r="N10" s="425"/>
      <c r="O10" s="425"/>
      <c r="P10" s="425"/>
      <c r="Q10" s="425"/>
      <c r="R10" s="425"/>
      <c r="S10" s="913"/>
    </row>
    <row r="11" spans="1:21" ht="12.75" customHeight="1">
      <c r="A11" s="912"/>
      <c r="B11" s="425"/>
      <c r="C11" s="425"/>
      <c r="D11" s="425"/>
      <c r="E11" s="425"/>
      <c r="F11" s="425"/>
      <c r="G11" s="425"/>
      <c r="H11" s="425"/>
      <c r="I11" s="425"/>
      <c r="J11" s="425"/>
      <c r="K11" s="425"/>
      <c r="L11" s="425"/>
      <c r="M11" s="425"/>
      <c r="N11" s="425"/>
      <c r="O11" s="425"/>
      <c r="P11" s="425"/>
      <c r="Q11" s="425"/>
      <c r="R11" s="425"/>
      <c r="S11" s="913"/>
    </row>
    <row r="12" spans="1:21" ht="12.75" customHeight="1">
      <c r="A12" s="912"/>
      <c r="B12" s="428"/>
      <c r="C12" s="425"/>
      <c r="D12" s="425"/>
      <c r="E12" s="425"/>
      <c r="F12" s="425"/>
      <c r="G12" s="425"/>
      <c r="H12" s="425"/>
      <c r="I12" s="425"/>
      <c r="J12" s="425"/>
      <c r="K12" s="425"/>
      <c r="L12" s="425"/>
      <c r="M12" s="425"/>
      <c r="N12" s="425"/>
      <c r="O12" s="425"/>
      <c r="P12" s="425"/>
      <c r="Q12" s="425"/>
      <c r="R12" s="425"/>
      <c r="S12" s="913"/>
    </row>
    <row r="13" spans="1:21" ht="12.75" customHeight="1">
      <c r="A13" s="912"/>
      <c r="B13" s="426"/>
      <c r="C13" s="425"/>
      <c r="D13" s="425"/>
      <c r="E13" s="425"/>
      <c r="F13" s="425"/>
      <c r="G13" s="425"/>
      <c r="H13" s="425"/>
      <c r="I13" s="425"/>
      <c r="J13" s="425"/>
      <c r="K13" s="425"/>
      <c r="L13" s="425"/>
      <c r="M13" s="425"/>
      <c r="N13" s="425"/>
      <c r="O13" s="425"/>
      <c r="P13" s="425"/>
      <c r="Q13" s="425"/>
      <c r="R13" s="425"/>
      <c r="S13" s="913"/>
    </row>
    <row r="14" spans="1:21" ht="12.75" customHeight="1">
      <c r="A14" s="912"/>
      <c r="B14" s="426"/>
      <c r="C14" s="425"/>
      <c r="D14" s="425"/>
      <c r="E14" s="425"/>
      <c r="F14" s="425"/>
      <c r="G14" s="425"/>
      <c r="H14" s="425"/>
      <c r="I14" s="425"/>
      <c r="J14" s="425"/>
      <c r="K14" s="425"/>
      <c r="L14" s="425"/>
      <c r="M14" s="425"/>
      <c r="N14" s="425"/>
      <c r="O14" s="425"/>
      <c r="P14" s="425"/>
      <c r="Q14" s="425"/>
      <c r="R14" s="425"/>
      <c r="S14" s="913"/>
    </row>
    <row r="15" spans="1:21" ht="12.75" customHeight="1">
      <c r="A15" s="912"/>
      <c r="B15" s="427"/>
      <c r="C15" s="425"/>
      <c r="D15" s="425"/>
      <c r="E15" s="425"/>
      <c r="F15" s="425"/>
      <c r="G15" s="425"/>
      <c r="H15" s="425"/>
      <c r="I15" s="425"/>
      <c r="J15" s="425"/>
      <c r="K15" s="425"/>
      <c r="L15" s="425"/>
      <c r="M15" s="425"/>
      <c r="N15" s="425"/>
      <c r="O15" s="425"/>
      <c r="P15" s="425"/>
      <c r="Q15" s="425"/>
      <c r="R15" s="425"/>
      <c r="S15" s="913"/>
    </row>
    <row r="16" spans="1:21" ht="12.75" customHeight="1">
      <c r="A16" s="912"/>
      <c r="B16" s="428"/>
      <c r="C16" s="425"/>
      <c r="D16" s="425"/>
      <c r="E16" s="425"/>
      <c r="F16" s="425"/>
      <c r="G16" s="425"/>
      <c r="H16" s="425"/>
      <c r="I16" s="425"/>
      <c r="J16" s="425"/>
      <c r="K16" s="425"/>
      <c r="L16" s="425"/>
      <c r="M16" s="425"/>
      <c r="N16" s="425"/>
      <c r="O16" s="425"/>
      <c r="P16" s="425"/>
      <c r="Q16" s="425"/>
      <c r="R16" s="425"/>
      <c r="S16" s="913"/>
    </row>
    <row r="17" spans="1:19" ht="12.75" customHeight="1">
      <c r="A17" s="912"/>
      <c r="B17" s="427"/>
      <c r="C17" s="425"/>
      <c r="D17" s="425"/>
      <c r="E17" s="425"/>
      <c r="F17" s="425"/>
      <c r="G17" s="425"/>
      <c r="H17" s="425"/>
      <c r="I17" s="425"/>
      <c r="J17" s="425"/>
      <c r="K17" s="425"/>
      <c r="L17" s="425"/>
      <c r="M17" s="425"/>
      <c r="N17" s="425"/>
      <c r="O17" s="425"/>
      <c r="P17" s="425"/>
      <c r="Q17" s="425"/>
      <c r="R17" s="425"/>
      <c r="S17" s="913"/>
    </row>
    <row r="18" spans="1:19" ht="12.75" customHeight="1">
      <c r="A18" s="912"/>
      <c r="B18" s="425"/>
      <c r="C18" s="425"/>
      <c r="D18" s="425"/>
      <c r="E18" s="425"/>
      <c r="F18" s="425"/>
      <c r="G18" s="425"/>
      <c r="H18" s="425"/>
      <c r="I18" s="425"/>
      <c r="J18" s="425"/>
      <c r="K18" s="425"/>
      <c r="L18" s="425"/>
      <c r="M18" s="425"/>
      <c r="N18" s="425"/>
      <c r="O18" s="425"/>
      <c r="P18" s="425"/>
      <c r="Q18" s="425"/>
      <c r="R18" s="425"/>
      <c r="S18" s="913"/>
    </row>
    <row r="19" spans="1:19" ht="12.75" customHeight="1">
      <c r="A19" s="912"/>
      <c r="B19" s="425"/>
      <c r="C19" s="425"/>
      <c r="D19" s="425"/>
      <c r="E19" s="425"/>
      <c r="F19" s="425"/>
      <c r="G19" s="425"/>
      <c r="H19" s="425"/>
      <c r="I19" s="425"/>
      <c r="J19" s="425"/>
      <c r="K19" s="425"/>
      <c r="L19" s="425"/>
      <c r="M19" s="425"/>
      <c r="N19" s="425"/>
      <c r="O19" s="425"/>
      <c r="P19" s="425"/>
      <c r="Q19" s="425"/>
      <c r="R19" s="425"/>
      <c r="S19" s="913"/>
    </row>
    <row r="20" spans="1:19" ht="12.75" customHeight="1">
      <c r="A20" s="912"/>
      <c r="B20" s="425"/>
      <c r="C20" s="425"/>
      <c r="D20" s="425"/>
      <c r="E20" s="425"/>
      <c r="F20" s="425"/>
      <c r="G20" s="425"/>
      <c r="H20" s="425"/>
      <c r="I20" s="425"/>
      <c r="J20" s="425"/>
      <c r="K20" s="425"/>
      <c r="L20" s="425"/>
      <c r="M20" s="425"/>
      <c r="N20" s="425"/>
      <c r="O20" s="425"/>
      <c r="P20" s="425"/>
      <c r="Q20" s="425"/>
      <c r="R20" s="425"/>
      <c r="S20" s="913"/>
    </row>
    <row r="21" spans="1:19" ht="12.75" customHeight="1">
      <c r="A21" s="912"/>
      <c r="B21" s="428"/>
      <c r="C21" s="425"/>
      <c r="D21" s="425"/>
      <c r="E21" s="425"/>
      <c r="F21" s="425"/>
      <c r="G21" s="425"/>
      <c r="H21" s="425"/>
      <c r="I21" s="425"/>
      <c r="J21" s="425"/>
      <c r="K21" s="425"/>
      <c r="L21" s="425"/>
      <c r="M21" s="425"/>
      <c r="N21" s="425"/>
      <c r="O21" s="425"/>
      <c r="P21" s="425"/>
      <c r="Q21" s="425"/>
      <c r="R21" s="425"/>
      <c r="S21" s="913"/>
    </row>
    <row r="22" spans="1:19" ht="12.75" customHeight="1">
      <c r="A22" s="912"/>
      <c r="B22" s="426"/>
      <c r="C22" s="425"/>
      <c r="D22" s="425"/>
      <c r="E22" s="425"/>
      <c r="F22" s="425"/>
      <c r="G22" s="425"/>
      <c r="H22" s="425"/>
      <c r="I22" s="425"/>
      <c r="J22" s="425"/>
      <c r="K22" s="425"/>
      <c r="L22" s="425"/>
      <c r="M22" s="425"/>
      <c r="N22" s="425"/>
      <c r="O22" s="425"/>
      <c r="P22" s="425"/>
      <c r="Q22" s="425"/>
      <c r="R22" s="425"/>
      <c r="S22" s="914"/>
    </row>
    <row r="23" spans="1:19" ht="12.75" customHeight="1">
      <c r="A23" s="428"/>
      <c r="B23" s="428"/>
      <c r="C23" s="425"/>
      <c r="D23" s="425"/>
      <c r="E23" s="425"/>
      <c r="F23" s="425"/>
      <c r="G23" s="425"/>
      <c r="H23" s="425"/>
      <c r="I23" s="425"/>
      <c r="J23" s="425"/>
      <c r="K23" s="425"/>
      <c r="L23" s="425"/>
      <c r="M23" s="425"/>
      <c r="N23" s="425"/>
      <c r="O23" s="425"/>
      <c r="P23" s="425"/>
      <c r="Q23" s="425"/>
      <c r="R23" s="425"/>
      <c r="S23" s="914"/>
    </row>
    <row r="24" spans="1:19" ht="12.75" customHeight="1">
      <c r="A24" s="428"/>
      <c r="B24" s="428"/>
      <c r="C24" s="425"/>
      <c r="D24" s="425"/>
      <c r="E24" s="425"/>
      <c r="F24" s="425"/>
      <c r="G24" s="425"/>
      <c r="H24" s="425"/>
      <c r="I24" s="425"/>
      <c r="J24" s="425"/>
      <c r="K24" s="425"/>
      <c r="L24" s="425"/>
      <c r="M24" s="425"/>
      <c r="N24" s="425"/>
      <c r="O24" s="425"/>
      <c r="P24" s="425"/>
      <c r="Q24" s="425"/>
      <c r="R24" s="425"/>
      <c r="S24" s="914"/>
    </row>
    <row r="25" spans="1:19" ht="12.75" customHeight="1">
      <c r="A25" s="428"/>
      <c r="B25" s="428"/>
      <c r="C25" s="428"/>
      <c r="D25" s="428"/>
      <c r="E25" s="428"/>
      <c r="F25" s="428"/>
      <c r="G25" s="428"/>
      <c r="H25" s="428"/>
      <c r="I25" s="428"/>
      <c r="J25" s="428"/>
      <c r="K25" s="428"/>
      <c r="L25" s="428"/>
      <c r="M25" s="428"/>
      <c r="N25" s="428"/>
      <c r="O25" s="428"/>
      <c r="P25" s="428"/>
      <c r="Q25" s="428"/>
      <c r="R25" s="428"/>
      <c r="S25" s="914"/>
    </row>
    <row r="26" spans="1:19" ht="12.75" customHeight="1">
      <c r="A26" s="428"/>
      <c r="B26" s="428"/>
      <c r="C26" s="428"/>
      <c r="D26" s="428"/>
      <c r="E26" s="428"/>
      <c r="F26" s="428"/>
      <c r="G26" s="428"/>
      <c r="H26" s="428"/>
      <c r="I26" s="428"/>
      <c r="J26" s="428"/>
      <c r="K26" s="428"/>
      <c r="L26" s="428"/>
      <c r="M26" s="428"/>
      <c r="N26" s="428"/>
      <c r="O26" s="428"/>
      <c r="P26" s="428"/>
      <c r="Q26" s="428"/>
      <c r="R26" s="428"/>
      <c r="S26" s="914"/>
    </row>
    <row r="27" spans="1:19" ht="12.75" customHeight="1">
      <c r="A27" s="428"/>
      <c r="B27" s="428"/>
      <c r="C27" s="428"/>
      <c r="D27" s="428"/>
      <c r="E27" s="428"/>
      <c r="F27" s="428"/>
      <c r="G27" s="428"/>
      <c r="H27" s="428"/>
      <c r="I27" s="428"/>
      <c r="J27" s="428"/>
      <c r="K27" s="428"/>
      <c r="L27" s="428"/>
      <c r="M27" s="428"/>
      <c r="N27" s="428"/>
      <c r="O27" s="428"/>
      <c r="P27" s="428"/>
      <c r="Q27" s="428"/>
      <c r="R27" s="428"/>
      <c r="S27" s="914"/>
    </row>
    <row r="28" spans="1:19" ht="12.75" customHeight="1">
      <c r="A28" s="428"/>
      <c r="B28" s="428"/>
      <c r="C28" s="428"/>
      <c r="D28" s="428"/>
      <c r="E28" s="428"/>
      <c r="F28" s="428"/>
      <c r="G28" s="428"/>
      <c r="H28" s="428"/>
      <c r="I28" s="428"/>
      <c r="J28" s="428"/>
      <c r="K28" s="428"/>
      <c r="L28" s="428"/>
      <c r="M28" s="428"/>
      <c r="N28" s="428"/>
      <c r="O28" s="428"/>
      <c r="P28" s="428"/>
      <c r="Q28" s="428"/>
      <c r="R28" s="428"/>
      <c r="S28" s="914"/>
    </row>
    <row r="29" spans="1:19" ht="12.75" customHeight="1">
      <c r="A29" s="428"/>
      <c r="B29" s="428"/>
      <c r="C29" s="428"/>
      <c r="D29" s="428"/>
      <c r="E29" s="428"/>
      <c r="F29" s="428"/>
      <c r="G29" s="428"/>
      <c r="H29" s="428"/>
      <c r="I29" s="428"/>
      <c r="J29" s="428"/>
      <c r="K29" s="428"/>
      <c r="L29" s="428"/>
      <c r="M29" s="428"/>
      <c r="N29" s="428"/>
      <c r="O29" s="428"/>
      <c r="P29" s="428"/>
      <c r="Q29" s="428"/>
      <c r="R29" s="428"/>
      <c r="S29" s="914"/>
    </row>
    <row r="30" spans="1:19" ht="12.75" customHeight="1">
      <c r="A30" s="428"/>
      <c r="B30" s="428"/>
      <c r="C30" s="428"/>
      <c r="D30" s="428"/>
      <c r="E30" s="428"/>
      <c r="F30" s="428"/>
      <c r="G30" s="428"/>
      <c r="H30" s="428"/>
      <c r="I30" s="428"/>
      <c r="J30" s="428"/>
      <c r="K30" s="428"/>
      <c r="L30" s="428"/>
      <c r="M30" s="428"/>
      <c r="N30" s="428"/>
      <c r="O30" s="428"/>
      <c r="P30" s="428"/>
      <c r="Q30" s="428"/>
      <c r="R30" s="428"/>
      <c r="S30" s="914"/>
    </row>
    <row r="31" spans="1:19" ht="12.75" customHeight="1">
      <c r="A31" s="912"/>
      <c r="B31" s="916"/>
      <c r="C31" s="916"/>
      <c r="D31" s="916"/>
      <c r="E31" s="916"/>
      <c r="F31" s="916"/>
      <c r="G31" s="916"/>
      <c r="H31" s="916"/>
      <c r="I31" s="916"/>
      <c r="J31" s="916"/>
      <c r="K31" s="916"/>
      <c r="L31" s="916"/>
      <c r="M31" s="916"/>
      <c r="N31" s="916"/>
      <c r="O31" s="916"/>
      <c r="P31" s="425"/>
      <c r="Q31" s="425"/>
      <c r="R31" s="425"/>
      <c r="S31" s="914"/>
    </row>
    <row r="32" spans="1:19" ht="12.75" customHeight="1">
      <c r="A32" s="912"/>
      <c r="B32" s="425"/>
      <c r="C32" s="425"/>
      <c r="D32" s="425"/>
      <c r="E32" s="425"/>
      <c r="F32" s="425"/>
      <c r="G32" s="425"/>
      <c r="H32" s="425"/>
      <c r="I32" s="425"/>
      <c r="J32" s="425"/>
      <c r="K32" s="425"/>
      <c r="L32" s="425"/>
      <c r="M32" s="425"/>
      <c r="N32" s="425"/>
      <c r="O32" s="425"/>
      <c r="P32" s="425"/>
      <c r="Q32" s="425"/>
      <c r="R32" s="425"/>
      <c r="S32" s="914"/>
    </row>
    <row r="33" spans="1:19" ht="12.75" customHeight="1">
      <c r="A33" s="912"/>
      <c r="B33" s="426"/>
      <c r="C33" s="425"/>
      <c r="D33" s="425"/>
      <c r="E33" s="425"/>
      <c r="F33" s="425"/>
      <c r="G33" s="425"/>
      <c r="H33" s="425"/>
      <c r="I33" s="425"/>
      <c r="J33" s="425"/>
      <c r="K33" s="425"/>
      <c r="L33" s="425"/>
      <c r="M33" s="425"/>
      <c r="N33" s="425"/>
      <c r="O33" s="425"/>
      <c r="P33" s="425"/>
      <c r="Q33" s="425"/>
      <c r="R33" s="425"/>
      <c r="S33" s="914"/>
    </row>
    <row r="34" spans="1:19" ht="12.75" customHeight="1">
      <c r="A34" s="912"/>
      <c r="B34" s="917"/>
      <c r="C34" s="425"/>
      <c r="D34" s="425"/>
      <c r="E34" s="425"/>
      <c r="F34" s="425"/>
      <c r="G34" s="425"/>
      <c r="H34" s="425"/>
      <c r="I34" s="425"/>
      <c r="J34" s="425"/>
      <c r="K34" s="425"/>
      <c r="L34" s="425"/>
      <c r="M34" s="425"/>
      <c r="N34" s="425"/>
      <c r="O34" s="425"/>
      <c r="P34" s="425"/>
      <c r="Q34" s="425"/>
      <c r="R34" s="425"/>
      <c r="S34" s="914"/>
    </row>
    <row r="35" spans="1:19" ht="12.75" customHeight="1">
      <c r="A35" s="428"/>
      <c r="B35" s="428"/>
      <c r="C35" s="425"/>
      <c r="D35" s="425"/>
      <c r="E35" s="425"/>
      <c r="F35" s="425"/>
      <c r="G35" s="425"/>
      <c r="H35" s="425"/>
      <c r="I35" s="425"/>
      <c r="J35" s="425"/>
      <c r="K35" s="425"/>
      <c r="L35" s="425"/>
      <c r="M35" s="425"/>
      <c r="N35" s="425"/>
      <c r="O35" s="425"/>
      <c r="P35" s="425"/>
      <c r="Q35" s="425"/>
      <c r="R35" s="425"/>
      <c r="S35" s="914"/>
    </row>
    <row r="36" spans="1:19" ht="12.75" customHeight="1">
      <c r="A36" s="912"/>
      <c r="B36" s="429"/>
      <c r="C36" s="918"/>
      <c r="D36" s="918"/>
      <c r="E36" s="425"/>
      <c r="F36" s="425"/>
      <c r="G36" s="425"/>
      <c r="H36" s="425"/>
      <c r="I36" s="425"/>
      <c r="J36" s="425"/>
      <c r="K36" s="425"/>
      <c r="L36" s="425"/>
      <c r="M36" s="425"/>
      <c r="N36" s="425"/>
      <c r="O36" s="425"/>
      <c r="P36" s="425"/>
      <c r="Q36" s="425"/>
      <c r="R36" s="425"/>
      <c r="S36" s="913"/>
    </row>
    <row r="37" spans="1:19" ht="12.75" customHeight="1">
      <c r="A37" s="912"/>
      <c r="B37" s="429"/>
      <c r="C37" s="919"/>
      <c r="D37" s="919"/>
      <c r="E37" s="919"/>
      <c r="F37" s="919"/>
      <c r="G37" s="919"/>
      <c r="H37" s="425"/>
      <c r="I37" s="425"/>
      <c r="J37" s="425"/>
      <c r="K37" s="425"/>
      <c r="L37" s="425"/>
      <c r="M37" s="425"/>
      <c r="N37" s="425"/>
      <c r="O37" s="425"/>
      <c r="P37" s="425"/>
      <c r="Q37" s="425"/>
      <c r="R37" s="425"/>
      <c r="S37" s="913"/>
    </row>
    <row r="38" spans="1:19" ht="12.75" customHeight="1">
      <c r="A38" s="912"/>
      <c r="B38" s="425"/>
      <c r="C38" s="425"/>
      <c r="D38" s="425"/>
      <c r="E38" s="425"/>
      <c r="F38" s="425"/>
      <c r="G38" s="425"/>
      <c r="H38" s="425"/>
      <c r="I38" s="425"/>
      <c r="J38" s="425"/>
      <c r="K38" s="425"/>
      <c r="L38" s="425"/>
      <c r="M38" s="425"/>
      <c r="N38" s="425"/>
      <c r="O38" s="425"/>
      <c r="P38" s="425"/>
      <c r="Q38" s="425"/>
      <c r="R38" s="425"/>
      <c r="S38" s="913"/>
    </row>
    <row r="39" spans="1:19" ht="12.75" customHeight="1">
      <c r="A39" s="920"/>
      <c r="B39" s="1566"/>
      <c r="C39" s="1567"/>
      <c r="D39" s="1567"/>
      <c r="E39" s="1567"/>
      <c r="F39" s="1567"/>
      <c r="G39" s="1567"/>
      <c r="H39" s="1567"/>
      <c r="I39" s="1567"/>
      <c r="J39" s="1567"/>
      <c r="K39" s="1567"/>
      <c r="L39" s="1567"/>
      <c r="M39" s="1567"/>
      <c r="N39" s="1567"/>
      <c r="O39" s="1567"/>
      <c r="P39" s="1567"/>
      <c r="Q39" s="1567"/>
      <c r="R39" s="1567"/>
      <c r="S39" s="922"/>
    </row>
    <row r="40" spans="1:19" ht="12.75" customHeight="1">
      <c r="A40" s="912"/>
      <c r="B40" s="425"/>
      <c r="C40" s="425"/>
      <c r="D40" s="425"/>
      <c r="E40" s="425"/>
      <c r="F40" s="425"/>
      <c r="G40" s="425"/>
      <c r="H40" s="425"/>
      <c r="I40" s="425"/>
      <c r="J40" s="425"/>
      <c r="K40" s="425"/>
      <c r="L40" s="425"/>
      <c r="M40" s="425"/>
      <c r="N40" s="425"/>
      <c r="O40" s="425"/>
      <c r="P40" s="425"/>
      <c r="Q40" s="425"/>
      <c r="R40" s="425"/>
      <c r="S40" s="913"/>
    </row>
    <row r="41" spans="1:19" ht="12.75" customHeight="1">
      <c r="A41" s="912"/>
      <c r="B41" s="425"/>
      <c r="C41" s="425"/>
      <c r="D41" s="425"/>
      <c r="E41" s="425"/>
      <c r="F41" s="425"/>
      <c r="G41" s="425"/>
      <c r="H41" s="425"/>
      <c r="I41" s="425"/>
      <c r="J41" s="425"/>
      <c r="K41" s="425"/>
      <c r="L41" s="425"/>
      <c r="M41" s="425"/>
      <c r="N41" s="425"/>
      <c r="O41" s="425"/>
      <c r="P41" s="425"/>
      <c r="Q41" s="425"/>
      <c r="R41" s="425"/>
      <c r="S41" s="913"/>
    </row>
    <row r="42" spans="1:19" ht="12.75" customHeight="1">
      <c r="A42" s="912"/>
      <c r="B42" s="425"/>
      <c r="C42" s="425"/>
      <c r="D42" s="425"/>
      <c r="E42" s="425"/>
      <c r="F42" s="425"/>
      <c r="G42" s="425"/>
      <c r="H42" s="425"/>
      <c r="I42" s="425"/>
      <c r="J42" s="425"/>
      <c r="K42" s="425"/>
      <c r="L42" s="425"/>
      <c r="M42" s="425"/>
      <c r="N42" s="425"/>
      <c r="O42" s="425"/>
      <c r="P42" s="425"/>
      <c r="Q42" s="425"/>
      <c r="R42" s="425"/>
      <c r="S42" s="913"/>
    </row>
    <row r="43" spans="1:19" ht="12.75" customHeight="1">
      <c r="A43" s="912"/>
      <c r="B43" s="425"/>
      <c r="C43" s="425"/>
      <c r="D43" s="425"/>
      <c r="E43" s="425"/>
      <c r="F43" s="425"/>
      <c r="G43" s="425"/>
      <c r="H43" s="425"/>
      <c r="I43" s="425"/>
      <c r="J43" s="425"/>
      <c r="K43" s="425"/>
      <c r="L43" s="425"/>
      <c r="M43" s="425"/>
      <c r="N43" s="425"/>
      <c r="O43" s="425"/>
      <c r="P43" s="425"/>
      <c r="Q43" s="425"/>
      <c r="R43" s="425"/>
      <c r="S43" s="913"/>
    </row>
    <row r="44" spans="1:19" ht="12.75" customHeight="1">
      <c r="A44" s="912"/>
      <c r="B44" s="425"/>
      <c r="C44" s="425"/>
      <c r="D44" s="425"/>
      <c r="E44" s="425"/>
      <c r="F44" s="425"/>
      <c r="G44" s="425"/>
      <c r="H44" s="425"/>
      <c r="I44" s="425"/>
      <c r="J44" s="425"/>
      <c r="K44" s="425"/>
      <c r="L44" s="425"/>
      <c r="M44" s="425"/>
      <c r="N44" s="425"/>
      <c r="O44" s="425"/>
      <c r="P44" s="425"/>
      <c r="Q44" s="425"/>
      <c r="R44" s="425"/>
      <c r="S44" s="913"/>
    </row>
    <row r="45" spans="1:19" ht="12.75" customHeight="1">
      <c r="A45" s="912"/>
      <c r="B45" s="940" t="s">
        <v>926</v>
      </c>
      <c r="C45" s="941"/>
      <c r="D45" s="941"/>
      <c r="E45" s="916"/>
      <c r="F45" s="916"/>
      <c r="G45" s="916"/>
      <c r="H45" s="916"/>
      <c r="I45" s="916"/>
      <c r="J45" s="916"/>
      <c r="K45" s="425"/>
      <c r="L45" s="425"/>
      <c r="M45" s="425"/>
      <c r="N45" s="425"/>
      <c r="O45" s="425"/>
      <c r="P45" s="425"/>
      <c r="Q45" s="425"/>
      <c r="R45" s="425"/>
      <c r="S45" s="913"/>
    </row>
    <row r="46" spans="1:19" ht="12.75" customHeight="1">
      <c r="A46" s="912"/>
      <c r="B46" s="940" t="s">
        <v>927</v>
      </c>
      <c r="C46" s="941"/>
      <c r="D46" s="941"/>
      <c r="E46" s="941"/>
      <c r="F46" s="941"/>
      <c r="G46" s="941"/>
      <c r="H46" s="916"/>
      <c r="I46" s="916"/>
      <c r="J46" s="916"/>
      <c r="K46" s="425"/>
      <c r="L46" s="425"/>
      <c r="M46" s="425"/>
      <c r="N46" s="425"/>
      <c r="O46" s="425"/>
      <c r="P46" s="425"/>
      <c r="Q46" s="425"/>
      <c r="R46" s="425"/>
      <c r="S46" s="913"/>
    </row>
    <row r="47" spans="1:19">
      <c r="A47" s="912"/>
      <c r="B47" s="425"/>
      <c r="C47" s="425"/>
      <c r="D47" s="425"/>
      <c r="E47" s="425"/>
      <c r="F47" s="425"/>
      <c r="G47" s="425"/>
      <c r="H47" s="425"/>
      <c r="I47" s="425"/>
      <c r="J47" s="425"/>
      <c r="K47" s="425"/>
      <c r="L47" s="425"/>
      <c r="M47" s="425"/>
      <c r="N47" s="425"/>
      <c r="O47" s="425"/>
      <c r="P47" s="425"/>
      <c r="Q47" s="425"/>
      <c r="R47" s="425"/>
      <c r="S47" s="913"/>
    </row>
    <row r="48" spans="1:19" ht="12.75" customHeight="1">
      <c r="A48" s="912"/>
      <c r="B48" s="1566" t="s">
        <v>928</v>
      </c>
      <c r="C48" s="1567"/>
      <c r="D48" s="1567"/>
      <c r="E48" s="1567"/>
      <c r="F48" s="1567"/>
      <c r="G48" s="1567"/>
      <c r="H48" s="1567"/>
      <c r="I48" s="1567"/>
      <c r="J48" s="1567"/>
      <c r="K48" s="1567"/>
      <c r="L48" s="1567"/>
      <c r="M48" s="1567"/>
      <c r="N48" s="1567"/>
      <c r="O48" s="1567"/>
      <c r="P48" s="1567"/>
      <c r="Q48" s="1567"/>
      <c r="R48" s="1567"/>
      <c r="S48" s="913"/>
    </row>
    <row r="49" spans="1:19" ht="12.75" customHeight="1">
      <c r="A49" s="912"/>
      <c r="B49" s="918" t="s">
        <v>929</v>
      </c>
      <c r="C49" s="425"/>
      <c r="D49" s="425"/>
      <c r="E49" s="425"/>
      <c r="F49" s="425"/>
      <c r="G49" s="425"/>
      <c r="H49" s="425"/>
      <c r="I49" s="425"/>
      <c r="J49" s="425"/>
      <c r="K49" s="425"/>
      <c r="L49" s="425"/>
      <c r="M49" s="425"/>
      <c r="N49" s="425"/>
      <c r="O49" s="425"/>
      <c r="P49" s="425"/>
      <c r="Q49" s="425"/>
      <c r="R49" s="425"/>
      <c r="S49" s="913"/>
    </row>
    <row r="50" spans="1:19" ht="12.75" customHeight="1">
      <c r="A50" s="912"/>
      <c r="B50" s="425"/>
      <c r="C50" s="425"/>
      <c r="D50" s="425"/>
      <c r="E50" s="425"/>
      <c r="F50" s="425"/>
      <c r="G50" s="425"/>
      <c r="H50" s="425"/>
      <c r="I50" s="425"/>
      <c r="J50" s="425"/>
      <c r="K50" s="425"/>
      <c r="L50" s="425"/>
      <c r="M50" s="425"/>
      <c r="N50" s="425"/>
      <c r="O50" s="425"/>
      <c r="P50" s="425"/>
      <c r="Q50" s="425"/>
      <c r="R50" s="425"/>
      <c r="S50" s="914"/>
    </row>
    <row r="51" spans="1:19" ht="12.75" customHeight="1">
      <c r="A51" s="912"/>
      <c r="B51" s="425"/>
      <c r="C51" s="425"/>
      <c r="D51" s="425"/>
      <c r="E51" s="425"/>
      <c r="F51" s="425"/>
      <c r="G51" s="425"/>
      <c r="H51" s="425"/>
      <c r="I51" s="425"/>
      <c r="J51" s="425"/>
      <c r="K51" s="425"/>
      <c r="L51" s="425"/>
      <c r="M51" s="425"/>
      <c r="N51" s="425"/>
      <c r="O51" s="425"/>
      <c r="P51" s="425"/>
      <c r="Q51" s="425"/>
      <c r="R51" s="425"/>
      <c r="S51" s="914"/>
    </row>
    <row r="52" spans="1:19" ht="12.75" customHeight="1">
      <c r="A52" s="425"/>
      <c r="B52" s="425"/>
      <c r="C52" s="425"/>
      <c r="D52" s="425"/>
      <c r="E52" s="425"/>
      <c r="F52" s="425"/>
      <c r="G52" s="425"/>
      <c r="H52" s="425"/>
      <c r="I52" s="425"/>
      <c r="J52" s="425"/>
      <c r="K52" s="425"/>
      <c r="L52" s="425"/>
      <c r="M52" s="425"/>
      <c r="N52" s="425"/>
      <c r="O52" s="425"/>
      <c r="P52" s="425"/>
      <c r="Q52" s="425"/>
      <c r="R52" s="425"/>
      <c r="S52" s="914"/>
    </row>
    <row r="53" spans="1:19" ht="12.75" customHeight="1">
      <c r="A53" s="425"/>
      <c r="B53" s="425"/>
      <c r="C53" s="425"/>
      <c r="D53" s="425"/>
      <c r="E53" s="425"/>
      <c r="F53" s="425"/>
      <c r="G53" s="425"/>
      <c r="H53" s="425"/>
      <c r="I53" s="425"/>
      <c r="J53" s="425"/>
      <c r="K53" s="425"/>
      <c r="L53" s="425"/>
      <c r="M53" s="425"/>
      <c r="N53" s="425"/>
      <c r="O53" s="425"/>
      <c r="P53" s="425"/>
      <c r="Q53" s="425"/>
      <c r="R53" s="425"/>
      <c r="S53" s="914"/>
    </row>
    <row r="54" spans="1:19" ht="12.75" customHeight="1">
      <c r="A54" s="323"/>
      <c r="B54" s="323"/>
      <c r="C54" s="323"/>
      <c r="D54" s="323"/>
      <c r="E54" s="323"/>
      <c r="F54" s="323"/>
      <c r="G54" s="323"/>
      <c r="H54" s="323"/>
      <c r="I54" s="323"/>
      <c r="J54" s="323"/>
      <c r="K54" s="323"/>
      <c r="L54" s="323"/>
      <c r="M54" s="323"/>
      <c r="N54" s="323"/>
      <c r="O54" s="323"/>
      <c r="P54" s="323"/>
      <c r="Q54" s="323"/>
      <c r="R54" s="323"/>
      <c r="S54" s="1006"/>
    </row>
    <row r="55" spans="1:19" ht="12.75" customHeight="1">
      <c r="A55" s="322"/>
      <c r="B55" s="323"/>
      <c r="C55" s="323"/>
      <c r="D55" s="323"/>
      <c r="E55" s="323"/>
      <c r="F55" s="323"/>
      <c r="G55" s="323"/>
      <c r="H55" s="323"/>
      <c r="I55" s="323"/>
      <c r="J55" s="323"/>
      <c r="K55" s="323"/>
      <c r="L55" s="323"/>
      <c r="M55" s="323"/>
      <c r="N55" s="323"/>
      <c r="O55" s="323"/>
      <c r="P55" s="323"/>
      <c r="Q55" s="323"/>
      <c r="R55" s="990" t="s">
        <v>764</v>
      </c>
      <c r="S55" s="1006"/>
    </row>
    <row r="56" spans="1:19" ht="12.75" customHeight="1">
      <c r="A56" s="330"/>
      <c r="B56" s="331"/>
      <c r="C56" s="331"/>
      <c r="D56" s="331"/>
      <c r="E56" s="331"/>
      <c r="F56" s="331"/>
      <c r="G56" s="331"/>
      <c r="H56" s="331"/>
      <c r="I56" s="331"/>
      <c r="J56" s="331"/>
      <c r="K56" s="331"/>
      <c r="L56" s="331"/>
      <c r="M56" s="331"/>
      <c r="N56" s="331"/>
      <c r="O56" s="331"/>
      <c r="P56" s="331"/>
      <c r="Q56" s="331"/>
      <c r="R56" s="331"/>
      <c r="S56" s="1007"/>
    </row>
  </sheetData>
  <sheetProtection algorithmName="SHA-512" hashValue="2ptxzFbWIEalSOJ7ZD3ziQnWKPkYt/q8CACOJj7dTpHgX1etClEjyShDvqXk2OK2HijUw9un2L66UpVqv6vTbw==" saltValue="LzKWVFE7d//Z4Ti5S9BZzw==" spinCount="100000" sheet="1" scenarios="1" insertHyperlinks="0"/>
  <mergeCells count="3">
    <mergeCell ref="A1:S1"/>
    <mergeCell ref="B39:R39"/>
    <mergeCell ref="B48:R48"/>
  </mergeCells>
  <hyperlinks>
    <hyperlink ref="R55" location="'EV5 Acc. Stack Construction'!A1" display="BACK" xr:uid="{7E45D3C0-AF0C-48C0-8317-EA5C25D7F85C}"/>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C9F65-86D2-452B-9A99-2272B731A2E1}">
  <sheetPr codeName="Tabelle9">
    <pageSetUpPr fitToPage="1"/>
  </sheetPr>
  <dimension ref="A1:U56"/>
  <sheetViews>
    <sheetView showGridLines="0" view="pageBreakPreview" zoomScaleNormal="100" zoomScaleSheetLayoutView="100" workbookViewId="0">
      <selection sqref="A1:S1"/>
    </sheetView>
  </sheetViews>
  <sheetFormatPr baseColWidth="10" defaultColWidth="11.42578125" defaultRowHeight="12.75"/>
  <cols>
    <col min="1" max="27" width="5" style="123" customWidth="1"/>
    <col min="28" max="28" width="6.140625" style="123" customWidth="1"/>
    <col min="29" max="38" width="5" style="123" customWidth="1"/>
    <col min="39" max="16384" width="11.42578125" style="123"/>
  </cols>
  <sheetData>
    <row r="1" spans="1:21">
      <c r="A1" s="1563" t="s">
        <v>930</v>
      </c>
      <c r="B1" s="1563"/>
      <c r="C1" s="1563"/>
      <c r="D1" s="1563"/>
      <c r="E1" s="1563"/>
      <c r="F1" s="1563"/>
      <c r="G1" s="1563"/>
      <c r="H1" s="1563"/>
      <c r="I1" s="1563"/>
      <c r="J1" s="1563"/>
      <c r="K1" s="1563"/>
      <c r="L1" s="1563"/>
      <c r="M1" s="1563"/>
      <c r="N1" s="1563"/>
      <c r="O1" s="1563"/>
      <c r="P1" s="1563"/>
      <c r="Q1" s="1563"/>
      <c r="R1" s="1563"/>
      <c r="S1" s="1563"/>
    </row>
    <row r="2" spans="1:21">
      <c r="A2" s="909"/>
      <c r="B2" s="910"/>
      <c r="C2" s="910"/>
      <c r="D2" s="910"/>
      <c r="E2" s="910"/>
      <c r="F2" s="910"/>
      <c r="G2" s="910"/>
      <c r="H2" s="910"/>
      <c r="I2" s="910"/>
      <c r="J2" s="910"/>
      <c r="K2" s="910"/>
      <c r="L2" s="910"/>
      <c r="M2" s="910"/>
      <c r="N2" s="910"/>
      <c r="O2" s="910"/>
      <c r="P2" s="910"/>
      <c r="Q2" s="910"/>
      <c r="R2" s="910"/>
      <c r="S2" s="911"/>
      <c r="U2" s="194"/>
    </row>
    <row r="3" spans="1:21">
      <c r="A3" s="912"/>
      <c r="B3" s="927" t="s">
        <v>931</v>
      </c>
      <c r="C3" s="425"/>
      <c r="D3" s="425"/>
      <c r="E3" s="425"/>
      <c r="F3" s="425"/>
      <c r="G3" s="425"/>
      <c r="H3" s="425"/>
      <c r="I3" s="425"/>
      <c r="J3" s="425"/>
      <c r="K3" s="425"/>
      <c r="L3" s="425"/>
      <c r="M3" s="425"/>
      <c r="N3" s="425"/>
      <c r="O3" s="425"/>
      <c r="P3" s="425"/>
      <c r="Q3" s="425"/>
      <c r="R3" s="425"/>
      <c r="S3" s="913"/>
    </row>
    <row r="4" spans="1:21">
      <c r="A4" s="425"/>
      <c r="B4" s="916" t="s">
        <v>932</v>
      </c>
      <c r="C4" s="425"/>
      <c r="D4" s="425"/>
      <c r="E4" s="425"/>
      <c r="F4" s="425"/>
      <c r="G4" s="425"/>
      <c r="H4" s="425"/>
      <c r="I4" s="425"/>
      <c r="J4" s="425"/>
      <c r="K4" s="425"/>
      <c r="L4" s="425"/>
      <c r="M4" s="425"/>
      <c r="N4" s="425"/>
      <c r="O4" s="425"/>
      <c r="P4" s="425"/>
      <c r="Q4" s="425"/>
      <c r="R4" s="425"/>
      <c r="S4" s="913"/>
      <c r="U4" s="194"/>
    </row>
    <row r="5" spans="1:21">
      <c r="A5" s="912"/>
      <c r="B5" s="425" t="s">
        <v>933</v>
      </c>
      <c r="C5" s="425"/>
      <c r="D5" s="425"/>
      <c r="E5" s="425"/>
      <c r="F5" s="425"/>
      <c r="G5" s="425"/>
      <c r="H5" s="425"/>
      <c r="I5" s="425"/>
      <c r="J5" s="425"/>
      <c r="K5" s="425"/>
      <c r="L5" s="425"/>
      <c r="M5" s="425"/>
      <c r="N5" s="425"/>
      <c r="O5" s="425"/>
      <c r="P5" s="425"/>
      <c r="Q5" s="425"/>
      <c r="R5" s="425"/>
      <c r="S5" s="913"/>
    </row>
    <row r="6" spans="1:21">
      <c r="A6" s="912"/>
      <c r="B6" s="425" t="s">
        <v>934</v>
      </c>
      <c r="C6" s="425"/>
      <c r="D6" s="425"/>
      <c r="E6" s="425"/>
      <c r="F6" s="425"/>
      <c r="G6" s="425"/>
      <c r="H6" s="425"/>
      <c r="I6" s="425"/>
      <c r="J6" s="425"/>
      <c r="K6" s="425"/>
      <c r="L6" s="425"/>
      <c r="M6" s="425"/>
      <c r="N6" s="425"/>
      <c r="O6" s="425"/>
      <c r="P6" s="425"/>
      <c r="Q6" s="425"/>
      <c r="R6" s="425"/>
      <c r="S6" s="913"/>
    </row>
    <row r="7" spans="1:21">
      <c r="A7" s="912"/>
      <c r="B7" s="425" t="s">
        <v>935</v>
      </c>
      <c r="C7" s="425"/>
      <c r="D7" s="425"/>
      <c r="E7" s="425"/>
      <c r="F7" s="425"/>
      <c r="G7" s="425"/>
      <c r="H7" s="425"/>
      <c r="I7" s="425"/>
      <c r="J7" s="425"/>
      <c r="K7" s="425"/>
      <c r="L7" s="425"/>
      <c r="M7" s="425"/>
      <c r="N7" s="425"/>
      <c r="O7" s="425"/>
      <c r="P7" s="425"/>
      <c r="Q7" s="425"/>
      <c r="R7" s="425"/>
      <c r="S7" s="913"/>
    </row>
    <row r="8" spans="1:21">
      <c r="A8" s="912"/>
      <c r="B8" s="425" t="s">
        <v>936</v>
      </c>
      <c r="C8" s="425"/>
      <c r="D8" s="425"/>
      <c r="E8" s="425"/>
      <c r="F8" s="425"/>
      <c r="G8" s="425"/>
      <c r="H8" s="425"/>
      <c r="I8" s="425"/>
      <c r="J8" s="425"/>
      <c r="K8" s="425"/>
      <c r="L8" s="425"/>
      <c r="M8" s="425"/>
      <c r="N8" s="425"/>
      <c r="O8" s="425"/>
      <c r="P8" s="425"/>
      <c r="Q8" s="425"/>
      <c r="R8" s="425"/>
      <c r="S8" s="913"/>
    </row>
    <row r="9" spans="1:21">
      <c r="A9" s="912"/>
      <c r="B9" s="425"/>
      <c r="C9" s="425"/>
      <c r="D9" s="425"/>
      <c r="E9" s="425"/>
      <c r="F9" s="425"/>
      <c r="G9" s="425"/>
      <c r="H9" s="425"/>
      <c r="I9" s="425"/>
      <c r="J9" s="425"/>
      <c r="K9" s="425"/>
      <c r="L9" s="425"/>
      <c r="M9" s="425"/>
      <c r="N9" s="425"/>
      <c r="O9" s="425"/>
      <c r="P9" s="425"/>
      <c r="Q9" s="425"/>
      <c r="R9" s="425"/>
      <c r="S9" s="913"/>
    </row>
    <row r="10" spans="1:21" ht="13.15" customHeight="1">
      <c r="A10" s="912"/>
      <c r="B10" s="916" t="s">
        <v>937</v>
      </c>
      <c r="C10" s="425"/>
      <c r="D10" s="425"/>
      <c r="E10" s="425"/>
      <c r="F10" s="425"/>
      <c r="G10" s="425"/>
      <c r="H10" s="425"/>
      <c r="I10" s="425"/>
      <c r="J10" s="425"/>
      <c r="K10" s="425"/>
      <c r="L10" s="425"/>
      <c r="M10" s="425"/>
      <c r="N10" s="425"/>
      <c r="O10" s="425"/>
      <c r="P10" s="425"/>
      <c r="Q10" s="425"/>
      <c r="R10" s="425"/>
      <c r="S10" s="913"/>
    </row>
    <row r="11" spans="1:21">
      <c r="A11" s="912"/>
      <c r="B11" s="425" t="s">
        <v>938</v>
      </c>
      <c r="C11" s="425"/>
      <c r="D11" s="425"/>
      <c r="E11" s="425"/>
      <c r="F11" s="425"/>
      <c r="G11" s="425"/>
      <c r="H11" s="425"/>
      <c r="I11" s="425"/>
      <c r="J11" s="425"/>
      <c r="K11" s="425"/>
      <c r="L11" s="425"/>
      <c r="M11" s="425"/>
      <c r="N11" s="425"/>
      <c r="O11" s="425"/>
      <c r="P11" s="425"/>
      <c r="Q11" s="425"/>
      <c r="R11" s="425"/>
      <c r="S11" s="913"/>
    </row>
    <row r="12" spans="1:21">
      <c r="A12" s="912"/>
      <c r="B12" s="428" t="s">
        <v>939</v>
      </c>
      <c r="C12" s="425"/>
      <c r="D12" s="425"/>
      <c r="E12" s="425"/>
      <c r="F12" s="425"/>
      <c r="G12" s="425"/>
      <c r="H12" s="425"/>
      <c r="I12" s="425"/>
      <c r="J12" s="425"/>
      <c r="K12" s="425"/>
      <c r="L12" s="425"/>
      <c r="M12" s="425"/>
      <c r="N12" s="425"/>
      <c r="O12" s="425"/>
      <c r="P12" s="425"/>
      <c r="Q12" s="425"/>
      <c r="R12" s="425"/>
      <c r="S12" s="913"/>
    </row>
    <row r="13" spans="1:21">
      <c r="A13" s="912"/>
      <c r="B13" s="426"/>
      <c r="C13" s="425"/>
      <c r="D13" s="425"/>
      <c r="E13" s="425"/>
      <c r="F13" s="425"/>
      <c r="G13" s="425"/>
      <c r="H13" s="425"/>
      <c r="I13" s="425"/>
      <c r="J13" s="425"/>
      <c r="K13" s="425"/>
      <c r="L13" s="425"/>
      <c r="M13" s="425"/>
      <c r="N13" s="425"/>
      <c r="O13" s="425"/>
      <c r="P13" s="425"/>
      <c r="Q13" s="425"/>
      <c r="R13" s="425"/>
      <c r="S13" s="913"/>
    </row>
    <row r="14" spans="1:21">
      <c r="A14" s="912"/>
      <c r="B14" s="928" t="s">
        <v>940</v>
      </c>
      <c r="C14" s="425"/>
      <c r="D14" s="425"/>
      <c r="E14" s="425"/>
      <c r="F14" s="425"/>
      <c r="G14" s="425"/>
      <c r="H14" s="425"/>
      <c r="I14" s="425"/>
      <c r="J14" s="425"/>
      <c r="K14" s="425"/>
      <c r="L14" s="425"/>
      <c r="M14" s="425"/>
      <c r="N14" s="425"/>
      <c r="O14" s="425"/>
      <c r="P14" s="425"/>
      <c r="Q14" s="425"/>
      <c r="R14" s="425"/>
      <c r="S14" s="913"/>
    </row>
    <row r="15" spans="1:21">
      <c r="A15" s="912"/>
      <c r="B15" s="929" t="s">
        <v>941</v>
      </c>
      <c r="C15" s="425"/>
      <c r="D15" s="425"/>
      <c r="E15" s="425"/>
      <c r="F15" s="425"/>
      <c r="G15" s="425"/>
      <c r="H15" s="425"/>
      <c r="I15" s="425"/>
      <c r="J15" s="425"/>
      <c r="K15" s="425"/>
      <c r="L15" s="425"/>
      <c r="M15" s="425"/>
      <c r="N15" s="425"/>
      <c r="O15" s="425"/>
      <c r="P15" s="425"/>
      <c r="Q15" s="425"/>
      <c r="R15" s="425"/>
      <c r="S15" s="913"/>
    </row>
    <row r="16" spans="1:21" ht="12.75" customHeight="1">
      <c r="A16" s="912"/>
      <c r="B16" s="428" t="s">
        <v>942</v>
      </c>
      <c r="C16" s="425"/>
      <c r="D16" s="425"/>
      <c r="E16" s="425"/>
      <c r="F16" s="425"/>
      <c r="G16" s="425"/>
      <c r="H16" s="425"/>
      <c r="I16" s="425"/>
      <c r="J16" s="425"/>
      <c r="K16" s="425"/>
      <c r="L16" s="425"/>
      <c r="M16" s="425"/>
      <c r="N16" s="425"/>
      <c r="O16" s="425"/>
      <c r="P16" s="425"/>
      <c r="Q16" s="425"/>
      <c r="R16" s="425"/>
      <c r="S16" s="913"/>
    </row>
    <row r="17" spans="1:19">
      <c r="A17" s="912"/>
      <c r="B17" s="427" t="s">
        <v>943</v>
      </c>
      <c r="C17" s="425"/>
      <c r="D17" s="425"/>
      <c r="E17" s="425"/>
      <c r="F17" s="425"/>
      <c r="G17" s="425"/>
      <c r="H17" s="425"/>
      <c r="I17" s="425"/>
      <c r="J17" s="425"/>
      <c r="K17" s="425"/>
      <c r="L17" s="425"/>
      <c r="M17" s="425"/>
      <c r="N17" s="425"/>
      <c r="O17" s="425"/>
      <c r="P17" s="425"/>
      <c r="Q17" s="425"/>
      <c r="R17" s="425"/>
      <c r="S17" s="913"/>
    </row>
    <row r="18" spans="1:19">
      <c r="A18" s="912"/>
      <c r="B18" s="425" t="s">
        <v>944</v>
      </c>
      <c r="C18" s="425"/>
      <c r="D18" s="425"/>
      <c r="E18" s="425"/>
      <c r="F18" s="425"/>
      <c r="G18" s="425"/>
      <c r="H18" s="425"/>
      <c r="I18" s="425"/>
      <c r="J18" s="425"/>
      <c r="K18" s="425"/>
      <c r="L18" s="425"/>
      <c r="M18" s="425"/>
      <c r="N18" s="425"/>
      <c r="O18" s="425"/>
      <c r="P18" s="425"/>
      <c r="Q18" s="425"/>
      <c r="R18" s="425"/>
      <c r="S18" s="913"/>
    </row>
    <row r="19" spans="1:19">
      <c r="A19" s="912"/>
      <c r="B19" s="425"/>
      <c r="C19" s="425"/>
      <c r="D19" s="425"/>
      <c r="E19" s="425"/>
      <c r="F19" s="425"/>
      <c r="G19" s="425"/>
      <c r="H19" s="425"/>
      <c r="I19" s="425"/>
      <c r="J19" s="425"/>
      <c r="K19" s="425"/>
      <c r="L19" s="425"/>
      <c r="M19" s="425"/>
      <c r="N19" s="425"/>
      <c r="O19" s="425"/>
      <c r="P19" s="425"/>
      <c r="Q19" s="425"/>
      <c r="R19" s="425"/>
      <c r="S19" s="913"/>
    </row>
    <row r="20" spans="1:19">
      <c r="A20" s="912"/>
      <c r="B20" s="425"/>
      <c r="C20" s="425"/>
      <c r="D20" s="425"/>
      <c r="E20" s="425"/>
      <c r="F20" s="425"/>
      <c r="G20" s="425"/>
      <c r="H20" s="425"/>
      <c r="I20" s="425"/>
      <c r="J20" s="425"/>
      <c r="K20" s="425"/>
      <c r="L20" s="425"/>
      <c r="M20" s="425"/>
      <c r="N20" s="425"/>
      <c r="O20" s="425"/>
      <c r="P20" s="425"/>
      <c r="Q20" s="425"/>
      <c r="R20" s="425"/>
      <c r="S20" s="913"/>
    </row>
    <row r="21" spans="1:19">
      <c r="A21" s="912"/>
      <c r="B21" s="428"/>
      <c r="C21" s="425"/>
      <c r="D21" s="425"/>
      <c r="E21" s="425"/>
      <c r="F21" s="425"/>
      <c r="G21" s="425"/>
      <c r="H21" s="425"/>
      <c r="I21" s="425"/>
      <c r="J21" s="425"/>
      <c r="K21" s="425"/>
      <c r="L21" s="425"/>
      <c r="M21" s="425"/>
      <c r="N21" s="425"/>
      <c r="O21" s="425"/>
      <c r="P21" s="425"/>
      <c r="Q21" s="425"/>
      <c r="R21" s="425"/>
      <c r="S21" s="913"/>
    </row>
    <row r="22" spans="1:19">
      <c r="A22" s="912"/>
      <c r="B22" s="426"/>
      <c r="C22" s="425"/>
      <c r="D22" s="425"/>
      <c r="E22" s="425"/>
      <c r="F22" s="425"/>
      <c r="G22" s="425"/>
      <c r="H22" s="425"/>
      <c r="I22" s="425"/>
      <c r="J22" s="425"/>
      <c r="K22" s="425"/>
      <c r="L22" s="425"/>
      <c r="M22" s="425"/>
      <c r="N22" s="425"/>
      <c r="O22" s="425"/>
      <c r="P22" s="425"/>
      <c r="Q22" s="425"/>
      <c r="R22" s="425"/>
      <c r="S22" s="913"/>
    </row>
    <row r="23" spans="1:19">
      <c r="A23" s="428"/>
      <c r="B23" s="428"/>
      <c r="C23" s="425"/>
      <c r="D23" s="425"/>
      <c r="E23" s="425"/>
      <c r="F23" s="425"/>
      <c r="G23" s="425"/>
      <c r="H23" s="425"/>
      <c r="I23" s="425"/>
      <c r="J23" s="425"/>
      <c r="K23" s="425"/>
      <c r="L23" s="425"/>
      <c r="M23" s="425"/>
      <c r="N23" s="425"/>
      <c r="O23" s="425"/>
      <c r="P23" s="425"/>
      <c r="Q23" s="425"/>
      <c r="R23" s="425"/>
      <c r="S23" s="914"/>
    </row>
    <row r="24" spans="1:19">
      <c r="A24" s="428"/>
      <c r="B24" s="428"/>
      <c r="C24" s="425"/>
      <c r="D24" s="425"/>
      <c r="E24" s="425"/>
      <c r="F24" s="425"/>
      <c r="G24" s="425"/>
      <c r="H24" s="425"/>
      <c r="I24" s="425"/>
      <c r="J24" s="425"/>
      <c r="K24" s="425"/>
      <c r="L24" s="425"/>
      <c r="M24" s="425"/>
      <c r="N24" s="425"/>
      <c r="O24" s="425"/>
      <c r="P24" s="425"/>
      <c r="Q24" s="425"/>
      <c r="R24" s="425"/>
      <c r="S24" s="914"/>
    </row>
    <row r="25" spans="1:19">
      <c r="A25" s="428"/>
      <c r="B25" s="428"/>
      <c r="C25" s="428"/>
      <c r="D25" s="428"/>
      <c r="E25" s="428"/>
      <c r="F25" s="428"/>
      <c r="G25" s="428"/>
      <c r="H25" s="428"/>
      <c r="I25" s="428"/>
      <c r="J25" s="428"/>
      <c r="K25" s="428"/>
      <c r="L25" s="428"/>
      <c r="M25" s="428"/>
      <c r="N25" s="428"/>
      <c r="O25" s="428"/>
      <c r="P25" s="428"/>
      <c r="Q25" s="428"/>
      <c r="R25" s="428"/>
      <c r="S25" s="915"/>
    </row>
    <row r="26" spans="1:19">
      <c r="A26" s="428"/>
      <c r="B26" s="428"/>
      <c r="C26" s="428"/>
      <c r="D26" s="428"/>
      <c r="E26" s="428"/>
      <c r="F26" s="428"/>
      <c r="G26" s="428"/>
      <c r="H26" s="428"/>
      <c r="I26" s="428"/>
      <c r="J26" s="428"/>
      <c r="K26" s="428"/>
      <c r="L26" s="428"/>
      <c r="M26" s="428"/>
      <c r="N26" s="428"/>
      <c r="O26" s="428"/>
      <c r="P26" s="428"/>
      <c r="Q26" s="428"/>
      <c r="R26" s="428"/>
      <c r="S26" s="915"/>
    </row>
    <row r="27" spans="1:19">
      <c r="A27" s="428"/>
      <c r="B27" s="428"/>
      <c r="C27" s="428"/>
      <c r="D27" s="428"/>
      <c r="E27" s="428"/>
      <c r="F27" s="428"/>
      <c r="G27" s="428"/>
      <c r="H27" s="428"/>
      <c r="I27" s="428"/>
      <c r="J27" s="428"/>
      <c r="K27" s="428"/>
      <c r="L27" s="428"/>
      <c r="M27" s="428"/>
      <c r="N27" s="428"/>
      <c r="O27" s="428"/>
      <c r="P27" s="428"/>
      <c r="Q27" s="428"/>
      <c r="R27" s="428"/>
      <c r="S27" s="915"/>
    </row>
    <row r="28" spans="1:19">
      <c r="A28" s="428"/>
      <c r="B28" s="428"/>
      <c r="C28" s="428"/>
      <c r="D28" s="428"/>
      <c r="E28" s="428"/>
      <c r="F28" s="428"/>
      <c r="G28" s="428"/>
      <c r="H28" s="428"/>
      <c r="I28" s="428"/>
      <c r="J28" s="428"/>
      <c r="K28" s="428"/>
      <c r="L28" s="428"/>
      <c r="M28" s="428"/>
      <c r="N28" s="428"/>
      <c r="O28" s="428"/>
      <c r="P28" s="428"/>
      <c r="Q28" s="428"/>
      <c r="R28" s="428"/>
      <c r="S28" s="915"/>
    </row>
    <row r="29" spans="1:19">
      <c r="A29" s="428"/>
      <c r="B29" s="428"/>
      <c r="C29" s="428"/>
      <c r="D29" s="428"/>
      <c r="E29" s="428"/>
      <c r="F29" s="428"/>
      <c r="G29" s="428"/>
      <c r="H29" s="428"/>
      <c r="I29" s="428"/>
      <c r="J29" s="428"/>
      <c r="K29" s="428"/>
      <c r="L29" s="428"/>
      <c r="M29" s="428"/>
      <c r="N29" s="428"/>
      <c r="O29" s="428"/>
      <c r="P29" s="428"/>
      <c r="Q29" s="428"/>
      <c r="R29" s="428"/>
      <c r="S29" s="915"/>
    </row>
    <row r="30" spans="1:19">
      <c r="A30" s="428"/>
      <c r="B30" s="428"/>
      <c r="C30" s="428"/>
      <c r="D30" s="428"/>
      <c r="E30" s="428"/>
      <c r="F30" s="428"/>
      <c r="G30" s="428"/>
      <c r="H30" s="428"/>
      <c r="I30" s="428"/>
      <c r="J30" s="428"/>
      <c r="K30" s="428"/>
      <c r="L30" s="428"/>
      <c r="M30" s="428"/>
      <c r="N30" s="428"/>
      <c r="O30" s="428"/>
      <c r="P30" s="428"/>
      <c r="Q30" s="428"/>
      <c r="R30" s="428"/>
      <c r="S30" s="915"/>
    </row>
    <row r="31" spans="1:19">
      <c r="A31" s="912"/>
      <c r="B31" s="916"/>
      <c r="C31" s="916"/>
      <c r="D31" s="916"/>
      <c r="E31" s="916"/>
      <c r="F31" s="916"/>
      <c r="G31" s="916"/>
      <c r="H31" s="916"/>
      <c r="I31" s="916"/>
      <c r="J31" s="916"/>
      <c r="K31" s="916"/>
      <c r="L31" s="916"/>
      <c r="M31" s="916"/>
      <c r="N31" s="916"/>
      <c r="O31" s="916"/>
      <c r="P31" s="425"/>
      <c r="Q31" s="425"/>
      <c r="R31" s="425"/>
      <c r="S31" s="914"/>
    </row>
    <row r="32" spans="1:19">
      <c r="A32" s="912"/>
      <c r="B32" s="425"/>
      <c r="C32" s="425"/>
      <c r="D32" s="425"/>
      <c r="E32" s="425"/>
      <c r="F32" s="425"/>
      <c r="G32" s="425"/>
      <c r="H32" s="425"/>
      <c r="I32" s="425"/>
      <c r="J32" s="425"/>
      <c r="K32" s="425"/>
      <c r="L32" s="425"/>
      <c r="M32" s="425"/>
      <c r="N32" s="425"/>
      <c r="O32" s="425"/>
      <c r="P32" s="425"/>
      <c r="Q32" s="425"/>
      <c r="R32" s="425"/>
      <c r="S32" s="914"/>
    </row>
    <row r="33" spans="1:19">
      <c r="A33" s="912"/>
      <c r="B33" s="426"/>
      <c r="C33" s="425"/>
      <c r="D33" s="425"/>
      <c r="E33" s="425"/>
      <c r="F33" s="425"/>
      <c r="G33" s="425"/>
      <c r="H33" s="425"/>
      <c r="I33" s="425"/>
      <c r="J33" s="425"/>
      <c r="K33" s="425"/>
      <c r="L33" s="425"/>
      <c r="M33" s="425"/>
      <c r="N33" s="425"/>
      <c r="O33" s="425"/>
      <c r="P33" s="425"/>
      <c r="Q33" s="425"/>
      <c r="R33" s="425"/>
      <c r="S33" s="914"/>
    </row>
    <row r="34" spans="1:19">
      <c r="A34" s="912"/>
      <c r="B34" s="917"/>
      <c r="C34" s="425"/>
      <c r="D34" s="425"/>
      <c r="E34" s="425"/>
      <c r="F34" s="425"/>
      <c r="G34" s="425"/>
      <c r="H34" s="425"/>
      <c r="I34" s="425"/>
      <c r="J34" s="425"/>
      <c r="K34" s="425"/>
      <c r="L34" s="425"/>
      <c r="M34" s="425"/>
      <c r="N34" s="425"/>
      <c r="O34" s="425"/>
      <c r="P34" s="425"/>
      <c r="Q34" s="425"/>
      <c r="R34" s="425"/>
      <c r="S34" s="914"/>
    </row>
    <row r="35" spans="1:19">
      <c r="A35" s="428"/>
      <c r="B35" s="428"/>
      <c r="C35" s="425"/>
      <c r="D35" s="425"/>
      <c r="E35" s="425"/>
      <c r="F35" s="425"/>
      <c r="G35" s="425"/>
      <c r="H35" s="425"/>
      <c r="I35" s="425"/>
      <c r="J35" s="425"/>
      <c r="K35" s="425"/>
      <c r="L35" s="425"/>
      <c r="M35" s="425"/>
      <c r="N35" s="425"/>
      <c r="O35" s="425"/>
      <c r="P35" s="425"/>
      <c r="Q35" s="425"/>
      <c r="R35" s="425"/>
      <c r="S35" s="914"/>
    </row>
    <row r="36" spans="1:19">
      <c r="A36" s="912"/>
      <c r="B36" s="921"/>
      <c r="C36" s="918"/>
      <c r="D36" s="918"/>
      <c r="E36" s="425"/>
      <c r="F36" s="425"/>
      <c r="G36" s="425"/>
      <c r="H36" s="425"/>
      <c r="I36" s="425"/>
      <c r="J36" s="425"/>
      <c r="K36" s="425"/>
      <c r="L36" s="425"/>
      <c r="M36" s="425"/>
      <c r="N36" s="425"/>
      <c r="O36" s="425"/>
      <c r="P36" s="425"/>
      <c r="Q36" s="425"/>
      <c r="R36" s="425"/>
      <c r="S36" s="914"/>
    </row>
    <row r="37" spans="1:19">
      <c r="A37" s="912"/>
      <c r="B37" s="921"/>
      <c r="C37" s="918"/>
      <c r="D37" s="918"/>
      <c r="E37" s="918"/>
      <c r="F37" s="918"/>
      <c r="G37" s="918"/>
      <c r="H37" s="425"/>
      <c r="I37" s="425"/>
      <c r="J37" s="425"/>
      <c r="K37" s="425"/>
      <c r="L37" s="425"/>
      <c r="M37" s="425"/>
      <c r="N37" s="425"/>
      <c r="O37" s="425"/>
      <c r="P37" s="425"/>
      <c r="Q37" s="425"/>
      <c r="R37" s="425"/>
      <c r="S37" s="914"/>
    </row>
    <row r="38" spans="1:19">
      <c r="A38" s="912"/>
      <c r="B38" s="425"/>
      <c r="C38" s="425"/>
      <c r="D38" s="425"/>
      <c r="E38" s="425"/>
      <c r="F38" s="425"/>
      <c r="G38" s="425"/>
      <c r="H38" s="425"/>
      <c r="I38" s="425"/>
      <c r="J38" s="425"/>
      <c r="K38" s="425"/>
      <c r="L38" s="425"/>
      <c r="M38" s="425"/>
      <c r="N38" s="425"/>
      <c r="O38" s="425"/>
      <c r="P38" s="425"/>
      <c r="Q38" s="425"/>
      <c r="R38" s="425"/>
      <c r="S38" s="913"/>
    </row>
    <row r="39" spans="1:19" ht="12.75" customHeight="1">
      <c r="A39" s="925"/>
      <c r="B39" s="1566"/>
      <c r="C39" s="1567"/>
      <c r="D39" s="1567"/>
      <c r="E39" s="1567"/>
      <c r="F39" s="1567"/>
      <c r="G39" s="1567"/>
      <c r="H39" s="1567"/>
      <c r="I39" s="1567"/>
      <c r="J39" s="1567"/>
      <c r="K39" s="1567"/>
      <c r="L39" s="1567"/>
      <c r="M39" s="1567"/>
      <c r="N39" s="1567"/>
      <c r="O39" s="1567"/>
      <c r="P39" s="1567"/>
      <c r="Q39" s="1567"/>
      <c r="R39" s="1567"/>
      <c r="S39" s="913"/>
    </row>
    <row r="40" spans="1:19">
      <c r="A40" s="912"/>
      <c r="B40" s="425"/>
      <c r="C40" s="425"/>
      <c r="D40" s="425"/>
      <c r="E40" s="425"/>
      <c r="F40" s="425"/>
      <c r="G40" s="425"/>
      <c r="H40" s="425"/>
      <c r="I40" s="425"/>
      <c r="J40" s="425"/>
      <c r="K40" s="425"/>
      <c r="L40" s="425"/>
      <c r="M40" s="425"/>
      <c r="N40" s="425"/>
      <c r="O40" s="425"/>
      <c r="P40" s="425"/>
      <c r="Q40" s="425"/>
      <c r="R40" s="425"/>
      <c r="S40" s="913"/>
    </row>
    <row r="41" spans="1:19">
      <c r="A41" s="912"/>
      <c r="B41" s="425"/>
      <c r="C41" s="425"/>
      <c r="D41" s="425"/>
      <c r="E41" s="425"/>
      <c r="F41" s="425"/>
      <c r="G41" s="425"/>
      <c r="H41" s="425"/>
      <c r="I41" s="425"/>
      <c r="J41" s="425"/>
      <c r="K41" s="425"/>
      <c r="L41" s="425"/>
      <c r="M41" s="425"/>
      <c r="N41" s="425"/>
      <c r="O41" s="425"/>
      <c r="P41" s="425"/>
      <c r="Q41" s="425"/>
      <c r="R41" s="425"/>
      <c r="S41" s="913"/>
    </row>
    <row r="42" spans="1:19">
      <c r="A42" s="912"/>
      <c r="B42" s="425"/>
      <c r="C42" s="425"/>
      <c r="D42" s="425"/>
      <c r="E42" s="425"/>
      <c r="F42" s="425"/>
      <c r="G42" s="425"/>
      <c r="H42" s="425"/>
      <c r="I42" s="425"/>
      <c r="J42" s="425"/>
      <c r="K42" s="425"/>
      <c r="L42" s="425"/>
      <c r="M42" s="425"/>
      <c r="N42" s="425"/>
      <c r="O42" s="425"/>
      <c r="P42" s="425"/>
      <c r="Q42" s="425"/>
      <c r="R42" s="425"/>
      <c r="S42" s="913"/>
    </row>
    <row r="43" spans="1:19">
      <c r="A43" s="912"/>
      <c r="B43" s="425"/>
      <c r="C43" s="425"/>
      <c r="D43" s="425"/>
      <c r="E43" s="425"/>
      <c r="F43" s="425"/>
      <c r="G43" s="425"/>
      <c r="H43" s="425"/>
      <c r="I43" s="425"/>
      <c r="J43" s="425"/>
      <c r="K43" s="425"/>
      <c r="L43" s="425"/>
      <c r="M43" s="425"/>
      <c r="N43" s="425"/>
      <c r="O43" s="425"/>
      <c r="P43" s="425"/>
      <c r="Q43" s="425"/>
      <c r="R43" s="425"/>
      <c r="S43" s="913"/>
    </row>
    <row r="44" spans="1:19">
      <c r="A44" s="912"/>
      <c r="B44" s="425"/>
      <c r="C44" s="425"/>
      <c r="D44" s="425"/>
      <c r="E44" s="425"/>
      <c r="F44" s="425"/>
      <c r="G44" s="425"/>
      <c r="H44" s="425"/>
      <c r="I44" s="425"/>
      <c r="J44" s="425"/>
      <c r="K44" s="425"/>
      <c r="L44" s="425"/>
      <c r="M44" s="425"/>
      <c r="N44" s="425"/>
      <c r="O44" s="425"/>
      <c r="P44" s="425"/>
      <c r="Q44" s="425"/>
      <c r="R44" s="425"/>
      <c r="S44" s="913"/>
    </row>
    <row r="45" spans="1:19">
      <c r="A45" s="912"/>
      <c r="B45" s="425"/>
      <c r="C45" s="425"/>
      <c r="D45" s="425"/>
      <c r="E45" s="425"/>
      <c r="F45" s="425"/>
      <c r="G45" s="425"/>
      <c r="H45" s="425"/>
      <c r="I45" s="425"/>
      <c r="J45" s="425"/>
      <c r="K45" s="425"/>
      <c r="L45" s="425"/>
      <c r="M45" s="425"/>
      <c r="N45" s="425"/>
      <c r="O45" s="425"/>
      <c r="P45" s="425"/>
      <c r="Q45" s="425"/>
      <c r="R45" s="425"/>
      <c r="S45" s="913"/>
    </row>
    <row r="46" spans="1:19">
      <c r="A46" s="912"/>
      <c r="B46" s="425"/>
      <c r="C46" s="425"/>
      <c r="D46" s="425"/>
      <c r="E46" s="425"/>
      <c r="F46" s="425"/>
      <c r="G46" s="425"/>
      <c r="H46" s="425"/>
      <c r="I46" s="425"/>
      <c r="J46" s="425"/>
      <c r="K46" s="425"/>
      <c r="L46" s="425"/>
      <c r="M46" s="425"/>
      <c r="N46" s="425"/>
      <c r="O46" s="425"/>
      <c r="P46" s="425"/>
      <c r="Q46" s="425"/>
      <c r="R46" s="425"/>
      <c r="S46" s="913"/>
    </row>
    <row r="47" spans="1:19">
      <c r="A47" s="912"/>
      <c r="B47" s="425"/>
      <c r="C47" s="425"/>
      <c r="D47" s="425"/>
      <c r="E47" s="425"/>
      <c r="F47" s="425"/>
      <c r="G47" s="425"/>
      <c r="H47" s="425"/>
      <c r="I47" s="425"/>
      <c r="J47" s="425"/>
      <c r="K47" s="425"/>
      <c r="L47" s="425"/>
      <c r="M47" s="425"/>
      <c r="N47" s="425"/>
      <c r="O47" s="425"/>
      <c r="P47" s="425"/>
      <c r="Q47" s="425"/>
      <c r="R47" s="425"/>
      <c r="S47" s="913"/>
    </row>
    <row r="48" spans="1:19">
      <c r="A48" s="912"/>
      <c r="B48" s="425"/>
      <c r="C48" s="425"/>
      <c r="D48" s="425"/>
      <c r="E48" s="425"/>
      <c r="F48" s="425"/>
      <c r="G48" s="425"/>
      <c r="H48" s="425"/>
      <c r="I48" s="425"/>
      <c r="J48" s="425"/>
      <c r="K48" s="425"/>
      <c r="L48" s="425"/>
      <c r="M48" s="425"/>
      <c r="N48" s="425"/>
      <c r="O48" s="425"/>
      <c r="P48" s="425"/>
      <c r="Q48" s="425"/>
      <c r="R48" s="425"/>
      <c r="S48" s="913"/>
    </row>
    <row r="49" spans="1:19">
      <c r="A49" s="912"/>
      <c r="B49" s="425"/>
      <c r="C49" s="425"/>
      <c r="D49" s="425"/>
      <c r="E49" s="425"/>
      <c r="F49" s="425"/>
      <c r="G49" s="425"/>
      <c r="H49" s="425"/>
      <c r="I49" s="425"/>
      <c r="J49" s="425"/>
      <c r="K49" s="425"/>
      <c r="L49" s="425"/>
      <c r="M49" s="425"/>
      <c r="N49" s="425"/>
      <c r="O49" s="425"/>
      <c r="P49" s="425"/>
      <c r="Q49" s="425"/>
      <c r="R49" s="425"/>
      <c r="S49" s="913"/>
    </row>
    <row r="50" spans="1:19">
      <c r="A50" s="912"/>
      <c r="B50" s="425"/>
      <c r="C50" s="425"/>
      <c r="D50" s="425"/>
      <c r="E50" s="425"/>
      <c r="F50" s="425"/>
      <c r="G50" s="425"/>
      <c r="H50" s="425"/>
      <c r="I50" s="425"/>
      <c r="J50" s="425"/>
      <c r="K50" s="425"/>
      <c r="L50" s="425"/>
      <c r="M50" s="425"/>
      <c r="N50" s="425"/>
      <c r="O50" s="425"/>
      <c r="P50" s="425"/>
      <c r="Q50" s="425"/>
      <c r="R50" s="425"/>
      <c r="S50" s="913"/>
    </row>
    <row r="51" spans="1:19">
      <c r="A51" s="912"/>
      <c r="B51" s="425"/>
      <c r="C51" s="425"/>
      <c r="D51" s="425"/>
      <c r="E51" s="425"/>
      <c r="F51" s="425"/>
      <c r="G51" s="425"/>
      <c r="H51" s="425"/>
      <c r="I51" s="425"/>
      <c r="J51" s="425"/>
      <c r="K51" s="425"/>
      <c r="L51" s="425"/>
      <c r="M51" s="425"/>
      <c r="N51" s="425"/>
      <c r="O51" s="425"/>
      <c r="P51" s="425"/>
      <c r="Q51" s="425"/>
      <c r="R51" s="425"/>
      <c r="S51" s="913"/>
    </row>
    <row r="52" spans="1:19">
      <c r="A52" s="425"/>
      <c r="B52" s="425"/>
      <c r="C52" s="425"/>
      <c r="D52" s="425"/>
      <c r="E52" s="425"/>
      <c r="F52" s="425"/>
      <c r="G52" s="425"/>
      <c r="H52" s="425"/>
      <c r="I52" s="425"/>
      <c r="J52" s="425"/>
      <c r="K52" s="425"/>
      <c r="L52" s="425"/>
      <c r="M52" s="425"/>
      <c r="N52" s="425"/>
      <c r="O52" s="425"/>
      <c r="P52" s="425"/>
      <c r="Q52" s="425"/>
      <c r="R52" s="425"/>
      <c r="S52" s="425"/>
    </row>
    <row r="53" spans="1:19">
      <c r="A53" s="425"/>
      <c r="B53" s="425"/>
      <c r="C53" s="425"/>
      <c r="D53" s="425"/>
      <c r="E53" s="425"/>
      <c r="F53" s="425"/>
      <c r="G53" s="425"/>
      <c r="H53" s="425"/>
      <c r="I53" s="425"/>
      <c r="J53" s="425"/>
      <c r="K53" s="425"/>
      <c r="L53" s="425"/>
      <c r="M53" s="425"/>
      <c r="N53" s="425"/>
      <c r="O53" s="425"/>
      <c r="P53" s="425"/>
      <c r="Q53" s="425"/>
      <c r="R53" s="425"/>
      <c r="S53" s="425"/>
    </row>
    <row r="54" spans="1:19">
      <c r="A54" s="323"/>
      <c r="B54" s="323"/>
      <c r="C54" s="323"/>
      <c r="D54" s="323"/>
      <c r="E54" s="323"/>
      <c r="F54" s="323"/>
      <c r="G54" s="323"/>
      <c r="H54" s="323"/>
      <c r="I54" s="323"/>
      <c r="J54" s="323"/>
      <c r="K54" s="323"/>
      <c r="L54" s="323"/>
      <c r="M54" s="323"/>
      <c r="N54" s="323"/>
      <c r="O54" s="323"/>
      <c r="P54" s="323"/>
      <c r="Q54" s="323"/>
      <c r="R54" s="323"/>
      <c r="S54" s="323"/>
    </row>
    <row r="55" spans="1:19">
      <c r="A55" s="322"/>
      <c r="B55" s="323"/>
      <c r="C55" s="323"/>
      <c r="D55" s="323"/>
      <c r="E55" s="323"/>
      <c r="F55" s="323"/>
      <c r="G55" s="323"/>
      <c r="H55" s="323"/>
      <c r="I55" s="323"/>
      <c r="J55" s="323"/>
      <c r="K55" s="323"/>
      <c r="L55" s="323"/>
      <c r="M55" s="323"/>
      <c r="N55" s="323"/>
      <c r="O55" s="323"/>
      <c r="P55" s="323"/>
      <c r="Q55" s="323"/>
      <c r="R55" s="923" t="s">
        <v>764</v>
      </c>
      <c r="S55" s="323"/>
    </row>
    <row r="56" spans="1:19">
      <c r="A56" s="330"/>
      <c r="B56" s="331"/>
      <c r="C56" s="331"/>
      <c r="D56" s="331"/>
      <c r="E56" s="331"/>
      <c r="F56" s="331"/>
      <c r="G56" s="331"/>
      <c r="H56" s="331"/>
      <c r="I56" s="331"/>
      <c r="J56" s="331"/>
      <c r="K56" s="331"/>
      <c r="L56" s="331"/>
      <c r="M56" s="331"/>
      <c r="N56" s="331"/>
      <c r="O56" s="331"/>
      <c r="P56" s="331"/>
      <c r="Q56" s="331"/>
      <c r="R56" s="331"/>
      <c r="S56" s="331"/>
    </row>
  </sheetData>
  <sheetProtection algorithmName="SHA-512" hashValue="GQl/kHur4Lq/0L3L3RWhbPrdShzsQesdielDfXDkOjMJ1WDoEdvxX/LKabDh/pBAjMiGxr8rW0Oh07T9yh+1lA==" saltValue="yWJg8w5sLE/TOHVuiQfMog==" spinCount="100000" sheet="1" scenarios="1" insertHyperlinks="0"/>
  <mergeCells count="2">
    <mergeCell ref="A1:S1"/>
    <mergeCell ref="B39:R39"/>
  </mergeCells>
  <hyperlinks>
    <hyperlink ref="R55" location="'EV5 Acc. Stack Construction'!A1" display="back" xr:uid="{904C866E-8C80-428B-B22C-77E4B8F402A2}"/>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16CB5-96A9-4E89-8354-86458793D3AD}">
  <sheetPr codeName="Tabelle10">
    <pageSetUpPr fitToPage="1"/>
  </sheetPr>
  <dimension ref="A1:U56"/>
  <sheetViews>
    <sheetView showGridLines="0" view="pageBreakPreview" zoomScaleNormal="100" zoomScaleSheetLayoutView="100" workbookViewId="0">
      <selection sqref="A1:S1"/>
    </sheetView>
  </sheetViews>
  <sheetFormatPr baseColWidth="10" defaultColWidth="11.42578125" defaultRowHeight="12.75"/>
  <cols>
    <col min="1" max="27" width="5" style="908" customWidth="1"/>
    <col min="28" max="28" width="6.140625" style="908" customWidth="1"/>
    <col min="29" max="38" width="5" style="908" customWidth="1"/>
    <col min="39" max="16384" width="11.42578125" style="908"/>
  </cols>
  <sheetData>
    <row r="1" spans="1:21" ht="12.75" customHeight="1">
      <c r="A1" s="1563" t="s">
        <v>945</v>
      </c>
      <c r="B1" s="1563"/>
      <c r="C1" s="1563"/>
      <c r="D1" s="1563"/>
      <c r="E1" s="1563"/>
      <c r="F1" s="1563"/>
      <c r="G1" s="1563"/>
      <c r="H1" s="1563"/>
      <c r="I1" s="1563"/>
      <c r="J1" s="1563"/>
      <c r="K1" s="1563"/>
      <c r="L1" s="1563"/>
      <c r="M1" s="1563"/>
      <c r="N1" s="1563"/>
      <c r="O1" s="1563"/>
      <c r="P1" s="1563"/>
      <c r="Q1" s="1563"/>
      <c r="R1" s="1563"/>
      <c r="S1" s="1563"/>
    </row>
    <row r="2" spans="1:21" ht="12.75" customHeight="1">
      <c r="A2" s="909"/>
      <c r="B2" s="910"/>
      <c r="C2" s="910"/>
      <c r="D2" s="910"/>
      <c r="E2" s="910"/>
      <c r="F2" s="910"/>
      <c r="G2" s="910"/>
      <c r="H2" s="910"/>
      <c r="I2" s="910"/>
      <c r="J2" s="910"/>
      <c r="K2" s="910"/>
      <c r="L2" s="910"/>
      <c r="M2" s="910"/>
      <c r="N2" s="910"/>
      <c r="O2" s="910"/>
      <c r="P2" s="910"/>
      <c r="Q2" s="910"/>
      <c r="R2" s="910"/>
      <c r="S2" s="911"/>
      <c r="U2" s="194"/>
    </row>
    <row r="3" spans="1:21" ht="12.75" customHeight="1">
      <c r="A3" s="912"/>
      <c r="B3" s="194" t="s">
        <v>946</v>
      </c>
      <c r="C3" s="425"/>
      <c r="D3" s="425"/>
      <c r="E3" s="425"/>
      <c r="F3" s="425"/>
      <c r="G3" s="425"/>
      <c r="H3" s="425"/>
      <c r="I3" s="425"/>
      <c r="J3" s="425"/>
      <c r="K3" s="425"/>
      <c r="L3" s="425"/>
      <c r="M3" s="425"/>
      <c r="N3" s="425"/>
      <c r="O3" s="425"/>
      <c r="P3" s="425"/>
      <c r="Q3" s="425"/>
      <c r="R3" s="425"/>
      <c r="S3" s="913"/>
    </row>
    <row r="4" spans="1:21" ht="12.75" customHeight="1">
      <c r="A4" s="425"/>
      <c r="B4" s="425" t="s">
        <v>947</v>
      </c>
      <c r="C4" s="425"/>
      <c r="D4" s="425"/>
      <c r="E4" s="425"/>
      <c r="F4" s="425"/>
      <c r="G4" s="425"/>
      <c r="H4" s="425"/>
      <c r="I4" s="425"/>
      <c r="J4" s="425"/>
      <c r="K4" s="425"/>
      <c r="L4" s="425"/>
      <c r="M4" s="425"/>
      <c r="N4" s="425"/>
      <c r="O4" s="425"/>
      <c r="P4" s="425"/>
      <c r="Q4" s="425"/>
      <c r="R4" s="425"/>
      <c r="S4" s="913"/>
      <c r="U4" s="194"/>
    </row>
    <row r="5" spans="1:21" ht="12.75" customHeight="1">
      <c r="A5" s="912"/>
      <c r="B5" s="425" t="s">
        <v>948</v>
      </c>
      <c r="C5" s="425"/>
      <c r="D5" s="425"/>
      <c r="E5" s="425"/>
      <c r="F5" s="425"/>
      <c r="G5" s="425"/>
      <c r="H5" s="425"/>
      <c r="I5" s="425"/>
      <c r="J5" s="425"/>
      <c r="K5" s="425"/>
      <c r="L5" s="425"/>
      <c r="M5" s="425"/>
      <c r="N5" s="425"/>
      <c r="O5" s="425"/>
      <c r="P5" s="425"/>
      <c r="Q5" s="425"/>
      <c r="R5" s="425"/>
      <c r="S5" s="913"/>
    </row>
    <row r="6" spans="1:21" ht="12.75" customHeight="1">
      <c r="A6" s="912"/>
      <c r="B6" s="425"/>
      <c r="C6" s="425"/>
      <c r="D6" s="425"/>
      <c r="E6" s="425"/>
      <c r="F6" s="425"/>
      <c r="G6" s="425"/>
      <c r="H6" s="425"/>
      <c r="I6" s="425"/>
      <c r="J6" s="425"/>
      <c r="K6" s="425"/>
      <c r="L6" s="425"/>
      <c r="M6" s="425"/>
      <c r="N6" s="425"/>
      <c r="O6" s="425"/>
      <c r="P6" s="425"/>
      <c r="Q6" s="425"/>
      <c r="R6" s="425"/>
      <c r="S6" s="913"/>
    </row>
    <row r="7" spans="1:21" ht="12.75" customHeight="1">
      <c r="A7" s="912"/>
      <c r="B7" s="425" t="s">
        <v>949</v>
      </c>
      <c r="C7" s="425"/>
      <c r="D7" s="425"/>
      <c r="E7" s="425"/>
      <c r="F7" s="425"/>
      <c r="G7" s="425"/>
      <c r="H7" s="425"/>
      <c r="I7" s="425"/>
      <c r="J7" s="425"/>
      <c r="K7" s="425"/>
      <c r="L7" s="425"/>
      <c r="M7" s="425"/>
      <c r="N7" s="425"/>
      <c r="O7" s="425"/>
      <c r="P7" s="425"/>
      <c r="Q7" s="425"/>
      <c r="R7" s="425"/>
      <c r="S7" s="913"/>
    </row>
    <row r="8" spans="1:21" ht="12.75" customHeight="1">
      <c r="A8" s="912"/>
      <c r="B8" s="425"/>
      <c r="C8" s="425"/>
      <c r="D8" s="425"/>
      <c r="E8" s="425"/>
      <c r="F8" s="425"/>
      <c r="G8" s="425"/>
      <c r="H8" s="425"/>
      <c r="I8" s="425"/>
      <c r="J8" s="425"/>
      <c r="K8" s="425"/>
      <c r="L8" s="425"/>
      <c r="M8" s="425"/>
      <c r="N8" s="425"/>
      <c r="O8" s="425"/>
      <c r="P8" s="425"/>
      <c r="Q8" s="425"/>
      <c r="R8" s="425"/>
      <c r="S8" s="913"/>
    </row>
    <row r="9" spans="1:21" ht="12.75" customHeight="1">
      <c r="A9" s="912"/>
      <c r="B9" s="425"/>
      <c r="C9" s="425"/>
      <c r="D9" s="425"/>
      <c r="E9" s="425"/>
      <c r="F9" s="425"/>
      <c r="G9" s="425"/>
      <c r="H9" s="425"/>
      <c r="I9" s="425"/>
      <c r="J9" s="425"/>
      <c r="K9" s="425"/>
      <c r="L9" s="425"/>
      <c r="M9" s="425"/>
      <c r="N9" s="425"/>
      <c r="O9" s="425"/>
      <c r="P9" s="425"/>
      <c r="Q9" s="425"/>
      <c r="R9" s="425"/>
      <c r="S9" s="913"/>
    </row>
    <row r="10" spans="1:21" ht="12.75" customHeight="1">
      <c r="A10" s="912"/>
      <c r="B10" s="425"/>
      <c r="C10" s="425"/>
      <c r="D10" s="425"/>
      <c r="E10" s="425"/>
      <c r="F10" s="425"/>
      <c r="G10" s="425"/>
      <c r="H10" s="425"/>
      <c r="I10" s="425"/>
      <c r="J10" s="425"/>
      <c r="K10" s="425"/>
      <c r="L10" s="425"/>
      <c r="M10" s="425"/>
      <c r="N10" s="425"/>
      <c r="O10" s="425"/>
      <c r="P10" s="425"/>
      <c r="Q10" s="425"/>
      <c r="R10" s="425"/>
      <c r="S10" s="913"/>
    </row>
    <row r="11" spans="1:21" ht="12.75" customHeight="1">
      <c r="A11" s="912"/>
      <c r="B11" s="425"/>
      <c r="C11" s="425"/>
      <c r="D11" s="425"/>
      <c r="E11" s="425"/>
      <c r="F11" s="425"/>
      <c r="G11" s="425"/>
      <c r="H11" s="425"/>
      <c r="I11" s="425"/>
      <c r="J11" s="425"/>
      <c r="K11" s="425"/>
      <c r="L11" s="425"/>
      <c r="M11" s="425"/>
      <c r="N11" s="425"/>
      <c r="O11" s="425"/>
      <c r="P11" s="425"/>
      <c r="Q11" s="425"/>
      <c r="R11" s="425"/>
      <c r="S11" s="913"/>
    </row>
    <row r="12" spans="1:21" ht="12.75" customHeight="1">
      <c r="A12" s="912"/>
      <c r="B12" s="428"/>
      <c r="C12" s="425"/>
      <c r="D12" s="425"/>
      <c r="E12" s="425"/>
      <c r="F12" s="425"/>
      <c r="G12" s="425"/>
      <c r="H12" s="425"/>
      <c r="I12" s="425"/>
      <c r="J12" s="425"/>
      <c r="K12" s="425"/>
      <c r="L12" s="425"/>
      <c r="M12" s="425"/>
      <c r="N12" s="425"/>
      <c r="O12" s="425"/>
      <c r="P12" s="425"/>
      <c r="Q12" s="425"/>
      <c r="R12" s="425"/>
      <c r="S12" s="913"/>
    </row>
    <row r="13" spans="1:21" ht="12.75" customHeight="1">
      <c r="A13" s="912"/>
      <c r="B13" s="426"/>
      <c r="C13" s="425"/>
      <c r="D13" s="425"/>
      <c r="E13" s="425"/>
      <c r="F13" s="425"/>
      <c r="G13" s="425"/>
      <c r="H13" s="425"/>
      <c r="I13" s="425"/>
      <c r="J13" s="425"/>
      <c r="K13" s="425"/>
      <c r="L13" s="425"/>
      <c r="M13" s="425"/>
      <c r="N13" s="425"/>
      <c r="O13" s="425"/>
      <c r="P13" s="425"/>
      <c r="Q13" s="425"/>
      <c r="R13" s="425"/>
      <c r="S13" s="913"/>
    </row>
    <row r="14" spans="1:21" ht="12.75" customHeight="1">
      <c r="A14" s="912"/>
      <c r="B14" s="426"/>
      <c r="C14" s="425"/>
      <c r="D14" s="425"/>
      <c r="E14" s="425"/>
      <c r="F14" s="425"/>
      <c r="G14" s="425"/>
      <c r="H14" s="425"/>
      <c r="I14" s="425"/>
      <c r="J14" s="425"/>
      <c r="K14" s="425"/>
      <c r="L14" s="425"/>
      <c r="M14" s="425"/>
      <c r="N14" s="425"/>
      <c r="O14" s="425"/>
      <c r="P14" s="425"/>
      <c r="Q14" s="425"/>
      <c r="R14" s="425"/>
      <c r="S14" s="913"/>
    </row>
    <row r="15" spans="1:21" ht="12.75" customHeight="1">
      <c r="A15" s="912"/>
      <c r="B15" s="427"/>
      <c r="C15" s="425"/>
      <c r="D15" s="425"/>
      <c r="E15" s="425"/>
      <c r="F15" s="425"/>
      <c r="G15" s="425"/>
      <c r="H15" s="425"/>
      <c r="I15" s="425"/>
      <c r="J15" s="425"/>
      <c r="K15" s="425"/>
      <c r="L15" s="425"/>
      <c r="M15" s="425"/>
      <c r="N15" s="425"/>
      <c r="O15" s="425"/>
      <c r="P15" s="425"/>
      <c r="Q15" s="425"/>
      <c r="R15" s="425"/>
      <c r="S15" s="913"/>
    </row>
    <row r="16" spans="1:21" ht="12.75" customHeight="1">
      <c r="A16" s="912"/>
      <c r="B16" s="428"/>
      <c r="C16" s="425"/>
      <c r="D16" s="425"/>
      <c r="E16" s="425"/>
      <c r="F16" s="425"/>
      <c r="G16" s="425"/>
      <c r="H16" s="425"/>
      <c r="I16" s="425"/>
      <c r="J16" s="425"/>
      <c r="K16" s="425"/>
      <c r="L16" s="425"/>
      <c r="M16" s="425"/>
      <c r="N16" s="425"/>
      <c r="O16" s="425"/>
      <c r="P16" s="425"/>
      <c r="Q16" s="425"/>
      <c r="R16" s="425"/>
      <c r="S16" s="913"/>
    </row>
    <row r="17" spans="1:19" ht="12.75" customHeight="1">
      <c r="A17" s="912"/>
      <c r="B17" s="427"/>
      <c r="C17" s="425"/>
      <c r="D17" s="425"/>
      <c r="E17" s="425"/>
      <c r="F17" s="425"/>
      <c r="G17" s="425"/>
      <c r="H17" s="425"/>
      <c r="I17" s="425"/>
      <c r="J17" s="425"/>
      <c r="K17" s="425"/>
      <c r="L17" s="425"/>
      <c r="M17" s="425"/>
      <c r="N17" s="425"/>
      <c r="O17" s="425"/>
      <c r="P17" s="425"/>
      <c r="Q17" s="425"/>
      <c r="R17" s="425"/>
      <c r="S17" s="913"/>
    </row>
    <row r="18" spans="1:19" ht="12.75" customHeight="1">
      <c r="A18" s="912"/>
      <c r="B18" s="425"/>
      <c r="C18" s="425"/>
      <c r="D18" s="425"/>
      <c r="E18" s="425"/>
      <c r="F18" s="425"/>
      <c r="G18" s="425"/>
      <c r="H18" s="425"/>
      <c r="I18" s="425"/>
      <c r="J18" s="425"/>
      <c r="K18" s="425"/>
      <c r="L18" s="425"/>
      <c r="M18" s="425"/>
      <c r="N18" s="425"/>
      <c r="O18" s="425"/>
      <c r="P18" s="425"/>
      <c r="Q18" s="425"/>
      <c r="R18" s="425"/>
      <c r="S18" s="913"/>
    </row>
    <row r="19" spans="1:19" ht="12.75" customHeight="1">
      <c r="A19" s="912"/>
      <c r="B19" s="425"/>
      <c r="C19" s="425"/>
      <c r="D19" s="425"/>
      <c r="E19" s="425"/>
      <c r="F19" s="425"/>
      <c r="G19" s="425"/>
      <c r="H19" s="425"/>
      <c r="I19" s="425"/>
      <c r="J19" s="425"/>
      <c r="K19" s="425"/>
      <c r="L19" s="425"/>
      <c r="M19" s="425"/>
      <c r="N19" s="425"/>
      <c r="O19" s="425"/>
      <c r="P19" s="425"/>
      <c r="Q19" s="425"/>
      <c r="R19" s="425"/>
      <c r="S19" s="913"/>
    </row>
    <row r="20" spans="1:19" ht="12.75" customHeight="1">
      <c r="A20" s="912"/>
      <c r="B20" s="425"/>
      <c r="C20" s="425"/>
      <c r="D20" s="425"/>
      <c r="E20" s="425"/>
      <c r="F20" s="425"/>
      <c r="G20" s="425"/>
      <c r="H20" s="425"/>
      <c r="I20" s="425"/>
      <c r="J20" s="425"/>
      <c r="K20" s="425"/>
      <c r="L20" s="425"/>
      <c r="M20" s="425"/>
      <c r="N20" s="425"/>
      <c r="O20" s="425"/>
      <c r="P20" s="425"/>
      <c r="Q20" s="425"/>
      <c r="R20" s="425"/>
      <c r="S20" s="913"/>
    </row>
    <row r="21" spans="1:19" ht="12.75" customHeight="1">
      <c r="A21" s="912"/>
      <c r="B21" s="428"/>
      <c r="C21" s="425"/>
      <c r="D21" s="425"/>
      <c r="E21" s="425"/>
      <c r="F21" s="425"/>
      <c r="G21" s="425"/>
      <c r="H21" s="425"/>
      <c r="I21" s="425"/>
      <c r="J21" s="425"/>
      <c r="K21" s="425"/>
      <c r="L21" s="425"/>
      <c r="M21" s="425"/>
      <c r="N21" s="425"/>
      <c r="O21" s="425"/>
      <c r="P21" s="425"/>
      <c r="Q21" s="425"/>
      <c r="R21" s="425"/>
      <c r="S21" s="913"/>
    </row>
    <row r="22" spans="1:19" ht="12.75" customHeight="1">
      <c r="A22" s="912"/>
      <c r="B22" s="426"/>
      <c r="C22" s="425"/>
      <c r="D22" s="425"/>
      <c r="E22" s="425"/>
      <c r="F22" s="425"/>
      <c r="G22" s="425"/>
      <c r="H22" s="425"/>
      <c r="I22" s="425"/>
      <c r="J22" s="425"/>
      <c r="K22" s="425"/>
      <c r="L22" s="425"/>
      <c r="M22" s="425"/>
      <c r="N22" s="425"/>
      <c r="O22" s="425"/>
      <c r="P22" s="425"/>
      <c r="Q22" s="425"/>
      <c r="R22" s="425"/>
      <c r="S22" s="913"/>
    </row>
    <row r="23" spans="1:19" ht="12.75" customHeight="1">
      <c r="A23" s="428"/>
      <c r="B23" s="428"/>
      <c r="C23" s="425"/>
      <c r="D23" s="425"/>
      <c r="E23" s="425"/>
      <c r="F23" s="425"/>
      <c r="G23" s="425"/>
      <c r="H23" s="425"/>
      <c r="I23" s="425"/>
      <c r="J23" s="425"/>
      <c r="K23" s="425"/>
      <c r="L23" s="425"/>
      <c r="M23" s="425"/>
      <c r="N23" s="425"/>
      <c r="O23" s="425"/>
      <c r="P23" s="425"/>
      <c r="Q23" s="425"/>
      <c r="R23" s="425"/>
      <c r="S23" s="914"/>
    </row>
    <row r="24" spans="1:19" ht="12.75" customHeight="1">
      <c r="A24" s="428"/>
      <c r="B24" s="926" t="s">
        <v>950</v>
      </c>
      <c r="C24" s="425"/>
      <c r="D24" s="425"/>
      <c r="E24" s="425"/>
      <c r="F24" s="425"/>
      <c r="G24" s="425"/>
      <c r="H24" s="425"/>
      <c r="I24" s="425"/>
      <c r="J24" s="425"/>
      <c r="K24" s="425"/>
      <c r="L24" s="425"/>
      <c r="M24" s="425"/>
      <c r="N24" s="425"/>
      <c r="O24" s="425"/>
      <c r="P24" s="425"/>
      <c r="Q24" s="425"/>
      <c r="R24" s="425"/>
      <c r="S24" s="914"/>
    </row>
    <row r="25" spans="1:19" ht="12.75" customHeight="1">
      <c r="A25" s="428"/>
      <c r="B25" s="428" t="s">
        <v>951</v>
      </c>
      <c r="C25" s="428"/>
      <c r="D25" s="428"/>
      <c r="E25" s="428"/>
      <c r="F25" s="428"/>
      <c r="G25" s="428"/>
      <c r="H25" s="428"/>
      <c r="I25" s="428"/>
      <c r="J25" s="428"/>
      <c r="K25" s="428"/>
      <c r="L25" s="428"/>
      <c r="M25" s="428"/>
      <c r="N25" s="428"/>
      <c r="O25" s="428"/>
      <c r="P25" s="428"/>
      <c r="Q25" s="428"/>
      <c r="R25" s="428"/>
      <c r="S25" s="915"/>
    </row>
    <row r="26" spans="1:19" ht="12.75" customHeight="1">
      <c r="A26" s="428"/>
      <c r="B26" s="428" t="s">
        <v>952</v>
      </c>
      <c r="C26" s="428"/>
      <c r="D26" s="428"/>
      <c r="E26" s="428"/>
      <c r="F26" s="428"/>
      <c r="G26" s="428"/>
      <c r="H26" s="428"/>
      <c r="I26" s="428"/>
      <c r="J26" s="428"/>
      <c r="K26" s="428"/>
      <c r="L26" s="428"/>
      <c r="M26" s="428"/>
      <c r="N26" s="428"/>
      <c r="O26" s="428"/>
      <c r="P26" s="428"/>
      <c r="Q26" s="428"/>
      <c r="R26" s="428"/>
      <c r="S26" s="915"/>
    </row>
    <row r="27" spans="1:19" ht="12.75" customHeight="1">
      <c r="A27" s="428"/>
      <c r="B27" s="428" t="s">
        <v>953</v>
      </c>
      <c r="C27" s="428"/>
      <c r="D27" s="428"/>
      <c r="E27" s="428"/>
      <c r="F27" s="428"/>
      <c r="G27" s="428"/>
      <c r="H27" s="428"/>
      <c r="I27" s="428"/>
      <c r="J27" s="428"/>
      <c r="K27" s="428"/>
      <c r="L27" s="428"/>
      <c r="M27" s="428"/>
      <c r="N27" s="428"/>
      <c r="O27" s="428"/>
      <c r="P27" s="428"/>
      <c r="Q27" s="428"/>
      <c r="R27" s="428"/>
      <c r="S27" s="915"/>
    </row>
    <row r="28" spans="1:19" ht="12.75" customHeight="1">
      <c r="A28" s="428"/>
      <c r="B28" s="428" t="s">
        <v>954</v>
      </c>
      <c r="C28" s="428"/>
      <c r="D28" s="428"/>
      <c r="E28" s="428"/>
      <c r="F28" s="428"/>
      <c r="G28" s="428"/>
      <c r="H28" s="428"/>
      <c r="I28" s="428"/>
      <c r="J28" s="428"/>
      <c r="K28" s="428"/>
      <c r="L28" s="428"/>
      <c r="M28" s="428"/>
      <c r="N28" s="428"/>
      <c r="O28" s="428"/>
      <c r="P28" s="428"/>
      <c r="Q28" s="428"/>
      <c r="R28" s="428"/>
      <c r="S28" s="915"/>
    </row>
    <row r="29" spans="1:19" ht="12.75" customHeight="1">
      <c r="A29" s="428"/>
      <c r="B29" s="428"/>
      <c r="C29" s="428"/>
      <c r="D29" s="428"/>
      <c r="E29" s="428"/>
      <c r="F29" s="428"/>
      <c r="G29" s="428"/>
      <c r="H29" s="428"/>
      <c r="I29" s="428"/>
      <c r="J29" s="428"/>
      <c r="K29" s="428"/>
      <c r="L29" s="428"/>
      <c r="M29" s="428"/>
      <c r="N29" s="428"/>
      <c r="O29" s="428"/>
      <c r="P29" s="428"/>
      <c r="Q29" s="428"/>
      <c r="R29" s="428"/>
      <c r="S29" s="915"/>
    </row>
    <row r="30" spans="1:19" ht="12.75" customHeight="1">
      <c r="A30" s="428"/>
      <c r="B30" s="926" t="s">
        <v>955</v>
      </c>
      <c r="C30" s="428"/>
      <c r="D30" s="428"/>
      <c r="E30" s="428"/>
      <c r="F30" s="428"/>
      <c r="G30" s="428"/>
      <c r="H30" s="428"/>
      <c r="I30" s="428"/>
      <c r="J30" s="428"/>
      <c r="K30" s="428"/>
      <c r="L30" s="428"/>
      <c r="M30" s="428"/>
      <c r="N30" s="428"/>
      <c r="O30" s="428"/>
      <c r="P30" s="428"/>
      <c r="Q30" s="428"/>
      <c r="R30" s="428"/>
      <c r="S30" s="915"/>
    </row>
    <row r="31" spans="1:19" ht="12.75" customHeight="1">
      <c r="A31" s="912"/>
      <c r="B31" s="425" t="s">
        <v>956</v>
      </c>
      <c r="C31" s="916"/>
      <c r="D31" s="916"/>
      <c r="E31" s="916"/>
      <c r="F31" s="916"/>
      <c r="G31" s="916"/>
      <c r="H31" s="916"/>
      <c r="I31" s="916"/>
      <c r="J31" s="916"/>
      <c r="K31" s="916"/>
      <c r="L31" s="916"/>
      <c r="M31" s="916"/>
      <c r="N31" s="916"/>
      <c r="O31" s="916"/>
      <c r="P31" s="425"/>
      <c r="Q31" s="425"/>
      <c r="R31" s="425"/>
      <c r="S31" s="914"/>
    </row>
    <row r="32" spans="1:19" ht="12.75" customHeight="1">
      <c r="A32" s="912"/>
      <c r="B32" s="425" t="s">
        <v>957</v>
      </c>
      <c r="C32" s="425"/>
      <c r="D32" s="425"/>
      <c r="E32" s="425"/>
      <c r="F32" s="425"/>
      <c r="G32" s="425"/>
      <c r="H32" s="425"/>
      <c r="I32" s="425"/>
      <c r="J32" s="425"/>
      <c r="K32" s="425"/>
      <c r="L32" s="425"/>
      <c r="M32" s="425"/>
      <c r="N32" s="425"/>
      <c r="O32" s="425"/>
      <c r="P32" s="425"/>
      <c r="Q32" s="425"/>
      <c r="R32" s="425"/>
      <c r="S32" s="914"/>
    </row>
    <row r="33" spans="1:19" ht="12.75" customHeight="1">
      <c r="A33" s="912"/>
      <c r="B33" s="426" t="s">
        <v>958</v>
      </c>
      <c r="C33" s="425"/>
      <c r="D33" s="425"/>
      <c r="E33" s="425"/>
      <c r="F33" s="425"/>
      <c r="G33" s="425"/>
      <c r="H33" s="425"/>
      <c r="I33" s="425"/>
      <c r="J33" s="425"/>
      <c r="K33" s="425"/>
      <c r="L33" s="425"/>
      <c r="M33" s="425"/>
      <c r="N33" s="425"/>
      <c r="O33" s="425"/>
      <c r="P33" s="425"/>
      <c r="Q33" s="425"/>
      <c r="R33" s="425"/>
      <c r="S33" s="914"/>
    </row>
    <row r="34" spans="1:19" ht="12.75" customHeight="1">
      <c r="A34" s="912"/>
      <c r="B34" s="924" t="s">
        <v>959</v>
      </c>
      <c r="C34" s="425"/>
      <c r="D34" s="425"/>
      <c r="E34" s="425"/>
      <c r="F34" s="425"/>
      <c r="G34" s="425"/>
      <c r="H34" s="425"/>
      <c r="I34" s="425"/>
      <c r="J34" s="425"/>
      <c r="K34" s="425"/>
      <c r="L34" s="425"/>
      <c r="M34" s="425"/>
      <c r="N34" s="425"/>
      <c r="O34" s="425"/>
      <c r="P34" s="425"/>
      <c r="Q34" s="425"/>
      <c r="R34" s="425"/>
      <c r="S34" s="914"/>
    </row>
    <row r="35" spans="1:19" ht="12.75" customHeight="1">
      <c r="A35" s="428"/>
      <c r="B35" s="428" t="s">
        <v>960</v>
      </c>
      <c r="C35" s="425"/>
      <c r="D35" s="425"/>
      <c r="E35" s="425"/>
      <c r="F35" s="425"/>
      <c r="G35" s="425"/>
      <c r="H35" s="425"/>
      <c r="I35" s="425"/>
      <c r="J35" s="425"/>
      <c r="K35" s="425"/>
      <c r="L35" s="425"/>
      <c r="M35" s="425"/>
      <c r="N35" s="425"/>
      <c r="O35" s="425"/>
      <c r="P35" s="425"/>
      <c r="Q35" s="425"/>
      <c r="R35" s="425"/>
      <c r="S35" s="914"/>
    </row>
    <row r="36" spans="1:19" ht="12.75" customHeight="1">
      <c r="A36" s="912"/>
      <c r="B36" s="428"/>
      <c r="C36" s="425"/>
      <c r="D36" s="425"/>
      <c r="E36" s="425"/>
      <c r="F36" s="425"/>
      <c r="G36" s="425"/>
      <c r="H36" s="425"/>
      <c r="I36" s="425"/>
      <c r="J36" s="425"/>
      <c r="K36" s="425"/>
      <c r="L36" s="425"/>
      <c r="M36" s="425"/>
      <c r="N36" s="425"/>
      <c r="O36" s="425"/>
      <c r="P36" s="425"/>
      <c r="Q36" s="425"/>
      <c r="R36" s="425"/>
      <c r="S36" s="914"/>
    </row>
    <row r="37" spans="1:19" ht="12.75" customHeight="1">
      <c r="A37" s="912"/>
      <c r="B37" s="926" t="s">
        <v>961</v>
      </c>
      <c r="C37" s="425"/>
      <c r="D37" s="425"/>
      <c r="E37" s="425"/>
      <c r="F37" s="425"/>
      <c r="G37" s="425"/>
      <c r="H37" s="425"/>
      <c r="I37" s="425"/>
      <c r="J37" s="425"/>
      <c r="K37" s="425"/>
      <c r="L37" s="425"/>
      <c r="M37" s="425"/>
      <c r="N37" s="425"/>
      <c r="O37" s="425"/>
      <c r="P37" s="425"/>
      <c r="Q37" s="425"/>
      <c r="R37" s="425"/>
      <c r="S37" s="914"/>
    </row>
    <row r="38" spans="1:19" ht="12.75" customHeight="1">
      <c r="A38" s="912"/>
      <c r="B38" s="425" t="s">
        <v>962</v>
      </c>
      <c r="C38" s="425"/>
      <c r="D38" s="425"/>
      <c r="E38" s="425"/>
      <c r="F38" s="425"/>
      <c r="G38" s="425"/>
      <c r="H38" s="425"/>
      <c r="I38" s="425"/>
      <c r="J38" s="425"/>
      <c r="K38" s="425"/>
      <c r="L38" s="425"/>
      <c r="M38" s="425"/>
      <c r="N38" s="425"/>
      <c r="O38" s="425"/>
      <c r="P38" s="425"/>
      <c r="Q38" s="425"/>
      <c r="R38" s="425"/>
      <c r="S38" s="913"/>
    </row>
    <row r="39" spans="1:19" ht="12.75" customHeight="1">
      <c r="A39" s="925"/>
      <c r="B39" s="428" t="s">
        <v>963</v>
      </c>
      <c r="C39" s="428"/>
      <c r="D39" s="428"/>
      <c r="E39" s="428"/>
      <c r="F39" s="428"/>
      <c r="G39" s="428"/>
      <c r="H39" s="428"/>
      <c r="I39" s="428"/>
      <c r="J39" s="428"/>
      <c r="K39" s="428"/>
      <c r="L39" s="428"/>
      <c r="M39" s="428"/>
      <c r="N39" s="428"/>
      <c r="O39" s="428"/>
      <c r="P39" s="428"/>
      <c r="Q39" s="428"/>
      <c r="R39" s="428"/>
      <c r="S39" s="913"/>
    </row>
    <row r="40" spans="1:19" ht="12.75" customHeight="1">
      <c r="A40" s="912"/>
      <c r="B40" s="425" t="s">
        <v>964</v>
      </c>
      <c r="C40" s="425"/>
      <c r="D40" s="425"/>
      <c r="E40" s="425"/>
      <c r="F40" s="425"/>
      <c r="G40" s="425"/>
      <c r="H40" s="425"/>
      <c r="I40" s="425"/>
      <c r="J40" s="425"/>
      <c r="K40" s="425"/>
      <c r="L40" s="425"/>
      <c r="M40" s="425"/>
      <c r="N40" s="425"/>
      <c r="O40" s="425"/>
      <c r="P40" s="425"/>
      <c r="Q40" s="425"/>
      <c r="R40" s="425"/>
      <c r="S40" s="913"/>
    </row>
    <row r="41" spans="1:19" ht="12.75" customHeight="1">
      <c r="A41" s="912"/>
      <c r="B41" s="425" t="s">
        <v>965</v>
      </c>
      <c r="C41" s="425"/>
      <c r="D41" s="425"/>
      <c r="E41" s="425"/>
      <c r="F41" s="425"/>
      <c r="G41" s="425"/>
      <c r="H41" s="425"/>
      <c r="I41" s="425"/>
      <c r="J41" s="425"/>
      <c r="K41" s="425"/>
      <c r="L41" s="425"/>
      <c r="M41" s="425"/>
      <c r="N41" s="425"/>
      <c r="O41" s="425"/>
      <c r="P41" s="425"/>
      <c r="Q41" s="425"/>
      <c r="R41" s="425"/>
      <c r="S41" s="913"/>
    </row>
    <row r="42" spans="1:19" ht="12.75" customHeight="1">
      <c r="A42" s="912"/>
      <c r="B42" s="425"/>
      <c r="C42" s="425"/>
      <c r="D42" s="425"/>
      <c r="E42" s="425"/>
      <c r="F42" s="425"/>
      <c r="G42" s="425"/>
      <c r="H42" s="425"/>
      <c r="I42" s="425"/>
      <c r="J42" s="425"/>
      <c r="K42" s="425"/>
      <c r="L42" s="425"/>
      <c r="M42" s="425"/>
      <c r="N42" s="425"/>
      <c r="O42" s="425"/>
      <c r="P42" s="425"/>
      <c r="Q42" s="425"/>
      <c r="R42" s="425"/>
      <c r="S42" s="913"/>
    </row>
    <row r="43" spans="1:19" ht="12.75" customHeight="1">
      <c r="A43" s="912"/>
      <c r="B43" s="425"/>
      <c r="C43" s="425"/>
      <c r="D43" s="425"/>
      <c r="E43" s="425"/>
      <c r="F43" s="425"/>
      <c r="G43" s="425"/>
      <c r="H43" s="425"/>
      <c r="I43" s="425"/>
      <c r="J43" s="425"/>
      <c r="K43" s="425"/>
      <c r="L43" s="425"/>
      <c r="M43" s="425"/>
      <c r="N43" s="425"/>
      <c r="O43" s="425"/>
      <c r="P43" s="425"/>
      <c r="Q43" s="425"/>
      <c r="R43" s="425"/>
      <c r="S43" s="913"/>
    </row>
    <row r="44" spans="1:19" ht="12.75" customHeight="1">
      <c r="A44" s="912"/>
      <c r="B44" s="425"/>
      <c r="C44" s="425"/>
      <c r="D44" s="425"/>
      <c r="E44" s="425"/>
      <c r="F44" s="425"/>
      <c r="G44" s="425"/>
      <c r="H44" s="425"/>
      <c r="I44" s="425"/>
      <c r="J44" s="425"/>
      <c r="K44" s="425"/>
      <c r="L44" s="425"/>
      <c r="M44" s="425"/>
      <c r="N44" s="425"/>
      <c r="O44" s="425"/>
      <c r="P44" s="425"/>
      <c r="Q44" s="425"/>
      <c r="R44" s="425"/>
      <c r="S44" s="913"/>
    </row>
    <row r="45" spans="1:19" ht="12.75" customHeight="1">
      <c r="A45" s="912"/>
      <c r="B45" s="425"/>
      <c r="C45" s="425"/>
      <c r="D45" s="425"/>
      <c r="E45" s="425"/>
      <c r="F45" s="425"/>
      <c r="G45" s="425"/>
      <c r="H45" s="425"/>
      <c r="I45" s="425"/>
      <c r="J45" s="425"/>
      <c r="K45" s="425"/>
      <c r="L45" s="425"/>
      <c r="M45" s="425"/>
      <c r="N45" s="425"/>
      <c r="O45" s="425"/>
      <c r="P45" s="425"/>
      <c r="Q45" s="425"/>
      <c r="R45" s="425"/>
      <c r="S45" s="913"/>
    </row>
    <row r="46" spans="1:19" ht="12.75" customHeight="1">
      <c r="A46" s="912"/>
      <c r="B46" s="425"/>
      <c r="C46" s="425"/>
      <c r="D46" s="425"/>
      <c r="E46" s="425"/>
      <c r="F46" s="425"/>
      <c r="G46" s="425"/>
      <c r="H46" s="425"/>
      <c r="I46" s="425"/>
      <c r="J46" s="425"/>
      <c r="K46" s="425"/>
      <c r="L46" s="425"/>
      <c r="M46" s="425"/>
      <c r="N46" s="425"/>
      <c r="O46" s="425"/>
      <c r="P46" s="425"/>
      <c r="Q46" s="425"/>
      <c r="R46" s="425"/>
      <c r="S46" s="913"/>
    </row>
    <row r="47" spans="1:19" ht="12.75" customHeight="1">
      <c r="A47" s="912"/>
      <c r="B47" s="425"/>
      <c r="C47" s="425"/>
      <c r="D47" s="425"/>
      <c r="E47" s="425"/>
      <c r="F47" s="425"/>
      <c r="G47" s="425"/>
      <c r="H47" s="425"/>
      <c r="I47" s="425"/>
      <c r="J47" s="425"/>
      <c r="K47" s="425"/>
      <c r="L47" s="425"/>
      <c r="M47" s="425"/>
      <c r="N47" s="425"/>
      <c r="O47" s="425"/>
      <c r="P47" s="425"/>
      <c r="Q47" s="425"/>
      <c r="R47" s="425"/>
      <c r="S47" s="913"/>
    </row>
    <row r="48" spans="1:19" ht="12.75" customHeight="1">
      <c r="A48" s="912"/>
      <c r="B48" s="425"/>
      <c r="C48" s="425"/>
      <c r="D48" s="425"/>
      <c r="E48" s="425"/>
      <c r="F48" s="425"/>
      <c r="G48" s="425"/>
      <c r="H48" s="425"/>
      <c r="I48" s="425"/>
      <c r="J48" s="425"/>
      <c r="K48" s="425"/>
      <c r="L48" s="425"/>
      <c r="M48" s="425"/>
      <c r="N48" s="425"/>
      <c r="O48" s="425"/>
      <c r="P48" s="425"/>
      <c r="Q48" s="425"/>
      <c r="R48" s="425"/>
      <c r="S48" s="913"/>
    </row>
    <row r="49" spans="1:19" ht="12.75" customHeight="1">
      <c r="A49" s="912"/>
      <c r="B49" s="425"/>
      <c r="C49" s="425"/>
      <c r="D49" s="425"/>
      <c r="E49" s="425"/>
      <c r="F49" s="425"/>
      <c r="G49" s="425"/>
      <c r="H49" s="425"/>
      <c r="I49" s="425"/>
      <c r="J49" s="425"/>
      <c r="K49" s="425"/>
      <c r="L49" s="425"/>
      <c r="M49" s="425"/>
      <c r="N49" s="425"/>
      <c r="O49" s="425"/>
      <c r="P49" s="425"/>
      <c r="Q49" s="425"/>
      <c r="R49" s="425"/>
      <c r="S49" s="913"/>
    </row>
    <row r="50" spans="1:19" ht="12.75" customHeight="1">
      <c r="A50" s="912"/>
      <c r="B50" s="425"/>
      <c r="C50" s="425"/>
      <c r="D50" s="425"/>
      <c r="E50" s="425"/>
      <c r="F50" s="425"/>
      <c r="G50" s="425"/>
      <c r="H50" s="425"/>
      <c r="I50" s="425"/>
      <c r="J50" s="425"/>
      <c r="K50" s="425"/>
      <c r="L50" s="425"/>
      <c r="M50" s="425"/>
      <c r="N50" s="425"/>
      <c r="O50" s="425"/>
      <c r="P50" s="425"/>
      <c r="Q50" s="425"/>
      <c r="R50" s="425"/>
      <c r="S50" s="913"/>
    </row>
    <row r="51" spans="1:19" ht="12.75" customHeight="1">
      <c r="A51" s="912"/>
      <c r="B51" s="425"/>
      <c r="C51" s="425"/>
      <c r="D51" s="425"/>
      <c r="E51" s="425"/>
      <c r="F51" s="425"/>
      <c r="G51" s="425"/>
      <c r="H51" s="425"/>
      <c r="I51" s="425"/>
      <c r="J51" s="425"/>
      <c r="K51" s="425"/>
      <c r="L51" s="425"/>
      <c r="M51" s="425"/>
      <c r="N51" s="425"/>
      <c r="O51" s="425"/>
      <c r="P51" s="425"/>
      <c r="Q51" s="425"/>
      <c r="R51" s="425"/>
      <c r="S51" s="913"/>
    </row>
    <row r="52" spans="1:19" ht="12.75" customHeight="1">
      <c r="A52" s="425"/>
      <c r="B52" s="425"/>
      <c r="C52" s="425"/>
      <c r="D52" s="425"/>
      <c r="E52" s="425"/>
      <c r="F52" s="425"/>
      <c r="G52" s="425"/>
      <c r="H52" s="425"/>
      <c r="I52" s="425"/>
      <c r="J52" s="425"/>
      <c r="K52" s="425"/>
      <c r="L52" s="425"/>
      <c r="M52" s="425"/>
      <c r="N52" s="425"/>
      <c r="O52" s="425"/>
      <c r="P52" s="425"/>
      <c r="Q52" s="425"/>
      <c r="R52" s="425"/>
      <c r="S52" s="425"/>
    </row>
    <row r="53" spans="1:19" ht="12.75" customHeight="1">
      <c r="A53" s="425"/>
      <c r="B53" s="425"/>
      <c r="C53" s="425"/>
      <c r="D53" s="425"/>
      <c r="E53" s="425"/>
      <c r="F53" s="425"/>
      <c r="G53" s="425"/>
      <c r="H53" s="425"/>
      <c r="I53" s="425"/>
      <c r="J53" s="425"/>
      <c r="K53" s="425"/>
      <c r="L53" s="425"/>
      <c r="M53" s="425"/>
      <c r="N53" s="425"/>
      <c r="O53" s="425"/>
      <c r="P53" s="425"/>
      <c r="Q53" s="425"/>
      <c r="R53" s="425"/>
      <c r="S53" s="425"/>
    </row>
    <row r="54" spans="1:19" ht="12.75" customHeight="1">
      <c r="A54" s="323"/>
      <c r="B54" s="323"/>
      <c r="C54" s="323"/>
      <c r="D54" s="323"/>
      <c r="E54" s="323"/>
      <c r="F54" s="323"/>
      <c r="G54" s="323"/>
      <c r="H54" s="323"/>
      <c r="I54" s="323"/>
      <c r="J54" s="323"/>
      <c r="K54" s="323"/>
      <c r="L54" s="323"/>
      <c r="M54" s="323"/>
      <c r="N54" s="323"/>
      <c r="O54" s="323"/>
      <c r="P54" s="323"/>
      <c r="Q54" s="323"/>
      <c r="R54" s="323"/>
      <c r="S54" s="323"/>
    </row>
    <row r="55" spans="1:19" ht="12.75" customHeight="1">
      <c r="A55" s="322"/>
      <c r="B55" s="323"/>
      <c r="C55" s="323"/>
      <c r="D55" s="323"/>
      <c r="E55" s="323"/>
      <c r="F55" s="323"/>
      <c r="G55" s="323"/>
      <c r="H55" s="323"/>
      <c r="I55" s="323"/>
      <c r="J55" s="323"/>
      <c r="K55" s="323"/>
      <c r="L55" s="323"/>
      <c r="M55" s="323"/>
      <c r="N55" s="323"/>
      <c r="O55" s="323"/>
      <c r="P55" s="323"/>
      <c r="Q55" s="323"/>
      <c r="R55" s="923" t="s">
        <v>764</v>
      </c>
      <c r="S55" s="323"/>
    </row>
    <row r="56" spans="1:19" ht="12.75" customHeight="1">
      <c r="A56" s="330"/>
      <c r="B56" s="331"/>
      <c r="C56" s="331"/>
      <c r="D56" s="331"/>
      <c r="E56" s="331"/>
      <c r="F56" s="331"/>
      <c r="G56" s="331"/>
      <c r="H56" s="331"/>
      <c r="I56" s="331"/>
      <c r="J56" s="331"/>
      <c r="K56" s="331"/>
      <c r="L56" s="331"/>
      <c r="M56" s="331"/>
      <c r="N56" s="331"/>
      <c r="O56" s="331"/>
      <c r="P56" s="331"/>
      <c r="Q56" s="331"/>
      <c r="R56" s="331"/>
      <c r="S56" s="331"/>
    </row>
  </sheetData>
  <sheetProtection algorithmName="SHA-512" hashValue="VQo20jrUrmKzgJ0LP/hEwHe24bc/li7JTCeVHQjU5P6Ctcg8pKwLkriK0IJsK/gtYbhnuVuv11fmVGZWPkwGug==" saltValue="t2Kk8rbjmvlz/VijJfKACw==" spinCount="100000" sheet="1" scenarios="1" insertHyperlinks="0"/>
  <mergeCells count="1">
    <mergeCell ref="A1:S1"/>
  </mergeCells>
  <hyperlinks>
    <hyperlink ref="R55" location="'EV5 Acc. Stack Construction'!A1" display="back" xr:uid="{A30AE3BF-5C3A-43B5-A1D7-34BA0B21F1B4}"/>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pageSetUpPr fitToPage="1"/>
  </sheetPr>
  <dimension ref="A1:AL54"/>
  <sheetViews>
    <sheetView showGridLines="0" view="pageBreakPreview" zoomScaleNormal="100" zoomScaleSheetLayoutView="100" workbookViewId="0">
      <selection sqref="A1:S1"/>
    </sheetView>
  </sheetViews>
  <sheetFormatPr baseColWidth="10" defaultColWidth="11.42578125" defaultRowHeight="12.75"/>
  <cols>
    <col min="1" max="1" width="5" customWidth="1"/>
    <col min="2" max="2" width="5.85546875" customWidth="1"/>
    <col min="3" max="38" width="5" customWidth="1"/>
  </cols>
  <sheetData>
    <row r="1" spans="1:38">
      <c r="A1" s="1103" t="s">
        <v>966</v>
      </c>
      <c r="B1" s="1103"/>
      <c r="C1" s="1103"/>
      <c r="D1" s="1103"/>
      <c r="E1" s="1103"/>
      <c r="F1" s="1103"/>
      <c r="G1" s="1103"/>
      <c r="H1" s="1103"/>
      <c r="I1" s="1103"/>
      <c r="J1" s="1103"/>
      <c r="K1" s="1103"/>
      <c r="L1" s="1103"/>
      <c r="M1" s="1103"/>
      <c r="N1" s="1103"/>
      <c r="O1" s="1103"/>
      <c r="P1" s="1103"/>
      <c r="Q1" s="1103"/>
      <c r="R1" s="1103"/>
      <c r="S1" s="1103"/>
      <c r="T1" s="151"/>
      <c r="U1" s="152"/>
      <c r="V1" s="152"/>
      <c r="W1" s="152"/>
      <c r="X1" s="152"/>
      <c r="Y1" s="152"/>
      <c r="Z1" s="152"/>
      <c r="AA1" s="152"/>
      <c r="AB1" s="152"/>
      <c r="AC1" s="152"/>
      <c r="AD1" s="152"/>
      <c r="AE1" s="152"/>
      <c r="AF1" s="152"/>
      <c r="AG1" s="152"/>
      <c r="AH1" s="152"/>
      <c r="AI1" s="152"/>
      <c r="AJ1" s="152"/>
      <c r="AK1" s="152"/>
      <c r="AL1" s="153"/>
    </row>
    <row r="2" spans="1:38">
      <c r="A2" s="228"/>
      <c r="B2" s="229"/>
      <c r="C2" s="229"/>
      <c r="D2" s="229"/>
      <c r="E2" s="229"/>
      <c r="F2" s="229"/>
      <c r="G2" s="229"/>
      <c r="H2" s="229"/>
      <c r="I2" s="229"/>
      <c r="J2" s="229"/>
      <c r="K2" s="229"/>
      <c r="L2" s="229"/>
      <c r="M2" s="229"/>
      <c r="N2" s="229"/>
      <c r="O2" s="229"/>
      <c r="P2" s="229"/>
      <c r="Q2" s="229"/>
      <c r="R2" s="229"/>
      <c r="S2" s="230"/>
      <c r="T2" s="146"/>
      <c r="U2" s="104"/>
      <c r="V2" s="104"/>
      <c r="W2" s="104"/>
      <c r="X2" s="104"/>
      <c r="Y2" s="104"/>
      <c r="Z2" s="104"/>
      <c r="AA2" s="104"/>
      <c r="AB2" s="104"/>
      <c r="AC2" s="104"/>
      <c r="AD2" s="104"/>
      <c r="AE2" s="104"/>
      <c r="AF2" s="104"/>
      <c r="AG2" s="104"/>
      <c r="AH2" s="104"/>
      <c r="AI2" s="104"/>
      <c r="AJ2" s="104"/>
      <c r="AK2" s="104"/>
      <c r="AL2" s="147"/>
    </row>
    <row r="3" spans="1:38">
      <c r="A3" s="171"/>
      <c r="B3" s="231"/>
      <c r="C3" s="170"/>
      <c r="D3" s="170"/>
      <c r="E3" s="170"/>
      <c r="F3" s="170"/>
      <c r="G3" s="170"/>
      <c r="H3" s="170"/>
      <c r="I3" s="170"/>
      <c r="J3" s="170"/>
      <c r="K3" s="170"/>
      <c r="L3" s="170"/>
      <c r="M3" s="170"/>
      <c r="N3" s="170"/>
      <c r="O3" s="170"/>
      <c r="P3" s="170"/>
      <c r="Q3" s="170"/>
      <c r="R3" s="170"/>
      <c r="S3" s="172"/>
      <c r="T3" s="146"/>
      <c r="U3" s="156"/>
      <c r="V3" s="104"/>
      <c r="W3" s="104"/>
      <c r="X3" s="104"/>
      <c r="Y3" s="104"/>
      <c r="Z3" s="104"/>
      <c r="AA3" s="104"/>
      <c r="AB3" s="104"/>
      <c r="AC3" s="104"/>
      <c r="AD3" s="104"/>
      <c r="AE3" s="104"/>
      <c r="AF3" s="104"/>
      <c r="AG3" s="104"/>
      <c r="AH3" s="104"/>
      <c r="AI3" s="104"/>
      <c r="AJ3" s="104"/>
      <c r="AK3" s="104"/>
      <c r="AL3" s="147"/>
    </row>
    <row r="4" spans="1:38">
      <c r="A4" s="171"/>
      <c r="B4" s="231"/>
      <c r="C4" s="170"/>
      <c r="D4" s="170"/>
      <c r="E4" s="170"/>
      <c r="F4" s="170"/>
      <c r="G4" s="170"/>
      <c r="H4" s="170"/>
      <c r="I4" s="170"/>
      <c r="J4" s="170"/>
      <c r="K4" s="170"/>
      <c r="L4" s="170"/>
      <c r="M4" s="170"/>
      <c r="N4" s="170"/>
      <c r="O4" s="170"/>
      <c r="P4" s="170"/>
      <c r="Q4" s="170"/>
      <c r="R4" s="170"/>
      <c r="S4" s="172"/>
      <c r="T4" s="146"/>
      <c r="U4" s="156"/>
      <c r="V4" s="104"/>
      <c r="W4" s="104"/>
      <c r="X4" s="104"/>
      <c r="Y4" s="104"/>
      <c r="Z4" s="104"/>
      <c r="AA4" s="104"/>
      <c r="AB4" s="104"/>
      <c r="AC4" s="104"/>
      <c r="AD4" s="104"/>
      <c r="AE4" s="104"/>
      <c r="AF4" s="104"/>
      <c r="AG4" s="104"/>
      <c r="AH4" s="104"/>
      <c r="AI4" s="104"/>
      <c r="AJ4" s="104"/>
      <c r="AK4" s="104"/>
      <c r="AL4" s="147"/>
    </row>
    <row r="5" spans="1:38">
      <c r="A5" s="171"/>
      <c r="B5" s="236"/>
      <c r="C5" s="170"/>
      <c r="D5" s="170"/>
      <c r="E5" s="170"/>
      <c r="F5" s="170"/>
      <c r="G5" s="170"/>
      <c r="H5" s="170"/>
      <c r="I5" s="170"/>
      <c r="J5" s="170"/>
      <c r="K5" s="170"/>
      <c r="L5" s="170"/>
      <c r="M5" s="170"/>
      <c r="N5" s="170"/>
      <c r="O5" s="170"/>
      <c r="P5" s="170"/>
      <c r="Q5" s="170"/>
      <c r="R5" s="170"/>
      <c r="S5" s="172"/>
      <c r="T5" s="146"/>
      <c r="U5" s="156"/>
      <c r="V5" s="104"/>
      <c r="W5" s="104"/>
      <c r="X5" s="104"/>
      <c r="Y5" s="104"/>
      <c r="Z5" s="104"/>
      <c r="AA5" s="104"/>
      <c r="AB5" s="104"/>
      <c r="AC5" s="104"/>
      <c r="AD5" s="104"/>
      <c r="AE5" s="104"/>
      <c r="AF5" s="104"/>
      <c r="AG5" s="104"/>
      <c r="AH5" s="104"/>
      <c r="AI5" s="104"/>
      <c r="AJ5" s="104"/>
      <c r="AK5" s="104"/>
      <c r="AL5" s="147"/>
    </row>
    <row r="6" spans="1:38">
      <c r="A6" s="171"/>
      <c r="B6" s="231"/>
      <c r="C6" s="170"/>
      <c r="D6" s="170"/>
      <c r="E6" s="170"/>
      <c r="F6" s="170"/>
      <c r="G6" s="170"/>
      <c r="H6" s="170"/>
      <c r="I6" s="170"/>
      <c r="J6" s="170"/>
      <c r="K6" s="170"/>
      <c r="L6" s="170"/>
      <c r="M6" s="170"/>
      <c r="N6" s="170"/>
      <c r="O6" s="170"/>
      <c r="P6" s="170"/>
      <c r="Q6" s="170"/>
      <c r="R6" s="170"/>
      <c r="S6" s="172"/>
      <c r="T6" s="146"/>
      <c r="U6" s="156"/>
      <c r="V6" s="104"/>
      <c r="W6" s="104"/>
      <c r="X6" s="104"/>
      <c r="Y6" s="104"/>
      <c r="Z6" s="104"/>
      <c r="AA6" s="104"/>
      <c r="AB6" s="104"/>
      <c r="AC6" s="104"/>
      <c r="AD6" s="104"/>
      <c r="AE6" s="104"/>
      <c r="AF6" s="104"/>
      <c r="AG6" s="104"/>
      <c r="AH6" s="104"/>
      <c r="AI6" s="104"/>
      <c r="AJ6" s="104"/>
      <c r="AK6" s="104"/>
      <c r="AL6" s="147"/>
    </row>
    <row r="7" spans="1:38">
      <c r="A7" s="171"/>
      <c r="B7" s="231"/>
      <c r="C7" s="170"/>
      <c r="D7" s="170"/>
      <c r="E7" s="170"/>
      <c r="F7" s="170"/>
      <c r="G7" s="170"/>
      <c r="H7" s="170"/>
      <c r="I7" s="170"/>
      <c r="J7" s="170"/>
      <c r="K7" s="170"/>
      <c r="L7" s="512"/>
      <c r="M7" s="170"/>
      <c r="N7" s="170"/>
      <c r="O7" s="170"/>
      <c r="P7" s="170"/>
      <c r="Q7" s="170"/>
      <c r="R7" s="170"/>
      <c r="S7" s="172"/>
      <c r="T7" s="146"/>
      <c r="U7" s="104"/>
      <c r="V7" s="104"/>
      <c r="W7" s="104"/>
      <c r="X7" s="104"/>
      <c r="Y7" s="104"/>
      <c r="Z7" s="104"/>
      <c r="AA7" s="104"/>
      <c r="AB7" s="104"/>
      <c r="AC7" s="104"/>
      <c r="AD7" s="104"/>
      <c r="AE7" s="104"/>
      <c r="AF7" s="104"/>
      <c r="AG7" s="104"/>
      <c r="AH7" s="104"/>
      <c r="AI7" s="104"/>
      <c r="AJ7" s="104"/>
      <c r="AK7" s="104"/>
      <c r="AL7" s="147"/>
    </row>
    <row r="8" spans="1:38">
      <c r="A8" s="171"/>
      <c r="B8" s="231"/>
      <c r="C8" s="170"/>
      <c r="D8" s="170"/>
      <c r="E8" s="170"/>
      <c r="F8" s="170"/>
      <c r="G8" s="170"/>
      <c r="H8" s="170"/>
      <c r="I8" s="170"/>
      <c r="J8" s="170"/>
      <c r="K8" s="170"/>
      <c r="L8" s="170"/>
      <c r="M8" s="170"/>
      <c r="N8" s="170"/>
      <c r="O8" s="170"/>
      <c r="P8" s="170"/>
      <c r="Q8" s="170"/>
      <c r="R8" s="170"/>
      <c r="S8" s="172"/>
      <c r="T8" s="146"/>
      <c r="U8" s="104"/>
      <c r="V8" s="104"/>
      <c r="W8" s="104"/>
      <c r="X8" s="104"/>
      <c r="Y8" s="104"/>
      <c r="Z8" s="104"/>
      <c r="AA8" s="104"/>
      <c r="AB8" s="104"/>
      <c r="AC8" s="104"/>
      <c r="AD8" s="104"/>
      <c r="AE8" s="104"/>
      <c r="AF8" s="104"/>
      <c r="AG8" s="104"/>
      <c r="AH8" s="104"/>
      <c r="AI8" s="104"/>
      <c r="AJ8" s="104"/>
      <c r="AK8" s="104"/>
      <c r="AL8" s="147"/>
    </row>
    <row r="9" spans="1:38">
      <c r="A9" s="171"/>
      <c r="B9" s="231"/>
      <c r="C9" s="170"/>
      <c r="D9" s="170"/>
      <c r="E9" s="170"/>
      <c r="F9" s="170"/>
      <c r="G9" s="170"/>
      <c r="H9" s="170"/>
      <c r="I9" s="170"/>
      <c r="J9" s="170"/>
      <c r="K9" s="170"/>
      <c r="L9" s="170"/>
      <c r="M9" s="170"/>
      <c r="N9" s="170"/>
      <c r="O9" s="170"/>
      <c r="P9" s="170"/>
      <c r="Q9" s="170"/>
      <c r="R9" s="170"/>
      <c r="S9" s="172"/>
      <c r="T9" s="146"/>
      <c r="U9" s="104"/>
      <c r="V9" s="104"/>
      <c r="W9" s="104"/>
      <c r="X9" s="104"/>
      <c r="Y9" s="104"/>
      <c r="Z9" s="104"/>
      <c r="AA9" s="104"/>
      <c r="AB9" s="104"/>
      <c r="AC9" s="104"/>
      <c r="AD9" s="104"/>
      <c r="AE9" s="104"/>
      <c r="AF9" s="104"/>
      <c r="AG9" s="104"/>
      <c r="AH9" s="104"/>
      <c r="AI9" s="104"/>
      <c r="AJ9" s="104"/>
      <c r="AK9" s="104"/>
      <c r="AL9" s="147"/>
    </row>
    <row r="10" spans="1:38">
      <c r="A10" s="171"/>
      <c r="B10" s="231"/>
      <c r="C10" s="170"/>
      <c r="D10" s="170"/>
      <c r="E10" s="170"/>
      <c r="F10" s="170"/>
      <c r="G10" s="170"/>
      <c r="H10" s="170"/>
      <c r="I10" s="170"/>
      <c r="J10" s="170"/>
      <c r="K10" s="170"/>
      <c r="L10" s="170"/>
      <c r="M10" s="170"/>
      <c r="N10" s="170"/>
      <c r="O10" s="170"/>
      <c r="P10" s="170"/>
      <c r="Q10" s="170"/>
      <c r="R10" s="170"/>
      <c r="S10" s="172"/>
      <c r="T10" s="146"/>
      <c r="U10" s="104"/>
      <c r="V10" s="104"/>
      <c r="W10" s="104"/>
      <c r="X10" s="104"/>
      <c r="Y10" s="104"/>
      <c r="Z10" s="104"/>
      <c r="AA10" s="104"/>
      <c r="AB10" s="104"/>
      <c r="AC10" s="104"/>
      <c r="AD10" s="104"/>
      <c r="AE10" s="104"/>
      <c r="AF10" s="104"/>
      <c r="AG10" s="104"/>
      <c r="AH10" s="104"/>
      <c r="AI10" s="104"/>
      <c r="AJ10" s="104"/>
      <c r="AK10" s="104"/>
      <c r="AL10" s="147"/>
    </row>
    <row r="11" spans="1:38">
      <c r="A11" s="171"/>
      <c r="B11" s="231"/>
      <c r="C11" s="170"/>
      <c r="D11" s="170"/>
      <c r="E11" s="170"/>
      <c r="F11" s="170"/>
      <c r="G11" s="170"/>
      <c r="H11" s="170"/>
      <c r="I11" s="170"/>
      <c r="J11" s="170"/>
      <c r="K11" s="170"/>
      <c r="L11" s="170"/>
      <c r="M11" s="170"/>
      <c r="N11" s="170"/>
      <c r="O11" s="170"/>
      <c r="P11" s="170"/>
      <c r="Q11" s="170"/>
      <c r="R11" s="170"/>
      <c r="S11" s="172"/>
      <c r="T11" s="146"/>
      <c r="U11" s="104"/>
      <c r="V11" s="104"/>
      <c r="W11" s="104"/>
      <c r="X11" s="104"/>
      <c r="Y11" s="104"/>
      <c r="Z11" s="104"/>
      <c r="AA11" s="104"/>
      <c r="AB11" s="104"/>
      <c r="AC11" s="104"/>
      <c r="AD11" s="104"/>
      <c r="AE11" s="104"/>
      <c r="AF11" s="104"/>
      <c r="AG11" s="104"/>
      <c r="AH11" s="104"/>
      <c r="AI11" s="104"/>
      <c r="AJ11" s="104"/>
      <c r="AK11" s="104"/>
      <c r="AL11" s="147"/>
    </row>
    <row r="12" spans="1:38">
      <c r="A12" s="171"/>
      <c r="B12" s="231"/>
      <c r="C12" s="170"/>
      <c r="D12" s="170"/>
      <c r="E12" s="170"/>
      <c r="F12" s="170"/>
      <c r="G12" s="170"/>
      <c r="H12" s="170"/>
      <c r="I12" s="170"/>
      <c r="J12" s="170"/>
      <c r="K12" s="170"/>
      <c r="L12" s="170"/>
      <c r="M12" s="170"/>
      <c r="N12" s="170"/>
      <c r="O12" s="170"/>
      <c r="P12" s="170"/>
      <c r="Q12" s="170"/>
      <c r="R12" s="170"/>
      <c r="S12" s="172"/>
      <c r="T12" s="146"/>
      <c r="U12" s="104"/>
      <c r="V12" s="104"/>
      <c r="W12" s="104"/>
      <c r="X12" s="104"/>
      <c r="Y12" s="104"/>
      <c r="Z12" s="104"/>
      <c r="AA12" s="104"/>
      <c r="AB12" s="104"/>
      <c r="AC12" s="104"/>
      <c r="AD12" s="104"/>
      <c r="AE12" s="104"/>
      <c r="AF12" s="104"/>
      <c r="AG12" s="104"/>
      <c r="AH12" s="104"/>
      <c r="AI12" s="104"/>
      <c r="AJ12" s="104"/>
      <c r="AK12" s="104"/>
      <c r="AL12" s="147"/>
    </row>
    <row r="13" spans="1:38">
      <c r="A13" s="171"/>
      <c r="C13" s="170"/>
      <c r="D13" s="170"/>
      <c r="E13" s="170"/>
      <c r="F13" s="170"/>
      <c r="G13" s="170"/>
      <c r="H13" s="170"/>
      <c r="I13" s="170"/>
      <c r="J13" s="170"/>
      <c r="K13" s="170"/>
      <c r="L13" s="170"/>
      <c r="M13" s="170"/>
      <c r="N13" s="170"/>
      <c r="O13" s="170"/>
      <c r="P13" s="170"/>
      <c r="Q13" s="170"/>
      <c r="R13" s="170"/>
      <c r="S13" s="172"/>
      <c r="T13" s="146"/>
      <c r="U13" s="104"/>
      <c r="V13" s="104"/>
      <c r="W13" s="104"/>
      <c r="X13" s="104"/>
      <c r="Y13" s="104"/>
      <c r="Z13" s="104"/>
      <c r="AA13" s="104"/>
      <c r="AB13" s="104"/>
      <c r="AC13" s="104"/>
      <c r="AD13" s="104"/>
      <c r="AE13" s="104"/>
      <c r="AF13" s="104"/>
      <c r="AG13" s="104"/>
      <c r="AH13" s="104"/>
      <c r="AI13" s="104"/>
      <c r="AJ13" s="104"/>
      <c r="AK13" s="104"/>
      <c r="AL13" s="147"/>
    </row>
    <row r="14" spans="1:38">
      <c r="A14" s="171"/>
      <c r="B14" s="234"/>
      <c r="C14" s="231"/>
      <c r="D14" s="170"/>
      <c r="E14" s="170"/>
      <c r="F14" s="170"/>
      <c r="G14" s="170"/>
      <c r="H14" s="170"/>
      <c r="I14" s="170"/>
      <c r="J14" s="170"/>
      <c r="K14" s="170"/>
      <c r="L14" s="170"/>
      <c r="M14" s="170"/>
      <c r="N14" s="170"/>
      <c r="O14" s="170"/>
      <c r="P14" s="170"/>
      <c r="Q14" s="170"/>
      <c r="R14" s="170"/>
      <c r="S14" s="172"/>
      <c r="T14" s="146"/>
      <c r="U14" s="104"/>
      <c r="V14" s="104"/>
      <c r="W14" s="104"/>
      <c r="X14" s="104"/>
      <c r="Y14" s="104"/>
      <c r="Z14" s="104"/>
      <c r="AA14" s="104"/>
      <c r="AB14" s="104"/>
      <c r="AC14" s="104"/>
      <c r="AD14" s="104"/>
      <c r="AE14" s="104"/>
      <c r="AF14" s="104"/>
      <c r="AG14" s="104"/>
      <c r="AH14" s="104"/>
      <c r="AI14" s="104"/>
      <c r="AJ14" s="104"/>
      <c r="AK14" s="104"/>
      <c r="AL14" s="147"/>
    </row>
    <row r="15" spans="1:38">
      <c r="A15" s="171"/>
      <c r="B15" s="234"/>
      <c r="C15" s="231"/>
      <c r="D15" s="170"/>
      <c r="E15" s="170"/>
      <c r="F15" s="170"/>
      <c r="G15" s="170"/>
      <c r="H15" s="170"/>
      <c r="I15" s="170"/>
      <c r="J15" s="170"/>
      <c r="K15" s="170"/>
      <c r="L15" s="170"/>
      <c r="M15" s="170"/>
      <c r="N15" s="170"/>
      <c r="O15" s="170"/>
      <c r="P15" s="170"/>
      <c r="Q15" s="170"/>
      <c r="R15" s="170"/>
      <c r="S15" s="172"/>
      <c r="T15" s="146"/>
      <c r="U15" s="104"/>
      <c r="V15" s="104"/>
      <c r="W15" s="104"/>
      <c r="X15" s="104"/>
      <c r="Y15" s="104"/>
      <c r="Z15" s="104"/>
      <c r="AA15" s="104"/>
      <c r="AB15" s="104"/>
      <c r="AC15" s="104"/>
      <c r="AD15" s="104"/>
      <c r="AE15" s="104"/>
      <c r="AF15" s="104"/>
      <c r="AG15" s="104"/>
      <c r="AH15" s="104"/>
      <c r="AI15" s="104"/>
      <c r="AJ15" s="104"/>
      <c r="AK15" s="104"/>
      <c r="AL15" s="147"/>
    </row>
    <row r="16" spans="1:38">
      <c r="A16" s="171"/>
      <c r="B16" s="235"/>
      <c r="C16" s="231"/>
      <c r="D16" s="170"/>
      <c r="E16" s="170"/>
      <c r="F16" s="170"/>
      <c r="G16" s="170"/>
      <c r="H16" s="170"/>
      <c r="I16" s="170"/>
      <c r="J16" s="170"/>
      <c r="K16" s="170"/>
      <c r="L16" s="170"/>
      <c r="M16" s="170"/>
      <c r="N16" s="170"/>
      <c r="O16" s="170"/>
      <c r="P16" s="170"/>
      <c r="Q16" s="170"/>
      <c r="R16" s="170"/>
      <c r="S16" s="172"/>
      <c r="T16" s="146"/>
      <c r="U16" s="104"/>
      <c r="V16" s="104"/>
      <c r="W16" s="104"/>
      <c r="X16" s="104"/>
      <c r="Y16" s="104"/>
      <c r="Z16" s="104"/>
      <c r="AA16" s="104"/>
      <c r="AB16" s="104"/>
      <c r="AC16" s="104"/>
      <c r="AD16" s="104"/>
      <c r="AE16" s="104"/>
      <c r="AF16" s="104"/>
      <c r="AG16" s="104"/>
      <c r="AH16" s="104"/>
      <c r="AI16" s="104"/>
      <c r="AJ16" s="104"/>
      <c r="AK16" s="104"/>
      <c r="AL16" s="147"/>
    </row>
    <row r="17" spans="1:38">
      <c r="A17" s="171"/>
      <c r="B17" s="8"/>
      <c r="C17" s="170"/>
      <c r="D17" s="170"/>
      <c r="E17" s="170"/>
      <c r="F17" s="170"/>
      <c r="G17" s="170"/>
      <c r="H17" s="170"/>
      <c r="I17" s="170"/>
      <c r="J17" s="170"/>
      <c r="K17" s="170"/>
      <c r="L17" s="170"/>
      <c r="M17" s="170"/>
      <c r="N17" s="170"/>
      <c r="O17" s="170"/>
      <c r="P17" s="170"/>
      <c r="Q17" s="170"/>
      <c r="R17" s="170"/>
      <c r="S17" s="172"/>
      <c r="T17" s="146"/>
      <c r="U17" s="104"/>
      <c r="V17" s="104"/>
      <c r="W17" s="104"/>
      <c r="X17" s="104"/>
      <c r="Y17" s="104"/>
      <c r="Z17" s="104"/>
      <c r="AA17" s="104"/>
      <c r="AB17" s="104"/>
      <c r="AC17" s="104"/>
      <c r="AD17" s="104"/>
      <c r="AE17" s="104"/>
      <c r="AF17" s="104"/>
      <c r="AG17" s="104"/>
      <c r="AH17" s="104"/>
      <c r="AI17" s="104"/>
      <c r="AJ17" s="104"/>
      <c r="AK17" s="104"/>
      <c r="AL17" s="147"/>
    </row>
    <row r="18" spans="1:38">
      <c r="A18" s="171"/>
      <c r="B18" s="235"/>
      <c r="C18" s="170"/>
      <c r="D18" s="170"/>
      <c r="E18" s="170"/>
      <c r="F18" s="170"/>
      <c r="G18" s="170"/>
      <c r="H18" s="170"/>
      <c r="I18" s="170"/>
      <c r="J18" s="170"/>
      <c r="K18" s="170"/>
      <c r="L18" s="170"/>
      <c r="M18" s="170"/>
      <c r="N18" s="170"/>
      <c r="O18" s="170"/>
      <c r="P18" s="170"/>
      <c r="Q18" s="170"/>
      <c r="R18" s="170"/>
      <c r="S18" s="172"/>
      <c r="T18" s="146"/>
      <c r="U18" s="104"/>
      <c r="V18" s="104"/>
      <c r="W18" s="104"/>
      <c r="X18" s="104"/>
      <c r="Y18" s="104"/>
      <c r="Z18" s="104"/>
      <c r="AA18" s="104"/>
      <c r="AB18" s="104"/>
      <c r="AC18" s="104"/>
      <c r="AD18" s="104"/>
      <c r="AE18" s="104"/>
      <c r="AF18" s="104"/>
      <c r="AG18" s="104"/>
      <c r="AH18" s="104"/>
      <c r="AI18" s="104"/>
      <c r="AJ18" s="104"/>
      <c r="AK18" s="104"/>
      <c r="AL18" s="147"/>
    </row>
    <row r="19" spans="1:38">
      <c r="A19" s="171"/>
      <c r="B19" s="231"/>
      <c r="C19" s="170"/>
      <c r="D19" s="170"/>
      <c r="E19" s="170"/>
      <c r="F19" s="170"/>
      <c r="G19" s="170"/>
      <c r="H19" s="170"/>
      <c r="I19" s="170"/>
      <c r="J19" s="170"/>
      <c r="K19" s="170"/>
      <c r="L19" s="170"/>
      <c r="M19" s="170"/>
      <c r="N19" s="170"/>
      <c r="O19" s="170"/>
      <c r="P19" s="170"/>
      <c r="Q19" s="170"/>
      <c r="R19" s="170"/>
      <c r="S19" s="172"/>
      <c r="T19" s="146"/>
      <c r="U19" s="104"/>
      <c r="V19" s="104"/>
      <c r="W19" s="104"/>
      <c r="X19" s="104"/>
      <c r="Y19" s="104"/>
      <c r="Z19" s="104"/>
      <c r="AA19" s="104"/>
      <c r="AB19" s="104"/>
      <c r="AC19" s="104"/>
      <c r="AD19" s="104"/>
      <c r="AE19" s="104"/>
      <c r="AF19" s="104"/>
      <c r="AG19" s="104"/>
      <c r="AH19" s="104"/>
      <c r="AI19" s="104"/>
      <c r="AJ19" s="104"/>
      <c r="AK19" s="104"/>
      <c r="AL19" s="147"/>
    </row>
    <row r="20" spans="1:38">
      <c r="A20" s="171"/>
      <c r="B20" s="231"/>
      <c r="C20" s="170"/>
      <c r="D20" s="170"/>
      <c r="E20" s="170"/>
      <c r="F20" s="170"/>
      <c r="G20" s="170"/>
      <c r="H20" s="170"/>
      <c r="I20" s="170"/>
      <c r="J20" s="170"/>
      <c r="K20" s="170"/>
      <c r="L20" s="170"/>
      <c r="M20" s="170"/>
      <c r="N20" s="170"/>
      <c r="O20" s="170"/>
      <c r="P20" s="170"/>
      <c r="Q20" s="170"/>
      <c r="R20" s="170"/>
      <c r="S20" s="172"/>
      <c r="T20" s="146"/>
      <c r="U20" s="104"/>
      <c r="V20" s="104"/>
      <c r="W20" s="104"/>
      <c r="X20" s="104"/>
      <c r="Y20" s="104"/>
      <c r="Z20" s="104"/>
      <c r="AA20" s="104"/>
      <c r="AB20" s="104"/>
      <c r="AC20" s="104"/>
      <c r="AD20" s="104"/>
      <c r="AE20" s="104"/>
      <c r="AF20" s="104"/>
      <c r="AG20" s="104"/>
      <c r="AH20" s="104"/>
      <c r="AI20" s="104"/>
      <c r="AJ20" s="104"/>
      <c r="AK20" s="104"/>
      <c r="AL20" s="147"/>
    </row>
    <row r="21" spans="1:38">
      <c r="A21" s="171"/>
      <c r="B21" s="231"/>
      <c r="C21" s="170"/>
      <c r="D21" s="170"/>
      <c r="E21" s="170"/>
      <c r="F21" s="170"/>
      <c r="G21" s="170"/>
      <c r="H21" s="170"/>
      <c r="I21" s="170"/>
      <c r="J21" s="170"/>
      <c r="K21" s="170"/>
      <c r="L21" s="170"/>
      <c r="M21" s="170"/>
      <c r="N21" s="170"/>
      <c r="O21" s="170"/>
      <c r="P21" s="170"/>
      <c r="Q21" s="170"/>
      <c r="R21" s="170"/>
      <c r="S21" s="172"/>
      <c r="T21" s="146"/>
      <c r="U21" s="104"/>
      <c r="V21" s="104"/>
      <c r="W21" s="104"/>
      <c r="X21" s="104"/>
      <c r="Y21" s="104"/>
      <c r="Z21" s="104"/>
      <c r="AA21" s="104"/>
      <c r="AB21" s="104"/>
      <c r="AC21" s="104"/>
      <c r="AD21" s="104"/>
      <c r="AE21" s="104"/>
      <c r="AF21" s="104"/>
      <c r="AG21" s="104"/>
      <c r="AH21" s="104"/>
      <c r="AI21" s="104"/>
      <c r="AJ21" s="104"/>
      <c r="AK21" s="104"/>
      <c r="AL21" s="147"/>
    </row>
    <row r="22" spans="1:38">
      <c r="A22" s="171"/>
      <c r="C22" s="170"/>
      <c r="D22" s="170"/>
      <c r="E22" s="170"/>
      <c r="F22" s="170"/>
      <c r="G22" s="170"/>
      <c r="H22" s="170"/>
      <c r="I22" s="170"/>
      <c r="J22" s="170"/>
      <c r="K22" s="170"/>
      <c r="L22" s="170"/>
      <c r="M22" s="170"/>
      <c r="N22" s="170"/>
      <c r="O22" s="170"/>
      <c r="P22" s="170"/>
      <c r="Q22" s="170"/>
      <c r="R22" s="170"/>
      <c r="S22" s="172"/>
      <c r="T22" s="146"/>
      <c r="U22" s="104"/>
      <c r="V22" s="104"/>
      <c r="W22" s="104"/>
      <c r="X22" s="104"/>
      <c r="Y22" s="104"/>
      <c r="Z22" s="104"/>
      <c r="AA22" s="104"/>
      <c r="AB22" s="104"/>
      <c r="AC22" s="104"/>
      <c r="AD22" s="104"/>
      <c r="AE22" s="104"/>
      <c r="AF22" s="104"/>
      <c r="AG22" s="104"/>
      <c r="AH22" s="104"/>
      <c r="AI22" s="104"/>
      <c r="AJ22" s="104"/>
      <c r="AK22" s="104"/>
      <c r="AL22" s="147"/>
    </row>
    <row r="23" spans="1:38">
      <c r="A23" s="171"/>
      <c r="B23" s="234"/>
      <c r="C23" s="170"/>
      <c r="D23" s="170"/>
      <c r="E23" s="170"/>
      <c r="F23" s="170"/>
      <c r="G23" s="170"/>
      <c r="H23" s="170"/>
      <c r="I23" s="170"/>
      <c r="J23" s="170"/>
      <c r="K23" s="170"/>
      <c r="L23" s="170"/>
      <c r="M23" s="170"/>
      <c r="N23" s="170"/>
      <c r="O23" s="170"/>
      <c r="P23" s="170"/>
      <c r="Q23" s="170"/>
      <c r="R23" s="170"/>
      <c r="S23" s="172"/>
      <c r="T23" s="146"/>
      <c r="U23" s="104"/>
      <c r="V23" s="104"/>
      <c r="W23" s="104"/>
      <c r="X23" s="104"/>
      <c r="Y23" s="104"/>
      <c r="Z23" s="104"/>
      <c r="AA23" s="104"/>
      <c r="AB23" s="104"/>
      <c r="AC23" s="104"/>
      <c r="AD23" s="104"/>
      <c r="AE23" s="104"/>
      <c r="AF23" s="104"/>
      <c r="AG23" s="104"/>
      <c r="AH23" s="104"/>
      <c r="AI23" s="104"/>
      <c r="AJ23" s="104"/>
      <c r="AK23" s="104"/>
      <c r="AL23" s="147"/>
    </row>
    <row r="24" spans="1:38">
      <c r="A24" s="171"/>
      <c r="B24" s="234"/>
      <c r="C24" s="170"/>
      <c r="D24" s="170"/>
      <c r="E24" s="170"/>
      <c r="F24" s="170"/>
      <c r="G24" s="170"/>
      <c r="H24" s="170"/>
      <c r="I24" s="170"/>
      <c r="J24" s="170"/>
      <c r="K24" s="170"/>
      <c r="L24" s="170"/>
      <c r="M24" s="170"/>
      <c r="N24" s="170"/>
      <c r="O24" s="170"/>
      <c r="P24" s="170"/>
      <c r="Q24" s="170"/>
      <c r="R24" s="170"/>
      <c r="S24" s="172"/>
      <c r="T24" s="146"/>
      <c r="U24" s="104"/>
      <c r="V24" s="104"/>
      <c r="W24" s="104"/>
      <c r="X24" s="104"/>
      <c r="Y24" s="104"/>
      <c r="Z24" s="104"/>
      <c r="AA24" s="104"/>
      <c r="AB24" s="104"/>
      <c r="AC24" s="104"/>
      <c r="AD24" s="104"/>
      <c r="AE24" s="104"/>
      <c r="AF24" s="104"/>
      <c r="AG24" s="104"/>
      <c r="AH24" s="104"/>
      <c r="AI24" s="104"/>
      <c r="AJ24" s="104"/>
      <c r="AK24" s="104"/>
      <c r="AL24" s="147"/>
    </row>
    <row r="25" spans="1:38">
      <c r="A25" s="171"/>
      <c r="B25" s="221" t="s">
        <v>764</v>
      </c>
      <c r="C25" s="170"/>
      <c r="D25" s="170"/>
      <c r="E25" s="170"/>
      <c r="F25" s="170"/>
      <c r="G25" s="170"/>
      <c r="H25" s="170"/>
      <c r="I25" s="170"/>
      <c r="J25" s="170"/>
      <c r="K25" s="170"/>
      <c r="L25" s="170"/>
      <c r="M25" s="170"/>
      <c r="N25" s="170"/>
      <c r="O25" s="170"/>
      <c r="P25" s="170"/>
      <c r="Q25" s="170"/>
      <c r="R25" s="170"/>
      <c r="S25" s="172"/>
      <c r="T25" s="146"/>
      <c r="U25" s="104"/>
      <c r="V25" s="104"/>
      <c r="W25" s="104"/>
      <c r="X25" s="104"/>
      <c r="Y25" s="104"/>
      <c r="Z25" s="104"/>
      <c r="AA25" s="104"/>
      <c r="AB25" s="104"/>
      <c r="AC25" s="104"/>
      <c r="AD25" s="104"/>
      <c r="AE25" s="104"/>
      <c r="AF25" s="104"/>
      <c r="AG25" s="104"/>
      <c r="AH25" s="104"/>
      <c r="AI25" s="104"/>
      <c r="AJ25" s="104"/>
      <c r="AK25" s="104"/>
      <c r="AL25" s="147"/>
    </row>
    <row r="26" spans="1:38">
      <c r="A26" s="171"/>
      <c r="B26" s="8"/>
      <c r="C26" s="170"/>
      <c r="D26" s="170"/>
      <c r="E26" s="170"/>
      <c r="F26" s="170"/>
      <c r="G26" s="170"/>
      <c r="H26" s="170"/>
      <c r="I26" s="170"/>
      <c r="J26" s="170"/>
      <c r="K26" s="170"/>
      <c r="L26" s="170"/>
      <c r="M26" s="170"/>
      <c r="N26" s="170"/>
      <c r="O26" s="170"/>
      <c r="P26" s="170"/>
      <c r="Q26" s="170"/>
      <c r="R26" s="170"/>
      <c r="S26" s="172"/>
      <c r="T26" s="146"/>
      <c r="U26" s="104"/>
      <c r="V26" s="104"/>
      <c r="W26" s="104"/>
      <c r="X26" s="104"/>
      <c r="Y26" s="104"/>
      <c r="Z26" s="104"/>
      <c r="AA26" s="104"/>
      <c r="AB26" s="104"/>
      <c r="AC26" s="104"/>
      <c r="AD26" s="104"/>
      <c r="AE26" s="104"/>
      <c r="AF26" s="104"/>
      <c r="AG26" s="104"/>
      <c r="AH26" s="104"/>
      <c r="AI26" s="104"/>
      <c r="AJ26" s="104"/>
      <c r="AK26" s="104"/>
      <c r="AL26" s="147"/>
    </row>
    <row r="27" spans="1:38" ht="18">
      <c r="A27" s="171"/>
      <c r="B27" s="302" t="s">
        <v>926</v>
      </c>
      <c r="C27" s="299"/>
      <c r="D27" s="299"/>
      <c r="E27" s="170"/>
      <c r="F27" s="170"/>
      <c r="G27" s="170"/>
      <c r="H27" s="170"/>
      <c r="I27" s="170"/>
      <c r="J27" s="170"/>
      <c r="K27" s="170"/>
      <c r="L27" s="170"/>
      <c r="M27" s="170"/>
      <c r="N27" s="170"/>
      <c r="O27" s="170"/>
      <c r="P27" s="170"/>
      <c r="Q27" s="170"/>
      <c r="R27" s="170"/>
      <c r="S27" s="172"/>
      <c r="T27" s="146"/>
      <c r="U27" s="104"/>
      <c r="V27" s="104"/>
      <c r="W27" s="104"/>
      <c r="X27" s="104"/>
      <c r="Y27" s="104"/>
      <c r="Z27" s="104"/>
      <c r="AA27" s="104"/>
      <c r="AB27" s="104"/>
      <c r="AC27" s="104"/>
      <c r="AD27" s="104"/>
      <c r="AE27" s="104"/>
      <c r="AF27" s="104"/>
      <c r="AG27" s="104"/>
      <c r="AH27" s="104"/>
      <c r="AI27" s="104"/>
      <c r="AJ27" s="104"/>
      <c r="AK27" s="104"/>
      <c r="AL27" s="147"/>
    </row>
    <row r="28" spans="1:38" ht="18">
      <c r="A28" s="171"/>
      <c r="B28" s="300" t="s">
        <v>967</v>
      </c>
      <c r="C28" s="301"/>
      <c r="D28" s="301"/>
      <c r="E28" s="301"/>
      <c r="F28" s="301"/>
      <c r="G28" s="301"/>
      <c r="H28" s="170"/>
      <c r="I28" s="170"/>
      <c r="J28" s="170"/>
      <c r="K28" s="170"/>
      <c r="L28" s="170"/>
      <c r="M28" s="170"/>
      <c r="N28" s="170"/>
      <c r="O28" s="170"/>
      <c r="P28" s="170"/>
      <c r="Q28" s="170"/>
      <c r="R28" s="170"/>
      <c r="S28" s="172"/>
      <c r="T28" s="146"/>
      <c r="U28" s="104"/>
      <c r="V28" s="104"/>
      <c r="W28" s="104"/>
      <c r="X28" s="104"/>
      <c r="Y28" s="104"/>
      <c r="Z28" s="104"/>
      <c r="AA28" s="104"/>
      <c r="AB28" s="104"/>
      <c r="AC28" s="104"/>
      <c r="AD28" s="104"/>
      <c r="AE28" s="104"/>
      <c r="AF28" s="104"/>
      <c r="AG28" s="104"/>
      <c r="AH28" s="104"/>
      <c r="AI28" s="104"/>
      <c r="AJ28" s="104"/>
      <c r="AK28" s="104"/>
      <c r="AL28" s="147"/>
    </row>
    <row r="29" spans="1:38">
      <c r="A29" s="171"/>
      <c r="B29" s="231"/>
      <c r="C29" s="231"/>
      <c r="D29" s="170"/>
      <c r="E29" s="170"/>
      <c r="F29" s="170"/>
      <c r="G29" s="170"/>
      <c r="H29" s="170"/>
      <c r="I29" s="170"/>
      <c r="J29" s="170"/>
      <c r="K29" s="170"/>
      <c r="L29" s="170"/>
      <c r="M29" s="170"/>
      <c r="N29" s="170"/>
      <c r="O29" s="170"/>
      <c r="P29" s="170"/>
      <c r="Q29" s="170"/>
      <c r="R29" s="170"/>
      <c r="S29" s="172"/>
      <c r="T29" s="146"/>
      <c r="U29" s="104"/>
      <c r="V29" s="104"/>
      <c r="W29" s="104"/>
      <c r="X29" s="104"/>
      <c r="Y29" s="104"/>
      <c r="Z29" s="104"/>
      <c r="AA29" s="104"/>
      <c r="AB29" s="104"/>
      <c r="AC29" s="104"/>
      <c r="AD29" s="104"/>
      <c r="AE29" s="104"/>
      <c r="AF29" s="104"/>
      <c r="AG29" s="104"/>
      <c r="AH29" s="104"/>
      <c r="AI29" s="104"/>
      <c r="AJ29" s="104"/>
      <c r="AK29" s="104"/>
      <c r="AL29" s="147"/>
    </row>
    <row r="30" spans="1:38" ht="29.25" customHeight="1">
      <c r="A30" s="304" t="s">
        <v>968</v>
      </c>
      <c r="B30" s="1568" t="s">
        <v>969</v>
      </c>
      <c r="C30" s="1569"/>
      <c r="D30" s="1569"/>
      <c r="E30" s="1569"/>
      <c r="F30" s="1569"/>
      <c r="G30" s="1569"/>
      <c r="H30" s="1569"/>
      <c r="I30" s="1569"/>
      <c r="J30" s="1569"/>
      <c r="K30" s="1569"/>
      <c r="L30" s="1569"/>
      <c r="M30" s="1569"/>
      <c r="N30" s="1569"/>
      <c r="O30" s="1569"/>
      <c r="P30" s="1569"/>
      <c r="Q30" s="1569"/>
      <c r="R30" s="1569"/>
      <c r="S30" s="303" t="s">
        <v>968</v>
      </c>
      <c r="T30" s="146"/>
      <c r="U30" s="104"/>
      <c r="V30" s="104"/>
      <c r="W30" s="104"/>
      <c r="X30" s="104"/>
      <c r="Y30" s="104"/>
      <c r="Z30" s="104"/>
      <c r="AA30" s="104"/>
      <c r="AB30" s="104"/>
      <c r="AC30" s="104"/>
      <c r="AD30" s="104"/>
      <c r="AE30" s="104"/>
      <c r="AF30" s="104"/>
      <c r="AG30" s="104"/>
      <c r="AH30" s="104"/>
      <c r="AI30" s="104"/>
      <c r="AJ30" s="104"/>
      <c r="AK30" s="104"/>
      <c r="AL30" s="147"/>
    </row>
    <row r="31" spans="1:38">
      <c r="A31" s="171"/>
      <c r="B31" s="170"/>
      <c r="C31" s="170"/>
      <c r="D31" s="170"/>
      <c r="E31" s="170"/>
      <c r="F31" s="170"/>
      <c r="G31" s="170"/>
      <c r="H31" s="170"/>
      <c r="I31" s="170"/>
      <c r="J31" s="170"/>
      <c r="K31" s="170"/>
      <c r="L31" s="170"/>
      <c r="M31" s="170"/>
      <c r="N31" s="170"/>
      <c r="O31" s="170"/>
      <c r="P31" s="170"/>
      <c r="Q31" s="170"/>
      <c r="R31" s="170"/>
      <c r="S31" s="172"/>
      <c r="T31" s="146"/>
      <c r="U31" s="104"/>
      <c r="V31" s="104"/>
      <c r="W31" s="104"/>
      <c r="X31" s="104"/>
      <c r="Y31" s="104"/>
      <c r="Z31" s="104"/>
      <c r="AA31" s="104"/>
      <c r="AB31" s="104"/>
      <c r="AC31" s="104"/>
      <c r="AD31" s="104"/>
      <c r="AE31" s="104"/>
      <c r="AF31" s="104"/>
      <c r="AG31" s="104"/>
      <c r="AH31" s="104"/>
      <c r="AI31" s="104"/>
      <c r="AJ31" s="104"/>
      <c r="AK31" s="104"/>
      <c r="AL31" s="147"/>
    </row>
    <row r="32" spans="1:38">
      <c r="A32" s="171"/>
      <c r="B32" s="170"/>
      <c r="C32" s="170"/>
      <c r="D32" s="170"/>
      <c r="E32" s="170"/>
      <c r="F32" s="170"/>
      <c r="G32" s="170"/>
      <c r="H32" s="170"/>
      <c r="I32" s="170"/>
      <c r="J32" s="170"/>
      <c r="K32" s="170"/>
      <c r="L32" s="170"/>
      <c r="M32" s="170"/>
      <c r="N32" s="170"/>
      <c r="O32" s="170"/>
      <c r="P32" s="170"/>
      <c r="Q32" s="170"/>
      <c r="R32" s="170"/>
      <c r="S32" s="172"/>
      <c r="T32" s="146"/>
      <c r="U32" s="104"/>
      <c r="V32" s="104"/>
      <c r="W32" s="104"/>
      <c r="X32" s="104"/>
      <c r="Y32" s="104"/>
      <c r="Z32" s="104"/>
      <c r="AA32" s="104"/>
      <c r="AB32" s="104"/>
      <c r="AC32" s="104"/>
      <c r="AD32" s="104"/>
      <c r="AE32" s="104"/>
      <c r="AF32" s="104"/>
      <c r="AG32" s="104"/>
      <c r="AH32" s="104"/>
      <c r="AI32" s="104"/>
      <c r="AJ32" s="104"/>
      <c r="AK32" s="104"/>
      <c r="AL32" s="147"/>
    </row>
    <row r="33" spans="1:38">
      <c r="A33" s="171"/>
      <c r="B33" s="170"/>
      <c r="C33" s="170"/>
      <c r="D33" s="170"/>
      <c r="E33" s="170"/>
      <c r="F33" s="170"/>
      <c r="G33" s="170"/>
      <c r="H33" s="170"/>
      <c r="I33" s="170"/>
      <c r="J33" s="170"/>
      <c r="K33" s="170"/>
      <c r="L33" s="170"/>
      <c r="M33" s="170"/>
      <c r="N33" s="170"/>
      <c r="O33" s="170"/>
      <c r="P33" s="170"/>
      <c r="Q33" s="170"/>
      <c r="R33" s="170"/>
      <c r="S33" s="172"/>
      <c r="T33" s="146"/>
      <c r="U33" s="104"/>
      <c r="V33" s="104"/>
      <c r="W33" s="104"/>
      <c r="X33" s="104"/>
      <c r="Y33" s="104"/>
      <c r="Z33" s="104"/>
      <c r="AA33" s="104"/>
      <c r="AB33" s="104"/>
      <c r="AC33" s="104"/>
      <c r="AD33" s="104"/>
      <c r="AE33" s="104"/>
      <c r="AF33" s="104"/>
      <c r="AG33" s="104"/>
      <c r="AH33" s="104"/>
      <c r="AI33" s="104"/>
      <c r="AJ33" s="104"/>
      <c r="AK33" s="104"/>
      <c r="AL33" s="147"/>
    </row>
    <row r="34" spans="1:38">
      <c r="A34" s="171"/>
      <c r="B34" s="170"/>
      <c r="C34" s="170"/>
      <c r="D34" s="170"/>
      <c r="E34" s="170"/>
      <c r="F34" s="170"/>
      <c r="G34" s="170"/>
      <c r="H34" s="170"/>
      <c r="I34" s="170"/>
      <c r="J34" s="170"/>
      <c r="K34" s="170"/>
      <c r="L34" s="170"/>
      <c r="M34" s="170"/>
      <c r="N34" s="170"/>
      <c r="O34" s="170"/>
      <c r="P34" s="170"/>
      <c r="Q34" s="170"/>
      <c r="R34" s="170"/>
      <c r="S34" s="172"/>
      <c r="T34" s="146"/>
      <c r="U34" s="104"/>
      <c r="V34" s="104"/>
      <c r="W34" s="104"/>
      <c r="X34" s="104"/>
      <c r="Y34" s="104"/>
      <c r="Z34" s="104"/>
      <c r="AA34" s="104"/>
      <c r="AB34" s="104"/>
      <c r="AC34" s="104"/>
      <c r="AD34" s="104"/>
      <c r="AE34" s="104"/>
      <c r="AF34" s="104"/>
      <c r="AG34" s="104"/>
      <c r="AH34" s="104"/>
      <c r="AI34" s="104"/>
      <c r="AJ34" s="104"/>
      <c r="AK34" s="104"/>
      <c r="AL34" s="147"/>
    </row>
    <row r="35" spans="1:38">
      <c r="A35" s="171"/>
      <c r="B35" s="170"/>
      <c r="C35" s="170"/>
      <c r="D35" s="170"/>
      <c r="E35" s="170"/>
      <c r="F35" s="170"/>
      <c r="G35" s="170"/>
      <c r="H35" s="170"/>
      <c r="I35" s="170"/>
      <c r="J35" s="170"/>
      <c r="K35" s="170"/>
      <c r="L35" s="170"/>
      <c r="M35" s="170"/>
      <c r="N35" s="170"/>
      <c r="O35" s="170"/>
      <c r="P35" s="170"/>
      <c r="Q35" s="170"/>
      <c r="R35" s="170"/>
      <c r="S35" s="172"/>
      <c r="T35" s="146"/>
      <c r="U35" s="104"/>
      <c r="V35" s="104"/>
      <c r="W35" s="104"/>
      <c r="X35" s="104"/>
      <c r="Y35" s="104"/>
      <c r="Z35" s="104"/>
      <c r="AA35" s="104"/>
      <c r="AB35" s="104"/>
      <c r="AC35" s="104"/>
      <c r="AD35" s="104"/>
      <c r="AE35" s="104"/>
      <c r="AF35" s="104"/>
      <c r="AG35" s="104"/>
      <c r="AH35" s="104"/>
      <c r="AI35" s="104"/>
      <c r="AJ35" s="104"/>
      <c r="AK35" s="104"/>
      <c r="AL35" s="147"/>
    </row>
    <row r="36" spans="1:38">
      <c r="A36" s="171"/>
      <c r="B36" s="170"/>
      <c r="C36" s="170"/>
      <c r="D36" s="170"/>
      <c r="E36" s="170"/>
      <c r="F36" s="170"/>
      <c r="G36" s="170"/>
      <c r="H36" s="170"/>
      <c r="I36" s="170"/>
      <c r="J36" s="170"/>
      <c r="K36" s="170"/>
      <c r="L36" s="170"/>
      <c r="M36" s="170"/>
      <c r="N36" s="170"/>
      <c r="O36" s="170"/>
      <c r="P36" s="170"/>
      <c r="Q36" s="170"/>
      <c r="R36" s="170"/>
      <c r="S36" s="172"/>
      <c r="T36" s="146"/>
      <c r="U36" s="104"/>
      <c r="V36" s="104"/>
      <c r="W36" s="104"/>
      <c r="X36" s="104"/>
      <c r="Y36" s="104"/>
      <c r="Z36" s="104"/>
      <c r="AA36" s="104"/>
      <c r="AB36" s="104"/>
      <c r="AC36" s="104"/>
      <c r="AD36" s="104"/>
      <c r="AE36" s="104"/>
      <c r="AF36" s="104"/>
      <c r="AG36" s="104"/>
      <c r="AH36" s="104"/>
      <c r="AI36" s="104"/>
      <c r="AJ36" s="104"/>
      <c r="AK36" s="104"/>
      <c r="AL36" s="147"/>
    </row>
    <row r="37" spans="1:38">
      <c r="A37" s="171"/>
      <c r="B37" s="170"/>
      <c r="C37" s="170"/>
      <c r="D37" s="170"/>
      <c r="E37" s="170"/>
      <c r="F37" s="170"/>
      <c r="G37" s="170"/>
      <c r="H37" s="170"/>
      <c r="I37" s="170"/>
      <c r="J37" s="170"/>
      <c r="K37" s="170"/>
      <c r="L37" s="170"/>
      <c r="M37" s="170"/>
      <c r="N37" s="170"/>
      <c r="O37" s="170"/>
      <c r="P37" s="170"/>
      <c r="Q37" s="170"/>
      <c r="R37" s="170"/>
      <c r="S37" s="172"/>
      <c r="T37" s="146"/>
      <c r="U37" s="104"/>
      <c r="V37" s="104"/>
      <c r="W37" s="104"/>
      <c r="X37" s="104"/>
      <c r="Y37" s="104"/>
      <c r="Z37" s="104"/>
      <c r="AA37" s="104"/>
      <c r="AB37" s="104"/>
      <c r="AC37" s="104"/>
      <c r="AD37" s="104"/>
      <c r="AE37" s="104"/>
      <c r="AF37" s="104"/>
      <c r="AG37" s="104"/>
      <c r="AH37" s="104"/>
      <c r="AI37" s="104"/>
      <c r="AJ37" s="104"/>
      <c r="AK37" s="104"/>
      <c r="AL37" s="147"/>
    </row>
    <row r="38" spans="1:38">
      <c r="A38" s="171"/>
      <c r="B38" s="170"/>
      <c r="C38" s="170"/>
      <c r="D38" s="170"/>
      <c r="E38" s="170"/>
      <c r="F38" s="170"/>
      <c r="G38" s="170"/>
      <c r="H38" s="170"/>
      <c r="I38" s="170"/>
      <c r="J38" s="170"/>
      <c r="K38" s="170"/>
      <c r="L38" s="170"/>
      <c r="M38" s="170"/>
      <c r="N38" s="170"/>
      <c r="O38" s="170"/>
      <c r="P38" s="170"/>
      <c r="Q38" s="170"/>
      <c r="R38" s="170"/>
      <c r="S38" s="172"/>
      <c r="T38" s="146"/>
      <c r="U38" s="104"/>
      <c r="V38" s="104"/>
      <c r="W38" s="104"/>
      <c r="X38" s="104"/>
      <c r="Y38" s="104"/>
      <c r="Z38" s="104"/>
      <c r="AA38" s="104"/>
      <c r="AB38" s="104"/>
      <c r="AC38" s="104"/>
      <c r="AD38" s="104"/>
      <c r="AE38" s="104"/>
      <c r="AF38" s="104"/>
      <c r="AG38" s="104"/>
      <c r="AH38" s="104"/>
      <c r="AI38" s="104"/>
      <c r="AJ38" s="104"/>
      <c r="AK38" s="104"/>
      <c r="AL38" s="147"/>
    </row>
    <row r="39" spans="1:38">
      <c r="A39" s="171"/>
      <c r="B39" s="170"/>
      <c r="C39" s="170"/>
      <c r="D39" s="170"/>
      <c r="E39" s="170"/>
      <c r="F39" s="170"/>
      <c r="G39" s="170"/>
      <c r="H39" s="170"/>
      <c r="I39" s="170"/>
      <c r="J39" s="170"/>
      <c r="K39" s="170"/>
      <c r="L39" s="170"/>
      <c r="M39" s="170"/>
      <c r="N39" s="170"/>
      <c r="O39" s="170"/>
      <c r="P39" s="170"/>
      <c r="Q39" s="170"/>
      <c r="R39" s="170"/>
      <c r="S39" s="172"/>
      <c r="T39" s="146"/>
      <c r="U39" s="104"/>
      <c r="V39" s="104"/>
      <c r="W39" s="104"/>
      <c r="X39" s="104"/>
      <c r="Y39" s="104"/>
      <c r="Z39" s="104"/>
      <c r="AA39" s="104"/>
      <c r="AB39" s="104"/>
      <c r="AC39" s="104"/>
      <c r="AD39" s="104"/>
      <c r="AE39" s="104"/>
      <c r="AF39" s="104"/>
      <c r="AG39" s="104"/>
      <c r="AH39" s="104"/>
      <c r="AI39" s="104"/>
      <c r="AJ39" s="104"/>
      <c r="AK39" s="104"/>
      <c r="AL39" s="147"/>
    </row>
    <row r="40" spans="1:38">
      <c r="A40" s="171"/>
      <c r="B40" s="170"/>
      <c r="C40" s="170"/>
      <c r="D40" s="170"/>
      <c r="E40" s="170"/>
      <c r="F40" s="170"/>
      <c r="G40" s="170"/>
      <c r="H40" s="170"/>
      <c r="I40" s="170"/>
      <c r="J40" s="170"/>
      <c r="K40" s="170"/>
      <c r="L40" s="170"/>
      <c r="M40" s="170"/>
      <c r="N40" s="170"/>
      <c r="O40" s="170"/>
      <c r="P40" s="170"/>
      <c r="Q40" s="170"/>
      <c r="R40" s="170"/>
      <c r="S40" s="172"/>
      <c r="T40" s="146"/>
      <c r="U40" s="104"/>
      <c r="V40" s="104"/>
      <c r="W40" s="104"/>
      <c r="X40" s="104"/>
      <c r="Y40" s="104"/>
      <c r="Z40" s="104"/>
      <c r="AA40" s="104"/>
      <c r="AB40" s="104"/>
      <c r="AC40" s="104"/>
      <c r="AD40" s="104"/>
      <c r="AE40" s="104"/>
      <c r="AF40" s="104"/>
      <c r="AG40" s="104"/>
      <c r="AH40" s="104"/>
      <c r="AI40" s="104"/>
      <c r="AJ40" s="104"/>
      <c r="AK40" s="104"/>
      <c r="AL40" s="147"/>
    </row>
    <row r="41" spans="1:38">
      <c r="A41" s="171"/>
      <c r="B41" s="170"/>
      <c r="C41" s="170"/>
      <c r="D41" s="170"/>
      <c r="E41" s="170"/>
      <c r="F41" s="170"/>
      <c r="G41" s="170"/>
      <c r="H41" s="170"/>
      <c r="I41" s="170"/>
      <c r="J41" s="170"/>
      <c r="K41" s="170"/>
      <c r="L41" s="170"/>
      <c r="M41" s="170"/>
      <c r="N41" s="170"/>
      <c r="O41" s="170"/>
      <c r="P41" s="170"/>
      <c r="Q41" s="170"/>
      <c r="R41" s="170"/>
      <c r="S41" s="172"/>
      <c r="T41" s="146"/>
      <c r="U41" s="104"/>
      <c r="V41" s="104"/>
      <c r="W41" s="104"/>
      <c r="X41" s="104"/>
      <c r="Y41" s="104"/>
      <c r="Z41" s="104"/>
      <c r="AA41" s="104"/>
      <c r="AB41" s="104"/>
      <c r="AC41" s="104"/>
      <c r="AD41" s="104"/>
      <c r="AE41" s="104"/>
      <c r="AF41" s="104"/>
      <c r="AG41" s="104"/>
      <c r="AH41" s="104"/>
      <c r="AI41" s="104"/>
      <c r="AJ41" s="104"/>
      <c r="AK41" s="104"/>
      <c r="AL41" s="147"/>
    </row>
    <row r="42" spans="1:38">
      <c r="A42" s="171"/>
      <c r="B42" s="170"/>
      <c r="C42" s="170"/>
      <c r="D42" s="170"/>
      <c r="E42" s="170"/>
      <c r="F42" s="170"/>
      <c r="G42" s="170"/>
      <c r="H42" s="170"/>
      <c r="I42" s="170"/>
      <c r="J42" s="170"/>
      <c r="K42" s="170"/>
      <c r="L42" s="170"/>
      <c r="M42" s="170"/>
      <c r="N42" s="170"/>
      <c r="O42" s="170"/>
      <c r="P42" s="170"/>
      <c r="Q42" s="170"/>
      <c r="R42" s="170"/>
      <c r="S42" s="172"/>
      <c r="T42" s="146"/>
      <c r="U42" s="104"/>
      <c r="V42" s="104"/>
      <c r="W42" s="104"/>
      <c r="X42" s="104"/>
      <c r="Y42" s="104"/>
      <c r="Z42" s="104"/>
      <c r="AA42" s="104"/>
      <c r="AB42" s="104"/>
      <c r="AC42" s="104"/>
      <c r="AD42" s="104"/>
      <c r="AE42" s="104"/>
      <c r="AF42" s="104"/>
      <c r="AG42" s="104"/>
      <c r="AH42" s="104"/>
      <c r="AI42" s="104"/>
      <c r="AJ42" s="104"/>
      <c r="AK42" s="104"/>
      <c r="AL42" s="147"/>
    </row>
    <row r="43" spans="1:38">
      <c r="A43" s="171"/>
      <c r="B43" s="170"/>
      <c r="C43" s="170"/>
      <c r="D43" s="170"/>
      <c r="E43" s="170"/>
      <c r="F43" s="170"/>
      <c r="G43" s="170"/>
      <c r="H43" s="170"/>
      <c r="I43" s="170"/>
      <c r="J43" s="170"/>
      <c r="K43" s="170"/>
      <c r="L43" s="170"/>
      <c r="M43" s="170"/>
      <c r="N43" s="170"/>
      <c r="O43" s="170"/>
      <c r="P43" s="170"/>
      <c r="Q43" s="170"/>
      <c r="R43" s="170"/>
      <c r="S43" s="172"/>
      <c r="T43" s="146"/>
      <c r="U43" s="104"/>
      <c r="V43" s="104"/>
      <c r="W43" s="104"/>
      <c r="X43" s="104"/>
      <c r="Y43" s="104"/>
      <c r="Z43" s="104"/>
      <c r="AA43" s="104"/>
      <c r="AB43" s="104"/>
      <c r="AC43" s="104"/>
      <c r="AD43" s="104"/>
      <c r="AE43" s="104"/>
      <c r="AF43" s="104"/>
      <c r="AG43" s="104"/>
      <c r="AH43" s="104"/>
      <c r="AI43" s="104"/>
      <c r="AJ43" s="104"/>
      <c r="AK43" s="104"/>
      <c r="AL43" s="147"/>
    </row>
    <row r="44" spans="1:38">
      <c r="A44" s="171"/>
      <c r="B44" s="170"/>
      <c r="C44" s="170"/>
      <c r="D44" s="170"/>
      <c r="E44" s="170"/>
      <c r="F44" s="170"/>
      <c r="G44" s="170"/>
      <c r="H44" s="170"/>
      <c r="I44" s="170"/>
      <c r="J44" s="170"/>
      <c r="K44" s="170"/>
      <c r="L44" s="170"/>
      <c r="M44" s="170"/>
      <c r="N44" s="170"/>
      <c r="O44" s="170"/>
      <c r="P44" s="170"/>
      <c r="Q44" s="170"/>
      <c r="R44" s="170"/>
      <c r="S44" s="172"/>
      <c r="T44" s="146"/>
      <c r="U44" s="104"/>
      <c r="V44" s="104"/>
      <c r="W44" s="104"/>
      <c r="X44" s="104"/>
      <c r="Y44" s="104"/>
      <c r="Z44" s="104"/>
      <c r="AA44" s="104"/>
      <c r="AB44" s="104"/>
      <c r="AC44" s="104"/>
      <c r="AD44" s="104"/>
      <c r="AE44" s="104"/>
      <c r="AF44" s="104"/>
      <c r="AG44" s="104"/>
      <c r="AH44" s="104"/>
      <c r="AI44" s="104"/>
      <c r="AJ44" s="104"/>
      <c r="AK44" s="104"/>
      <c r="AL44" s="147"/>
    </row>
    <row r="45" spans="1:38">
      <c r="A45" s="171"/>
      <c r="B45" s="170"/>
      <c r="C45" s="170"/>
      <c r="D45" s="170"/>
      <c r="E45" s="170"/>
      <c r="F45" s="170"/>
      <c r="G45" s="170"/>
      <c r="H45" s="170"/>
      <c r="I45" s="170"/>
      <c r="J45" s="170"/>
      <c r="K45" s="170"/>
      <c r="L45" s="170"/>
      <c r="M45" s="170"/>
      <c r="N45" s="170"/>
      <c r="O45" s="170"/>
      <c r="P45" s="170"/>
      <c r="Q45" s="170"/>
      <c r="R45" s="170"/>
      <c r="S45" s="172"/>
      <c r="T45" s="146"/>
      <c r="U45" s="104"/>
      <c r="V45" s="104"/>
      <c r="W45" s="104"/>
      <c r="X45" s="104"/>
      <c r="Y45" s="104"/>
      <c r="Z45" s="104"/>
      <c r="AA45" s="104"/>
      <c r="AB45" s="104"/>
      <c r="AC45" s="104"/>
      <c r="AD45" s="104"/>
      <c r="AE45" s="104"/>
      <c r="AF45" s="104"/>
      <c r="AG45" s="104"/>
      <c r="AH45" s="104"/>
      <c r="AI45" s="104"/>
      <c r="AJ45" s="104"/>
      <c r="AK45" s="104"/>
      <c r="AL45" s="147"/>
    </row>
    <row r="46" spans="1:38">
      <c r="A46" s="171"/>
      <c r="B46" s="170"/>
      <c r="C46" s="170"/>
      <c r="D46" s="170"/>
      <c r="E46" s="170"/>
      <c r="F46" s="170"/>
      <c r="G46" s="170"/>
      <c r="H46" s="170"/>
      <c r="I46" s="170"/>
      <c r="J46" s="170"/>
      <c r="K46" s="170"/>
      <c r="L46" s="170"/>
      <c r="M46" s="170"/>
      <c r="N46" s="170"/>
      <c r="O46" s="170"/>
      <c r="P46" s="170"/>
      <c r="Q46" s="170"/>
      <c r="R46" s="170"/>
      <c r="S46" s="172"/>
      <c r="T46" s="146"/>
      <c r="U46" s="104"/>
      <c r="V46" s="104"/>
      <c r="W46" s="104"/>
      <c r="X46" s="104"/>
      <c r="Y46" s="104"/>
      <c r="Z46" s="104"/>
      <c r="AA46" s="104"/>
      <c r="AB46" s="104"/>
      <c r="AC46" s="104"/>
      <c r="AD46" s="104"/>
      <c r="AE46" s="104"/>
      <c r="AF46" s="104"/>
      <c r="AG46" s="104"/>
      <c r="AH46" s="104"/>
      <c r="AI46" s="104"/>
      <c r="AJ46" s="104"/>
      <c r="AK46" s="104"/>
      <c r="AL46" s="147"/>
    </row>
    <row r="47" spans="1:38">
      <c r="A47" s="171"/>
      <c r="B47" s="170"/>
      <c r="C47" s="170"/>
      <c r="D47" s="170"/>
      <c r="E47" s="170"/>
      <c r="F47" s="170"/>
      <c r="G47" s="170"/>
      <c r="H47" s="170"/>
      <c r="I47" s="170"/>
      <c r="J47" s="170"/>
      <c r="K47" s="170"/>
      <c r="L47" s="170"/>
      <c r="M47" s="170"/>
      <c r="N47" s="170"/>
      <c r="O47" s="170"/>
      <c r="P47" s="170"/>
      <c r="Q47" s="170"/>
      <c r="R47" s="170"/>
      <c r="S47" s="172"/>
      <c r="T47" s="146"/>
      <c r="U47" s="104"/>
      <c r="V47" s="104"/>
      <c r="W47" s="104"/>
      <c r="X47" s="104"/>
      <c r="Y47" s="104"/>
      <c r="Z47" s="104"/>
      <c r="AA47" s="104"/>
      <c r="AB47" s="104"/>
      <c r="AC47" s="104"/>
      <c r="AD47" s="104"/>
      <c r="AE47" s="104"/>
      <c r="AF47" s="104"/>
      <c r="AG47" s="104"/>
      <c r="AH47" s="104"/>
      <c r="AI47" s="104"/>
      <c r="AJ47" s="104"/>
      <c r="AK47" s="104"/>
      <c r="AL47" s="147"/>
    </row>
    <row r="48" spans="1:38">
      <c r="A48" s="171"/>
      <c r="B48" s="170"/>
      <c r="C48" s="170"/>
      <c r="D48" s="170"/>
      <c r="E48" s="170"/>
      <c r="F48" s="170"/>
      <c r="G48" s="170"/>
      <c r="H48" s="170"/>
      <c r="I48" s="170"/>
      <c r="J48" s="170"/>
      <c r="K48" s="170"/>
      <c r="L48" s="170"/>
      <c r="M48" s="170"/>
      <c r="N48" s="170"/>
      <c r="O48" s="170"/>
      <c r="P48" s="170"/>
      <c r="Q48" s="170"/>
      <c r="R48" s="170"/>
      <c r="S48" s="172"/>
      <c r="T48" s="146"/>
      <c r="U48" s="104"/>
      <c r="V48" s="104"/>
      <c r="W48" s="104"/>
      <c r="X48" s="104"/>
      <c r="Y48" s="104"/>
      <c r="Z48" s="104"/>
      <c r="AA48" s="104"/>
      <c r="AB48" s="104"/>
      <c r="AC48" s="104"/>
      <c r="AD48" s="104"/>
      <c r="AE48" s="104"/>
      <c r="AF48" s="104"/>
      <c r="AG48" s="104"/>
      <c r="AH48" s="104"/>
      <c r="AI48" s="104"/>
      <c r="AJ48" s="104"/>
      <c r="AK48" s="104"/>
      <c r="AL48" s="147"/>
    </row>
    <row r="49" spans="1:38">
      <c r="A49" s="171"/>
      <c r="B49" s="170"/>
      <c r="C49" s="170"/>
      <c r="D49" s="170"/>
      <c r="E49" s="170"/>
      <c r="F49" s="170"/>
      <c r="G49" s="170"/>
      <c r="H49" s="170"/>
      <c r="I49" s="170"/>
      <c r="J49" s="170"/>
      <c r="K49" s="170"/>
      <c r="L49" s="170"/>
      <c r="M49" s="170"/>
      <c r="N49" s="170"/>
      <c r="O49" s="170"/>
      <c r="P49" s="170"/>
      <c r="Q49" s="170"/>
      <c r="R49" s="170"/>
      <c r="S49" s="172"/>
      <c r="T49" s="146"/>
      <c r="U49" s="104"/>
      <c r="V49" s="104"/>
      <c r="W49" s="104"/>
      <c r="X49" s="104"/>
      <c r="Y49" s="104"/>
      <c r="Z49" s="104"/>
      <c r="AA49" s="104"/>
      <c r="AB49" s="104"/>
      <c r="AC49" s="104"/>
      <c r="AD49" s="104"/>
      <c r="AE49" s="104"/>
      <c r="AF49" s="104"/>
      <c r="AG49" s="104"/>
      <c r="AH49" s="104"/>
      <c r="AI49" s="104"/>
      <c r="AJ49" s="104"/>
      <c r="AK49" s="104"/>
      <c r="AL49" s="147"/>
    </row>
    <row r="50" spans="1:38">
      <c r="A50" s="171"/>
      <c r="B50" s="170"/>
      <c r="C50" s="170"/>
      <c r="D50" s="170"/>
      <c r="E50" s="170"/>
      <c r="F50" s="170"/>
      <c r="G50" s="170"/>
      <c r="H50" s="170"/>
      <c r="I50" s="170"/>
      <c r="J50" s="170"/>
      <c r="K50" s="170"/>
      <c r="L50" s="170"/>
      <c r="M50" s="170"/>
      <c r="N50" s="170"/>
      <c r="O50" s="170"/>
      <c r="P50" s="170"/>
      <c r="Q50" s="170"/>
      <c r="R50" s="170"/>
      <c r="S50" s="172"/>
      <c r="T50" s="146"/>
      <c r="U50" s="104"/>
      <c r="V50" s="104"/>
      <c r="W50" s="104"/>
      <c r="X50" s="104"/>
      <c r="Y50" s="104"/>
      <c r="Z50" s="104"/>
      <c r="AA50" s="104"/>
      <c r="AB50" s="104"/>
      <c r="AC50" s="104"/>
      <c r="AD50" s="104"/>
      <c r="AE50" s="104"/>
      <c r="AF50" s="104"/>
      <c r="AG50" s="104"/>
      <c r="AH50" s="104"/>
      <c r="AI50" s="104"/>
      <c r="AJ50" s="104"/>
      <c r="AK50" s="104"/>
      <c r="AL50" s="147"/>
    </row>
    <row r="51" spans="1:38">
      <c r="A51" s="171"/>
      <c r="B51" s="170"/>
      <c r="C51" s="170"/>
      <c r="D51" s="170"/>
      <c r="E51" s="170"/>
      <c r="F51" s="170"/>
      <c r="G51" s="170"/>
      <c r="H51" s="170"/>
      <c r="I51" s="170"/>
      <c r="J51" s="170"/>
      <c r="K51" s="170"/>
      <c r="L51" s="170"/>
      <c r="M51" s="170"/>
      <c r="N51" s="170"/>
      <c r="O51" s="170"/>
      <c r="P51" s="170"/>
      <c r="Q51" s="170"/>
      <c r="R51" s="170"/>
      <c r="S51" s="172"/>
      <c r="T51" s="146"/>
      <c r="U51" s="104"/>
      <c r="V51" s="104"/>
      <c r="W51" s="104"/>
      <c r="X51" s="104"/>
      <c r="Y51" s="104"/>
      <c r="Z51" s="104"/>
      <c r="AA51" s="104"/>
      <c r="AB51" s="104"/>
      <c r="AC51" s="104"/>
      <c r="AD51" s="104"/>
      <c r="AE51" s="104"/>
      <c r="AF51" s="104"/>
      <c r="AG51" s="104"/>
      <c r="AH51" s="104"/>
      <c r="AI51" s="104"/>
      <c r="AJ51" s="104"/>
      <c r="AK51" s="104"/>
      <c r="AL51" s="147"/>
    </row>
    <row r="52" spans="1:38">
      <c r="A52" s="171"/>
      <c r="B52" s="231"/>
      <c r="C52" s="170"/>
      <c r="D52" s="170"/>
      <c r="E52" s="170"/>
      <c r="F52" s="170"/>
      <c r="G52" s="170"/>
      <c r="H52" s="170"/>
      <c r="I52" s="170"/>
      <c r="J52" s="170"/>
      <c r="K52" s="170"/>
      <c r="L52" s="170"/>
      <c r="M52" s="170"/>
      <c r="N52" s="170"/>
      <c r="O52" s="170"/>
      <c r="P52" s="170"/>
      <c r="Q52" s="170"/>
      <c r="R52" s="170"/>
      <c r="S52" s="172"/>
      <c r="T52" s="146"/>
      <c r="U52" s="104"/>
      <c r="V52" s="104"/>
      <c r="W52" s="104"/>
      <c r="X52" s="104"/>
      <c r="Y52" s="104"/>
      <c r="Z52" s="104"/>
      <c r="AA52" s="104"/>
      <c r="AB52" s="104"/>
      <c r="AC52" s="104"/>
      <c r="AD52" s="104"/>
      <c r="AE52" s="104"/>
      <c r="AF52" s="104"/>
      <c r="AG52" s="104"/>
      <c r="AH52" s="104"/>
      <c r="AI52" s="104"/>
      <c r="AJ52" s="104"/>
      <c r="AK52" s="104"/>
      <c r="AL52" s="147"/>
    </row>
    <row r="53" spans="1:38">
      <c r="A53" s="171"/>
      <c r="B53" s="231"/>
      <c r="C53" s="170"/>
      <c r="D53" s="170"/>
      <c r="E53" s="170"/>
      <c r="F53" s="170"/>
      <c r="G53" s="170"/>
      <c r="H53" s="170"/>
      <c r="I53" s="170"/>
      <c r="J53" s="170"/>
      <c r="K53" s="170"/>
      <c r="L53" s="170"/>
      <c r="M53" s="170"/>
      <c r="N53" s="170"/>
      <c r="O53" s="170"/>
      <c r="P53" s="170"/>
      <c r="Q53" s="170"/>
      <c r="R53" s="170"/>
      <c r="S53" s="172"/>
      <c r="T53" s="146"/>
      <c r="U53" s="104"/>
      <c r="V53" s="104"/>
      <c r="W53" s="104"/>
      <c r="X53" s="104"/>
      <c r="Y53" s="104"/>
      <c r="Z53" s="104"/>
      <c r="AA53" s="104"/>
      <c r="AB53" s="104"/>
      <c r="AC53" s="104"/>
      <c r="AD53" s="104"/>
      <c r="AE53" s="104"/>
      <c r="AF53" s="104"/>
      <c r="AG53" s="104"/>
      <c r="AH53" s="104"/>
      <c r="AI53" s="104"/>
      <c r="AJ53" s="104"/>
      <c r="AK53" s="104"/>
      <c r="AL53" s="147"/>
    </row>
    <row r="54" spans="1:38">
      <c r="A54" s="232"/>
      <c r="B54" s="173"/>
      <c r="C54" s="173"/>
      <c r="D54" s="173"/>
      <c r="E54" s="173"/>
      <c r="F54" s="173"/>
      <c r="G54" s="173"/>
      <c r="H54" s="173"/>
      <c r="I54" s="173"/>
      <c r="J54" s="173"/>
      <c r="K54" s="173"/>
      <c r="L54" s="173"/>
      <c r="M54" s="173"/>
      <c r="N54" s="173"/>
      <c r="O54" s="173"/>
      <c r="P54" s="173"/>
      <c r="Q54" s="173"/>
      <c r="R54" s="173"/>
      <c r="S54" s="174"/>
      <c r="T54" s="148"/>
      <c r="U54" s="149"/>
      <c r="V54" s="149"/>
      <c r="W54" s="149"/>
      <c r="X54" s="149"/>
      <c r="Y54" s="149"/>
      <c r="Z54" s="149"/>
      <c r="AA54" s="149"/>
      <c r="AB54" s="149"/>
      <c r="AC54" s="149"/>
      <c r="AD54" s="149"/>
      <c r="AE54" s="149"/>
      <c r="AF54" s="149"/>
      <c r="AG54" s="149"/>
      <c r="AH54" s="149"/>
      <c r="AI54" s="149"/>
      <c r="AJ54" s="149"/>
      <c r="AK54" s="149"/>
      <c r="AL54" s="150"/>
    </row>
  </sheetData>
  <sheetProtection algorithmName="SHA-512" hashValue="qw9BNFE+B8LATvQ3mwIV3ycv17SZ83ThqJ1wNa1XBl8uskWD9Q3XO4Ro0MH4d6GvymIoV8KWsuJG5+UB38mPPw==" saltValue="nFWUTJwvJizxOALe+eawpQ==" spinCount="100000" sheet="1" scenarios="1" insertHyperlinks="0"/>
  <mergeCells count="2">
    <mergeCell ref="A1:S1"/>
    <mergeCell ref="B30:R30"/>
  </mergeCells>
  <phoneticPr fontId="32" type="noConversion"/>
  <hyperlinks>
    <hyperlink ref="B25" location="'EV5.5. Acc. Attachments'!A1" display="BACK" xr:uid="{00000000-0004-0000-3100-000000000000}"/>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3">
    <pageSetUpPr fitToPage="1"/>
  </sheetPr>
  <dimension ref="A1:AL57"/>
  <sheetViews>
    <sheetView showGridLines="0" view="pageBreakPreview" zoomScaleNormal="100" zoomScaleSheetLayoutView="100" workbookViewId="0">
      <selection activeCell="AB30" sqref="AB30"/>
    </sheetView>
  </sheetViews>
  <sheetFormatPr baseColWidth="10" defaultColWidth="11.42578125" defaultRowHeight="12.75"/>
  <cols>
    <col min="1" max="27" width="5" customWidth="1"/>
    <col min="28" max="28" width="6.140625" customWidth="1"/>
    <col min="29" max="38" width="5" customWidth="1"/>
  </cols>
  <sheetData>
    <row r="1" spans="1:38">
      <c r="A1" s="1103" t="s">
        <v>970</v>
      </c>
      <c r="B1" s="1103"/>
      <c r="C1" s="1103"/>
      <c r="D1" s="1103"/>
      <c r="E1" s="1103"/>
      <c r="F1" s="1103"/>
      <c r="G1" s="1103"/>
      <c r="H1" s="1103"/>
      <c r="I1" s="1103"/>
      <c r="J1" s="1103"/>
      <c r="K1" s="1103"/>
      <c r="L1" s="1103"/>
      <c r="M1" s="1103"/>
      <c r="N1" s="1103"/>
      <c r="O1" s="1103"/>
      <c r="P1" s="1103"/>
      <c r="Q1" s="1103"/>
      <c r="R1" s="1103"/>
      <c r="S1" s="1103"/>
      <c r="T1" s="58"/>
      <c r="U1" s="2"/>
      <c r="V1" s="2"/>
      <c r="W1" s="2"/>
      <c r="X1" s="2"/>
      <c r="Y1" s="2"/>
      <c r="Z1" s="2"/>
      <c r="AA1" s="2"/>
      <c r="AB1" s="2"/>
      <c r="AC1" s="2"/>
      <c r="AD1" s="2"/>
      <c r="AE1" s="2"/>
      <c r="AF1" s="2"/>
      <c r="AG1" s="2"/>
      <c r="AH1" s="2"/>
      <c r="AI1" s="2"/>
      <c r="AJ1" s="2"/>
      <c r="AK1" s="2"/>
      <c r="AL1" s="136"/>
    </row>
    <row r="2" spans="1:38">
      <c r="A2" s="237"/>
      <c r="B2" s="238"/>
      <c r="C2" s="238"/>
      <c r="D2" s="238"/>
      <c r="E2" s="238"/>
      <c r="F2" s="238"/>
      <c r="G2" s="238"/>
      <c r="H2" s="238"/>
      <c r="I2" s="238"/>
      <c r="J2" s="238"/>
      <c r="K2" s="238"/>
      <c r="L2" s="238"/>
      <c r="M2" s="238"/>
      <c r="N2" s="238"/>
      <c r="O2" s="238"/>
      <c r="P2" s="238"/>
      <c r="Q2" s="238"/>
      <c r="R2" s="238"/>
      <c r="S2" s="239"/>
      <c r="T2" s="4"/>
      <c r="U2" s="8" t="s">
        <v>971</v>
      </c>
      <c r="AL2" s="15"/>
    </row>
    <row r="3" spans="1:38">
      <c r="A3" s="240"/>
      <c r="B3" s="231" t="s">
        <v>972</v>
      </c>
      <c r="C3" s="231"/>
      <c r="D3" s="231"/>
      <c r="E3" s="231"/>
      <c r="F3" s="231"/>
      <c r="G3" s="231"/>
      <c r="H3" s="231"/>
      <c r="I3" s="231"/>
      <c r="J3" s="231"/>
      <c r="K3" s="231"/>
      <c r="L3" s="231"/>
      <c r="M3" s="231"/>
      <c r="N3" s="231"/>
      <c r="O3" s="231"/>
      <c r="P3" s="231"/>
      <c r="Q3" s="231"/>
      <c r="R3" s="231"/>
      <c r="S3" s="241"/>
      <c r="T3" s="4"/>
      <c r="U3" s="8" t="s">
        <v>973</v>
      </c>
      <c r="AL3" s="15"/>
    </row>
    <row r="4" spans="1:38">
      <c r="A4" s="240"/>
      <c r="B4" s="231" t="s">
        <v>974</v>
      </c>
      <c r="C4" s="231"/>
      <c r="D4" s="231"/>
      <c r="E4" s="231"/>
      <c r="F4" s="231"/>
      <c r="G4" s="231"/>
      <c r="H4" s="231"/>
      <c r="I4" s="231"/>
      <c r="J4" s="231"/>
      <c r="K4" s="231"/>
      <c r="L4" s="231"/>
      <c r="M4" s="231"/>
      <c r="N4" s="231"/>
      <c r="O4" s="231"/>
      <c r="P4" s="231"/>
      <c r="Q4" s="231"/>
      <c r="R4" s="231"/>
      <c r="S4" s="241"/>
      <c r="T4" s="4"/>
      <c r="AL4" s="15"/>
    </row>
    <row r="5" spans="1:38">
      <c r="A5" s="240"/>
      <c r="C5" s="231"/>
      <c r="D5" s="231"/>
      <c r="E5" s="231"/>
      <c r="F5" s="231"/>
      <c r="G5" s="231"/>
      <c r="H5" s="231"/>
      <c r="I5" s="231"/>
      <c r="J5" s="231"/>
      <c r="K5" s="231"/>
      <c r="L5" s="231"/>
      <c r="M5" s="231"/>
      <c r="N5" s="231"/>
      <c r="O5" s="231"/>
      <c r="P5" s="231"/>
      <c r="Q5" s="231"/>
      <c r="R5" s="231"/>
      <c r="S5" s="241"/>
      <c r="T5" s="4"/>
      <c r="U5" s="8" t="s">
        <v>975</v>
      </c>
      <c r="AL5" s="15"/>
    </row>
    <row r="6" spans="1:38">
      <c r="A6" s="240"/>
      <c r="B6" s="231" t="s">
        <v>976</v>
      </c>
      <c r="C6" s="231"/>
      <c r="D6" s="231"/>
      <c r="E6" s="231"/>
      <c r="F6" s="231"/>
      <c r="G6" s="231"/>
      <c r="H6" s="231"/>
      <c r="I6" s="231"/>
      <c r="J6" s="231"/>
      <c r="K6" s="231"/>
      <c r="L6" s="231"/>
      <c r="M6" s="231"/>
      <c r="N6" s="231"/>
      <c r="O6" s="231"/>
      <c r="P6" s="231"/>
      <c r="Q6" s="231"/>
      <c r="R6" s="231"/>
      <c r="S6" s="241"/>
      <c r="T6" s="4"/>
      <c r="AL6" s="15"/>
    </row>
    <row r="7" spans="1:38">
      <c r="A7" s="240"/>
      <c r="B7" s="231" t="s">
        <v>977</v>
      </c>
      <c r="C7" s="231"/>
      <c r="D7" s="231"/>
      <c r="E7" s="231"/>
      <c r="F7" s="231"/>
      <c r="G7" s="231"/>
      <c r="H7" s="231"/>
      <c r="I7" s="231"/>
      <c r="J7" s="231"/>
      <c r="K7" s="231"/>
      <c r="L7" s="231"/>
      <c r="M7" s="231"/>
      <c r="N7" s="231"/>
      <c r="O7" s="231"/>
      <c r="P7" s="231"/>
      <c r="Q7" s="231"/>
      <c r="R7" s="231"/>
      <c r="S7" s="241"/>
      <c r="T7" s="4"/>
      <c r="AL7" s="15"/>
    </row>
    <row r="8" spans="1:38">
      <c r="A8" s="240"/>
      <c r="C8" s="231"/>
      <c r="D8" s="231"/>
      <c r="E8" s="231"/>
      <c r="F8" s="231"/>
      <c r="G8" s="231"/>
      <c r="H8" s="231"/>
      <c r="I8" s="231"/>
      <c r="J8" s="231"/>
      <c r="K8" s="231"/>
      <c r="L8" s="231"/>
      <c r="M8" s="231"/>
      <c r="N8" s="231"/>
      <c r="O8" s="231"/>
      <c r="P8" s="231"/>
      <c r="Q8" s="231"/>
      <c r="R8" s="231"/>
      <c r="S8" s="241"/>
      <c r="T8" s="4"/>
      <c r="AL8" s="15"/>
    </row>
    <row r="9" spans="1:38">
      <c r="A9" s="240"/>
      <c r="B9" s="231" t="s">
        <v>978</v>
      </c>
      <c r="C9" s="231"/>
      <c r="D9" s="231" t="s">
        <v>979</v>
      </c>
      <c r="E9" s="231"/>
      <c r="F9" s="231"/>
      <c r="G9" s="231"/>
      <c r="H9" s="231"/>
      <c r="I9" s="231"/>
      <c r="J9" s="231"/>
      <c r="K9" s="231"/>
      <c r="L9" s="231"/>
      <c r="M9" s="231"/>
      <c r="N9" s="231"/>
      <c r="O9" s="231"/>
      <c r="P9" s="231"/>
      <c r="Q9" s="231"/>
      <c r="R9" s="231"/>
      <c r="S9" s="241"/>
      <c r="T9" s="4"/>
      <c r="AL9" s="15"/>
    </row>
    <row r="10" spans="1:38">
      <c r="A10" s="240"/>
      <c r="B10" s="231" t="s">
        <v>980</v>
      </c>
      <c r="C10" s="231"/>
      <c r="D10" s="8" t="s">
        <v>981</v>
      </c>
      <c r="E10" s="231"/>
      <c r="F10" s="231"/>
      <c r="G10" s="231"/>
      <c r="H10" s="231"/>
      <c r="I10" s="231"/>
      <c r="J10" s="231"/>
      <c r="K10" s="231"/>
      <c r="L10" s="231"/>
      <c r="M10" s="231"/>
      <c r="N10" s="231"/>
      <c r="O10" s="231"/>
      <c r="P10" s="231"/>
      <c r="Q10" s="231"/>
      <c r="R10" s="231"/>
      <c r="S10" s="241"/>
      <c r="T10" s="4"/>
      <c r="AL10" s="15"/>
    </row>
    <row r="11" spans="1:38">
      <c r="A11" s="240"/>
      <c r="B11" s="231" t="s">
        <v>982</v>
      </c>
      <c r="C11" s="231"/>
      <c r="D11" s="231" t="s">
        <v>983</v>
      </c>
      <c r="E11" s="231"/>
      <c r="F11" s="231"/>
      <c r="G11" s="231"/>
      <c r="H11" s="231"/>
      <c r="I11" s="231"/>
      <c r="J11" s="231"/>
      <c r="K11" s="231"/>
      <c r="L11" s="231"/>
      <c r="M11" s="231"/>
      <c r="N11" s="231"/>
      <c r="O11" s="231"/>
      <c r="P11" s="231"/>
      <c r="Q11" s="231"/>
      <c r="R11" s="231"/>
      <c r="S11" s="241"/>
      <c r="T11" s="4"/>
      <c r="AL11" s="15"/>
    </row>
    <row r="12" spans="1:38">
      <c r="A12" s="240"/>
      <c r="B12" s="231" t="s">
        <v>984</v>
      </c>
      <c r="C12" s="231"/>
      <c r="D12" s="231" t="s">
        <v>985</v>
      </c>
      <c r="E12" s="231"/>
      <c r="F12" s="231"/>
      <c r="G12" s="231"/>
      <c r="H12" s="231"/>
      <c r="I12" s="231"/>
      <c r="J12" s="231"/>
      <c r="K12" s="231"/>
      <c r="L12" s="231"/>
      <c r="M12" s="231"/>
      <c r="N12" s="231"/>
      <c r="O12" s="231"/>
      <c r="P12" s="231"/>
      <c r="Q12" s="231"/>
      <c r="R12" s="231"/>
      <c r="S12" s="241"/>
      <c r="T12" s="4"/>
      <c r="AL12" s="15"/>
    </row>
    <row r="13" spans="1:38">
      <c r="A13" s="240"/>
      <c r="B13" s="8" t="s">
        <v>986</v>
      </c>
      <c r="C13" s="231"/>
      <c r="D13" s="231" t="s">
        <v>987</v>
      </c>
      <c r="E13" s="231"/>
      <c r="F13" s="231"/>
      <c r="G13" s="231"/>
      <c r="H13" s="231"/>
      <c r="I13" s="231"/>
      <c r="J13" s="231"/>
      <c r="K13" s="231"/>
      <c r="L13" s="231"/>
      <c r="M13" s="231"/>
      <c r="N13" s="231"/>
      <c r="O13" s="231"/>
      <c r="P13" s="231"/>
      <c r="Q13" s="231"/>
      <c r="R13" s="231"/>
      <c r="S13" s="241"/>
      <c r="T13" s="4"/>
      <c r="AL13" s="15"/>
    </row>
    <row r="14" spans="1:38">
      <c r="A14" s="240"/>
      <c r="B14" s="234" t="s">
        <v>988</v>
      </c>
      <c r="C14" s="231"/>
      <c r="D14" s="231" t="s">
        <v>989</v>
      </c>
      <c r="E14" s="231"/>
      <c r="F14" s="231"/>
      <c r="G14" s="231"/>
      <c r="H14" s="231"/>
      <c r="I14" s="231"/>
      <c r="J14" s="231"/>
      <c r="K14" s="231"/>
      <c r="L14" s="231"/>
      <c r="M14" s="231"/>
      <c r="N14" s="231"/>
      <c r="O14" s="231"/>
      <c r="P14" s="231"/>
      <c r="Q14" s="231"/>
      <c r="R14" s="231"/>
      <c r="S14" s="241"/>
      <c r="T14" s="4"/>
      <c r="AL14" s="15"/>
    </row>
    <row r="15" spans="1:38">
      <c r="A15" s="240"/>
      <c r="B15" s="234" t="s">
        <v>990</v>
      </c>
      <c r="C15" s="231"/>
      <c r="D15" s="231" t="s">
        <v>991</v>
      </c>
      <c r="E15" s="231"/>
      <c r="F15" s="231"/>
      <c r="G15" s="231"/>
      <c r="H15" s="231"/>
      <c r="I15" s="231"/>
      <c r="J15" s="231"/>
      <c r="K15" s="231"/>
      <c r="L15" s="231"/>
      <c r="M15" s="231"/>
      <c r="N15" s="231"/>
      <c r="O15" s="231"/>
      <c r="P15" s="231"/>
      <c r="Q15" s="231"/>
      <c r="R15" s="231"/>
      <c r="S15" s="241"/>
      <c r="T15" s="4"/>
      <c r="AL15" s="15"/>
    </row>
    <row r="16" spans="1:38">
      <c r="A16" s="240"/>
      <c r="B16" s="235" t="s">
        <v>992</v>
      </c>
      <c r="C16" s="231"/>
      <c r="D16" s="231" t="s">
        <v>993</v>
      </c>
      <c r="E16" s="231"/>
      <c r="F16" s="231"/>
      <c r="G16" s="231"/>
      <c r="H16" s="231"/>
      <c r="I16" s="231"/>
      <c r="J16" s="231"/>
      <c r="K16" s="231"/>
      <c r="L16" s="231"/>
      <c r="M16" s="231"/>
      <c r="N16" s="231"/>
      <c r="O16" s="231"/>
      <c r="P16" s="231"/>
      <c r="Q16" s="231"/>
      <c r="R16" s="231"/>
      <c r="S16" s="241"/>
      <c r="T16" s="4"/>
      <c r="AL16" s="15"/>
    </row>
    <row r="17" spans="1:38">
      <c r="A17" s="240"/>
      <c r="B17" s="8" t="s">
        <v>994</v>
      </c>
      <c r="C17" s="231"/>
      <c r="D17" s="231" t="s">
        <v>995</v>
      </c>
      <c r="E17" s="231"/>
      <c r="F17" s="231"/>
      <c r="G17" s="231"/>
      <c r="H17" s="231"/>
      <c r="I17" s="231"/>
      <c r="J17" s="231"/>
      <c r="K17" s="231"/>
      <c r="L17" s="231"/>
      <c r="M17" s="231"/>
      <c r="N17" s="231"/>
      <c r="O17" s="231"/>
      <c r="P17" s="231"/>
      <c r="Q17" s="231"/>
      <c r="R17" s="231"/>
      <c r="S17" s="241"/>
      <c r="T17" s="4"/>
      <c r="AL17" s="15"/>
    </row>
    <row r="18" spans="1:38">
      <c r="A18" s="240"/>
      <c r="B18" s="231"/>
      <c r="C18" s="231"/>
      <c r="D18" s="231"/>
      <c r="E18" s="231"/>
      <c r="F18" s="231"/>
      <c r="G18" s="231"/>
      <c r="H18" s="231"/>
      <c r="I18" s="231"/>
      <c r="J18" s="231"/>
      <c r="K18" s="231"/>
      <c r="L18" s="231"/>
      <c r="M18" s="231"/>
      <c r="N18" s="231"/>
      <c r="O18" s="231"/>
      <c r="P18" s="231"/>
      <c r="Q18" s="231"/>
      <c r="R18" s="231"/>
      <c r="S18" s="241"/>
      <c r="T18" s="4"/>
      <c r="AL18" s="15"/>
    </row>
    <row r="19" spans="1:38">
      <c r="A19" s="240"/>
      <c r="B19" s="231" t="s">
        <v>996</v>
      </c>
      <c r="C19" s="231"/>
      <c r="D19" s="231"/>
      <c r="E19" s="231"/>
      <c r="F19" s="231"/>
      <c r="G19" s="231"/>
      <c r="H19" s="231"/>
      <c r="I19" s="231"/>
      <c r="J19" s="231"/>
      <c r="K19" s="231"/>
      <c r="L19" s="231"/>
      <c r="M19" s="231"/>
      <c r="N19" s="231"/>
      <c r="O19" s="231"/>
      <c r="P19" s="231"/>
      <c r="Q19" s="231"/>
      <c r="R19" s="231"/>
      <c r="S19" s="241"/>
      <c r="T19" s="4"/>
      <c r="AL19" s="15"/>
    </row>
    <row r="20" spans="1:38">
      <c r="A20" s="240"/>
      <c r="B20" s="8" t="s">
        <v>997</v>
      </c>
      <c r="C20" s="231"/>
      <c r="D20" s="231"/>
      <c r="E20" s="231"/>
      <c r="F20" s="231"/>
      <c r="G20" s="231"/>
      <c r="H20" s="231"/>
      <c r="I20" s="231"/>
      <c r="J20" s="231"/>
      <c r="K20" s="231"/>
      <c r="L20" s="231"/>
      <c r="M20" s="231"/>
      <c r="N20" s="231"/>
      <c r="O20" s="231"/>
      <c r="P20" s="231"/>
      <c r="Q20" s="231"/>
      <c r="R20" s="231"/>
      <c r="S20" s="241"/>
      <c r="T20" s="4"/>
      <c r="AL20" s="15"/>
    </row>
    <row r="21" spans="1:38">
      <c r="A21" s="240"/>
      <c r="B21" s="231"/>
      <c r="C21" s="231"/>
      <c r="D21" s="231"/>
      <c r="E21" s="231"/>
      <c r="F21" s="231"/>
      <c r="G21" s="231"/>
      <c r="H21" s="231"/>
      <c r="I21" s="231"/>
      <c r="J21" s="231"/>
      <c r="K21" s="231"/>
      <c r="L21" s="231"/>
      <c r="M21" s="231"/>
      <c r="N21" s="231"/>
      <c r="O21" s="231"/>
      <c r="P21" s="231"/>
      <c r="Q21" s="231"/>
      <c r="R21" s="231"/>
      <c r="S21" s="241"/>
      <c r="T21" s="4"/>
      <c r="AL21" s="15"/>
    </row>
    <row r="22" spans="1:38">
      <c r="A22" s="240"/>
      <c r="B22" s="627" t="s">
        <v>998</v>
      </c>
      <c r="C22" s="231"/>
      <c r="D22" s="231"/>
      <c r="E22" s="231"/>
      <c r="F22" s="231"/>
      <c r="G22" s="231"/>
      <c r="H22" s="231"/>
      <c r="I22" s="231"/>
      <c r="J22" s="231"/>
      <c r="K22" s="231"/>
      <c r="L22" s="231"/>
      <c r="M22" s="231"/>
      <c r="N22" s="231"/>
      <c r="O22" s="231"/>
      <c r="P22" s="231"/>
      <c r="Q22" s="231"/>
      <c r="R22" s="231"/>
      <c r="S22" s="241"/>
      <c r="T22" s="4"/>
      <c r="AL22" s="15"/>
    </row>
    <row r="23" spans="1:38">
      <c r="A23" s="240"/>
      <c r="B23" s="627" t="s">
        <v>999</v>
      </c>
      <c r="C23" s="231"/>
      <c r="D23" s="231"/>
      <c r="E23" s="231"/>
      <c r="F23" s="231"/>
      <c r="G23" s="231"/>
      <c r="H23" s="231"/>
      <c r="I23" s="231"/>
      <c r="J23" s="231"/>
      <c r="K23" s="231"/>
      <c r="L23" s="231"/>
      <c r="M23" s="231"/>
      <c r="N23" s="231"/>
      <c r="O23" s="231"/>
      <c r="P23" s="231"/>
      <c r="Q23" s="231"/>
      <c r="R23" s="231"/>
      <c r="S23" s="241"/>
      <c r="T23" s="4"/>
      <c r="AL23" s="15"/>
    </row>
    <row r="24" spans="1:38">
      <c r="A24" s="240"/>
      <c r="B24" s="627" t="s">
        <v>1000</v>
      </c>
      <c r="C24" s="231"/>
      <c r="D24" s="231"/>
      <c r="E24" s="231"/>
      <c r="F24" s="231"/>
      <c r="G24" s="231"/>
      <c r="H24" s="231"/>
      <c r="I24" s="231"/>
      <c r="J24" s="231"/>
      <c r="K24" s="231"/>
      <c r="L24" s="231"/>
      <c r="M24" s="231"/>
      <c r="N24" s="231"/>
      <c r="O24" s="231"/>
      <c r="P24" s="231"/>
      <c r="Q24" s="231"/>
      <c r="R24" s="231"/>
      <c r="S24" s="241"/>
      <c r="T24" s="4"/>
      <c r="AL24" s="15"/>
    </row>
    <row r="25" spans="1:38">
      <c r="A25" s="240"/>
      <c r="B25" s="628" t="s">
        <v>1001</v>
      </c>
      <c r="C25" s="231"/>
      <c r="D25" s="231"/>
      <c r="E25" s="231"/>
      <c r="F25" s="231"/>
      <c r="G25" s="231"/>
      <c r="H25" s="231"/>
      <c r="I25" s="231"/>
      <c r="J25" s="231"/>
      <c r="K25" s="231"/>
      <c r="L25" s="231"/>
      <c r="M25" s="231"/>
      <c r="N25" s="231"/>
      <c r="O25" s="231"/>
      <c r="P25" s="231"/>
      <c r="Q25" s="231"/>
      <c r="R25" s="231"/>
      <c r="S25" s="241"/>
      <c r="T25" s="4"/>
      <c r="AL25" s="15"/>
    </row>
    <row r="26" spans="1:38">
      <c r="A26" s="240"/>
      <c r="B26" s="629" t="s">
        <v>1002</v>
      </c>
      <c r="C26" s="231"/>
      <c r="D26" s="231"/>
      <c r="E26" s="231"/>
      <c r="F26" s="231"/>
      <c r="G26" s="231"/>
      <c r="H26" s="231"/>
      <c r="I26" s="231"/>
      <c r="J26" s="231"/>
      <c r="K26" s="231"/>
      <c r="L26" s="231"/>
      <c r="M26" s="231"/>
      <c r="N26" s="231"/>
      <c r="O26" s="231"/>
      <c r="P26" s="231"/>
      <c r="Q26" s="231"/>
      <c r="R26" s="231"/>
      <c r="S26" s="241"/>
      <c r="T26" s="4"/>
      <c r="AL26" s="15"/>
    </row>
    <row r="27" spans="1:38">
      <c r="A27" s="240"/>
      <c r="B27" s="234"/>
      <c r="C27" s="231"/>
      <c r="D27" s="231"/>
      <c r="E27" s="231"/>
      <c r="F27" s="231"/>
      <c r="G27" s="231"/>
      <c r="H27" s="231"/>
      <c r="I27" s="231"/>
      <c r="J27" s="231"/>
      <c r="K27" s="231"/>
      <c r="L27" s="231"/>
      <c r="M27" s="231"/>
      <c r="N27" s="231"/>
      <c r="O27" s="231"/>
      <c r="P27" s="231"/>
      <c r="Q27" s="231"/>
      <c r="R27" s="231"/>
      <c r="S27" s="241"/>
      <c r="T27" s="4"/>
      <c r="AL27" s="15"/>
    </row>
    <row r="28" spans="1:38">
      <c r="A28" s="240"/>
      <c r="B28" s="235"/>
      <c r="C28" s="231"/>
      <c r="D28" s="231"/>
      <c r="E28" s="231"/>
      <c r="F28" s="231"/>
      <c r="G28" s="231"/>
      <c r="H28" s="231"/>
      <c r="I28" s="231"/>
      <c r="J28" s="231"/>
      <c r="K28" s="231"/>
      <c r="L28" s="231"/>
      <c r="M28" s="231"/>
      <c r="N28" s="231"/>
      <c r="O28" s="231"/>
      <c r="P28" s="231"/>
      <c r="Q28" s="231"/>
      <c r="R28" s="231"/>
      <c r="S28" s="241"/>
      <c r="T28" s="4"/>
      <c r="AL28" s="15"/>
    </row>
    <row r="29" spans="1:38">
      <c r="A29" s="240"/>
      <c r="B29" s="8"/>
      <c r="C29" s="231"/>
      <c r="D29" s="231"/>
      <c r="E29" s="231"/>
      <c r="F29" s="231"/>
      <c r="G29" s="231"/>
      <c r="H29" s="231"/>
      <c r="I29" s="231"/>
      <c r="J29" s="231"/>
      <c r="K29" s="231"/>
      <c r="L29" s="231"/>
      <c r="M29" s="231"/>
      <c r="N29" s="231"/>
      <c r="O29" s="231"/>
      <c r="P29" s="231"/>
      <c r="Q29" s="231"/>
      <c r="R29" s="231"/>
      <c r="S29" s="241"/>
      <c r="T29" s="4"/>
      <c r="AL29" s="15"/>
    </row>
    <row r="30" spans="1:38">
      <c r="A30" s="240"/>
      <c r="B30" s="8"/>
      <c r="C30" s="231"/>
      <c r="D30" s="231"/>
      <c r="E30" s="231"/>
      <c r="F30" s="231"/>
      <c r="G30" s="231"/>
      <c r="H30" s="231"/>
      <c r="I30" s="231"/>
      <c r="J30" s="231"/>
      <c r="K30" s="231"/>
      <c r="L30" s="231"/>
      <c r="M30" s="231"/>
      <c r="N30" s="231"/>
      <c r="O30" s="231"/>
      <c r="P30" s="231"/>
      <c r="Q30" s="231"/>
      <c r="R30" s="231"/>
      <c r="S30" s="241"/>
      <c r="T30" s="4"/>
      <c r="AB30" s="145" t="s">
        <v>764</v>
      </c>
      <c r="AL30" s="15"/>
    </row>
    <row r="31" spans="1:38">
      <c r="A31" s="240"/>
      <c r="B31" s="231"/>
      <c r="C31" s="231"/>
      <c r="D31" s="231"/>
      <c r="E31" s="231"/>
      <c r="F31" s="231"/>
      <c r="G31" s="231"/>
      <c r="H31" s="231"/>
      <c r="I31" s="231"/>
      <c r="J31" s="231"/>
      <c r="K31" s="231"/>
      <c r="L31" s="231"/>
      <c r="M31" s="231"/>
      <c r="N31" s="231"/>
      <c r="O31" s="231"/>
      <c r="P31" s="231"/>
      <c r="Q31" s="231"/>
      <c r="R31" s="231"/>
      <c r="S31" s="241"/>
      <c r="T31" s="4"/>
      <c r="AL31" s="15"/>
    </row>
    <row r="32" spans="1:38">
      <c r="A32" s="240"/>
      <c r="B32" s="231"/>
      <c r="C32" s="231"/>
      <c r="D32" s="231"/>
      <c r="E32" s="231"/>
      <c r="F32" s="231"/>
      <c r="G32" s="231"/>
      <c r="H32" s="231"/>
      <c r="I32" s="231"/>
      <c r="J32" s="231"/>
      <c r="K32" s="231"/>
      <c r="L32" s="231"/>
      <c r="M32" s="231"/>
      <c r="N32" s="231"/>
      <c r="O32" s="231"/>
      <c r="P32" s="231"/>
      <c r="Q32" s="231"/>
      <c r="R32" s="231"/>
      <c r="S32" s="241"/>
      <c r="T32" s="4"/>
      <c r="AL32" s="15"/>
    </row>
    <row r="33" spans="1:38">
      <c r="A33" s="240"/>
      <c r="B33" s="231"/>
      <c r="C33" s="231"/>
      <c r="D33" s="231"/>
      <c r="E33" s="231"/>
      <c r="F33" s="231"/>
      <c r="G33" s="231"/>
      <c r="H33" s="231"/>
      <c r="I33" s="231"/>
      <c r="J33" s="231"/>
      <c r="K33" s="231"/>
      <c r="L33" s="231"/>
      <c r="M33" s="231"/>
      <c r="N33" s="231"/>
      <c r="O33" s="231"/>
      <c r="P33" s="231"/>
      <c r="Q33" s="231"/>
      <c r="R33" s="231"/>
      <c r="S33" s="241"/>
      <c r="T33" s="4"/>
      <c r="AL33" s="15"/>
    </row>
    <row r="34" spans="1:38">
      <c r="A34" s="240"/>
      <c r="B34" s="231"/>
      <c r="C34" s="231"/>
      <c r="D34" s="231"/>
      <c r="E34" s="231"/>
      <c r="F34" s="231"/>
      <c r="G34" s="231"/>
      <c r="H34" s="231"/>
      <c r="I34" s="231"/>
      <c r="J34" s="231"/>
      <c r="K34" s="231"/>
      <c r="L34" s="231"/>
      <c r="M34" s="231"/>
      <c r="N34" s="231"/>
      <c r="O34" s="231"/>
      <c r="P34" s="231"/>
      <c r="Q34" s="231"/>
      <c r="R34" s="231"/>
      <c r="S34" s="241"/>
      <c r="T34" s="4"/>
      <c r="AL34" s="15"/>
    </row>
    <row r="35" spans="1:38">
      <c r="A35" s="240"/>
      <c r="B35" s="231"/>
      <c r="C35" s="231"/>
      <c r="D35" s="231"/>
      <c r="E35" s="231"/>
      <c r="F35" s="231"/>
      <c r="G35" s="231"/>
      <c r="H35" s="231"/>
      <c r="I35" s="231"/>
      <c r="J35" s="231"/>
      <c r="K35" s="231"/>
      <c r="L35" s="231"/>
      <c r="M35" s="231"/>
      <c r="N35" s="231"/>
      <c r="O35" s="231"/>
      <c r="P35" s="231"/>
      <c r="Q35" s="231"/>
      <c r="R35" s="231"/>
      <c r="S35" s="241"/>
      <c r="T35" s="4"/>
      <c r="AL35" s="15"/>
    </row>
    <row r="36" spans="1:38">
      <c r="A36" s="240"/>
      <c r="B36" s="231"/>
      <c r="C36" s="231"/>
      <c r="D36" s="231"/>
      <c r="E36" s="231"/>
      <c r="F36" s="231"/>
      <c r="G36" s="231"/>
      <c r="H36" s="231"/>
      <c r="I36" s="231"/>
      <c r="J36" s="231"/>
      <c r="K36" s="231"/>
      <c r="L36" s="231"/>
      <c r="M36" s="231"/>
      <c r="N36" s="231"/>
      <c r="O36" s="231"/>
      <c r="P36" s="231"/>
      <c r="Q36" s="231"/>
      <c r="R36" s="231"/>
      <c r="S36" s="241"/>
      <c r="T36" s="4"/>
      <c r="AL36" s="15"/>
    </row>
    <row r="37" spans="1:38">
      <c r="A37" s="240"/>
      <c r="B37" s="231"/>
      <c r="C37" s="231"/>
      <c r="D37" s="231"/>
      <c r="E37" s="231"/>
      <c r="F37" s="231"/>
      <c r="G37" s="231"/>
      <c r="H37" s="231"/>
      <c r="I37" s="231"/>
      <c r="J37" s="231"/>
      <c r="K37" s="231"/>
      <c r="L37" s="231"/>
      <c r="M37" s="231"/>
      <c r="N37" s="231"/>
      <c r="O37" s="231"/>
      <c r="P37" s="231"/>
      <c r="Q37" s="231"/>
      <c r="R37" s="231"/>
      <c r="S37" s="241"/>
      <c r="T37" s="4"/>
      <c r="AL37" s="15"/>
    </row>
    <row r="38" spans="1:38">
      <c r="A38" s="240"/>
      <c r="B38" s="231"/>
      <c r="C38" s="231"/>
      <c r="D38" s="231"/>
      <c r="E38" s="231"/>
      <c r="F38" s="231"/>
      <c r="G38" s="231"/>
      <c r="H38" s="231"/>
      <c r="I38" s="231"/>
      <c r="J38" s="231"/>
      <c r="K38" s="231"/>
      <c r="L38" s="231"/>
      <c r="M38" s="231"/>
      <c r="N38" s="231"/>
      <c r="O38" s="231"/>
      <c r="P38" s="231"/>
      <c r="Q38" s="231"/>
      <c r="R38" s="231"/>
      <c r="S38" s="241"/>
      <c r="T38" s="4"/>
      <c r="AL38" s="15"/>
    </row>
    <row r="39" spans="1:38">
      <c r="A39" s="240"/>
      <c r="B39" s="231"/>
      <c r="C39" s="231"/>
      <c r="D39" s="231"/>
      <c r="E39" s="231"/>
      <c r="F39" s="231"/>
      <c r="G39" s="231"/>
      <c r="H39" s="231"/>
      <c r="I39" s="231"/>
      <c r="J39" s="231"/>
      <c r="K39" s="231"/>
      <c r="L39" s="231"/>
      <c r="M39" s="231"/>
      <c r="N39" s="231"/>
      <c r="O39" s="231"/>
      <c r="P39" s="231"/>
      <c r="Q39" s="231"/>
      <c r="R39" s="231"/>
      <c r="S39" s="241"/>
      <c r="T39" s="4"/>
      <c r="AL39" s="15"/>
    </row>
    <row r="40" spans="1:38">
      <c r="A40" s="240"/>
      <c r="B40" s="231"/>
      <c r="C40" s="231"/>
      <c r="D40" s="231"/>
      <c r="E40" s="231"/>
      <c r="F40" s="231"/>
      <c r="G40" s="231"/>
      <c r="H40" s="231"/>
      <c r="I40" s="231"/>
      <c r="J40" s="231"/>
      <c r="K40" s="231"/>
      <c r="L40" s="231"/>
      <c r="M40" s="231"/>
      <c r="N40" s="231"/>
      <c r="O40" s="231"/>
      <c r="P40" s="231"/>
      <c r="Q40" s="231"/>
      <c r="R40" s="231"/>
      <c r="S40" s="241"/>
      <c r="T40" s="4"/>
      <c r="AL40" s="15"/>
    </row>
    <row r="41" spans="1:38">
      <c r="A41" s="240"/>
      <c r="B41" s="231"/>
      <c r="C41" s="231"/>
      <c r="D41" s="231"/>
      <c r="E41" s="231"/>
      <c r="F41" s="231"/>
      <c r="G41" s="231"/>
      <c r="H41" s="231"/>
      <c r="I41" s="231"/>
      <c r="J41" s="231"/>
      <c r="K41" s="231"/>
      <c r="L41" s="231"/>
      <c r="M41" s="231"/>
      <c r="N41" s="231"/>
      <c r="O41" s="231"/>
      <c r="P41" s="231"/>
      <c r="Q41" s="231"/>
      <c r="R41" s="231"/>
      <c r="S41" s="241"/>
      <c r="T41" s="4"/>
      <c r="AL41" s="15"/>
    </row>
    <row r="42" spans="1:38">
      <c r="A42" s="240"/>
      <c r="B42" s="231"/>
      <c r="C42" s="231"/>
      <c r="D42" s="231"/>
      <c r="E42" s="231"/>
      <c r="F42" s="231"/>
      <c r="G42" s="231"/>
      <c r="H42" s="231"/>
      <c r="I42" s="231"/>
      <c r="J42" s="231"/>
      <c r="K42" s="231"/>
      <c r="L42" s="231"/>
      <c r="M42" s="231"/>
      <c r="N42" s="231"/>
      <c r="O42" s="231"/>
      <c r="P42" s="231"/>
      <c r="Q42" s="231"/>
      <c r="R42" s="231"/>
      <c r="S42" s="241"/>
      <c r="T42" s="4"/>
      <c r="AL42" s="15"/>
    </row>
    <row r="43" spans="1:38">
      <c r="A43" s="240"/>
      <c r="B43" s="231"/>
      <c r="C43" s="231"/>
      <c r="D43" s="231"/>
      <c r="E43" s="231"/>
      <c r="F43" s="231"/>
      <c r="G43" s="231"/>
      <c r="H43" s="231"/>
      <c r="I43" s="231"/>
      <c r="J43" s="231"/>
      <c r="K43" s="231"/>
      <c r="L43" s="231"/>
      <c r="M43" s="231"/>
      <c r="N43" s="231"/>
      <c r="O43" s="231"/>
      <c r="P43" s="231"/>
      <c r="Q43" s="231"/>
      <c r="R43" s="231"/>
      <c r="S43" s="241"/>
      <c r="T43" s="4"/>
      <c r="AL43" s="15"/>
    </row>
    <row r="44" spans="1:38">
      <c r="A44" s="240"/>
      <c r="B44" s="231"/>
      <c r="C44" s="231"/>
      <c r="D44" s="231"/>
      <c r="E44" s="231"/>
      <c r="F44" s="231"/>
      <c r="G44" s="231"/>
      <c r="H44" s="231"/>
      <c r="I44" s="231"/>
      <c r="J44" s="231"/>
      <c r="K44" s="231"/>
      <c r="L44" s="231"/>
      <c r="M44" s="231"/>
      <c r="N44" s="231"/>
      <c r="O44" s="231"/>
      <c r="P44" s="231"/>
      <c r="Q44" s="231"/>
      <c r="R44" s="231"/>
      <c r="S44" s="241"/>
      <c r="T44" s="4"/>
      <c r="AL44" s="15"/>
    </row>
    <row r="45" spans="1:38">
      <c r="A45" s="240"/>
      <c r="B45" s="231"/>
      <c r="C45" s="231"/>
      <c r="D45" s="231"/>
      <c r="E45" s="231"/>
      <c r="F45" s="231"/>
      <c r="G45" s="231"/>
      <c r="H45" s="231"/>
      <c r="I45" s="231"/>
      <c r="J45" s="231"/>
      <c r="K45" s="231"/>
      <c r="L45" s="231"/>
      <c r="M45" s="231"/>
      <c r="N45" s="231"/>
      <c r="O45" s="231"/>
      <c r="P45" s="231"/>
      <c r="Q45" s="231"/>
      <c r="R45" s="231"/>
      <c r="S45" s="241"/>
      <c r="T45" s="4"/>
      <c r="AL45" s="15"/>
    </row>
    <row r="46" spans="1:38">
      <c r="A46" s="240"/>
      <c r="B46" s="231"/>
      <c r="C46" s="231"/>
      <c r="D46" s="231"/>
      <c r="E46" s="231"/>
      <c r="F46" s="231"/>
      <c r="G46" s="231"/>
      <c r="H46" s="231"/>
      <c r="I46" s="231"/>
      <c r="J46" s="231"/>
      <c r="K46" s="231"/>
      <c r="L46" s="231"/>
      <c r="M46" s="231"/>
      <c r="N46" s="231"/>
      <c r="O46" s="231"/>
      <c r="P46" s="231"/>
      <c r="Q46" s="231"/>
      <c r="R46" s="231"/>
      <c r="S46" s="241"/>
      <c r="T46" s="4"/>
      <c r="AL46" s="15"/>
    </row>
    <row r="47" spans="1:38">
      <c r="A47" s="240"/>
      <c r="B47" s="231"/>
      <c r="C47" s="231"/>
      <c r="D47" s="231"/>
      <c r="E47" s="231"/>
      <c r="F47" s="231"/>
      <c r="G47" s="231"/>
      <c r="H47" s="231"/>
      <c r="I47" s="231"/>
      <c r="J47" s="231"/>
      <c r="K47" s="231"/>
      <c r="L47" s="231"/>
      <c r="M47" s="231"/>
      <c r="N47" s="231"/>
      <c r="O47" s="231"/>
      <c r="P47" s="231"/>
      <c r="Q47" s="231"/>
      <c r="R47" s="231"/>
      <c r="S47" s="241"/>
      <c r="T47" s="4"/>
      <c r="AL47" s="15"/>
    </row>
    <row r="48" spans="1:38">
      <c r="A48" s="240"/>
      <c r="B48" s="231"/>
      <c r="C48" s="231"/>
      <c r="D48" s="231"/>
      <c r="E48" s="231"/>
      <c r="F48" s="231"/>
      <c r="G48" s="231"/>
      <c r="H48" s="231"/>
      <c r="I48" s="231"/>
      <c r="J48" s="231"/>
      <c r="K48" s="231"/>
      <c r="L48" s="231"/>
      <c r="M48" s="231"/>
      <c r="N48" s="231"/>
      <c r="O48" s="231"/>
      <c r="P48" s="231"/>
      <c r="Q48" s="231"/>
      <c r="R48" s="231"/>
      <c r="S48" s="241"/>
      <c r="T48" s="4"/>
      <c r="AL48" s="15"/>
    </row>
    <row r="49" spans="1:38">
      <c r="A49" s="240"/>
      <c r="B49" s="231"/>
      <c r="C49" s="231"/>
      <c r="D49" s="231"/>
      <c r="E49" s="231"/>
      <c r="F49" s="231"/>
      <c r="G49" s="231"/>
      <c r="H49" s="231"/>
      <c r="I49" s="231"/>
      <c r="J49" s="231"/>
      <c r="K49" s="231"/>
      <c r="L49" s="231"/>
      <c r="M49" s="231"/>
      <c r="N49" s="231"/>
      <c r="O49" s="231"/>
      <c r="P49" s="231"/>
      <c r="Q49" s="231"/>
      <c r="R49" s="231"/>
      <c r="S49" s="241"/>
      <c r="T49" s="4"/>
      <c r="AL49" s="15"/>
    </row>
    <row r="50" spans="1:38">
      <c r="A50" s="240"/>
      <c r="B50" s="231"/>
      <c r="C50" s="231"/>
      <c r="D50" s="231"/>
      <c r="E50" s="231"/>
      <c r="F50" s="231"/>
      <c r="G50" s="231"/>
      <c r="H50" s="231"/>
      <c r="I50" s="231"/>
      <c r="J50" s="231"/>
      <c r="K50" s="231"/>
      <c r="L50" s="231"/>
      <c r="M50" s="231"/>
      <c r="N50" s="231"/>
      <c r="O50" s="231"/>
      <c r="P50" s="231"/>
      <c r="Q50" s="231"/>
      <c r="R50" s="231"/>
      <c r="S50" s="241"/>
      <c r="T50" s="4"/>
      <c r="AL50" s="15"/>
    </row>
    <row r="51" spans="1:38">
      <c r="A51" s="240"/>
      <c r="B51" s="231"/>
      <c r="C51" s="231"/>
      <c r="D51" s="231"/>
      <c r="E51" s="231"/>
      <c r="F51" s="231"/>
      <c r="G51" s="231"/>
      <c r="H51" s="231"/>
      <c r="I51" s="231"/>
      <c r="J51" s="231"/>
      <c r="K51" s="231"/>
      <c r="L51" s="231"/>
      <c r="M51" s="231"/>
      <c r="N51" s="231"/>
      <c r="O51" s="231"/>
      <c r="P51" s="231"/>
      <c r="Q51" s="231"/>
      <c r="R51" s="231"/>
      <c r="S51" s="241"/>
      <c r="T51" s="4"/>
      <c r="AL51" s="15"/>
    </row>
    <row r="52" spans="1:38">
      <c r="A52" s="240"/>
      <c r="B52" s="231"/>
      <c r="C52" s="231"/>
      <c r="D52" s="231"/>
      <c r="E52" s="231"/>
      <c r="F52" s="231"/>
      <c r="G52" s="231"/>
      <c r="H52" s="231"/>
      <c r="I52" s="231"/>
      <c r="J52" s="231"/>
      <c r="K52" s="231"/>
      <c r="L52" s="231"/>
      <c r="M52" s="231"/>
      <c r="N52" s="231"/>
      <c r="O52" s="231"/>
      <c r="P52" s="231"/>
      <c r="Q52" s="231"/>
      <c r="R52" s="231"/>
      <c r="S52" s="241"/>
      <c r="T52" s="4"/>
      <c r="AL52" s="15"/>
    </row>
    <row r="53" spans="1:38">
      <c r="A53" s="240"/>
      <c r="B53" s="231"/>
      <c r="C53" s="231"/>
      <c r="D53" s="231"/>
      <c r="E53" s="231"/>
      <c r="F53" s="231"/>
      <c r="G53" s="231"/>
      <c r="H53" s="231"/>
      <c r="I53" s="231"/>
      <c r="J53" s="231"/>
      <c r="K53" s="231"/>
      <c r="L53" s="231"/>
      <c r="M53" s="231"/>
      <c r="N53" s="231"/>
      <c r="O53" s="231"/>
      <c r="P53" s="231"/>
      <c r="Q53" s="231"/>
      <c r="R53" s="231"/>
      <c r="S53" s="241"/>
      <c r="T53" s="4"/>
      <c r="AL53" s="15"/>
    </row>
    <row r="54" spans="1:38">
      <c r="A54" s="240"/>
      <c r="B54" s="231"/>
      <c r="C54" s="231"/>
      <c r="D54" s="231"/>
      <c r="E54" s="231"/>
      <c r="F54" s="231"/>
      <c r="G54" s="231"/>
      <c r="H54" s="231"/>
      <c r="I54" s="231"/>
      <c r="J54" s="231"/>
      <c r="K54" s="231"/>
      <c r="L54" s="231"/>
      <c r="M54" s="231"/>
      <c r="N54" s="231"/>
      <c r="O54" s="231"/>
      <c r="P54" s="231"/>
      <c r="Q54" s="231"/>
      <c r="R54" s="231"/>
      <c r="S54" s="241"/>
      <c r="T54" s="4"/>
      <c r="AL54" s="15"/>
    </row>
    <row r="55" spans="1:38">
      <c r="A55" s="240"/>
      <c r="B55" s="231"/>
      <c r="C55" s="231"/>
      <c r="D55" s="231"/>
      <c r="E55" s="231"/>
      <c r="F55" s="231"/>
      <c r="G55" s="231"/>
      <c r="H55" s="231"/>
      <c r="I55" s="231"/>
      <c r="J55" s="231"/>
      <c r="K55" s="231"/>
      <c r="L55" s="231"/>
      <c r="M55" s="231"/>
      <c r="N55" s="231"/>
      <c r="O55" s="231"/>
      <c r="P55" s="231"/>
      <c r="Q55" s="231"/>
      <c r="R55" s="231"/>
      <c r="S55" s="241"/>
      <c r="T55" s="4"/>
      <c r="AL55" s="15"/>
    </row>
    <row r="56" spans="1:38">
      <c r="A56" s="240"/>
      <c r="B56" s="231"/>
      <c r="C56" s="231"/>
      <c r="D56" s="231"/>
      <c r="E56" s="231"/>
      <c r="F56" s="231"/>
      <c r="G56" s="231"/>
      <c r="H56" s="231"/>
      <c r="I56" s="231"/>
      <c r="J56" s="231"/>
      <c r="K56" s="231"/>
      <c r="L56" s="231"/>
      <c r="M56" s="231"/>
      <c r="N56" s="231"/>
      <c r="O56" s="231"/>
      <c r="P56" s="231"/>
      <c r="Q56" s="231"/>
      <c r="R56" s="231"/>
      <c r="S56" s="241"/>
      <c r="T56" s="4"/>
      <c r="AL56" s="15"/>
    </row>
    <row r="57" spans="1:38">
      <c r="A57" s="242"/>
      <c r="B57" s="243"/>
      <c r="C57" s="243"/>
      <c r="D57" s="243"/>
      <c r="E57" s="243"/>
      <c r="F57" s="243"/>
      <c r="G57" s="243"/>
      <c r="H57" s="243"/>
      <c r="I57" s="243"/>
      <c r="J57" s="243"/>
      <c r="K57" s="243"/>
      <c r="L57" s="243"/>
      <c r="M57" s="243"/>
      <c r="N57" s="243"/>
      <c r="O57" s="243"/>
      <c r="P57" s="243"/>
      <c r="Q57" s="243"/>
      <c r="R57" s="243"/>
      <c r="S57" s="244"/>
      <c r="T57" s="79"/>
      <c r="U57" s="80"/>
      <c r="V57" s="80"/>
      <c r="W57" s="80"/>
      <c r="X57" s="80"/>
      <c r="Y57" s="80"/>
      <c r="Z57" s="80"/>
      <c r="AA57" s="80"/>
      <c r="AB57" s="80"/>
      <c r="AC57" s="80"/>
      <c r="AD57" s="80"/>
      <c r="AE57" s="80"/>
      <c r="AF57" s="80"/>
      <c r="AG57" s="80"/>
      <c r="AH57" s="80"/>
      <c r="AI57" s="80"/>
      <c r="AJ57" s="80"/>
      <c r="AK57" s="80"/>
      <c r="AL57" s="81"/>
    </row>
  </sheetData>
  <sheetProtection algorithmName="SHA-512" hashValue="B4l6zOPi/LRerNgvpYAS5stjJjCZygAJQkBuntMk8i/7qzgOuI+o5k9NxRKlJqPmf7tQMVmThJQtDU4vflPVFQ==" saltValue="Ms+C5ofKjf3V+Z3V3hbCMg==" spinCount="100000" sheet="1" scenarios="1" insertHyperlinks="0"/>
  <mergeCells count="1">
    <mergeCell ref="A1:S1"/>
  </mergeCells>
  <phoneticPr fontId="0" type="noConversion"/>
  <hyperlinks>
    <hyperlink ref="AB30" location="'T3.16 MH &amp; MH B''ing Attachments'!A1" display="BACK" xr:uid="{00000000-0004-0000-3300-000000000000}"/>
  </hyperlinks>
  <pageMargins left="0.39370078740157483" right="0.39370078740157483" top="0.39370078740157483" bottom="0.39370078740157483" header="0.51181102362204722" footer="0.51181102362204722"/>
  <pageSetup paperSize="9" scale="5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4">
    <tabColor rgb="FFFFCC66"/>
  </sheetPr>
  <dimension ref="A1:B46"/>
  <sheetViews>
    <sheetView workbookViewId="0">
      <selection activeCell="A4" sqref="A4"/>
    </sheetView>
  </sheetViews>
  <sheetFormatPr baseColWidth="10" defaultColWidth="11.42578125" defaultRowHeight="12.75"/>
  <cols>
    <col min="1" max="1" width="19.42578125" style="131" customWidth="1"/>
    <col min="2" max="2" width="109.28515625" style="131" customWidth="1"/>
  </cols>
  <sheetData>
    <row r="1" spans="1:2" ht="12.75" customHeight="1">
      <c r="A1" s="1186" t="s">
        <v>169</v>
      </c>
      <c r="B1" s="1186"/>
    </row>
    <row r="2" spans="1:2">
      <c r="A2" s="379" t="s">
        <v>170</v>
      </c>
      <c r="B2" s="80"/>
    </row>
    <row r="3" spans="1:2">
      <c r="A3" s="132" t="s">
        <v>171</v>
      </c>
      <c r="B3" s="41" t="s">
        <v>172</v>
      </c>
    </row>
    <row r="4" spans="1:2">
      <c r="A4" s="384"/>
      <c r="B4" s="385"/>
    </row>
    <row r="6" spans="1:2">
      <c r="A6" s="385"/>
      <c r="B6" s="385"/>
    </row>
    <row r="9" spans="1:2">
      <c r="A9" s="385"/>
      <c r="B9" s="385"/>
    </row>
    <row r="10" spans="1:2">
      <c r="B10" s="385"/>
    </row>
    <row r="19" spans="1:2">
      <c r="B19" s="385"/>
    </row>
    <row r="28" spans="1:2">
      <c r="A28" s="254"/>
    </row>
    <row r="29" spans="1:2">
      <c r="A29" s="385"/>
      <c r="B29" s="385"/>
    </row>
    <row r="30" spans="1:2">
      <c r="A30" s="385"/>
      <c r="B30" s="385"/>
    </row>
    <row r="32" spans="1:2">
      <c r="A32" s="385"/>
      <c r="B32" s="385"/>
    </row>
    <row r="36" spans="1:2">
      <c r="B36" s="385"/>
    </row>
    <row r="37" spans="1:2">
      <c r="B37" s="385"/>
    </row>
    <row r="46" spans="1:2">
      <c r="A46" s="254"/>
    </row>
  </sheetData>
  <sheetProtection algorithmName="SHA-512" hashValue="QN/n9ZNO8So6q5eBh3evLA7X1KbSqi1h0YSr0AnnNmDXptJmHuiJUBaZbXD2vR8xDdEGkFPNzM1kZQaaL8dWLg==" saltValue="fSv2sVwJVmb98VjUzQmi4A==" spinCount="100000" sheet="1" scenarios="1" insertHyperlinks="0"/>
  <protectedRanges>
    <protectedRange sqref="A4:B1048576" name="Range1"/>
  </protectedRanges>
  <mergeCells count="1">
    <mergeCell ref="A1:B1"/>
  </mergeCells>
  <phoneticPr fontId="32" type="noConversion"/>
  <pageMargins left="0.7" right="0.7" top="0.75" bottom="0.75" header="0.3" footer="0.3"/>
  <pageSetup paperSize="9" orientation="portrait"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5">
    <pageSetUpPr fitToPage="1"/>
  </sheetPr>
  <dimension ref="A1:U57"/>
  <sheetViews>
    <sheetView showGridLines="0" view="pageBreakPreview" zoomScaleNormal="100" zoomScaleSheetLayoutView="100" workbookViewId="0">
      <selection activeCell="B26" sqref="B26"/>
    </sheetView>
  </sheetViews>
  <sheetFormatPr baseColWidth="10" defaultColWidth="11.42578125" defaultRowHeight="12.75"/>
  <cols>
    <col min="1" max="27" width="5" style="123" customWidth="1"/>
    <col min="28" max="28" width="6.140625" style="123" customWidth="1"/>
    <col min="29" max="38" width="5" style="123" customWidth="1"/>
    <col min="39" max="16384" width="11.42578125" style="123"/>
  </cols>
  <sheetData>
    <row r="1" spans="1:21">
      <c r="A1" s="1253" t="s">
        <v>1003</v>
      </c>
      <c r="B1" s="1253"/>
      <c r="C1" s="1253"/>
      <c r="D1" s="1253"/>
      <c r="E1" s="1253"/>
      <c r="F1" s="1253"/>
      <c r="G1" s="1253"/>
      <c r="H1" s="1253"/>
      <c r="I1" s="1253"/>
      <c r="J1" s="1253"/>
      <c r="K1" s="1253"/>
      <c r="L1" s="1253"/>
      <c r="M1" s="1253"/>
      <c r="N1" s="1253"/>
      <c r="O1" s="1253"/>
      <c r="P1" s="1253"/>
      <c r="Q1" s="1253"/>
      <c r="R1" s="1253"/>
      <c r="S1" s="1253"/>
    </row>
    <row r="2" spans="1:21">
      <c r="A2" s="320"/>
      <c r="B2" s="321"/>
      <c r="C2" s="321"/>
      <c r="D2" s="321"/>
      <c r="E2" s="321"/>
      <c r="F2" s="321"/>
      <c r="G2" s="321"/>
      <c r="H2" s="321"/>
      <c r="I2" s="321"/>
      <c r="J2" s="321"/>
      <c r="K2" s="321"/>
      <c r="L2" s="321"/>
      <c r="M2" s="321"/>
      <c r="N2" s="321"/>
      <c r="O2" s="321"/>
      <c r="P2" s="321"/>
      <c r="Q2" s="321"/>
      <c r="R2" s="321"/>
      <c r="S2" s="321"/>
      <c r="U2" s="194"/>
    </row>
    <row r="3" spans="1:21">
      <c r="A3" s="322"/>
      <c r="B3" s="323" t="s">
        <v>1004</v>
      </c>
      <c r="C3" s="323"/>
      <c r="D3" s="323"/>
      <c r="E3" s="323"/>
      <c r="F3" s="323"/>
      <c r="G3" s="323"/>
      <c r="H3" s="323"/>
      <c r="I3" s="323"/>
      <c r="J3" s="323"/>
      <c r="K3" s="323"/>
      <c r="L3" s="323"/>
      <c r="M3" s="323"/>
      <c r="N3" s="323"/>
      <c r="O3" s="323"/>
      <c r="P3" s="323"/>
      <c r="Q3" s="323"/>
      <c r="R3" s="323"/>
      <c r="S3" s="323"/>
      <c r="U3" s="194"/>
    </row>
    <row r="4" spans="1:21">
      <c r="A4" s="322"/>
      <c r="B4" s="323"/>
      <c r="C4" s="323"/>
      <c r="D4" s="323"/>
      <c r="E4" s="323"/>
      <c r="F4" s="323"/>
      <c r="G4" s="323"/>
      <c r="H4" s="323"/>
      <c r="I4" s="323"/>
      <c r="J4" s="323"/>
      <c r="K4" s="323"/>
      <c r="L4" s="323"/>
      <c r="M4" s="323"/>
      <c r="N4" s="323"/>
      <c r="O4" s="323"/>
      <c r="P4" s="323"/>
      <c r="Q4" s="323"/>
      <c r="R4" s="323"/>
      <c r="S4" s="323"/>
    </row>
    <row r="5" spans="1:21">
      <c r="A5" s="322"/>
      <c r="B5" s="324" t="s">
        <v>1005</v>
      </c>
      <c r="C5" s="323"/>
      <c r="D5" s="323"/>
      <c r="E5" s="323"/>
      <c r="F5" s="323"/>
      <c r="G5" s="323"/>
      <c r="H5" s="323"/>
      <c r="I5" s="323"/>
      <c r="J5" s="323"/>
      <c r="K5" s="323"/>
      <c r="L5" s="323"/>
      <c r="M5" s="323"/>
      <c r="N5" s="323"/>
      <c r="O5" s="323"/>
      <c r="P5" s="323"/>
      <c r="Q5" s="323"/>
      <c r="R5" s="323"/>
      <c r="S5" s="323"/>
      <c r="U5" s="194"/>
    </row>
    <row r="6" spans="1:21">
      <c r="A6" s="322"/>
      <c r="B6" s="323"/>
      <c r="C6" s="323"/>
      <c r="D6" s="323"/>
      <c r="E6" s="323"/>
      <c r="F6" s="323"/>
      <c r="G6" s="323"/>
      <c r="H6" s="323"/>
      <c r="I6" s="323"/>
      <c r="J6" s="323"/>
      <c r="K6" s="323"/>
      <c r="L6" s="323"/>
      <c r="M6" s="323"/>
      <c r="N6" s="323"/>
      <c r="O6" s="323"/>
      <c r="P6" s="323"/>
      <c r="Q6" s="323"/>
      <c r="R6" s="323"/>
      <c r="S6" s="323"/>
    </row>
    <row r="7" spans="1:21">
      <c r="A7" s="322"/>
      <c r="B7" s="323" t="s">
        <v>1006</v>
      </c>
      <c r="C7" s="323"/>
      <c r="D7" s="323"/>
      <c r="E7" s="323"/>
      <c r="F7" s="323"/>
      <c r="G7" s="323"/>
      <c r="H7" s="323"/>
      <c r="I7" s="323"/>
      <c r="J7" s="323"/>
      <c r="K7" s="323"/>
      <c r="L7" s="323"/>
      <c r="M7" s="323"/>
      <c r="N7" s="323"/>
      <c r="O7" s="323"/>
      <c r="P7" s="323"/>
      <c r="Q7" s="323"/>
      <c r="R7" s="323"/>
      <c r="S7" s="323"/>
    </row>
    <row r="8" spans="1:21">
      <c r="A8" s="322"/>
      <c r="B8" s="323" t="s">
        <v>1007</v>
      </c>
      <c r="C8" s="323"/>
      <c r="D8" s="323"/>
      <c r="E8" s="323"/>
      <c r="F8" s="323"/>
      <c r="G8" s="323"/>
      <c r="H8" s="323"/>
      <c r="I8" s="323"/>
      <c r="J8" s="323"/>
      <c r="K8" s="323"/>
      <c r="L8" s="323"/>
      <c r="M8" s="323"/>
      <c r="N8" s="323"/>
      <c r="O8" s="323"/>
      <c r="P8" s="323"/>
      <c r="Q8" s="323"/>
      <c r="R8" s="323"/>
      <c r="S8" s="323"/>
    </row>
    <row r="9" spans="1:21">
      <c r="A9" s="322"/>
      <c r="B9" s="323" t="s">
        <v>1008</v>
      </c>
      <c r="C9" s="323"/>
      <c r="D9" s="323"/>
      <c r="E9" s="323"/>
      <c r="F9" s="323"/>
      <c r="G9" s="323"/>
      <c r="H9" s="323"/>
      <c r="I9" s="323"/>
      <c r="J9" s="323"/>
      <c r="K9" s="323"/>
      <c r="L9" s="323"/>
      <c r="M9" s="323"/>
      <c r="N9" s="323"/>
      <c r="O9" s="323"/>
      <c r="P9" s="323"/>
      <c r="Q9" s="323"/>
      <c r="R9" s="323"/>
      <c r="S9" s="323"/>
    </row>
    <row r="10" spans="1:21">
      <c r="A10" s="322"/>
      <c r="B10" s="323"/>
      <c r="C10" s="323"/>
      <c r="D10" s="324"/>
      <c r="E10" s="323"/>
      <c r="F10" s="323"/>
      <c r="G10" s="323"/>
      <c r="H10" s="323"/>
      <c r="I10" s="323"/>
      <c r="J10" s="323"/>
      <c r="K10" s="323"/>
      <c r="L10" s="323"/>
      <c r="M10" s="323"/>
      <c r="N10" s="323"/>
      <c r="O10" s="323"/>
      <c r="P10" s="323"/>
      <c r="Q10" s="323"/>
      <c r="R10" s="323"/>
      <c r="S10" s="323"/>
    </row>
    <row r="11" spans="1:21" ht="13.15" customHeight="1">
      <c r="A11" s="322"/>
      <c r="B11" s="1570" t="s">
        <v>1009</v>
      </c>
      <c r="C11" s="1570"/>
      <c r="D11" s="1570"/>
      <c r="E11" s="1570"/>
      <c r="F11" s="1570"/>
      <c r="G11" s="1570"/>
      <c r="H11" s="1570"/>
      <c r="I11" s="1570"/>
      <c r="J11" s="1570"/>
      <c r="K11" s="1570"/>
      <c r="L11" s="1570"/>
      <c r="M11" s="1570"/>
      <c r="N11" s="1570"/>
      <c r="O11" s="1570"/>
      <c r="P11" s="1570"/>
      <c r="Q11" s="1570"/>
      <c r="R11" s="1570"/>
      <c r="S11" s="1570"/>
    </row>
    <row r="12" spans="1:21">
      <c r="A12" s="322"/>
      <c r="B12" s="1570"/>
      <c r="C12" s="1570"/>
      <c r="D12" s="1570"/>
      <c r="E12" s="1570"/>
      <c r="F12" s="1570"/>
      <c r="G12" s="1570"/>
      <c r="H12" s="1570"/>
      <c r="I12" s="1570"/>
      <c r="J12" s="1570"/>
      <c r="K12" s="1570"/>
      <c r="L12" s="1570"/>
      <c r="M12" s="1570"/>
      <c r="N12" s="1570"/>
      <c r="O12" s="1570"/>
      <c r="P12" s="1570"/>
      <c r="Q12" s="1570"/>
      <c r="R12" s="1570"/>
      <c r="S12" s="1570"/>
    </row>
    <row r="13" spans="1:21">
      <c r="A13" s="322"/>
      <c r="B13" s="324"/>
      <c r="C13" s="323"/>
      <c r="D13" s="323"/>
      <c r="E13" s="323"/>
      <c r="F13" s="323"/>
      <c r="G13" s="323"/>
      <c r="H13" s="323"/>
      <c r="I13" s="323"/>
      <c r="J13" s="323"/>
      <c r="K13" s="323"/>
      <c r="L13" s="323"/>
      <c r="M13" s="323"/>
      <c r="N13" s="323"/>
      <c r="O13" s="323"/>
      <c r="P13" s="323"/>
      <c r="Q13" s="323"/>
      <c r="R13" s="323"/>
      <c r="S13" s="323"/>
    </row>
    <row r="14" spans="1:21">
      <c r="A14" s="322"/>
      <c r="B14" s="325" t="s">
        <v>1010</v>
      </c>
      <c r="C14" s="323"/>
      <c r="D14" s="323"/>
      <c r="E14" s="323"/>
      <c r="F14" s="323"/>
      <c r="G14" s="323"/>
      <c r="H14" s="323"/>
      <c r="I14" s="323"/>
      <c r="J14" s="323"/>
      <c r="K14" s="323"/>
      <c r="L14" s="323"/>
      <c r="M14" s="323"/>
      <c r="N14" s="323"/>
      <c r="O14" s="323"/>
      <c r="P14" s="323"/>
      <c r="Q14" s="323"/>
      <c r="R14" s="323"/>
      <c r="S14" s="323"/>
    </row>
    <row r="15" spans="1:21">
      <c r="A15" s="322"/>
      <c r="B15" s="325" t="s">
        <v>1011</v>
      </c>
      <c r="C15" s="323"/>
      <c r="D15" s="323"/>
      <c r="E15" s="323"/>
      <c r="F15" s="323"/>
      <c r="G15" s="323"/>
      <c r="H15" s="323"/>
      <c r="I15" s="323"/>
      <c r="J15" s="323"/>
      <c r="K15" s="323"/>
      <c r="L15" s="323"/>
      <c r="M15" s="323"/>
      <c r="N15" s="323"/>
      <c r="O15" s="323"/>
      <c r="P15" s="323"/>
      <c r="Q15" s="323"/>
      <c r="R15" s="323"/>
      <c r="S15" s="323"/>
    </row>
    <row r="16" spans="1:21">
      <c r="A16" s="322"/>
      <c r="B16" s="326"/>
      <c r="C16" s="323"/>
      <c r="D16" s="323"/>
      <c r="E16" s="323"/>
      <c r="F16" s="323"/>
      <c r="G16" s="323"/>
      <c r="H16" s="323"/>
      <c r="I16" s="323"/>
      <c r="J16" s="323"/>
      <c r="K16" s="323"/>
      <c r="L16" s="323"/>
      <c r="M16" s="323"/>
      <c r="N16" s="323"/>
      <c r="O16" s="323"/>
      <c r="P16" s="323"/>
      <c r="Q16" s="323"/>
      <c r="R16" s="323"/>
      <c r="S16" s="323"/>
    </row>
    <row r="17" spans="1:19">
      <c r="A17" s="322"/>
      <c r="B17" s="1571" t="s">
        <v>1012</v>
      </c>
      <c r="C17" s="1571"/>
      <c r="D17" s="1571"/>
      <c r="E17" s="1571"/>
      <c r="F17" s="1571"/>
      <c r="G17" s="1571"/>
      <c r="H17" s="1571"/>
      <c r="I17" s="1571"/>
      <c r="J17" s="1571"/>
      <c r="K17" s="1571"/>
      <c r="L17" s="1571"/>
      <c r="M17" s="1571"/>
      <c r="N17" s="1571"/>
      <c r="O17" s="1571"/>
      <c r="P17" s="1571"/>
      <c r="Q17" s="1571"/>
      <c r="R17" s="1571"/>
      <c r="S17" s="1571"/>
    </row>
    <row r="18" spans="1:19">
      <c r="A18" s="322"/>
      <c r="B18" s="1571"/>
      <c r="C18" s="1571"/>
      <c r="D18" s="1571"/>
      <c r="E18" s="1571"/>
      <c r="F18" s="1571"/>
      <c r="G18" s="1571"/>
      <c r="H18" s="1571"/>
      <c r="I18" s="1571"/>
      <c r="J18" s="1571"/>
      <c r="K18" s="1571"/>
      <c r="L18" s="1571"/>
      <c r="M18" s="1571"/>
      <c r="N18" s="1571"/>
      <c r="O18" s="1571"/>
      <c r="P18" s="1571"/>
      <c r="Q18" s="1571"/>
      <c r="R18" s="1571"/>
      <c r="S18" s="1571"/>
    </row>
    <row r="19" spans="1:19">
      <c r="A19" s="322"/>
      <c r="B19" s="324"/>
      <c r="C19" s="323"/>
      <c r="D19" s="323"/>
      <c r="E19" s="323"/>
      <c r="F19" s="323"/>
      <c r="G19" s="323"/>
      <c r="H19" s="323"/>
      <c r="I19" s="323"/>
      <c r="J19" s="323"/>
      <c r="K19" s="323"/>
      <c r="L19" s="323"/>
      <c r="M19" s="323"/>
      <c r="N19" s="323"/>
      <c r="O19" s="323"/>
      <c r="P19" s="323"/>
      <c r="Q19" s="323"/>
      <c r="R19" s="323"/>
      <c r="S19" s="323"/>
    </row>
    <row r="20" spans="1:19">
      <c r="A20" s="322"/>
      <c r="B20" s="324" t="s">
        <v>1013</v>
      </c>
      <c r="C20" s="324"/>
      <c r="D20" s="323"/>
      <c r="E20" s="323"/>
      <c r="F20" s="323"/>
      <c r="G20" s="323"/>
      <c r="H20" s="323"/>
      <c r="I20" s="323"/>
      <c r="J20" s="323"/>
      <c r="K20" s="323"/>
      <c r="L20" s="323"/>
      <c r="M20" s="323"/>
      <c r="N20" s="323"/>
      <c r="O20" s="323"/>
      <c r="P20" s="323"/>
      <c r="Q20" s="323"/>
      <c r="R20" s="323"/>
      <c r="S20" s="323"/>
    </row>
    <row r="21" spans="1:19">
      <c r="A21" s="322"/>
      <c r="B21" s="324" t="s">
        <v>1014</v>
      </c>
      <c r="C21" s="323"/>
      <c r="D21" s="323"/>
      <c r="E21" s="323"/>
      <c r="F21" s="323"/>
      <c r="G21" s="323"/>
      <c r="H21" s="323"/>
      <c r="I21" s="323"/>
      <c r="J21" s="323"/>
      <c r="K21" s="323"/>
      <c r="L21" s="323"/>
      <c r="M21" s="323"/>
      <c r="N21" s="323"/>
      <c r="O21" s="323"/>
      <c r="P21" s="323"/>
      <c r="Q21" s="323"/>
      <c r="R21" s="323"/>
      <c r="S21" s="323"/>
    </row>
    <row r="22" spans="1:19">
      <c r="A22" s="322"/>
      <c r="B22" s="327"/>
      <c r="C22" s="323"/>
      <c r="D22" s="323"/>
      <c r="E22" s="323"/>
      <c r="F22" s="323"/>
      <c r="G22" s="323"/>
      <c r="H22" s="323"/>
      <c r="I22" s="323"/>
      <c r="J22" s="323"/>
      <c r="K22" s="323"/>
      <c r="L22" s="323"/>
      <c r="M22" s="323"/>
      <c r="N22" s="323"/>
      <c r="O22" s="323"/>
      <c r="P22" s="323"/>
      <c r="Q22" s="323"/>
      <c r="R22" s="323"/>
      <c r="S22" s="323"/>
    </row>
    <row r="23" spans="1:19">
      <c r="A23" s="322"/>
      <c r="B23" s="327"/>
      <c r="C23" s="323"/>
      <c r="D23" s="323"/>
      <c r="E23" s="323"/>
      <c r="F23" s="323"/>
      <c r="G23" s="323"/>
      <c r="H23" s="323"/>
      <c r="I23" s="323"/>
      <c r="J23" s="323"/>
      <c r="K23" s="323"/>
      <c r="L23" s="323"/>
      <c r="M23" s="323"/>
      <c r="N23" s="323"/>
      <c r="O23" s="323"/>
      <c r="P23" s="323"/>
      <c r="Q23" s="323"/>
      <c r="R23" s="323"/>
      <c r="S23" s="323"/>
    </row>
    <row r="24" spans="1:19">
      <c r="A24" s="322"/>
      <c r="B24" s="328" t="s">
        <v>1015</v>
      </c>
      <c r="C24" s="323"/>
      <c r="D24" s="323"/>
      <c r="E24" s="323"/>
      <c r="F24" s="323"/>
      <c r="G24" s="323"/>
      <c r="H24" s="323"/>
      <c r="I24" s="323"/>
      <c r="J24" s="323"/>
      <c r="K24" s="323"/>
      <c r="L24" s="323"/>
      <c r="M24" s="323"/>
      <c r="N24" s="323"/>
      <c r="O24" s="323"/>
      <c r="P24" s="323"/>
      <c r="Q24" s="323"/>
      <c r="R24" s="323"/>
      <c r="S24" s="323"/>
    </row>
    <row r="25" spans="1:19">
      <c r="A25" s="322"/>
      <c r="C25" s="323"/>
      <c r="D25" s="323"/>
      <c r="E25" s="323"/>
      <c r="F25" s="323"/>
      <c r="G25" s="323"/>
      <c r="H25" s="323"/>
      <c r="I25" s="323"/>
      <c r="J25" s="323"/>
      <c r="K25" s="323"/>
      <c r="L25" s="323"/>
      <c r="M25" s="323"/>
      <c r="N25" s="323"/>
      <c r="O25" s="323"/>
      <c r="P25" s="323"/>
      <c r="Q25" s="323"/>
      <c r="R25" s="323"/>
      <c r="S25" s="323"/>
    </row>
    <row r="26" spans="1:19">
      <c r="A26" s="322"/>
      <c r="B26" s="329" t="s">
        <v>764</v>
      </c>
      <c r="C26" s="323"/>
      <c r="D26" s="323"/>
      <c r="E26" s="323"/>
      <c r="F26" s="323"/>
      <c r="G26" s="323"/>
      <c r="H26" s="323"/>
      <c r="I26" s="323"/>
      <c r="J26" s="323"/>
      <c r="K26" s="323"/>
      <c r="L26" s="323"/>
      <c r="M26" s="323"/>
      <c r="N26" s="323"/>
      <c r="O26" s="323"/>
      <c r="P26" s="323"/>
      <c r="Q26" s="323"/>
      <c r="R26" s="323"/>
      <c r="S26" s="323"/>
    </row>
    <row r="27" spans="1:19">
      <c r="A27" s="322"/>
      <c r="B27" s="325"/>
      <c r="C27" s="323"/>
      <c r="D27" s="323"/>
      <c r="E27" s="323"/>
      <c r="F27" s="323"/>
      <c r="G27" s="323"/>
      <c r="H27" s="323"/>
      <c r="I27" s="323"/>
      <c r="J27" s="323"/>
      <c r="K27" s="323"/>
      <c r="L27" s="323"/>
      <c r="M27" s="323"/>
      <c r="N27" s="323"/>
      <c r="O27" s="323"/>
      <c r="P27" s="323"/>
      <c r="Q27" s="323"/>
      <c r="R27" s="323"/>
      <c r="S27" s="323"/>
    </row>
    <row r="28" spans="1:19">
      <c r="A28" s="322"/>
      <c r="B28" s="326"/>
      <c r="C28" s="323"/>
      <c r="D28" s="323"/>
      <c r="E28" s="323"/>
      <c r="F28" s="323"/>
      <c r="G28" s="323"/>
      <c r="H28" s="323"/>
      <c r="I28" s="323"/>
      <c r="J28" s="323"/>
      <c r="K28" s="323"/>
      <c r="L28" s="323"/>
      <c r="M28" s="323"/>
      <c r="N28" s="323"/>
      <c r="O28" s="323"/>
      <c r="P28" s="323"/>
      <c r="Q28" s="323"/>
      <c r="R28" s="323"/>
      <c r="S28" s="323"/>
    </row>
    <row r="29" spans="1:19">
      <c r="A29" s="322"/>
      <c r="B29" s="324"/>
      <c r="C29" s="323"/>
      <c r="D29" s="323"/>
      <c r="E29" s="323"/>
      <c r="F29" s="323"/>
      <c r="G29" s="323"/>
      <c r="H29" s="323"/>
      <c r="I29" s="323"/>
      <c r="J29" s="323"/>
      <c r="K29" s="323"/>
      <c r="L29" s="323"/>
      <c r="M29" s="323"/>
      <c r="N29" s="323"/>
      <c r="O29" s="323"/>
      <c r="P29" s="323"/>
      <c r="Q29" s="323"/>
      <c r="R29" s="323"/>
      <c r="S29" s="323"/>
    </row>
    <row r="30" spans="1:19">
      <c r="A30" s="322"/>
      <c r="B30" s="324"/>
      <c r="C30" s="323"/>
      <c r="D30" s="323"/>
      <c r="E30" s="323"/>
      <c r="F30" s="323"/>
      <c r="G30" s="323"/>
      <c r="H30" s="323"/>
      <c r="I30" s="323"/>
      <c r="J30" s="323"/>
      <c r="K30" s="323"/>
      <c r="L30" s="323"/>
      <c r="M30" s="323"/>
      <c r="N30" s="323"/>
      <c r="O30" s="323"/>
      <c r="P30" s="323"/>
      <c r="Q30" s="323"/>
      <c r="R30" s="323"/>
      <c r="S30" s="323"/>
    </row>
    <row r="31" spans="1:19">
      <c r="A31" s="322"/>
      <c r="B31" s="323"/>
      <c r="C31" s="323"/>
      <c r="D31" s="323"/>
      <c r="E31" s="323"/>
      <c r="F31" s="323"/>
      <c r="G31" s="323"/>
      <c r="H31" s="323"/>
      <c r="I31" s="323"/>
      <c r="J31" s="323"/>
      <c r="K31" s="323"/>
      <c r="L31" s="323"/>
      <c r="M31" s="323"/>
      <c r="N31" s="323"/>
      <c r="O31" s="323"/>
      <c r="P31" s="323"/>
      <c r="Q31" s="323"/>
      <c r="R31" s="323"/>
      <c r="S31" s="323"/>
    </row>
    <row r="32" spans="1:19">
      <c r="A32" s="322"/>
      <c r="B32" s="323"/>
      <c r="C32" s="323"/>
      <c r="D32" s="323"/>
      <c r="E32" s="323"/>
      <c r="F32" s="323"/>
      <c r="G32" s="323"/>
      <c r="H32" s="323"/>
      <c r="I32" s="323"/>
      <c r="J32" s="323"/>
      <c r="K32" s="323"/>
      <c r="L32" s="323"/>
      <c r="M32" s="323"/>
      <c r="N32" s="323"/>
      <c r="O32" s="323"/>
      <c r="P32" s="323"/>
      <c r="Q32" s="323"/>
      <c r="R32" s="323"/>
      <c r="S32" s="323"/>
    </row>
    <row r="33" spans="1:19">
      <c r="A33" s="322"/>
      <c r="B33" s="323"/>
      <c r="C33" s="323"/>
      <c r="D33" s="323"/>
      <c r="E33" s="323"/>
      <c r="F33" s="323"/>
      <c r="G33" s="323"/>
      <c r="H33" s="323"/>
      <c r="I33" s="323"/>
      <c r="J33" s="323"/>
      <c r="K33" s="323"/>
      <c r="L33" s="323"/>
      <c r="M33" s="323"/>
      <c r="N33" s="323"/>
      <c r="O33" s="323"/>
      <c r="P33" s="323"/>
      <c r="Q33" s="323"/>
      <c r="R33" s="323"/>
      <c r="S33" s="323"/>
    </row>
    <row r="34" spans="1:19">
      <c r="A34" s="322"/>
      <c r="B34" s="323"/>
      <c r="C34" s="323"/>
      <c r="D34" s="323"/>
      <c r="E34" s="323"/>
      <c r="F34" s="323"/>
      <c r="G34" s="323"/>
      <c r="H34" s="323"/>
      <c r="I34" s="323"/>
      <c r="J34" s="323"/>
      <c r="K34" s="323"/>
      <c r="L34" s="323"/>
      <c r="M34" s="323"/>
      <c r="N34" s="323"/>
      <c r="O34" s="323"/>
      <c r="P34" s="323"/>
      <c r="Q34" s="323"/>
      <c r="R34" s="323"/>
      <c r="S34" s="323"/>
    </row>
    <row r="35" spans="1:19">
      <c r="A35" s="322"/>
      <c r="B35" s="323"/>
      <c r="C35" s="323"/>
      <c r="D35" s="323"/>
      <c r="E35" s="323"/>
      <c r="F35" s="323"/>
      <c r="G35" s="323"/>
      <c r="H35" s="323"/>
      <c r="I35" s="323"/>
      <c r="J35" s="323"/>
      <c r="K35" s="323"/>
      <c r="L35" s="323"/>
      <c r="M35" s="323"/>
      <c r="N35" s="323"/>
      <c r="O35" s="323"/>
      <c r="P35" s="323"/>
      <c r="Q35" s="323"/>
      <c r="R35" s="323"/>
      <c r="S35" s="323"/>
    </row>
    <row r="36" spans="1:19">
      <c r="A36" s="322"/>
      <c r="B36" s="323"/>
      <c r="C36" s="323"/>
      <c r="D36" s="323"/>
      <c r="E36" s="323"/>
      <c r="F36" s="323"/>
      <c r="G36" s="323"/>
      <c r="H36" s="323"/>
      <c r="I36" s="323"/>
      <c r="J36" s="323"/>
      <c r="K36" s="323"/>
      <c r="L36" s="323"/>
      <c r="M36" s="323"/>
      <c r="N36" s="323"/>
      <c r="O36" s="323"/>
      <c r="P36" s="323"/>
      <c r="Q36" s="323"/>
      <c r="R36" s="323"/>
      <c r="S36" s="323"/>
    </row>
    <row r="37" spans="1:19">
      <c r="A37" s="322"/>
      <c r="B37" s="323"/>
      <c r="C37" s="323"/>
      <c r="D37" s="323"/>
      <c r="E37" s="323"/>
      <c r="F37" s="323"/>
      <c r="G37" s="323"/>
      <c r="H37" s="323"/>
      <c r="I37" s="323"/>
      <c r="J37" s="323"/>
      <c r="K37" s="323"/>
      <c r="L37" s="323"/>
      <c r="M37" s="323"/>
      <c r="N37" s="323"/>
      <c r="O37" s="323"/>
      <c r="P37" s="323"/>
      <c r="Q37" s="323"/>
      <c r="R37" s="323"/>
      <c r="S37" s="323"/>
    </row>
    <row r="38" spans="1:19">
      <c r="A38" s="322"/>
      <c r="B38" s="323"/>
      <c r="C38" s="323"/>
      <c r="D38" s="323"/>
      <c r="E38" s="323"/>
      <c r="F38" s="323"/>
      <c r="G38" s="323"/>
      <c r="H38" s="323"/>
      <c r="I38" s="323"/>
      <c r="J38" s="323"/>
      <c r="K38" s="323"/>
      <c r="L38" s="323"/>
      <c r="M38" s="323"/>
      <c r="N38" s="323"/>
      <c r="O38" s="323"/>
      <c r="P38" s="323"/>
      <c r="Q38" s="323"/>
      <c r="R38" s="323"/>
      <c r="S38" s="323"/>
    </row>
    <row r="39" spans="1:19">
      <c r="A39" s="322"/>
      <c r="B39" s="323"/>
      <c r="C39" s="323"/>
      <c r="D39" s="323"/>
      <c r="E39" s="323"/>
      <c r="F39" s="323"/>
      <c r="G39" s="323"/>
      <c r="H39" s="323"/>
      <c r="I39" s="323"/>
      <c r="J39" s="323"/>
      <c r="K39" s="323"/>
      <c r="L39" s="323"/>
      <c r="M39" s="323"/>
      <c r="N39" s="323"/>
      <c r="O39" s="323"/>
      <c r="P39" s="323"/>
      <c r="Q39" s="323"/>
      <c r="R39" s="323"/>
      <c r="S39" s="323"/>
    </row>
    <row r="40" spans="1:19">
      <c r="A40" s="322"/>
      <c r="B40" s="323"/>
      <c r="C40" s="323"/>
      <c r="D40" s="323"/>
      <c r="E40" s="323"/>
      <c r="F40" s="323"/>
      <c r="G40" s="323"/>
      <c r="H40" s="323"/>
      <c r="I40" s="323"/>
      <c r="J40" s="323"/>
      <c r="K40" s="323"/>
      <c r="L40" s="323"/>
      <c r="M40" s="323"/>
      <c r="N40" s="323"/>
      <c r="O40" s="323"/>
      <c r="P40" s="323"/>
      <c r="Q40" s="323"/>
      <c r="R40" s="323"/>
      <c r="S40" s="323"/>
    </row>
    <row r="41" spans="1:19">
      <c r="A41" s="322"/>
      <c r="B41" s="323"/>
      <c r="C41" s="323"/>
      <c r="D41" s="323"/>
      <c r="E41" s="323"/>
      <c r="F41" s="323"/>
      <c r="G41" s="323"/>
      <c r="H41" s="323"/>
      <c r="I41" s="323"/>
      <c r="J41" s="323"/>
      <c r="K41" s="323"/>
      <c r="L41" s="323"/>
      <c r="M41" s="323"/>
      <c r="N41" s="323"/>
      <c r="O41" s="323"/>
      <c r="P41" s="323"/>
      <c r="Q41" s="323"/>
      <c r="R41" s="323"/>
      <c r="S41" s="323"/>
    </row>
    <row r="42" spans="1:19">
      <c r="A42" s="322"/>
      <c r="B42" s="323"/>
      <c r="C42" s="323"/>
      <c r="D42" s="323"/>
      <c r="E42" s="323"/>
      <c r="F42" s="323"/>
      <c r="G42" s="323"/>
      <c r="H42" s="323"/>
      <c r="I42" s="323"/>
      <c r="J42" s="323"/>
      <c r="K42" s="323"/>
      <c r="L42" s="323"/>
      <c r="M42" s="323"/>
      <c r="N42" s="323"/>
      <c r="O42" s="323"/>
      <c r="P42" s="323"/>
      <c r="Q42" s="323"/>
      <c r="R42" s="323"/>
      <c r="S42" s="323"/>
    </row>
    <row r="43" spans="1:19">
      <c r="A43" s="322"/>
      <c r="B43" s="323"/>
      <c r="C43" s="323"/>
      <c r="D43" s="323"/>
      <c r="E43" s="323"/>
      <c r="F43" s="323"/>
      <c r="G43" s="323"/>
      <c r="H43" s="323"/>
      <c r="I43" s="323"/>
      <c r="J43" s="323"/>
      <c r="K43" s="323"/>
      <c r="L43" s="323"/>
      <c r="M43" s="323"/>
      <c r="N43" s="323"/>
      <c r="O43" s="323"/>
      <c r="P43" s="323"/>
      <c r="Q43" s="323"/>
      <c r="R43" s="323"/>
      <c r="S43" s="323"/>
    </row>
    <row r="44" spans="1:19">
      <c r="A44" s="322"/>
      <c r="B44" s="323"/>
      <c r="C44" s="323"/>
      <c r="D44" s="323"/>
      <c r="E44" s="323"/>
      <c r="F44" s="323"/>
      <c r="G44" s="323"/>
      <c r="H44" s="323"/>
      <c r="I44" s="323"/>
      <c r="J44" s="323"/>
      <c r="K44" s="323"/>
      <c r="L44" s="323"/>
      <c r="M44" s="323"/>
      <c r="N44" s="323"/>
      <c r="O44" s="323"/>
      <c r="P44" s="323"/>
      <c r="Q44" s="323"/>
      <c r="R44" s="323"/>
      <c r="S44" s="323"/>
    </row>
    <row r="45" spans="1:19">
      <c r="A45" s="322"/>
      <c r="B45" s="323"/>
      <c r="C45" s="323"/>
      <c r="D45" s="323"/>
      <c r="E45" s="323"/>
      <c r="F45" s="323"/>
      <c r="G45" s="323"/>
      <c r="H45" s="323"/>
      <c r="I45" s="323"/>
      <c r="J45" s="323"/>
      <c r="K45" s="323"/>
      <c r="L45" s="323"/>
      <c r="M45" s="323"/>
      <c r="N45" s="323"/>
      <c r="O45" s="323"/>
      <c r="P45" s="323"/>
      <c r="Q45" s="323"/>
      <c r="R45" s="323"/>
      <c r="S45" s="323"/>
    </row>
    <row r="46" spans="1:19">
      <c r="A46" s="322"/>
      <c r="B46" s="323"/>
      <c r="C46" s="323"/>
      <c r="D46" s="323"/>
      <c r="E46" s="323"/>
      <c r="F46" s="323"/>
      <c r="G46" s="323"/>
      <c r="H46" s="323"/>
      <c r="I46" s="323"/>
      <c r="J46" s="323"/>
      <c r="K46" s="323"/>
      <c r="L46" s="323"/>
      <c r="M46" s="323"/>
      <c r="N46" s="323"/>
      <c r="O46" s="323"/>
      <c r="P46" s="323"/>
      <c r="Q46" s="323"/>
      <c r="R46" s="323"/>
      <c r="S46" s="323"/>
    </row>
    <row r="47" spans="1:19">
      <c r="A47" s="322"/>
      <c r="B47" s="323"/>
      <c r="C47" s="323"/>
      <c r="D47" s="323"/>
      <c r="E47" s="323"/>
      <c r="F47" s="323"/>
      <c r="G47" s="323"/>
      <c r="H47" s="323"/>
      <c r="I47" s="323"/>
      <c r="J47" s="323"/>
      <c r="K47" s="323"/>
      <c r="L47" s="323"/>
      <c r="M47" s="323"/>
      <c r="N47" s="323"/>
      <c r="O47" s="323"/>
      <c r="P47" s="323"/>
      <c r="Q47" s="323"/>
      <c r="R47" s="323"/>
      <c r="S47" s="323"/>
    </row>
    <row r="48" spans="1:19">
      <c r="A48" s="322"/>
      <c r="B48" s="323"/>
      <c r="C48" s="323"/>
      <c r="D48" s="323"/>
      <c r="E48" s="323"/>
      <c r="F48" s="323"/>
      <c r="G48" s="323"/>
      <c r="H48" s="323"/>
      <c r="I48" s="323"/>
      <c r="J48" s="323"/>
      <c r="K48" s="323"/>
      <c r="L48" s="323"/>
      <c r="M48" s="323"/>
      <c r="N48" s="323"/>
      <c r="O48" s="323"/>
      <c r="P48" s="323"/>
      <c r="Q48" s="323"/>
      <c r="R48" s="323"/>
      <c r="S48" s="323"/>
    </row>
    <row r="49" spans="1:19">
      <c r="A49" s="322"/>
      <c r="B49" s="323"/>
      <c r="C49" s="323"/>
      <c r="D49" s="323"/>
      <c r="E49" s="323"/>
      <c r="F49" s="323"/>
      <c r="G49" s="323"/>
      <c r="H49" s="323"/>
      <c r="I49" s="323"/>
      <c r="J49" s="323"/>
      <c r="K49" s="323"/>
      <c r="L49" s="323"/>
      <c r="M49" s="323"/>
      <c r="N49" s="323"/>
      <c r="O49" s="323"/>
      <c r="P49" s="323"/>
      <c r="Q49" s="323"/>
      <c r="R49" s="323"/>
      <c r="S49" s="323"/>
    </row>
    <row r="50" spans="1:19">
      <c r="A50" s="322"/>
      <c r="B50" s="323"/>
      <c r="C50" s="323"/>
      <c r="D50" s="323"/>
      <c r="E50" s="323"/>
      <c r="F50" s="323"/>
      <c r="G50" s="323"/>
      <c r="H50" s="323"/>
      <c r="I50" s="323"/>
      <c r="J50" s="323"/>
      <c r="K50" s="323"/>
      <c r="L50" s="323"/>
      <c r="M50" s="323"/>
      <c r="N50" s="323"/>
      <c r="O50" s="323"/>
      <c r="P50" s="323"/>
      <c r="Q50" s="323"/>
      <c r="R50" s="323"/>
      <c r="S50" s="323"/>
    </row>
    <row r="51" spans="1:19">
      <c r="A51" s="322"/>
      <c r="B51" s="323"/>
      <c r="C51" s="323"/>
      <c r="D51" s="323"/>
      <c r="E51" s="323"/>
      <c r="F51" s="323"/>
      <c r="G51" s="323"/>
      <c r="H51" s="323"/>
      <c r="I51" s="323"/>
      <c r="J51" s="323"/>
      <c r="K51" s="323"/>
      <c r="L51" s="323"/>
      <c r="M51" s="323"/>
      <c r="N51" s="323"/>
      <c r="O51" s="323"/>
      <c r="P51" s="323"/>
      <c r="Q51" s="323"/>
      <c r="R51" s="323"/>
      <c r="S51" s="323"/>
    </row>
    <row r="52" spans="1:19">
      <c r="A52" s="322"/>
      <c r="B52" s="323"/>
      <c r="C52" s="323"/>
      <c r="D52" s="323"/>
      <c r="E52" s="323"/>
      <c r="F52" s="323"/>
      <c r="G52" s="323"/>
      <c r="H52" s="323"/>
      <c r="I52" s="323"/>
      <c r="J52" s="323"/>
      <c r="K52" s="323"/>
      <c r="L52" s="323"/>
      <c r="M52" s="323"/>
      <c r="N52" s="323"/>
      <c r="O52" s="323"/>
      <c r="P52" s="323"/>
      <c r="Q52" s="323"/>
      <c r="R52" s="323"/>
      <c r="S52" s="323"/>
    </row>
    <row r="53" spans="1:19">
      <c r="A53" s="322"/>
      <c r="B53" s="323"/>
      <c r="C53" s="323"/>
      <c r="D53" s="323"/>
      <c r="E53" s="323"/>
      <c r="F53" s="323"/>
      <c r="G53" s="323"/>
      <c r="H53" s="323"/>
      <c r="I53" s="323"/>
      <c r="J53" s="323"/>
      <c r="K53" s="323"/>
      <c r="L53" s="323"/>
      <c r="M53" s="323"/>
      <c r="N53" s="323"/>
      <c r="O53" s="323"/>
      <c r="P53" s="323"/>
      <c r="Q53" s="323"/>
      <c r="R53" s="323"/>
      <c r="S53" s="323"/>
    </row>
    <row r="54" spans="1:19">
      <c r="A54" s="322"/>
      <c r="B54" s="323"/>
      <c r="C54" s="323"/>
      <c r="D54" s="323"/>
      <c r="E54" s="323"/>
      <c r="F54" s="323"/>
      <c r="G54" s="323"/>
      <c r="H54" s="323"/>
      <c r="I54" s="323"/>
      <c r="J54" s="323"/>
      <c r="K54" s="323"/>
      <c r="L54" s="323"/>
      <c r="M54" s="323"/>
      <c r="N54" s="323"/>
      <c r="O54" s="323"/>
      <c r="P54" s="323"/>
      <c r="Q54" s="323"/>
      <c r="R54" s="323"/>
      <c r="S54" s="323"/>
    </row>
    <row r="55" spans="1:19">
      <c r="A55" s="322"/>
      <c r="B55" s="323"/>
      <c r="C55" s="323"/>
      <c r="D55" s="323"/>
      <c r="E55" s="323"/>
      <c r="F55" s="323"/>
      <c r="G55" s="323"/>
      <c r="H55" s="323"/>
      <c r="I55" s="323"/>
      <c r="J55" s="323"/>
      <c r="K55" s="323"/>
      <c r="L55" s="323"/>
      <c r="M55" s="323"/>
      <c r="N55" s="323"/>
      <c r="O55" s="323"/>
      <c r="P55" s="323"/>
      <c r="Q55" s="323"/>
      <c r="R55" s="323"/>
      <c r="S55" s="323"/>
    </row>
    <row r="56" spans="1:19">
      <c r="A56" s="322"/>
      <c r="B56" s="323"/>
      <c r="C56" s="323"/>
      <c r="D56" s="323"/>
      <c r="E56" s="323"/>
      <c r="F56" s="323"/>
      <c r="G56" s="323"/>
      <c r="H56" s="323"/>
      <c r="I56" s="323"/>
      <c r="J56" s="323"/>
      <c r="K56" s="323"/>
      <c r="L56" s="323"/>
      <c r="M56" s="323"/>
      <c r="N56" s="323"/>
      <c r="O56" s="323"/>
      <c r="P56" s="323"/>
      <c r="Q56" s="323"/>
      <c r="R56" s="323"/>
      <c r="S56" s="323"/>
    </row>
    <row r="57" spans="1:19">
      <c r="A57" s="330"/>
      <c r="B57" s="331"/>
      <c r="C57" s="331"/>
      <c r="D57" s="331"/>
      <c r="E57" s="331"/>
      <c r="F57" s="331"/>
      <c r="G57" s="331"/>
      <c r="H57" s="331"/>
      <c r="I57" s="331"/>
      <c r="J57" s="331"/>
      <c r="K57" s="331"/>
      <c r="L57" s="331"/>
      <c r="M57" s="331"/>
      <c r="N57" s="331"/>
      <c r="O57" s="331"/>
      <c r="P57" s="331"/>
      <c r="Q57" s="331"/>
      <c r="R57" s="331"/>
      <c r="S57" s="331"/>
    </row>
  </sheetData>
  <sheetProtection algorithmName="SHA-512" hashValue="FhLTK9T2SUNYkVSnUmmxe0Zs5AX6pG6hrk9Ke5V+AEMPVr/4V0HNBjhGI0CkxbgthxsTSRiVBFwnyxeboyoXjg==" saltValue="qt2Z0E97l4eITSvvma33HQ==" spinCount="100000" sheet="1" scenarios="1" insertHyperlinks="0"/>
  <mergeCells count="3">
    <mergeCell ref="A1:S1"/>
    <mergeCell ref="B11:S12"/>
    <mergeCell ref="B17:S18"/>
  </mergeCells>
  <hyperlinks>
    <hyperlink ref="B26" location="'T3.16 FH &amp; FH B''ing Attachments'!A1" display="BACK" xr:uid="{00000000-0004-0000-3400-000000000000}"/>
    <hyperlink ref="B24" location="Guidance_notes_FHB" display="T3.11 T3.5 Guidance Notes" xr:uid="{00000000-0004-0000-3400-000001000000}"/>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9999FF"/>
    <pageSetUpPr fitToPage="1"/>
  </sheetPr>
  <dimension ref="B1:S33"/>
  <sheetViews>
    <sheetView showGridLines="0" view="pageBreakPreview" zoomScaleNormal="100" zoomScaleSheetLayoutView="100" workbookViewId="0">
      <selection activeCell="F5" sqref="F5"/>
    </sheetView>
  </sheetViews>
  <sheetFormatPr baseColWidth="10" defaultColWidth="11.42578125" defaultRowHeight="12.75"/>
  <cols>
    <col min="1" max="1" width="3.28515625" customWidth="1"/>
    <col min="2" max="2" width="24.7109375" customWidth="1"/>
    <col min="3" max="3" width="10.140625" customWidth="1"/>
    <col min="4" max="4" width="18" bestFit="1" customWidth="1"/>
    <col min="5" max="5" width="15.7109375" bestFit="1" customWidth="1"/>
    <col min="6" max="6" width="18" bestFit="1" customWidth="1"/>
    <col min="7" max="7" width="15.7109375" bestFit="1" customWidth="1"/>
    <col min="8" max="9" width="10.7109375" bestFit="1" customWidth="1"/>
    <col min="10" max="19" width="10.7109375" customWidth="1"/>
  </cols>
  <sheetData>
    <row r="1" spans="2:19" ht="18">
      <c r="B1" s="47" t="s">
        <v>173</v>
      </c>
    </row>
    <row r="3" spans="2:19">
      <c r="B3" s="42" t="s">
        <v>174</v>
      </c>
      <c r="C3" s="48" t="s">
        <v>175</v>
      </c>
      <c r="D3" s="48" t="s">
        <v>176</v>
      </c>
      <c r="E3" s="48" t="s">
        <v>177</v>
      </c>
      <c r="F3" s="48" t="s">
        <v>178</v>
      </c>
      <c r="G3" s="48" t="s">
        <v>179</v>
      </c>
      <c r="H3" s="48" t="s">
        <v>180</v>
      </c>
      <c r="I3" s="48" t="s">
        <v>181</v>
      </c>
      <c r="J3" s="48" t="s">
        <v>182</v>
      </c>
      <c r="K3" s="48" t="s">
        <v>183</v>
      </c>
      <c r="L3" s="48" t="s">
        <v>184</v>
      </c>
      <c r="M3" s="48" t="s">
        <v>185</v>
      </c>
      <c r="N3" s="48" t="s">
        <v>186</v>
      </c>
      <c r="O3" s="48" t="s">
        <v>187</v>
      </c>
      <c r="P3" s="48" t="s">
        <v>188</v>
      </c>
      <c r="Q3" s="48" t="s">
        <v>189</v>
      </c>
      <c r="R3" s="364" t="s">
        <v>190</v>
      </c>
      <c r="S3" s="3"/>
    </row>
    <row r="4" spans="2:19">
      <c r="B4" s="362" t="s">
        <v>191</v>
      </c>
      <c r="C4" s="589" t="s">
        <v>175</v>
      </c>
      <c r="D4" s="589" t="s">
        <v>176</v>
      </c>
      <c r="E4" s="589" t="s">
        <v>177</v>
      </c>
      <c r="F4" s="256" t="s">
        <v>192</v>
      </c>
      <c r="G4" s="257" t="s">
        <v>148</v>
      </c>
      <c r="H4" s="291" t="s">
        <v>147</v>
      </c>
      <c r="I4" s="537" t="s">
        <v>193</v>
      </c>
      <c r="J4" s="537" t="s">
        <v>143</v>
      </c>
      <c r="K4" s="537" t="s">
        <v>154</v>
      </c>
      <c r="L4" s="371" t="s">
        <v>144</v>
      </c>
      <c r="M4" s="371" t="s">
        <v>194</v>
      </c>
      <c r="N4" s="371" t="s">
        <v>195</v>
      </c>
      <c r="O4" s="314" t="s">
        <v>196</v>
      </c>
      <c r="P4" s="314" t="s">
        <v>197</v>
      </c>
      <c r="Q4" s="314" t="s">
        <v>198</v>
      </c>
      <c r="R4" s="365" t="s">
        <v>199</v>
      </c>
      <c r="S4" s="367"/>
    </row>
    <row r="5" spans="2:19">
      <c r="B5" s="42" t="s">
        <v>200</v>
      </c>
      <c r="C5" s="589"/>
      <c r="D5" s="589"/>
      <c r="E5" s="589"/>
      <c r="F5" s="296"/>
      <c r="G5" s="535"/>
      <c r="H5" s="536"/>
      <c r="I5" s="595"/>
      <c r="J5" s="305"/>
      <c r="K5" s="306"/>
      <c r="L5" s="596"/>
      <c r="M5" s="297"/>
      <c r="N5" s="297"/>
      <c r="O5" s="597"/>
      <c r="P5" s="597"/>
      <c r="Q5" s="597"/>
      <c r="R5" s="598"/>
      <c r="S5" s="599"/>
    </row>
    <row r="6" spans="2:19">
      <c r="B6" s="362" t="s">
        <v>201</v>
      </c>
      <c r="C6" s="36">
        <v>200000000000</v>
      </c>
      <c r="D6" s="18">
        <v>70000000000</v>
      </c>
      <c r="E6" s="18">
        <v>70000000000</v>
      </c>
      <c r="F6" s="36">
        <f>'T3.5 Laminate Test'!C63*1000000000</f>
        <v>0</v>
      </c>
      <c r="G6" s="144">
        <f>'T3.5 FBHS'!C59*1000000000</f>
        <v>0</v>
      </c>
      <c r="H6" s="144">
        <f>'T3.5 FBH'!C59*1000000000</f>
        <v>0</v>
      </c>
      <c r="I6" s="18">
        <v>3</v>
      </c>
      <c r="J6" s="18">
        <v>4</v>
      </c>
      <c r="K6" s="18">
        <v>5</v>
      </c>
      <c r="L6" s="18">
        <v>6</v>
      </c>
      <c r="M6" s="18">
        <v>7</v>
      </c>
      <c r="N6" s="18">
        <v>8</v>
      </c>
      <c r="O6" s="18">
        <v>9</v>
      </c>
      <c r="P6" s="18">
        <v>10</v>
      </c>
      <c r="Q6" s="18">
        <v>11</v>
      </c>
      <c r="R6" s="366">
        <v>12</v>
      </c>
      <c r="S6" s="120"/>
    </row>
    <row r="7" spans="2:19">
      <c r="B7" s="42" t="s">
        <v>202</v>
      </c>
      <c r="C7" s="36">
        <v>305000000</v>
      </c>
      <c r="D7" s="18">
        <v>1</v>
      </c>
      <c r="E7" s="18">
        <v>2</v>
      </c>
      <c r="F7" s="36" t="e">
        <f>F8</f>
        <v>#DIV/0!</v>
      </c>
      <c r="G7" s="144" t="e">
        <f>G8</f>
        <v>#DIV/0!</v>
      </c>
      <c r="H7" s="144" t="e">
        <f>H8</f>
        <v>#DIV/0!</v>
      </c>
      <c r="I7" s="600">
        <v>3</v>
      </c>
      <c r="J7" s="18">
        <v>4</v>
      </c>
      <c r="K7" s="18">
        <v>5</v>
      </c>
      <c r="L7" s="18">
        <v>6</v>
      </c>
      <c r="M7" s="18">
        <v>7</v>
      </c>
      <c r="N7" s="18">
        <v>8</v>
      </c>
      <c r="O7" s="18">
        <v>9</v>
      </c>
      <c r="P7" s="18">
        <v>10</v>
      </c>
      <c r="Q7" s="18">
        <v>11</v>
      </c>
      <c r="R7" s="366">
        <v>12</v>
      </c>
      <c r="S7" s="120"/>
    </row>
    <row r="8" spans="2:19">
      <c r="B8" s="42" t="s">
        <v>203</v>
      </c>
      <c r="C8" s="36">
        <v>365000000</v>
      </c>
      <c r="D8" s="18">
        <v>1</v>
      </c>
      <c r="E8" s="18">
        <v>2</v>
      </c>
      <c r="F8" s="36" t="e">
        <f>'T3.5 Laminate Test'!C64*1000000</f>
        <v>#DIV/0!</v>
      </c>
      <c r="G8" s="144" t="e">
        <f>'T3.5 FBHS'!C60*1000000</f>
        <v>#DIV/0!</v>
      </c>
      <c r="H8" s="144" t="e">
        <f>'T3.5 FBH'!C60*1000000</f>
        <v>#DIV/0!</v>
      </c>
      <c r="I8" s="18">
        <v>3</v>
      </c>
      <c r="J8" s="18">
        <v>4</v>
      </c>
      <c r="K8" s="18">
        <v>5</v>
      </c>
      <c r="L8" s="18">
        <v>6</v>
      </c>
      <c r="M8" s="18">
        <v>7</v>
      </c>
      <c r="N8" s="18">
        <v>8</v>
      </c>
      <c r="O8" s="18">
        <v>9</v>
      </c>
      <c r="P8" s="18">
        <v>10</v>
      </c>
      <c r="Q8" s="18">
        <v>11</v>
      </c>
      <c r="R8" s="366">
        <v>12</v>
      </c>
      <c r="S8" s="120"/>
    </row>
    <row r="9" spans="2:19">
      <c r="B9" s="42" t="s">
        <v>204</v>
      </c>
      <c r="C9" s="36">
        <v>180000000</v>
      </c>
      <c r="D9" s="18">
        <v>1</v>
      </c>
      <c r="E9" s="18">
        <v>2</v>
      </c>
      <c r="F9" s="588" t="s">
        <v>111</v>
      </c>
      <c r="G9" s="601" t="s">
        <v>111</v>
      </c>
      <c r="H9" s="601" t="s">
        <v>111</v>
      </c>
      <c r="I9" s="601" t="s">
        <v>111</v>
      </c>
      <c r="J9" s="601" t="s">
        <v>111</v>
      </c>
      <c r="K9" s="601" t="s">
        <v>111</v>
      </c>
      <c r="L9" s="601" t="s">
        <v>111</v>
      </c>
      <c r="M9" s="601" t="s">
        <v>111</v>
      </c>
      <c r="N9" s="601" t="s">
        <v>111</v>
      </c>
      <c r="O9" s="601" t="s">
        <v>111</v>
      </c>
      <c r="P9" s="601" t="s">
        <v>111</v>
      </c>
      <c r="Q9" s="601" t="s">
        <v>111</v>
      </c>
      <c r="R9" s="602" t="s">
        <v>111</v>
      </c>
      <c r="S9" s="603"/>
    </row>
    <row r="10" spans="2:19">
      <c r="B10" s="42" t="s">
        <v>205</v>
      </c>
      <c r="C10" s="36">
        <v>300000000</v>
      </c>
      <c r="D10" s="18">
        <v>1</v>
      </c>
      <c r="E10" s="18">
        <v>2</v>
      </c>
      <c r="F10" s="49" t="s">
        <v>111</v>
      </c>
      <c r="G10" s="601" t="s">
        <v>111</v>
      </c>
      <c r="H10" s="601" t="s">
        <v>111</v>
      </c>
      <c r="I10" s="601" t="s">
        <v>111</v>
      </c>
      <c r="J10" s="601" t="s">
        <v>111</v>
      </c>
      <c r="K10" s="601" t="s">
        <v>111</v>
      </c>
      <c r="L10" s="601" t="s">
        <v>111</v>
      </c>
      <c r="M10" s="601" t="s">
        <v>111</v>
      </c>
      <c r="N10" s="601" t="s">
        <v>111</v>
      </c>
      <c r="O10" s="601" t="s">
        <v>111</v>
      </c>
      <c r="P10" s="601" t="s">
        <v>111</v>
      </c>
      <c r="Q10" s="601" t="s">
        <v>111</v>
      </c>
      <c r="R10" s="602" t="s">
        <v>111</v>
      </c>
      <c r="S10" s="603"/>
    </row>
    <row r="11" spans="2:19">
      <c r="B11" s="362" t="s">
        <v>206</v>
      </c>
      <c r="C11" s="36">
        <f>0.6*C8</f>
        <v>219000000</v>
      </c>
      <c r="D11" s="18">
        <v>1</v>
      </c>
      <c r="E11" s="18">
        <v>2</v>
      </c>
      <c r="F11" s="292">
        <f>'T3.5.9 Shear Tests'!W54*1000000</f>
        <v>0</v>
      </c>
      <c r="G11" s="292">
        <f>'T3.5.9 Shear Tests'!D54*1000000</f>
        <v>0</v>
      </c>
      <c r="H11" s="292">
        <f>'Other 1 Matt´l Shear'!D53*1000000</f>
        <v>0</v>
      </c>
      <c r="I11" s="18">
        <v>3</v>
      </c>
      <c r="J11" s="18">
        <v>4</v>
      </c>
      <c r="K11" s="18">
        <v>5</v>
      </c>
      <c r="L11" s="18">
        <v>6</v>
      </c>
      <c r="M11" s="18">
        <v>7</v>
      </c>
      <c r="N11" s="18">
        <v>8</v>
      </c>
      <c r="O11" s="18">
        <v>9</v>
      </c>
      <c r="P11" s="18">
        <v>10</v>
      </c>
      <c r="Q11" s="18">
        <v>11</v>
      </c>
      <c r="R11" s="366">
        <v>12</v>
      </c>
      <c r="S11" s="120"/>
    </row>
    <row r="13" spans="2:19">
      <c r="C13" s="514" t="s">
        <v>207</v>
      </c>
    </row>
    <row r="14" spans="2:19">
      <c r="C14" s="514" t="s">
        <v>208</v>
      </c>
    </row>
    <row r="15" spans="2:19">
      <c r="B15" s="514"/>
      <c r="C15" s="514" t="s">
        <v>209</v>
      </c>
    </row>
    <row r="16" spans="2:19">
      <c r="C16" s="514" t="s">
        <v>210</v>
      </c>
    </row>
    <row r="17" spans="2:9">
      <c r="C17" s="514"/>
    </row>
    <row r="18" spans="2:9">
      <c r="C18" s="514"/>
    </row>
    <row r="19" spans="2:9">
      <c r="C19" s="514"/>
    </row>
    <row r="20" spans="2:9">
      <c r="B20" s="514"/>
      <c r="C20" s="222"/>
      <c r="D20" s="222"/>
      <c r="E20" s="222"/>
      <c r="F20" s="222"/>
      <c r="G20" s="3" t="s">
        <v>211</v>
      </c>
      <c r="H20" s="604"/>
    </row>
    <row r="21" spans="2:9">
      <c r="B21" s="514"/>
      <c r="D21" s="1187"/>
      <c r="E21" s="1187"/>
      <c r="F21" s="1187"/>
      <c r="G21" s="1187"/>
      <c r="H21" s="514" t="s">
        <v>212</v>
      </c>
    </row>
    <row r="22" spans="2:9">
      <c r="B22" s="514"/>
      <c r="C22" s="222"/>
      <c r="D22" s="222"/>
      <c r="E22" s="222"/>
      <c r="F22" s="222"/>
      <c r="G22" s="222"/>
      <c r="H22" s="514" t="s">
        <v>213</v>
      </c>
      <c r="I22" s="220"/>
    </row>
    <row r="23" spans="2:9">
      <c r="B23" s="806" t="s">
        <v>214</v>
      </c>
      <c r="C23" s="222"/>
      <c r="D23" s="222"/>
      <c r="E23" s="222"/>
      <c r="F23" s="222"/>
      <c r="G23" s="222"/>
      <c r="H23" s="514" t="s">
        <v>215</v>
      </c>
      <c r="I23" s="145"/>
    </row>
    <row r="24" spans="2:9">
      <c r="B24" s="806" t="s">
        <v>216</v>
      </c>
      <c r="C24" s="222"/>
      <c r="D24" s="222"/>
      <c r="E24" s="222"/>
      <c r="F24" s="222"/>
      <c r="G24" s="222"/>
      <c r="H24" s="514" t="s">
        <v>217</v>
      </c>
      <c r="I24" s="145"/>
    </row>
    <row r="25" spans="2:9">
      <c r="B25" s="806" t="s">
        <v>218</v>
      </c>
      <c r="C25" s="222"/>
      <c r="D25" s="222"/>
      <c r="E25" s="604"/>
      <c r="F25" s="222"/>
      <c r="G25" s="222"/>
      <c r="H25" s="514" t="s">
        <v>219</v>
      </c>
      <c r="I25" s="145"/>
    </row>
    <row r="26" spans="2:9">
      <c r="B26" s="806"/>
      <c r="C26" s="222"/>
      <c r="D26" s="222"/>
      <c r="E26" s="223"/>
      <c r="F26" s="223"/>
      <c r="G26" s="223"/>
      <c r="H26" s="514" t="s">
        <v>220</v>
      </c>
      <c r="I26" s="162"/>
    </row>
    <row r="27" spans="2:9">
      <c r="B27" s="806" t="s">
        <v>221</v>
      </c>
      <c r="C27" s="222"/>
      <c r="D27" s="222"/>
      <c r="E27" s="223"/>
      <c r="F27" s="223"/>
      <c r="G27" s="223"/>
      <c r="H27" s="514" t="s">
        <v>222</v>
      </c>
    </row>
    <row r="28" spans="2:9">
      <c r="B28" s="806" t="s">
        <v>223</v>
      </c>
      <c r="C28" s="222"/>
      <c r="D28" s="223"/>
      <c r="E28" s="223"/>
      <c r="F28" s="223"/>
      <c r="G28" s="223"/>
    </row>
    <row r="29" spans="2:9">
      <c r="B29" s="514"/>
      <c r="C29" s="222"/>
      <c r="D29" s="223"/>
      <c r="E29" s="223"/>
      <c r="F29" s="223"/>
      <c r="G29" s="223"/>
    </row>
    <row r="30" spans="2:9">
      <c r="C30" s="222"/>
      <c r="D30" s="223"/>
      <c r="E30" s="223"/>
      <c r="F30" s="223"/>
      <c r="G30" s="223"/>
    </row>
    <row r="31" spans="2:9">
      <c r="C31" s="222"/>
      <c r="D31" s="223"/>
      <c r="E31" s="223"/>
      <c r="F31" s="223"/>
      <c r="G31" s="223"/>
    </row>
    <row r="32" spans="2:9">
      <c r="C32" s="222"/>
      <c r="D32" s="223"/>
      <c r="E32" s="223"/>
      <c r="F32" s="223"/>
      <c r="G32" s="223"/>
    </row>
    <row r="33" spans="3:7">
      <c r="C33" s="222"/>
      <c r="D33" s="223"/>
      <c r="E33" s="223"/>
      <c r="F33" s="223"/>
      <c r="G33" s="223"/>
    </row>
  </sheetData>
  <sheetProtection algorithmName="SHA-512" hashValue="OqrdzytDkFgDlVsNTTc0Z/QcIhqMM7b/v38rrIrc4DexIIOni7LLGYgUjdCFU8zLyyb2h5Kgi5urWt4EMFh6Kg==" saltValue="nkJq083KzM5qfkGS78vuMw==" spinCount="100000" sheet="1" scenarios="1" insertHyperlinks="0"/>
  <protectedRanges>
    <protectedRange sqref="G4:R4 D6:E11 I6:R8 I11:R11" name="Bereich1"/>
    <protectedRange sqref="G4:R4 D6:E11 I6:R8 I11:R11 I5:R5" name="Bereich2"/>
  </protectedRanges>
  <mergeCells count="2">
    <mergeCell ref="D21:E21"/>
    <mergeCell ref="F21:G21"/>
  </mergeCells>
  <phoneticPr fontId="2" type="noConversion"/>
  <dataValidations count="1">
    <dataValidation type="list" allowBlank="1" showInputMessage="1" showErrorMessage="1" sqref="C12" xr:uid="{00000000-0002-0000-0500-000000000000}">
      <formula1>Materials</formula1>
    </dataValidation>
  </dataValidations>
  <hyperlinks>
    <hyperlink ref="F4" location="'T3.5 Laminate Test'!A1" display="T3.5_Laminate" xr:uid="{00000000-0004-0000-0500-000000000000}"/>
    <hyperlink ref="G4" location="'T3.5 FBHS'!A1" display="FBHS" xr:uid="{00000000-0004-0000-0500-000001000000}"/>
    <hyperlink ref="H4" location="'T3.5 FBH'!A1" display="FBH" xr:uid="{00000000-0004-0000-0500-000002000000}"/>
  </hyperlinks>
  <pageMargins left="0.75" right="0.75" top="1" bottom="1" header="0.5" footer="0.5"/>
  <pageSetup paperSize="9" scale="59" fitToHeight="0" orientation="landscape" horizontalDpi="4294967294"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tabColor rgb="FF9999FF"/>
  </sheetPr>
  <dimension ref="A1:AO370"/>
  <sheetViews>
    <sheetView showGridLines="0" zoomScaleNormal="100" zoomScaleSheetLayoutView="100" workbookViewId="0">
      <selection sqref="A1:S1"/>
    </sheetView>
  </sheetViews>
  <sheetFormatPr baseColWidth="10" defaultColWidth="11.42578125" defaultRowHeight="12.75"/>
  <cols>
    <col min="1" max="38" width="5" customWidth="1"/>
  </cols>
  <sheetData>
    <row r="1" spans="1:41">
      <c r="A1" s="1210" t="s">
        <v>224</v>
      </c>
      <c r="B1" s="1211"/>
      <c r="C1" s="1211"/>
      <c r="D1" s="1211"/>
      <c r="E1" s="1211"/>
      <c r="F1" s="1211"/>
      <c r="G1" s="1211"/>
      <c r="H1" s="1211"/>
      <c r="I1" s="1211"/>
      <c r="J1" s="1211"/>
      <c r="K1" s="1211"/>
      <c r="L1" s="1211"/>
      <c r="M1" s="1211"/>
      <c r="N1" s="1211"/>
      <c r="O1" s="1211"/>
      <c r="P1" s="1211"/>
      <c r="Q1" s="1211"/>
      <c r="R1" s="1211"/>
      <c r="S1" s="1212"/>
      <c r="T1" s="1210" t="s">
        <v>225</v>
      </c>
      <c r="U1" s="1211"/>
      <c r="V1" s="1211"/>
      <c r="W1" s="1211"/>
      <c r="X1" s="1211"/>
      <c r="Y1" s="1211"/>
      <c r="Z1" s="1211"/>
      <c r="AA1" s="1211"/>
      <c r="AB1" s="1211"/>
      <c r="AC1" s="1211"/>
      <c r="AD1" s="1211"/>
      <c r="AE1" s="1211"/>
      <c r="AF1" s="1211"/>
      <c r="AG1" s="1211"/>
      <c r="AH1" s="1211"/>
      <c r="AI1" s="1211"/>
      <c r="AJ1" s="1211"/>
      <c r="AK1" s="1211"/>
      <c r="AL1" s="1212"/>
    </row>
    <row r="2" spans="1:41">
      <c r="A2" s="610"/>
      <c r="S2" s="15"/>
      <c r="T2" s="4"/>
      <c r="AL2" s="15"/>
      <c r="AM2" s="162" t="s">
        <v>226</v>
      </c>
      <c r="AN2" s="162"/>
      <c r="AO2" s="162"/>
    </row>
    <row r="3" spans="1:41">
      <c r="A3" t="s">
        <v>39</v>
      </c>
      <c r="D3" s="1173" t="str">
        <f>IF('Cover Sheet'!$D$14&gt;0,'Cover Sheet'!$D$14,"")</f>
        <v/>
      </c>
      <c r="E3" s="1173"/>
      <c r="F3" s="1173"/>
      <c r="G3" s="1173"/>
      <c r="H3" s="1173"/>
      <c r="I3" s="1173"/>
      <c r="J3" s="1173"/>
      <c r="K3" t="s">
        <v>40</v>
      </c>
      <c r="O3" s="1173" t="str">
        <f>IF('Cover Sheet'!$O$14&gt;0,'Cover Sheet'!$O$14,"")</f>
        <v/>
      </c>
      <c r="P3" s="1173"/>
      <c r="Q3" s="1173"/>
      <c r="R3" s="1173"/>
      <c r="S3" s="1173"/>
      <c r="T3" t="s">
        <v>39</v>
      </c>
      <c r="W3" s="1173" t="str">
        <f>IF('Cover Sheet'!$D$14&gt;0,'Cover Sheet'!$D$14,"")</f>
        <v/>
      </c>
      <c r="X3" s="1173"/>
      <c r="Y3" s="1173"/>
      <c r="Z3" s="1173"/>
      <c r="AA3" s="1173"/>
      <c r="AB3" s="1173"/>
      <c r="AC3" s="1173"/>
      <c r="AD3" t="s">
        <v>40</v>
      </c>
      <c r="AH3" s="1173" t="str">
        <f>IF('Cover Sheet'!$O$14&gt;0,'Cover Sheet'!$O$14,"")</f>
        <v/>
      </c>
      <c r="AI3" s="1173"/>
      <c r="AJ3" s="1173"/>
      <c r="AK3" s="1173"/>
      <c r="AL3" s="1173"/>
    </row>
    <row r="4" spans="1:41">
      <c r="A4" s="4"/>
      <c r="S4" s="15"/>
      <c r="T4" s="4"/>
      <c r="AL4" s="15"/>
    </row>
    <row r="5" spans="1:41" ht="12.75" customHeight="1">
      <c r="A5" s="1216"/>
      <c r="B5" s="1217"/>
      <c r="C5" s="1217"/>
      <c r="D5" s="1217"/>
      <c r="E5" s="1217"/>
      <c r="F5" s="1217"/>
      <c r="G5" s="1217"/>
      <c r="H5" s="1217"/>
      <c r="I5" s="1217"/>
      <c r="J5" s="1217"/>
      <c r="K5" s="1217"/>
      <c r="L5" s="1217"/>
      <c r="M5" s="1217"/>
      <c r="N5" s="1217"/>
      <c r="O5" s="1217"/>
      <c r="P5" s="1217"/>
      <c r="Q5" s="1217"/>
      <c r="R5" s="1217"/>
      <c r="S5" s="1218"/>
      <c r="T5" s="19"/>
      <c r="U5" s="20"/>
      <c r="V5" s="20"/>
      <c r="W5" s="20"/>
      <c r="X5" s="20"/>
      <c r="Y5" s="20"/>
      <c r="Z5" s="20"/>
      <c r="AA5" s="20"/>
      <c r="AB5" s="20"/>
      <c r="AC5" s="20"/>
      <c r="AD5" s="20"/>
      <c r="AE5" s="20"/>
      <c r="AF5" s="20"/>
      <c r="AG5" s="20"/>
      <c r="AH5" s="20"/>
      <c r="AI5" s="20"/>
      <c r="AJ5" s="20"/>
      <c r="AK5" s="20"/>
      <c r="AL5" s="21"/>
    </row>
    <row r="6" spans="1:41">
      <c r="A6" s="22"/>
      <c r="B6" s="23"/>
      <c r="C6" s="23"/>
      <c r="D6" s="23"/>
      <c r="E6" s="23"/>
      <c r="F6" s="23"/>
      <c r="G6" s="23"/>
      <c r="H6" s="23"/>
      <c r="I6" s="23"/>
      <c r="J6" s="23"/>
      <c r="K6" s="23"/>
      <c r="L6" s="23"/>
      <c r="M6" s="23"/>
      <c r="N6" s="23"/>
      <c r="O6" s="23"/>
      <c r="P6" s="23"/>
      <c r="Q6" s="23"/>
      <c r="R6" s="23"/>
      <c r="S6" s="24"/>
      <c r="T6" s="25"/>
      <c r="U6" s="26"/>
      <c r="V6" s="26"/>
      <c r="W6" s="26"/>
      <c r="X6" s="26"/>
      <c r="Y6" s="26"/>
      <c r="Z6" s="26"/>
      <c r="AA6" s="26"/>
      <c r="AB6" s="26"/>
      <c r="AC6" s="26"/>
      <c r="AD6" s="26"/>
      <c r="AE6" s="26"/>
      <c r="AF6" s="26"/>
      <c r="AG6" s="26"/>
      <c r="AH6" s="26"/>
      <c r="AI6" s="26"/>
      <c r="AJ6" s="26"/>
      <c r="AK6" s="26"/>
      <c r="AL6" s="27"/>
    </row>
    <row r="7" spans="1:41">
      <c r="A7" s="22"/>
      <c r="B7" s="388" t="s">
        <v>227</v>
      </c>
      <c r="C7" s="28"/>
      <c r="D7" s="23"/>
      <c r="E7" s="23"/>
      <c r="F7" s="23"/>
      <c r="G7" s="23"/>
      <c r="H7" s="23"/>
      <c r="I7" s="23"/>
      <c r="J7" s="23"/>
      <c r="K7" s="23"/>
      <c r="L7" s="23"/>
      <c r="M7" s="23"/>
      <c r="N7" s="23"/>
      <c r="O7" s="23"/>
      <c r="P7" s="23"/>
      <c r="Q7" s="23"/>
      <c r="R7" s="23"/>
      <c r="S7" s="24"/>
      <c r="T7" s="25"/>
      <c r="U7" s="388" t="s">
        <v>227</v>
      </c>
      <c r="V7" s="26"/>
      <c r="W7" s="26"/>
      <c r="X7" s="26"/>
      <c r="Y7" s="26"/>
      <c r="Z7" s="26"/>
      <c r="AA7" s="26"/>
      <c r="AB7" s="26"/>
      <c r="AC7" s="26"/>
      <c r="AD7" s="26"/>
      <c r="AE7" s="26"/>
      <c r="AF7" s="26"/>
      <c r="AG7" s="26"/>
      <c r="AH7" s="26"/>
      <c r="AI7" s="26"/>
      <c r="AJ7" s="26"/>
      <c r="AK7" s="26"/>
      <c r="AL7" s="27"/>
    </row>
    <row r="8" spans="1:41">
      <c r="A8" s="22"/>
      <c r="B8" s="252"/>
      <c r="C8" s="23"/>
      <c r="D8" s="23"/>
      <c r="E8" s="23"/>
      <c r="F8" s="23"/>
      <c r="G8" s="23"/>
      <c r="H8" s="23"/>
      <c r="I8" s="23"/>
      <c r="J8" s="23"/>
      <c r="K8" s="23"/>
      <c r="L8" s="23"/>
      <c r="M8" s="23"/>
      <c r="N8" s="23"/>
      <c r="O8" s="23"/>
      <c r="P8" s="23"/>
      <c r="Q8" s="23"/>
      <c r="R8" s="23"/>
      <c r="S8" s="24"/>
      <c r="T8" s="25"/>
      <c r="U8" s="252"/>
      <c r="V8" s="26"/>
      <c r="W8" s="26"/>
      <c r="X8" s="26"/>
      <c r="Y8" s="26"/>
      <c r="Z8" s="26"/>
      <c r="AA8" s="26"/>
      <c r="AB8" s="26"/>
      <c r="AC8" s="26"/>
      <c r="AD8" s="26"/>
      <c r="AE8" s="26"/>
      <c r="AF8" s="26"/>
      <c r="AG8" s="26"/>
      <c r="AH8" s="26"/>
      <c r="AI8" s="26"/>
      <c r="AJ8" s="26"/>
      <c r="AK8" s="26"/>
      <c r="AL8" s="27"/>
    </row>
    <row r="9" spans="1:41">
      <c r="A9" s="22"/>
      <c r="B9" s="388" t="s">
        <v>228</v>
      </c>
      <c r="C9" s="28"/>
      <c r="D9" s="23"/>
      <c r="E9" s="23"/>
      <c r="F9" s="26"/>
      <c r="G9" s="26"/>
      <c r="H9" s="23"/>
      <c r="I9" s="23"/>
      <c r="J9" s="23"/>
      <c r="K9" s="23"/>
      <c r="L9" s="23"/>
      <c r="M9" s="23"/>
      <c r="N9" s="23"/>
      <c r="O9" s="23"/>
      <c r="P9" s="23"/>
      <c r="Q9" s="23"/>
      <c r="R9" s="23"/>
      <c r="S9" s="24"/>
      <c r="T9" s="25"/>
      <c r="U9" s="388" t="s">
        <v>228</v>
      </c>
      <c r="V9" s="26"/>
      <c r="W9" s="26"/>
      <c r="X9" s="26"/>
      <c r="Y9" s="26"/>
      <c r="Z9" s="26"/>
      <c r="AA9" s="26"/>
      <c r="AB9" s="26"/>
      <c r="AC9" s="26"/>
      <c r="AD9" s="26"/>
      <c r="AE9" s="26"/>
      <c r="AF9" s="26"/>
      <c r="AG9" s="26"/>
      <c r="AH9" s="26"/>
      <c r="AI9" s="26"/>
      <c r="AJ9" s="26"/>
      <c r="AK9" s="26"/>
      <c r="AL9" s="27"/>
    </row>
    <row r="10" spans="1:41">
      <c r="A10" s="22"/>
      <c r="B10" s="252"/>
      <c r="C10" s="23"/>
      <c r="D10" s="23"/>
      <c r="E10" s="23"/>
      <c r="F10" s="375"/>
      <c r="G10" s="375"/>
      <c r="H10" s="375"/>
      <c r="I10" s="375"/>
      <c r="J10" s="375"/>
      <c r="K10" s="23"/>
      <c r="L10" s="23"/>
      <c r="M10" s="23"/>
      <c r="N10" s="23"/>
      <c r="O10" s="23"/>
      <c r="P10" s="23"/>
      <c r="Q10" s="23"/>
      <c r="R10" s="23"/>
      <c r="S10" s="24"/>
      <c r="T10" s="25"/>
      <c r="U10" s="252"/>
      <c r="V10" s="26"/>
      <c r="W10" s="26"/>
      <c r="X10" s="26"/>
      <c r="Y10" s="26"/>
      <c r="Z10" s="26"/>
      <c r="AA10" s="26"/>
      <c r="AB10" s="26"/>
      <c r="AC10" s="26"/>
      <c r="AD10" s="26"/>
      <c r="AE10" s="26"/>
      <c r="AF10" s="26"/>
      <c r="AG10" s="26"/>
      <c r="AH10" s="26"/>
      <c r="AI10" s="26"/>
      <c r="AJ10" s="26"/>
      <c r="AK10" s="26"/>
      <c r="AL10" s="27"/>
    </row>
    <row r="11" spans="1:41">
      <c r="A11" s="22"/>
      <c r="B11" s="388" t="s">
        <v>229</v>
      </c>
      <c r="C11" s="28"/>
      <c r="D11" s="23"/>
      <c r="E11" s="23"/>
      <c r="F11" s="375"/>
      <c r="G11" s="318"/>
      <c r="H11" s="375"/>
      <c r="I11" s="375"/>
      <c r="J11" s="375"/>
      <c r="K11" s="23"/>
      <c r="L11" s="23"/>
      <c r="M11" s="23"/>
      <c r="N11" s="23"/>
      <c r="O11" s="23"/>
      <c r="P11" s="23"/>
      <c r="Q11" s="23"/>
      <c r="R11" s="23"/>
      <c r="S11" s="24"/>
      <c r="T11" s="25"/>
      <c r="U11" s="388" t="s">
        <v>229</v>
      </c>
      <c r="V11" s="26"/>
      <c r="W11" s="26"/>
      <c r="X11" s="28"/>
      <c r="Y11" s="26"/>
      <c r="Z11" s="28"/>
      <c r="AA11" s="26"/>
      <c r="AB11" s="26"/>
      <c r="AC11" s="26"/>
      <c r="AD11" s="26"/>
      <c r="AE11" s="26"/>
      <c r="AF11" s="26"/>
      <c r="AG11" s="26"/>
      <c r="AH11" s="26"/>
      <c r="AI11" s="26"/>
      <c r="AJ11" s="26"/>
      <c r="AK11" s="26"/>
      <c r="AL11" s="27"/>
    </row>
    <row r="12" spans="1:41">
      <c r="A12" s="22"/>
      <c r="B12" s="23"/>
      <c r="C12" s="23"/>
      <c r="D12" s="23"/>
      <c r="E12" s="23"/>
      <c r="F12" s="375"/>
      <c r="G12" s="318"/>
      <c r="H12" s="375"/>
      <c r="I12" s="375"/>
      <c r="J12" s="375"/>
      <c r="K12" s="23"/>
      <c r="L12" s="23"/>
      <c r="M12" s="23"/>
      <c r="N12" s="23"/>
      <c r="O12" s="23"/>
      <c r="P12" s="23"/>
      <c r="Q12" s="23"/>
      <c r="R12" s="23"/>
      <c r="S12" s="24"/>
      <c r="T12" s="25"/>
      <c r="U12" s="26"/>
      <c r="V12" s="26"/>
      <c r="W12" s="26"/>
      <c r="X12" s="26"/>
      <c r="Y12" s="26"/>
      <c r="Z12" s="26"/>
      <c r="AA12" s="26"/>
      <c r="AB12" s="26"/>
      <c r="AC12" s="26"/>
      <c r="AD12" s="26"/>
      <c r="AE12" s="26"/>
      <c r="AF12" s="26"/>
      <c r="AG12" s="26"/>
      <c r="AH12" s="26"/>
      <c r="AI12" s="26"/>
      <c r="AJ12" s="26"/>
      <c r="AK12" s="26"/>
      <c r="AL12" s="27"/>
    </row>
    <row r="13" spans="1:41">
      <c r="A13" s="22"/>
      <c r="B13" s="23"/>
      <c r="C13" s="23"/>
      <c r="D13" s="23"/>
      <c r="E13" s="23"/>
      <c r="F13" s="375"/>
      <c r="G13" s="318"/>
      <c r="H13" s="375"/>
      <c r="I13" s="375"/>
      <c r="J13" s="375"/>
      <c r="K13" s="23"/>
      <c r="L13" s="23"/>
      <c r="M13" s="23"/>
      <c r="N13" s="23"/>
      <c r="O13" s="23"/>
      <c r="P13" s="23"/>
      <c r="Q13" s="23"/>
      <c r="R13" s="23"/>
      <c r="S13" s="24"/>
      <c r="T13" s="25"/>
      <c r="U13" s="26"/>
      <c r="V13" s="26"/>
      <c r="W13" s="26"/>
      <c r="X13" s="26"/>
      <c r="Y13" s="26"/>
      <c r="Z13" s="28"/>
      <c r="AA13" s="26"/>
      <c r="AB13" s="26"/>
      <c r="AC13" s="26"/>
      <c r="AD13" s="26"/>
      <c r="AE13" s="26"/>
      <c r="AF13" s="26"/>
      <c r="AG13" s="26"/>
      <c r="AH13" s="26"/>
      <c r="AI13" s="26"/>
      <c r="AJ13" s="26"/>
      <c r="AK13" s="26"/>
      <c r="AL13" s="27"/>
    </row>
    <row r="14" spans="1:41">
      <c r="A14" s="22"/>
      <c r="B14" s="23"/>
      <c r="C14" s="23"/>
      <c r="D14" s="23"/>
      <c r="E14" s="23"/>
      <c r="F14" s="375"/>
      <c r="G14" s="375"/>
      <c r="H14" s="375"/>
      <c r="I14" s="375"/>
      <c r="J14" s="375"/>
      <c r="K14" s="23"/>
      <c r="L14" s="23"/>
      <c r="M14" s="23"/>
      <c r="N14" s="23"/>
      <c r="O14" s="23"/>
      <c r="P14" s="23"/>
      <c r="Q14" s="23"/>
      <c r="R14" s="23"/>
      <c r="S14" s="24"/>
      <c r="T14" s="25"/>
      <c r="U14" s="26"/>
      <c r="V14" s="26"/>
      <c r="W14" s="26"/>
      <c r="X14" s="26"/>
      <c r="Y14" s="26"/>
      <c r="Z14" s="26"/>
      <c r="AA14" s="26"/>
      <c r="AB14" s="26"/>
      <c r="AC14" s="26"/>
      <c r="AD14" s="26"/>
      <c r="AE14" s="26"/>
      <c r="AF14" s="26"/>
      <c r="AG14" s="26"/>
      <c r="AH14" s="26"/>
      <c r="AI14" s="26"/>
      <c r="AJ14" s="26"/>
      <c r="AK14" s="26"/>
      <c r="AL14" s="27"/>
    </row>
    <row r="15" spans="1:41">
      <c r="A15" s="22"/>
      <c r="B15" s="23"/>
      <c r="C15" s="23"/>
      <c r="D15" s="23"/>
      <c r="E15" s="23"/>
      <c r="F15" s="23"/>
      <c r="G15" s="23"/>
      <c r="H15" s="23"/>
      <c r="I15" s="23"/>
      <c r="J15" s="23"/>
      <c r="K15" s="23"/>
      <c r="L15" s="23"/>
      <c r="M15" s="23"/>
      <c r="N15" s="23"/>
      <c r="O15" s="23"/>
      <c r="P15" s="23"/>
      <c r="Q15" s="23"/>
      <c r="R15" s="23"/>
      <c r="S15" s="24"/>
      <c r="T15" s="25"/>
      <c r="U15" s="26"/>
      <c r="V15" s="26"/>
      <c r="W15" s="26"/>
      <c r="X15" s="26"/>
      <c r="Y15" s="26"/>
      <c r="Z15" s="26"/>
      <c r="AA15" s="26"/>
      <c r="AB15" s="26"/>
      <c r="AC15" s="26"/>
      <c r="AD15" s="26"/>
      <c r="AE15" s="26"/>
      <c r="AF15" s="26"/>
      <c r="AG15" s="26"/>
      <c r="AH15" s="26"/>
      <c r="AI15" s="26"/>
      <c r="AJ15" s="26"/>
      <c r="AK15" s="26"/>
      <c r="AL15" s="27"/>
    </row>
    <row r="16" spans="1:41">
      <c r="A16" s="22"/>
      <c r="B16" s="23"/>
      <c r="C16" s="23"/>
      <c r="D16" s="23"/>
      <c r="E16" s="23"/>
      <c r="F16" s="23"/>
      <c r="G16" s="23"/>
      <c r="H16" s="23"/>
      <c r="I16" s="23"/>
      <c r="J16" s="23"/>
      <c r="K16" s="23"/>
      <c r="L16" s="23"/>
      <c r="M16" s="23"/>
      <c r="N16" s="23"/>
      <c r="O16" s="23"/>
      <c r="P16" s="23"/>
      <c r="Q16" s="23"/>
      <c r="R16" s="23"/>
      <c r="S16" s="24"/>
      <c r="T16" s="25"/>
      <c r="U16" s="26"/>
      <c r="V16" s="26"/>
      <c r="W16" s="26"/>
      <c r="X16" s="26"/>
      <c r="Y16" s="26"/>
      <c r="Z16" s="26"/>
      <c r="AA16" s="26"/>
      <c r="AB16" s="26"/>
      <c r="AC16" s="26"/>
      <c r="AD16" s="26"/>
      <c r="AE16" s="26"/>
      <c r="AF16" s="26"/>
      <c r="AG16" s="26"/>
      <c r="AH16" s="26"/>
      <c r="AI16" s="26"/>
      <c r="AJ16" s="26"/>
      <c r="AK16" s="26"/>
      <c r="AL16" s="27"/>
    </row>
    <row r="17" spans="1:38">
      <c r="A17" s="22"/>
      <c r="B17" s="23"/>
      <c r="C17" s="23"/>
      <c r="D17" s="23"/>
      <c r="E17" s="23"/>
      <c r="F17" s="23"/>
      <c r="G17" s="23"/>
      <c r="H17" s="23"/>
      <c r="I17" s="23"/>
      <c r="J17" s="23"/>
      <c r="K17" s="23"/>
      <c r="L17" s="23"/>
      <c r="M17" s="23"/>
      <c r="N17" s="23"/>
      <c r="O17" s="23"/>
      <c r="P17" s="23"/>
      <c r="Q17" s="23"/>
      <c r="R17" s="23"/>
      <c r="S17" s="24"/>
      <c r="T17" s="25"/>
      <c r="U17" s="26"/>
      <c r="V17" s="26"/>
      <c r="W17" s="26"/>
      <c r="X17" s="26"/>
      <c r="Y17" s="26"/>
      <c r="Z17" s="26"/>
      <c r="AA17" s="26"/>
      <c r="AB17" s="26"/>
      <c r="AC17" s="26"/>
      <c r="AD17" s="26"/>
      <c r="AE17" s="26"/>
      <c r="AF17" s="26"/>
      <c r="AG17" s="26"/>
      <c r="AH17" s="26"/>
      <c r="AI17" s="26"/>
      <c r="AJ17" s="26"/>
      <c r="AK17" s="26"/>
      <c r="AL17" s="27"/>
    </row>
    <row r="18" spans="1:38">
      <c r="A18" s="29"/>
      <c r="B18" s="30"/>
      <c r="C18" s="30"/>
      <c r="D18" s="30"/>
      <c r="E18" s="31"/>
      <c r="F18" s="31"/>
      <c r="G18" s="30"/>
      <c r="H18" s="31"/>
      <c r="I18" s="30"/>
      <c r="J18" s="30"/>
      <c r="K18" s="30"/>
      <c r="L18" s="30"/>
      <c r="M18" s="30"/>
      <c r="N18" s="30"/>
      <c r="O18" s="30"/>
      <c r="P18" s="30"/>
      <c r="Q18" s="30"/>
      <c r="R18" s="30"/>
      <c r="S18" s="32"/>
      <c r="T18" s="33"/>
      <c r="U18" s="31"/>
      <c r="V18" s="31"/>
      <c r="W18" s="31"/>
      <c r="X18" s="31"/>
      <c r="Y18" s="31"/>
      <c r="Z18" s="31"/>
      <c r="AA18" s="31"/>
      <c r="AB18" s="31"/>
      <c r="AC18" s="31"/>
      <c r="AD18" s="31"/>
      <c r="AE18" s="31"/>
      <c r="AF18" s="31"/>
      <c r="AG18" s="31"/>
      <c r="AH18" s="31"/>
      <c r="AI18" s="31"/>
      <c r="AJ18" s="31"/>
      <c r="AK18" s="31"/>
      <c r="AL18" s="34"/>
    </row>
    <row r="19" spans="1:38">
      <c r="A19" s="9" t="s">
        <v>230</v>
      </c>
      <c r="B19" s="6"/>
      <c r="C19" s="6"/>
      <c r="D19" s="6"/>
      <c r="E19" s="6"/>
      <c r="F19" s="6"/>
      <c r="G19" s="6"/>
      <c r="H19" s="6"/>
      <c r="I19" s="6"/>
      <c r="J19" s="6"/>
      <c r="K19" s="6"/>
      <c r="L19" s="6"/>
      <c r="M19" s="6"/>
      <c r="N19" s="6"/>
      <c r="O19" s="6"/>
      <c r="P19" s="6"/>
      <c r="Q19" s="6"/>
      <c r="R19" s="6"/>
      <c r="S19" s="7"/>
      <c r="T19" s="9" t="s">
        <v>231</v>
      </c>
      <c r="AL19" s="15"/>
    </row>
    <row r="20" spans="1:38">
      <c r="A20" s="5"/>
      <c r="B20" s="6"/>
      <c r="C20" s="6"/>
      <c r="D20" s="6"/>
      <c r="E20" s="6"/>
      <c r="F20" s="6"/>
      <c r="G20" s="6"/>
      <c r="H20" s="6"/>
      <c r="I20" s="6"/>
      <c r="J20" s="6"/>
      <c r="K20" s="6"/>
      <c r="L20" s="6"/>
      <c r="M20" s="6"/>
      <c r="N20" s="6"/>
      <c r="O20" s="6"/>
      <c r="P20" s="6"/>
      <c r="Q20" s="6"/>
      <c r="R20" s="6"/>
      <c r="S20" s="7"/>
      <c r="T20" s="4"/>
      <c r="AL20" s="15"/>
    </row>
    <row r="21" spans="1:38">
      <c r="A21" s="19"/>
      <c r="B21" s="20"/>
      <c r="C21" s="20"/>
      <c r="D21" s="20"/>
      <c r="E21" s="20"/>
      <c r="F21" s="20"/>
      <c r="G21" s="20"/>
      <c r="H21" s="20"/>
      <c r="I21" s="20"/>
      <c r="J21" s="20"/>
      <c r="K21" s="20"/>
      <c r="L21" s="20"/>
      <c r="M21" s="20"/>
      <c r="N21" s="20"/>
      <c r="O21" s="20"/>
      <c r="P21" s="20"/>
      <c r="Q21" s="20"/>
      <c r="R21" s="20"/>
      <c r="S21" s="21"/>
      <c r="T21" s="19"/>
      <c r="U21" s="20"/>
      <c r="V21" s="20"/>
      <c r="W21" s="20"/>
      <c r="X21" s="20"/>
      <c r="Y21" s="20"/>
      <c r="Z21" s="20"/>
      <c r="AA21" s="20"/>
      <c r="AB21" s="20"/>
      <c r="AC21" s="20"/>
      <c r="AD21" s="20"/>
      <c r="AE21" s="20"/>
      <c r="AF21" s="20"/>
      <c r="AG21" s="20"/>
      <c r="AH21" s="20"/>
      <c r="AI21" s="20"/>
      <c r="AJ21" s="20"/>
      <c r="AK21" s="20"/>
      <c r="AL21" s="21"/>
    </row>
    <row r="22" spans="1:38">
      <c r="A22" s="25"/>
      <c r="B22" s="26"/>
      <c r="C22" s="26"/>
      <c r="D22" s="26"/>
      <c r="E22" s="26"/>
      <c r="F22" s="26"/>
      <c r="G22" s="26"/>
      <c r="H22" s="26"/>
      <c r="I22" s="26"/>
      <c r="J22" s="26"/>
      <c r="K22" s="26"/>
      <c r="L22" s="26"/>
      <c r="M22" s="26"/>
      <c r="N22" s="26"/>
      <c r="O22" s="26"/>
      <c r="P22" s="26"/>
      <c r="Q22" s="26"/>
      <c r="R22" s="26"/>
      <c r="S22" s="27"/>
      <c r="T22" s="25"/>
      <c r="U22" s="26"/>
      <c r="V22" s="26"/>
      <c r="W22" s="26"/>
      <c r="X22" s="26"/>
      <c r="Y22" s="26"/>
      <c r="Z22" s="26"/>
      <c r="AA22" s="26"/>
      <c r="AB22" s="26"/>
      <c r="AC22" s="26"/>
      <c r="AD22" s="26"/>
      <c r="AE22" s="26"/>
      <c r="AF22" s="26"/>
      <c r="AG22" s="26"/>
      <c r="AH22" s="26"/>
      <c r="AI22" s="26"/>
      <c r="AJ22" s="26"/>
      <c r="AK22" s="26"/>
      <c r="AL22" s="27"/>
    </row>
    <row r="23" spans="1:38">
      <c r="A23" s="25"/>
      <c r="B23" s="388" t="s">
        <v>232</v>
      </c>
      <c r="C23" s="28"/>
      <c r="D23" s="26"/>
      <c r="E23" s="26"/>
      <c r="F23" s="26"/>
      <c r="G23" s="26"/>
      <c r="H23" s="26"/>
      <c r="I23" s="26"/>
      <c r="J23" s="26"/>
      <c r="K23" s="26"/>
      <c r="L23" s="26"/>
      <c r="M23" s="26"/>
      <c r="N23" s="26"/>
      <c r="O23" s="26"/>
      <c r="P23" s="26"/>
      <c r="Q23" s="26"/>
      <c r="R23" s="26"/>
      <c r="S23" s="27"/>
      <c r="T23" s="25"/>
      <c r="U23" s="388" t="s">
        <v>232</v>
      </c>
      <c r="V23" s="26"/>
      <c r="W23" s="26"/>
      <c r="X23" s="26"/>
      <c r="Y23" s="26"/>
      <c r="Z23" s="26"/>
      <c r="AA23" s="26"/>
      <c r="AB23" s="26"/>
      <c r="AC23" s="26"/>
      <c r="AD23" s="26"/>
      <c r="AE23" s="26"/>
      <c r="AF23" s="26"/>
      <c r="AG23" s="26"/>
      <c r="AH23" s="26"/>
      <c r="AI23" s="26"/>
      <c r="AJ23" s="26"/>
      <c r="AK23" s="26"/>
      <c r="AL23" s="27"/>
    </row>
    <row r="24" spans="1:38">
      <c r="A24" s="25"/>
      <c r="B24" s="249"/>
      <c r="C24" s="26"/>
      <c r="D24" s="26"/>
      <c r="E24" s="26"/>
      <c r="F24" s="26"/>
      <c r="G24" s="26"/>
      <c r="H24" s="26"/>
      <c r="I24" s="26"/>
      <c r="J24" s="26"/>
      <c r="K24" s="26"/>
      <c r="L24" s="26"/>
      <c r="M24" s="26"/>
      <c r="N24" s="26"/>
      <c r="O24" s="26"/>
      <c r="P24" s="26"/>
      <c r="Q24" s="26"/>
      <c r="R24" s="26"/>
      <c r="S24" s="27"/>
      <c r="T24" s="25"/>
      <c r="U24" s="249"/>
      <c r="V24" s="26"/>
      <c r="W24" s="26"/>
      <c r="X24" s="26"/>
      <c r="Y24" s="26"/>
      <c r="Z24" s="26"/>
      <c r="AA24" s="26"/>
      <c r="AB24" s="26"/>
      <c r="AC24" s="26"/>
      <c r="AD24" s="26"/>
      <c r="AE24" s="26"/>
      <c r="AF24" s="26"/>
      <c r="AG24" s="26"/>
      <c r="AH24" s="26"/>
      <c r="AI24" s="26"/>
      <c r="AJ24" s="26"/>
      <c r="AK24" s="26"/>
      <c r="AL24" s="27"/>
    </row>
    <row r="25" spans="1:38" ht="12.75" customHeight="1">
      <c r="A25" s="25"/>
      <c r="B25" s="388" t="s">
        <v>233</v>
      </c>
      <c r="C25" s="28"/>
      <c r="D25" s="26"/>
      <c r="E25" s="26"/>
      <c r="F25" s="611"/>
      <c r="G25" s="26"/>
      <c r="H25" s="26"/>
      <c r="I25" s="26"/>
      <c r="J25" s="26"/>
      <c r="K25" s="26"/>
      <c r="L25" s="26"/>
      <c r="M25" s="26"/>
      <c r="N25" s="26"/>
      <c r="O25" s="26"/>
      <c r="P25" s="26"/>
      <c r="Q25" s="26"/>
      <c r="R25" s="26"/>
      <c r="S25" s="27"/>
      <c r="T25" s="25"/>
      <c r="U25" s="388" t="s">
        <v>233</v>
      </c>
      <c r="V25" s="26"/>
      <c r="W25" s="374"/>
      <c r="X25" s="26"/>
      <c r="Y25" s="26"/>
      <c r="Z25" s="26"/>
      <c r="AA25" s="26"/>
      <c r="AB25" s="26"/>
      <c r="AC25" s="26"/>
      <c r="AD25" s="26"/>
      <c r="AE25" s="26"/>
      <c r="AF25" s="26"/>
      <c r="AG25" s="26"/>
      <c r="AH25" s="26"/>
      <c r="AI25" s="26"/>
      <c r="AJ25" s="26"/>
      <c r="AK25" s="26"/>
      <c r="AL25" s="27"/>
    </row>
    <row r="26" spans="1:38">
      <c r="A26" s="25"/>
      <c r="B26" s="249"/>
      <c r="C26" s="26"/>
      <c r="D26" s="26"/>
      <c r="E26" s="26"/>
      <c r="F26" s="26"/>
      <c r="G26" s="26"/>
      <c r="H26" s="26"/>
      <c r="I26" s="26"/>
      <c r="J26" s="26"/>
      <c r="K26" s="26"/>
      <c r="L26" s="26"/>
      <c r="M26" s="26"/>
      <c r="N26" s="26"/>
      <c r="O26" s="26"/>
      <c r="P26" s="26"/>
      <c r="Q26" s="26"/>
      <c r="R26" s="26"/>
      <c r="S26" s="27"/>
      <c r="T26" s="25"/>
      <c r="U26" s="249"/>
      <c r="V26" s="26"/>
      <c r="W26" s="374"/>
      <c r="X26" s="26"/>
      <c r="Y26" s="26"/>
      <c r="Z26" s="26"/>
      <c r="AA26" s="26"/>
      <c r="AB26" s="26"/>
      <c r="AC26" s="26"/>
      <c r="AD26" s="26"/>
      <c r="AE26" s="26"/>
      <c r="AF26" s="26"/>
      <c r="AG26" s="26"/>
      <c r="AH26" s="26"/>
      <c r="AI26" s="26"/>
      <c r="AJ26" s="26"/>
      <c r="AK26" s="26"/>
      <c r="AL26" s="27"/>
    </row>
    <row r="27" spans="1:38">
      <c r="A27" s="25"/>
      <c r="B27" s="388" t="s">
        <v>234</v>
      </c>
      <c r="C27" s="28"/>
      <c r="D27" s="26"/>
      <c r="E27" s="26"/>
      <c r="F27" s="374"/>
      <c r="G27" s="26"/>
      <c r="H27" s="26"/>
      <c r="I27" s="26"/>
      <c r="J27" s="26"/>
      <c r="K27" s="26"/>
      <c r="L27" s="26"/>
      <c r="M27" s="26"/>
      <c r="N27" s="26"/>
      <c r="O27" s="26"/>
      <c r="P27" s="26"/>
      <c r="Q27" s="26"/>
      <c r="R27" s="26"/>
      <c r="S27" s="27"/>
      <c r="T27" s="25"/>
      <c r="U27" s="388" t="s">
        <v>234</v>
      </c>
      <c r="V27" s="26"/>
      <c r="W27" s="374"/>
      <c r="X27" s="26"/>
      <c r="Y27" s="26"/>
      <c r="Z27" s="26"/>
      <c r="AA27" s="26"/>
      <c r="AB27" s="26"/>
      <c r="AC27" s="26"/>
      <c r="AD27" s="26"/>
      <c r="AE27" s="26"/>
      <c r="AF27" s="26"/>
      <c r="AG27" s="26"/>
      <c r="AH27" s="26"/>
      <c r="AI27" s="26"/>
      <c r="AJ27" s="26"/>
      <c r="AK27" s="26"/>
      <c r="AL27" s="27"/>
    </row>
    <row r="28" spans="1:38">
      <c r="A28" s="25"/>
      <c r="B28" s="249"/>
      <c r="C28" s="26"/>
      <c r="D28" s="26"/>
      <c r="E28" s="26"/>
      <c r="F28" s="26"/>
      <c r="G28" s="26"/>
      <c r="H28" s="26"/>
      <c r="I28" s="26"/>
      <c r="J28" s="26"/>
      <c r="K28" s="26"/>
      <c r="L28" s="26"/>
      <c r="M28" s="26"/>
      <c r="N28" s="26"/>
      <c r="O28" s="26"/>
      <c r="P28" s="26"/>
      <c r="Q28" s="26"/>
      <c r="R28" s="26"/>
      <c r="S28" s="27"/>
      <c r="T28" s="25"/>
      <c r="U28" s="249"/>
      <c r="V28" s="26"/>
      <c r="W28" s="26"/>
      <c r="X28" s="26"/>
      <c r="Y28" s="26"/>
      <c r="Z28" s="26"/>
      <c r="AA28" s="26"/>
      <c r="AB28" s="26"/>
      <c r="AC28" s="26"/>
      <c r="AD28" s="26"/>
      <c r="AE28" s="26"/>
      <c r="AF28" s="26"/>
      <c r="AG28" s="26"/>
      <c r="AH28" s="26"/>
      <c r="AI28" s="26"/>
      <c r="AJ28" s="26"/>
      <c r="AK28" s="26"/>
      <c r="AL28" s="27"/>
    </row>
    <row r="29" spans="1:38">
      <c r="A29" s="25"/>
      <c r="B29" s="388" t="s">
        <v>235</v>
      </c>
      <c r="C29" s="26"/>
      <c r="D29" s="26"/>
      <c r="E29" s="318"/>
      <c r="F29" s="318"/>
      <c r="G29" s="318"/>
      <c r="H29" s="318"/>
      <c r="I29" s="318"/>
      <c r="J29" s="26"/>
      <c r="K29" s="26"/>
      <c r="L29" s="26"/>
      <c r="M29" s="26"/>
      <c r="N29" s="26"/>
      <c r="O29" s="26"/>
      <c r="P29" s="26"/>
      <c r="Q29" s="26"/>
      <c r="R29" s="26"/>
      <c r="S29" s="27"/>
      <c r="T29" s="25"/>
      <c r="U29" s="388" t="s">
        <v>235</v>
      </c>
      <c r="V29" s="26"/>
      <c r="W29" s="26"/>
      <c r="X29" s="26"/>
      <c r="Y29" s="26"/>
      <c r="Z29" s="26"/>
      <c r="AA29" s="26"/>
      <c r="AB29" s="26"/>
      <c r="AC29" s="26"/>
      <c r="AD29" s="26"/>
      <c r="AE29" s="26"/>
      <c r="AF29" s="26"/>
      <c r="AG29" s="26"/>
      <c r="AH29" s="26"/>
      <c r="AI29" s="26"/>
      <c r="AJ29" s="26"/>
      <c r="AK29" s="26"/>
      <c r="AL29" s="27"/>
    </row>
    <row r="30" spans="1:38">
      <c r="A30" s="25"/>
      <c r="B30" s="388" t="s">
        <v>236</v>
      </c>
      <c r="C30" s="26"/>
      <c r="D30" s="26"/>
      <c r="E30" s="318"/>
      <c r="F30" s="318"/>
      <c r="G30" s="318"/>
      <c r="H30" s="318"/>
      <c r="I30" s="318"/>
      <c r="J30" s="26"/>
      <c r="K30" s="26"/>
      <c r="L30" s="26"/>
      <c r="M30" s="26"/>
      <c r="N30" s="26"/>
      <c r="O30" s="26"/>
      <c r="P30" s="26"/>
      <c r="Q30" s="26"/>
      <c r="R30" s="26"/>
      <c r="S30" s="27"/>
      <c r="T30" s="25"/>
      <c r="U30" s="388" t="s">
        <v>236</v>
      </c>
      <c r="V30" s="26"/>
      <c r="W30" s="26"/>
      <c r="X30" s="26"/>
      <c r="Y30" s="26"/>
      <c r="Z30" s="26"/>
      <c r="AA30" s="26"/>
      <c r="AB30" s="26"/>
      <c r="AC30" s="26"/>
      <c r="AD30" s="26"/>
      <c r="AE30" s="26"/>
      <c r="AF30" s="26"/>
      <c r="AG30" s="26"/>
      <c r="AH30" s="26"/>
      <c r="AI30" s="26"/>
      <c r="AJ30" s="26"/>
      <c r="AK30" s="26"/>
      <c r="AL30" s="27"/>
    </row>
    <row r="31" spans="1:38">
      <c r="A31" s="25"/>
      <c r="B31" s="26"/>
      <c r="C31" s="26"/>
      <c r="D31" s="26"/>
      <c r="E31" s="318"/>
      <c r="F31" s="318"/>
      <c r="G31" s="318"/>
      <c r="H31" s="318"/>
      <c r="I31" s="318"/>
      <c r="J31" s="26"/>
      <c r="K31" s="26"/>
      <c r="L31" s="26"/>
      <c r="M31" s="26"/>
      <c r="N31" s="26"/>
      <c r="O31" s="26"/>
      <c r="P31" s="26"/>
      <c r="Q31" s="26"/>
      <c r="R31" s="26"/>
      <c r="S31" s="27"/>
      <c r="T31" s="25"/>
      <c r="U31" s="26"/>
      <c r="V31" s="26"/>
      <c r="W31" s="26"/>
      <c r="X31" s="26"/>
      <c r="Y31" s="26"/>
      <c r="Z31" s="26"/>
      <c r="AA31" s="26"/>
      <c r="AB31" s="26"/>
      <c r="AC31" s="26"/>
      <c r="AD31" s="26"/>
      <c r="AE31" s="26"/>
      <c r="AF31" s="26"/>
      <c r="AG31" s="26"/>
      <c r="AH31" s="26"/>
      <c r="AI31" s="26"/>
      <c r="AJ31" s="26"/>
      <c r="AK31" s="26"/>
      <c r="AL31" s="27"/>
    </row>
    <row r="32" spans="1:38">
      <c r="A32" s="25"/>
      <c r="B32" s="26"/>
      <c r="C32" s="26"/>
      <c r="D32" s="26"/>
      <c r="E32" s="318"/>
      <c r="F32" s="318"/>
      <c r="G32" s="318"/>
      <c r="H32" s="318"/>
      <c r="I32" s="318"/>
      <c r="J32" s="26"/>
      <c r="K32" s="26"/>
      <c r="L32" s="26"/>
      <c r="M32" s="26"/>
      <c r="N32" s="26"/>
      <c r="O32" s="26"/>
      <c r="P32" s="26"/>
      <c r="Q32" s="26"/>
      <c r="R32" s="26"/>
      <c r="S32" s="27"/>
      <c r="T32" s="25"/>
      <c r="U32" s="26"/>
      <c r="V32" s="26"/>
      <c r="W32" s="26"/>
      <c r="X32" s="26"/>
      <c r="Y32" s="26"/>
      <c r="Z32" s="28"/>
      <c r="AA32" s="26"/>
      <c r="AB32" s="26"/>
      <c r="AC32" s="26"/>
      <c r="AD32" s="26"/>
      <c r="AE32" s="26"/>
      <c r="AF32" s="26"/>
      <c r="AG32" s="26"/>
      <c r="AH32" s="26"/>
      <c r="AI32" s="26"/>
      <c r="AJ32" s="26"/>
      <c r="AK32" s="26"/>
      <c r="AL32" s="27"/>
    </row>
    <row r="33" spans="1:38">
      <c r="A33" s="25"/>
      <c r="B33" s="26"/>
      <c r="C33" s="26"/>
      <c r="D33" s="28"/>
      <c r="E33" s="318"/>
      <c r="F33" s="318"/>
      <c r="G33" s="318"/>
      <c r="H33" s="318"/>
      <c r="I33" s="318"/>
      <c r="J33" s="26"/>
      <c r="K33" s="26"/>
      <c r="L33" s="26"/>
      <c r="M33" s="26"/>
      <c r="N33" s="26"/>
      <c r="O33" s="26"/>
      <c r="P33" s="26"/>
      <c r="Q33" s="26"/>
      <c r="R33" s="26"/>
      <c r="S33" s="27"/>
      <c r="T33" s="25"/>
      <c r="U33" s="26"/>
      <c r="V33" s="26"/>
      <c r="W33" s="26"/>
      <c r="X33" s="26"/>
      <c r="Y33" s="26"/>
      <c r="Z33" s="26"/>
      <c r="AA33" s="26"/>
      <c r="AB33" s="26"/>
      <c r="AC33" s="26"/>
      <c r="AD33" s="26"/>
      <c r="AE33" s="26"/>
      <c r="AF33" s="26"/>
      <c r="AG33" s="26"/>
      <c r="AH33" s="26"/>
      <c r="AI33" s="26"/>
      <c r="AJ33" s="26"/>
      <c r="AK33" s="26"/>
      <c r="AL33" s="27"/>
    </row>
    <row r="34" spans="1:38">
      <c r="A34" s="25"/>
      <c r="B34" s="26"/>
      <c r="C34" s="26"/>
      <c r="D34" s="26"/>
      <c r="E34" s="318"/>
      <c r="F34" s="318"/>
      <c r="G34" s="318"/>
      <c r="H34" s="318"/>
      <c r="I34" s="318"/>
      <c r="J34" s="26"/>
      <c r="K34" s="26"/>
      <c r="L34" s="26"/>
      <c r="M34" s="26"/>
      <c r="N34" s="26"/>
      <c r="O34" s="26"/>
      <c r="P34" s="26"/>
      <c r="Q34" s="26"/>
      <c r="R34" s="26"/>
      <c r="S34" s="27"/>
      <c r="T34" s="25"/>
      <c r="U34" s="26"/>
      <c r="V34" s="26"/>
      <c r="W34" s="26"/>
      <c r="X34" s="26"/>
      <c r="Y34" s="26"/>
      <c r="Z34" s="28"/>
      <c r="AA34" s="26"/>
      <c r="AB34" s="26"/>
      <c r="AC34" s="26"/>
      <c r="AD34" s="26"/>
      <c r="AE34" s="26"/>
      <c r="AF34" s="26"/>
      <c r="AG34" s="26"/>
      <c r="AH34" s="26"/>
      <c r="AI34" s="26"/>
      <c r="AJ34" s="26"/>
      <c r="AK34" s="26"/>
      <c r="AL34" s="27"/>
    </row>
    <row r="35" spans="1:38">
      <c r="A35" s="25"/>
      <c r="B35" s="26"/>
      <c r="C35" s="26"/>
      <c r="D35" s="26"/>
      <c r="E35" s="318"/>
      <c r="F35" s="318"/>
      <c r="G35" s="318"/>
      <c r="H35" s="318"/>
      <c r="I35" s="318"/>
      <c r="J35" s="26"/>
      <c r="K35" s="26"/>
      <c r="L35" s="26"/>
      <c r="M35" s="26"/>
      <c r="N35" s="26"/>
      <c r="O35" s="26"/>
      <c r="P35" s="26"/>
      <c r="Q35" s="26"/>
      <c r="R35" s="26"/>
      <c r="S35" s="27"/>
      <c r="T35" s="25"/>
      <c r="U35" s="26"/>
      <c r="V35" s="26"/>
      <c r="W35" s="26"/>
      <c r="X35" s="26"/>
      <c r="Y35" s="26"/>
      <c r="Z35" s="26"/>
      <c r="AA35" s="26"/>
      <c r="AB35" s="26"/>
      <c r="AC35" s="26"/>
      <c r="AD35" s="26"/>
      <c r="AE35" s="26"/>
      <c r="AF35" s="26"/>
      <c r="AG35" s="26"/>
      <c r="AH35" s="26"/>
      <c r="AI35" s="26"/>
      <c r="AJ35" s="26"/>
      <c r="AK35" s="26"/>
      <c r="AL35" s="27"/>
    </row>
    <row r="36" spans="1:38">
      <c r="A36" s="25"/>
      <c r="B36" s="26"/>
      <c r="C36" s="26"/>
      <c r="D36" s="26"/>
      <c r="E36" s="318"/>
      <c r="F36" s="318"/>
      <c r="G36" s="318"/>
      <c r="H36" s="318"/>
      <c r="I36" s="318"/>
      <c r="J36" s="26"/>
      <c r="K36" s="26"/>
      <c r="L36" s="26"/>
      <c r="M36" s="26"/>
      <c r="N36" s="26"/>
      <c r="O36" s="26"/>
      <c r="P36" s="26"/>
      <c r="Q36" s="26"/>
      <c r="R36" s="26"/>
      <c r="S36" s="27"/>
      <c r="T36" s="25"/>
      <c r="U36" s="26"/>
      <c r="V36" s="26"/>
      <c r="W36" s="26"/>
      <c r="X36" s="26"/>
      <c r="Y36" s="26"/>
      <c r="Z36" s="26"/>
      <c r="AA36" s="26"/>
      <c r="AB36" s="26"/>
      <c r="AC36" s="26"/>
      <c r="AD36" s="26"/>
      <c r="AE36" s="26"/>
      <c r="AF36" s="26"/>
      <c r="AG36" s="26"/>
      <c r="AH36" s="26"/>
      <c r="AI36" s="26"/>
      <c r="AJ36" s="26"/>
      <c r="AK36" s="26"/>
      <c r="AL36" s="27"/>
    </row>
    <row r="37" spans="1:38">
      <c r="A37" s="25"/>
      <c r="B37" s="26"/>
      <c r="C37" s="26"/>
      <c r="D37" s="26"/>
      <c r="E37" s="374"/>
      <c r="F37" s="26"/>
      <c r="G37" s="26"/>
      <c r="H37" s="26"/>
      <c r="I37" s="26"/>
      <c r="J37" s="26"/>
      <c r="K37" s="26"/>
      <c r="L37" s="26"/>
      <c r="M37" s="26"/>
      <c r="N37" s="26"/>
      <c r="O37" s="26"/>
      <c r="P37" s="26"/>
      <c r="Q37" s="26"/>
      <c r="R37" s="26"/>
      <c r="S37" s="27"/>
      <c r="T37" s="25"/>
      <c r="U37" s="26"/>
      <c r="V37" s="26"/>
      <c r="W37" s="26"/>
      <c r="X37" s="26"/>
      <c r="Y37" s="26"/>
      <c r="Z37" s="26"/>
      <c r="AA37" s="26"/>
      <c r="AB37" s="26"/>
      <c r="AC37" s="26"/>
      <c r="AD37" s="26"/>
      <c r="AE37" s="26"/>
      <c r="AF37" s="26"/>
      <c r="AG37" s="26"/>
      <c r="AH37" s="26"/>
      <c r="AI37" s="26"/>
      <c r="AJ37" s="26"/>
      <c r="AK37" s="26"/>
      <c r="AL37" s="27"/>
    </row>
    <row r="38" spans="1:38">
      <c r="A38" s="25"/>
      <c r="B38" s="26"/>
      <c r="C38" s="26"/>
      <c r="D38" s="26"/>
      <c r="E38" s="26"/>
      <c r="F38" s="26"/>
      <c r="G38" s="26"/>
      <c r="H38" s="26"/>
      <c r="I38" s="26"/>
      <c r="J38" s="26"/>
      <c r="K38" s="26"/>
      <c r="L38" s="26"/>
      <c r="M38" s="26"/>
      <c r="N38" s="26"/>
      <c r="O38" s="26"/>
      <c r="P38" s="26"/>
      <c r="Q38" s="26"/>
      <c r="R38" s="26"/>
      <c r="S38" s="27"/>
      <c r="T38" s="25"/>
      <c r="U38" s="26"/>
      <c r="V38" s="26"/>
      <c r="W38" s="26"/>
      <c r="X38" s="26"/>
      <c r="Y38" s="26"/>
      <c r="Z38" s="26"/>
      <c r="AA38" s="26"/>
      <c r="AB38" s="26"/>
      <c r="AC38" s="26"/>
      <c r="AD38" s="26"/>
      <c r="AE38" s="26"/>
      <c r="AF38" s="26"/>
      <c r="AG38" s="26"/>
      <c r="AH38" s="26"/>
      <c r="AI38" s="26"/>
      <c r="AJ38" s="26"/>
      <c r="AK38" s="26"/>
      <c r="AL38" s="27"/>
    </row>
    <row r="39" spans="1:38">
      <c r="A39" s="25"/>
      <c r="B39" s="26"/>
      <c r="C39" s="26"/>
      <c r="D39" s="26"/>
      <c r="E39" s="26"/>
      <c r="F39" s="26"/>
      <c r="G39" s="26"/>
      <c r="H39" s="26"/>
      <c r="I39" s="26"/>
      <c r="J39" s="26"/>
      <c r="K39" s="26"/>
      <c r="L39" s="26"/>
      <c r="M39" s="26"/>
      <c r="N39" s="26"/>
      <c r="O39" s="26"/>
      <c r="P39" s="26"/>
      <c r="Q39" s="26"/>
      <c r="R39" s="26"/>
      <c r="S39" s="27"/>
      <c r="T39" s="25"/>
      <c r="U39" s="26"/>
      <c r="V39" s="26"/>
      <c r="W39" s="26"/>
      <c r="X39" s="26"/>
      <c r="Y39" s="26"/>
      <c r="Z39" s="26"/>
      <c r="AA39" s="26"/>
      <c r="AB39" s="26"/>
      <c r="AC39" s="26"/>
      <c r="AD39" s="26"/>
      <c r="AE39" s="26"/>
      <c r="AF39" s="26"/>
      <c r="AG39" s="26"/>
      <c r="AH39" s="26"/>
      <c r="AI39" s="26"/>
      <c r="AJ39" s="26"/>
      <c r="AK39" s="26"/>
      <c r="AL39" s="27"/>
    </row>
    <row r="40" spans="1:38">
      <c r="A40" s="25"/>
      <c r="B40" s="26"/>
      <c r="C40" s="26"/>
      <c r="D40" s="26"/>
      <c r="E40" s="26"/>
      <c r="F40" s="26"/>
      <c r="G40" s="26"/>
      <c r="H40" s="26"/>
      <c r="I40" s="26"/>
      <c r="J40" s="26"/>
      <c r="K40" s="26"/>
      <c r="L40" s="26"/>
      <c r="M40" s="26"/>
      <c r="N40" s="26"/>
      <c r="O40" s="26"/>
      <c r="P40" s="26"/>
      <c r="Q40" s="26"/>
      <c r="R40" s="26"/>
      <c r="S40" s="27"/>
      <c r="T40" s="25"/>
      <c r="U40" s="26"/>
      <c r="V40" s="26"/>
      <c r="W40" s="26"/>
      <c r="X40" s="26"/>
      <c r="Y40" s="26"/>
      <c r="Z40" s="26"/>
      <c r="AA40" s="26"/>
      <c r="AB40" s="26"/>
      <c r="AC40" s="26"/>
      <c r="AD40" s="26"/>
      <c r="AE40" s="26"/>
      <c r="AF40" s="26"/>
      <c r="AG40" s="26"/>
      <c r="AH40" s="26"/>
      <c r="AI40" s="26"/>
      <c r="AJ40" s="26"/>
      <c r="AK40" s="26"/>
      <c r="AL40" s="27"/>
    </row>
    <row r="41" spans="1:38">
      <c r="A41" s="25"/>
      <c r="B41" s="26"/>
      <c r="C41" s="26"/>
      <c r="D41" s="26"/>
      <c r="E41" s="26"/>
      <c r="F41" s="26"/>
      <c r="G41" s="26"/>
      <c r="H41" s="26"/>
      <c r="I41" s="26"/>
      <c r="J41" s="26"/>
      <c r="K41" s="26"/>
      <c r="L41" s="26"/>
      <c r="M41" s="26"/>
      <c r="N41" s="26"/>
      <c r="O41" s="26"/>
      <c r="P41" s="26"/>
      <c r="Q41" s="26"/>
      <c r="R41" s="26"/>
      <c r="S41" s="27"/>
      <c r="T41" s="25"/>
      <c r="U41" s="26"/>
      <c r="V41" s="26"/>
      <c r="W41" s="26"/>
      <c r="X41" s="26"/>
      <c r="Y41" s="26"/>
      <c r="Z41" s="26"/>
      <c r="AA41" s="26"/>
      <c r="AB41" s="26"/>
      <c r="AC41" s="26"/>
      <c r="AD41" s="26"/>
      <c r="AE41" s="26"/>
      <c r="AF41" s="26"/>
      <c r="AG41" s="26"/>
      <c r="AH41" s="26"/>
      <c r="AI41" s="26"/>
      <c r="AJ41" s="26"/>
      <c r="AK41" s="26"/>
      <c r="AL41" s="27"/>
    </row>
    <row r="42" spans="1:38">
      <c r="A42" s="33"/>
      <c r="B42" s="31"/>
      <c r="C42" s="31"/>
      <c r="D42" s="31"/>
      <c r="E42" s="31"/>
      <c r="F42" s="31"/>
      <c r="G42" s="31"/>
      <c r="H42" s="31"/>
      <c r="I42" s="31"/>
      <c r="J42" s="31"/>
      <c r="K42" s="31"/>
      <c r="L42" s="31"/>
      <c r="M42" s="31"/>
      <c r="N42" s="31"/>
      <c r="O42" s="31"/>
      <c r="P42" s="31"/>
      <c r="Q42" s="31"/>
      <c r="R42" s="31"/>
      <c r="S42" s="34"/>
      <c r="T42" s="33"/>
      <c r="U42" s="31"/>
      <c r="V42" s="31"/>
      <c r="W42" s="31"/>
      <c r="X42" s="31"/>
      <c r="Y42" s="31"/>
      <c r="Z42" s="31"/>
      <c r="AA42" s="31"/>
      <c r="AB42" s="31"/>
      <c r="AC42" s="31"/>
      <c r="AD42" s="31"/>
      <c r="AE42" s="31"/>
      <c r="AF42" s="31"/>
      <c r="AG42" s="31"/>
      <c r="AH42" s="31"/>
      <c r="AI42" s="31"/>
      <c r="AJ42" s="31"/>
      <c r="AK42" s="31"/>
      <c r="AL42" s="34"/>
    </row>
    <row r="43" spans="1:38">
      <c r="A43" s="9" t="s">
        <v>237</v>
      </c>
      <c r="B43" s="6"/>
      <c r="C43" s="6"/>
      <c r="D43" s="6"/>
      <c r="E43" s="6"/>
      <c r="F43" s="6"/>
      <c r="G43" s="6"/>
      <c r="H43" s="6"/>
      <c r="I43" s="6"/>
      <c r="J43" s="6"/>
      <c r="K43" s="6"/>
      <c r="L43" s="6"/>
      <c r="M43" s="6"/>
      <c r="N43" s="6"/>
      <c r="O43" s="6"/>
      <c r="P43" s="6"/>
      <c r="Q43" s="6"/>
      <c r="R43" s="6"/>
      <c r="S43" s="7"/>
      <c r="T43" s="9" t="s">
        <v>238</v>
      </c>
      <c r="U43" s="8"/>
      <c r="V43" s="8"/>
      <c r="W43" s="8"/>
      <c r="X43" s="8"/>
      <c r="Y43" s="8"/>
      <c r="Z43" s="8"/>
      <c r="AA43" s="8"/>
      <c r="AB43" s="8"/>
      <c r="AC43" s="8"/>
      <c r="AD43" s="8"/>
      <c r="AE43" s="8"/>
      <c r="AF43" s="8"/>
      <c r="AG43" s="8"/>
      <c r="AH43" s="8"/>
      <c r="AI43" s="8"/>
      <c r="AJ43" s="8"/>
      <c r="AK43" s="8"/>
      <c r="AL43" s="85"/>
    </row>
    <row r="44" spans="1:38">
      <c r="A44" s="9"/>
      <c r="B44" s="6"/>
      <c r="C44" s="6"/>
      <c r="D44" s="6"/>
      <c r="E44" s="6"/>
      <c r="F44" s="6"/>
      <c r="G44" s="6"/>
      <c r="H44" s="6"/>
      <c r="I44" s="6"/>
      <c r="J44" s="6"/>
      <c r="K44" s="6"/>
      <c r="L44" s="6"/>
      <c r="M44" s="6"/>
      <c r="N44" s="6"/>
      <c r="O44" s="6"/>
      <c r="P44" s="6"/>
      <c r="Q44" s="6"/>
      <c r="R44" s="6"/>
      <c r="S44" s="7"/>
      <c r="T44" s="9"/>
      <c r="U44" s="8"/>
      <c r="V44" s="8"/>
      <c r="W44" s="8"/>
      <c r="X44" s="8"/>
      <c r="Y44" s="8"/>
      <c r="Z44" s="8"/>
      <c r="AA44" s="8"/>
      <c r="AB44" s="8"/>
      <c r="AC44" s="8"/>
      <c r="AD44" s="8"/>
      <c r="AE44" s="8"/>
      <c r="AF44" s="8"/>
      <c r="AG44" s="8"/>
      <c r="AH44" s="8"/>
      <c r="AI44" s="8"/>
      <c r="AJ44" s="8"/>
      <c r="AK44" s="8"/>
      <c r="AL44" s="85"/>
    </row>
    <row r="45" spans="1:38">
      <c r="A45" s="8" t="s">
        <v>239</v>
      </c>
      <c r="B45" s="6"/>
      <c r="C45" s="6"/>
      <c r="D45" s="6"/>
      <c r="E45" s="6"/>
      <c r="F45" s="6"/>
      <c r="G45" s="6"/>
      <c r="H45" s="6"/>
      <c r="I45" s="6"/>
      <c r="J45" s="6"/>
      <c r="K45" s="6"/>
      <c r="L45" s="6"/>
      <c r="M45" s="6"/>
      <c r="N45" s="6"/>
      <c r="O45" s="6"/>
      <c r="P45" s="6"/>
      <c r="Q45" s="6"/>
      <c r="R45" s="6"/>
      <c r="S45" s="7"/>
      <c r="T45" s="86" t="s">
        <v>240</v>
      </c>
      <c r="U45" s="8"/>
      <c r="V45" s="8"/>
      <c r="W45" s="8"/>
      <c r="X45" s="8"/>
      <c r="Y45" s="8"/>
      <c r="Z45" s="8"/>
      <c r="AA45" s="8"/>
      <c r="AB45" s="8"/>
      <c r="AC45" s="8"/>
      <c r="AD45" s="8"/>
      <c r="AE45" s="8"/>
      <c r="AF45" s="8"/>
      <c r="AG45" s="8"/>
      <c r="AH45" s="8"/>
      <c r="AI45" s="8"/>
      <c r="AJ45" s="8"/>
      <c r="AK45" s="8"/>
      <c r="AL45" s="85"/>
    </row>
    <row r="46" spans="1:38">
      <c r="A46" s="8" t="s">
        <v>241</v>
      </c>
      <c r="B46" s="10"/>
      <c r="C46" s="10"/>
      <c r="D46" s="10"/>
      <c r="E46" s="10"/>
      <c r="F46" s="10"/>
      <c r="G46" s="10"/>
      <c r="H46" s="10"/>
      <c r="I46" s="10"/>
      <c r="J46" s="10"/>
      <c r="K46" s="10"/>
      <c r="L46" s="10"/>
      <c r="M46" s="10"/>
      <c r="N46" s="10"/>
      <c r="O46" s="10"/>
      <c r="P46" s="10"/>
      <c r="Q46" s="10"/>
      <c r="R46" s="10"/>
      <c r="S46" s="11"/>
      <c r="U46" s="10"/>
      <c r="V46" s="10"/>
      <c r="W46" s="10"/>
      <c r="X46" s="10"/>
      <c r="Y46" s="10"/>
      <c r="Z46" s="10"/>
      <c r="AA46" s="10"/>
      <c r="AB46" s="10"/>
      <c r="AC46" s="10"/>
      <c r="AD46" s="10"/>
      <c r="AE46" s="10"/>
      <c r="AF46" s="10"/>
      <c r="AG46" s="10"/>
      <c r="AH46" s="10"/>
      <c r="AI46" s="10"/>
      <c r="AJ46" s="10"/>
      <c r="AK46" s="10"/>
      <c r="AL46" s="11"/>
    </row>
    <row r="47" spans="1:38" ht="14.25" customHeight="1">
      <c r="A47" s="1203" t="s">
        <v>242</v>
      </c>
      <c r="B47" s="1202"/>
      <c r="C47" s="1198"/>
      <c r="D47" s="1199"/>
      <c r="E47" s="1202" t="s">
        <v>243</v>
      </c>
      <c r="F47" s="1202"/>
      <c r="G47" s="1198"/>
      <c r="H47" s="1199"/>
      <c r="I47" s="8"/>
      <c r="J47" s="10"/>
      <c r="K47" s="10"/>
      <c r="L47" s="10"/>
      <c r="M47" s="87" t="s">
        <v>244</v>
      </c>
      <c r="N47" s="1221">
        <f>IF(C48&gt;0,(((G48-G47)/(C48-C47))^-1-IF(AG56&gt;0,AG56^-1,0))^-1,0)</f>
        <v>0</v>
      </c>
      <c r="O47" s="1222"/>
      <c r="P47" s="1213">
        <f>2/3*((48*'T3.15 T3.5 SIS'!C27/0.000013)/(C57^3))</f>
        <v>196.3827341538462</v>
      </c>
      <c r="Q47" s="1214"/>
      <c r="R47" s="1214"/>
      <c r="S47" s="11"/>
      <c r="T47" s="1203" t="s">
        <v>242</v>
      </c>
      <c r="U47" s="1202"/>
      <c r="V47" s="1200"/>
      <c r="W47" s="1201"/>
      <c r="X47" s="1202" t="s">
        <v>243</v>
      </c>
      <c r="Y47" s="1202"/>
      <c r="Z47" s="1198"/>
      <c r="AA47" s="1199"/>
      <c r="AB47" s="8"/>
      <c r="AC47" s="10"/>
      <c r="AD47" s="10"/>
      <c r="AE47" s="10"/>
      <c r="AF47" s="87" t="s">
        <v>244</v>
      </c>
      <c r="AG47" s="1206">
        <f>IF((V48-V47)&gt;0,(Z48-Z47)/(V48-V47),0)</f>
        <v>0</v>
      </c>
      <c r="AH47" s="1207"/>
      <c r="AI47" s="10"/>
      <c r="AJ47" s="10"/>
      <c r="AK47" s="10"/>
      <c r="AL47" s="11"/>
    </row>
    <row r="48" spans="1:38" ht="14.25" customHeight="1">
      <c r="A48" s="1203" t="s">
        <v>245</v>
      </c>
      <c r="B48" s="1202"/>
      <c r="C48" s="1198"/>
      <c r="D48" s="1199"/>
      <c r="E48" s="1202" t="s">
        <v>246</v>
      </c>
      <c r="F48" s="1202"/>
      <c r="G48" s="1198"/>
      <c r="H48" s="1199"/>
      <c r="I48" s="162" t="str">
        <f>IFERROR(IF(AND(N47&lt;0,G48&gt;G47),"Congrats! You've found an Easter egg!",""),"")</f>
        <v/>
      </c>
      <c r="P48" s="10"/>
      <c r="Q48" s="10"/>
      <c r="R48" s="10"/>
      <c r="S48" s="11"/>
      <c r="T48" s="1203" t="s">
        <v>245</v>
      </c>
      <c r="U48" s="1202"/>
      <c r="V48" s="1200"/>
      <c r="W48" s="1201"/>
      <c r="X48" s="1202" t="s">
        <v>246</v>
      </c>
      <c r="Y48" s="1202"/>
      <c r="Z48" s="1198"/>
      <c r="AA48" s="1199"/>
      <c r="AB48" s="567"/>
      <c r="AI48" s="10"/>
      <c r="AJ48" s="10"/>
      <c r="AK48" s="10"/>
      <c r="AL48" s="11"/>
    </row>
    <row r="49" spans="1:38" ht="14.25" customHeight="1">
      <c r="A49" s="154"/>
      <c r="B49" s="155"/>
      <c r="C49" s="567" t="str">
        <f>IF(ABS($C$48-$C$47)&lt;1,"Supporting points shall be at least 1 mm apart!","")</f>
        <v>Supporting points shall be at least 1 mm apart!</v>
      </c>
      <c r="D49" s="163"/>
      <c r="E49" s="155"/>
      <c r="F49" s="155"/>
      <c r="G49" s="163"/>
      <c r="H49" s="163"/>
      <c r="I49" s="8"/>
      <c r="M49" s="87"/>
      <c r="N49" s="142"/>
      <c r="O49" s="142"/>
      <c r="P49" s="10"/>
      <c r="Q49" s="10"/>
      <c r="R49" s="10"/>
      <c r="S49" s="11"/>
      <c r="T49" s="154"/>
      <c r="U49" s="155"/>
      <c r="V49" s="163"/>
      <c r="W49" s="163"/>
      <c r="X49" s="155"/>
      <c r="Y49" s="155"/>
      <c r="Z49" s="163"/>
      <c r="AA49" s="163"/>
      <c r="AB49" s="8"/>
      <c r="AI49" s="10"/>
      <c r="AJ49" s="10"/>
      <c r="AK49" s="10"/>
      <c r="AL49" s="11"/>
    </row>
    <row r="50" spans="1:38" ht="14.25" customHeight="1">
      <c r="A50" s="9" t="s">
        <v>247</v>
      </c>
      <c r="B50" s="10"/>
      <c r="C50" s="10"/>
      <c r="D50" s="10"/>
      <c r="E50" s="10"/>
      <c r="F50" s="10"/>
      <c r="G50" s="10"/>
      <c r="H50" s="10"/>
      <c r="I50" s="10"/>
      <c r="J50" s="10"/>
      <c r="K50" s="10"/>
      <c r="L50" s="10"/>
      <c r="M50" s="10"/>
      <c r="N50" s="10"/>
      <c r="O50" s="10"/>
      <c r="P50" s="10"/>
      <c r="Q50" s="10"/>
      <c r="R50" s="10"/>
      <c r="S50" s="11"/>
      <c r="T50" s="86" t="s">
        <v>248</v>
      </c>
      <c r="U50" s="155"/>
      <c r="V50" s="163"/>
      <c r="W50" s="163"/>
      <c r="X50" s="155"/>
      <c r="Y50" s="155"/>
      <c r="Z50" s="163"/>
      <c r="AA50" s="163"/>
      <c r="AB50" s="8"/>
      <c r="AI50" s="10"/>
      <c r="AJ50" s="10"/>
      <c r="AK50" s="10"/>
      <c r="AL50" s="11"/>
    </row>
    <row r="51" spans="1:38">
      <c r="A51" s="1203" t="s">
        <v>249</v>
      </c>
      <c r="B51" s="1202"/>
      <c r="C51" s="1223"/>
      <c r="D51" s="1223"/>
      <c r="E51" s="8" t="s">
        <v>250</v>
      </c>
      <c r="F51" s="10"/>
      <c r="G51" s="10"/>
      <c r="H51" s="10"/>
      <c r="I51" s="10"/>
      <c r="J51" s="10"/>
      <c r="K51" s="10"/>
      <c r="L51" s="10"/>
      <c r="M51" s="10"/>
      <c r="N51" s="10"/>
      <c r="O51" s="10"/>
      <c r="P51" s="10"/>
      <c r="Q51" s="10"/>
      <c r="R51" s="10"/>
      <c r="S51" s="11"/>
      <c r="T51" s="9"/>
      <c r="U51" s="87" t="s">
        <v>251</v>
      </c>
      <c r="V51" s="1204" t="str">
        <f ca="1">IFERROR(SUMPRODUCT(OFFSET(V71,0,0,AD70-2,1),OFFSET(Y71,0,0,AD70-2,1)),"")</f>
        <v/>
      </c>
      <c r="W51" s="1205"/>
      <c r="X51" s="8"/>
      <c r="Y51" s="567" t="str">
        <f ca="1">IF(V51&lt;65,"Energy absorbtion lower than required in T3.15.3.","")</f>
        <v/>
      </c>
      <c r="Z51" s="8"/>
      <c r="AA51" s="8"/>
      <c r="AB51" s="8"/>
      <c r="AC51" s="8"/>
      <c r="AI51" s="8"/>
      <c r="AJ51" s="8"/>
      <c r="AK51" s="8"/>
      <c r="AL51" s="85"/>
    </row>
    <row r="52" spans="1:38">
      <c r="A52" s="12"/>
      <c r="B52" s="10"/>
      <c r="C52" s="1224">
        <f>2*PI()*(12.7^4-11.1^4)*365/(C57*12.7)</f>
        <v>4890.8937802226601</v>
      </c>
      <c r="D52" s="1224"/>
      <c r="E52" s="567" t="str">
        <f>IF(L86&gt;12.7,"Force must be taken at max. 12.7 mm deflection!","")</f>
        <v/>
      </c>
      <c r="F52" s="10"/>
      <c r="G52" s="10"/>
      <c r="H52" s="10"/>
      <c r="I52" s="10"/>
      <c r="J52" s="10"/>
      <c r="K52" s="10"/>
      <c r="L52" s="10"/>
      <c r="M52" s="10"/>
      <c r="N52" s="10"/>
      <c r="O52" s="10"/>
      <c r="P52" s="10"/>
      <c r="Q52" s="10"/>
      <c r="R52" s="10"/>
      <c r="S52" s="11"/>
      <c r="U52" s="8"/>
      <c r="W52" s="8"/>
      <c r="X52" s="8"/>
      <c r="Y52" s="8"/>
      <c r="Z52" s="8"/>
      <c r="AA52" s="8"/>
      <c r="AB52" s="8"/>
      <c r="AC52" s="8"/>
      <c r="AD52" s="8"/>
      <c r="AE52" s="8"/>
      <c r="AF52" s="8"/>
      <c r="AG52" s="8"/>
      <c r="AH52" s="8"/>
      <c r="AI52" s="8"/>
      <c r="AJ52" s="8"/>
      <c r="AK52" s="8"/>
      <c r="AL52" s="85"/>
    </row>
    <row r="53" spans="1:38">
      <c r="A53" s="8" t="s">
        <v>252</v>
      </c>
      <c r="T53" s="9" t="s">
        <v>253</v>
      </c>
      <c r="AI53" s="8"/>
      <c r="AJ53" s="8"/>
      <c r="AK53" s="8"/>
      <c r="AL53" s="85"/>
    </row>
    <row r="54" spans="1:38" ht="15">
      <c r="A54" s="8"/>
      <c r="B54" s="87" t="s">
        <v>251</v>
      </c>
      <c r="C54" s="1204" t="str">
        <f ca="1">IFERROR(SUMPRODUCT(OFFSET(C71,0,0,L87-2,1),OFFSET(F71,0,0,L87-2,1)),"")</f>
        <v/>
      </c>
      <c r="D54" s="1205"/>
      <c r="E54" s="1225" t="s">
        <v>254</v>
      </c>
      <c r="F54" s="1226"/>
      <c r="G54" s="1198"/>
      <c r="H54" s="1199"/>
      <c r="I54" s="8" t="s">
        <v>255</v>
      </c>
      <c r="T54" s="9"/>
      <c r="U54" s="87" t="s">
        <v>256</v>
      </c>
      <c r="V54" s="1192">
        <f>C57</f>
        <v>400</v>
      </c>
      <c r="W54" s="1193"/>
      <c r="X54" s="8" t="s">
        <v>257</v>
      </c>
      <c r="Y54" s="8"/>
      <c r="Z54" s="8"/>
      <c r="AA54" s="8"/>
      <c r="AB54" s="8"/>
      <c r="AC54" s="8"/>
      <c r="AD54" s="8"/>
      <c r="AE54" s="8"/>
      <c r="AF54" s="87" t="s">
        <v>258</v>
      </c>
      <c r="AG54" s="1190">
        <f>V55*(1/64)*PI()*(V56^4-V57^4)*200000</f>
        <v>3229328068.7062287</v>
      </c>
      <c r="AH54" s="1191"/>
      <c r="AI54" s="612">
        <f>AG54*48/V54^3</f>
        <v>2421.9960515296716</v>
      </c>
      <c r="AJ54" s="8"/>
      <c r="AK54" s="8"/>
      <c r="AL54" s="85"/>
    </row>
    <row r="55" spans="1:38" ht="15">
      <c r="G55" s="567" t="str">
        <f>IF(G54&gt;12.7,"Deflection for energy calculation must be &lt;= 12.7 mm!","")</f>
        <v/>
      </c>
      <c r="T55" s="9"/>
      <c r="U55" s="87" t="s">
        <v>259</v>
      </c>
      <c r="V55" s="1196">
        <v>2</v>
      </c>
      <c r="W55" s="1197"/>
      <c r="X55" s="8" t="s">
        <v>260</v>
      </c>
      <c r="Y55" s="8"/>
      <c r="Z55" s="8"/>
      <c r="AA55" s="8"/>
      <c r="AB55" s="8"/>
      <c r="AC55" s="8"/>
      <c r="AD55" s="8"/>
      <c r="AE55" s="8"/>
      <c r="AF55" s="87" t="s">
        <v>261</v>
      </c>
      <c r="AG55" s="1190">
        <f>IF(AG47&gt;0,(AG47*V54^3)/48,AG54)</f>
        <v>3229328068.7062287</v>
      </c>
      <c r="AH55" s="1191"/>
      <c r="AI55" s="612">
        <f>AG55*48/V54^3</f>
        <v>2421.9960515296716</v>
      </c>
      <c r="AJ55" s="298">
        <f>100*AG55/AG54</f>
        <v>100</v>
      </c>
      <c r="AK55" s="8" t="s">
        <v>262</v>
      </c>
      <c r="AL55" s="85"/>
    </row>
    <row r="56" spans="1:38" ht="14.25">
      <c r="A56" s="86" t="s">
        <v>263</v>
      </c>
      <c r="B56" s="10"/>
      <c r="C56" s="10"/>
      <c r="D56" s="10"/>
      <c r="E56" s="10"/>
      <c r="F56" s="10"/>
      <c r="G56" s="10"/>
      <c r="H56" s="10"/>
      <c r="I56" s="10"/>
      <c r="J56" s="10"/>
      <c r="K56" s="10"/>
      <c r="L56" s="10"/>
      <c r="M56" s="10"/>
      <c r="N56" s="10"/>
      <c r="O56" s="10"/>
      <c r="P56" s="10"/>
      <c r="Q56" s="10"/>
      <c r="R56" s="10"/>
      <c r="S56" s="11"/>
      <c r="T56" s="9"/>
      <c r="U56" s="87" t="s">
        <v>264</v>
      </c>
      <c r="V56" s="1188">
        <v>25.4</v>
      </c>
      <c r="W56" s="1189"/>
      <c r="X56" s="8" t="s">
        <v>265</v>
      </c>
      <c r="Y56" s="8"/>
      <c r="Z56" s="8"/>
      <c r="AA56" s="8"/>
      <c r="AB56" s="8"/>
      <c r="AC56" s="8"/>
      <c r="AD56" s="8"/>
      <c r="AE56" s="8"/>
      <c r="AF56" s="87" t="s">
        <v>266</v>
      </c>
      <c r="AG56" s="1194">
        <f>IF(AJ55&lt;75,0,IF(AG55&gt;=AG54,0,(AI55^-1-AI54^-1)^-1))</f>
        <v>0</v>
      </c>
      <c r="AH56" s="1195"/>
      <c r="AI56" s="8"/>
      <c r="AJ56" s="8"/>
      <c r="AK56" s="8"/>
      <c r="AL56" s="85"/>
    </row>
    <row r="57" spans="1:38" ht="12.75" customHeight="1">
      <c r="A57" s="9"/>
      <c r="B57" s="88" t="s">
        <v>256</v>
      </c>
      <c r="C57" s="1198">
        <v>400</v>
      </c>
      <c r="D57" s="1199"/>
      <c r="E57" s="8" t="s">
        <v>267</v>
      </c>
      <c r="F57" s="10"/>
      <c r="G57" s="10"/>
      <c r="H57" s="10"/>
      <c r="I57" s="10"/>
      <c r="J57" s="10"/>
      <c r="K57" s="10"/>
      <c r="L57" s="10"/>
      <c r="M57" s="10"/>
      <c r="N57" s="10"/>
      <c r="O57" s="10"/>
      <c r="P57" s="10"/>
      <c r="Q57" s="10"/>
      <c r="R57" s="10"/>
      <c r="S57" s="11"/>
      <c r="T57" s="9"/>
      <c r="U57" s="87" t="s">
        <v>268</v>
      </c>
      <c r="V57" s="1188">
        <v>22.4</v>
      </c>
      <c r="W57" s="1189"/>
      <c r="X57" s="8" t="s">
        <v>269</v>
      </c>
      <c r="Y57" s="8"/>
      <c r="Z57" s="8"/>
      <c r="AA57" s="8"/>
      <c r="AB57" s="8"/>
      <c r="AC57" s="8"/>
      <c r="AD57" s="8"/>
      <c r="AE57" s="8"/>
      <c r="AF57" s="8"/>
      <c r="AG57" s="8"/>
      <c r="AH57" s="8"/>
      <c r="AI57" s="8"/>
      <c r="AJ57" s="8"/>
      <c r="AK57" s="8"/>
      <c r="AL57" s="85"/>
    </row>
    <row r="58" spans="1:38">
      <c r="A58" s="1219" t="s">
        <v>270</v>
      </c>
      <c r="B58" s="1220"/>
      <c r="C58" s="1198">
        <v>275</v>
      </c>
      <c r="D58" s="1199"/>
      <c r="E58" s="8" t="s">
        <v>271</v>
      </c>
      <c r="F58" s="10"/>
      <c r="G58" s="10"/>
      <c r="H58" s="10"/>
      <c r="I58" s="10"/>
      <c r="J58" s="10"/>
      <c r="K58" s="10"/>
      <c r="L58" s="10"/>
      <c r="M58" s="10"/>
      <c r="N58" s="10"/>
      <c r="O58" s="10"/>
      <c r="P58" s="10"/>
      <c r="Q58" s="10"/>
      <c r="R58" s="10"/>
      <c r="S58" s="11"/>
      <c r="T58" s="9"/>
      <c r="U58" s="8"/>
      <c r="V58" s="8"/>
      <c r="W58" s="8"/>
      <c r="X58" s="8"/>
      <c r="Y58" s="8"/>
      <c r="Z58" s="8"/>
      <c r="AA58" s="8"/>
      <c r="AB58" s="8"/>
      <c r="AC58" s="8"/>
      <c r="AD58" s="8"/>
      <c r="AE58" s="8"/>
      <c r="AF58" s="8"/>
      <c r="AG58" s="8"/>
      <c r="AH58" s="8"/>
      <c r="AI58" s="8"/>
      <c r="AJ58" s="8"/>
      <c r="AK58" s="8"/>
      <c r="AL58" s="85"/>
    </row>
    <row r="59" spans="1:38">
      <c r="A59" s="1219" t="s">
        <v>272</v>
      </c>
      <c r="B59" s="1220"/>
      <c r="C59" s="1188"/>
      <c r="D59" s="1189"/>
      <c r="E59" s="8" t="s">
        <v>273</v>
      </c>
      <c r="F59" s="8"/>
      <c r="G59" s="8"/>
      <c r="H59" s="8"/>
      <c r="I59" s="8"/>
      <c r="J59" s="8"/>
      <c r="K59" s="8"/>
      <c r="L59" s="8"/>
      <c r="M59" s="8"/>
      <c r="N59" s="8"/>
      <c r="O59" s="10"/>
      <c r="P59" s="10"/>
      <c r="Q59" s="10"/>
      <c r="R59" s="10"/>
      <c r="S59" s="11"/>
      <c r="T59" s="9"/>
      <c r="U59" s="8"/>
      <c r="V59" s="8"/>
      <c r="W59" s="8"/>
      <c r="X59" s="8"/>
      <c r="Y59" s="8"/>
      <c r="Z59" s="8"/>
      <c r="AA59" s="8"/>
      <c r="AB59" s="8"/>
      <c r="AD59" s="8"/>
      <c r="AE59" s="8"/>
      <c r="AF59" s="8"/>
      <c r="AG59" s="8"/>
      <c r="AH59" s="8"/>
      <c r="AI59" s="8"/>
      <c r="AJ59" s="8"/>
      <c r="AK59" s="8"/>
      <c r="AL59" s="85"/>
    </row>
    <row r="60" spans="1:38" ht="15.75" customHeight="1">
      <c r="A60" s="1219" t="s">
        <v>274</v>
      </c>
      <c r="B60" s="1220"/>
      <c r="C60" s="1188"/>
      <c r="D60" s="1189"/>
      <c r="E60" s="8" t="s">
        <v>67</v>
      </c>
      <c r="F60" s="8"/>
      <c r="G60" s="8"/>
      <c r="H60" s="8"/>
      <c r="I60" s="8"/>
      <c r="J60" s="361" t="str">
        <f>IF(C60&lt;0.4*C61,"Asymmetrical lay-up: skin too thin in comparison, see T3.4.4.","")</f>
        <v/>
      </c>
      <c r="K60" s="8"/>
      <c r="M60" s="8"/>
      <c r="N60" s="8"/>
      <c r="O60" s="10"/>
      <c r="P60" s="10"/>
      <c r="Q60" s="10"/>
      <c r="R60" s="10"/>
      <c r="S60" s="11"/>
      <c r="T60" s="9"/>
      <c r="U60" s="1215" t="str">
        <f>IF(AND(0&lt;$AJ$55,$AJ$55&lt;75),"Rig compliance out of normal bounds, perform and document another rig compliance test!","")</f>
        <v/>
      </c>
      <c r="V60" s="1215"/>
      <c r="W60" s="1215"/>
      <c r="X60" s="1215"/>
      <c r="Y60" s="1215"/>
      <c r="Z60" s="1215"/>
      <c r="AA60" s="1215"/>
      <c r="AB60" s="1215"/>
      <c r="AC60" s="1215"/>
      <c r="AD60" s="1215"/>
      <c r="AE60" s="1215"/>
      <c r="AF60" s="1215"/>
      <c r="AG60" s="1215"/>
      <c r="AH60" s="1215"/>
      <c r="AI60" s="1215"/>
      <c r="AJ60" s="1215"/>
      <c r="AK60" s="1215"/>
      <c r="AL60" s="85"/>
    </row>
    <row r="61" spans="1:38" ht="15.75" customHeight="1">
      <c r="A61" s="1219" t="s">
        <v>275</v>
      </c>
      <c r="B61" s="1220"/>
      <c r="C61" s="1188"/>
      <c r="D61" s="1189"/>
      <c r="E61" s="8" t="s">
        <v>68</v>
      </c>
      <c r="F61" s="8"/>
      <c r="G61" s="8"/>
      <c r="H61" s="8"/>
      <c r="I61" s="8"/>
      <c r="J61" s="361" t="str">
        <f>IF(C61&lt;0.4*C60,"Asymmetrical lay-up: skin too thin in comparison, see T3.4.4.","")</f>
        <v/>
      </c>
      <c r="K61" s="8"/>
      <c r="M61" s="8"/>
      <c r="N61" s="8"/>
      <c r="O61" s="10"/>
      <c r="P61" s="10"/>
      <c r="Q61" s="10"/>
      <c r="R61" s="10"/>
      <c r="S61" s="11"/>
      <c r="T61" s="9"/>
      <c r="U61" s="1215"/>
      <c r="V61" s="1215"/>
      <c r="W61" s="1215"/>
      <c r="X61" s="1215"/>
      <c r="Y61" s="1215"/>
      <c r="Z61" s="1215"/>
      <c r="AA61" s="1215"/>
      <c r="AB61" s="1215"/>
      <c r="AC61" s="1215"/>
      <c r="AD61" s="1215"/>
      <c r="AE61" s="1215"/>
      <c r="AF61" s="1215"/>
      <c r="AG61" s="1215"/>
      <c r="AH61" s="1215"/>
      <c r="AI61" s="1215"/>
      <c r="AJ61" s="1215"/>
      <c r="AK61" s="1215"/>
      <c r="AL61" s="85"/>
    </row>
    <row r="62" spans="1:38" ht="15">
      <c r="A62" s="90"/>
      <c r="B62" s="87" t="s">
        <v>276</v>
      </c>
      <c r="C62" s="1208">
        <f>(C58*(((C59+C60+C61)^3)-(C59^3)))/12</f>
        <v>0</v>
      </c>
      <c r="D62" s="1209"/>
      <c r="E62" s="8" t="s">
        <v>277</v>
      </c>
      <c r="F62" s="8"/>
      <c r="G62" s="8"/>
      <c r="H62" s="8"/>
      <c r="I62" s="8"/>
      <c r="J62" s="8"/>
      <c r="K62" s="8"/>
      <c r="L62" s="8"/>
      <c r="M62" s="8"/>
      <c r="N62" s="8"/>
      <c r="O62" s="10"/>
      <c r="P62" s="10"/>
      <c r="Q62" s="10"/>
      <c r="R62" s="10"/>
      <c r="S62" s="11"/>
      <c r="T62" s="9"/>
      <c r="U62" s="8"/>
      <c r="V62" s="8"/>
      <c r="W62" s="8"/>
      <c r="X62" s="8"/>
      <c r="Y62" s="8"/>
      <c r="Z62" s="8"/>
      <c r="AA62" s="8"/>
      <c r="AB62" s="8"/>
      <c r="AC62" s="8"/>
      <c r="AD62" s="8"/>
      <c r="AE62" s="89"/>
      <c r="AF62" s="8"/>
      <c r="AG62" s="8"/>
      <c r="AH62" s="8"/>
      <c r="AI62" s="8"/>
      <c r="AJ62" s="8"/>
      <c r="AK62" s="8"/>
      <c r="AL62" s="85"/>
    </row>
    <row r="63" spans="1:38">
      <c r="A63" s="12"/>
      <c r="B63" s="87" t="s">
        <v>278</v>
      </c>
      <c r="C63" s="1204">
        <f>IF(C48&gt;0,0.001*((N47*(C48-C47)*C57^3)/(48*C62*(C48-C47))),0)</f>
        <v>0</v>
      </c>
      <c r="D63" s="1205"/>
      <c r="E63" s="8" t="s">
        <v>279</v>
      </c>
      <c r="F63" s="10"/>
      <c r="G63" s="10"/>
      <c r="H63" s="10"/>
      <c r="I63" s="10"/>
      <c r="J63" s="10"/>
      <c r="K63" s="10"/>
      <c r="L63" s="10"/>
      <c r="M63" s="10"/>
      <c r="N63" s="10"/>
      <c r="O63" s="10"/>
      <c r="P63" s="10"/>
      <c r="Q63" s="10"/>
      <c r="R63" s="10"/>
      <c r="S63" s="11"/>
      <c r="T63" s="9"/>
      <c r="U63" s="8"/>
      <c r="V63" s="8"/>
      <c r="W63" s="8"/>
      <c r="X63" s="8"/>
      <c r="Y63" s="8"/>
      <c r="Z63" s="8"/>
      <c r="AA63" s="8"/>
      <c r="AB63" s="8"/>
      <c r="AC63" s="8"/>
      <c r="AD63" s="8"/>
      <c r="AE63" s="8"/>
      <c r="AF63" s="8"/>
      <c r="AG63" s="8"/>
      <c r="AH63" s="8"/>
      <c r="AI63" s="8"/>
      <c r="AJ63" s="8"/>
      <c r="AK63" s="8"/>
      <c r="AL63" s="85"/>
    </row>
    <row r="64" spans="1:38">
      <c r="A64" s="91"/>
      <c r="B64" s="92" t="s">
        <v>280</v>
      </c>
      <c r="C64" s="1206" t="e">
        <f>C51*C57*0.5*SUM(C59:D61)/(4*C62)</f>
        <v>#DIV/0!</v>
      </c>
      <c r="D64" s="1207"/>
      <c r="E64" s="93" t="s">
        <v>281</v>
      </c>
      <c r="F64" s="94"/>
      <c r="G64" s="94"/>
      <c r="H64" s="94"/>
      <c r="I64" s="94"/>
      <c r="J64" s="94"/>
      <c r="K64" s="94"/>
      <c r="L64" s="94"/>
      <c r="M64" s="94"/>
      <c r="N64" s="94"/>
      <c r="O64" s="94"/>
      <c r="P64" s="94"/>
      <c r="Q64" s="94"/>
      <c r="R64" s="94"/>
      <c r="S64" s="95"/>
      <c r="T64" s="96"/>
      <c r="U64" s="93"/>
      <c r="V64" s="93"/>
      <c r="W64" s="93"/>
      <c r="X64" s="93"/>
      <c r="Y64" s="93"/>
      <c r="Z64" s="93"/>
      <c r="AA64" s="93"/>
      <c r="AB64" s="93"/>
      <c r="AC64" s="93"/>
      <c r="AD64" s="93"/>
      <c r="AE64" s="93"/>
      <c r="AF64" s="93"/>
      <c r="AG64" s="93"/>
      <c r="AH64" s="93"/>
      <c r="AI64" s="93"/>
      <c r="AJ64" s="93"/>
      <c r="AK64" s="93"/>
      <c r="AL64" s="97"/>
    </row>
    <row r="65" spans="1:38">
      <c r="A65" s="1011" t="s">
        <v>282</v>
      </c>
      <c r="B65" s="1012"/>
      <c r="C65" s="1012"/>
      <c r="D65" s="1012"/>
      <c r="E65" s="1012"/>
      <c r="F65" s="1012"/>
      <c r="G65" s="1012"/>
      <c r="H65" s="1012"/>
      <c r="I65" s="1012"/>
      <c r="J65" s="1012"/>
      <c r="K65" s="1012"/>
      <c r="L65" s="1012"/>
      <c r="M65" s="1012"/>
      <c r="N65" s="1012"/>
      <c r="O65" s="1012"/>
      <c r="P65" s="1012"/>
      <c r="Q65" s="1012"/>
      <c r="R65" s="1012"/>
      <c r="S65" s="1013"/>
      <c r="T65" s="1011" t="s">
        <v>282</v>
      </c>
      <c r="U65" s="1012"/>
      <c r="V65" s="1012"/>
      <c r="W65" s="1012"/>
      <c r="X65" s="1012"/>
      <c r="Y65" s="1012"/>
      <c r="Z65" s="1012"/>
      <c r="AA65" s="1012"/>
      <c r="AB65" s="1012"/>
      <c r="AC65" s="1012"/>
      <c r="AD65" s="1012"/>
      <c r="AE65" s="1012"/>
      <c r="AF65" s="1012"/>
      <c r="AG65" s="1012"/>
      <c r="AH65" s="1012"/>
      <c r="AI65" s="1012"/>
      <c r="AJ65" s="1012"/>
      <c r="AK65" s="1012"/>
      <c r="AL65" s="1013"/>
    </row>
    <row r="66" spans="1:38">
      <c r="A66" s="1014" t="s">
        <v>283</v>
      </c>
      <c r="B66" s="1012"/>
      <c r="C66" s="1012"/>
      <c r="D66" s="1012"/>
      <c r="E66" s="1012"/>
      <c r="F66" s="1012"/>
      <c r="G66" s="1012"/>
      <c r="H66" s="1012"/>
      <c r="I66" s="1012"/>
      <c r="J66" s="1012"/>
      <c r="K66" s="1012"/>
      <c r="L66" s="1012"/>
      <c r="M66" s="1012"/>
      <c r="N66" s="1012"/>
      <c r="O66" s="1012"/>
      <c r="P66" s="1012"/>
      <c r="Q66" s="1012"/>
      <c r="R66" s="1012"/>
      <c r="S66" s="1013"/>
      <c r="T66" s="1014" t="s">
        <v>283</v>
      </c>
      <c r="U66" s="1012"/>
      <c r="V66" s="1012"/>
      <c r="W66" s="1012"/>
      <c r="X66" s="1012"/>
      <c r="Y66" s="1012"/>
      <c r="Z66" s="1012"/>
      <c r="AA66" s="1012"/>
      <c r="AB66" s="1012"/>
      <c r="AC66" s="1012"/>
      <c r="AD66" s="1012"/>
      <c r="AE66" s="1012"/>
      <c r="AF66" s="1012"/>
      <c r="AG66" s="1012"/>
      <c r="AH66" s="1012"/>
      <c r="AI66" s="1012"/>
      <c r="AJ66" s="1012"/>
      <c r="AK66" s="1012"/>
      <c r="AL66" s="1013"/>
    </row>
    <row r="67" spans="1:38">
      <c r="A67" s="1014" t="s">
        <v>284</v>
      </c>
      <c r="B67" s="1012"/>
      <c r="C67" s="1012"/>
      <c r="D67" s="1012"/>
      <c r="E67" s="1012"/>
      <c r="F67" s="1012"/>
      <c r="G67" s="1012"/>
      <c r="H67" s="1012"/>
      <c r="I67" s="1012"/>
      <c r="J67" s="1012"/>
      <c r="K67" s="1012"/>
      <c r="L67" s="1012"/>
      <c r="M67" s="1012"/>
      <c r="N67" s="1012"/>
      <c r="O67" s="1012"/>
      <c r="P67" s="1012"/>
      <c r="Q67" s="1012"/>
      <c r="R67" s="1012"/>
      <c r="S67" s="1013"/>
      <c r="T67" s="1014" t="s">
        <v>284</v>
      </c>
      <c r="U67" s="1012"/>
      <c r="V67" s="104"/>
      <c r="W67" s="104"/>
      <c r="X67" s="104"/>
      <c r="Y67" s="104"/>
      <c r="Z67" s="104"/>
      <c r="AA67" s="104"/>
      <c r="AB67" s="104"/>
      <c r="AC67" s="104"/>
      <c r="AD67" s="104"/>
      <c r="AE67" s="104"/>
      <c r="AF67" s="104"/>
      <c r="AG67" s="104"/>
      <c r="AH67" s="104"/>
      <c r="AI67" s="104"/>
      <c r="AJ67" s="104"/>
      <c r="AK67" s="104"/>
      <c r="AL67" s="147"/>
    </row>
    <row r="68" spans="1:38">
      <c r="A68" s="1023"/>
      <c r="B68" s="1012"/>
      <c r="C68" s="1012"/>
      <c r="D68" s="1012"/>
      <c r="E68" s="1012"/>
      <c r="F68" s="1012"/>
      <c r="G68" s="1012"/>
      <c r="H68" s="1012"/>
      <c r="I68" s="1012"/>
      <c r="J68" s="1012"/>
      <c r="K68" s="1012"/>
      <c r="L68" s="1012"/>
      <c r="M68" s="1012"/>
      <c r="N68" s="1012"/>
      <c r="O68" s="1012"/>
      <c r="P68" s="1012"/>
      <c r="Q68" s="1012"/>
      <c r="R68" s="1012"/>
      <c r="S68" s="1013"/>
      <c r="T68" s="1023"/>
      <c r="U68" s="1012"/>
      <c r="V68" s="104"/>
      <c r="W68" s="104"/>
      <c r="X68" s="104"/>
      <c r="Y68" s="104"/>
      <c r="Z68" s="104"/>
      <c r="AA68" s="104"/>
      <c r="AB68" s="104"/>
      <c r="AC68" s="104"/>
      <c r="AD68" s="104"/>
      <c r="AE68" s="104"/>
      <c r="AF68" s="104"/>
      <c r="AG68" s="104"/>
      <c r="AH68" s="104"/>
      <c r="AI68" s="104"/>
      <c r="AJ68" s="104"/>
      <c r="AK68" s="104"/>
      <c r="AL68" s="147"/>
    </row>
    <row r="69" spans="1:38" ht="36">
      <c r="A69" s="1023"/>
      <c r="B69" s="1015"/>
      <c r="C69" s="1016" t="s">
        <v>285</v>
      </c>
      <c r="D69" s="1017" t="s">
        <v>286</v>
      </c>
      <c r="E69" s="1012"/>
      <c r="F69" s="1020"/>
      <c r="G69" s="1020"/>
      <c r="H69" s="1024"/>
      <c r="I69" s="1024"/>
      <c r="J69" s="1025"/>
      <c r="K69" s="1025"/>
      <c r="L69" s="1020"/>
      <c r="M69" s="1020"/>
      <c r="N69" s="1020"/>
      <c r="O69" s="1020"/>
      <c r="P69" s="1020"/>
      <c r="Q69" s="1020"/>
      <c r="R69" s="1012"/>
      <c r="S69" s="1013"/>
      <c r="T69" s="1023"/>
      <c r="U69" s="1015"/>
      <c r="V69" s="1016" t="s">
        <v>285</v>
      </c>
      <c r="W69" s="1017" t="s">
        <v>286</v>
      </c>
      <c r="X69" s="1012"/>
      <c r="Y69" s="649"/>
      <c r="Z69" s="649"/>
      <c r="AA69" s="1018"/>
      <c r="AB69" s="1018"/>
      <c r="AC69" s="649"/>
      <c r="AD69" s="649"/>
      <c r="AE69" s="649"/>
      <c r="AF69" s="649"/>
      <c r="AG69" s="649"/>
      <c r="AH69" s="649"/>
      <c r="AI69" s="649"/>
      <c r="AJ69" s="649"/>
      <c r="AK69" s="649"/>
      <c r="AL69" s="147"/>
    </row>
    <row r="70" spans="1:38" ht="15">
      <c r="A70" s="1023"/>
      <c r="B70" s="542">
        <v>1</v>
      </c>
      <c r="C70" s="824"/>
      <c r="D70" s="825"/>
      <c r="E70" s="1012"/>
      <c r="F70" s="1026"/>
      <c r="G70" s="1020"/>
      <c r="H70" s="845" t="s">
        <v>287</v>
      </c>
      <c r="I70" s="815"/>
      <c r="J70" s="815"/>
      <c r="K70" s="816"/>
      <c r="L70" s="817"/>
      <c r="M70" s="817"/>
      <c r="N70" s="817"/>
      <c r="O70" s="817"/>
      <c r="P70" s="817"/>
      <c r="Q70" s="817"/>
      <c r="R70" s="818"/>
      <c r="S70" s="1013"/>
      <c r="T70" s="1023"/>
      <c r="U70" s="1028">
        <v>1</v>
      </c>
      <c r="V70" s="828"/>
      <c r="W70" s="829"/>
      <c r="X70" s="1012"/>
      <c r="Y70" s="599"/>
      <c r="Z70" s="599"/>
      <c r="AA70" s="1019"/>
      <c r="AB70" s="1010" t="s">
        <v>288</v>
      </c>
      <c r="AC70" s="1010"/>
      <c r="AD70" s="1010" cm="1">
        <f t="array" ref="AD70">MATCH(MIN(ABS(W70:W396-12.7)),ABS(W70:W396-12.7),0)</f>
        <v>1</v>
      </c>
      <c r="AE70" s="599"/>
      <c r="AF70" s="599"/>
      <c r="AG70" s="599"/>
      <c r="AH70" s="599"/>
      <c r="AI70" s="649"/>
      <c r="AJ70" s="649"/>
      <c r="AK70" s="649"/>
      <c r="AL70" s="147"/>
    </row>
    <row r="71" spans="1:38">
      <c r="A71" s="1023"/>
      <c r="B71" s="542">
        <v>2</v>
      </c>
      <c r="C71" s="826"/>
      <c r="D71" s="827"/>
      <c r="E71" s="1012"/>
      <c r="F71" s="1008">
        <f>D71-D70</f>
        <v>0</v>
      </c>
      <c r="G71" s="1027"/>
      <c r="H71" s="846" t="s">
        <v>289</v>
      </c>
      <c r="I71" s="316"/>
      <c r="J71" s="316"/>
      <c r="K71" s="644"/>
      <c r="L71" s="644"/>
      <c r="M71" s="644"/>
      <c r="N71" s="644"/>
      <c r="O71" s="644"/>
      <c r="P71" s="644"/>
      <c r="Q71" s="644"/>
      <c r="R71" s="819"/>
      <c r="S71" s="1013"/>
      <c r="T71" s="1023"/>
      <c r="U71" s="1028">
        <v>2</v>
      </c>
      <c r="V71" s="828"/>
      <c r="W71" s="829"/>
      <c r="X71" s="1012"/>
      <c r="Y71" s="1009">
        <f>W71-W70</f>
        <v>0</v>
      </c>
      <c r="Z71" s="613"/>
      <c r="AA71" s="1020"/>
      <c r="AB71" s="1010" t="s">
        <v>290</v>
      </c>
      <c r="AC71" s="1010"/>
      <c r="AD71" s="1010" cm="1">
        <f t="array" ref="AD71">INDEX(V70:X397,AD70,2)</f>
        <v>0</v>
      </c>
      <c r="AE71" s="599"/>
      <c r="AF71" s="599"/>
      <c r="AG71" s="599"/>
      <c r="AH71" s="599"/>
      <c r="AI71" s="649"/>
      <c r="AJ71" s="649"/>
      <c r="AK71" s="649"/>
      <c r="AL71" s="147"/>
    </row>
    <row r="72" spans="1:38">
      <c r="A72" s="1023"/>
      <c r="B72" s="542">
        <v>3</v>
      </c>
      <c r="C72" s="826"/>
      <c r="D72" s="827"/>
      <c r="E72" s="1012"/>
      <c r="F72" s="1008">
        <f t="shared" ref="F72:F135" si="0">D72-D71</f>
        <v>0</v>
      </c>
      <c r="G72" s="1027"/>
      <c r="H72" s="820"/>
      <c r="I72" s="644"/>
      <c r="J72" s="644"/>
      <c r="K72" s="644"/>
      <c r="L72" s="644"/>
      <c r="M72" s="644"/>
      <c r="N72" s="644"/>
      <c r="O72" s="644"/>
      <c r="P72" s="644"/>
      <c r="Q72" s="644"/>
      <c r="R72" s="819"/>
      <c r="S72" s="1013"/>
      <c r="T72" s="1023"/>
      <c r="U72" s="1028">
        <v>3</v>
      </c>
      <c r="V72" s="828"/>
      <c r="W72" s="829"/>
      <c r="X72" s="1012"/>
      <c r="Y72" s="1009">
        <f t="shared" ref="Y72:Y135" si="1">W72-W71</f>
        <v>0</v>
      </c>
      <c r="Z72" s="613"/>
      <c r="AA72" s="1020"/>
      <c r="AB72" s="1020"/>
      <c r="AC72" s="599"/>
      <c r="AD72" s="599"/>
      <c r="AE72" s="599"/>
      <c r="AF72" s="599"/>
      <c r="AG72" s="599"/>
      <c r="AH72" s="599"/>
      <c r="AI72" s="649"/>
      <c r="AJ72" s="649"/>
      <c r="AK72" s="649"/>
      <c r="AL72" s="147"/>
    </row>
    <row r="73" spans="1:38">
      <c r="A73" s="1023"/>
      <c r="B73" s="542">
        <v>4</v>
      </c>
      <c r="C73" s="826"/>
      <c r="D73" s="827"/>
      <c r="E73" s="1012"/>
      <c r="F73" s="1008">
        <f t="shared" si="0"/>
        <v>0</v>
      </c>
      <c r="G73" s="1020"/>
      <c r="H73" s="820"/>
      <c r="I73" s="644"/>
      <c r="J73" s="644"/>
      <c r="K73" s="644"/>
      <c r="L73" s="644"/>
      <c r="M73" s="644"/>
      <c r="N73" s="644"/>
      <c r="O73" s="644"/>
      <c r="P73" s="644"/>
      <c r="Q73" s="644"/>
      <c r="R73" s="819"/>
      <c r="S73" s="1013"/>
      <c r="T73" s="1023"/>
      <c r="U73" s="1028">
        <v>4</v>
      </c>
      <c r="V73" s="828"/>
      <c r="W73" s="829"/>
      <c r="X73" s="1012"/>
      <c r="Y73" s="1009">
        <f t="shared" si="1"/>
        <v>0</v>
      </c>
      <c r="Z73" s="599"/>
      <c r="AA73" s="599"/>
      <c r="AB73" s="599"/>
      <c r="AC73" s="599"/>
      <c r="AD73" s="599"/>
      <c r="AE73" s="599"/>
      <c r="AF73" s="599"/>
      <c r="AG73" s="599"/>
      <c r="AH73" s="599"/>
      <c r="AI73" s="649"/>
      <c r="AJ73" s="649"/>
      <c r="AK73" s="649"/>
      <c r="AL73" s="147"/>
    </row>
    <row r="74" spans="1:38">
      <c r="A74" s="1023"/>
      <c r="B74" s="542">
        <v>5</v>
      </c>
      <c r="C74" s="826"/>
      <c r="D74" s="827"/>
      <c r="E74" s="1012"/>
      <c r="F74" s="1008">
        <f t="shared" si="0"/>
        <v>0</v>
      </c>
      <c r="G74" s="1020"/>
      <c r="H74" s="820"/>
      <c r="I74" s="644"/>
      <c r="J74" s="644"/>
      <c r="K74" s="644"/>
      <c r="L74" s="644"/>
      <c r="M74" s="644"/>
      <c r="N74" s="644"/>
      <c r="O74" s="644"/>
      <c r="P74" s="644"/>
      <c r="Q74" s="644"/>
      <c r="R74" s="819"/>
      <c r="S74" s="1013"/>
      <c r="T74" s="1023"/>
      <c r="U74" s="1028">
        <v>5</v>
      </c>
      <c r="V74" s="828"/>
      <c r="W74" s="829"/>
      <c r="X74" s="1012"/>
      <c r="Y74" s="1009">
        <f t="shared" si="1"/>
        <v>0</v>
      </c>
      <c r="Z74" s="599"/>
      <c r="AA74" s="599"/>
      <c r="AB74" s="599"/>
      <c r="AC74" s="599"/>
      <c r="AD74" s="599"/>
      <c r="AE74" s="599"/>
      <c r="AF74" s="599"/>
      <c r="AG74" s="599"/>
      <c r="AH74" s="599"/>
      <c r="AI74" s="649"/>
      <c r="AJ74" s="649"/>
      <c r="AK74" s="649"/>
      <c r="AL74" s="147"/>
    </row>
    <row r="75" spans="1:38">
      <c r="A75" s="1023"/>
      <c r="B75" s="542">
        <v>6</v>
      </c>
      <c r="C75" s="826"/>
      <c r="D75" s="827"/>
      <c r="E75" s="1012"/>
      <c r="F75" s="1008">
        <f t="shared" si="0"/>
        <v>0</v>
      </c>
      <c r="G75" s="1020"/>
      <c r="H75" s="820"/>
      <c r="I75" s="644"/>
      <c r="J75" s="644"/>
      <c r="K75" s="644"/>
      <c r="L75" s="644"/>
      <c r="M75" s="644"/>
      <c r="N75" s="644"/>
      <c r="O75" s="644"/>
      <c r="P75" s="644"/>
      <c r="Q75" s="644"/>
      <c r="R75" s="819"/>
      <c r="S75" s="1013"/>
      <c r="T75" s="1023"/>
      <c r="U75" s="1028">
        <v>6</v>
      </c>
      <c r="V75" s="828"/>
      <c r="W75" s="829"/>
      <c r="X75" s="1012"/>
      <c r="Y75" s="1009">
        <f t="shared" si="1"/>
        <v>0</v>
      </c>
      <c r="Z75" s="599"/>
      <c r="AA75" s="599"/>
      <c r="AB75" s="599"/>
      <c r="AC75" s="599"/>
      <c r="AD75" s="599"/>
      <c r="AE75" s="599"/>
      <c r="AF75" s="599"/>
      <c r="AG75" s="599"/>
      <c r="AH75" s="599"/>
      <c r="AI75" s="649"/>
      <c r="AJ75" s="649"/>
      <c r="AK75" s="649"/>
      <c r="AL75" s="147"/>
    </row>
    <row r="76" spans="1:38">
      <c r="A76" s="1023"/>
      <c r="B76" s="542">
        <v>7</v>
      </c>
      <c r="C76" s="826"/>
      <c r="D76" s="827"/>
      <c r="E76" s="1012"/>
      <c r="F76" s="1008">
        <f t="shared" si="0"/>
        <v>0</v>
      </c>
      <c r="G76" s="1020"/>
      <c r="H76" s="820"/>
      <c r="I76" s="644"/>
      <c r="J76" s="644"/>
      <c r="K76" s="644"/>
      <c r="L76" s="644"/>
      <c r="M76" s="644"/>
      <c r="N76" s="644"/>
      <c r="O76" s="644"/>
      <c r="P76" s="644"/>
      <c r="Q76" s="644"/>
      <c r="R76" s="819"/>
      <c r="S76" s="1013"/>
      <c r="T76" s="1023"/>
      <c r="U76" s="1028">
        <v>7</v>
      </c>
      <c r="V76" s="828"/>
      <c r="W76" s="829"/>
      <c r="X76" s="1012"/>
      <c r="Y76" s="1009">
        <f t="shared" si="1"/>
        <v>0</v>
      </c>
      <c r="Z76" s="599"/>
      <c r="AA76" s="599"/>
      <c r="AB76" s="599"/>
      <c r="AC76" s="599"/>
      <c r="AD76" s="599"/>
      <c r="AE76" s="599"/>
      <c r="AF76" s="599"/>
      <c r="AG76" s="599"/>
      <c r="AH76" s="599"/>
      <c r="AI76" s="649"/>
      <c r="AJ76" s="649"/>
      <c r="AK76" s="649"/>
      <c r="AL76" s="147"/>
    </row>
    <row r="77" spans="1:38">
      <c r="A77" s="1023"/>
      <c r="B77" s="542">
        <v>8</v>
      </c>
      <c r="C77" s="826"/>
      <c r="D77" s="827"/>
      <c r="E77" s="1012"/>
      <c r="F77" s="1008">
        <f t="shared" si="0"/>
        <v>0</v>
      </c>
      <c r="G77" s="1020"/>
      <c r="H77" s="820"/>
      <c r="I77" s="644"/>
      <c r="J77" s="644"/>
      <c r="K77" s="644"/>
      <c r="L77" s="644"/>
      <c r="M77" s="644"/>
      <c r="N77" s="644"/>
      <c r="O77" s="644"/>
      <c r="P77" s="644"/>
      <c r="Q77" s="644"/>
      <c r="R77" s="819"/>
      <c r="S77" s="1013"/>
      <c r="T77" s="1023"/>
      <c r="U77" s="1028">
        <v>8</v>
      </c>
      <c r="V77" s="828"/>
      <c r="W77" s="829"/>
      <c r="X77" s="1012"/>
      <c r="Y77" s="1009">
        <f t="shared" si="1"/>
        <v>0</v>
      </c>
      <c r="Z77" s="599"/>
      <c r="AA77" s="599"/>
      <c r="AB77" s="599"/>
      <c r="AC77" s="599"/>
      <c r="AD77" s="599"/>
      <c r="AE77" s="599"/>
      <c r="AF77" s="599"/>
      <c r="AG77" s="599"/>
      <c r="AH77" s="599"/>
      <c r="AI77" s="649"/>
      <c r="AJ77" s="649"/>
      <c r="AK77" s="649"/>
      <c r="AL77" s="147"/>
    </row>
    <row r="78" spans="1:38">
      <c r="A78" s="1023"/>
      <c r="B78" s="542">
        <v>9</v>
      </c>
      <c r="C78" s="826"/>
      <c r="D78" s="827"/>
      <c r="E78" s="1012"/>
      <c r="F78" s="1008">
        <f t="shared" si="0"/>
        <v>0</v>
      </c>
      <c r="G78" s="1020"/>
      <c r="H78" s="820"/>
      <c r="I78" s="644"/>
      <c r="J78" s="644"/>
      <c r="K78" s="644"/>
      <c r="L78" s="644"/>
      <c r="M78" s="644"/>
      <c r="N78" s="644"/>
      <c r="O78" s="644"/>
      <c r="P78" s="644"/>
      <c r="Q78" s="644"/>
      <c r="R78" s="819"/>
      <c r="S78" s="1013"/>
      <c r="T78" s="1023"/>
      <c r="U78" s="1028">
        <v>9</v>
      </c>
      <c r="V78" s="828"/>
      <c r="W78" s="829"/>
      <c r="X78" s="1012"/>
      <c r="Y78" s="1009">
        <f t="shared" si="1"/>
        <v>0</v>
      </c>
      <c r="Z78" s="599"/>
      <c r="AA78" s="599"/>
      <c r="AB78" s="599"/>
      <c r="AC78" s="599"/>
      <c r="AD78" s="599"/>
      <c r="AE78" s="599"/>
      <c r="AF78" s="599"/>
      <c r="AG78" s="599"/>
      <c r="AH78" s="599"/>
      <c r="AI78" s="649"/>
      <c r="AJ78" s="649"/>
      <c r="AK78" s="649"/>
      <c r="AL78" s="147"/>
    </row>
    <row r="79" spans="1:38">
      <c r="A79" s="1023"/>
      <c r="B79" s="542">
        <v>10</v>
      </c>
      <c r="C79" s="826"/>
      <c r="D79" s="827"/>
      <c r="E79" s="1012"/>
      <c r="F79" s="1008">
        <f t="shared" si="0"/>
        <v>0</v>
      </c>
      <c r="G79" s="1020"/>
      <c r="H79" s="820"/>
      <c r="I79" s="644"/>
      <c r="J79" s="644"/>
      <c r="K79" s="644"/>
      <c r="L79" s="644"/>
      <c r="M79" s="644"/>
      <c r="N79" s="644"/>
      <c r="O79" s="644"/>
      <c r="P79" s="644"/>
      <c r="Q79" s="644"/>
      <c r="R79" s="819"/>
      <c r="S79" s="1013"/>
      <c r="T79" s="1023"/>
      <c r="U79" s="1028">
        <v>10</v>
      </c>
      <c r="V79" s="828"/>
      <c r="W79" s="829"/>
      <c r="X79" s="1012"/>
      <c r="Y79" s="1009">
        <f t="shared" si="1"/>
        <v>0</v>
      </c>
      <c r="Z79" s="599"/>
      <c r="AA79" s="599"/>
      <c r="AB79" s="599"/>
      <c r="AC79" s="599"/>
      <c r="AD79" s="599"/>
      <c r="AE79" s="599"/>
      <c r="AF79" s="599"/>
      <c r="AG79" s="599"/>
      <c r="AH79" s="599"/>
      <c r="AI79" s="649"/>
      <c r="AJ79" s="649"/>
      <c r="AK79" s="649"/>
      <c r="AL79" s="147"/>
    </row>
    <row r="80" spans="1:38">
      <c r="A80" s="1023"/>
      <c r="B80" s="542">
        <v>11</v>
      </c>
      <c r="C80" s="826"/>
      <c r="D80" s="827"/>
      <c r="E80" s="1012"/>
      <c r="F80" s="1008">
        <f t="shared" si="0"/>
        <v>0</v>
      </c>
      <c r="G80" s="1020"/>
      <c r="H80" s="821"/>
      <c r="I80" s="822"/>
      <c r="J80" s="822"/>
      <c r="K80" s="822"/>
      <c r="L80" s="822"/>
      <c r="M80" s="822"/>
      <c r="N80" s="822"/>
      <c r="O80" s="822"/>
      <c r="P80" s="822"/>
      <c r="Q80" s="822"/>
      <c r="R80" s="823"/>
      <c r="S80" s="1013"/>
      <c r="T80" s="1023"/>
      <c r="U80" s="1028">
        <v>11</v>
      </c>
      <c r="V80" s="828"/>
      <c r="W80" s="829"/>
      <c r="X80" s="1012"/>
      <c r="Y80" s="1009">
        <f t="shared" si="1"/>
        <v>0</v>
      </c>
      <c r="Z80" s="599"/>
      <c r="AA80" s="599"/>
      <c r="AB80" s="599"/>
      <c r="AC80" s="599"/>
      <c r="AD80" s="599"/>
      <c r="AE80" s="599"/>
      <c r="AF80" s="599"/>
      <c r="AG80" s="599"/>
      <c r="AH80" s="599"/>
      <c r="AI80" s="649"/>
      <c r="AJ80" s="649"/>
      <c r="AK80" s="649"/>
      <c r="AL80" s="147"/>
    </row>
    <row r="81" spans="1:38">
      <c r="A81" s="1023"/>
      <c r="B81" s="542">
        <v>12</v>
      </c>
      <c r="C81" s="826"/>
      <c r="D81" s="827"/>
      <c r="E81" s="1012"/>
      <c r="F81" s="1008">
        <f t="shared" si="0"/>
        <v>0</v>
      </c>
      <c r="G81" s="1020"/>
      <c r="H81" s="1010"/>
      <c r="I81" s="1010"/>
      <c r="J81" s="1010"/>
      <c r="K81" s="1010"/>
      <c r="L81" s="1010"/>
      <c r="M81" s="1010"/>
      <c r="N81" s="1010"/>
      <c r="O81" s="1010"/>
      <c r="P81" s="1010"/>
      <c r="Q81" s="1010"/>
      <c r="R81" s="1010"/>
      <c r="S81" s="1013"/>
      <c r="T81" s="1023"/>
      <c r="U81" s="1028">
        <v>12</v>
      </c>
      <c r="V81" s="828"/>
      <c r="W81" s="829"/>
      <c r="X81" s="1012"/>
      <c r="Y81" s="1009">
        <f t="shared" si="1"/>
        <v>0</v>
      </c>
      <c r="Z81" s="599"/>
      <c r="AA81" s="599"/>
      <c r="AB81" s="599"/>
      <c r="AC81" s="599"/>
      <c r="AD81" s="599"/>
      <c r="AE81" s="599"/>
      <c r="AF81" s="599"/>
      <c r="AG81" s="599"/>
      <c r="AH81" s="599"/>
      <c r="AI81" s="649"/>
      <c r="AJ81" s="649"/>
      <c r="AK81" s="649"/>
      <c r="AL81" s="147"/>
    </row>
    <row r="82" spans="1:38">
      <c r="A82" s="1023"/>
      <c r="B82" s="542">
        <v>13</v>
      </c>
      <c r="C82" s="826"/>
      <c r="D82" s="827"/>
      <c r="E82" s="1012"/>
      <c r="F82" s="1008">
        <f t="shared" si="0"/>
        <v>0</v>
      </c>
      <c r="G82" s="1020"/>
      <c r="H82" s="1010"/>
      <c r="I82" s="1010"/>
      <c r="J82" s="1010"/>
      <c r="K82" s="1010"/>
      <c r="L82" s="1010"/>
      <c r="M82" s="1010"/>
      <c r="N82" s="1010"/>
      <c r="O82" s="1010"/>
      <c r="P82" s="1010"/>
      <c r="Q82" s="1010"/>
      <c r="R82" s="1010"/>
      <c r="S82" s="1013"/>
      <c r="T82" s="1023"/>
      <c r="U82" s="1028">
        <v>13</v>
      </c>
      <c r="V82" s="828"/>
      <c r="W82" s="829"/>
      <c r="X82" s="1012"/>
      <c r="Y82" s="1009">
        <f t="shared" si="1"/>
        <v>0</v>
      </c>
      <c r="Z82" s="599"/>
      <c r="AA82" s="599"/>
      <c r="AB82" s="599"/>
      <c r="AC82" s="599"/>
      <c r="AD82" s="599"/>
      <c r="AE82" s="599"/>
      <c r="AF82" s="599"/>
      <c r="AG82" s="599"/>
      <c r="AH82" s="599"/>
      <c r="AI82" s="649"/>
      <c r="AJ82" s="649"/>
      <c r="AK82" s="649"/>
      <c r="AL82" s="147"/>
    </row>
    <row r="83" spans="1:38">
      <c r="A83" s="1023"/>
      <c r="B83" s="542">
        <v>14</v>
      </c>
      <c r="C83" s="826"/>
      <c r="D83" s="827"/>
      <c r="E83" s="1012"/>
      <c r="F83" s="1008">
        <f t="shared" si="0"/>
        <v>0</v>
      </c>
      <c r="G83" s="1020"/>
      <c r="H83" s="1010"/>
      <c r="I83" s="1010"/>
      <c r="J83" s="1010"/>
      <c r="K83" s="1010"/>
      <c r="L83" s="1010"/>
      <c r="M83" s="1010"/>
      <c r="N83" s="1010"/>
      <c r="O83" s="1010"/>
      <c r="P83" s="1010"/>
      <c r="Q83" s="1010"/>
      <c r="R83" s="1010"/>
      <c r="S83" s="1013"/>
      <c r="T83" s="1023"/>
      <c r="U83" s="1028">
        <v>14</v>
      </c>
      <c r="V83" s="828"/>
      <c r="W83" s="829"/>
      <c r="X83" s="1012"/>
      <c r="Y83" s="1009">
        <f t="shared" si="1"/>
        <v>0</v>
      </c>
      <c r="Z83" s="599"/>
      <c r="AA83" s="599"/>
      <c r="AB83" s="599"/>
      <c r="AC83" s="599"/>
      <c r="AD83" s="599"/>
      <c r="AE83" s="599"/>
      <c r="AF83" s="599"/>
      <c r="AG83" s="599"/>
      <c r="AH83" s="599"/>
      <c r="AI83" s="649"/>
      <c r="AJ83" s="649"/>
      <c r="AK83" s="649"/>
      <c r="AL83" s="147"/>
    </row>
    <row r="84" spans="1:38">
      <c r="A84" s="1023"/>
      <c r="B84" s="542">
        <v>15</v>
      </c>
      <c r="C84" s="826"/>
      <c r="D84" s="827"/>
      <c r="E84" s="1012"/>
      <c r="F84" s="1008">
        <f t="shared" si="0"/>
        <v>0</v>
      </c>
      <c r="G84" s="1020"/>
      <c r="H84" s="1010"/>
      <c r="I84" s="1010"/>
      <c r="J84" s="1010"/>
      <c r="K84" s="1010"/>
      <c r="L84" s="1010"/>
      <c r="M84" s="1010"/>
      <c r="N84" s="1010"/>
      <c r="O84" s="1010"/>
      <c r="P84" s="1010"/>
      <c r="Q84" s="1010"/>
      <c r="R84" s="1010"/>
      <c r="S84" s="1013"/>
      <c r="T84" s="1023"/>
      <c r="U84" s="1028">
        <v>15</v>
      </c>
      <c r="V84" s="828"/>
      <c r="W84" s="829"/>
      <c r="X84" s="1012"/>
      <c r="Y84" s="1009">
        <f t="shared" si="1"/>
        <v>0</v>
      </c>
      <c r="Z84" s="599"/>
      <c r="AA84" s="599"/>
      <c r="AB84" s="599"/>
      <c r="AC84" s="599"/>
      <c r="AD84" s="599"/>
      <c r="AE84" s="599"/>
      <c r="AF84" s="599"/>
      <c r="AG84" s="599"/>
      <c r="AH84" s="599"/>
      <c r="AI84" s="649"/>
      <c r="AJ84" s="649"/>
      <c r="AK84" s="649"/>
      <c r="AL84" s="147"/>
    </row>
    <row r="85" spans="1:38">
      <c r="A85" s="1023"/>
      <c r="B85" s="542">
        <v>16</v>
      </c>
      <c r="C85" s="826"/>
      <c r="D85" s="827"/>
      <c r="E85" s="1012"/>
      <c r="F85" s="1008">
        <f t="shared" si="0"/>
        <v>0</v>
      </c>
      <c r="G85" s="1020"/>
      <c r="H85" s="1010"/>
      <c r="I85" s="1010"/>
      <c r="J85" s="1010" t="s">
        <v>291</v>
      </c>
      <c r="K85" s="1010"/>
      <c r="L85" s="1010" cm="1">
        <f t="array" ref="L85">MATCH(MIN(ABS(C70:C396-C51/1000)),ABS(C70:C396-C51/1000),0)</f>
        <v>1</v>
      </c>
      <c r="M85" s="1010"/>
      <c r="N85" s="1010"/>
      <c r="O85" s="1010"/>
      <c r="P85" s="1010"/>
      <c r="Q85" s="1010"/>
      <c r="R85" s="1010"/>
      <c r="S85" s="1013"/>
      <c r="T85" s="1023"/>
      <c r="U85" s="1028">
        <v>16</v>
      </c>
      <c r="V85" s="828"/>
      <c r="W85" s="829"/>
      <c r="X85" s="1012"/>
      <c r="Y85" s="1009">
        <f t="shared" si="1"/>
        <v>0</v>
      </c>
      <c r="Z85" s="599"/>
      <c r="AA85" s="599"/>
      <c r="AB85" s="599"/>
      <c r="AC85" s="599"/>
      <c r="AD85" s="599"/>
      <c r="AE85" s="599"/>
      <c r="AF85" s="599"/>
      <c r="AG85" s="599"/>
      <c r="AH85" s="599"/>
      <c r="AI85" s="649"/>
      <c r="AJ85" s="649"/>
      <c r="AK85" s="649"/>
      <c r="AL85" s="147"/>
    </row>
    <row r="86" spans="1:38">
      <c r="A86" s="1023"/>
      <c r="B86" s="542">
        <v>17</v>
      </c>
      <c r="C86" s="826"/>
      <c r="D86" s="827"/>
      <c r="E86" s="1012"/>
      <c r="F86" s="1008">
        <f t="shared" si="0"/>
        <v>0</v>
      </c>
      <c r="G86" s="1020"/>
      <c r="H86" s="1010"/>
      <c r="I86" s="1010"/>
      <c r="J86" s="1010" t="s">
        <v>290</v>
      </c>
      <c r="K86" s="1010"/>
      <c r="L86" s="1010" cm="1">
        <f t="array" ref="L86">INDEX(C70:E397,L85,2)</f>
        <v>0</v>
      </c>
      <c r="M86" s="1010"/>
      <c r="N86" s="1010"/>
      <c r="O86" s="1010"/>
      <c r="P86" s="1010"/>
      <c r="Q86" s="1010"/>
      <c r="R86" s="1010"/>
      <c r="S86" s="1013"/>
      <c r="T86" s="1023"/>
      <c r="U86" s="1028">
        <v>17</v>
      </c>
      <c r="V86" s="828"/>
      <c r="W86" s="829"/>
      <c r="X86" s="1012"/>
      <c r="Y86" s="1009">
        <f t="shared" si="1"/>
        <v>0</v>
      </c>
      <c r="Z86" s="599"/>
      <c r="AA86" s="599"/>
      <c r="AB86" s="599"/>
      <c r="AC86" s="599"/>
      <c r="AD86" s="599"/>
      <c r="AE86" s="599"/>
      <c r="AF86" s="599"/>
      <c r="AG86" s="599"/>
      <c r="AH86" s="599"/>
      <c r="AI86" s="649"/>
      <c r="AJ86" s="649"/>
      <c r="AK86" s="649"/>
      <c r="AL86" s="147"/>
    </row>
    <row r="87" spans="1:38">
      <c r="A87" s="1023"/>
      <c r="B87" s="542">
        <v>18</v>
      </c>
      <c r="C87" s="826"/>
      <c r="D87" s="827"/>
      <c r="E87" s="1012"/>
      <c r="F87" s="1008">
        <f t="shared" si="0"/>
        <v>0</v>
      </c>
      <c r="G87" s="1020"/>
      <c r="H87" s="1010"/>
      <c r="I87" s="1010"/>
      <c r="J87" s="1010" t="s">
        <v>292</v>
      </c>
      <c r="K87" s="1010"/>
      <c r="L87" s="1010" cm="1">
        <f t="array" ref="L87">MATCH(MIN(ABS(D70:D396-G54)),ABS(D70:D396-G54),0)</f>
        <v>1</v>
      </c>
      <c r="M87" s="1010"/>
      <c r="N87" s="1010"/>
      <c r="O87" s="1010"/>
      <c r="P87" s="1010"/>
      <c r="Q87" s="1010"/>
      <c r="R87" s="1010"/>
      <c r="S87" s="1013"/>
      <c r="T87" s="1023"/>
      <c r="U87" s="1028">
        <v>18</v>
      </c>
      <c r="V87" s="828"/>
      <c r="W87" s="829"/>
      <c r="X87" s="1012"/>
      <c r="Y87" s="1009">
        <f t="shared" si="1"/>
        <v>0</v>
      </c>
      <c r="Z87" s="599"/>
      <c r="AA87" s="599"/>
      <c r="AB87" s="599"/>
      <c r="AC87" s="599"/>
      <c r="AD87" s="599"/>
      <c r="AE87" s="599"/>
      <c r="AF87" s="599"/>
      <c r="AG87" s="599"/>
      <c r="AH87" s="599"/>
      <c r="AI87" s="649"/>
      <c r="AJ87" s="649"/>
      <c r="AK87" s="649"/>
      <c r="AL87" s="147"/>
    </row>
    <row r="88" spans="1:38">
      <c r="A88" s="1023"/>
      <c r="B88" s="542">
        <v>19</v>
      </c>
      <c r="C88" s="826"/>
      <c r="D88" s="827"/>
      <c r="E88" s="1012"/>
      <c r="F88" s="1008">
        <f t="shared" si="0"/>
        <v>0</v>
      </c>
      <c r="G88" s="1020"/>
      <c r="H88" s="1010"/>
      <c r="I88" s="1010"/>
      <c r="J88" s="1010"/>
      <c r="K88" s="1010"/>
      <c r="L88" s="1010"/>
      <c r="M88" s="1010"/>
      <c r="N88" s="1010"/>
      <c r="O88" s="1010"/>
      <c r="P88" s="1010"/>
      <c r="Q88" s="1010"/>
      <c r="R88" s="1010"/>
      <c r="S88" s="1013"/>
      <c r="T88" s="1023"/>
      <c r="U88" s="1028">
        <v>19</v>
      </c>
      <c r="V88" s="828"/>
      <c r="W88" s="829"/>
      <c r="X88" s="1012"/>
      <c r="Y88" s="1009">
        <f t="shared" si="1"/>
        <v>0</v>
      </c>
      <c r="Z88" s="599"/>
      <c r="AA88" s="599"/>
      <c r="AB88" s="599"/>
      <c r="AC88" s="599"/>
      <c r="AD88" s="599"/>
      <c r="AE88" s="599"/>
      <c r="AF88" s="599"/>
      <c r="AG88" s="599"/>
      <c r="AH88" s="599"/>
      <c r="AI88" s="649"/>
      <c r="AJ88" s="649"/>
      <c r="AK88" s="649"/>
      <c r="AL88" s="147"/>
    </row>
    <row r="89" spans="1:38">
      <c r="A89" s="1023"/>
      <c r="B89" s="542">
        <v>20</v>
      </c>
      <c r="C89" s="826"/>
      <c r="D89" s="827"/>
      <c r="E89" s="1012"/>
      <c r="F89" s="1008">
        <f t="shared" si="0"/>
        <v>0</v>
      </c>
      <c r="G89" s="1020"/>
      <c r="H89" s="1010"/>
      <c r="I89" s="1010"/>
      <c r="J89" s="1010"/>
      <c r="K89" s="1010"/>
      <c r="L89" s="1010"/>
      <c r="M89" s="1010"/>
      <c r="N89" s="1010"/>
      <c r="O89" s="1010"/>
      <c r="P89" s="1010"/>
      <c r="Q89" s="1010"/>
      <c r="R89" s="1010"/>
      <c r="S89" s="1013"/>
      <c r="T89" s="1023"/>
      <c r="U89" s="1028">
        <v>20</v>
      </c>
      <c r="V89" s="828"/>
      <c r="W89" s="829"/>
      <c r="X89" s="1012"/>
      <c r="Y89" s="1009">
        <f t="shared" si="1"/>
        <v>0</v>
      </c>
      <c r="Z89" s="599"/>
      <c r="AA89" s="599"/>
      <c r="AB89" s="599"/>
      <c r="AC89" s="599"/>
      <c r="AD89" s="599"/>
      <c r="AE89" s="599"/>
      <c r="AF89" s="599"/>
      <c r="AG89" s="599"/>
      <c r="AH89" s="599"/>
      <c r="AI89" s="649"/>
      <c r="AJ89" s="649"/>
      <c r="AK89" s="649"/>
      <c r="AL89" s="147"/>
    </row>
    <row r="90" spans="1:38">
      <c r="A90" s="1023"/>
      <c r="B90" s="542">
        <v>21</v>
      </c>
      <c r="C90" s="826"/>
      <c r="D90" s="827"/>
      <c r="E90" s="1012"/>
      <c r="F90" s="1008">
        <f t="shared" si="0"/>
        <v>0</v>
      </c>
      <c r="G90" s="1020"/>
      <c r="H90" s="1010"/>
      <c r="I90" s="1010"/>
      <c r="J90" s="1010"/>
      <c r="K90" s="1010"/>
      <c r="L90" s="1010"/>
      <c r="M90" s="1010"/>
      <c r="N90" s="1010"/>
      <c r="O90" s="1010"/>
      <c r="P90" s="1010"/>
      <c r="Q90" s="1010"/>
      <c r="R90" s="1010"/>
      <c r="S90" s="1013"/>
      <c r="T90" s="1023"/>
      <c r="U90" s="1028">
        <v>21</v>
      </c>
      <c r="V90" s="828"/>
      <c r="W90" s="829"/>
      <c r="X90" s="1012"/>
      <c r="Y90" s="1009">
        <f t="shared" si="1"/>
        <v>0</v>
      </c>
      <c r="Z90" s="599"/>
      <c r="AA90" s="599"/>
      <c r="AB90" s="599"/>
      <c r="AC90" s="599"/>
      <c r="AD90" s="599"/>
      <c r="AE90" s="599"/>
      <c r="AF90" s="599"/>
      <c r="AG90" s="599"/>
      <c r="AH90" s="599"/>
      <c r="AI90" s="649"/>
      <c r="AJ90" s="649"/>
      <c r="AK90" s="649"/>
      <c r="AL90" s="147"/>
    </row>
    <row r="91" spans="1:38">
      <c r="A91" s="1023"/>
      <c r="B91" s="542">
        <v>22</v>
      </c>
      <c r="C91" s="826"/>
      <c r="D91" s="827"/>
      <c r="E91" s="1012"/>
      <c r="F91" s="1008">
        <f t="shared" si="0"/>
        <v>0</v>
      </c>
      <c r="G91" s="1020"/>
      <c r="H91" s="1010"/>
      <c r="I91" s="1010"/>
      <c r="J91" s="1010"/>
      <c r="K91" s="1010"/>
      <c r="L91" s="1010"/>
      <c r="M91" s="1010"/>
      <c r="N91" s="1010"/>
      <c r="O91" s="1010"/>
      <c r="P91" s="1010"/>
      <c r="Q91" s="1010"/>
      <c r="R91" s="1010"/>
      <c r="S91" s="1013"/>
      <c r="T91" s="1023"/>
      <c r="U91" s="1028">
        <v>22</v>
      </c>
      <c r="V91" s="828"/>
      <c r="W91" s="829"/>
      <c r="X91" s="1012"/>
      <c r="Y91" s="1009">
        <f t="shared" si="1"/>
        <v>0</v>
      </c>
      <c r="Z91" s="599"/>
      <c r="AA91" s="599"/>
      <c r="AB91" s="599"/>
      <c r="AC91" s="599"/>
      <c r="AD91" s="599"/>
      <c r="AE91" s="599"/>
      <c r="AF91" s="599"/>
      <c r="AG91" s="599"/>
      <c r="AH91" s="599"/>
      <c r="AI91" s="649"/>
      <c r="AJ91" s="649"/>
      <c r="AK91" s="649"/>
      <c r="AL91" s="147"/>
    </row>
    <row r="92" spans="1:38">
      <c r="A92" s="1023"/>
      <c r="B92" s="542">
        <v>23</v>
      </c>
      <c r="C92" s="826"/>
      <c r="D92" s="827"/>
      <c r="E92" s="1012"/>
      <c r="F92" s="1008">
        <f t="shared" si="0"/>
        <v>0</v>
      </c>
      <c r="G92" s="1020"/>
      <c r="H92" s="1010"/>
      <c r="I92" s="1010"/>
      <c r="J92" s="1010"/>
      <c r="K92" s="1010"/>
      <c r="L92" s="1010"/>
      <c r="M92" s="1010"/>
      <c r="N92" s="1010"/>
      <c r="O92" s="1010"/>
      <c r="P92" s="1010"/>
      <c r="Q92" s="1010"/>
      <c r="R92" s="1010"/>
      <c r="S92" s="1013"/>
      <c r="T92" s="1023"/>
      <c r="U92" s="1028">
        <v>23</v>
      </c>
      <c r="V92" s="828"/>
      <c r="W92" s="829"/>
      <c r="X92" s="1012"/>
      <c r="Y92" s="1009">
        <f t="shared" si="1"/>
        <v>0</v>
      </c>
      <c r="Z92" s="599"/>
      <c r="AA92" s="599"/>
      <c r="AB92" s="599"/>
      <c r="AC92" s="599"/>
      <c r="AD92" s="599"/>
      <c r="AE92" s="599"/>
      <c r="AF92" s="599"/>
      <c r="AG92" s="599"/>
      <c r="AH92" s="599"/>
      <c r="AI92" s="649"/>
      <c r="AJ92" s="649"/>
      <c r="AK92" s="649"/>
      <c r="AL92" s="147"/>
    </row>
    <row r="93" spans="1:38">
      <c r="A93" s="1023"/>
      <c r="B93" s="542">
        <v>24</v>
      </c>
      <c r="C93" s="826"/>
      <c r="D93" s="827"/>
      <c r="E93" s="1012"/>
      <c r="F93" s="1008">
        <f t="shared" si="0"/>
        <v>0</v>
      </c>
      <c r="G93" s="1020"/>
      <c r="H93" s="1010"/>
      <c r="I93" s="1010"/>
      <c r="J93" s="1010"/>
      <c r="K93" s="1010"/>
      <c r="L93" s="1010"/>
      <c r="M93" s="1010"/>
      <c r="N93" s="1010"/>
      <c r="O93" s="1010"/>
      <c r="P93" s="1010"/>
      <c r="Q93" s="1010"/>
      <c r="R93" s="1010"/>
      <c r="S93" s="1013"/>
      <c r="T93" s="1023"/>
      <c r="U93" s="1028">
        <v>24</v>
      </c>
      <c r="V93" s="828"/>
      <c r="W93" s="829"/>
      <c r="X93" s="1012"/>
      <c r="Y93" s="1009">
        <f t="shared" si="1"/>
        <v>0</v>
      </c>
      <c r="Z93" s="599"/>
      <c r="AA93" s="599"/>
      <c r="AB93" s="599"/>
      <c r="AC93" s="599"/>
      <c r="AD93" s="599"/>
      <c r="AE93" s="599"/>
      <c r="AF93" s="599"/>
      <c r="AG93" s="599"/>
      <c r="AH93" s="599"/>
      <c r="AI93" s="649"/>
      <c r="AJ93" s="649"/>
      <c r="AK93" s="649"/>
      <c r="AL93" s="147"/>
    </row>
    <row r="94" spans="1:38">
      <c r="A94" s="1023"/>
      <c r="B94" s="542">
        <v>25</v>
      </c>
      <c r="C94" s="826"/>
      <c r="D94" s="827"/>
      <c r="E94" s="1012"/>
      <c r="F94" s="1008">
        <f t="shared" si="0"/>
        <v>0</v>
      </c>
      <c r="G94" s="1020"/>
      <c r="H94" s="1010"/>
      <c r="I94" s="1010"/>
      <c r="J94" s="1010"/>
      <c r="K94" s="1010"/>
      <c r="L94" s="1010"/>
      <c r="M94" s="1010"/>
      <c r="N94" s="1010"/>
      <c r="O94" s="1010"/>
      <c r="P94" s="1010"/>
      <c r="Q94" s="1010"/>
      <c r="R94" s="1010"/>
      <c r="S94" s="1013"/>
      <c r="T94" s="1023"/>
      <c r="U94" s="1028">
        <v>25</v>
      </c>
      <c r="V94" s="828"/>
      <c r="W94" s="829"/>
      <c r="X94" s="1012"/>
      <c r="Y94" s="1009">
        <f t="shared" si="1"/>
        <v>0</v>
      </c>
      <c r="Z94" s="599"/>
      <c r="AA94" s="599"/>
      <c r="AB94" s="599"/>
      <c r="AC94" s="599"/>
      <c r="AD94" s="599"/>
      <c r="AE94" s="599"/>
      <c r="AF94" s="599"/>
      <c r="AG94" s="599"/>
      <c r="AH94" s="599"/>
      <c r="AI94" s="649"/>
      <c r="AJ94" s="649"/>
      <c r="AK94" s="649"/>
      <c r="AL94" s="147"/>
    </row>
    <row r="95" spans="1:38">
      <c r="A95" s="1023"/>
      <c r="B95" s="542">
        <v>26</v>
      </c>
      <c r="C95" s="826"/>
      <c r="D95" s="827"/>
      <c r="E95" s="1012"/>
      <c r="F95" s="1008">
        <f t="shared" si="0"/>
        <v>0</v>
      </c>
      <c r="G95" s="1020"/>
      <c r="H95" s="1010"/>
      <c r="I95" s="1010"/>
      <c r="J95" s="1010"/>
      <c r="K95" s="1010"/>
      <c r="L95" s="1010"/>
      <c r="M95" s="1010"/>
      <c r="N95" s="1010"/>
      <c r="O95" s="1010"/>
      <c r="P95" s="1010"/>
      <c r="Q95" s="1010"/>
      <c r="R95" s="1010"/>
      <c r="S95" s="1013"/>
      <c r="T95" s="1023"/>
      <c r="U95" s="1028">
        <v>26</v>
      </c>
      <c r="V95" s="828"/>
      <c r="W95" s="829"/>
      <c r="X95" s="1012"/>
      <c r="Y95" s="1009">
        <f t="shared" si="1"/>
        <v>0</v>
      </c>
      <c r="Z95" s="599"/>
      <c r="AA95" s="599"/>
      <c r="AB95" s="599"/>
      <c r="AC95" s="599"/>
      <c r="AD95" s="599"/>
      <c r="AE95" s="599"/>
      <c r="AF95" s="599"/>
      <c r="AG95" s="599"/>
      <c r="AH95" s="599"/>
      <c r="AI95" s="649"/>
      <c r="AJ95" s="649"/>
      <c r="AK95" s="649"/>
      <c r="AL95" s="147"/>
    </row>
    <row r="96" spans="1:38">
      <c r="A96" s="1023"/>
      <c r="B96" s="542">
        <v>27</v>
      </c>
      <c r="C96" s="826"/>
      <c r="D96" s="827"/>
      <c r="E96" s="1012"/>
      <c r="F96" s="1008">
        <f t="shared" si="0"/>
        <v>0</v>
      </c>
      <c r="G96" s="1020"/>
      <c r="H96" s="1010"/>
      <c r="I96" s="1010"/>
      <c r="J96" s="1010"/>
      <c r="K96" s="1010"/>
      <c r="L96" s="1010"/>
      <c r="M96" s="1010"/>
      <c r="N96" s="1010"/>
      <c r="O96" s="1010"/>
      <c r="P96" s="1010"/>
      <c r="Q96" s="1010"/>
      <c r="R96" s="1010"/>
      <c r="S96" s="1013"/>
      <c r="T96" s="1023"/>
      <c r="U96" s="1028">
        <v>27</v>
      </c>
      <c r="V96" s="828"/>
      <c r="W96" s="829"/>
      <c r="X96" s="1012"/>
      <c r="Y96" s="1009">
        <f t="shared" si="1"/>
        <v>0</v>
      </c>
      <c r="Z96" s="599"/>
      <c r="AA96" s="599"/>
      <c r="AB96" s="599"/>
      <c r="AC96" s="599"/>
      <c r="AD96" s="599"/>
      <c r="AE96" s="599"/>
      <c r="AF96" s="599"/>
      <c r="AG96" s="599"/>
      <c r="AH96" s="599"/>
      <c r="AI96" s="649"/>
      <c r="AJ96" s="649"/>
      <c r="AK96" s="649"/>
      <c r="AL96" s="147"/>
    </row>
    <row r="97" spans="1:38">
      <c r="A97" s="1023"/>
      <c r="B97" s="542">
        <v>28</v>
      </c>
      <c r="C97" s="826"/>
      <c r="D97" s="827"/>
      <c r="E97" s="1012"/>
      <c r="F97" s="1008">
        <f t="shared" si="0"/>
        <v>0</v>
      </c>
      <c r="G97" s="1020"/>
      <c r="H97" s="1010"/>
      <c r="I97" s="1010"/>
      <c r="J97" s="1010"/>
      <c r="K97" s="1010"/>
      <c r="L97" s="1010"/>
      <c r="M97" s="1010"/>
      <c r="N97" s="1010"/>
      <c r="O97" s="1010"/>
      <c r="P97" s="1010"/>
      <c r="Q97" s="1010"/>
      <c r="R97" s="1010"/>
      <c r="S97" s="1013"/>
      <c r="T97" s="1023"/>
      <c r="U97" s="1028">
        <v>28</v>
      </c>
      <c r="V97" s="828"/>
      <c r="W97" s="829"/>
      <c r="X97" s="1012"/>
      <c r="Y97" s="1009">
        <f t="shared" si="1"/>
        <v>0</v>
      </c>
      <c r="Z97" s="599"/>
      <c r="AA97" s="599"/>
      <c r="AB97" s="599"/>
      <c r="AC97" s="599"/>
      <c r="AD97" s="599"/>
      <c r="AE97" s="599"/>
      <c r="AF97" s="599"/>
      <c r="AG97" s="599"/>
      <c r="AH97" s="599"/>
      <c r="AI97" s="649"/>
      <c r="AJ97" s="649"/>
      <c r="AK97" s="649"/>
      <c r="AL97" s="147"/>
    </row>
    <row r="98" spans="1:38">
      <c r="A98" s="1023"/>
      <c r="B98" s="542">
        <v>29</v>
      </c>
      <c r="C98" s="826"/>
      <c r="D98" s="827"/>
      <c r="E98" s="1012"/>
      <c r="F98" s="1008">
        <f t="shared" si="0"/>
        <v>0</v>
      </c>
      <c r="G98" s="1020"/>
      <c r="H98" s="1010"/>
      <c r="I98" s="1010"/>
      <c r="J98" s="1010"/>
      <c r="K98" s="1010"/>
      <c r="L98" s="1010"/>
      <c r="M98" s="1010"/>
      <c r="N98" s="1010"/>
      <c r="O98" s="1010"/>
      <c r="P98" s="1010"/>
      <c r="Q98" s="1010"/>
      <c r="R98" s="1010"/>
      <c r="S98" s="1013"/>
      <c r="T98" s="1023"/>
      <c r="U98" s="1028">
        <v>29</v>
      </c>
      <c r="V98" s="828"/>
      <c r="W98" s="829"/>
      <c r="X98" s="1012"/>
      <c r="Y98" s="1009">
        <f t="shared" si="1"/>
        <v>0</v>
      </c>
      <c r="Z98" s="599"/>
      <c r="AA98" s="599"/>
      <c r="AB98" s="599"/>
      <c r="AC98" s="599"/>
      <c r="AD98" s="599"/>
      <c r="AE98" s="599"/>
      <c r="AF98" s="599"/>
      <c r="AG98" s="599"/>
      <c r="AH98" s="599"/>
      <c r="AI98" s="649"/>
      <c r="AJ98" s="649"/>
      <c r="AK98" s="649"/>
      <c r="AL98" s="147"/>
    </row>
    <row r="99" spans="1:38">
      <c r="A99" s="1023"/>
      <c r="B99" s="542">
        <v>30</v>
      </c>
      <c r="C99" s="826"/>
      <c r="D99" s="827"/>
      <c r="E99" s="1012"/>
      <c r="F99" s="1008">
        <f t="shared" si="0"/>
        <v>0</v>
      </c>
      <c r="G99" s="1020"/>
      <c r="H99" s="1020"/>
      <c r="I99" s="1020"/>
      <c r="J99" s="1020"/>
      <c r="K99" s="1020"/>
      <c r="L99" s="1020"/>
      <c r="M99" s="1020"/>
      <c r="N99" s="1020"/>
      <c r="O99" s="1020"/>
      <c r="P99" s="1020"/>
      <c r="Q99" s="1020"/>
      <c r="R99" s="1012"/>
      <c r="S99" s="1013"/>
      <c r="T99" s="1023"/>
      <c r="U99" s="1028">
        <v>30</v>
      </c>
      <c r="V99" s="828"/>
      <c r="W99" s="829"/>
      <c r="X99" s="1012"/>
      <c r="Y99" s="1009">
        <f t="shared" si="1"/>
        <v>0</v>
      </c>
      <c r="Z99" s="599"/>
      <c r="AA99" s="599"/>
      <c r="AB99" s="599"/>
      <c r="AC99" s="599"/>
      <c r="AD99" s="599"/>
      <c r="AE99" s="599"/>
      <c r="AF99" s="599"/>
      <c r="AG99" s="599"/>
      <c r="AH99" s="599"/>
      <c r="AI99" s="649"/>
      <c r="AJ99" s="649"/>
      <c r="AK99" s="649"/>
      <c r="AL99" s="147"/>
    </row>
    <row r="100" spans="1:38">
      <c r="A100" s="1023"/>
      <c r="B100" s="542">
        <v>31</v>
      </c>
      <c r="C100" s="826"/>
      <c r="D100" s="827"/>
      <c r="E100" s="1012"/>
      <c r="F100" s="1008">
        <f t="shared" si="0"/>
        <v>0</v>
      </c>
      <c r="G100" s="1020"/>
      <c r="H100" s="1020"/>
      <c r="I100" s="1020"/>
      <c r="J100" s="1020"/>
      <c r="K100" s="1020"/>
      <c r="L100" s="1020"/>
      <c r="M100" s="1020"/>
      <c r="N100" s="1020"/>
      <c r="O100" s="1020"/>
      <c r="P100" s="1020"/>
      <c r="Q100" s="1020"/>
      <c r="R100" s="1012"/>
      <c r="S100" s="1013"/>
      <c r="T100" s="1023"/>
      <c r="U100" s="1028">
        <v>31</v>
      </c>
      <c r="V100" s="828"/>
      <c r="W100" s="829"/>
      <c r="X100" s="1012"/>
      <c r="Y100" s="1009">
        <f t="shared" si="1"/>
        <v>0</v>
      </c>
      <c r="Z100" s="599"/>
      <c r="AA100" s="599"/>
      <c r="AB100" s="599"/>
      <c r="AC100" s="599"/>
      <c r="AD100" s="599"/>
      <c r="AE100" s="599"/>
      <c r="AF100" s="599"/>
      <c r="AG100" s="599"/>
      <c r="AH100" s="599"/>
      <c r="AI100" s="649"/>
      <c r="AJ100" s="649"/>
      <c r="AK100" s="649"/>
      <c r="AL100" s="147"/>
    </row>
    <row r="101" spans="1:38">
      <c r="A101" s="1023"/>
      <c r="B101" s="542">
        <v>32</v>
      </c>
      <c r="C101" s="826"/>
      <c r="D101" s="827"/>
      <c r="E101" s="1012"/>
      <c r="F101" s="1008">
        <f t="shared" si="0"/>
        <v>0</v>
      </c>
      <c r="G101" s="1020"/>
      <c r="H101" s="1020"/>
      <c r="I101" s="1020"/>
      <c r="J101" s="1020"/>
      <c r="K101" s="1020"/>
      <c r="L101" s="1020"/>
      <c r="M101" s="1020"/>
      <c r="N101" s="1020"/>
      <c r="O101" s="1020"/>
      <c r="P101" s="1020"/>
      <c r="Q101" s="1020"/>
      <c r="R101" s="1012"/>
      <c r="S101" s="1013"/>
      <c r="T101" s="1023"/>
      <c r="U101" s="1028">
        <v>32</v>
      </c>
      <c r="V101" s="828"/>
      <c r="W101" s="829"/>
      <c r="X101" s="1012"/>
      <c r="Y101" s="1009">
        <f t="shared" si="1"/>
        <v>0</v>
      </c>
      <c r="Z101" s="599"/>
      <c r="AA101" s="599"/>
      <c r="AB101" s="599"/>
      <c r="AC101" s="599"/>
      <c r="AD101" s="599"/>
      <c r="AE101" s="599"/>
      <c r="AF101" s="599"/>
      <c r="AG101" s="599"/>
      <c r="AH101" s="599"/>
      <c r="AI101" s="649"/>
      <c r="AJ101" s="649"/>
      <c r="AK101" s="649"/>
      <c r="AL101" s="147"/>
    </row>
    <row r="102" spans="1:38">
      <c r="A102" s="1023"/>
      <c r="B102" s="542">
        <v>33</v>
      </c>
      <c r="C102" s="826"/>
      <c r="D102" s="827"/>
      <c r="E102" s="1012"/>
      <c r="F102" s="1008">
        <f t="shared" si="0"/>
        <v>0</v>
      </c>
      <c r="G102" s="1020"/>
      <c r="H102" s="1020"/>
      <c r="I102" s="1020"/>
      <c r="J102" s="1020"/>
      <c r="K102" s="1020"/>
      <c r="L102" s="1020"/>
      <c r="M102" s="1020"/>
      <c r="N102" s="1020"/>
      <c r="O102" s="1020"/>
      <c r="P102" s="1020"/>
      <c r="Q102" s="1020"/>
      <c r="R102" s="1012"/>
      <c r="S102" s="1013"/>
      <c r="T102" s="1023"/>
      <c r="U102" s="1028">
        <v>33</v>
      </c>
      <c r="V102" s="828"/>
      <c r="W102" s="829"/>
      <c r="X102" s="1012"/>
      <c r="Y102" s="1009">
        <f t="shared" si="1"/>
        <v>0</v>
      </c>
      <c r="Z102" s="599"/>
      <c r="AA102" s="599"/>
      <c r="AB102" s="599"/>
      <c r="AC102" s="599"/>
      <c r="AD102" s="599"/>
      <c r="AE102" s="599"/>
      <c r="AF102" s="599"/>
      <c r="AG102" s="599"/>
      <c r="AH102" s="599"/>
      <c r="AI102" s="649"/>
      <c r="AJ102" s="649"/>
      <c r="AK102" s="649"/>
      <c r="AL102" s="147"/>
    </row>
    <row r="103" spans="1:38">
      <c r="A103" s="1023"/>
      <c r="B103" s="542">
        <v>34</v>
      </c>
      <c r="C103" s="826"/>
      <c r="D103" s="827"/>
      <c r="E103" s="1012"/>
      <c r="F103" s="1008">
        <f t="shared" si="0"/>
        <v>0</v>
      </c>
      <c r="G103" s="1020"/>
      <c r="H103" s="1020"/>
      <c r="I103" s="1020"/>
      <c r="J103" s="1020"/>
      <c r="K103" s="1020"/>
      <c r="L103" s="1020"/>
      <c r="M103" s="1020"/>
      <c r="N103" s="1020"/>
      <c r="O103" s="1020"/>
      <c r="P103" s="1020"/>
      <c r="Q103" s="1020"/>
      <c r="R103" s="1012"/>
      <c r="S103" s="1013"/>
      <c r="T103" s="1023"/>
      <c r="U103" s="1028">
        <v>34</v>
      </c>
      <c r="V103" s="828"/>
      <c r="W103" s="829"/>
      <c r="X103" s="1012"/>
      <c r="Y103" s="1009">
        <f t="shared" si="1"/>
        <v>0</v>
      </c>
      <c r="Z103" s="599"/>
      <c r="AA103" s="599"/>
      <c r="AB103" s="599"/>
      <c r="AC103" s="599"/>
      <c r="AD103" s="599"/>
      <c r="AE103" s="599"/>
      <c r="AF103" s="599"/>
      <c r="AG103" s="599"/>
      <c r="AH103" s="599"/>
      <c r="AI103" s="649"/>
      <c r="AJ103" s="649"/>
      <c r="AK103" s="649"/>
      <c r="AL103" s="147"/>
    </row>
    <row r="104" spans="1:38">
      <c r="A104" s="1023"/>
      <c r="B104" s="542">
        <v>35</v>
      </c>
      <c r="C104" s="826"/>
      <c r="D104" s="827"/>
      <c r="E104" s="1012"/>
      <c r="F104" s="1008">
        <f t="shared" si="0"/>
        <v>0</v>
      </c>
      <c r="G104" s="1020"/>
      <c r="H104" s="1020"/>
      <c r="I104" s="1020"/>
      <c r="J104" s="1020"/>
      <c r="K104" s="1020"/>
      <c r="L104" s="1020"/>
      <c r="M104" s="1020"/>
      <c r="N104" s="1020"/>
      <c r="O104" s="1020"/>
      <c r="P104" s="1020"/>
      <c r="Q104" s="1020"/>
      <c r="R104" s="1012"/>
      <c r="S104" s="1013"/>
      <c r="T104" s="1023"/>
      <c r="U104" s="1028">
        <v>35</v>
      </c>
      <c r="V104" s="828"/>
      <c r="W104" s="829"/>
      <c r="X104" s="1012"/>
      <c r="Y104" s="1009">
        <f t="shared" si="1"/>
        <v>0</v>
      </c>
      <c r="Z104" s="599"/>
      <c r="AA104" s="599"/>
      <c r="AB104" s="599"/>
      <c r="AC104" s="599"/>
      <c r="AD104" s="599"/>
      <c r="AE104" s="599"/>
      <c r="AF104" s="599"/>
      <c r="AG104" s="599"/>
      <c r="AH104" s="599"/>
      <c r="AI104" s="649"/>
      <c r="AJ104" s="649"/>
      <c r="AK104" s="649"/>
      <c r="AL104" s="147"/>
    </row>
    <row r="105" spans="1:38">
      <c r="A105" s="1023"/>
      <c r="B105" s="542">
        <v>36</v>
      </c>
      <c r="C105" s="826"/>
      <c r="D105" s="827"/>
      <c r="E105" s="1012"/>
      <c r="F105" s="1008">
        <f t="shared" si="0"/>
        <v>0</v>
      </c>
      <c r="G105" s="1020"/>
      <c r="H105" s="1020"/>
      <c r="I105" s="1020"/>
      <c r="J105" s="1020"/>
      <c r="K105" s="1020"/>
      <c r="L105" s="1020"/>
      <c r="M105" s="1020"/>
      <c r="N105" s="1020"/>
      <c r="O105" s="1020"/>
      <c r="P105" s="1020"/>
      <c r="Q105" s="1020"/>
      <c r="R105" s="1012"/>
      <c r="S105" s="1013"/>
      <c r="T105" s="1023"/>
      <c r="U105" s="1028">
        <v>36</v>
      </c>
      <c r="V105" s="828"/>
      <c r="W105" s="829"/>
      <c r="X105" s="1012"/>
      <c r="Y105" s="1009">
        <f t="shared" si="1"/>
        <v>0</v>
      </c>
      <c r="Z105" s="599"/>
      <c r="AA105" s="599"/>
      <c r="AB105" s="599"/>
      <c r="AC105" s="599"/>
      <c r="AD105" s="599"/>
      <c r="AE105" s="599"/>
      <c r="AF105" s="599"/>
      <c r="AG105" s="599"/>
      <c r="AH105" s="599"/>
      <c r="AI105" s="649"/>
      <c r="AJ105" s="649"/>
      <c r="AK105" s="649"/>
      <c r="AL105" s="147"/>
    </row>
    <row r="106" spans="1:38">
      <c r="A106" s="1023"/>
      <c r="B106" s="542">
        <v>37</v>
      </c>
      <c r="C106" s="826"/>
      <c r="D106" s="827"/>
      <c r="E106" s="1012"/>
      <c r="F106" s="1008">
        <f t="shared" si="0"/>
        <v>0</v>
      </c>
      <c r="G106" s="1020"/>
      <c r="H106" s="1020"/>
      <c r="I106" s="1020"/>
      <c r="J106" s="1020"/>
      <c r="K106" s="1020"/>
      <c r="L106" s="1020"/>
      <c r="M106" s="1020"/>
      <c r="N106" s="1020"/>
      <c r="O106" s="1020"/>
      <c r="P106" s="1020"/>
      <c r="Q106" s="1020"/>
      <c r="R106" s="1012"/>
      <c r="S106" s="1013"/>
      <c r="T106" s="1023"/>
      <c r="U106" s="1028">
        <v>37</v>
      </c>
      <c r="V106" s="828"/>
      <c r="W106" s="829"/>
      <c r="X106" s="1012"/>
      <c r="Y106" s="1009">
        <f t="shared" si="1"/>
        <v>0</v>
      </c>
      <c r="Z106" s="599"/>
      <c r="AA106" s="599"/>
      <c r="AB106" s="599"/>
      <c r="AC106" s="599"/>
      <c r="AD106" s="599"/>
      <c r="AE106" s="599"/>
      <c r="AF106" s="599"/>
      <c r="AG106" s="599"/>
      <c r="AH106" s="599"/>
      <c r="AI106" s="649"/>
      <c r="AJ106" s="649"/>
      <c r="AK106" s="649"/>
      <c r="AL106" s="147"/>
    </row>
    <row r="107" spans="1:38">
      <c r="A107" s="1023"/>
      <c r="B107" s="542">
        <v>38</v>
      </c>
      <c r="C107" s="826"/>
      <c r="D107" s="827"/>
      <c r="E107" s="1012"/>
      <c r="F107" s="1008">
        <f t="shared" si="0"/>
        <v>0</v>
      </c>
      <c r="G107" s="1020"/>
      <c r="H107" s="1020"/>
      <c r="I107" s="1020"/>
      <c r="J107" s="1020"/>
      <c r="K107" s="1020"/>
      <c r="L107" s="1020"/>
      <c r="M107" s="1020"/>
      <c r="N107" s="1020"/>
      <c r="O107" s="1020"/>
      <c r="P107" s="1020"/>
      <c r="Q107" s="1020"/>
      <c r="R107" s="1012"/>
      <c r="S107" s="1013"/>
      <c r="T107" s="1023"/>
      <c r="U107" s="1028">
        <v>38</v>
      </c>
      <c r="V107" s="828"/>
      <c r="W107" s="829"/>
      <c r="X107" s="1012"/>
      <c r="Y107" s="1009">
        <f t="shared" si="1"/>
        <v>0</v>
      </c>
      <c r="Z107" s="599"/>
      <c r="AA107" s="599"/>
      <c r="AB107" s="599"/>
      <c r="AC107" s="599"/>
      <c r="AD107" s="599"/>
      <c r="AE107" s="599"/>
      <c r="AF107" s="599"/>
      <c r="AG107" s="599"/>
      <c r="AH107" s="599"/>
      <c r="AI107" s="649"/>
      <c r="AJ107" s="649"/>
      <c r="AK107" s="649"/>
      <c r="AL107" s="147"/>
    </row>
    <row r="108" spans="1:38">
      <c r="A108" s="1023"/>
      <c r="B108" s="542">
        <v>39</v>
      </c>
      <c r="C108" s="826"/>
      <c r="D108" s="827"/>
      <c r="E108" s="1012"/>
      <c r="F108" s="1008">
        <f t="shared" si="0"/>
        <v>0</v>
      </c>
      <c r="G108" s="1020"/>
      <c r="H108" s="1020"/>
      <c r="I108" s="1020"/>
      <c r="J108" s="1020"/>
      <c r="K108" s="1020"/>
      <c r="L108" s="1020"/>
      <c r="M108" s="1020"/>
      <c r="N108" s="1020"/>
      <c r="O108" s="1020"/>
      <c r="P108" s="1020"/>
      <c r="Q108" s="1020"/>
      <c r="R108" s="1012"/>
      <c r="S108" s="1013"/>
      <c r="T108" s="1023"/>
      <c r="U108" s="1028">
        <v>39</v>
      </c>
      <c r="V108" s="828"/>
      <c r="W108" s="829"/>
      <c r="X108" s="1012"/>
      <c r="Y108" s="1009">
        <f t="shared" si="1"/>
        <v>0</v>
      </c>
      <c r="Z108" s="599"/>
      <c r="AA108" s="599"/>
      <c r="AB108" s="599"/>
      <c r="AC108" s="599"/>
      <c r="AD108" s="599"/>
      <c r="AE108" s="599"/>
      <c r="AF108" s="599"/>
      <c r="AG108" s="599"/>
      <c r="AH108" s="599"/>
      <c r="AI108" s="649"/>
      <c r="AJ108" s="649"/>
      <c r="AK108" s="649"/>
      <c r="AL108" s="147"/>
    </row>
    <row r="109" spans="1:38">
      <c r="A109" s="1023"/>
      <c r="B109" s="542">
        <v>40</v>
      </c>
      <c r="C109" s="826"/>
      <c r="D109" s="827"/>
      <c r="E109" s="1012"/>
      <c r="F109" s="1008">
        <f t="shared" si="0"/>
        <v>0</v>
      </c>
      <c r="G109" s="1020"/>
      <c r="H109" s="1020"/>
      <c r="I109" s="1020"/>
      <c r="J109" s="1020"/>
      <c r="K109" s="1020"/>
      <c r="L109" s="1020"/>
      <c r="M109" s="1020"/>
      <c r="N109" s="1020"/>
      <c r="O109" s="1020"/>
      <c r="P109" s="1020"/>
      <c r="Q109" s="1020"/>
      <c r="R109" s="1012"/>
      <c r="S109" s="1013"/>
      <c r="T109" s="1023"/>
      <c r="U109" s="1028">
        <v>40</v>
      </c>
      <c r="V109" s="828"/>
      <c r="W109" s="829"/>
      <c r="X109" s="1012"/>
      <c r="Y109" s="1009">
        <f t="shared" si="1"/>
        <v>0</v>
      </c>
      <c r="Z109" s="599"/>
      <c r="AA109" s="599"/>
      <c r="AB109" s="599"/>
      <c r="AC109" s="599"/>
      <c r="AD109" s="599"/>
      <c r="AE109" s="599"/>
      <c r="AF109" s="599"/>
      <c r="AG109" s="599"/>
      <c r="AH109" s="599"/>
      <c r="AI109" s="649"/>
      <c r="AJ109" s="649"/>
      <c r="AK109" s="649"/>
      <c r="AL109" s="147"/>
    </row>
    <row r="110" spans="1:38">
      <c r="A110" s="1023"/>
      <c r="B110" s="542">
        <v>41</v>
      </c>
      <c r="C110" s="826"/>
      <c r="D110" s="827"/>
      <c r="E110" s="1012"/>
      <c r="F110" s="1008">
        <f t="shared" si="0"/>
        <v>0</v>
      </c>
      <c r="G110" s="1020"/>
      <c r="H110" s="1020"/>
      <c r="I110" s="1020"/>
      <c r="J110" s="1020"/>
      <c r="K110" s="1020"/>
      <c r="L110" s="1020"/>
      <c r="M110" s="1020"/>
      <c r="N110" s="1020"/>
      <c r="O110" s="1020"/>
      <c r="P110" s="1020"/>
      <c r="Q110" s="1020"/>
      <c r="R110" s="1012"/>
      <c r="S110" s="1013"/>
      <c r="T110" s="1023"/>
      <c r="U110" s="1028">
        <v>41</v>
      </c>
      <c r="V110" s="828"/>
      <c r="W110" s="829"/>
      <c r="X110" s="1012"/>
      <c r="Y110" s="1009">
        <f t="shared" si="1"/>
        <v>0</v>
      </c>
      <c r="Z110" s="599"/>
      <c r="AA110" s="599"/>
      <c r="AB110" s="599"/>
      <c r="AC110" s="599"/>
      <c r="AD110" s="599"/>
      <c r="AE110" s="599"/>
      <c r="AF110" s="599"/>
      <c r="AG110" s="599"/>
      <c r="AH110" s="599"/>
      <c r="AI110" s="649"/>
      <c r="AJ110" s="649"/>
      <c r="AK110" s="649"/>
      <c r="AL110" s="147"/>
    </row>
    <row r="111" spans="1:38">
      <c r="A111" s="1023"/>
      <c r="B111" s="542">
        <v>42</v>
      </c>
      <c r="C111" s="826"/>
      <c r="D111" s="827"/>
      <c r="E111" s="1012"/>
      <c r="F111" s="1008">
        <f t="shared" si="0"/>
        <v>0</v>
      </c>
      <c r="G111" s="1020"/>
      <c r="H111" s="1020"/>
      <c r="I111" s="1020"/>
      <c r="J111" s="1020"/>
      <c r="K111" s="1020"/>
      <c r="L111" s="1020"/>
      <c r="M111" s="1020"/>
      <c r="N111" s="1020"/>
      <c r="O111" s="1020"/>
      <c r="P111" s="1020"/>
      <c r="Q111" s="1020"/>
      <c r="R111" s="1012"/>
      <c r="S111" s="1013"/>
      <c r="T111" s="1023"/>
      <c r="U111" s="1028">
        <v>42</v>
      </c>
      <c r="V111" s="828"/>
      <c r="W111" s="829"/>
      <c r="X111" s="1012"/>
      <c r="Y111" s="1009">
        <f t="shared" si="1"/>
        <v>0</v>
      </c>
      <c r="Z111" s="599"/>
      <c r="AA111" s="599"/>
      <c r="AB111" s="599"/>
      <c r="AC111" s="599"/>
      <c r="AD111" s="599"/>
      <c r="AE111" s="599"/>
      <c r="AF111" s="599"/>
      <c r="AG111" s="599"/>
      <c r="AH111" s="599"/>
      <c r="AI111" s="649"/>
      <c r="AJ111" s="649"/>
      <c r="AK111" s="649"/>
      <c r="AL111" s="147"/>
    </row>
    <row r="112" spans="1:38">
      <c r="A112" s="1023"/>
      <c r="B112" s="542">
        <v>43</v>
      </c>
      <c r="C112" s="826"/>
      <c r="D112" s="827"/>
      <c r="E112" s="1012"/>
      <c r="F112" s="1008">
        <f t="shared" si="0"/>
        <v>0</v>
      </c>
      <c r="G112" s="1020"/>
      <c r="H112" s="1020"/>
      <c r="I112" s="1020"/>
      <c r="J112" s="1020"/>
      <c r="K112" s="1020"/>
      <c r="L112" s="1020"/>
      <c r="M112" s="1020"/>
      <c r="N112" s="1020"/>
      <c r="O112" s="1020"/>
      <c r="P112" s="1020"/>
      <c r="Q112" s="1020"/>
      <c r="R112" s="1012"/>
      <c r="S112" s="1013"/>
      <c r="T112" s="1023"/>
      <c r="U112" s="1028">
        <v>43</v>
      </c>
      <c r="V112" s="828"/>
      <c r="W112" s="829"/>
      <c r="X112" s="1012"/>
      <c r="Y112" s="1009">
        <f t="shared" si="1"/>
        <v>0</v>
      </c>
      <c r="Z112" s="599"/>
      <c r="AA112" s="599"/>
      <c r="AB112" s="599"/>
      <c r="AC112" s="599"/>
      <c r="AD112" s="599"/>
      <c r="AE112" s="599"/>
      <c r="AF112" s="599"/>
      <c r="AG112" s="599"/>
      <c r="AH112" s="599"/>
      <c r="AI112" s="649"/>
      <c r="AJ112" s="649"/>
      <c r="AK112" s="649"/>
      <c r="AL112" s="147"/>
    </row>
    <row r="113" spans="1:38">
      <c r="A113" s="1023"/>
      <c r="B113" s="542">
        <v>44</v>
      </c>
      <c r="C113" s="826"/>
      <c r="D113" s="827"/>
      <c r="E113" s="1012"/>
      <c r="F113" s="1008">
        <f t="shared" si="0"/>
        <v>0</v>
      </c>
      <c r="G113" s="1020"/>
      <c r="H113" s="1020"/>
      <c r="I113" s="1020"/>
      <c r="J113" s="1020"/>
      <c r="K113" s="1020"/>
      <c r="L113" s="1020"/>
      <c r="M113" s="1020"/>
      <c r="N113" s="1020"/>
      <c r="O113" s="1020"/>
      <c r="P113" s="1020"/>
      <c r="Q113" s="1020"/>
      <c r="R113" s="1012"/>
      <c r="S113" s="1013"/>
      <c r="T113" s="1023"/>
      <c r="U113" s="1028">
        <v>44</v>
      </c>
      <c r="V113" s="828"/>
      <c r="W113" s="829"/>
      <c r="X113" s="1012"/>
      <c r="Y113" s="1009">
        <f t="shared" si="1"/>
        <v>0</v>
      </c>
      <c r="Z113" s="599"/>
      <c r="AA113" s="599"/>
      <c r="AB113" s="599"/>
      <c r="AC113" s="599"/>
      <c r="AD113" s="599"/>
      <c r="AE113" s="599"/>
      <c r="AF113" s="599"/>
      <c r="AG113" s="599"/>
      <c r="AH113" s="599"/>
      <c r="AI113" s="649"/>
      <c r="AJ113" s="649"/>
      <c r="AK113" s="649"/>
      <c r="AL113" s="147"/>
    </row>
    <row r="114" spans="1:38">
      <c r="A114" s="1023"/>
      <c r="B114" s="542">
        <v>45</v>
      </c>
      <c r="C114" s="826"/>
      <c r="D114" s="827"/>
      <c r="E114" s="1012"/>
      <c r="F114" s="1008">
        <f t="shared" si="0"/>
        <v>0</v>
      </c>
      <c r="G114" s="1020"/>
      <c r="H114" s="1020"/>
      <c r="I114" s="1020"/>
      <c r="J114" s="1020"/>
      <c r="K114" s="1020"/>
      <c r="L114" s="1020"/>
      <c r="M114" s="1020"/>
      <c r="N114" s="1020"/>
      <c r="O114" s="1020"/>
      <c r="P114" s="1020"/>
      <c r="Q114" s="1020"/>
      <c r="R114" s="1012"/>
      <c r="S114" s="1013"/>
      <c r="T114" s="1023"/>
      <c r="U114" s="1028">
        <v>45</v>
      </c>
      <c r="V114" s="828"/>
      <c r="W114" s="829"/>
      <c r="X114" s="1012"/>
      <c r="Y114" s="1009">
        <f t="shared" si="1"/>
        <v>0</v>
      </c>
      <c r="Z114" s="599"/>
      <c r="AA114" s="599"/>
      <c r="AB114" s="599"/>
      <c r="AC114" s="599"/>
      <c r="AD114" s="599"/>
      <c r="AE114" s="599"/>
      <c r="AF114" s="599"/>
      <c r="AG114" s="599"/>
      <c r="AH114" s="599"/>
      <c r="AI114" s="649"/>
      <c r="AJ114" s="649"/>
      <c r="AK114" s="649"/>
      <c r="AL114" s="147"/>
    </row>
    <row r="115" spans="1:38">
      <c r="A115" s="1023"/>
      <c r="B115" s="542">
        <v>46</v>
      </c>
      <c r="C115" s="826"/>
      <c r="D115" s="827"/>
      <c r="E115" s="1012"/>
      <c r="F115" s="1008">
        <f t="shared" si="0"/>
        <v>0</v>
      </c>
      <c r="G115" s="1020"/>
      <c r="H115" s="1020"/>
      <c r="I115" s="1020"/>
      <c r="J115" s="1020"/>
      <c r="K115" s="1020"/>
      <c r="L115" s="1020"/>
      <c r="M115" s="1020"/>
      <c r="N115" s="1020"/>
      <c r="O115" s="1020"/>
      <c r="P115" s="1020"/>
      <c r="Q115" s="1020"/>
      <c r="R115" s="1012"/>
      <c r="S115" s="1013"/>
      <c r="T115" s="1023"/>
      <c r="U115" s="1028">
        <v>46</v>
      </c>
      <c r="V115" s="828"/>
      <c r="W115" s="829"/>
      <c r="X115" s="1012"/>
      <c r="Y115" s="1009">
        <f t="shared" si="1"/>
        <v>0</v>
      </c>
      <c r="Z115" s="599"/>
      <c r="AA115" s="599"/>
      <c r="AB115" s="599"/>
      <c r="AC115" s="599"/>
      <c r="AD115" s="599"/>
      <c r="AE115" s="599"/>
      <c r="AF115" s="599"/>
      <c r="AG115" s="599"/>
      <c r="AH115" s="599"/>
      <c r="AI115" s="649"/>
      <c r="AJ115" s="649"/>
      <c r="AK115" s="649"/>
      <c r="AL115" s="147"/>
    </row>
    <row r="116" spans="1:38">
      <c r="A116" s="1023"/>
      <c r="B116" s="542">
        <v>47</v>
      </c>
      <c r="C116" s="826"/>
      <c r="D116" s="827"/>
      <c r="E116" s="1012"/>
      <c r="F116" s="1008">
        <f t="shared" si="0"/>
        <v>0</v>
      </c>
      <c r="G116" s="1020"/>
      <c r="H116" s="1020"/>
      <c r="I116" s="1020"/>
      <c r="J116" s="1020"/>
      <c r="K116" s="1020"/>
      <c r="L116" s="1020"/>
      <c r="M116" s="1020"/>
      <c r="N116" s="1020"/>
      <c r="O116" s="1020"/>
      <c r="P116" s="1020"/>
      <c r="Q116" s="1020"/>
      <c r="R116" s="1012"/>
      <c r="S116" s="1013"/>
      <c r="T116" s="1023"/>
      <c r="U116" s="1028">
        <v>47</v>
      </c>
      <c r="V116" s="828"/>
      <c r="W116" s="829"/>
      <c r="X116" s="1012"/>
      <c r="Y116" s="1009">
        <f t="shared" si="1"/>
        <v>0</v>
      </c>
      <c r="Z116" s="599"/>
      <c r="AA116" s="599"/>
      <c r="AB116" s="599"/>
      <c r="AC116" s="599"/>
      <c r="AD116" s="599"/>
      <c r="AE116" s="599"/>
      <c r="AF116" s="599"/>
      <c r="AG116" s="599"/>
      <c r="AH116" s="599"/>
      <c r="AI116" s="649"/>
      <c r="AJ116" s="649"/>
      <c r="AK116" s="649"/>
      <c r="AL116" s="147"/>
    </row>
    <row r="117" spans="1:38">
      <c r="A117" s="1023"/>
      <c r="B117" s="542">
        <v>48</v>
      </c>
      <c r="C117" s="826"/>
      <c r="D117" s="827"/>
      <c r="E117" s="1012"/>
      <c r="F117" s="1008">
        <f t="shared" si="0"/>
        <v>0</v>
      </c>
      <c r="G117" s="1020"/>
      <c r="H117" s="1020"/>
      <c r="I117" s="1020"/>
      <c r="J117" s="1020"/>
      <c r="K117" s="1020"/>
      <c r="L117" s="1020"/>
      <c r="M117" s="1020"/>
      <c r="N117" s="1020"/>
      <c r="O117" s="1020"/>
      <c r="P117" s="1020"/>
      <c r="Q117" s="1020"/>
      <c r="R117" s="1012"/>
      <c r="S117" s="1013"/>
      <c r="T117" s="1023"/>
      <c r="U117" s="1028">
        <v>48</v>
      </c>
      <c r="V117" s="828"/>
      <c r="W117" s="829"/>
      <c r="X117" s="1012"/>
      <c r="Y117" s="1009">
        <f t="shared" si="1"/>
        <v>0</v>
      </c>
      <c r="Z117" s="599"/>
      <c r="AA117" s="599"/>
      <c r="AB117" s="599"/>
      <c r="AC117" s="599"/>
      <c r="AD117" s="599"/>
      <c r="AE117" s="599"/>
      <c r="AF117" s="599"/>
      <c r="AG117" s="599"/>
      <c r="AH117" s="599"/>
      <c r="AI117" s="649"/>
      <c r="AJ117" s="649"/>
      <c r="AK117" s="649"/>
      <c r="AL117" s="147"/>
    </row>
    <row r="118" spans="1:38">
      <c r="A118" s="1023"/>
      <c r="B118" s="542">
        <v>49</v>
      </c>
      <c r="C118" s="826"/>
      <c r="D118" s="827"/>
      <c r="E118" s="1012"/>
      <c r="F118" s="1008">
        <f t="shared" si="0"/>
        <v>0</v>
      </c>
      <c r="G118" s="1020"/>
      <c r="H118" s="1020"/>
      <c r="I118" s="1020"/>
      <c r="J118" s="1020"/>
      <c r="K118" s="1020"/>
      <c r="L118" s="1020"/>
      <c r="M118" s="1020"/>
      <c r="N118" s="1020"/>
      <c r="O118" s="1020"/>
      <c r="P118" s="1020"/>
      <c r="Q118" s="1020"/>
      <c r="R118" s="1012"/>
      <c r="S118" s="1013"/>
      <c r="T118" s="1023"/>
      <c r="U118" s="1028">
        <v>49</v>
      </c>
      <c r="V118" s="828"/>
      <c r="W118" s="829"/>
      <c r="X118" s="1012"/>
      <c r="Y118" s="1009">
        <f t="shared" si="1"/>
        <v>0</v>
      </c>
      <c r="Z118" s="599"/>
      <c r="AA118" s="599"/>
      <c r="AB118" s="599"/>
      <c r="AC118" s="599"/>
      <c r="AD118" s="599"/>
      <c r="AE118" s="599"/>
      <c r="AF118" s="599"/>
      <c r="AG118" s="599"/>
      <c r="AH118" s="599"/>
      <c r="AI118" s="649"/>
      <c r="AJ118" s="649"/>
      <c r="AK118" s="649"/>
      <c r="AL118" s="147"/>
    </row>
    <row r="119" spans="1:38">
      <c r="A119" s="1023"/>
      <c r="B119" s="542">
        <v>50</v>
      </c>
      <c r="C119" s="826"/>
      <c r="D119" s="827"/>
      <c r="E119" s="1012"/>
      <c r="F119" s="1008">
        <f t="shared" si="0"/>
        <v>0</v>
      </c>
      <c r="G119" s="1020"/>
      <c r="H119" s="1020"/>
      <c r="I119" s="1020"/>
      <c r="J119" s="1020"/>
      <c r="K119" s="1020"/>
      <c r="L119" s="1020"/>
      <c r="M119" s="1020"/>
      <c r="N119" s="1020"/>
      <c r="O119" s="1020"/>
      <c r="P119" s="1020"/>
      <c r="Q119" s="1020"/>
      <c r="R119" s="1012"/>
      <c r="S119" s="1013"/>
      <c r="T119" s="1023"/>
      <c r="U119" s="1028">
        <v>50</v>
      </c>
      <c r="V119" s="828"/>
      <c r="W119" s="829"/>
      <c r="X119" s="1012"/>
      <c r="Y119" s="1009">
        <f t="shared" si="1"/>
        <v>0</v>
      </c>
      <c r="Z119" s="599"/>
      <c r="AA119" s="599"/>
      <c r="AB119" s="599"/>
      <c r="AC119" s="599"/>
      <c r="AD119" s="599"/>
      <c r="AE119" s="599"/>
      <c r="AF119" s="599"/>
      <c r="AG119" s="599"/>
      <c r="AH119" s="599"/>
      <c r="AI119" s="649"/>
      <c r="AJ119" s="649"/>
      <c r="AK119" s="649"/>
      <c r="AL119" s="147"/>
    </row>
    <row r="120" spans="1:38">
      <c r="A120" s="1023"/>
      <c r="B120" s="542">
        <v>51</v>
      </c>
      <c r="C120" s="826"/>
      <c r="D120" s="827"/>
      <c r="E120" s="1012"/>
      <c r="F120" s="1008">
        <f t="shared" si="0"/>
        <v>0</v>
      </c>
      <c r="G120" s="1020"/>
      <c r="H120" s="1020"/>
      <c r="I120" s="1020"/>
      <c r="J120" s="1020"/>
      <c r="K120" s="1020"/>
      <c r="L120" s="1020"/>
      <c r="M120" s="1020"/>
      <c r="N120" s="1020"/>
      <c r="O120" s="1020"/>
      <c r="P120" s="1020"/>
      <c r="Q120" s="1020"/>
      <c r="R120" s="1012"/>
      <c r="S120" s="1013"/>
      <c r="T120" s="1023"/>
      <c r="U120" s="1028">
        <v>51</v>
      </c>
      <c r="V120" s="828"/>
      <c r="W120" s="829"/>
      <c r="X120" s="1012"/>
      <c r="Y120" s="1009">
        <f t="shared" si="1"/>
        <v>0</v>
      </c>
      <c r="Z120" s="599"/>
      <c r="AA120" s="599"/>
      <c r="AB120" s="599"/>
      <c r="AC120" s="599"/>
      <c r="AD120" s="599"/>
      <c r="AE120" s="599"/>
      <c r="AF120" s="599"/>
      <c r="AG120" s="599"/>
      <c r="AH120" s="599"/>
      <c r="AI120" s="649"/>
      <c r="AJ120" s="649"/>
      <c r="AK120" s="649"/>
      <c r="AL120" s="147"/>
    </row>
    <row r="121" spans="1:38">
      <c r="A121" s="1023"/>
      <c r="B121" s="542">
        <v>52</v>
      </c>
      <c r="C121" s="826"/>
      <c r="D121" s="827"/>
      <c r="E121" s="1012"/>
      <c r="F121" s="1008">
        <f t="shared" si="0"/>
        <v>0</v>
      </c>
      <c r="G121" s="1020"/>
      <c r="H121" s="1020"/>
      <c r="I121" s="1020"/>
      <c r="J121" s="1020"/>
      <c r="K121" s="1020"/>
      <c r="L121" s="1020"/>
      <c r="M121" s="1020"/>
      <c r="N121" s="1020"/>
      <c r="O121" s="1020"/>
      <c r="P121" s="1020"/>
      <c r="Q121" s="1020"/>
      <c r="R121" s="1012"/>
      <c r="S121" s="1013"/>
      <c r="T121" s="1023"/>
      <c r="U121" s="1028">
        <v>52</v>
      </c>
      <c r="V121" s="828"/>
      <c r="W121" s="829"/>
      <c r="X121" s="1012"/>
      <c r="Y121" s="1009">
        <f t="shared" si="1"/>
        <v>0</v>
      </c>
      <c r="Z121" s="599"/>
      <c r="AA121" s="599"/>
      <c r="AB121" s="599"/>
      <c r="AC121" s="599"/>
      <c r="AD121" s="599"/>
      <c r="AE121" s="599"/>
      <c r="AF121" s="599"/>
      <c r="AG121" s="599"/>
      <c r="AH121" s="599"/>
      <c r="AI121" s="649"/>
      <c r="AJ121" s="649"/>
      <c r="AK121" s="649"/>
      <c r="AL121" s="147"/>
    </row>
    <row r="122" spans="1:38">
      <c r="A122" s="1023"/>
      <c r="B122" s="542">
        <v>53</v>
      </c>
      <c r="C122" s="826"/>
      <c r="D122" s="827"/>
      <c r="E122" s="1012"/>
      <c r="F122" s="1008">
        <f t="shared" si="0"/>
        <v>0</v>
      </c>
      <c r="G122" s="1020"/>
      <c r="H122" s="1020"/>
      <c r="I122" s="1020"/>
      <c r="J122" s="1020"/>
      <c r="K122" s="1020"/>
      <c r="L122" s="1020"/>
      <c r="M122" s="1020"/>
      <c r="N122" s="1020"/>
      <c r="O122" s="1020"/>
      <c r="P122" s="1020"/>
      <c r="Q122" s="1020"/>
      <c r="R122" s="1012"/>
      <c r="S122" s="1013"/>
      <c r="T122" s="1023"/>
      <c r="U122" s="1028">
        <v>53</v>
      </c>
      <c r="V122" s="828"/>
      <c r="W122" s="829"/>
      <c r="X122" s="1012"/>
      <c r="Y122" s="1009">
        <f t="shared" si="1"/>
        <v>0</v>
      </c>
      <c r="Z122" s="599"/>
      <c r="AA122" s="599"/>
      <c r="AB122" s="599"/>
      <c r="AC122" s="599"/>
      <c r="AD122" s="599"/>
      <c r="AE122" s="599"/>
      <c r="AF122" s="599"/>
      <c r="AG122" s="599"/>
      <c r="AH122" s="599"/>
      <c r="AI122" s="649"/>
      <c r="AJ122" s="649"/>
      <c r="AK122" s="649"/>
      <c r="AL122" s="147"/>
    </row>
    <row r="123" spans="1:38">
      <c r="A123" s="1023"/>
      <c r="B123" s="542">
        <v>54</v>
      </c>
      <c r="C123" s="826"/>
      <c r="D123" s="827"/>
      <c r="E123" s="1012"/>
      <c r="F123" s="1008">
        <f t="shared" si="0"/>
        <v>0</v>
      </c>
      <c r="G123" s="1020"/>
      <c r="H123" s="1020"/>
      <c r="I123" s="1020"/>
      <c r="J123" s="1020"/>
      <c r="K123" s="1020"/>
      <c r="L123" s="1020"/>
      <c r="M123" s="1020"/>
      <c r="N123" s="1020"/>
      <c r="O123" s="1020"/>
      <c r="P123" s="1020"/>
      <c r="Q123" s="1020"/>
      <c r="R123" s="1012"/>
      <c r="S123" s="1013"/>
      <c r="T123" s="1023"/>
      <c r="U123" s="1028">
        <v>54</v>
      </c>
      <c r="V123" s="828"/>
      <c r="W123" s="829"/>
      <c r="X123" s="1012"/>
      <c r="Y123" s="1009">
        <f t="shared" si="1"/>
        <v>0</v>
      </c>
      <c r="Z123" s="599"/>
      <c r="AA123" s="599"/>
      <c r="AB123" s="599"/>
      <c r="AC123" s="599"/>
      <c r="AD123" s="599"/>
      <c r="AE123" s="599"/>
      <c r="AF123" s="599"/>
      <c r="AG123" s="599"/>
      <c r="AH123" s="599"/>
      <c r="AI123" s="649"/>
      <c r="AJ123" s="649"/>
      <c r="AK123" s="649"/>
      <c r="AL123" s="147"/>
    </row>
    <row r="124" spans="1:38">
      <c r="A124" s="1023"/>
      <c r="B124" s="542">
        <v>55</v>
      </c>
      <c r="C124" s="826"/>
      <c r="D124" s="827"/>
      <c r="E124" s="1012"/>
      <c r="F124" s="1008">
        <f t="shared" si="0"/>
        <v>0</v>
      </c>
      <c r="G124" s="1020"/>
      <c r="H124" s="1020"/>
      <c r="I124" s="1020"/>
      <c r="J124" s="1020"/>
      <c r="K124" s="1020"/>
      <c r="L124" s="1020"/>
      <c r="M124" s="1020"/>
      <c r="N124" s="1020"/>
      <c r="O124" s="1020"/>
      <c r="P124" s="1020"/>
      <c r="Q124" s="1020"/>
      <c r="R124" s="1012"/>
      <c r="S124" s="1013"/>
      <c r="T124" s="1023"/>
      <c r="U124" s="1028">
        <v>55</v>
      </c>
      <c r="V124" s="828"/>
      <c r="W124" s="829"/>
      <c r="X124" s="1012"/>
      <c r="Y124" s="1009">
        <f t="shared" si="1"/>
        <v>0</v>
      </c>
      <c r="Z124" s="599"/>
      <c r="AA124" s="599"/>
      <c r="AB124" s="599"/>
      <c r="AC124" s="599"/>
      <c r="AD124" s="599"/>
      <c r="AE124" s="599"/>
      <c r="AF124" s="599"/>
      <c r="AG124" s="599"/>
      <c r="AH124" s="599"/>
      <c r="AI124" s="649"/>
      <c r="AJ124" s="649"/>
      <c r="AK124" s="649"/>
      <c r="AL124" s="147"/>
    </row>
    <row r="125" spans="1:38">
      <c r="A125" s="1023"/>
      <c r="B125" s="542">
        <v>56</v>
      </c>
      <c r="C125" s="826"/>
      <c r="D125" s="827"/>
      <c r="E125" s="1012"/>
      <c r="F125" s="1008">
        <f t="shared" si="0"/>
        <v>0</v>
      </c>
      <c r="G125" s="1020"/>
      <c r="H125" s="1020"/>
      <c r="I125" s="1020"/>
      <c r="J125" s="1020"/>
      <c r="K125" s="1020"/>
      <c r="L125" s="1020"/>
      <c r="M125" s="1020"/>
      <c r="N125" s="1020"/>
      <c r="O125" s="1020"/>
      <c r="P125" s="1020"/>
      <c r="Q125" s="1020"/>
      <c r="R125" s="1012"/>
      <c r="S125" s="1013"/>
      <c r="T125" s="1023"/>
      <c r="U125" s="1028">
        <v>56</v>
      </c>
      <c r="V125" s="828"/>
      <c r="W125" s="829"/>
      <c r="X125" s="1012"/>
      <c r="Y125" s="1009">
        <f t="shared" si="1"/>
        <v>0</v>
      </c>
      <c r="Z125" s="599"/>
      <c r="AA125" s="599"/>
      <c r="AB125" s="599"/>
      <c r="AC125" s="599"/>
      <c r="AD125" s="599"/>
      <c r="AE125" s="599"/>
      <c r="AF125" s="599"/>
      <c r="AG125" s="599"/>
      <c r="AH125" s="599"/>
      <c r="AI125" s="649"/>
      <c r="AJ125" s="649"/>
      <c r="AK125" s="649"/>
      <c r="AL125" s="147"/>
    </row>
    <row r="126" spans="1:38">
      <c r="A126" s="1023"/>
      <c r="B126" s="542">
        <v>57</v>
      </c>
      <c r="C126" s="826"/>
      <c r="D126" s="827"/>
      <c r="E126" s="1012"/>
      <c r="F126" s="1008">
        <f t="shared" si="0"/>
        <v>0</v>
      </c>
      <c r="G126" s="1020"/>
      <c r="H126" s="1020"/>
      <c r="I126" s="1020"/>
      <c r="J126" s="1020"/>
      <c r="K126" s="1020"/>
      <c r="L126" s="1020"/>
      <c r="M126" s="1020"/>
      <c r="N126" s="1020"/>
      <c r="O126" s="1020"/>
      <c r="P126" s="1020"/>
      <c r="Q126" s="1020"/>
      <c r="R126" s="1012"/>
      <c r="S126" s="1013"/>
      <c r="T126" s="1023"/>
      <c r="U126" s="1028">
        <v>57</v>
      </c>
      <c r="V126" s="828"/>
      <c r="W126" s="829"/>
      <c r="X126" s="1012"/>
      <c r="Y126" s="1009">
        <f t="shared" si="1"/>
        <v>0</v>
      </c>
      <c r="Z126" s="599"/>
      <c r="AA126" s="599"/>
      <c r="AB126" s="599"/>
      <c r="AC126" s="599"/>
      <c r="AD126" s="599"/>
      <c r="AE126" s="599"/>
      <c r="AF126" s="599"/>
      <c r="AG126" s="599"/>
      <c r="AH126" s="599"/>
      <c r="AI126" s="649"/>
      <c r="AJ126" s="649"/>
      <c r="AK126" s="649"/>
      <c r="AL126" s="147"/>
    </row>
    <row r="127" spans="1:38">
      <c r="A127" s="1023"/>
      <c r="B127" s="542">
        <v>58</v>
      </c>
      <c r="C127" s="826"/>
      <c r="D127" s="827"/>
      <c r="E127" s="1012"/>
      <c r="F127" s="1008">
        <f t="shared" si="0"/>
        <v>0</v>
      </c>
      <c r="G127" s="1020"/>
      <c r="H127" s="1020"/>
      <c r="I127" s="1020"/>
      <c r="J127" s="1020"/>
      <c r="K127" s="1020"/>
      <c r="L127" s="1020"/>
      <c r="M127" s="1020"/>
      <c r="N127" s="1020"/>
      <c r="O127" s="1020"/>
      <c r="P127" s="1020"/>
      <c r="Q127" s="1020"/>
      <c r="R127" s="1012"/>
      <c r="S127" s="1013"/>
      <c r="T127" s="1023"/>
      <c r="U127" s="1028">
        <v>58</v>
      </c>
      <c r="V127" s="828"/>
      <c r="W127" s="829"/>
      <c r="X127" s="1012"/>
      <c r="Y127" s="1009">
        <f t="shared" si="1"/>
        <v>0</v>
      </c>
      <c r="Z127" s="599"/>
      <c r="AA127" s="599"/>
      <c r="AB127" s="599"/>
      <c r="AC127" s="599"/>
      <c r="AD127" s="599"/>
      <c r="AE127" s="599"/>
      <c r="AF127" s="599"/>
      <c r="AG127" s="599"/>
      <c r="AH127" s="599"/>
      <c r="AI127" s="649"/>
      <c r="AJ127" s="649"/>
      <c r="AK127" s="649"/>
      <c r="AL127" s="147"/>
    </row>
    <row r="128" spans="1:38">
      <c r="A128" s="1023"/>
      <c r="B128" s="542">
        <v>59</v>
      </c>
      <c r="C128" s="826"/>
      <c r="D128" s="827"/>
      <c r="E128" s="1012"/>
      <c r="F128" s="1008">
        <f t="shared" si="0"/>
        <v>0</v>
      </c>
      <c r="G128" s="1020"/>
      <c r="H128" s="1020"/>
      <c r="I128" s="1020"/>
      <c r="J128" s="1020"/>
      <c r="K128" s="1020"/>
      <c r="L128" s="1020"/>
      <c r="M128" s="1020"/>
      <c r="N128" s="1020"/>
      <c r="O128" s="1020"/>
      <c r="P128" s="1020"/>
      <c r="Q128" s="1020"/>
      <c r="R128" s="1012"/>
      <c r="S128" s="1013"/>
      <c r="T128" s="1023"/>
      <c r="U128" s="1028">
        <v>59</v>
      </c>
      <c r="V128" s="828"/>
      <c r="W128" s="829"/>
      <c r="X128" s="1012"/>
      <c r="Y128" s="1009">
        <f t="shared" si="1"/>
        <v>0</v>
      </c>
      <c r="Z128" s="599"/>
      <c r="AA128" s="599"/>
      <c r="AB128" s="599"/>
      <c r="AC128" s="599"/>
      <c r="AD128" s="599"/>
      <c r="AE128" s="599"/>
      <c r="AF128" s="599"/>
      <c r="AG128" s="599"/>
      <c r="AH128" s="599"/>
      <c r="AI128" s="649"/>
      <c r="AJ128" s="649"/>
      <c r="AK128" s="649"/>
      <c r="AL128" s="147"/>
    </row>
    <row r="129" spans="1:38">
      <c r="A129" s="1023"/>
      <c r="B129" s="542">
        <v>60</v>
      </c>
      <c r="C129" s="826"/>
      <c r="D129" s="827"/>
      <c r="E129" s="1012"/>
      <c r="F129" s="1008">
        <f t="shared" si="0"/>
        <v>0</v>
      </c>
      <c r="G129" s="1020"/>
      <c r="H129" s="1020"/>
      <c r="I129" s="1020"/>
      <c r="J129" s="1020"/>
      <c r="K129" s="1020"/>
      <c r="L129" s="1020"/>
      <c r="M129" s="1020"/>
      <c r="N129" s="1020"/>
      <c r="O129" s="1020"/>
      <c r="P129" s="1020"/>
      <c r="Q129" s="1020"/>
      <c r="R129" s="1012"/>
      <c r="S129" s="1013"/>
      <c r="T129" s="1023"/>
      <c r="U129" s="1028">
        <v>60</v>
      </c>
      <c r="V129" s="828"/>
      <c r="W129" s="829"/>
      <c r="X129" s="1012"/>
      <c r="Y129" s="1009">
        <f t="shared" si="1"/>
        <v>0</v>
      </c>
      <c r="Z129" s="599"/>
      <c r="AA129" s="599"/>
      <c r="AB129" s="599"/>
      <c r="AC129" s="599"/>
      <c r="AD129" s="599"/>
      <c r="AE129" s="599"/>
      <c r="AF129" s="599"/>
      <c r="AG129" s="599"/>
      <c r="AH129" s="599"/>
      <c r="AI129" s="649"/>
      <c r="AJ129" s="649"/>
      <c r="AK129" s="649"/>
      <c r="AL129" s="147"/>
    </row>
    <row r="130" spans="1:38">
      <c r="A130" s="1023"/>
      <c r="B130" s="542">
        <v>61</v>
      </c>
      <c r="C130" s="826"/>
      <c r="D130" s="827"/>
      <c r="E130" s="1012"/>
      <c r="F130" s="1008">
        <f t="shared" si="0"/>
        <v>0</v>
      </c>
      <c r="G130" s="1020"/>
      <c r="H130" s="1020"/>
      <c r="I130" s="1020"/>
      <c r="J130" s="1020"/>
      <c r="K130" s="1020"/>
      <c r="L130" s="1020"/>
      <c r="M130" s="1020"/>
      <c r="N130" s="1020"/>
      <c r="O130" s="1020"/>
      <c r="P130" s="1020"/>
      <c r="Q130" s="1020"/>
      <c r="R130" s="1012"/>
      <c r="S130" s="1013"/>
      <c r="T130" s="1023"/>
      <c r="U130" s="1028">
        <v>61</v>
      </c>
      <c r="V130" s="828"/>
      <c r="W130" s="829"/>
      <c r="X130" s="1012"/>
      <c r="Y130" s="1009">
        <f t="shared" si="1"/>
        <v>0</v>
      </c>
      <c r="Z130" s="599"/>
      <c r="AA130" s="599"/>
      <c r="AB130" s="599"/>
      <c r="AC130" s="599"/>
      <c r="AD130" s="599"/>
      <c r="AE130" s="599"/>
      <c r="AF130" s="599"/>
      <c r="AG130" s="599"/>
      <c r="AH130" s="599"/>
      <c r="AI130" s="649"/>
      <c r="AJ130" s="649"/>
      <c r="AK130" s="649"/>
      <c r="AL130" s="147"/>
    </row>
    <row r="131" spans="1:38">
      <c r="A131" s="1023"/>
      <c r="B131" s="542">
        <v>62</v>
      </c>
      <c r="C131" s="826"/>
      <c r="D131" s="827"/>
      <c r="E131" s="1012"/>
      <c r="F131" s="1008">
        <f t="shared" si="0"/>
        <v>0</v>
      </c>
      <c r="G131" s="1020"/>
      <c r="H131" s="1020"/>
      <c r="I131" s="1020"/>
      <c r="J131" s="1020"/>
      <c r="K131" s="1020"/>
      <c r="L131" s="1020"/>
      <c r="M131" s="1020"/>
      <c r="N131" s="1020"/>
      <c r="O131" s="1020"/>
      <c r="P131" s="1020"/>
      <c r="Q131" s="1020"/>
      <c r="R131" s="1012"/>
      <c r="S131" s="1013"/>
      <c r="T131" s="1023"/>
      <c r="U131" s="1028">
        <v>62</v>
      </c>
      <c r="V131" s="828"/>
      <c r="W131" s="829"/>
      <c r="X131" s="1012"/>
      <c r="Y131" s="1009">
        <f t="shared" si="1"/>
        <v>0</v>
      </c>
      <c r="Z131" s="599"/>
      <c r="AA131" s="599"/>
      <c r="AB131" s="599"/>
      <c r="AC131" s="599"/>
      <c r="AD131" s="599"/>
      <c r="AE131" s="599"/>
      <c r="AF131" s="599"/>
      <c r="AG131" s="599"/>
      <c r="AH131" s="599"/>
      <c r="AI131" s="649"/>
      <c r="AJ131" s="649"/>
      <c r="AK131" s="649"/>
      <c r="AL131" s="147"/>
    </row>
    <row r="132" spans="1:38">
      <c r="A132" s="1023"/>
      <c r="B132" s="542">
        <v>63</v>
      </c>
      <c r="C132" s="826"/>
      <c r="D132" s="827"/>
      <c r="E132" s="1012"/>
      <c r="F132" s="1008">
        <f t="shared" si="0"/>
        <v>0</v>
      </c>
      <c r="G132" s="1020"/>
      <c r="H132" s="1020"/>
      <c r="I132" s="1020"/>
      <c r="J132" s="1020"/>
      <c r="K132" s="1020"/>
      <c r="L132" s="1020"/>
      <c r="M132" s="1020"/>
      <c r="N132" s="1020"/>
      <c r="O132" s="1020"/>
      <c r="P132" s="1020"/>
      <c r="Q132" s="1020"/>
      <c r="R132" s="1012"/>
      <c r="S132" s="1013"/>
      <c r="T132" s="1023"/>
      <c r="U132" s="1028">
        <v>63</v>
      </c>
      <c r="V132" s="828"/>
      <c r="W132" s="829"/>
      <c r="X132" s="1012"/>
      <c r="Y132" s="1009">
        <f t="shared" si="1"/>
        <v>0</v>
      </c>
      <c r="Z132" s="599"/>
      <c r="AA132" s="599"/>
      <c r="AB132" s="599"/>
      <c r="AC132" s="599"/>
      <c r="AD132" s="599"/>
      <c r="AE132" s="599"/>
      <c r="AF132" s="599"/>
      <c r="AG132" s="599"/>
      <c r="AH132" s="599"/>
      <c r="AI132" s="649"/>
      <c r="AJ132" s="649"/>
      <c r="AK132" s="649"/>
      <c r="AL132" s="147"/>
    </row>
    <row r="133" spans="1:38">
      <c r="A133" s="1023"/>
      <c r="B133" s="542">
        <v>64</v>
      </c>
      <c r="C133" s="826"/>
      <c r="D133" s="827"/>
      <c r="E133" s="1012"/>
      <c r="F133" s="1008">
        <f t="shared" si="0"/>
        <v>0</v>
      </c>
      <c r="G133" s="1020"/>
      <c r="H133" s="1020"/>
      <c r="I133" s="1020"/>
      <c r="J133" s="1020"/>
      <c r="K133" s="1020"/>
      <c r="L133" s="1020"/>
      <c r="M133" s="1020"/>
      <c r="N133" s="1020"/>
      <c r="O133" s="1020"/>
      <c r="P133" s="1020"/>
      <c r="Q133" s="1020"/>
      <c r="R133" s="1012"/>
      <c r="S133" s="1013"/>
      <c r="T133" s="1023"/>
      <c r="U133" s="1028">
        <v>64</v>
      </c>
      <c r="V133" s="828"/>
      <c r="W133" s="829"/>
      <c r="X133" s="1012"/>
      <c r="Y133" s="1009">
        <f t="shared" si="1"/>
        <v>0</v>
      </c>
      <c r="Z133" s="599"/>
      <c r="AA133" s="599"/>
      <c r="AB133" s="599"/>
      <c r="AC133" s="599"/>
      <c r="AD133" s="599"/>
      <c r="AE133" s="599"/>
      <c r="AF133" s="599"/>
      <c r="AG133" s="599"/>
      <c r="AH133" s="599"/>
      <c r="AI133" s="649"/>
      <c r="AJ133" s="649"/>
      <c r="AK133" s="649"/>
      <c r="AL133" s="147"/>
    </row>
    <row r="134" spans="1:38">
      <c r="A134" s="1023"/>
      <c r="B134" s="542">
        <v>65</v>
      </c>
      <c r="C134" s="826"/>
      <c r="D134" s="827"/>
      <c r="E134" s="1012"/>
      <c r="F134" s="1008">
        <f t="shared" si="0"/>
        <v>0</v>
      </c>
      <c r="G134" s="1020"/>
      <c r="H134" s="1020"/>
      <c r="I134" s="1020"/>
      <c r="J134" s="1020"/>
      <c r="K134" s="1020"/>
      <c r="L134" s="1020"/>
      <c r="M134" s="1020"/>
      <c r="N134" s="1020"/>
      <c r="O134" s="1020"/>
      <c r="P134" s="1020"/>
      <c r="Q134" s="1020"/>
      <c r="R134" s="1012"/>
      <c r="S134" s="1013"/>
      <c r="T134" s="1023"/>
      <c r="U134" s="1028">
        <v>65</v>
      </c>
      <c r="V134" s="828"/>
      <c r="W134" s="829"/>
      <c r="X134" s="1012"/>
      <c r="Y134" s="1009">
        <f t="shared" si="1"/>
        <v>0</v>
      </c>
      <c r="Z134" s="599"/>
      <c r="AA134" s="599"/>
      <c r="AB134" s="599"/>
      <c r="AC134" s="599"/>
      <c r="AD134" s="599"/>
      <c r="AE134" s="599"/>
      <c r="AF134" s="599"/>
      <c r="AG134" s="599"/>
      <c r="AH134" s="599"/>
      <c r="AI134" s="649"/>
      <c r="AJ134" s="649"/>
      <c r="AK134" s="649"/>
      <c r="AL134" s="147"/>
    </row>
    <row r="135" spans="1:38">
      <c r="A135" s="1023"/>
      <c r="B135" s="542">
        <v>66</v>
      </c>
      <c r="C135" s="826"/>
      <c r="D135" s="827"/>
      <c r="E135" s="1012"/>
      <c r="F135" s="1008">
        <f t="shared" si="0"/>
        <v>0</v>
      </c>
      <c r="G135" s="1020"/>
      <c r="H135" s="1020"/>
      <c r="I135" s="1020"/>
      <c r="J135" s="1020"/>
      <c r="K135" s="1020"/>
      <c r="L135" s="1020"/>
      <c r="M135" s="1020"/>
      <c r="N135" s="1020"/>
      <c r="O135" s="1020"/>
      <c r="P135" s="1020"/>
      <c r="Q135" s="1020"/>
      <c r="R135" s="1012"/>
      <c r="S135" s="1013"/>
      <c r="T135" s="1023"/>
      <c r="U135" s="1028">
        <v>66</v>
      </c>
      <c r="V135" s="828"/>
      <c r="W135" s="829"/>
      <c r="X135" s="1012"/>
      <c r="Y135" s="1009">
        <f t="shared" si="1"/>
        <v>0</v>
      </c>
      <c r="Z135" s="599"/>
      <c r="AA135" s="599"/>
      <c r="AB135" s="599"/>
      <c r="AC135" s="599"/>
      <c r="AD135" s="599"/>
      <c r="AE135" s="599"/>
      <c r="AF135" s="599"/>
      <c r="AG135" s="599"/>
      <c r="AH135" s="599"/>
      <c r="AI135" s="649"/>
      <c r="AJ135" s="649"/>
      <c r="AK135" s="649"/>
      <c r="AL135" s="147"/>
    </row>
    <row r="136" spans="1:38">
      <c r="A136" s="1023"/>
      <c r="B136" s="542">
        <v>67</v>
      </c>
      <c r="C136" s="826"/>
      <c r="D136" s="827"/>
      <c r="E136" s="1012"/>
      <c r="F136" s="1008">
        <f t="shared" ref="F136:F199" si="2">D136-D135</f>
        <v>0</v>
      </c>
      <c r="G136" s="1020"/>
      <c r="H136" s="1020"/>
      <c r="I136" s="1020"/>
      <c r="J136" s="1020"/>
      <c r="K136" s="1020"/>
      <c r="L136" s="1020"/>
      <c r="M136" s="1020"/>
      <c r="N136" s="1020"/>
      <c r="O136" s="1020"/>
      <c r="P136" s="1020"/>
      <c r="Q136" s="1020"/>
      <c r="R136" s="1012"/>
      <c r="S136" s="1013"/>
      <c r="T136" s="1023"/>
      <c r="U136" s="1028">
        <v>67</v>
      </c>
      <c r="V136" s="828"/>
      <c r="W136" s="829"/>
      <c r="X136" s="1012"/>
      <c r="Y136" s="1009">
        <f t="shared" ref="Y136:Y199" si="3">W136-W135</f>
        <v>0</v>
      </c>
      <c r="Z136" s="599"/>
      <c r="AA136" s="599"/>
      <c r="AB136" s="599"/>
      <c r="AC136" s="599"/>
      <c r="AD136" s="599"/>
      <c r="AE136" s="599"/>
      <c r="AF136" s="599"/>
      <c r="AG136" s="599"/>
      <c r="AH136" s="599"/>
      <c r="AI136" s="649"/>
      <c r="AJ136" s="649"/>
      <c r="AK136" s="649"/>
      <c r="AL136" s="147"/>
    </row>
    <row r="137" spans="1:38">
      <c r="A137" s="1023"/>
      <c r="B137" s="542">
        <v>68</v>
      </c>
      <c r="C137" s="826"/>
      <c r="D137" s="827"/>
      <c r="E137" s="1012"/>
      <c r="F137" s="1008">
        <f t="shared" si="2"/>
        <v>0</v>
      </c>
      <c r="G137" s="1020"/>
      <c r="H137" s="1020"/>
      <c r="I137" s="1020"/>
      <c r="J137" s="1020"/>
      <c r="K137" s="1020"/>
      <c r="L137" s="1020"/>
      <c r="M137" s="1020"/>
      <c r="N137" s="1020"/>
      <c r="O137" s="1020"/>
      <c r="P137" s="1020"/>
      <c r="Q137" s="1020"/>
      <c r="R137" s="1012"/>
      <c r="S137" s="1013"/>
      <c r="T137" s="1023"/>
      <c r="U137" s="1028">
        <v>68</v>
      </c>
      <c r="V137" s="828"/>
      <c r="W137" s="829"/>
      <c r="X137" s="1012"/>
      <c r="Y137" s="1009">
        <f t="shared" si="3"/>
        <v>0</v>
      </c>
      <c r="Z137" s="599"/>
      <c r="AA137" s="599"/>
      <c r="AB137" s="599"/>
      <c r="AC137" s="599"/>
      <c r="AD137" s="599"/>
      <c r="AE137" s="599"/>
      <c r="AF137" s="599"/>
      <c r="AG137" s="599"/>
      <c r="AH137" s="599"/>
      <c r="AI137" s="649"/>
      <c r="AJ137" s="649"/>
      <c r="AK137" s="649"/>
      <c r="AL137" s="147"/>
    </row>
    <row r="138" spans="1:38">
      <c r="A138" s="1023"/>
      <c r="B138" s="542">
        <v>69</v>
      </c>
      <c r="C138" s="826"/>
      <c r="D138" s="827"/>
      <c r="E138" s="1012"/>
      <c r="F138" s="1008">
        <f t="shared" si="2"/>
        <v>0</v>
      </c>
      <c r="G138" s="1020"/>
      <c r="H138" s="1020"/>
      <c r="I138" s="1020"/>
      <c r="J138" s="1020"/>
      <c r="K138" s="1020"/>
      <c r="L138" s="1020"/>
      <c r="M138" s="1020"/>
      <c r="N138" s="1020"/>
      <c r="O138" s="1020"/>
      <c r="P138" s="1020"/>
      <c r="Q138" s="1020"/>
      <c r="R138" s="1012"/>
      <c r="S138" s="1013"/>
      <c r="T138" s="1023"/>
      <c r="U138" s="1028">
        <v>69</v>
      </c>
      <c r="V138" s="828"/>
      <c r="W138" s="829"/>
      <c r="X138" s="1012"/>
      <c r="Y138" s="1009">
        <f t="shared" si="3"/>
        <v>0</v>
      </c>
      <c r="Z138" s="599"/>
      <c r="AA138" s="599"/>
      <c r="AB138" s="599"/>
      <c r="AC138" s="599"/>
      <c r="AD138" s="599"/>
      <c r="AE138" s="599"/>
      <c r="AF138" s="599"/>
      <c r="AG138" s="599"/>
      <c r="AH138" s="599"/>
      <c r="AI138" s="649"/>
      <c r="AJ138" s="649"/>
      <c r="AK138" s="649"/>
      <c r="AL138" s="147"/>
    </row>
    <row r="139" spans="1:38">
      <c r="A139" s="1023"/>
      <c r="B139" s="542">
        <v>70</v>
      </c>
      <c r="C139" s="826"/>
      <c r="D139" s="827"/>
      <c r="E139" s="1012"/>
      <c r="F139" s="1008">
        <f t="shared" si="2"/>
        <v>0</v>
      </c>
      <c r="G139" s="1020"/>
      <c r="H139" s="1020"/>
      <c r="I139" s="1020"/>
      <c r="J139" s="1020"/>
      <c r="K139" s="1020"/>
      <c r="L139" s="1020"/>
      <c r="M139" s="1020"/>
      <c r="N139" s="1020"/>
      <c r="O139" s="1020"/>
      <c r="P139" s="1020"/>
      <c r="Q139" s="1020"/>
      <c r="R139" s="1012"/>
      <c r="S139" s="1013"/>
      <c r="T139" s="1023"/>
      <c r="U139" s="1028">
        <v>70</v>
      </c>
      <c r="V139" s="828"/>
      <c r="W139" s="829"/>
      <c r="X139" s="1012"/>
      <c r="Y139" s="1009">
        <f t="shared" si="3"/>
        <v>0</v>
      </c>
      <c r="Z139" s="599"/>
      <c r="AA139" s="599"/>
      <c r="AB139" s="599"/>
      <c r="AC139" s="599"/>
      <c r="AD139" s="599"/>
      <c r="AE139" s="599"/>
      <c r="AF139" s="599"/>
      <c r="AG139" s="599"/>
      <c r="AH139" s="599"/>
      <c r="AI139" s="649"/>
      <c r="AJ139" s="649"/>
      <c r="AK139" s="649"/>
      <c r="AL139" s="147"/>
    </row>
    <row r="140" spans="1:38">
      <c r="A140" s="1023"/>
      <c r="B140" s="542">
        <v>71</v>
      </c>
      <c r="C140" s="826"/>
      <c r="D140" s="827"/>
      <c r="E140" s="1012"/>
      <c r="F140" s="1008">
        <f t="shared" si="2"/>
        <v>0</v>
      </c>
      <c r="G140" s="1020"/>
      <c r="H140" s="1020"/>
      <c r="I140" s="1020"/>
      <c r="J140" s="1020"/>
      <c r="K140" s="1020"/>
      <c r="L140" s="1020"/>
      <c r="M140" s="1020"/>
      <c r="N140" s="1020"/>
      <c r="O140" s="1020"/>
      <c r="P140" s="1020"/>
      <c r="Q140" s="1020"/>
      <c r="R140" s="1012"/>
      <c r="S140" s="1013"/>
      <c r="T140" s="1023"/>
      <c r="U140" s="1028">
        <v>71</v>
      </c>
      <c r="V140" s="828"/>
      <c r="W140" s="829"/>
      <c r="X140" s="1012"/>
      <c r="Y140" s="1009">
        <f t="shared" si="3"/>
        <v>0</v>
      </c>
      <c r="Z140" s="599"/>
      <c r="AA140" s="599"/>
      <c r="AB140" s="599"/>
      <c r="AC140" s="599"/>
      <c r="AD140" s="599"/>
      <c r="AE140" s="599"/>
      <c r="AF140" s="599"/>
      <c r="AG140" s="599"/>
      <c r="AH140" s="599"/>
      <c r="AI140" s="649"/>
      <c r="AJ140" s="649"/>
      <c r="AK140" s="649"/>
      <c r="AL140" s="147"/>
    </row>
    <row r="141" spans="1:38">
      <c r="A141" s="1023"/>
      <c r="B141" s="542">
        <v>72</v>
      </c>
      <c r="C141" s="826"/>
      <c r="D141" s="827"/>
      <c r="E141" s="1012"/>
      <c r="F141" s="1008">
        <f t="shared" si="2"/>
        <v>0</v>
      </c>
      <c r="G141" s="1020"/>
      <c r="H141" s="1020"/>
      <c r="I141" s="1020"/>
      <c r="J141" s="1020"/>
      <c r="K141" s="1020"/>
      <c r="L141" s="1020"/>
      <c r="M141" s="1020"/>
      <c r="N141" s="1020"/>
      <c r="O141" s="1020"/>
      <c r="P141" s="1020"/>
      <c r="Q141" s="1020"/>
      <c r="R141" s="1012"/>
      <c r="S141" s="1013"/>
      <c r="T141" s="1023"/>
      <c r="U141" s="1028">
        <v>72</v>
      </c>
      <c r="V141" s="828"/>
      <c r="W141" s="829"/>
      <c r="X141" s="1012"/>
      <c r="Y141" s="1009">
        <f t="shared" si="3"/>
        <v>0</v>
      </c>
      <c r="Z141" s="599"/>
      <c r="AA141" s="599"/>
      <c r="AB141" s="599"/>
      <c r="AC141" s="599"/>
      <c r="AD141" s="599"/>
      <c r="AE141" s="599"/>
      <c r="AF141" s="599"/>
      <c r="AG141" s="599"/>
      <c r="AH141" s="599"/>
      <c r="AI141" s="649"/>
      <c r="AJ141" s="649"/>
      <c r="AK141" s="649"/>
      <c r="AL141" s="147"/>
    </row>
    <row r="142" spans="1:38">
      <c r="A142" s="1023"/>
      <c r="B142" s="542">
        <v>73</v>
      </c>
      <c r="C142" s="826"/>
      <c r="D142" s="827"/>
      <c r="E142" s="1012"/>
      <c r="F142" s="1008">
        <f t="shared" si="2"/>
        <v>0</v>
      </c>
      <c r="G142" s="1020"/>
      <c r="H142" s="1020"/>
      <c r="I142" s="1020"/>
      <c r="J142" s="1020"/>
      <c r="K142" s="1020"/>
      <c r="L142" s="1020"/>
      <c r="M142" s="1020"/>
      <c r="N142" s="1020"/>
      <c r="O142" s="1020"/>
      <c r="P142" s="1020"/>
      <c r="Q142" s="1020"/>
      <c r="R142" s="1012"/>
      <c r="S142" s="1013"/>
      <c r="T142" s="1023"/>
      <c r="U142" s="1028">
        <v>73</v>
      </c>
      <c r="V142" s="828"/>
      <c r="W142" s="829"/>
      <c r="X142" s="1012"/>
      <c r="Y142" s="1009">
        <f t="shared" si="3"/>
        <v>0</v>
      </c>
      <c r="Z142" s="599"/>
      <c r="AA142" s="599"/>
      <c r="AB142" s="599"/>
      <c r="AC142" s="599"/>
      <c r="AD142" s="599"/>
      <c r="AE142" s="599"/>
      <c r="AF142" s="599"/>
      <c r="AG142" s="599"/>
      <c r="AH142" s="599"/>
      <c r="AI142" s="649"/>
      <c r="AJ142" s="649"/>
      <c r="AK142" s="649"/>
      <c r="AL142" s="147"/>
    </row>
    <row r="143" spans="1:38">
      <c r="A143" s="1023"/>
      <c r="B143" s="542">
        <v>74</v>
      </c>
      <c r="C143" s="826"/>
      <c r="D143" s="827"/>
      <c r="E143" s="1012"/>
      <c r="F143" s="1008">
        <f t="shared" si="2"/>
        <v>0</v>
      </c>
      <c r="G143" s="1020"/>
      <c r="H143" s="1020"/>
      <c r="I143" s="1020"/>
      <c r="J143" s="1020"/>
      <c r="K143" s="1020"/>
      <c r="L143" s="1020"/>
      <c r="M143" s="1020"/>
      <c r="N143" s="1020"/>
      <c r="O143" s="1020"/>
      <c r="P143" s="1020"/>
      <c r="Q143" s="1020"/>
      <c r="R143" s="1012"/>
      <c r="S143" s="1013"/>
      <c r="T143" s="1023"/>
      <c r="U143" s="1028">
        <v>74</v>
      </c>
      <c r="V143" s="828"/>
      <c r="W143" s="829"/>
      <c r="X143" s="1012"/>
      <c r="Y143" s="1009">
        <f t="shared" si="3"/>
        <v>0</v>
      </c>
      <c r="Z143" s="599"/>
      <c r="AA143" s="599"/>
      <c r="AB143" s="599"/>
      <c r="AC143" s="599"/>
      <c r="AD143" s="599"/>
      <c r="AE143" s="599"/>
      <c r="AF143" s="599"/>
      <c r="AG143" s="599"/>
      <c r="AH143" s="599"/>
      <c r="AI143" s="649"/>
      <c r="AJ143" s="649"/>
      <c r="AK143" s="649"/>
      <c r="AL143" s="147"/>
    </row>
    <row r="144" spans="1:38">
      <c r="A144" s="1023"/>
      <c r="B144" s="542">
        <v>75</v>
      </c>
      <c r="C144" s="826"/>
      <c r="D144" s="827"/>
      <c r="E144" s="1012"/>
      <c r="F144" s="1008">
        <f t="shared" si="2"/>
        <v>0</v>
      </c>
      <c r="G144" s="1020"/>
      <c r="H144" s="1020"/>
      <c r="I144" s="1020"/>
      <c r="J144" s="1020"/>
      <c r="K144" s="1020"/>
      <c r="L144" s="1020"/>
      <c r="M144" s="1020"/>
      <c r="N144" s="1020"/>
      <c r="O144" s="1020"/>
      <c r="P144" s="1020"/>
      <c r="Q144" s="1020"/>
      <c r="R144" s="1012"/>
      <c r="S144" s="1013"/>
      <c r="T144" s="1023"/>
      <c r="U144" s="1028">
        <v>75</v>
      </c>
      <c r="V144" s="828"/>
      <c r="W144" s="829"/>
      <c r="X144" s="1012"/>
      <c r="Y144" s="1009">
        <f t="shared" si="3"/>
        <v>0</v>
      </c>
      <c r="Z144" s="599"/>
      <c r="AA144" s="599"/>
      <c r="AB144" s="599"/>
      <c r="AC144" s="599"/>
      <c r="AD144" s="599"/>
      <c r="AE144" s="599"/>
      <c r="AF144" s="599"/>
      <c r="AG144" s="599"/>
      <c r="AH144" s="599"/>
      <c r="AI144" s="649"/>
      <c r="AJ144" s="649"/>
      <c r="AK144" s="649"/>
      <c r="AL144" s="147"/>
    </row>
    <row r="145" spans="1:38">
      <c r="A145" s="1023"/>
      <c r="B145" s="542">
        <v>76</v>
      </c>
      <c r="C145" s="826"/>
      <c r="D145" s="827"/>
      <c r="E145" s="1012"/>
      <c r="F145" s="1008">
        <f t="shared" si="2"/>
        <v>0</v>
      </c>
      <c r="G145" s="1020"/>
      <c r="H145" s="1020"/>
      <c r="I145" s="1020"/>
      <c r="J145" s="1020"/>
      <c r="K145" s="1020"/>
      <c r="L145" s="1020"/>
      <c r="M145" s="1020"/>
      <c r="N145" s="1020"/>
      <c r="O145" s="1020"/>
      <c r="P145" s="1020"/>
      <c r="Q145" s="1020"/>
      <c r="R145" s="1012"/>
      <c r="S145" s="1013"/>
      <c r="T145" s="1023"/>
      <c r="U145" s="1028">
        <v>76</v>
      </c>
      <c r="V145" s="828"/>
      <c r="W145" s="829"/>
      <c r="X145" s="1012"/>
      <c r="Y145" s="1009">
        <f t="shared" si="3"/>
        <v>0</v>
      </c>
      <c r="Z145" s="599"/>
      <c r="AA145" s="599"/>
      <c r="AB145" s="599"/>
      <c r="AC145" s="599"/>
      <c r="AD145" s="599"/>
      <c r="AE145" s="599"/>
      <c r="AF145" s="599"/>
      <c r="AG145" s="599"/>
      <c r="AH145" s="599"/>
      <c r="AI145" s="649"/>
      <c r="AJ145" s="649"/>
      <c r="AK145" s="649"/>
      <c r="AL145" s="147"/>
    </row>
    <row r="146" spans="1:38">
      <c r="A146" s="1023"/>
      <c r="B146" s="542">
        <v>77</v>
      </c>
      <c r="C146" s="826"/>
      <c r="D146" s="827"/>
      <c r="E146" s="1012"/>
      <c r="F146" s="1008">
        <f t="shared" si="2"/>
        <v>0</v>
      </c>
      <c r="G146" s="1020"/>
      <c r="H146" s="1020"/>
      <c r="I146" s="1020"/>
      <c r="J146" s="1020"/>
      <c r="K146" s="1020"/>
      <c r="L146" s="1020"/>
      <c r="M146" s="1020"/>
      <c r="N146" s="1020"/>
      <c r="O146" s="1020"/>
      <c r="P146" s="1020"/>
      <c r="Q146" s="1020"/>
      <c r="R146" s="1012"/>
      <c r="S146" s="1013"/>
      <c r="T146" s="1023"/>
      <c r="U146" s="1028">
        <v>77</v>
      </c>
      <c r="V146" s="828"/>
      <c r="W146" s="829"/>
      <c r="X146" s="1012"/>
      <c r="Y146" s="1009">
        <f t="shared" si="3"/>
        <v>0</v>
      </c>
      <c r="Z146" s="599"/>
      <c r="AA146" s="599"/>
      <c r="AB146" s="599"/>
      <c r="AC146" s="599"/>
      <c r="AD146" s="599"/>
      <c r="AE146" s="599"/>
      <c r="AF146" s="599"/>
      <c r="AG146" s="599"/>
      <c r="AH146" s="599"/>
      <c r="AI146" s="649"/>
      <c r="AJ146" s="649"/>
      <c r="AK146" s="649"/>
      <c r="AL146" s="147"/>
    </row>
    <row r="147" spans="1:38">
      <c r="A147" s="1023"/>
      <c r="B147" s="542">
        <v>78</v>
      </c>
      <c r="C147" s="826"/>
      <c r="D147" s="827"/>
      <c r="E147" s="1012"/>
      <c r="F147" s="1008">
        <f t="shared" si="2"/>
        <v>0</v>
      </c>
      <c r="G147" s="1020"/>
      <c r="H147" s="1020"/>
      <c r="I147" s="1020"/>
      <c r="J147" s="1020"/>
      <c r="K147" s="1020"/>
      <c r="L147" s="1020"/>
      <c r="M147" s="1020"/>
      <c r="N147" s="1020"/>
      <c r="O147" s="1020"/>
      <c r="P147" s="1020"/>
      <c r="Q147" s="1020"/>
      <c r="R147" s="1012"/>
      <c r="S147" s="1013"/>
      <c r="T147" s="1023"/>
      <c r="U147" s="1028">
        <v>78</v>
      </c>
      <c r="V147" s="828"/>
      <c r="W147" s="829"/>
      <c r="X147" s="1012"/>
      <c r="Y147" s="1009">
        <f t="shared" si="3"/>
        <v>0</v>
      </c>
      <c r="Z147" s="599"/>
      <c r="AA147" s="599"/>
      <c r="AB147" s="599"/>
      <c r="AC147" s="599"/>
      <c r="AD147" s="599"/>
      <c r="AE147" s="599"/>
      <c r="AF147" s="599"/>
      <c r="AG147" s="599"/>
      <c r="AH147" s="599"/>
      <c r="AI147" s="649"/>
      <c r="AJ147" s="649"/>
      <c r="AK147" s="649"/>
      <c r="AL147" s="147"/>
    </row>
    <row r="148" spans="1:38">
      <c r="A148" s="1023"/>
      <c r="B148" s="542">
        <v>79</v>
      </c>
      <c r="C148" s="826"/>
      <c r="D148" s="827"/>
      <c r="E148" s="1012"/>
      <c r="F148" s="1008">
        <f t="shared" si="2"/>
        <v>0</v>
      </c>
      <c r="G148" s="1020"/>
      <c r="H148" s="1020"/>
      <c r="I148" s="1020"/>
      <c r="J148" s="1020"/>
      <c r="K148" s="1020"/>
      <c r="L148" s="1020"/>
      <c r="M148" s="1020"/>
      <c r="N148" s="1020"/>
      <c r="O148" s="1020"/>
      <c r="P148" s="1020"/>
      <c r="Q148" s="1020"/>
      <c r="R148" s="1012"/>
      <c r="S148" s="1013"/>
      <c r="T148" s="1023"/>
      <c r="U148" s="1028">
        <v>79</v>
      </c>
      <c r="V148" s="828"/>
      <c r="W148" s="829"/>
      <c r="X148" s="1012"/>
      <c r="Y148" s="1009">
        <f t="shared" si="3"/>
        <v>0</v>
      </c>
      <c r="Z148" s="599"/>
      <c r="AA148" s="599"/>
      <c r="AB148" s="599"/>
      <c r="AC148" s="599"/>
      <c r="AD148" s="599"/>
      <c r="AE148" s="599"/>
      <c r="AF148" s="599"/>
      <c r="AG148" s="599"/>
      <c r="AH148" s="599"/>
      <c r="AI148" s="649"/>
      <c r="AJ148" s="649"/>
      <c r="AK148" s="649"/>
      <c r="AL148" s="147"/>
    </row>
    <row r="149" spans="1:38">
      <c r="A149" s="1023"/>
      <c r="B149" s="542">
        <v>80</v>
      </c>
      <c r="C149" s="826"/>
      <c r="D149" s="827"/>
      <c r="E149" s="1012"/>
      <c r="F149" s="1008">
        <f t="shared" si="2"/>
        <v>0</v>
      </c>
      <c r="G149" s="1020"/>
      <c r="H149" s="1020"/>
      <c r="I149" s="1020"/>
      <c r="J149" s="1020"/>
      <c r="K149" s="1020"/>
      <c r="L149" s="1020"/>
      <c r="M149" s="1020"/>
      <c r="N149" s="1020"/>
      <c r="O149" s="1020"/>
      <c r="P149" s="1020"/>
      <c r="Q149" s="1020"/>
      <c r="R149" s="1012"/>
      <c r="S149" s="1013"/>
      <c r="T149" s="1023"/>
      <c r="U149" s="1028">
        <v>80</v>
      </c>
      <c r="V149" s="828"/>
      <c r="W149" s="829"/>
      <c r="X149" s="1012"/>
      <c r="Y149" s="1009">
        <f t="shared" si="3"/>
        <v>0</v>
      </c>
      <c r="Z149" s="599"/>
      <c r="AA149" s="599"/>
      <c r="AB149" s="599"/>
      <c r="AC149" s="599"/>
      <c r="AD149" s="599"/>
      <c r="AE149" s="599"/>
      <c r="AF149" s="599"/>
      <c r="AG149" s="599"/>
      <c r="AH149" s="599"/>
      <c r="AI149" s="649"/>
      <c r="AJ149" s="649"/>
      <c r="AK149" s="649"/>
      <c r="AL149" s="147"/>
    </row>
    <row r="150" spans="1:38">
      <c r="A150" s="1023"/>
      <c r="B150" s="542">
        <v>81</v>
      </c>
      <c r="C150" s="826"/>
      <c r="D150" s="827"/>
      <c r="E150" s="1012"/>
      <c r="F150" s="1008">
        <f t="shared" si="2"/>
        <v>0</v>
      </c>
      <c r="G150" s="1020"/>
      <c r="H150" s="1020"/>
      <c r="I150" s="1020"/>
      <c r="J150" s="1020"/>
      <c r="K150" s="1020"/>
      <c r="L150" s="1020"/>
      <c r="M150" s="1020"/>
      <c r="N150" s="1020"/>
      <c r="O150" s="1020"/>
      <c r="P150" s="1020"/>
      <c r="Q150" s="1020"/>
      <c r="R150" s="1012"/>
      <c r="S150" s="1013"/>
      <c r="T150" s="1023"/>
      <c r="U150" s="1028">
        <v>81</v>
      </c>
      <c r="V150" s="828"/>
      <c r="W150" s="829"/>
      <c r="X150" s="1012"/>
      <c r="Y150" s="1009">
        <f t="shared" si="3"/>
        <v>0</v>
      </c>
      <c r="Z150" s="599"/>
      <c r="AA150" s="599"/>
      <c r="AB150" s="599"/>
      <c r="AC150" s="599"/>
      <c r="AD150" s="599"/>
      <c r="AE150" s="599"/>
      <c r="AF150" s="599"/>
      <c r="AG150" s="599"/>
      <c r="AH150" s="599"/>
      <c r="AI150" s="649"/>
      <c r="AJ150" s="649"/>
      <c r="AK150" s="649"/>
      <c r="AL150" s="147"/>
    </row>
    <row r="151" spans="1:38">
      <c r="A151" s="1023"/>
      <c r="B151" s="542">
        <v>82</v>
      </c>
      <c r="C151" s="826"/>
      <c r="D151" s="827"/>
      <c r="E151" s="1012"/>
      <c r="F151" s="1008">
        <f t="shared" si="2"/>
        <v>0</v>
      </c>
      <c r="G151" s="1020"/>
      <c r="H151" s="1020"/>
      <c r="I151" s="1020"/>
      <c r="J151" s="1020"/>
      <c r="K151" s="1020"/>
      <c r="L151" s="1020"/>
      <c r="M151" s="1020"/>
      <c r="N151" s="1020"/>
      <c r="O151" s="1020"/>
      <c r="P151" s="1020"/>
      <c r="Q151" s="1020"/>
      <c r="R151" s="1012"/>
      <c r="S151" s="1013"/>
      <c r="T151" s="1023"/>
      <c r="U151" s="1028">
        <v>82</v>
      </c>
      <c r="V151" s="828"/>
      <c r="W151" s="829"/>
      <c r="X151" s="1012"/>
      <c r="Y151" s="1009">
        <f t="shared" si="3"/>
        <v>0</v>
      </c>
      <c r="Z151" s="599"/>
      <c r="AA151" s="599"/>
      <c r="AB151" s="599"/>
      <c r="AC151" s="599"/>
      <c r="AD151" s="599"/>
      <c r="AE151" s="599"/>
      <c r="AF151" s="599"/>
      <c r="AG151" s="599"/>
      <c r="AH151" s="599"/>
      <c r="AI151" s="649"/>
      <c r="AJ151" s="649"/>
      <c r="AK151" s="649"/>
      <c r="AL151" s="147"/>
    </row>
    <row r="152" spans="1:38">
      <c r="A152" s="1023"/>
      <c r="B152" s="542">
        <v>83</v>
      </c>
      <c r="C152" s="826"/>
      <c r="D152" s="827"/>
      <c r="E152" s="1012"/>
      <c r="F152" s="1008">
        <f t="shared" si="2"/>
        <v>0</v>
      </c>
      <c r="G152" s="1020"/>
      <c r="H152" s="1020"/>
      <c r="I152" s="1020"/>
      <c r="J152" s="1020"/>
      <c r="K152" s="1020"/>
      <c r="L152" s="1020"/>
      <c r="M152" s="1020"/>
      <c r="N152" s="1020"/>
      <c r="O152" s="1020"/>
      <c r="P152" s="1020"/>
      <c r="Q152" s="1020"/>
      <c r="R152" s="1012"/>
      <c r="S152" s="1013"/>
      <c r="T152" s="1023"/>
      <c r="U152" s="1028">
        <v>83</v>
      </c>
      <c r="V152" s="828"/>
      <c r="W152" s="829"/>
      <c r="X152" s="1012"/>
      <c r="Y152" s="1009">
        <f t="shared" si="3"/>
        <v>0</v>
      </c>
      <c r="Z152" s="599"/>
      <c r="AA152" s="599"/>
      <c r="AB152" s="599"/>
      <c r="AC152" s="599"/>
      <c r="AD152" s="599"/>
      <c r="AE152" s="599"/>
      <c r="AF152" s="599"/>
      <c r="AG152" s="599"/>
      <c r="AH152" s="599"/>
      <c r="AI152" s="649"/>
      <c r="AJ152" s="649"/>
      <c r="AK152" s="649"/>
      <c r="AL152" s="147"/>
    </row>
    <row r="153" spans="1:38">
      <c r="A153" s="1023"/>
      <c r="B153" s="542">
        <v>84</v>
      </c>
      <c r="C153" s="826"/>
      <c r="D153" s="827"/>
      <c r="E153" s="1012"/>
      <c r="F153" s="1008">
        <f t="shared" si="2"/>
        <v>0</v>
      </c>
      <c r="G153" s="1020"/>
      <c r="H153" s="1020"/>
      <c r="I153" s="1020"/>
      <c r="J153" s="1020"/>
      <c r="K153" s="1020"/>
      <c r="L153" s="1020"/>
      <c r="M153" s="1020"/>
      <c r="N153" s="1020"/>
      <c r="O153" s="1020"/>
      <c r="P153" s="1020"/>
      <c r="Q153" s="1020"/>
      <c r="R153" s="1012"/>
      <c r="S153" s="1013"/>
      <c r="T153" s="1023"/>
      <c r="U153" s="1028">
        <v>84</v>
      </c>
      <c r="V153" s="828"/>
      <c r="W153" s="829"/>
      <c r="X153" s="1012"/>
      <c r="Y153" s="1009">
        <f t="shared" si="3"/>
        <v>0</v>
      </c>
      <c r="Z153" s="599"/>
      <c r="AA153" s="599"/>
      <c r="AB153" s="599"/>
      <c r="AC153" s="599"/>
      <c r="AD153" s="599"/>
      <c r="AE153" s="599"/>
      <c r="AF153" s="599"/>
      <c r="AG153" s="599"/>
      <c r="AH153" s="599"/>
      <c r="AI153" s="649"/>
      <c r="AJ153" s="649"/>
      <c r="AK153" s="649"/>
      <c r="AL153" s="147"/>
    </row>
    <row r="154" spans="1:38">
      <c r="A154" s="1023"/>
      <c r="B154" s="542">
        <v>85</v>
      </c>
      <c r="C154" s="826"/>
      <c r="D154" s="827"/>
      <c r="E154" s="1012"/>
      <c r="F154" s="1008">
        <f t="shared" si="2"/>
        <v>0</v>
      </c>
      <c r="G154" s="1020"/>
      <c r="H154" s="1020"/>
      <c r="I154" s="1020"/>
      <c r="J154" s="1020"/>
      <c r="K154" s="1020"/>
      <c r="L154" s="1020"/>
      <c r="M154" s="1020"/>
      <c r="N154" s="1020"/>
      <c r="O154" s="1020"/>
      <c r="P154" s="1020"/>
      <c r="Q154" s="1020"/>
      <c r="R154" s="1012"/>
      <c r="S154" s="1013"/>
      <c r="T154" s="1023"/>
      <c r="U154" s="1028">
        <v>85</v>
      </c>
      <c r="V154" s="828"/>
      <c r="W154" s="829"/>
      <c r="X154" s="1012"/>
      <c r="Y154" s="1009">
        <f t="shared" si="3"/>
        <v>0</v>
      </c>
      <c r="Z154" s="599"/>
      <c r="AA154" s="599"/>
      <c r="AB154" s="599"/>
      <c r="AC154" s="599"/>
      <c r="AD154" s="599"/>
      <c r="AE154" s="599"/>
      <c r="AF154" s="599"/>
      <c r="AG154" s="599"/>
      <c r="AH154" s="599"/>
      <c r="AI154" s="649"/>
      <c r="AJ154" s="649"/>
      <c r="AK154" s="649"/>
      <c r="AL154" s="147"/>
    </row>
    <row r="155" spans="1:38">
      <c r="A155" s="1023"/>
      <c r="B155" s="542">
        <v>86</v>
      </c>
      <c r="C155" s="826"/>
      <c r="D155" s="827"/>
      <c r="E155" s="1012"/>
      <c r="F155" s="1008">
        <f t="shared" si="2"/>
        <v>0</v>
      </c>
      <c r="G155" s="1020"/>
      <c r="H155" s="1020"/>
      <c r="I155" s="1020"/>
      <c r="J155" s="1020"/>
      <c r="K155" s="1020"/>
      <c r="L155" s="1020"/>
      <c r="M155" s="1020"/>
      <c r="N155" s="1020"/>
      <c r="O155" s="1020"/>
      <c r="P155" s="1020"/>
      <c r="Q155" s="1020"/>
      <c r="R155" s="1012"/>
      <c r="S155" s="1013"/>
      <c r="T155" s="1023"/>
      <c r="U155" s="1028">
        <v>86</v>
      </c>
      <c r="V155" s="828"/>
      <c r="W155" s="829"/>
      <c r="X155" s="1012"/>
      <c r="Y155" s="1009">
        <f t="shared" si="3"/>
        <v>0</v>
      </c>
      <c r="Z155" s="599"/>
      <c r="AA155" s="599"/>
      <c r="AB155" s="599"/>
      <c r="AC155" s="599"/>
      <c r="AD155" s="599"/>
      <c r="AE155" s="599"/>
      <c r="AF155" s="599"/>
      <c r="AG155" s="599"/>
      <c r="AH155" s="599"/>
      <c r="AI155" s="649"/>
      <c r="AJ155" s="649"/>
      <c r="AK155" s="649"/>
      <c r="AL155" s="147"/>
    </row>
    <row r="156" spans="1:38">
      <c r="A156" s="1023"/>
      <c r="B156" s="542">
        <v>87</v>
      </c>
      <c r="C156" s="826"/>
      <c r="D156" s="827"/>
      <c r="E156" s="1012"/>
      <c r="F156" s="1008">
        <f t="shared" si="2"/>
        <v>0</v>
      </c>
      <c r="G156" s="1020"/>
      <c r="H156" s="1020"/>
      <c r="I156" s="1020"/>
      <c r="J156" s="1020"/>
      <c r="K156" s="1020"/>
      <c r="L156" s="1020"/>
      <c r="M156" s="1020"/>
      <c r="N156" s="1020"/>
      <c r="O156" s="1020"/>
      <c r="P156" s="1020"/>
      <c r="Q156" s="1020"/>
      <c r="R156" s="1012"/>
      <c r="S156" s="1013"/>
      <c r="T156" s="1023"/>
      <c r="U156" s="1028">
        <v>87</v>
      </c>
      <c r="V156" s="828"/>
      <c r="W156" s="829"/>
      <c r="X156" s="1012"/>
      <c r="Y156" s="1009">
        <f t="shared" si="3"/>
        <v>0</v>
      </c>
      <c r="Z156" s="599"/>
      <c r="AA156" s="599"/>
      <c r="AB156" s="599"/>
      <c r="AC156" s="599"/>
      <c r="AD156" s="599"/>
      <c r="AE156" s="599"/>
      <c r="AF156" s="599"/>
      <c r="AG156" s="599"/>
      <c r="AH156" s="599"/>
      <c r="AI156" s="649"/>
      <c r="AJ156" s="649"/>
      <c r="AK156" s="649"/>
      <c r="AL156" s="147"/>
    </row>
    <row r="157" spans="1:38">
      <c r="A157" s="1023"/>
      <c r="B157" s="542">
        <v>88</v>
      </c>
      <c r="C157" s="826"/>
      <c r="D157" s="827"/>
      <c r="E157" s="1012"/>
      <c r="F157" s="1008">
        <f t="shared" si="2"/>
        <v>0</v>
      </c>
      <c r="G157" s="1020"/>
      <c r="H157" s="1020"/>
      <c r="I157" s="1020"/>
      <c r="J157" s="1020"/>
      <c r="K157" s="1020"/>
      <c r="L157" s="1020"/>
      <c r="M157" s="1020"/>
      <c r="N157" s="1020"/>
      <c r="O157" s="1020"/>
      <c r="P157" s="1020"/>
      <c r="Q157" s="1020"/>
      <c r="R157" s="1012"/>
      <c r="S157" s="1013"/>
      <c r="T157" s="1023"/>
      <c r="U157" s="1028">
        <v>88</v>
      </c>
      <c r="V157" s="828"/>
      <c r="W157" s="829"/>
      <c r="X157" s="1012"/>
      <c r="Y157" s="1009">
        <f t="shared" si="3"/>
        <v>0</v>
      </c>
      <c r="Z157" s="599"/>
      <c r="AA157" s="599"/>
      <c r="AB157" s="599"/>
      <c r="AC157" s="599"/>
      <c r="AD157" s="599"/>
      <c r="AE157" s="599"/>
      <c r="AF157" s="599"/>
      <c r="AG157" s="599"/>
      <c r="AH157" s="599"/>
      <c r="AI157" s="649"/>
      <c r="AJ157" s="649"/>
      <c r="AK157" s="649"/>
      <c r="AL157" s="147"/>
    </row>
    <row r="158" spans="1:38">
      <c r="A158" s="1023"/>
      <c r="B158" s="542">
        <v>89</v>
      </c>
      <c r="C158" s="826"/>
      <c r="D158" s="827"/>
      <c r="E158" s="1012"/>
      <c r="F158" s="1008">
        <f t="shared" si="2"/>
        <v>0</v>
      </c>
      <c r="G158" s="1020"/>
      <c r="H158" s="1020"/>
      <c r="I158" s="1020"/>
      <c r="J158" s="1020"/>
      <c r="K158" s="1020"/>
      <c r="L158" s="1020"/>
      <c r="M158" s="1020"/>
      <c r="N158" s="1020"/>
      <c r="O158" s="1020"/>
      <c r="P158" s="1020"/>
      <c r="Q158" s="1020"/>
      <c r="R158" s="1012"/>
      <c r="S158" s="1013"/>
      <c r="T158" s="1023"/>
      <c r="U158" s="1028">
        <v>89</v>
      </c>
      <c r="V158" s="828"/>
      <c r="W158" s="829"/>
      <c r="X158" s="1012"/>
      <c r="Y158" s="1009">
        <f t="shared" si="3"/>
        <v>0</v>
      </c>
      <c r="Z158" s="599"/>
      <c r="AA158" s="599"/>
      <c r="AB158" s="599"/>
      <c r="AC158" s="599"/>
      <c r="AD158" s="599"/>
      <c r="AE158" s="599"/>
      <c r="AF158" s="599"/>
      <c r="AG158" s="599"/>
      <c r="AH158" s="599"/>
      <c r="AI158" s="649"/>
      <c r="AJ158" s="649"/>
      <c r="AK158" s="649"/>
      <c r="AL158" s="147"/>
    </row>
    <row r="159" spans="1:38">
      <c r="A159" s="1023"/>
      <c r="B159" s="542">
        <v>90</v>
      </c>
      <c r="C159" s="826"/>
      <c r="D159" s="827"/>
      <c r="E159" s="1012"/>
      <c r="F159" s="1008">
        <f t="shared" si="2"/>
        <v>0</v>
      </c>
      <c r="G159" s="1020"/>
      <c r="H159" s="1020"/>
      <c r="I159" s="1020"/>
      <c r="J159" s="1020"/>
      <c r="K159" s="1020"/>
      <c r="L159" s="1020"/>
      <c r="M159" s="1020"/>
      <c r="N159" s="1020"/>
      <c r="O159" s="1020"/>
      <c r="P159" s="1020"/>
      <c r="Q159" s="1020"/>
      <c r="R159" s="1012"/>
      <c r="S159" s="1013"/>
      <c r="T159" s="1023"/>
      <c r="U159" s="1028">
        <v>90</v>
      </c>
      <c r="V159" s="828"/>
      <c r="W159" s="829"/>
      <c r="X159" s="1012"/>
      <c r="Y159" s="1009">
        <f t="shared" si="3"/>
        <v>0</v>
      </c>
      <c r="Z159" s="599"/>
      <c r="AA159" s="599"/>
      <c r="AB159" s="599"/>
      <c r="AC159" s="599"/>
      <c r="AD159" s="599"/>
      <c r="AE159" s="599"/>
      <c r="AF159" s="599"/>
      <c r="AG159" s="599"/>
      <c r="AH159" s="599"/>
      <c r="AI159" s="649"/>
      <c r="AJ159" s="649"/>
      <c r="AK159" s="649"/>
      <c r="AL159" s="147"/>
    </row>
    <row r="160" spans="1:38">
      <c r="A160" s="1023"/>
      <c r="B160" s="542">
        <v>91</v>
      </c>
      <c r="C160" s="826"/>
      <c r="D160" s="827"/>
      <c r="E160" s="1012"/>
      <c r="F160" s="1008">
        <f t="shared" si="2"/>
        <v>0</v>
      </c>
      <c r="G160" s="1020"/>
      <c r="H160" s="1020"/>
      <c r="I160" s="1020"/>
      <c r="J160" s="1020"/>
      <c r="K160" s="1020"/>
      <c r="L160" s="1020"/>
      <c r="M160" s="1020"/>
      <c r="N160" s="1020"/>
      <c r="O160" s="1020"/>
      <c r="P160" s="1020"/>
      <c r="Q160" s="1020"/>
      <c r="R160" s="1012"/>
      <c r="S160" s="1013"/>
      <c r="T160" s="1023"/>
      <c r="U160" s="1028">
        <v>91</v>
      </c>
      <c r="V160" s="828"/>
      <c r="W160" s="829"/>
      <c r="X160" s="1012"/>
      <c r="Y160" s="1009">
        <f t="shared" si="3"/>
        <v>0</v>
      </c>
      <c r="Z160" s="599"/>
      <c r="AA160" s="599"/>
      <c r="AB160" s="599"/>
      <c r="AC160" s="599"/>
      <c r="AD160" s="599"/>
      <c r="AE160" s="599"/>
      <c r="AF160" s="599"/>
      <c r="AG160" s="599"/>
      <c r="AH160" s="599"/>
      <c r="AI160" s="649"/>
      <c r="AJ160" s="649"/>
      <c r="AK160" s="649"/>
      <c r="AL160" s="147"/>
    </row>
    <row r="161" spans="1:38">
      <c r="A161" s="1023"/>
      <c r="B161" s="542">
        <v>92</v>
      </c>
      <c r="C161" s="826"/>
      <c r="D161" s="827"/>
      <c r="E161" s="1012"/>
      <c r="F161" s="1008">
        <f t="shared" si="2"/>
        <v>0</v>
      </c>
      <c r="G161" s="1020"/>
      <c r="H161" s="1020"/>
      <c r="I161" s="1020"/>
      <c r="J161" s="1020"/>
      <c r="K161" s="1020"/>
      <c r="L161" s="1020"/>
      <c r="M161" s="1020"/>
      <c r="N161" s="1020"/>
      <c r="O161" s="1020"/>
      <c r="P161" s="1020"/>
      <c r="Q161" s="1020"/>
      <c r="R161" s="1012"/>
      <c r="S161" s="1013"/>
      <c r="T161" s="1023"/>
      <c r="U161" s="1028">
        <v>92</v>
      </c>
      <c r="V161" s="828"/>
      <c r="W161" s="829"/>
      <c r="X161" s="1012"/>
      <c r="Y161" s="1009">
        <f t="shared" si="3"/>
        <v>0</v>
      </c>
      <c r="Z161" s="599"/>
      <c r="AA161" s="599"/>
      <c r="AB161" s="599"/>
      <c r="AC161" s="599"/>
      <c r="AD161" s="599"/>
      <c r="AE161" s="599"/>
      <c r="AF161" s="599"/>
      <c r="AG161" s="599"/>
      <c r="AH161" s="599"/>
      <c r="AI161" s="649"/>
      <c r="AJ161" s="649"/>
      <c r="AK161" s="649"/>
      <c r="AL161" s="147"/>
    </row>
    <row r="162" spans="1:38">
      <c r="A162" s="1023"/>
      <c r="B162" s="542">
        <v>93</v>
      </c>
      <c r="C162" s="826"/>
      <c r="D162" s="827"/>
      <c r="E162" s="1012"/>
      <c r="F162" s="1008">
        <f t="shared" si="2"/>
        <v>0</v>
      </c>
      <c r="G162" s="1020"/>
      <c r="H162" s="1020"/>
      <c r="I162" s="1020"/>
      <c r="J162" s="1020"/>
      <c r="K162" s="1020"/>
      <c r="L162" s="1020"/>
      <c r="M162" s="1020"/>
      <c r="N162" s="1020"/>
      <c r="O162" s="1020"/>
      <c r="P162" s="1020"/>
      <c r="Q162" s="1020"/>
      <c r="R162" s="1012"/>
      <c r="S162" s="1013"/>
      <c r="T162" s="1023"/>
      <c r="U162" s="1028">
        <v>93</v>
      </c>
      <c r="V162" s="828"/>
      <c r="W162" s="829"/>
      <c r="X162" s="1012"/>
      <c r="Y162" s="1009">
        <f t="shared" si="3"/>
        <v>0</v>
      </c>
      <c r="Z162" s="599"/>
      <c r="AA162" s="599"/>
      <c r="AB162" s="599"/>
      <c r="AC162" s="599"/>
      <c r="AD162" s="599"/>
      <c r="AE162" s="599"/>
      <c r="AF162" s="599"/>
      <c r="AG162" s="599"/>
      <c r="AH162" s="599"/>
      <c r="AI162" s="649"/>
      <c r="AJ162" s="649"/>
      <c r="AK162" s="649"/>
      <c r="AL162" s="147"/>
    </row>
    <row r="163" spans="1:38">
      <c r="A163" s="1023"/>
      <c r="B163" s="542">
        <v>94</v>
      </c>
      <c r="C163" s="826"/>
      <c r="D163" s="827"/>
      <c r="E163" s="1012"/>
      <c r="F163" s="1008">
        <f t="shared" si="2"/>
        <v>0</v>
      </c>
      <c r="G163" s="1020"/>
      <c r="H163" s="1020"/>
      <c r="I163" s="1020"/>
      <c r="J163" s="1020"/>
      <c r="K163" s="1020"/>
      <c r="L163" s="1020"/>
      <c r="M163" s="1020"/>
      <c r="N163" s="1020"/>
      <c r="O163" s="1020"/>
      <c r="P163" s="1020"/>
      <c r="Q163" s="1020"/>
      <c r="R163" s="1012"/>
      <c r="S163" s="1013"/>
      <c r="T163" s="1023"/>
      <c r="U163" s="1028">
        <v>94</v>
      </c>
      <c r="V163" s="828"/>
      <c r="W163" s="829"/>
      <c r="X163" s="1012"/>
      <c r="Y163" s="1009">
        <f t="shared" si="3"/>
        <v>0</v>
      </c>
      <c r="Z163" s="599"/>
      <c r="AA163" s="599"/>
      <c r="AB163" s="599"/>
      <c r="AC163" s="599"/>
      <c r="AD163" s="599"/>
      <c r="AE163" s="599"/>
      <c r="AF163" s="599"/>
      <c r="AG163" s="599"/>
      <c r="AH163" s="599"/>
      <c r="AI163" s="649"/>
      <c r="AJ163" s="649"/>
      <c r="AK163" s="649"/>
      <c r="AL163" s="147"/>
    </row>
    <row r="164" spans="1:38">
      <c r="A164" s="1023"/>
      <c r="B164" s="542">
        <v>95</v>
      </c>
      <c r="C164" s="826"/>
      <c r="D164" s="827"/>
      <c r="E164" s="1012"/>
      <c r="F164" s="1008">
        <f t="shared" si="2"/>
        <v>0</v>
      </c>
      <c r="G164" s="1020"/>
      <c r="H164" s="1020"/>
      <c r="I164" s="1020"/>
      <c r="J164" s="1020"/>
      <c r="K164" s="1020"/>
      <c r="L164" s="1020"/>
      <c r="M164" s="1020"/>
      <c r="N164" s="1020"/>
      <c r="O164" s="1020"/>
      <c r="P164" s="1020"/>
      <c r="Q164" s="1020"/>
      <c r="R164" s="1012"/>
      <c r="S164" s="1013"/>
      <c r="T164" s="1023"/>
      <c r="U164" s="1028">
        <v>95</v>
      </c>
      <c r="V164" s="828"/>
      <c r="W164" s="829"/>
      <c r="X164" s="1012"/>
      <c r="Y164" s="1009">
        <f t="shared" si="3"/>
        <v>0</v>
      </c>
      <c r="Z164" s="599"/>
      <c r="AA164" s="599"/>
      <c r="AB164" s="599"/>
      <c r="AC164" s="599"/>
      <c r="AD164" s="599"/>
      <c r="AE164" s="599"/>
      <c r="AF164" s="599"/>
      <c r="AG164" s="599"/>
      <c r="AH164" s="599"/>
      <c r="AI164" s="649"/>
      <c r="AJ164" s="649"/>
      <c r="AK164" s="649"/>
      <c r="AL164" s="147"/>
    </row>
    <row r="165" spans="1:38">
      <c r="A165" s="1023"/>
      <c r="B165" s="542">
        <v>96</v>
      </c>
      <c r="C165" s="826"/>
      <c r="D165" s="827"/>
      <c r="E165" s="1012"/>
      <c r="F165" s="1008">
        <f t="shared" si="2"/>
        <v>0</v>
      </c>
      <c r="G165" s="1020"/>
      <c r="H165" s="1020"/>
      <c r="I165" s="1020"/>
      <c r="J165" s="1020"/>
      <c r="K165" s="1020"/>
      <c r="L165" s="1020"/>
      <c r="M165" s="1020"/>
      <c r="N165" s="1020"/>
      <c r="O165" s="1020"/>
      <c r="P165" s="1020"/>
      <c r="Q165" s="1020"/>
      <c r="R165" s="1012"/>
      <c r="S165" s="1013"/>
      <c r="T165" s="1023"/>
      <c r="U165" s="1028">
        <v>96</v>
      </c>
      <c r="V165" s="828"/>
      <c r="W165" s="829"/>
      <c r="X165" s="1012"/>
      <c r="Y165" s="1009">
        <f t="shared" si="3"/>
        <v>0</v>
      </c>
      <c r="Z165" s="599"/>
      <c r="AA165" s="599"/>
      <c r="AB165" s="599"/>
      <c r="AC165" s="599"/>
      <c r="AD165" s="599"/>
      <c r="AE165" s="599"/>
      <c r="AF165" s="599"/>
      <c r="AG165" s="599"/>
      <c r="AH165" s="599"/>
      <c r="AI165" s="649"/>
      <c r="AJ165" s="649"/>
      <c r="AK165" s="649"/>
      <c r="AL165" s="147"/>
    </row>
    <row r="166" spans="1:38">
      <c r="A166" s="1023"/>
      <c r="B166" s="542">
        <v>97</v>
      </c>
      <c r="C166" s="826"/>
      <c r="D166" s="827"/>
      <c r="E166" s="1012"/>
      <c r="F166" s="1008">
        <f t="shared" si="2"/>
        <v>0</v>
      </c>
      <c r="G166" s="1020"/>
      <c r="H166" s="1020"/>
      <c r="I166" s="1020"/>
      <c r="J166" s="1020"/>
      <c r="K166" s="1020"/>
      <c r="L166" s="1020"/>
      <c r="M166" s="1020"/>
      <c r="N166" s="1020"/>
      <c r="O166" s="1020"/>
      <c r="P166" s="1020"/>
      <c r="Q166" s="1020"/>
      <c r="R166" s="1012"/>
      <c r="S166" s="1013"/>
      <c r="T166" s="1023"/>
      <c r="U166" s="1028">
        <v>97</v>
      </c>
      <c r="V166" s="828"/>
      <c r="W166" s="829"/>
      <c r="X166" s="1012"/>
      <c r="Y166" s="1009">
        <f t="shared" si="3"/>
        <v>0</v>
      </c>
      <c r="Z166" s="599"/>
      <c r="AA166" s="599"/>
      <c r="AB166" s="599"/>
      <c r="AC166" s="599"/>
      <c r="AD166" s="599"/>
      <c r="AE166" s="599"/>
      <c r="AF166" s="599"/>
      <c r="AG166" s="599"/>
      <c r="AH166" s="599"/>
      <c r="AI166" s="649"/>
      <c r="AJ166" s="649"/>
      <c r="AK166" s="649"/>
      <c r="AL166" s="147"/>
    </row>
    <row r="167" spans="1:38">
      <c r="A167" s="1023"/>
      <c r="B167" s="542">
        <v>98</v>
      </c>
      <c r="C167" s="826"/>
      <c r="D167" s="827"/>
      <c r="E167" s="1012"/>
      <c r="F167" s="1008">
        <f t="shared" si="2"/>
        <v>0</v>
      </c>
      <c r="G167" s="1020"/>
      <c r="H167" s="1020"/>
      <c r="I167" s="1020"/>
      <c r="J167" s="1020"/>
      <c r="K167" s="1020"/>
      <c r="L167" s="1020"/>
      <c r="M167" s="1020"/>
      <c r="N167" s="1020"/>
      <c r="O167" s="1020"/>
      <c r="P167" s="1020"/>
      <c r="Q167" s="1020"/>
      <c r="R167" s="1012"/>
      <c r="S167" s="1013"/>
      <c r="T167" s="1023"/>
      <c r="U167" s="1028">
        <v>98</v>
      </c>
      <c r="V167" s="828"/>
      <c r="W167" s="829"/>
      <c r="X167" s="1012"/>
      <c r="Y167" s="1009">
        <f t="shared" si="3"/>
        <v>0</v>
      </c>
      <c r="Z167" s="599"/>
      <c r="AA167" s="599"/>
      <c r="AB167" s="599"/>
      <c r="AC167" s="599"/>
      <c r="AD167" s="599"/>
      <c r="AE167" s="599"/>
      <c r="AF167" s="599"/>
      <c r="AG167" s="599"/>
      <c r="AH167" s="599"/>
      <c r="AI167" s="649"/>
      <c r="AJ167" s="649"/>
      <c r="AK167" s="649"/>
      <c r="AL167" s="147"/>
    </row>
    <row r="168" spans="1:38">
      <c r="A168" s="1023"/>
      <c r="B168" s="542">
        <v>99</v>
      </c>
      <c r="C168" s="826"/>
      <c r="D168" s="827"/>
      <c r="E168" s="1012"/>
      <c r="F168" s="1008">
        <f t="shared" si="2"/>
        <v>0</v>
      </c>
      <c r="G168" s="1020"/>
      <c r="H168" s="1020"/>
      <c r="I168" s="1020"/>
      <c r="J168" s="1020"/>
      <c r="K168" s="1020"/>
      <c r="L168" s="1020"/>
      <c r="M168" s="1020"/>
      <c r="N168" s="1020"/>
      <c r="O168" s="1020"/>
      <c r="P168" s="1020"/>
      <c r="Q168" s="1020"/>
      <c r="R168" s="1012"/>
      <c r="S168" s="1013"/>
      <c r="T168" s="1023"/>
      <c r="U168" s="1028">
        <v>99</v>
      </c>
      <c r="V168" s="828"/>
      <c r="W168" s="829"/>
      <c r="X168" s="1012"/>
      <c r="Y168" s="1009">
        <f t="shared" si="3"/>
        <v>0</v>
      </c>
      <c r="Z168" s="599"/>
      <c r="AA168" s="599"/>
      <c r="AB168" s="599"/>
      <c r="AC168" s="599"/>
      <c r="AD168" s="599"/>
      <c r="AE168" s="599"/>
      <c r="AF168" s="599"/>
      <c r="AG168" s="599"/>
      <c r="AH168" s="599"/>
      <c r="AI168" s="649"/>
      <c r="AJ168" s="649"/>
      <c r="AK168" s="649"/>
      <c r="AL168" s="147"/>
    </row>
    <row r="169" spans="1:38">
      <c r="A169" s="1023"/>
      <c r="B169" s="542">
        <v>100</v>
      </c>
      <c r="C169" s="826"/>
      <c r="D169" s="827"/>
      <c r="E169" s="1012"/>
      <c r="F169" s="1008">
        <f t="shared" si="2"/>
        <v>0</v>
      </c>
      <c r="G169" s="1020"/>
      <c r="H169" s="1020"/>
      <c r="I169" s="1020"/>
      <c r="J169" s="1020"/>
      <c r="K169" s="1020"/>
      <c r="L169" s="1020"/>
      <c r="M169" s="1020"/>
      <c r="N169" s="1020"/>
      <c r="O169" s="1020"/>
      <c r="P169" s="1020"/>
      <c r="Q169" s="1020"/>
      <c r="R169" s="1012"/>
      <c r="S169" s="1013"/>
      <c r="T169" s="1023"/>
      <c r="U169" s="1028">
        <v>100</v>
      </c>
      <c r="V169" s="828"/>
      <c r="W169" s="829"/>
      <c r="X169" s="1012"/>
      <c r="Y169" s="1009">
        <f t="shared" si="3"/>
        <v>0</v>
      </c>
      <c r="Z169" s="599"/>
      <c r="AA169" s="599"/>
      <c r="AB169" s="599"/>
      <c r="AC169" s="599"/>
      <c r="AD169" s="599"/>
      <c r="AE169" s="599"/>
      <c r="AF169" s="599"/>
      <c r="AG169" s="599"/>
      <c r="AH169" s="599"/>
      <c r="AI169" s="649"/>
      <c r="AJ169" s="649"/>
      <c r="AK169" s="649"/>
      <c r="AL169" s="147"/>
    </row>
    <row r="170" spans="1:38">
      <c r="A170" s="1023"/>
      <c r="B170" s="542">
        <v>101</v>
      </c>
      <c r="C170" s="826"/>
      <c r="D170" s="827"/>
      <c r="E170" s="1012"/>
      <c r="F170" s="1008">
        <f t="shared" si="2"/>
        <v>0</v>
      </c>
      <c r="G170" s="1020"/>
      <c r="H170" s="1020"/>
      <c r="I170" s="1020"/>
      <c r="J170" s="1020"/>
      <c r="K170" s="1020"/>
      <c r="L170" s="1020"/>
      <c r="M170" s="1020"/>
      <c r="N170" s="1020"/>
      <c r="O170" s="1020"/>
      <c r="P170" s="1020"/>
      <c r="Q170" s="1020"/>
      <c r="R170" s="1012"/>
      <c r="S170" s="1013"/>
      <c r="T170" s="1023"/>
      <c r="U170" s="1028">
        <v>101</v>
      </c>
      <c r="V170" s="828"/>
      <c r="W170" s="829"/>
      <c r="X170" s="1012"/>
      <c r="Y170" s="1009">
        <f t="shared" si="3"/>
        <v>0</v>
      </c>
      <c r="Z170" s="599"/>
      <c r="AA170" s="599"/>
      <c r="AB170" s="599"/>
      <c r="AC170" s="599"/>
      <c r="AD170" s="599"/>
      <c r="AE170" s="599"/>
      <c r="AF170" s="599"/>
      <c r="AG170" s="599"/>
      <c r="AH170" s="599"/>
      <c r="AI170" s="649"/>
      <c r="AJ170" s="649"/>
      <c r="AK170" s="649"/>
      <c r="AL170" s="147"/>
    </row>
    <row r="171" spans="1:38">
      <c r="A171" s="1023"/>
      <c r="B171" s="542">
        <v>102</v>
      </c>
      <c r="C171" s="826"/>
      <c r="D171" s="827"/>
      <c r="E171" s="1012"/>
      <c r="F171" s="1008">
        <f t="shared" si="2"/>
        <v>0</v>
      </c>
      <c r="G171" s="1020"/>
      <c r="H171" s="1020"/>
      <c r="I171" s="1020"/>
      <c r="J171" s="1020"/>
      <c r="K171" s="1020"/>
      <c r="L171" s="1020"/>
      <c r="M171" s="1020"/>
      <c r="N171" s="1020"/>
      <c r="O171" s="1020"/>
      <c r="P171" s="1020"/>
      <c r="Q171" s="1020"/>
      <c r="R171" s="1012"/>
      <c r="S171" s="1013"/>
      <c r="T171" s="1023"/>
      <c r="U171" s="1028">
        <v>102</v>
      </c>
      <c r="V171" s="828"/>
      <c r="W171" s="829"/>
      <c r="X171" s="1012"/>
      <c r="Y171" s="1009">
        <f t="shared" si="3"/>
        <v>0</v>
      </c>
      <c r="Z171" s="599"/>
      <c r="AA171" s="599"/>
      <c r="AB171" s="599"/>
      <c r="AC171" s="599"/>
      <c r="AD171" s="599"/>
      <c r="AE171" s="599"/>
      <c r="AF171" s="599"/>
      <c r="AG171" s="599"/>
      <c r="AH171" s="599"/>
      <c r="AI171" s="649"/>
      <c r="AJ171" s="649"/>
      <c r="AK171" s="649"/>
      <c r="AL171" s="147"/>
    </row>
    <row r="172" spans="1:38">
      <c r="A172" s="1023"/>
      <c r="B172" s="542">
        <v>103</v>
      </c>
      <c r="C172" s="828"/>
      <c r="D172" s="829"/>
      <c r="E172" s="1012"/>
      <c r="F172" s="1008">
        <f t="shared" si="2"/>
        <v>0</v>
      </c>
      <c r="G172" s="1020"/>
      <c r="H172" s="1020"/>
      <c r="I172" s="1020"/>
      <c r="J172" s="1020"/>
      <c r="K172" s="1020"/>
      <c r="L172" s="1020"/>
      <c r="M172" s="1020"/>
      <c r="N172" s="1020"/>
      <c r="O172" s="1020"/>
      <c r="P172" s="1020"/>
      <c r="Q172" s="1020"/>
      <c r="R172" s="1012"/>
      <c r="S172" s="1013"/>
      <c r="T172" s="1023"/>
      <c r="U172" s="1028">
        <v>103</v>
      </c>
      <c r="V172" s="828"/>
      <c r="W172" s="829"/>
      <c r="X172" s="1012"/>
      <c r="Y172" s="1009">
        <f t="shared" si="3"/>
        <v>0</v>
      </c>
      <c r="Z172" s="599"/>
      <c r="AA172" s="599"/>
      <c r="AB172" s="599"/>
      <c r="AC172" s="599"/>
      <c r="AD172" s="599"/>
      <c r="AE172" s="599"/>
      <c r="AF172" s="599"/>
      <c r="AG172" s="599"/>
      <c r="AH172" s="599"/>
      <c r="AI172" s="649"/>
      <c r="AJ172" s="649"/>
      <c r="AK172" s="649"/>
      <c r="AL172" s="147"/>
    </row>
    <row r="173" spans="1:38">
      <c r="A173" s="1023"/>
      <c r="B173" s="542">
        <v>104</v>
      </c>
      <c r="C173" s="828"/>
      <c r="D173" s="829"/>
      <c r="E173" s="1012"/>
      <c r="F173" s="1008">
        <f t="shared" si="2"/>
        <v>0</v>
      </c>
      <c r="G173" s="1020"/>
      <c r="H173" s="1020"/>
      <c r="I173" s="1020"/>
      <c r="J173" s="1020"/>
      <c r="K173" s="1020"/>
      <c r="L173" s="1020"/>
      <c r="M173" s="1020"/>
      <c r="N173" s="1020"/>
      <c r="O173" s="1020"/>
      <c r="P173" s="1020"/>
      <c r="Q173" s="1020"/>
      <c r="R173" s="1012"/>
      <c r="S173" s="1013"/>
      <c r="T173" s="1023"/>
      <c r="U173" s="1028">
        <v>104</v>
      </c>
      <c r="V173" s="828"/>
      <c r="W173" s="829"/>
      <c r="X173" s="1012"/>
      <c r="Y173" s="1009">
        <f t="shared" si="3"/>
        <v>0</v>
      </c>
      <c r="Z173" s="599"/>
      <c r="AA173" s="599"/>
      <c r="AB173" s="599"/>
      <c r="AC173" s="599"/>
      <c r="AD173" s="599"/>
      <c r="AE173" s="599"/>
      <c r="AF173" s="599"/>
      <c r="AG173" s="599"/>
      <c r="AH173" s="599"/>
      <c r="AI173" s="649"/>
      <c r="AJ173" s="649"/>
      <c r="AK173" s="649"/>
      <c r="AL173" s="147"/>
    </row>
    <row r="174" spans="1:38">
      <c r="A174" s="1023"/>
      <c r="B174" s="542">
        <v>105</v>
      </c>
      <c r="C174" s="828"/>
      <c r="D174" s="829"/>
      <c r="E174" s="1012"/>
      <c r="F174" s="1008">
        <f t="shared" si="2"/>
        <v>0</v>
      </c>
      <c r="G174" s="1020"/>
      <c r="H174" s="1020"/>
      <c r="I174" s="1020"/>
      <c r="J174" s="1020"/>
      <c r="K174" s="1020"/>
      <c r="L174" s="1020"/>
      <c r="M174" s="1020"/>
      <c r="N174" s="1020"/>
      <c r="O174" s="1020"/>
      <c r="P174" s="1020"/>
      <c r="Q174" s="1020"/>
      <c r="R174" s="1012"/>
      <c r="S174" s="1013"/>
      <c r="T174" s="1023"/>
      <c r="U174" s="1028">
        <v>105</v>
      </c>
      <c r="V174" s="828"/>
      <c r="W174" s="829"/>
      <c r="X174" s="1012"/>
      <c r="Y174" s="1009">
        <f t="shared" si="3"/>
        <v>0</v>
      </c>
      <c r="Z174" s="599"/>
      <c r="AA174" s="599"/>
      <c r="AB174" s="599"/>
      <c r="AC174" s="599"/>
      <c r="AD174" s="599"/>
      <c r="AE174" s="599"/>
      <c r="AF174" s="599"/>
      <c r="AG174" s="599"/>
      <c r="AH174" s="599"/>
      <c r="AI174" s="649"/>
      <c r="AJ174" s="649"/>
      <c r="AK174" s="649"/>
      <c r="AL174" s="147"/>
    </row>
    <row r="175" spans="1:38">
      <c r="A175" s="1023"/>
      <c r="B175" s="542">
        <v>106</v>
      </c>
      <c r="C175" s="828"/>
      <c r="D175" s="829"/>
      <c r="E175" s="1012"/>
      <c r="F175" s="1008">
        <f t="shared" si="2"/>
        <v>0</v>
      </c>
      <c r="G175" s="1020"/>
      <c r="H175" s="1020"/>
      <c r="I175" s="1020"/>
      <c r="J175" s="1020"/>
      <c r="K175" s="1020"/>
      <c r="L175" s="1020"/>
      <c r="M175" s="1020"/>
      <c r="N175" s="1020"/>
      <c r="O175" s="1020"/>
      <c r="P175" s="1020"/>
      <c r="Q175" s="1020"/>
      <c r="R175" s="1012"/>
      <c r="S175" s="1013"/>
      <c r="T175" s="1023"/>
      <c r="U175" s="1028">
        <v>106</v>
      </c>
      <c r="V175" s="828"/>
      <c r="W175" s="829"/>
      <c r="X175" s="1012"/>
      <c r="Y175" s="1009">
        <f t="shared" si="3"/>
        <v>0</v>
      </c>
      <c r="Z175" s="599"/>
      <c r="AA175" s="599"/>
      <c r="AB175" s="599"/>
      <c r="AC175" s="599"/>
      <c r="AD175" s="599"/>
      <c r="AE175" s="599"/>
      <c r="AF175" s="599"/>
      <c r="AG175" s="599"/>
      <c r="AH175" s="599"/>
      <c r="AI175" s="649"/>
      <c r="AJ175" s="649"/>
      <c r="AK175" s="649"/>
      <c r="AL175" s="147"/>
    </row>
    <row r="176" spans="1:38">
      <c r="A176" s="1023"/>
      <c r="B176" s="542">
        <v>107</v>
      </c>
      <c r="C176" s="828"/>
      <c r="D176" s="829"/>
      <c r="E176" s="1012"/>
      <c r="F176" s="1008">
        <f t="shared" si="2"/>
        <v>0</v>
      </c>
      <c r="G176" s="1020"/>
      <c r="H176" s="1020"/>
      <c r="I176" s="1020"/>
      <c r="J176" s="1020"/>
      <c r="K176" s="1020"/>
      <c r="L176" s="1020"/>
      <c r="M176" s="1020"/>
      <c r="N176" s="1020"/>
      <c r="O176" s="1020"/>
      <c r="P176" s="1020"/>
      <c r="Q176" s="1020"/>
      <c r="R176" s="1012"/>
      <c r="S176" s="1013"/>
      <c r="T176" s="1023"/>
      <c r="U176" s="1028">
        <v>107</v>
      </c>
      <c r="V176" s="828"/>
      <c r="W176" s="829"/>
      <c r="X176" s="1012"/>
      <c r="Y176" s="1009">
        <f t="shared" si="3"/>
        <v>0</v>
      </c>
      <c r="Z176" s="599"/>
      <c r="AA176" s="599"/>
      <c r="AB176" s="599"/>
      <c r="AC176" s="599"/>
      <c r="AD176" s="599"/>
      <c r="AE176" s="599"/>
      <c r="AF176" s="599"/>
      <c r="AG176" s="599"/>
      <c r="AH176" s="599"/>
      <c r="AI176" s="649"/>
      <c r="AJ176" s="649"/>
      <c r="AK176" s="649"/>
      <c r="AL176" s="147"/>
    </row>
    <row r="177" spans="1:38">
      <c r="A177" s="1023"/>
      <c r="B177" s="542">
        <v>108</v>
      </c>
      <c r="C177" s="828"/>
      <c r="D177" s="829"/>
      <c r="E177" s="1012"/>
      <c r="F177" s="1008">
        <f t="shared" si="2"/>
        <v>0</v>
      </c>
      <c r="G177" s="1020"/>
      <c r="H177" s="1020"/>
      <c r="I177" s="1020"/>
      <c r="J177" s="1020"/>
      <c r="K177" s="1020"/>
      <c r="L177" s="1020"/>
      <c r="M177" s="1020"/>
      <c r="N177" s="1020"/>
      <c r="O177" s="1020"/>
      <c r="P177" s="1020"/>
      <c r="Q177" s="1020"/>
      <c r="R177" s="1012"/>
      <c r="S177" s="1013"/>
      <c r="T177" s="1023"/>
      <c r="U177" s="1028">
        <v>108</v>
      </c>
      <c r="V177" s="828"/>
      <c r="W177" s="829"/>
      <c r="X177" s="1012"/>
      <c r="Y177" s="1009">
        <f t="shared" si="3"/>
        <v>0</v>
      </c>
      <c r="Z177" s="599"/>
      <c r="AA177" s="599"/>
      <c r="AB177" s="599"/>
      <c r="AC177" s="599"/>
      <c r="AD177" s="599"/>
      <c r="AE177" s="599"/>
      <c r="AF177" s="599"/>
      <c r="AG177" s="599"/>
      <c r="AH177" s="599"/>
      <c r="AI177" s="649"/>
      <c r="AJ177" s="649"/>
      <c r="AK177" s="649"/>
      <c r="AL177" s="147"/>
    </row>
    <row r="178" spans="1:38">
      <c r="A178" s="1023"/>
      <c r="B178" s="542">
        <v>109</v>
      </c>
      <c r="C178" s="828"/>
      <c r="D178" s="829"/>
      <c r="E178" s="1012"/>
      <c r="F178" s="1008">
        <f t="shared" si="2"/>
        <v>0</v>
      </c>
      <c r="G178" s="1020"/>
      <c r="H178" s="1020"/>
      <c r="I178" s="1020"/>
      <c r="J178" s="1020"/>
      <c r="K178" s="1020"/>
      <c r="L178" s="1020"/>
      <c r="M178" s="1020"/>
      <c r="N178" s="1020"/>
      <c r="O178" s="1020"/>
      <c r="P178" s="1020"/>
      <c r="Q178" s="1020"/>
      <c r="R178" s="1012"/>
      <c r="S178" s="1013"/>
      <c r="T178" s="1023"/>
      <c r="U178" s="1028">
        <v>109</v>
      </c>
      <c r="V178" s="828"/>
      <c r="W178" s="829"/>
      <c r="X178" s="1012"/>
      <c r="Y178" s="1009">
        <f t="shared" si="3"/>
        <v>0</v>
      </c>
      <c r="Z178" s="599"/>
      <c r="AA178" s="599"/>
      <c r="AB178" s="599"/>
      <c r="AC178" s="599"/>
      <c r="AD178" s="599"/>
      <c r="AE178" s="599"/>
      <c r="AF178" s="599"/>
      <c r="AG178" s="599"/>
      <c r="AH178" s="599"/>
      <c r="AI178" s="649"/>
      <c r="AJ178" s="649"/>
      <c r="AK178" s="649"/>
      <c r="AL178" s="147"/>
    </row>
    <row r="179" spans="1:38">
      <c r="A179" s="1023"/>
      <c r="B179" s="542">
        <v>110</v>
      </c>
      <c r="C179" s="828"/>
      <c r="D179" s="829"/>
      <c r="E179" s="1012"/>
      <c r="F179" s="1008">
        <f t="shared" si="2"/>
        <v>0</v>
      </c>
      <c r="G179" s="1020"/>
      <c r="H179" s="1020"/>
      <c r="I179" s="1020"/>
      <c r="J179" s="1020"/>
      <c r="K179" s="1020"/>
      <c r="L179" s="1020"/>
      <c r="M179" s="1020"/>
      <c r="N179" s="1020"/>
      <c r="O179" s="1020"/>
      <c r="P179" s="1020"/>
      <c r="Q179" s="1020"/>
      <c r="R179" s="1012"/>
      <c r="S179" s="1013"/>
      <c r="T179" s="1023"/>
      <c r="U179" s="1028">
        <v>110</v>
      </c>
      <c r="V179" s="828"/>
      <c r="W179" s="829"/>
      <c r="X179" s="1012"/>
      <c r="Y179" s="1009">
        <f t="shared" si="3"/>
        <v>0</v>
      </c>
      <c r="Z179" s="599"/>
      <c r="AA179" s="599"/>
      <c r="AB179" s="599"/>
      <c r="AC179" s="599"/>
      <c r="AD179" s="599"/>
      <c r="AE179" s="599"/>
      <c r="AF179" s="599"/>
      <c r="AG179" s="599"/>
      <c r="AH179" s="599"/>
      <c r="AI179" s="649"/>
      <c r="AJ179" s="649"/>
      <c r="AK179" s="649"/>
      <c r="AL179" s="147"/>
    </row>
    <row r="180" spans="1:38">
      <c r="A180" s="1023"/>
      <c r="B180" s="542">
        <v>111</v>
      </c>
      <c r="C180" s="828"/>
      <c r="D180" s="829"/>
      <c r="E180" s="1012"/>
      <c r="F180" s="1008">
        <f t="shared" si="2"/>
        <v>0</v>
      </c>
      <c r="G180" s="1020"/>
      <c r="H180" s="1020"/>
      <c r="I180" s="1020"/>
      <c r="J180" s="1020"/>
      <c r="K180" s="1020"/>
      <c r="L180" s="1020"/>
      <c r="M180" s="1020"/>
      <c r="N180" s="1020"/>
      <c r="O180" s="1020"/>
      <c r="P180" s="1020"/>
      <c r="Q180" s="1020"/>
      <c r="R180" s="1012"/>
      <c r="S180" s="1013"/>
      <c r="T180" s="1023"/>
      <c r="U180" s="1028">
        <v>111</v>
      </c>
      <c r="V180" s="828"/>
      <c r="W180" s="829"/>
      <c r="X180" s="1012"/>
      <c r="Y180" s="1009">
        <f t="shared" si="3"/>
        <v>0</v>
      </c>
      <c r="Z180" s="599"/>
      <c r="AA180" s="599"/>
      <c r="AB180" s="599"/>
      <c r="AC180" s="599"/>
      <c r="AD180" s="599"/>
      <c r="AE180" s="599"/>
      <c r="AF180" s="599"/>
      <c r="AG180" s="599"/>
      <c r="AH180" s="599"/>
      <c r="AI180" s="649"/>
      <c r="AJ180" s="649"/>
      <c r="AK180" s="649"/>
      <c r="AL180" s="147"/>
    </row>
    <row r="181" spans="1:38">
      <c r="A181" s="1023"/>
      <c r="B181" s="542">
        <v>112</v>
      </c>
      <c r="C181" s="828"/>
      <c r="D181" s="829"/>
      <c r="E181" s="1012"/>
      <c r="F181" s="1008">
        <f t="shared" si="2"/>
        <v>0</v>
      </c>
      <c r="G181" s="1020"/>
      <c r="H181" s="1020"/>
      <c r="I181" s="1020"/>
      <c r="J181" s="1020"/>
      <c r="K181" s="1020"/>
      <c r="L181" s="1020"/>
      <c r="M181" s="1020"/>
      <c r="N181" s="1020"/>
      <c r="O181" s="1020"/>
      <c r="P181" s="1020"/>
      <c r="Q181" s="1020"/>
      <c r="R181" s="1012"/>
      <c r="S181" s="1013"/>
      <c r="T181" s="1023"/>
      <c r="U181" s="1028">
        <v>112</v>
      </c>
      <c r="V181" s="828"/>
      <c r="W181" s="829"/>
      <c r="X181" s="1012"/>
      <c r="Y181" s="1009">
        <f t="shared" si="3"/>
        <v>0</v>
      </c>
      <c r="Z181" s="599"/>
      <c r="AA181" s="599"/>
      <c r="AB181" s="599"/>
      <c r="AC181" s="599"/>
      <c r="AD181" s="599"/>
      <c r="AE181" s="599"/>
      <c r="AF181" s="599"/>
      <c r="AG181" s="599"/>
      <c r="AH181" s="599"/>
      <c r="AI181" s="649"/>
      <c r="AJ181" s="649"/>
      <c r="AK181" s="649"/>
      <c r="AL181" s="147"/>
    </row>
    <row r="182" spans="1:38">
      <c r="A182" s="1023"/>
      <c r="B182" s="542">
        <v>113</v>
      </c>
      <c r="C182" s="828"/>
      <c r="D182" s="829"/>
      <c r="E182" s="1012"/>
      <c r="F182" s="1008">
        <f t="shared" si="2"/>
        <v>0</v>
      </c>
      <c r="G182" s="1020"/>
      <c r="H182" s="1020"/>
      <c r="I182" s="1020"/>
      <c r="J182" s="1020"/>
      <c r="K182" s="1020"/>
      <c r="L182" s="1020"/>
      <c r="M182" s="1020"/>
      <c r="N182" s="1020"/>
      <c r="O182" s="1020"/>
      <c r="P182" s="1020"/>
      <c r="Q182" s="1020"/>
      <c r="R182" s="1012"/>
      <c r="S182" s="1013"/>
      <c r="T182" s="1023"/>
      <c r="U182" s="1028">
        <v>113</v>
      </c>
      <c r="V182" s="828"/>
      <c r="W182" s="829"/>
      <c r="X182" s="1012"/>
      <c r="Y182" s="1009">
        <f t="shared" si="3"/>
        <v>0</v>
      </c>
      <c r="Z182" s="599"/>
      <c r="AA182" s="599"/>
      <c r="AB182" s="599"/>
      <c r="AC182" s="599"/>
      <c r="AD182" s="599"/>
      <c r="AE182" s="599"/>
      <c r="AF182" s="599"/>
      <c r="AG182" s="599"/>
      <c r="AH182" s="599"/>
      <c r="AI182" s="649"/>
      <c r="AJ182" s="649"/>
      <c r="AK182" s="649"/>
      <c r="AL182" s="147"/>
    </row>
    <row r="183" spans="1:38">
      <c r="A183" s="1023"/>
      <c r="B183" s="542">
        <v>114</v>
      </c>
      <c r="C183" s="828"/>
      <c r="D183" s="829"/>
      <c r="E183" s="1012"/>
      <c r="F183" s="1008">
        <f t="shared" si="2"/>
        <v>0</v>
      </c>
      <c r="G183" s="1020"/>
      <c r="H183" s="1020"/>
      <c r="I183" s="1020"/>
      <c r="J183" s="1020"/>
      <c r="K183" s="1020"/>
      <c r="L183" s="1020"/>
      <c r="M183" s="1020"/>
      <c r="N183" s="1020"/>
      <c r="O183" s="1020"/>
      <c r="P183" s="1020"/>
      <c r="Q183" s="1020"/>
      <c r="R183" s="1012"/>
      <c r="S183" s="1013"/>
      <c r="T183" s="1023"/>
      <c r="U183" s="1028">
        <v>114</v>
      </c>
      <c r="V183" s="828"/>
      <c r="W183" s="829"/>
      <c r="X183" s="1012"/>
      <c r="Y183" s="1009">
        <f t="shared" si="3"/>
        <v>0</v>
      </c>
      <c r="Z183" s="599"/>
      <c r="AA183" s="599"/>
      <c r="AB183" s="599"/>
      <c r="AC183" s="599"/>
      <c r="AD183" s="599"/>
      <c r="AE183" s="599"/>
      <c r="AF183" s="599"/>
      <c r="AG183" s="599"/>
      <c r="AH183" s="599"/>
      <c r="AI183" s="649"/>
      <c r="AJ183" s="649"/>
      <c r="AK183" s="649"/>
      <c r="AL183" s="147"/>
    </row>
    <row r="184" spans="1:38">
      <c r="A184" s="1023"/>
      <c r="B184" s="542">
        <v>115</v>
      </c>
      <c r="C184" s="828"/>
      <c r="D184" s="829"/>
      <c r="E184" s="1012"/>
      <c r="F184" s="1008">
        <f t="shared" si="2"/>
        <v>0</v>
      </c>
      <c r="G184" s="1020"/>
      <c r="H184" s="1020"/>
      <c r="I184" s="1020"/>
      <c r="J184" s="1020"/>
      <c r="K184" s="1020"/>
      <c r="L184" s="1020"/>
      <c r="M184" s="1020"/>
      <c r="N184" s="1020"/>
      <c r="O184" s="1020"/>
      <c r="P184" s="1020"/>
      <c r="Q184" s="1020"/>
      <c r="R184" s="1012"/>
      <c r="S184" s="1013"/>
      <c r="T184" s="1023"/>
      <c r="U184" s="1028">
        <v>115</v>
      </c>
      <c r="V184" s="828"/>
      <c r="W184" s="829"/>
      <c r="X184" s="1012"/>
      <c r="Y184" s="1009">
        <f t="shared" si="3"/>
        <v>0</v>
      </c>
      <c r="Z184" s="599"/>
      <c r="AA184" s="599"/>
      <c r="AB184" s="599"/>
      <c r="AC184" s="599"/>
      <c r="AD184" s="599"/>
      <c r="AE184" s="599"/>
      <c r="AF184" s="599"/>
      <c r="AG184" s="599"/>
      <c r="AH184" s="599"/>
      <c r="AI184" s="649"/>
      <c r="AJ184" s="649"/>
      <c r="AK184" s="649"/>
      <c r="AL184" s="147"/>
    </row>
    <row r="185" spans="1:38">
      <c r="A185" s="1023"/>
      <c r="B185" s="542">
        <v>116</v>
      </c>
      <c r="C185" s="828"/>
      <c r="D185" s="829"/>
      <c r="E185" s="1012"/>
      <c r="F185" s="1008">
        <f t="shared" si="2"/>
        <v>0</v>
      </c>
      <c r="G185" s="1020"/>
      <c r="H185" s="1020"/>
      <c r="I185" s="1020"/>
      <c r="J185" s="1020"/>
      <c r="K185" s="1020"/>
      <c r="L185" s="1020"/>
      <c r="M185" s="1020"/>
      <c r="N185" s="1020"/>
      <c r="O185" s="1020"/>
      <c r="P185" s="1020"/>
      <c r="Q185" s="1020"/>
      <c r="R185" s="1012"/>
      <c r="S185" s="1013"/>
      <c r="T185" s="1023"/>
      <c r="U185" s="1028">
        <v>116</v>
      </c>
      <c r="V185" s="828"/>
      <c r="W185" s="829"/>
      <c r="X185" s="1012"/>
      <c r="Y185" s="1009">
        <f t="shared" si="3"/>
        <v>0</v>
      </c>
      <c r="Z185" s="599"/>
      <c r="AA185" s="599"/>
      <c r="AB185" s="599"/>
      <c r="AC185" s="599"/>
      <c r="AD185" s="599"/>
      <c r="AE185" s="599"/>
      <c r="AF185" s="599"/>
      <c r="AG185" s="599"/>
      <c r="AH185" s="599"/>
      <c r="AI185" s="649"/>
      <c r="AJ185" s="649"/>
      <c r="AK185" s="649"/>
      <c r="AL185" s="147"/>
    </row>
    <row r="186" spans="1:38">
      <c r="A186" s="1023"/>
      <c r="B186" s="542">
        <v>117</v>
      </c>
      <c r="C186" s="828"/>
      <c r="D186" s="829"/>
      <c r="E186" s="1012"/>
      <c r="F186" s="1008">
        <f t="shared" si="2"/>
        <v>0</v>
      </c>
      <c r="G186" s="1020"/>
      <c r="H186" s="1020"/>
      <c r="I186" s="1020"/>
      <c r="J186" s="1020"/>
      <c r="K186" s="1020"/>
      <c r="L186" s="1020"/>
      <c r="M186" s="1020"/>
      <c r="N186" s="1020"/>
      <c r="O186" s="1020"/>
      <c r="P186" s="1020"/>
      <c r="Q186" s="1020"/>
      <c r="R186" s="1012"/>
      <c r="S186" s="1013"/>
      <c r="T186" s="1023"/>
      <c r="U186" s="1028">
        <v>117</v>
      </c>
      <c r="V186" s="828"/>
      <c r="W186" s="829"/>
      <c r="X186" s="1012"/>
      <c r="Y186" s="1009">
        <f t="shared" si="3"/>
        <v>0</v>
      </c>
      <c r="Z186" s="599"/>
      <c r="AA186" s="599"/>
      <c r="AB186" s="599"/>
      <c r="AC186" s="599"/>
      <c r="AD186" s="599"/>
      <c r="AE186" s="599"/>
      <c r="AF186" s="599"/>
      <c r="AG186" s="599"/>
      <c r="AH186" s="599"/>
      <c r="AI186" s="649"/>
      <c r="AJ186" s="649"/>
      <c r="AK186" s="649"/>
      <c r="AL186" s="147"/>
    </row>
    <row r="187" spans="1:38">
      <c r="A187" s="1023"/>
      <c r="B187" s="542">
        <v>118</v>
      </c>
      <c r="C187" s="828"/>
      <c r="D187" s="829"/>
      <c r="E187" s="1012"/>
      <c r="F187" s="1008">
        <f t="shared" si="2"/>
        <v>0</v>
      </c>
      <c r="G187" s="1020"/>
      <c r="H187" s="1020"/>
      <c r="I187" s="1020"/>
      <c r="J187" s="1020"/>
      <c r="K187" s="1020"/>
      <c r="L187" s="1020"/>
      <c r="M187" s="1020"/>
      <c r="N187" s="1020"/>
      <c r="O187" s="1020"/>
      <c r="P187" s="1020"/>
      <c r="Q187" s="1020"/>
      <c r="R187" s="1012"/>
      <c r="S187" s="1013"/>
      <c r="T187" s="1023"/>
      <c r="U187" s="1028">
        <v>118</v>
      </c>
      <c r="V187" s="828"/>
      <c r="W187" s="829"/>
      <c r="X187" s="1012"/>
      <c r="Y187" s="1009">
        <f t="shared" si="3"/>
        <v>0</v>
      </c>
      <c r="Z187" s="599"/>
      <c r="AA187" s="599"/>
      <c r="AB187" s="599"/>
      <c r="AC187" s="599"/>
      <c r="AD187" s="599"/>
      <c r="AE187" s="599"/>
      <c r="AF187" s="599"/>
      <c r="AG187" s="599"/>
      <c r="AH187" s="599"/>
      <c r="AI187" s="649"/>
      <c r="AJ187" s="649"/>
      <c r="AK187" s="649"/>
      <c r="AL187" s="147"/>
    </row>
    <row r="188" spans="1:38">
      <c r="A188" s="1023"/>
      <c r="B188" s="542">
        <v>119</v>
      </c>
      <c r="C188" s="828"/>
      <c r="D188" s="829"/>
      <c r="E188" s="1012"/>
      <c r="F188" s="1008">
        <f t="shared" si="2"/>
        <v>0</v>
      </c>
      <c r="G188" s="1020"/>
      <c r="H188" s="1020"/>
      <c r="I188" s="1020"/>
      <c r="J188" s="1020"/>
      <c r="K188" s="1020"/>
      <c r="L188" s="1020"/>
      <c r="M188" s="1020"/>
      <c r="N188" s="1020"/>
      <c r="O188" s="1020"/>
      <c r="P188" s="1020"/>
      <c r="Q188" s="1020"/>
      <c r="R188" s="1012"/>
      <c r="S188" s="1013"/>
      <c r="T188" s="1023"/>
      <c r="U188" s="1028">
        <v>119</v>
      </c>
      <c r="V188" s="828"/>
      <c r="W188" s="829"/>
      <c r="X188" s="1012"/>
      <c r="Y188" s="1009">
        <f t="shared" si="3"/>
        <v>0</v>
      </c>
      <c r="Z188" s="599"/>
      <c r="AA188" s="599"/>
      <c r="AB188" s="599"/>
      <c r="AC188" s="599"/>
      <c r="AD188" s="599"/>
      <c r="AE188" s="599"/>
      <c r="AF188" s="599"/>
      <c r="AG188" s="599"/>
      <c r="AH188" s="599"/>
      <c r="AI188" s="649"/>
      <c r="AJ188" s="649"/>
      <c r="AK188" s="649"/>
      <c r="AL188" s="147"/>
    </row>
    <row r="189" spans="1:38">
      <c r="A189" s="1023"/>
      <c r="B189" s="542">
        <v>120</v>
      </c>
      <c r="C189" s="828"/>
      <c r="D189" s="829"/>
      <c r="E189" s="1012"/>
      <c r="F189" s="1008">
        <f t="shared" si="2"/>
        <v>0</v>
      </c>
      <c r="G189" s="1020"/>
      <c r="H189" s="1020"/>
      <c r="I189" s="1020"/>
      <c r="J189" s="1020"/>
      <c r="K189" s="1020"/>
      <c r="L189" s="1020"/>
      <c r="M189" s="1020"/>
      <c r="N189" s="1020"/>
      <c r="O189" s="1020"/>
      <c r="P189" s="1020"/>
      <c r="Q189" s="1020"/>
      <c r="R189" s="1012"/>
      <c r="S189" s="1013"/>
      <c r="T189" s="1023"/>
      <c r="U189" s="1028">
        <v>120</v>
      </c>
      <c r="V189" s="828"/>
      <c r="W189" s="829"/>
      <c r="X189" s="1012"/>
      <c r="Y189" s="1009">
        <f t="shared" si="3"/>
        <v>0</v>
      </c>
      <c r="Z189" s="599"/>
      <c r="AA189" s="599"/>
      <c r="AB189" s="599"/>
      <c r="AC189" s="599"/>
      <c r="AD189" s="599"/>
      <c r="AE189" s="599"/>
      <c r="AF189" s="599"/>
      <c r="AG189" s="599"/>
      <c r="AH189" s="599"/>
      <c r="AI189" s="649"/>
      <c r="AJ189" s="649"/>
      <c r="AK189" s="649"/>
      <c r="AL189" s="147"/>
    </row>
    <row r="190" spans="1:38">
      <c r="A190" s="1012"/>
      <c r="B190" s="542">
        <v>121</v>
      </c>
      <c r="C190" s="828"/>
      <c r="D190" s="829"/>
      <c r="E190" s="1012"/>
      <c r="F190" s="1008">
        <f t="shared" si="2"/>
        <v>0</v>
      </c>
      <c r="G190" s="1020"/>
      <c r="H190" s="1020"/>
      <c r="I190" s="1020"/>
      <c r="J190" s="1020"/>
      <c r="K190" s="1020"/>
      <c r="L190" s="1020"/>
      <c r="M190" s="1020"/>
      <c r="N190" s="1020"/>
      <c r="O190" s="1020"/>
      <c r="P190" s="1020"/>
      <c r="Q190" s="1020"/>
      <c r="R190" s="1012"/>
      <c r="S190" s="1013"/>
      <c r="T190" s="1012"/>
      <c r="U190" s="1028">
        <v>121</v>
      </c>
      <c r="V190" s="828"/>
      <c r="W190" s="829"/>
      <c r="X190" s="1012"/>
      <c r="Y190" s="1009">
        <f t="shared" si="3"/>
        <v>0</v>
      </c>
      <c r="Z190" s="599"/>
      <c r="AA190" s="599"/>
      <c r="AB190" s="599"/>
      <c r="AC190" s="599"/>
      <c r="AD190" s="599"/>
      <c r="AE190" s="599"/>
      <c r="AF190" s="599"/>
      <c r="AG190" s="599"/>
      <c r="AH190" s="599"/>
      <c r="AI190" s="649"/>
      <c r="AJ190" s="649"/>
      <c r="AK190" s="649"/>
      <c r="AL190" s="147"/>
    </row>
    <row r="191" spans="1:38">
      <c r="A191" s="1012"/>
      <c r="B191" s="542">
        <v>122</v>
      </c>
      <c r="C191" s="828"/>
      <c r="D191" s="829"/>
      <c r="E191" s="1012"/>
      <c r="F191" s="1008">
        <f t="shared" si="2"/>
        <v>0</v>
      </c>
      <c r="G191" s="1020"/>
      <c r="H191" s="1020"/>
      <c r="I191" s="1020"/>
      <c r="J191" s="1020"/>
      <c r="K191" s="1020"/>
      <c r="L191" s="1020"/>
      <c r="M191" s="1020"/>
      <c r="N191" s="1020"/>
      <c r="O191" s="1020"/>
      <c r="P191" s="1020"/>
      <c r="Q191" s="1020"/>
      <c r="R191" s="1012"/>
      <c r="S191" s="1013"/>
      <c r="T191" s="1012"/>
      <c r="U191" s="1028">
        <v>122</v>
      </c>
      <c r="V191" s="828"/>
      <c r="W191" s="829"/>
      <c r="X191" s="1012"/>
      <c r="Y191" s="1009">
        <f t="shared" si="3"/>
        <v>0</v>
      </c>
      <c r="Z191" s="1020"/>
      <c r="AA191" s="1020"/>
      <c r="AB191" s="1020"/>
      <c r="AC191" s="1020"/>
      <c r="AD191" s="1020"/>
      <c r="AE191" s="1020"/>
      <c r="AF191" s="1020"/>
      <c r="AG191" s="1020"/>
      <c r="AH191" s="1020"/>
      <c r="AI191" s="1010"/>
      <c r="AJ191" s="1010"/>
      <c r="AK191" s="1010"/>
      <c r="AL191" s="1013"/>
    </row>
    <row r="192" spans="1:38">
      <c r="A192" s="1012"/>
      <c r="B192" s="542">
        <v>123</v>
      </c>
      <c r="C192" s="828"/>
      <c r="D192" s="829"/>
      <c r="E192" s="1012"/>
      <c r="F192" s="1008">
        <f t="shared" si="2"/>
        <v>0</v>
      </c>
      <c r="G192" s="1020"/>
      <c r="H192" s="1020"/>
      <c r="I192" s="1020"/>
      <c r="J192" s="1020"/>
      <c r="K192" s="1020"/>
      <c r="L192" s="1020"/>
      <c r="M192" s="1020"/>
      <c r="N192" s="1020"/>
      <c r="O192" s="1020"/>
      <c r="P192" s="1020"/>
      <c r="Q192" s="1020"/>
      <c r="R192" s="1012"/>
      <c r="S192" s="1013"/>
      <c r="T192" s="1012"/>
      <c r="U192" s="1028">
        <v>123</v>
      </c>
      <c r="V192" s="828"/>
      <c r="W192" s="829"/>
      <c r="X192" s="1012"/>
      <c r="Y192" s="1009">
        <f t="shared" si="3"/>
        <v>0</v>
      </c>
      <c r="Z192" s="1020"/>
      <c r="AA192" s="1020"/>
      <c r="AB192" s="1020"/>
      <c r="AC192" s="1020"/>
      <c r="AD192" s="1020"/>
      <c r="AE192" s="1020"/>
      <c r="AF192" s="1020"/>
      <c r="AG192" s="1020"/>
      <c r="AH192" s="1020"/>
      <c r="AI192" s="1010"/>
      <c r="AJ192" s="1010"/>
      <c r="AK192" s="1010"/>
      <c r="AL192" s="1013"/>
    </row>
    <row r="193" spans="1:38">
      <c r="A193" s="1012"/>
      <c r="B193" s="542">
        <v>124</v>
      </c>
      <c r="C193" s="828"/>
      <c r="D193" s="829"/>
      <c r="E193" s="1012"/>
      <c r="F193" s="1008">
        <f t="shared" si="2"/>
        <v>0</v>
      </c>
      <c r="G193" s="1020"/>
      <c r="H193" s="1020"/>
      <c r="I193" s="1020"/>
      <c r="J193" s="1020"/>
      <c r="K193" s="1020"/>
      <c r="L193" s="1020"/>
      <c r="M193" s="1020"/>
      <c r="N193" s="1020"/>
      <c r="O193" s="1020"/>
      <c r="P193" s="1020"/>
      <c r="Q193" s="1020"/>
      <c r="R193" s="1012"/>
      <c r="S193" s="1013"/>
      <c r="T193" s="1012"/>
      <c r="U193" s="1028">
        <v>124</v>
      </c>
      <c r="V193" s="828"/>
      <c r="W193" s="829"/>
      <c r="X193" s="1012"/>
      <c r="Y193" s="1009">
        <f t="shared" si="3"/>
        <v>0</v>
      </c>
      <c r="Z193" s="1020"/>
      <c r="AA193" s="1020"/>
      <c r="AB193" s="1020"/>
      <c r="AC193" s="1020"/>
      <c r="AD193" s="1020"/>
      <c r="AE193" s="1020"/>
      <c r="AF193" s="1020"/>
      <c r="AG193" s="1020"/>
      <c r="AH193" s="1020"/>
      <c r="AI193" s="1010"/>
      <c r="AJ193" s="1010"/>
      <c r="AK193" s="1010"/>
      <c r="AL193" s="1013"/>
    </row>
    <row r="194" spans="1:38">
      <c r="A194" s="1012"/>
      <c r="B194" s="542">
        <v>125</v>
      </c>
      <c r="C194" s="828"/>
      <c r="D194" s="829"/>
      <c r="E194" s="1012"/>
      <c r="F194" s="1008">
        <f t="shared" si="2"/>
        <v>0</v>
      </c>
      <c r="G194" s="1020"/>
      <c r="H194" s="1020"/>
      <c r="I194" s="1020"/>
      <c r="J194" s="1020"/>
      <c r="K194" s="1020"/>
      <c r="L194" s="1020"/>
      <c r="M194" s="1020"/>
      <c r="N194" s="1020"/>
      <c r="O194" s="1020"/>
      <c r="P194" s="1020"/>
      <c r="Q194" s="1020"/>
      <c r="R194" s="1012"/>
      <c r="S194" s="1013"/>
      <c r="T194" s="1012"/>
      <c r="U194" s="1028">
        <v>125</v>
      </c>
      <c r="V194" s="828"/>
      <c r="W194" s="829"/>
      <c r="X194" s="1012"/>
      <c r="Y194" s="1009">
        <f t="shared" si="3"/>
        <v>0</v>
      </c>
      <c r="Z194" s="1020"/>
      <c r="AA194" s="1020"/>
      <c r="AB194" s="1020"/>
      <c r="AC194" s="1020"/>
      <c r="AD194" s="1020"/>
      <c r="AE194" s="1020"/>
      <c r="AF194" s="1020"/>
      <c r="AG194" s="1020"/>
      <c r="AH194" s="1020"/>
      <c r="AI194" s="1010"/>
      <c r="AJ194" s="1010"/>
      <c r="AK194" s="1010"/>
      <c r="AL194" s="1013"/>
    </row>
    <row r="195" spans="1:38">
      <c r="A195" s="1012"/>
      <c r="B195" s="542">
        <v>126</v>
      </c>
      <c r="C195" s="828"/>
      <c r="D195" s="829"/>
      <c r="E195" s="1012"/>
      <c r="F195" s="1008">
        <f t="shared" si="2"/>
        <v>0</v>
      </c>
      <c r="G195" s="1020"/>
      <c r="H195" s="1020"/>
      <c r="I195" s="1020"/>
      <c r="J195" s="1020"/>
      <c r="K195" s="1020"/>
      <c r="L195" s="1020"/>
      <c r="M195" s="1020"/>
      <c r="N195" s="1020"/>
      <c r="O195" s="1020"/>
      <c r="P195" s="1020"/>
      <c r="Q195" s="1020"/>
      <c r="R195" s="1012"/>
      <c r="S195" s="1013"/>
      <c r="T195" s="1012"/>
      <c r="U195" s="1028">
        <v>126</v>
      </c>
      <c r="V195" s="828"/>
      <c r="W195" s="829"/>
      <c r="X195" s="1012"/>
      <c r="Y195" s="1009">
        <f t="shared" si="3"/>
        <v>0</v>
      </c>
      <c r="Z195" s="1020"/>
      <c r="AA195" s="1020"/>
      <c r="AB195" s="1020"/>
      <c r="AC195" s="1020"/>
      <c r="AD195" s="1020"/>
      <c r="AE195" s="1020"/>
      <c r="AF195" s="1020"/>
      <c r="AG195" s="1020"/>
      <c r="AH195" s="1020"/>
      <c r="AI195" s="1010"/>
      <c r="AJ195" s="1010"/>
      <c r="AK195" s="1010"/>
      <c r="AL195" s="1013"/>
    </row>
    <row r="196" spans="1:38">
      <c r="A196" s="1012"/>
      <c r="B196" s="542">
        <v>127</v>
      </c>
      <c r="C196" s="828"/>
      <c r="D196" s="829"/>
      <c r="E196" s="1012"/>
      <c r="F196" s="1008">
        <f t="shared" si="2"/>
        <v>0</v>
      </c>
      <c r="G196" s="1020"/>
      <c r="H196" s="1020"/>
      <c r="I196" s="1020"/>
      <c r="J196" s="1020"/>
      <c r="K196" s="1020"/>
      <c r="L196" s="1020"/>
      <c r="M196" s="1020"/>
      <c r="N196" s="1020"/>
      <c r="O196" s="1020"/>
      <c r="P196" s="1020"/>
      <c r="Q196" s="1020"/>
      <c r="R196" s="1012"/>
      <c r="S196" s="1013"/>
      <c r="T196" s="1012"/>
      <c r="U196" s="1028">
        <v>127</v>
      </c>
      <c r="V196" s="828"/>
      <c r="W196" s="829"/>
      <c r="X196" s="1012"/>
      <c r="Y196" s="1009">
        <f t="shared" si="3"/>
        <v>0</v>
      </c>
      <c r="Z196" s="1020"/>
      <c r="AA196" s="1020"/>
      <c r="AB196" s="1020"/>
      <c r="AC196" s="1020"/>
      <c r="AD196" s="1020"/>
      <c r="AE196" s="1020"/>
      <c r="AF196" s="1020"/>
      <c r="AG196" s="1020"/>
      <c r="AH196" s="1020"/>
      <c r="AI196" s="1010"/>
      <c r="AJ196" s="1010"/>
      <c r="AK196" s="1010"/>
      <c r="AL196" s="1013"/>
    </row>
    <row r="197" spans="1:38">
      <c r="A197" s="1012"/>
      <c r="B197" s="542">
        <v>128</v>
      </c>
      <c r="C197" s="828"/>
      <c r="D197" s="829"/>
      <c r="E197" s="1012"/>
      <c r="F197" s="1008">
        <f t="shared" si="2"/>
        <v>0</v>
      </c>
      <c r="G197" s="1020"/>
      <c r="H197" s="1020"/>
      <c r="I197" s="1020"/>
      <c r="J197" s="1020"/>
      <c r="K197" s="1020"/>
      <c r="L197" s="1020"/>
      <c r="M197" s="1020"/>
      <c r="N197" s="1020"/>
      <c r="O197" s="1020"/>
      <c r="P197" s="1020"/>
      <c r="Q197" s="1020"/>
      <c r="R197" s="1012"/>
      <c r="S197" s="1013"/>
      <c r="T197" s="1012"/>
      <c r="U197" s="1028">
        <v>128</v>
      </c>
      <c r="V197" s="828"/>
      <c r="W197" s="829"/>
      <c r="X197" s="1012"/>
      <c r="Y197" s="1009">
        <f t="shared" si="3"/>
        <v>0</v>
      </c>
      <c r="Z197" s="1020"/>
      <c r="AA197" s="1020"/>
      <c r="AB197" s="1020"/>
      <c r="AC197" s="1020"/>
      <c r="AD197" s="1020"/>
      <c r="AE197" s="1020"/>
      <c r="AF197" s="1020"/>
      <c r="AG197" s="1020"/>
      <c r="AH197" s="1020"/>
      <c r="AI197" s="1010"/>
      <c r="AJ197" s="1010"/>
      <c r="AK197" s="1010"/>
      <c r="AL197" s="1013"/>
    </row>
    <row r="198" spans="1:38">
      <c r="A198" s="1012"/>
      <c r="B198" s="542">
        <v>129</v>
      </c>
      <c r="C198" s="828"/>
      <c r="D198" s="829"/>
      <c r="E198" s="1012"/>
      <c r="F198" s="1008">
        <f t="shared" si="2"/>
        <v>0</v>
      </c>
      <c r="G198" s="1020"/>
      <c r="H198" s="1020"/>
      <c r="I198" s="1020"/>
      <c r="J198" s="1020"/>
      <c r="K198" s="1020"/>
      <c r="L198" s="1020"/>
      <c r="M198" s="1020"/>
      <c r="N198" s="1020"/>
      <c r="O198" s="1020"/>
      <c r="P198" s="1020"/>
      <c r="Q198" s="1020"/>
      <c r="R198" s="1012"/>
      <c r="S198" s="1013"/>
      <c r="T198" s="1012"/>
      <c r="U198" s="1028">
        <v>129</v>
      </c>
      <c r="V198" s="828"/>
      <c r="W198" s="829"/>
      <c r="X198" s="1012"/>
      <c r="Y198" s="1009">
        <f t="shared" si="3"/>
        <v>0</v>
      </c>
      <c r="Z198" s="1020"/>
      <c r="AA198" s="1020"/>
      <c r="AB198" s="1020"/>
      <c r="AC198" s="1020"/>
      <c r="AD198" s="1020"/>
      <c r="AE198" s="1020"/>
      <c r="AF198" s="1020"/>
      <c r="AG198" s="1020"/>
      <c r="AH198" s="1020"/>
      <c r="AI198" s="1010"/>
      <c r="AJ198" s="1010"/>
      <c r="AK198" s="1010"/>
      <c r="AL198" s="1013"/>
    </row>
    <row r="199" spans="1:38">
      <c r="A199" s="1012"/>
      <c r="B199" s="542">
        <v>130</v>
      </c>
      <c r="C199" s="828"/>
      <c r="D199" s="829"/>
      <c r="E199" s="1012"/>
      <c r="F199" s="1008">
        <f t="shared" si="2"/>
        <v>0</v>
      </c>
      <c r="G199" s="1020"/>
      <c r="H199" s="1020"/>
      <c r="I199" s="1020"/>
      <c r="J199" s="1020"/>
      <c r="K199" s="1020"/>
      <c r="L199" s="1020"/>
      <c r="M199" s="1020"/>
      <c r="N199" s="1020"/>
      <c r="O199" s="1020"/>
      <c r="P199" s="1020"/>
      <c r="Q199" s="1020"/>
      <c r="R199" s="1012"/>
      <c r="S199" s="1013"/>
      <c r="T199" s="1012"/>
      <c r="U199" s="1028">
        <v>130</v>
      </c>
      <c r="V199" s="828"/>
      <c r="W199" s="829"/>
      <c r="X199" s="1012"/>
      <c r="Y199" s="1009">
        <f t="shared" si="3"/>
        <v>0</v>
      </c>
      <c r="Z199" s="1020"/>
      <c r="AA199" s="1020"/>
      <c r="AB199" s="1020"/>
      <c r="AC199" s="1020"/>
      <c r="AD199" s="1020"/>
      <c r="AE199" s="1020"/>
      <c r="AF199" s="1020"/>
      <c r="AG199" s="1020"/>
      <c r="AH199" s="1020"/>
      <c r="AI199" s="1010"/>
      <c r="AJ199" s="1010"/>
      <c r="AK199" s="1010"/>
      <c r="AL199" s="1013"/>
    </row>
    <row r="200" spans="1:38">
      <c r="A200" s="1012"/>
      <c r="B200" s="542">
        <v>131</v>
      </c>
      <c r="C200" s="828"/>
      <c r="D200" s="829"/>
      <c r="E200" s="1012"/>
      <c r="F200" s="1008">
        <f t="shared" ref="F200:F263" si="4">D200-D199</f>
        <v>0</v>
      </c>
      <c r="G200" s="1020"/>
      <c r="H200" s="1020"/>
      <c r="I200" s="1020"/>
      <c r="J200" s="1020"/>
      <c r="K200" s="1020"/>
      <c r="L200" s="1020"/>
      <c r="M200" s="1020"/>
      <c r="N200" s="1020"/>
      <c r="O200" s="1020"/>
      <c r="P200" s="1020"/>
      <c r="Q200" s="1020"/>
      <c r="R200" s="1012"/>
      <c r="S200" s="1013"/>
      <c r="T200" s="1012"/>
      <c r="U200" s="1028">
        <v>131</v>
      </c>
      <c r="V200" s="828"/>
      <c r="W200" s="829"/>
      <c r="X200" s="1012"/>
      <c r="Y200" s="1009">
        <f t="shared" ref="Y200:Y263" si="5">W200-W199</f>
        <v>0</v>
      </c>
      <c r="Z200" s="1020"/>
      <c r="AA200" s="1020"/>
      <c r="AB200" s="1020"/>
      <c r="AC200" s="1020"/>
      <c r="AD200" s="1020"/>
      <c r="AE200" s="1020"/>
      <c r="AF200" s="1020"/>
      <c r="AG200" s="1020"/>
      <c r="AH200" s="1020"/>
      <c r="AI200" s="1010"/>
      <c r="AJ200" s="1010"/>
      <c r="AK200" s="1010"/>
      <c r="AL200" s="1013"/>
    </row>
    <row r="201" spans="1:38">
      <c r="A201" s="1012"/>
      <c r="B201" s="542">
        <v>132</v>
      </c>
      <c r="C201" s="828"/>
      <c r="D201" s="829"/>
      <c r="E201" s="1012"/>
      <c r="F201" s="1008">
        <f t="shared" si="4"/>
        <v>0</v>
      </c>
      <c r="G201" s="1020"/>
      <c r="H201" s="1020"/>
      <c r="I201" s="1020"/>
      <c r="J201" s="1020"/>
      <c r="K201" s="1020"/>
      <c r="L201" s="1020"/>
      <c r="M201" s="1020"/>
      <c r="N201" s="1020"/>
      <c r="O201" s="1020"/>
      <c r="P201" s="1020"/>
      <c r="Q201" s="1020"/>
      <c r="R201" s="1012"/>
      <c r="S201" s="1013"/>
      <c r="T201" s="1012"/>
      <c r="U201" s="1028">
        <v>132</v>
      </c>
      <c r="V201" s="828"/>
      <c r="W201" s="829"/>
      <c r="X201" s="1012"/>
      <c r="Y201" s="1009">
        <f t="shared" si="5"/>
        <v>0</v>
      </c>
      <c r="Z201" s="1020"/>
      <c r="AA201" s="1020"/>
      <c r="AB201" s="1020"/>
      <c r="AC201" s="1020"/>
      <c r="AD201" s="1020"/>
      <c r="AE201" s="1020"/>
      <c r="AF201" s="1020"/>
      <c r="AG201" s="1020"/>
      <c r="AH201" s="1020"/>
      <c r="AI201" s="1010"/>
      <c r="AJ201" s="1010"/>
      <c r="AK201" s="1010"/>
      <c r="AL201" s="1013"/>
    </row>
    <row r="202" spans="1:38">
      <c r="A202" s="1012"/>
      <c r="B202" s="542">
        <v>133</v>
      </c>
      <c r="C202" s="828"/>
      <c r="D202" s="829"/>
      <c r="E202" s="1012"/>
      <c r="F202" s="1008">
        <f t="shared" si="4"/>
        <v>0</v>
      </c>
      <c r="G202" s="1020"/>
      <c r="H202" s="1020"/>
      <c r="I202" s="1020"/>
      <c r="J202" s="1020"/>
      <c r="K202" s="1020"/>
      <c r="L202" s="1020"/>
      <c r="M202" s="1020"/>
      <c r="N202" s="1020"/>
      <c r="O202" s="1020"/>
      <c r="P202" s="1020"/>
      <c r="Q202" s="1020"/>
      <c r="R202" s="1012"/>
      <c r="S202" s="1013"/>
      <c r="T202" s="1012"/>
      <c r="U202" s="1028">
        <v>133</v>
      </c>
      <c r="V202" s="828"/>
      <c r="W202" s="829"/>
      <c r="X202" s="1012"/>
      <c r="Y202" s="1009">
        <f t="shared" si="5"/>
        <v>0</v>
      </c>
      <c r="Z202" s="1020"/>
      <c r="AA202" s="1020"/>
      <c r="AB202" s="1020"/>
      <c r="AC202" s="1020"/>
      <c r="AD202" s="1020"/>
      <c r="AE202" s="1020"/>
      <c r="AF202" s="1020"/>
      <c r="AG202" s="1020"/>
      <c r="AH202" s="1020"/>
      <c r="AI202" s="1010"/>
      <c r="AJ202" s="1010"/>
      <c r="AK202" s="1010"/>
      <c r="AL202" s="1013"/>
    </row>
    <row r="203" spans="1:38">
      <c r="A203" s="1012"/>
      <c r="B203" s="542">
        <v>134</v>
      </c>
      <c r="C203" s="828"/>
      <c r="D203" s="829"/>
      <c r="E203" s="1012"/>
      <c r="F203" s="1008">
        <f t="shared" si="4"/>
        <v>0</v>
      </c>
      <c r="G203" s="1020"/>
      <c r="H203" s="1020"/>
      <c r="I203" s="1020"/>
      <c r="J203" s="1020"/>
      <c r="K203" s="1020"/>
      <c r="L203" s="1020"/>
      <c r="M203" s="1020"/>
      <c r="N203" s="1020"/>
      <c r="O203" s="1020"/>
      <c r="P203" s="1020"/>
      <c r="Q203" s="1020"/>
      <c r="R203" s="1012"/>
      <c r="S203" s="1013"/>
      <c r="T203" s="1012"/>
      <c r="U203" s="1028">
        <v>134</v>
      </c>
      <c r="V203" s="828"/>
      <c r="W203" s="829"/>
      <c r="X203" s="1012"/>
      <c r="Y203" s="1009">
        <f t="shared" si="5"/>
        <v>0</v>
      </c>
      <c r="Z203" s="1020"/>
      <c r="AA203" s="1020"/>
      <c r="AB203" s="1020"/>
      <c r="AC203" s="1020"/>
      <c r="AD203" s="1020"/>
      <c r="AE203" s="1020"/>
      <c r="AF203" s="1020"/>
      <c r="AG203" s="1020"/>
      <c r="AH203" s="1020"/>
      <c r="AI203" s="1010"/>
      <c r="AJ203" s="1010"/>
      <c r="AK203" s="1010"/>
      <c r="AL203" s="1013"/>
    </row>
    <row r="204" spans="1:38">
      <c r="A204" s="1012"/>
      <c r="B204" s="542">
        <v>135</v>
      </c>
      <c r="C204" s="828"/>
      <c r="D204" s="829"/>
      <c r="E204" s="1012"/>
      <c r="F204" s="1008">
        <f t="shared" si="4"/>
        <v>0</v>
      </c>
      <c r="G204" s="1020"/>
      <c r="H204" s="1020"/>
      <c r="I204" s="1020"/>
      <c r="J204" s="1020"/>
      <c r="K204" s="1020"/>
      <c r="L204" s="1020"/>
      <c r="M204" s="1020"/>
      <c r="N204" s="1020"/>
      <c r="O204" s="1020"/>
      <c r="P204" s="1020"/>
      <c r="Q204" s="1020"/>
      <c r="R204" s="1012"/>
      <c r="S204" s="1013"/>
      <c r="T204" s="1012"/>
      <c r="U204" s="1028">
        <v>135</v>
      </c>
      <c r="V204" s="828"/>
      <c r="W204" s="829"/>
      <c r="X204" s="1012"/>
      <c r="Y204" s="1009">
        <f t="shared" si="5"/>
        <v>0</v>
      </c>
      <c r="Z204" s="1020"/>
      <c r="AA204" s="1020"/>
      <c r="AB204" s="1020"/>
      <c r="AC204" s="1020"/>
      <c r="AD204" s="1020"/>
      <c r="AE204" s="1020"/>
      <c r="AF204" s="1020"/>
      <c r="AG204" s="1020"/>
      <c r="AH204" s="1020"/>
      <c r="AI204" s="1010"/>
      <c r="AJ204" s="1010"/>
      <c r="AK204" s="1010"/>
      <c r="AL204" s="1013"/>
    </row>
    <row r="205" spans="1:38">
      <c r="A205" s="1012"/>
      <c r="B205" s="542">
        <v>136</v>
      </c>
      <c r="C205" s="828"/>
      <c r="D205" s="829"/>
      <c r="E205" s="1012"/>
      <c r="F205" s="1008">
        <f t="shared" si="4"/>
        <v>0</v>
      </c>
      <c r="G205" s="1020"/>
      <c r="H205" s="1020"/>
      <c r="I205" s="1020"/>
      <c r="J205" s="1020"/>
      <c r="K205" s="1020"/>
      <c r="L205" s="1020"/>
      <c r="M205" s="1020"/>
      <c r="N205" s="1020"/>
      <c r="O205" s="1020"/>
      <c r="P205" s="1020"/>
      <c r="Q205" s="1020"/>
      <c r="R205" s="1012"/>
      <c r="S205" s="1013"/>
      <c r="T205" s="1012"/>
      <c r="U205" s="1028">
        <v>136</v>
      </c>
      <c r="V205" s="828"/>
      <c r="W205" s="829"/>
      <c r="X205" s="1012"/>
      <c r="Y205" s="1009">
        <f t="shared" si="5"/>
        <v>0</v>
      </c>
      <c r="Z205" s="1020"/>
      <c r="AA205" s="1020"/>
      <c r="AB205" s="1020"/>
      <c r="AC205" s="1020"/>
      <c r="AD205" s="1020"/>
      <c r="AE205" s="1020"/>
      <c r="AF205" s="1020"/>
      <c r="AG205" s="1020"/>
      <c r="AH205" s="1020"/>
      <c r="AI205" s="1010"/>
      <c r="AJ205" s="1010"/>
      <c r="AK205" s="1010"/>
      <c r="AL205" s="1013"/>
    </row>
    <row r="206" spans="1:38">
      <c r="A206" s="1012"/>
      <c r="B206" s="542">
        <v>137</v>
      </c>
      <c r="C206" s="828"/>
      <c r="D206" s="829"/>
      <c r="E206" s="1012"/>
      <c r="F206" s="1008">
        <f t="shared" si="4"/>
        <v>0</v>
      </c>
      <c r="G206" s="1020"/>
      <c r="H206" s="1020"/>
      <c r="I206" s="1020"/>
      <c r="J206" s="1020"/>
      <c r="K206" s="1020"/>
      <c r="L206" s="1020"/>
      <c r="M206" s="1020"/>
      <c r="N206" s="1020"/>
      <c r="O206" s="1020"/>
      <c r="P206" s="1020"/>
      <c r="Q206" s="1020"/>
      <c r="R206" s="1012"/>
      <c r="S206" s="1013"/>
      <c r="T206" s="1012"/>
      <c r="U206" s="1028">
        <v>137</v>
      </c>
      <c r="V206" s="828"/>
      <c r="W206" s="829"/>
      <c r="X206" s="1012"/>
      <c r="Y206" s="1009">
        <f t="shared" si="5"/>
        <v>0</v>
      </c>
      <c r="Z206" s="1020"/>
      <c r="AA206" s="1020"/>
      <c r="AB206" s="1020"/>
      <c r="AC206" s="1020"/>
      <c r="AD206" s="1020"/>
      <c r="AE206" s="1020"/>
      <c r="AF206" s="1020"/>
      <c r="AG206" s="1020"/>
      <c r="AH206" s="1020"/>
      <c r="AI206" s="1010"/>
      <c r="AJ206" s="1010"/>
      <c r="AK206" s="1010"/>
      <c r="AL206" s="1013"/>
    </row>
    <row r="207" spans="1:38">
      <c r="A207" s="1012"/>
      <c r="B207" s="542">
        <v>138</v>
      </c>
      <c r="C207" s="828"/>
      <c r="D207" s="829"/>
      <c r="E207" s="1012"/>
      <c r="F207" s="1008">
        <f t="shared" si="4"/>
        <v>0</v>
      </c>
      <c r="G207" s="1020"/>
      <c r="H207" s="1020"/>
      <c r="I207" s="1020"/>
      <c r="J207" s="1020"/>
      <c r="K207" s="1020"/>
      <c r="L207" s="1020"/>
      <c r="M207" s="1020"/>
      <c r="N207" s="1020"/>
      <c r="O207" s="1020"/>
      <c r="P207" s="1020"/>
      <c r="Q207" s="1020"/>
      <c r="R207" s="1012"/>
      <c r="S207" s="1013"/>
      <c r="T207" s="1012"/>
      <c r="U207" s="1028">
        <v>138</v>
      </c>
      <c r="V207" s="828"/>
      <c r="W207" s="829"/>
      <c r="X207" s="1012"/>
      <c r="Y207" s="1009">
        <f t="shared" si="5"/>
        <v>0</v>
      </c>
      <c r="Z207" s="1020"/>
      <c r="AA207" s="1020"/>
      <c r="AB207" s="1020"/>
      <c r="AC207" s="1020"/>
      <c r="AD207" s="1020"/>
      <c r="AE207" s="1020"/>
      <c r="AF207" s="1020"/>
      <c r="AG207" s="1020"/>
      <c r="AH207" s="1020"/>
      <c r="AI207" s="1010"/>
      <c r="AJ207" s="1010"/>
      <c r="AK207" s="1010"/>
      <c r="AL207" s="1013"/>
    </row>
    <row r="208" spans="1:38">
      <c r="A208" s="1012"/>
      <c r="B208" s="542">
        <v>139</v>
      </c>
      <c r="C208" s="828"/>
      <c r="D208" s="829"/>
      <c r="E208" s="1012"/>
      <c r="F208" s="1008">
        <f t="shared" si="4"/>
        <v>0</v>
      </c>
      <c r="G208" s="1020"/>
      <c r="H208" s="1020"/>
      <c r="I208" s="1020"/>
      <c r="J208" s="1020"/>
      <c r="K208" s="1020"/>
      <c r="L208" s="1020"/>
      <c r="M208" s="1020"/>
      <c r="N208" s="1020"/>
      <c r="O208" s="1020"/>
      <c r="P208" s="1020"/>
      <c r="Q208" s="1020"/>
      <c r="R208" s="1012"/>
      <c r="S208" s="1013"/>
      <c r="T208" s="1012"/>
      <c r="U208" s="1028">
        <v>139</v>
      </c>
      <c r="V208" s="828"/>
      <c r="W208" s="829"/>
      <c r="X208" s="1012"/>
      <c r="Y208" s="1009">
        <f t="shared" si="5"/>
        <v>0</v>
      </c>
      <c r="Z208" s="1020"/>
      <c r="AA208" s="1020"/>
      <c r="AB208" s="1020"/>
      <c r="AC208" s="1020"/>
      <c r="AD208" s="1020"/>
      <c r="AE208" s="1020"/>
      <c r="AF208" s="1020"/>
      <c r="AG208" s="1020"/>
      <c r="AH208" s="1020"/>
      <c r="AI208" s="1010"/>
      <c r="AJ208" s="1010"/>
      <c r="AK208" s="1010"/>
      <c r="AL208" s="1013"/>
    </row>
    <row r="209" spans="1:38">
      <c r="A209" s="1012"/>
      <c r="B209" s="542">
        <v>140</v>
      </c>
      <c r="C209" s="828"/>
      <c r="D209" s="829"/>
      <c r="E209" s="1012"/>
      <c r="F209" s="1008">
        <f t="shared" si="4"/>
        <v>0</v>
      </c>
      <c r="G209" s="1020"/>
      <c r="H209" s="1020"/>
      <c r="I209" s="1020"/>
      <c r="J209" s="1020"/>
      <c r="K209" s="1020"/>
      <c r="L209" s="1020"/>
      <c r="M209" s="1020"/>
      <c r="N209" s="1020"/>
      <c r="O209" s="1020"/>
      <c r="P209" s="1020"/>
      <c r="Q209" s="1020"/>
      <c r="R209" s="1012"/>
      <c r="S209" s="1013"/>
      <c r="T209" s="1012"/>
      <c r="U209" s="1028">
        <v>140</v>
      </c>
      <c r="V209" s="828"/>
      <c r="W209" s="829"/>
      <c r="X209" s="1012"/>
      <c r="Y209" s="1009">
        <f t="shared" si="5"/>
        <v>0</v>
      </c>
      <c r="Z209" s="1020"/>
      <c r="AA209" s="1020"/>
      <c r="AB209" s="1020"/>
      <c r="AC209" s="1020"/>
      <c r="AD209" s="1020"/>
      <c r="AE209" s="1020"/>
      <c r="AF209" s="1020"/>
      <c r="AG209" s="1020"/>
      <c r="AH209" s="1020"/>
      <c r="AI209" s="1010"/>
      <c r="AJ209" s="1010"/>
      <c r="AK209" s="1010"/>
      <c r="AL209" s="1013"/>
    </row>
    <row r="210" spans="1:38">
      <c r="A210" s="1012"/>
      <c r="B210" s="542">
        <v>141</v>
      </c>
      <c r="C210" s="828"/>
      <c r="D210" s="829"/>
      <c r="E210" s="1012"/>
      <c r="F210" s="1008">
        <f t="shared" si="4"/>
        <v>0</v>
      </c>
      <c r="G210" s="1020"/>
      <c r="H210" s="1020"/>
      <c r="I210" s="1020"/>
      <c r="J210" s="1020"/>
      <c r="K210" s="1020"/>
      <c r="L210" s="1020"/>
      <c r="M210" s="1020"/>
      <c r="N210" s="1020"/>
      <c r="O210" s="1020"/>
      <c r="P210" s="1020"/>
      <c r="Q210" s="1020"/>
      <c r="R210" s="1012"/>
      <c r="S210" s="1013"/>
      <c r="T210" s="1012"/>
      <c r="U210" s="1028">
        <v>141</v>
      </c>
      <c r="V210" s="828"/>
      <c r="W210" s="829"/>
      <c r="X210" s="1012"/>
      <c r="Y210" s="1009">
        <f t="shared" si="5"/>
        <v>0</v>
      </c>
      <c r="Z210" s="1020"/>
      <c r="AA210" s="1020"/>
      <c r="AB210" s="1020"/>
      <c r="AC210" s="1020"/>
      <c r="AD210" s="1020"/>
      <c r="AE210" s="1020"/>
      <c r="AF210" s="1020"/>
      <c r="AG210" s="1020"/>
      <c r="AH210" s="1020"/>
      <c r="AI210" s="1010"/>
      <c r="AJ210" s="1010"/>
      <c r="AK210" s="1010"/>
      <c r="AL210" s="1013"/>
    </row>
    <row r="211" spans="1:38">
      <c r="A211" s="1012"/>
      <c r="B211" s="542">
        <v>142</v>
      </c>
      <c r="C211" s="828"/>
      <c r="D211" s="829"/>
      <c r="E211" s="1012"/>
      <c r="F211" s="1008">
        <f t="shared" si="4"/>
        <v>0</v>
      </c>
      <c r="G211" s="1020"/>
      <c r="H211" s="1020"/>
      <c r="I211" s="1020"/>
      <c r="J211" s="1020"/>
      <c r="K211" s="1020"/>
      <c r="L211" s="1020"/>
      <c r="M211" s="1020"/>
      <c r="N211" s="1020"/>
      <c r="O211" s="1020"/>
      <c r="P211" s="1020"/>
      <c r="Q211" s="1020"/>
      <c r="R211" s="1012"/>
      <c r="S211" s="1013"/>
      <c r="T211" s="1012"/>
      <c r="U211" s="1028">
        <v>142</v>
      </c>
      <c r="V211" s="828"/>
      <c r="W211" s="829"/>
      <c r="X211" s="1012"/>
      <c r="Y211" s="1009">
        <f t="shared" si="5"/>
        <v>0</v>
      </c>
      <c r="Z211" s="1020"/>
      <c r="AA211" s="1020"/>
      <c r="AB211" s="1020"/>
      <c r="AC211" s="1020"/>
      <c r="AD211" s="1020"/>
      <c r="AE211" s="1020"/>
      <c r="AF211" s="1020"/>
      <c r="AG211" s="1020"/>
      <c r="AH211" s="1020"/>
      <c r="AI211" s="1010"/>
      <c r="AJ211" s="1010"/>
      <c r="AK211" s="1010"/>
      <c r="AL211" s="1013"/>
    </row>
    <row r="212" spans="1:38">
      <c r="A212" s="1012"/>
      <c r="B212" s="542">
        <v>143</v>
      </c>
      <c r="C212" s="828"/>
      <c r="D212" s="829"/>
      <c r="E212" s="1012"/>
      <c r="F212" s="1008">
        <f t="shared" si="4"/>
        <v>0</v>
      </c>
      <c r="G212" s="1020"/>
      <c r="H212" s="1020"/>
      <c r="I212" s="1020"/>
      <c r="J212" s="1020"/>
      <c r="K212" s="1020"/>
      <c r="L212" s="1020"/>
      <c r="M212" s="1020"/>
      <c r="N212" s="1020"/>
      <c r="O212" s="1020"/>
      <c r="P212" s="1020"/>
      <c r="Q212" s="1020"/>
      <c r="R212" s="1012"/>
      <c r="S212" s="1013"/>
      <c r="T212" s="1012"/>
      <c r="U212" s="1028">
        <v>143</v>
      </c>
      <c r="V212" s="828"/>
      <c r="W212" s="829"/>
      <c r="X212" s="1012"/>
      <c r="Y212" s="1009">
        <f t="shared" si="5"/>
        <v>0</v>
      </c>
      <c r="Z212" s="1020"/>
      <c r="AA212" s="1020"/>
      <c r="AB212" s="1020"/>
      <c r="AC212" s="1020"/>
      <c r="AD212" s="1020"/>
      <c r="AE212" s="1020"/>
      <c r="AF212" s="1020"/>
      <c r="AG212" s="1020"/>
      <c r="AH212" s="1020"/>
      <c r="AI212" s="1010"/>
      <c r="AJ212" s="1010"/>
      <c r="AK212" s="1010"/>
      <c r="AL212" s="1013"/>
    </row>
    <row r="213" spans="1:38">
      <c r="A213" s="1012"/>
      <c r="B213" s="542">
        <v>144</v>
      </c>
      <c r="C213" s="828"/>
      <c r="D213" s="829"/>
      <c r="E213" s="1012"/>
      <c r="F213" s="1008">
        <f t="shared" si="4"/>
        <v>0</v>
      </c>
      <c r="G213" s="1020"/>
      <c r="H213" s="1020"/>
      <c r="I213" s="1020"/>
      <c r="J213" s="1020"/>
      <c r="K213" s="1020"/>
      <c r="L213" s="1020"/>
      <c r="M213" s="1020"/>
      <c r="N213" s="1020"/>
      <c r="O213" s="1020"/>
      <c r="P213" s="1020"/>
      <c r="Q213" s="1020"/>
      <c r="R213" s="1012"/>
      <c r="S213" s="1013"/>
      <c r="T213" s="1012"/>
      <c r="U213" s="1028">
        <v>144</v>
      </c>
      <c r="V213" s="828"/>
      <c r="W213" s="829"/>
      <c r="X213" s="1012"/>
      <c r="Y213" s="1009">
        <f t="shared" si="5"/>
        <v>0</v>
      </c>
      <c r="Z213" s="1020"/>
      <c r="AA213" s="1020"/>
      <c r="AB213" s="1020"/>
      <c r="AC213" s="1020"/>
      <c r="AD213" s="1020"/>
      <c r="AE213" s="1020"/>
      <c r="AF213" s="1020"/>
      <c r="AG213" s="1020"/>
      <c r="AH213" s="1020"/>
      <c r="AI213" s="1010"/>
      <c r="AJ213" s="1010"/>
      <c r="AK213" s="1010"/>
      <c r="AL213" s="1013"/>
    </row>
    <row r="214" spans="1:38">
      <c r="A214" s="1012"/>
      <c r="B214" s="542">
        <v>145</v>
      </c>
      <c r="C214" s="828"/>
      <c r="D214" s="829"/>
      <c r="E214" s="1012"/>
      <c r="F214" s="1008">
        <f t="shared" si="4"/>
        <v>0</v>
      </c>
      <c r="G214" s="1020"/>
      <c r="H214" s="1020"/>
      <c r="I214" s="1020"/>
      <c r="J214" s="1020"/>
      <c r="K214" s="1020"/>
      <c r="L214" s="1020"/>
      <c r="M214" s="1020"/>
      <c r="N214" s="1020"/>
      <c r="O214" s="1020"/>
      <c r="P214" s="1020"/>
      <c r="Q214" s="1020"/>
      <c r="R214" s="1012"/>
      <c r="S214" s="1013"/>
      <c r="T214" s="1012"/>
      <c r="U214" s="1028">
        <v>145</v>
      </c>
      <c r="V214" s="828"/>
      <c r="W214" s="829"/>
      <c r="X214" s="1012"/>
      <c r="Y214" s="1009">
        <f t="shared" si="5"/>
        <v>0</v>
      </c>
      <c r="Z214" s="1020"/>
      <c r="AA214" s="1020"/>
      <c r="AB214" s="1020"/>
      <c r="AC214" s="1020"/>
      <c r="AD214" s="1020"/>
      <c r="AE214" s="1020"/>
      <c r="AF214" s="1020"/>
      <c r="AG214" s="1020"/>
      <c r="AH214" s="1020"/>
      <c r="AI214" s="1010"/>
      <c r="AJ214" s="1010"/>
      <c r="AK214" s="1010"/>
      <c r="AL214" s="1013"/>
    </row>
    <row r="215" spans="1:38">
      <c r="A215" s="1012"/>
      <c r="B215" s="542">
        <v>146</v>
      </c>
      <c r="C215" s="828"/>
      <c r="D215" s="829"/>
      <c r="E215" s="1012"/>
      <c r="F215" s="1008">
        <f t="shared" si="4"/>
        <v>0</v>
      </c>
      <c r="G215" s="1020"/>
      <c r="H215" s="1020"/>
      <c r="I215" s="1020"/>
      <c r="J215" s="1020"/>
      <c r="K215" s="1020"/>
      <c r="L215" s="1020"/>
      <c r="M215" s="1020"/>
      <c r="N215" s="1020"/>
      <c r="O215" s="1020"/>
      <c r="P215" s="1020"/>
      <c r="Q215" s="1020"/>
      <c r="R215" s="1012"/>
      <c r="S215" s="1013"/>
      <c r="T215" s="1012"/>
      <c r="U215" s="1028">
        <v>146</v>
      </c>
      <c r="V215" s="828"/>
      <c r="W215" s="829"/>
      <c r="X215" s="1012"/>
      <c r="Y215" s="1009">
        <f t="shared" si="5"/>
        <v>0</v>
      </c>
      <c r="Z215" s="1020"/>
      <c r="AA215" s="1020"/>
      <c r="AB215" s="1020"/>
      <c r="AC215" s="1020"/>
      <c r="AD215" s="1020"/>
      <c r="AE215" s="1020"/>
      <c r="AF215" s="1020"/>
      <c r="AG215" s="1020"/>
      <c r="AH215" s="1020"/>
      <c r="AI215" s="1010"/>
      <c r="AJ215" s="1010"/>
      <c r="AK215" s="1010"/>
      <c r="AL215" s="1013"/>
    </row>
    <row r="216" spans="1:38">
      <c r="A216" s="1012"/>
      <c r="B216" s="542">
        <v>147</v>
      </c>
      <c r="C216" s="828"/>
      <c r="D216" s="829"/>
      <c r="E216" s="1012"/>
      <c r="F216" s="1008">
        <f t="shared" si="4"/>
        <v>0</v>
      </c>
      <c r="G216" s="1020"/>
      <c r="H216" s="1020"/>
      <c r="I216" s="1020"/>
      <c r="J216" s="1020"/>
      <c r="K216" s="1020"/>
      <c r="L216" s="1020"/>
      <c r="M216" s="1020"/>
      <c r="N216" s="1020"/>
      <c r="O216" s="1020"/>
      <c r="P216" s="1020"/>
      <c r="Q216" s="1020"/>
      <c r="R216" s="1012"/>
      <c r="S216" s="1013"/>
      <c r="T216" s="1012"/>
      <c r="U216" s="1028">
        <v>147</v>
      </c>
      <c r="V216" s="828"/>
      <c r="W216" s="829"/>
      <c r="X216" s="1012"/>
      <c r="Y216" s="1009">
        <f t="shared" si="5"/>
        <v>0</v>
      </c>
      <c r="Z216" s="1020"/>
      <c r="AA216" s="1020"/>
      <c r="AB216" s="1020"/>
      <c r="AC216" s="1020"/>
      <c r="AD216" s="1020"/>
      <c r="AE216" s="1020"/>
      <c r="AF216" s="1020"/>
      <c r="AG216" s="1020"/>
      <c r="AH216" s="1020"/>
      <c r="AI216" s="1010"/>
      <c r="AJ216" s="1010"/>
      <c r="AK216" s="1010"/>
      <c r="AL216" s="1013"/>
    </row>
    <row r="217" spans="1:38">
      <c r="A217" s="1012"/>
      <c r="B217" s="542">
        <v>148</v>
      </c>
      <c r="C217" s="828"/>
      <c r="D217" s="829"/>
      <c r="E217" s="1012"/>
      <c r="F217" s="1008">
        <f t="shared" si="4"/>
        <v>0</v>
      </c>
      <c r="G217" s="1020"/>
      <c r="H217" s="1020"/>
      <c r="I217" s="1020"/>
      <c r="J217" s="1020"/>
      <c r="K217" s="1020"/>
      <c r="L217" s="1020"/>
      <c r="M217" s="1020"/>
      <c r="N217" s="1020"/>
      <c r="O217" s="1020"/>
      <c r="P217" s="1020"/>
      <c r="Q217" s="1020"/>
      <c r="R217" s="1012"/>
      <c r="S217" s="1013"/>
      <c r="T217" s="1012"/>
      <c r="U217" s="1028">
        <v>148</v>
      </c>
      <c r="V217" s="828"/>
      <c r="W217" s="829"/>
      <c r="X217" s="1012"/>
      <c r="Y217" s="1009">
        <f t="shared" si="5"/>
        <v>0</v>
      </c>
      <c r="Z217" s="1020"/>
      <c r="AA217" s="1020"/>
      <c r="AB217" s="1020"/>
      <c r="AC217" s="1020"/>
      <c r="AD217" s="1020"/>
      <c r="AE217" s="1020"/>
      <c r="AF217" s="1020"/>
      <c r="AG217" s="1020"/>
      <c r="AH217" s="1020"/>
      <c r="AI217" s="1010"/>
      <c r="AJ217" s="1010"/>
      <c r="AK217" s="1010"/>
      <c r="AL217" s="1013"/>
    </row>
    <row r="218" spans="1:38">
      <c r="A218" s="1012"/>
      <c r="B218" s="542">
        <v>149</v>
      </c>
      <c r="C218" s="828"/>
      <c r="D218" s="829"/>
      <c r="E218" s="1012"/>
      <c r="F218" s="1008">
        <f t="shared" si="4"/>
        <v>0</v>
      </c>
      <c r="G218" s="1020"/>
      <c r="H218" s="1020"/>
      <c r="I218" s="1020"/>
      <c r="J218" s="1020"/>
      <c r="K218" s="1020"/>
      <c r="L218" s="1020"/>
      <c r="M218" s="1020"/>
      <c r="N218" s="1020"/>
      <c r="O218" s="1020"/>
      <c r="P218" s="1020"/>
      <c r="Q218" s="1020"/>
      <c r="R218" s="1012"/>
      <c r="S218" s="1013"/>
      <c r="T218" s="1012"/>
      <c r="U218" s="1028">
        <v>149</v>
      </c>
      <c r="V218" s="828"/>
      <c r="W218" s="829"/>
      <c r="X218" s="1012"/>
      <c r="Y218" s="1009">
        <f t="shared" si="5"/>
        <v>0</v>
      </c>
      <c r="Z218" s="1020"/>
      <c r="AA218" s="1020"/>
      <c r="AB218" s="1020"/>
      <c r="AC218" s="1020"/>
      <c r="AD218" s="1020"/>
      <c r="AE218" s="1020"/>
      <c r="AF218" s="1020"/>
      <c r="AG218" s="1020"/>
      <c r="AH218" s="1020"/>
      <c r="AI218" s="1010"/>
      <c r="AJ218" s="1010"/>
      <c r="AK218" s="1010"/>
      <c r="AL218" s="1013"/>
    </row>
    <row r="219" spans="1:38">
      <c r="A219" s="1012"/>
      <c r="B219" s="542">
        <v>150</v>
      </c>
      <c r="C219" s="828"/>
      <c r="D219" s="829"/>
      <c r="E219" s="1012"/>
      <c r="F219" s="1008">
        <f t="shared" si="4"/>
        <v>0</v>
      </c>
      <c r="G219" s="1020"/>
      <c r="H219" s="1020"/>
      <c r="I219" s="1020"/>
      <c r="J219" s="1020"/>
      <c r="K219" s="1020"/>
      <c r="L219" s="1020"/>
      <c r="M219" s="1020"/>
      <c r="N219" s="1020"/>
      <c r="O219" s="1020"/>
      <c r="P219" s="1020"/>
      <c r="Q219" s="1020"/>
      <c r="R219" s="1012"/>
      <c r="S219" s="1013"/>
      <c r="T219" s="1012"/>
      <c r="U219" s="1028">
        <v>150</v>
      </c>
      <c r="V219" s="828"/>
      <c r="W219" s="829"/>
      <c r="X219" s="1012"/>
      <c r="Y219" s="1009">
        <f t="shared" si="5"/>
        <v>0</v>
      </c>
      <c r="Z219" s="1020"/>
      <c r="AA219" s="1020"/>
      <c r="AB219" s="1020"/>
      <c r="AC219" s="1020"/>
      <c r="AD219" s="1020"/>
      <c r="AE219" s="1020"/>
      <c r="AF219" s="1020"/>
      <c r="AG219" s="1020"/>
      <c r="AH219" s="1020"/>
      <c r="AI219" s="1010"/>
      <c r="AJ219" s="1010"/>
      <c r="AK219" s="1010"/>
      <c r="AL219" s="1013"/>
    </row>
    <row r="220" spans="1:38">
      <c r="A220" s="1012"/>
      <c r="B220" s="542">
        <v>151</v>
      </c>
      <c r="C220" s="828"/>
      <c r="D220" s="829"/>
      <c r="E220" s="1012"/>
      <c r="F220" s="1008">
        <f t="shared" si="4"/>
        <v>0</v>
      </c>
      <c r="G220" s="1020"/>
      <c r="H220" s="1020"/>
      <c r="I220" s="1020"/>
      <c r="J220" s="1020"/>
      <c r="K220" s="1020"/>
      <c r="L220" s="1020"/>
      <c r="M220" s="1020"/>
      <c r="N220" s="1020"/>
      <c r="O220" s="1020"/>
      <c r="P220" s="1020"/>
      <c r="Q220" s="1020"/>
      <c r="R220" s="1012"/>
      <c r="S220" s="1013"/>
      <c r="T220" s="1012"/>
      <c r="U220" s="1028">
        <v>151</v>
      </c>
      <c r="V220" s="828"/>
      <c r="W220" s="829"/>
      <c r="X220" s="1012"/>
      <c r="Y220" s="1009">
        <f t="shared" si="5"/>
        <v>0</v>
      </c>
      <c r="Z220" s="1020"/>
      <c r="AA220" s="1020"/>
      <c r="AB220" s="1020"/>
      <c r="AC220" s="1020"/>
      <c r="AD220" s="1020"/>
      <c r="AE220" s="1020"/>
      <c r="AF220" s="1020"/>
      <c r="AG220" s="1020"/>
      <c r="AH220" s="1020"/>
      <c r="AI220" s="1010"/>
      <c r="AJ220" s="1010"/>
      <c r="AK220" s="1010"/>
      <c r="AL220" s="1013"/>
    </row>
    <row r="221" spans="1:38">
      <c r="A221" s="1012"/>
      <c r="B221" s="542">
        <v>152</v>
      </c>
      <c r="C221" s="828"/>
      <c r="D221" s="829"/>
      <c r="E221" s="1012"/>
      <c r="F221" s="1008">
        <f t="shared" si="4"/>
        <v>0</v>
      </c>
      <c r="G221" s="1020"/>
      <c r="H221" s="1020"/>
      <c r="I221" s="1020"/>
      <c r="J221" s="1020"/>
      <c r="K221" s="1020"/>
      <c r="L221" s="1020"/>
      <c r="M221" s="1020"/>
      <c r="N221" s="1020"/>
      <c r="O221" s="1020"/>
      <c r="P221" s="1020"/>
      <c r="Q221" s="1020"/>
      <c r="R221" s="1012"/>
      <c r="S221" s="1013"/>
      <c r="T221" s="1012"/>
      <c r="U221" s="1028">
        <v>152</v>
      </c>
      <c r="V221" s="828"/>
      <c r="W221" s="829"/>
      <c r="X221" s="1012"/>
      <c r="Y221" s="1009">
        <f t="shared" si="5"/>
        <v>0</v>
      </c>
      <c r="Z221" s="1020"/>
      <c r="AA221" s="1020"/>
      <c r="AB221" s="1020"/>
      <c r="AC221" s="1020"/>
      <c r="AD221" s="1020"/>
      <c r="AE221" s="1020"/>
      <c r="AF221" s="1020"/>
      <c r="AG221" s="1020"/>
      <c r="AH221" s="1020"/>
      <c r="AI221" s="1010"/>
      <c r="AJ221" s="1010"/>
      <c r="AK221" s="1010"/>
      <c r="AL221" s="1013"/>
    </row>
    <row r="222" spans="1:38">
      <c r="A222" s="1012"/>
      <c r="B222" s="542">
        <v>153</v>
      </c>
      <c r="C222" s="828"/>
      <c r="D222" s="829"/>
      <c r="E222" s="1012"/>
      <c r="F222" s="1008">
        <f t="shared" si="4"/>
        <v>0</v>
      </c>
      <c r="G222" s="1020"/>
      <c r="H222" s="1020"/>
      <c r="I222" s="1020"/>
      <c r="J222" s="1020"/>
      <c r="K222" s="1020"/>
      <c r="L222" s="1020"/>
      <c r="M222" s="1020"/>
      <c r="N222" s="1020"/>
      <c r="O222" s="1020"/>
      <c r="P222" s="1020"/>
      <c r="Q222" s="1020"/>
      <c r="R222" s="1012"/>
      <c r="S222" s="1013"/>
      <c r="T222" s="1012"/>
      <c r="U222" s="1028">
        <v>153</v>
      </c>
      <c r="V222" s="828"/>
      <c r="W222" s="829"/>
      <c r="X222" s="1012"/>
      <c r="Y222" s="1009">
        <f t="shared" si="5"/>
        <v>0</v>
      </c>
      <c r="Z222" s="1020"/>
      <c r="AA222" s="1020"/>
      <c r="AB222" s="1020"/>
      <c r="AC222" s="1020"/>
      <c r="AD222" s="1020"/>
      <c r="AE222" s="1020"/>
      <c r="AF222" s="1020"/>
      <c r="AG222" s="1020"/>
      <c r="AH222" s="1020"/>
      <c r="AI222" s="1010"/>
      <c r="AJ222" s="1010"/>
      <c r="AK222" s="1010"/>
      <c r="AL222" s="1013"/>
    </row>
    <row r="223" spans="1:38">
      <c r="A223" s="1012"/>
      <c r="B223" s="542">
        <v>154</v>
      </c>
      <c r="C223" s="828"/>
      <c r="D223" s="829"/>
      <c r="E223" s="1012"/>
      <c r="F223" s="1008">
        <f t="shared" si="4"/>
        <v>0</v>
      </c>
      <c r="G223" s="1020"/>
      <c r="H223" s="1020"/>
      <c r="I223" s="1020"/>
      <c r="J223" s="1020"/>
      <c r="K223" s="1020"/>
      <c r="L223" s="1020"/>
      <c r="M223" s="1020"/>
      <c r="N223" s="1020"/>
      <c r="O223" s="1020"/>
      <c r="P223" s="1020"/>
      <c r="Q223" s="1020"/>
      <c r="R223" s="1012"/>
      <c r="S223" s="1013"/>
      <c r="T223" s="1012"/>
      <c r="U223" s="1028">
        <v>154</v>
      </c>
      <c r="V223" s="828"/>
      <c r="W223" s="829"/>
      <c r="X223" s="1012"/>
      <c r="Y223" s="1009">
        <f t="shared" si="5"/>
        <v>0</v>
      </c>
      <c r="Z223" s="1020"/>
      <c r="AA223" s="1020"/>
      <c r="AB223" s="1020"/>
      <c r="AC223" s="1020"/>
      <c r="AD223" s="1020"/>
      <c r="AE223" s="1020"/>
      <c r="AF223" s="1020"/>
      <c r="AG223" s="1020"/>
      <c r="AH223" s="1020"/>
      <c r="AI223" s="1010"/>
      <c r="AJ223" s="1010"/>
      <c r="AK223" s="1010"/>
      <c r="AL223" s="1013"/>
    </row>
    <row r="224" spans="1:38">
      <c r="A224" s="1012"/>
      <c r="B224" s="542">
        <v>155</v>
      </c>
      <c r="C224" s="828"/>
      <c r="D224" s="829"/>
      <c r="E224" s="1012"/>
      <c r="F224" s="1008">
        <f t="shared" si="4"/>
        <v>0</v>
      </c>
      <c r="G224" s="1020"/>
      <c r="H224" s="1020"/>
      <c r="I224" s="1020"/>
      <c r="J224" s="1020"/>
      <c r="K224" s="1020"/>
      <c r="L224" s="1020"/>
      <c r="M224" s="1020"/>
      <c r="N224" s="1020"/>
      <c r="O224" s="1020"/>
      <c r="P224" s="1020"/>
      <c r="Q224" s="1020"/>
      <c r="R224" s="1012"/>
      <c r="S224" s="1013"/>
      <c r="T224" s="1012"/>
      <c r="U224" s="1028">
        <v>155</v>
      </c>
      <c r="V224" s="828"/>
      <c r="W224" s="829"/>
      <c r="X224" s="1012"/>
      <c r="Y224" s="1009">
        <f t="shared" si="5"/>
        <v>0</v>
      </c>
      <c r="Z224" s="1020"/>
      <c r="AA224" s="1020"/>
      <c r="AB224" s="1020"/>
      <c r="AC224" s="1020"/>
      <c r="AD224" s="1020"/>
      <c r="AE224" s="1020"/>
      <c r="AF224" s="1020"/>
      <c r="AG224" s="1020"/>
      <c r="AH224" s="1020"/>
      <c r="AI224" s="1010"/>
      <c r="AJ224" s="1010"/>
      <c r="AK224" s="1010"/>
      <c r="AL224" s="1013"/>
    </row>
    <row r="225" spans="1:38">
      <c r="A225" s="1012"/>
      <c r="B225" s="542">
        <v>156</v>
      </c>
      <c r="C225" s="828"/>
      <c r="D225" s="829"/>
      <c r="E225" s="1012"/>
      <c r="F225" s="1008">
        <f t="shared" si="4"/>
        <v>0</v>
      </c>
      <c r="G225" s="1020"/>
      <c r="H225" s="1020"/>
      <c r="I225" s="1020"/>
      <c r="J225" s="1020"/>
      <c r="K225" s="1020"/>
      <c r="L225" s="1020"/>
      <c r="M225" s="1020"/>
      <c r="N225" s="1020"/>
      <c r="O225" s="1020"/>
      <c r="P225" s="1020"/>
      <c r="Q225" s="1020"/>
      <c r="R225" s="1012"/>
      <c r="S225" s="1013"/>
      <c r="T225" s="1012"/>
      <c r="U225" s="1028">
        <v>156</v>
      </c>
      <c r="V225" s="828"/>
      <c r="W225" s="829"/>
      <c r="X225" s="1012"/>
      <c r="Y225" s="1009">
        <f t="shared" si="5"/>
        <v>0</v>
      </c>
      <c r="Z225" s="1020"/>
      <c r="AA225" s="1020"/>
      <c r="AB225" s="1020"/>
      <c r="AC225" s="1020"/>
      <c r="AD225" s="1020"/>
      <c r="AE225" s="1020"/>
      <c r="AF225" s="1020"/>
      <c r="AG225" s="1020"/>
      <c r="AH225" s="1020"/>
      <c r="AI225" s="1010"/>
      <c r="AJ225" s="1010"/>
      <c r="AK225" s="1010"/>
      <c r="AL225" s="1013"/>
    </row>
    <row r="226" spans="1:38">
      <c r="A226" s="1012"/>
      <c r="B226" s="542">
        <v>157</v>
      </c>
      <c r="C226" s="828"/>
      <c r="D226" s="829"/>
      <c r="E226" s="1012"/>
      <c r="F226" s="1008">
        <f t="shared" si="4"/>
        <v>0</v>
      </c>
      <c r="G226" s="1020"/>
      <c r="H226" s="1020"/>
      <c r="I226" s="1020"/>
      <c r="J226" s="1020"/>
      <c r="K226" s="1020"/>
      <c r="L226" s="1020"/>
      <c r="M226" s="1020"/>
      <c r="N226" s="1020"/>
      <c r="O226" s="1020"/>
      <c r="P226" s="1020"/>
      <c r="Q226" s="1020"/>
      <c r="R226" s="1012"/>
      <c r="S226" s="1013"/>
      <c r="T226" s="1012"/>
      <c r="U226" s="1028">
        <v>157</v>
      </c>
      <c r="V226" s="828"/>
      <c r="W226" s="829"/>
      <c r="X226" s="1012"/>
      <c r="Y226" s="1009">
        <f t="shared" si="5"/>
        <v>0</v>
      </c>
      <c r="Z226" s="1020"/>
      <c r="AA226" s="1020"/>
      <c r="AB226" s="1020"/>
      <c r="AC226" s="1020"/>
      <c r="AD226" s="1020"/>
      <c r="AE226" s="1020"/>
      <c r="AF226" s="1020"/>
      <c r="AG226" s="1020"/>
      <c r="AH226" s="1020"/>
      <c r="AI226" s="1010"/>
      <c r="AJ226" s="1010"/>
      <c r="AK226" s="1010"/>
      <c r="AL226" s="1013"/>
    </row>
    <row r="227" spans="1:38">
      <c r="A227" s="1012"/>
      <c r="B227" s="542">
        <v>158</v>
      </c>
      <c r="C227" s="828"/>
      <c r="D227" s="829"/>
      <c r="E227" s="1012"/>
      <c r="F227" s="1008">
        <f t="shared" si="4"/>
        <v>0</v>
      </c>
      <c r="G227" s="1020"/>
      <c r="H227" s="1020"/>
      <c r="I227" s="1020"/>
      <c r="J227" s="1020"/>
      <c r="K227" s="1020"/>
      <c r="L227" s="1020"/>
      <c r="M227" s="1020"/>
      <c r="N227" s="1020"/>
      <c r="O227" s="1020"/>
      <c r="P227" s="1020"/>
      <c r="Q227" s="1020"/>
      <c r="R227" s="1012"/>
      <c r="S227" s="1013"/>
      <c r="T227" s="1012"/>
      <c r="U227" s="1028">
        <v>158</v>
      </c>
      <c r="V227" s="828"/>
      <c r="W227" s="829"/>
      <c r="X227" s="1012"/>
      <c r="Y227" s="1009">
        <f t="shared" si="5"/>
        <v>0</v>
      </c>
      <c r="Z227" s="1020"/>
      <c r="AA227" s="1020"/>
      <c r="AB227" s="1020"/>
      <c r="AC227" s="1020"/>
      <c r="AD227" s="1020"/>
      <c r="AE227" s="1020"/>
      <c r="AF227" s="1020"/>
      <c r="AG227" s="1020"/>
      <c r="AH227" s="1020"/>
      <c r="AI227" s="1010"/>
      <c r="AJ227" s="1010"/>
      <c r="AK227" s="1010"/>
      <c r="AL227" s="1013"/>
    </row>
    <row r="228" spans="1:38">
      <c r="A228" s="1012"/>
      <c r="B228" s="542">
        <v>159</v>
      </c>
      <c r="C228" s="828"/>
      <c r="D228" s="829"/>
      <c r="E228" s="1012"/>
      <c r="F228" s="1008">
        <f t="shared" si="4"/>
        <v>0</v>
      </c>
      <c r="G228" s="1020"/>
      <c r="H228" s="1020"/>
      <c r="I228" s="1020"/>
      <c r="J228" s="1020"/>
      <c r="K228" s="1020"/>
      <c r="L228" s="1020"/>
      <c r="M228" s="1020"/>
      <c r="N228" s="1020"/>
      <c r="O228" s="1020"/>
      <c r="P228" s="1020"/>
      <c r="Q228" s="1020"/>
      <c r="R228" s="1012"/>
      <c r="S228" s="1013"/>
      <c r="T228" s="1012"/>
      <c r="U228" s="1028">
        <v>159</v>
      </c>
      <c r="V228" s="828"/>
      <c r="W228" s="829"/>
      <c r="X228" s="1012"/>
      <c r="Y228" s="1009">
        <f t="shared" si="5"/>
        <v>0</v>
      </c>
      <c r="Z228" s="1020"/>
      <c r="AA228" s="1020"/>
      <c r="AB228" s="1020"/>
      <c r="AC228" s="1020"/>
      <c r="AD228" s="1020"/>
      <c r="AE228" s="1020"/>
      <c r="AF228" s="1020"/>
      <c r="AG228" s="1020"/>
      <c r="AH228" s="1020"/>
      <c r="AI228" s="1010"/>
      <c r="AJ228" s="1010"/>
      <c r="AK228" s="1010"/>
      <c r="AL228" s="1013"/>
    </row>
    <row r="229" spans="1:38">
      <c r="A229" s="1012"/>
      <c r="B229" s="542">
        <v>160</v>
      </c>
      <c r="C229" s="828"/>
      <c r="D229" s="829"/>
      <c r="E229" s="1012"/>
      <c r="F229" s="1008">
        <f t="shared" si="4"/>
        <v>0</v>
      </c>
      <c r="G229" s="1020"/>
      <c r="H229" s="1020"/>
      <c r="I229" s="1020"/>
      <c r="J229" s="1020"/>
      <c r="K229" s="1020"/>
      <c r="L229" s="1020"/>
      <c r="M229" s="1020"/>
      <c r="N229" s="1020"/>
      <c r="O229" s="1020"/>
      <c r="P229" s="1020"/>
      <c r="Q229" s="1020"/>
      <c r="R229" s="1012"/>
      <c r="S229" s="1013"/>
      <c r="T229" s="1012"/>
      <c r="U229" s="1028">
        <v>160</v>
      </c>
      <c r="V229" s="828"/>
      <c r="W229" s="829"/>
      <c r="X229" s="1012"/>
      <c r="Y229" s="1009">
        <f t="shared" si="5"/>
        <v>0</v>
      </c>
      <c r="Z229" s="1020"/>
      <c r="AA229" s="1020"/>
      <c r="AB229" s="1020"/>
      <c r="AC229" s="1020"/>
      <c r="AD229" s="1020"/>
      <c r="AE229" s="1020"/>
      <c r="AF229" s="1020"/>
      <c r="AG229" s="1020"/>
      <c r="AH229" s="1020"/>
      <c r="AI229" s="1010"/>
      <c r="AJ229" s="1010"/>
      <c r="AK229" s="1010"/>
      <c r="AL229" s="1013"/>
    </row>
    <row r="230" spans="1:38">
      <c r="A230" s="1012"/>
      <c r="B230" s="542">
        <v>161</v>
      </c>
      <c r="C230" s="828"/>
      <c r="D230" s="829"/>
      <c r="E230" s="1012"/>
      <c r="F230" s="1008">
        <f t="shared" si="4"/>
        <v>0</v>
      </c>
      <c r="G230" s="1020"/>
      <c r="H230" s="1020"/>
      <c r="I230" s="1020"/>
      <c r="J230" s="1020"/>
      <c r="K230" s="1020"/>
      <c r="L230" s="1020"/>
      <c r="M230" s="1020"/>
      <c r="N230" s="1020"/>
      <c r="O230" s="1020"/>
      <c r="P230" s="1020"/>
      <c r="Q230" s="1020"/>
      <c r="R230" s="1012"/>
      <c r="S230" s="1013"/>
      <c r="T230" s="1012"/>
      <c r="U230" s="1028">
        <v>161</v>
      </c>
      <c r="V230" s="828"/>
      <c r="W230" s="829"/>
      <c r="X230" s="1012"/>
      <c r="Y230" s="1009">
        <f t="shared" si="5"/>
        <v>0</v>
      </c>
      <c r="Z230" s="1020"/>
      <c r="AA230" s="1020"/>
      <c r="AB230" s="1020"/>
      <c r="AC230" s="1020"/>
      <c r="AD230" s="1020"/>
      <c r="AE230" s="1020"/>
      <c r="AF230" s="1020"/>
      <c r="AG230" s="1020"/>
      <c r="AH230" s="1020"/>
      <c r="AI230" s="1010"/>
      <c r="AJ230" s="1010"/>
      <c r="AK230" s="1010"/>
      <c r="AL230" s="1013"/>
    </row>
    <row r="231" spans="1:38">
      <c r="A231" s="1012"/>
      <c r="B231" s="542">
        <v>162</v>
      </c>
      <c r="C231" s="828"/>
      <c r="D231" s="829"/>
      <c r="E231" s="1012"/>
      <c r="F231" s="1008">
        <f t="shared" si="4"/>
        <v>0</v>
      </c>
      <c r="G231" s="1020"/>
      <c r="H231" s="1020"/>
      <c r="I231" s="1020"/>
      <c r="J231" s="1020"/>
      <c r="K231" s="1020"/>
      <c r="L231" s="1020"/>
      <c r="M231" s="1020"/>
      <c r="N231" s="1020"/>
      <c r="O231" s="1020"/>
      <c r="P231" s="1020"/>
      <c r="Q231" s="1020"/>
      <c r="R231" s="1012"/>
      <c r="S231" s="1013"/>
      <c r="T231" s="1012"/>
      <c r="U231" s="1028">
        <v>162</v>
      </c>
      <c r="V231" s="828"/>
      <c r="W231" s="829"/>
      <c r="X231" s="1012"/>
      <c r="Y231" s="1009">
        <f t="shared" si="5"/>
        <v>0</v>
      </c>
      <c r="Z231" s="1020"/>
      <c r="AA231" s="1020"/>
      <c r="AB231" s="1020"/>
      <c r="AC231" s="1020"/>
      <c r="AD231" s="1020"/>
      <c r="AE231" s="1020"/>
      <c r="AF231" s="1020"/>
      <c r="AG231" s="1020"/>
      <c r="AH231" s="1020"/>
      <c r="AI231" s="1010"/>
      <c r="AJ231" s="1010"/>
      <c r="AK231" s="1010"/>
      <c r="AL231" s="1013"/>
    </row>
    <row r="232" spans="1:38">
      <c r="A232" s="1012"/>
      <c r="B232" s="542">
        <v>163</v>
      </c>
      <c r="C232" s="828"/>
      <c r="D232" s="829"/>
      <c r="E232" s="1012"/>
      <c r="F232" s="1008">
        <f t="shared" si="4"/>
        <v>0</v>
      </c>
      <c r="G232" s="1020"/>
      <c r="H232" s="1020"/>
      <c r="I232" s="1020"/>
      <c r="J232" s="1020"/>
      <c r="K232" s="1020"/>
      <c r="L232" s="1020"/>
      <c r="M232" s="1020"/>
      <c r="N232" s="1020"/>
      <c r="O232" s="1020"/>
      <c r="P232" s="1020"/>
      <c r="Q232" s="1020"/>
      <c r="R232" s="1012"/>
      <c r="S232" s="1013"/>
      <c r="T232" s="1012"/>
      <c r="U232" s="1028">
        <v>163</v>
      </c>
      <c r="V232" s="828"/>
      <c r="W232" s="829"/>
      <c r="X232" s="1012"/>
      <c r="Y232" s="1009">
        <f t="shared" si="5"/>
        <v>0</v>
      </c>
      <c r="Z232" s="1020"/>
      <c r="AA232" s="1020"/>
      <c r="AB232" s="1020"/>
      <c r="AC232" s="1020"/>
      <c r="AD232" s="1020"/>
      <c r="AE232" s="1020"/>
      <c r="AF232" s="1020"/>
      <c r="AG232" s="1020"/>
      <c r="AH232" s="1020"/>
      <c r="AI232" s="1010"/>
      <c r="AJ232" s="1010"/>
      <c r="AK232" s="1010"/>
      <c r="AL232" s="1013"/>
    </row>
    <row r="233" spans="1:38">
      <c r="A233" s="1012"/>
      <c r="B233" s="542">
        <v>164</v>
      </c>
      <c r="C233" s="828"/>
      <c r="D233" s="829"/>
      <c r="E233" s="1012"/>
      <c r="F233" s="1008">
        <f t="shared" si="4"/>
        <v>0</v>
      </c>
      <c r="G233" s="1020"/>
      <c r="H233" s="1020"/>
      <c r="I233" s="1020"/>
      <c r="J233" s="1020"/>
      <c r="K233" s="1020"/>
      <c r="L233" s="1020"/>
      <c r="M233" s="1020"/>
      <c r="N233" s="1020"/>
      <c r="O233" s="1020"/>
      <c r="P233" s="1020"/>
      <c r="Q233" s="1020"/>
      <c r="R233" s="1012"/>
      <c r="S233" s="1013"/>
      <c r="T233" s="1012"/>
      <c r="U233" s="1028">
        <v>164</v>
      </c>
      <c r="V233" s="828"/>
      <c r="W233" s="829"/>
      <c r="X233" s="1012"/>
      <c r="Y233" s="1009">
        <f t="shared" si="5"/>
        <v>0</v>
      </c>
      <c r="Z233" s="1020"/>
      <c r="AA233" s="1020"/>
      <c r="AB233" s="1020"/>
      <c r="AC233" s="1020"/>
      <c r="AD233" s="1020"/>
      <c r="AE233" s="1020"/>
      <c r="AF233" s="1020"/>
      <c r="AG233" s="1020"/>
      <c r="AH233" s="1020"/>
      <c r="AI233" s="1010"/>
      <c r="AJ233" s="1010"/>
      <c r="AK233" s="1010"/>
      <c r="AL233" s="1013"/>
    </row>
    <row r="234" spans="1:38">
      <c r="A234" s="1012"/>
      <c r="B234" s="542">
        <v>165</v>
      </c>
      <c r="C234" s="828"/>
      <c r="D234" s="829"/>
      <c r="E234" s="1012"/>
      <c r="F234" s="1008">
        <f t="shared" si="4"/>
        <v>0</v>
      </c>
      <c r="G234" s="1020"/>
      <c r="H234" s="1020"/>
      <c r="I234" s="1020"/>
      <c r="J234" s="1020"/>
      <c r="K234" s="1020"/>
      <c r="L234" s="1020"/>
      <c r="M234" s="1020"/>
      <c r="N234" s="1020"/>
      <c r="O234" s="1020"/>
      <c r="P234" s="1020"/>
      <c r="Q234" s="1020"/>
      <c r="R234" s="1012"/>
      <c r="S234" s="1013"/>
      <c r="T234" s="1012"/>
      <c r="U234" s="1028">
        <v>165</v>
      </c>
      <c r="V234" s="828"/>
      <c r="W234" s="829"/>
      <c r="X234" s="1012"/>
      <c r="Y234" s="1009">
        <f t="shared" si="5"/>
        <v>0</v>
      </c>
      <c r="Z234" s="1020"/>
      <c r="AA234" s="1020"/>
      <c r="AB234" s="1020"/>
      <c r="AC234" s="1020"/>
      <c r="AD234" s="1020"/>
      <c r="AE234" s="1020"/>
      <c r="AF234" s="1020"/>
      <c r="AG234" s="1020"/>
      <c r="AH234" s="1020"/>
      <c r="AI234" s="1010"/>
      <c r="AJ234" s="1010"/>
      <c r="AK234" s="1010"/>
      <c r="AL234" s="1013"/>
    </row>
    <row r="235" spans="1:38">
      <c r="A235" s="1012"/>
      <c r="B235" s="542">
        <v>166</v>
      </c>
      <c r="C235" s="828"/>
      <c r="D235" s="829"/>
      <c r="E235" s="1012"/>
      <c r="F235" s="1008">
        <f t="shared" si="4"/>
        <v>0</v>
      </c>
      <c r="G235" s="1020"/>
      <c r="H235" s="1020"/>
      <c r="I235" s="1020"/>
      <c r="J235" s="1020"/>
      <c r="K235" s="1020"/>
      <c r="L235" s="1020"/>
      <c r="M235" s="1020"/>
      <c r="N235" s="1020"/>
      <c r="O235" s="1020"/>
      <c r="P235" s="1020"/>
      <c r="Q235" s="1020"/>
      <c r="R235" s="1012"/>
      <c r="S235" s="1013"/>
      <c r="T235" s="1012"/>
      <c r="U235" s="1028">
        <v>166</v>
      </c>
      <c r="V235" s="828"/>
      <c r="W235" s="829"/>
      <c r="X235" s="1012"/>
      <c r="Y235" s="1009">
        <f t="shared" si="5"/>
        <v>0</v>
      </c>
      <c r="Z235" s="1020"/>
      <c r="AA235" s="1020"/>
      <c r="AB235" s="1020"/>
      <c r="AC235" s="1020"/>
      <c r="AD235" s="1020"/>
      <c r="AE235" s="1020"/>
      <c r="AF235" s="1020"/>
      <c r="AG235" s="1020"/>
      <c r="AH235" s="1020"/>
      <c r="AI235" s="1010"/>
      <c r="AJ235" s="1010"/>
      <c r="AK235" s="1010"/>
      <c r="AL235" s="1013"/>
    </row>
    <row r="236" spans="1:38">
      <c r="A236" s="1012"/>
      <c r="B236" s="542">
        <v>167</v>
      </c>
      <c r="C236" s="828"/>
      <c r="D236" s="829"/>
      <c r="E236" s="1012"/>
      <c r="F236" s="1008">
        <f t="shared" si="4"/>
        <v>0</v>
      </c>
      <c r="G236" s="1020"/>
      <c r="H236" s="1020"/>
      <c r="I236" s="1020"/>
      <c r="J236" s="1020"/>
      <c r="K236" s="1020"/>
      <c r="L236" s="1020"/>
      <c r="M236" s="1020"/>
      <c r="N236" s="1020"/>
      <c r="O236" s="1020"/>
      <c r="P236" s="1020"/>
      <c r="Q236" s="1020"/>
      <c r="R236" s="1012"/>
      <c r="S236" s="1013"/>
      <c r="T236" s="1012"/>
      <c r="U236" s="1028">
        <v>167</v>
      </c>
      <c r="V236" s="828"/>
      <c r="W236" s="829"/>
      <c r="X236" s="1012"/>
      <c r="Y236" s="1009">
        <f t="shared" si="5"/>
        <v>0</v>
      </c>
      <c r="Z236" s="1020"/>
      <c r="AA236" s="1020"/>
      <c r="AB236" s="1020"/>
      <c r="AC236" s="1020"/>
      <c r="AD236" s="1020"/>
      <c r="AE236" s="1020"/>
      <c r="AF236" s="1020"/>
      <c r="AG236" s="1020"/>
      <c r="AH236" s="1020"/>
      <c r="AI236" s="1010"/>
      <c r="AJ236" s="1010"/>
      <c r="AK236" s="1010"/>
      <c r="AL236" s="1013"/>
    </row>
    <row r="237" spans="1:38">
      <c r="A237" s="1012"/>
      <c r="B237" s="542">
        <v>168</v>
      </c>
      <c r="C237" s="828"/>
      <c r="D237" s="829"/>
      <c r="E237" s="1012"/>
      <c r="F237" s="1008">
        <f t="shared" si="4"/>
        <v>0</v>
      </c>
      <c r="G237" s="1020"/>
      <c r="H237" s="1020"/>
      <c r="I237" s="1020"/>
      <c r="J237" s="1020"/>
      <c r="K237" s="1020"/>
      <c r="L237" s="1020"/>
      <c r="M237" s="1020"/>
      <c r="N237" s="1020"/>
      <c r="O237" s="1020"/>
      <c r="P237" s="1020"/>
      <c r="Q237" s="1020"/>
      <c r="R237" s="1012"/>
      <c r="S237" s="1013"/>
      <c r="T237" s="1012"/>
      <c r="U237" s="1028">
        <v>168</v>
      </c>
      <c r="V237" s="828"/>
      <c r="W237" s="829"/>
      <c r="X237" s="1012"/>
      <c r="Y237" s="1009">
        <f t="shared" si="5"/>
        <v>0</v>
      </c>
      <c r="Z237" s="1020"/>
      <c r="AA237" s="1020"/>
      <c r="AB237" s="1020"/>
      <c r="AC237" s="1020"/>
      <c r="AD237" s="1020"/>
      <c r="AE237" s="1020"/>
      <c r="AF237" s="1020"/>
      <c r="AG237" s="1020"/>
      <c r="AH237" s="1020"/>
      <c r="AI237" s="1010"/>
      <c r="AJ237" s="1010"/>
      <c r="AK237" s="1010"/>
      <c r="AL237" s="1013"/>
    </row>
    <row r="238" spans="1:38">
      <c r="A238" s="1012"/>
      <c r="B238" s="542">
        <v>169</v>
      </c>
      <c r="C238" s="828"/>
      <c r="D238" s="829"/>
      <c r="E238" s="1012"/>
      <c r="F238" s="1008">
        <f t="shared" si="4"/>
        <v>0</v>
      </c>
      <c r="G238" s="1020"/>
      <c r="H238" s="1020"/>
      <c r="I238" s="1020"/>
      <c r="J238" s="1020"/>
      <c r="K238" s="1020"/>
      <c r="L238" s="1020"/>
      <c r="M238" s="1020"/>
      <c r="N238" s="1020"/>
      <c r="O238" s="1020"/>
      <c r="P238" s="1020"/>
      <c r="Q238" s="1020"/>
      <c r="R238" s="1012"/>
      <c r="S238" s="1013"/>
      <c r="T238" s="1012"/>
      <c r="U238" s="1028">
        <v>169</v>
      </c>
      <c r="V238" s="828"/>
      <c r="W238" s="829"/>
      <c r="X238" s="1012"/>
      <c r="Y238" s="1009">
        <f t="shared" si="5"/>
        <v>0</v>
      </c>
      <c r="Z238" s="1020"/>
      <c r="AA238" s="1020"/>
      <c r="AB238" s="1020"/>
      <c r="AC238" s="1020"/>
      <c r="AD238" s="1020"/>
      <c r="AE238" s="1020"/>
      <c r="AF238" s="1020"/>
      <c r="AG238" s="1020"/>
      <c r="AH238" s="1020"/>
      <c r="AI238" s="1010"/>
      <c r="AJ238" s="1010"/>
      <c r="AK238" s="1010"/>
      <c r="AL238" s="1013"/>
    </row>
    <row r="239" spans="1:38">
      <c r="A239" s="1012"/>
      <c r="B239" s="542">
        <v>170</v>
      </c>
      <c r="C239" s="828"/>
      <c r="D239" s="829"/>
      <c r="E239" s="1012"/>
      <c r="F239" s="1008">
        <f t="shared" si="4"/>
        <v>0</v>
      </c>
      <c r="G239" s="1020"/>
      <c r="H239" s="1020"/>
      <c r="I239" s="1020"/>
      <c r="J239" s="1020"/>
      <c r="K239" s="1020"/>
      <c r="L239" s="1020"/>
      <c r="M239" s="1020"/>
      <c r="N239" s="1020"/>
      <c r="O239" s="1020"/>
      <c r="P239" s="1020"/>
      <c r="Q239" s="1020"/>
      <c r="R239" s="1012"/>
      <c r="S239" s="1013"/>
      <c r="T239" s="1012"/>
      <c r="U239" s="1028">
        <v>170</v>
      </c>
      <c r="V239" s="828"/>
      <c r="W239" s="829"/>
      <c r="X239" s="1012"/>
      <c r="Y239" s="1009">
        <f t="shared" si="5"/>
        <v>0</v>
      </c>
      <c r="Z239" s="1020"/>
      <c r="AA239" s="1020"/>
      <c r="AB239" s="1020"/>
      <c r="AC239" s="1020"/>
      <c r="AD239" s="1020"/>
      <c r="AE239" s="1020"/>
      <c r="AF239" s="1020"/>
      <c r="AG239" s="1020"/>
      <c r="AH239" s="1020"/>
      <c r="AI239" s="1010"/>
      <c r="AJ239" s="1010"/>
      <c r="AK239" s="1010"/>
      <c r="AL239" s="1013"/>
    </row>
    <row r="240" spans="1:38">
      <c r="A240" s="1012"/>
      <c r="B240" s="542">
        <v>171</v>
      </c>
      <c r="C240" s="828"/>
      <c r="D240" s="829"/>
      <c r="E240" s="1012"/>
      <c r="F240" s="1008">
        <f t="shared" si="4"/>
        <v>0</v>
      </c>
      <c r="G240" s="1020"/>
      <c r="H240" s="1020"/>
      <c r="I240" s="1020"/>
      <c r="J240" s="1020"/>
      <c r="K240" s="1020"/>
      <c r="L240" s="1020"/>
      <c r="M240" s="1020"/>
      <c r="N240" s="1020"/>
      <c r="O240" s="1020"/>
      <c r="P240" s="1020"/>
      <c r="Q240" s="1020"/>
      <c r="R240" s="1012"/>
      <c r="S240" s="1013"/>
      <c r="T240" s="1012"/>
      <c r="U240" s="1028">
        <v>171</v>
      </c>
      <c r="V240" s="828"/>
      <c r="W240" s="829"/>
      <c r="X240" s="1012"/>
      <c r="Y240" s="1009">
        <f t="shared" si="5"/>
        <v>0</v>
      </c>
      <c r="Z240" s="1020"/>
      <c r="AA240" s="1020"/>
      <c r="AB240" s="1020"/>
      <c r="AC240" s="1020"/>
      <c r="AD240" s="1020"/>
      <c r="AE240" s="1020"/>
      <c r="AF240" s="1020"/>
      <c r="AG240" s="1020"/>
      <c r="AH240" s="1020"/>
      <c r="AI240" s="1010"/>
      <c r="AJ240" s="1010"/>
      <c r="AK240" s="1010"/>
      <c r="AL240" s="1013"/>
    </row>
    <row r="241" spans="1:38">
      <c r="A241" s="1012"/>
      <c r="B241" s="542">
        <v>172</v>
      </c>
      <c r="C241" s="828"/>
      <c r="D241" s="830"/>
      <c r="E241" s="1012"/>
      <c r="F241" s="1008">
        <f t="shared" si="4"/>
        <v>0</v>
      </c>
      <c r="G241" s="1020"/>
      <c r="H241" s="1020"/>
      <c r="I241" s="1020"/>
      <c r="J241" s="1020"/>
      <c r="K241" s="1020"/>
      <c r="L241" s="1020"/>
      <c r="M241" s="1020"/>
      <c r="N241" s="1020"/>
      <c r="O241" s="1020"/>
      <c r="P241" s="1020"/>
      <c r="Q241" s="1020"/>
      <c r="R241" s="1012"/>
      <c r="S241" s="1013"/>
      <c r="T241" s="1012"/>
      <c r="U241" s="1028">
        <v>172</v>
      </c>
      <c r="V241" s="828"/>
      <c r="W241" s="830"/>
      <c r="X241" s="1012"/>
      <c r="Y241" s="1009">
        <f t="shared" si="5"/>
        <v>0</v>
      </c>
      <c r="Z241" s="1020"/>
      <c r="AA241" s="1020"/>
      <c r="AB241" s="1020"/>
      <c r="AC241" s="1020"/>
      <c r="AD241" s="1020"/>
      <c r="AE241" s="1020"/>
      <c r="AF241" s="1020"/>
      <c r="AG241" s="1020"/>
      <c r="AH241" s="1020"/>
      <c r="AI241" s="1010"/>
      <c r="AJ241" s="1010"/>
      <c r="AK241" s="1010"/>
      <c r="AL241" s="1013"/>
    </row>
    <row r="242" spans="1:38">
      <c r="A242" s="1012"/>
      <c r="B242" s="542">
        <v>173</v>
      </c>
      <c r="C242" s="831"/>
      <c r="D242" s="830"/>
      <c r="E242" s="1012"/>
      <c r="F242" s="1008">
        <f t="shared" si="4"/>
        <v>0</v>
      </c>
      <c r="G242" s="1020"/>
      <c r="H242" s="1020"/>
      <c r="I242" s="1020"/>
      <c r="J242" s="1020"/>
      <c r="K242" s="1020"/>
      <c r="L242" s="1020"/>
      <c r="M242" s="1020"/>
      <c r="N242" s="1020"/>
      <c r="O242" s="1020"/>
      <c r="P242" s="1020"/>
      <c r="Q242" s="1020"/>
      <c r="R242" s="1012"/>
      <c r="S242" s="1013"/>
      <c r="T242" s="1012"/>
      <c r="U242" s="1028">
        <v>173</v>
      </c>
      <c r="V242" s="831"/>
      <c r="W242" s="830"/>
      <c r="X242" s="1012"/>
      <c r="Y242" s="1009">
        <f t="shared" si="5"/>
        <v>0</v>
      </c>
      <c r="Z242" s="1020"/>
      <c r="AA242" s="1020"/>
      <c r="AB242" s="1020"/>
      <c r="AC242" s="1020"/>
      <c r="AD242" s="1020"/>
      <c r="AE242" s="1020"/>
      <c r="AF242" s="1020"/>
      <c r="AG242" s="1020"/>
      <c r="AH242" s="1020"/>
      <c r="AI242" s="1010"/>
      <c r="AJ242" s="1010"/>
      <c r="AK242" s="1010"/>
      <c r="AL242" s="1013"/>
    </row>
    <row r="243" spans="1:38">
      <c r="A243" s="1012"/>
      <c r="B243" s="542">
        <v>174</v>
      </c>
      <c r="C243" s="831"/>
      <c r="D243" s="830"/>
      <c r="E243" s="1012"/>
      <c r="F243" s="1008">
        <f t="shared" si="4"/>
        <v>0</v>
      </c>
      <c r="G243" s="1020"/>
      <c r="H243" s="1020"/>
      <c r="I243" s="1020"/>
      <c r="J243" s="1020"/>
      <c r="K243" s="1020"/>
      <c r="L243" s="1020"/>
      <c r="M243" s="1020"/>
      <c r="N243" s="1020"/>
      <c r="O243" s="1020"/>
      <c r="P243" s="1020"/>
      <c r="Q243" s="1020"/>
      <c r="R243" s="1012"/>
      <c r="S243" s="1013"/>
      <c r="T243" s="1012"/>
      <c r="U243" s="1028">
        <v>174</v>
      </c>
      <c r="V243" s="831"/>
      <c r="W243" s="830"/>
      <c r="X243" s="1012"/>
      <c r="Y243" s="1009">
        <f t="shared" si="5"/>
        <v>0</v>
      </c>
      <c r="Z243" s="1020"/>
      <c r="AA243" s="1020"/>
      <c r="AB243" s="1020"/>
      <c r="AC243" s="1020"/>
      <c r="AD243" s="1020"/>
      <c r="AE243" s="1020"/>
      <c r="AF243" s="1020"/>
      <c r="AG243" s="1020"/>
      <c r="AH243" s="1020"/>
      <c r="AI243" s="1010"/>
      <c r="AJ243" s="1010"/>
      <c r="AK243" s="1010"/>
      <c r="AL243" s="1013"/>
    </row>
    <row r="244" spans="1:38">
      <c r="A244" s="1012"/>
      <c r="B244" s="542">
        <v>175</v>
      </c>
      <c r="C244" s="831"/>
      <c r="D244" s="830"/>
      <c r="E244" s="1012"/>
      <c r="F244" s="1008">
        <f t="shared" si="4"/>
        <v>0</v>
      </c>
      <c r="G244" s="1020"/>
      <c r="H244" s="1020"/>
      <c r="I244" s="1020"/>
      <c r="J244" s="1020"/>
      <c r="K244" s="1020"/>
      <c r="L244" s="1020"/>
      <c r="M244" s="1020"/>
      <c r="N244" s="1020"/>
      <c r="O244" s="1020"/>
      <c r="P244" s="1020"/>
      <c r="Q244" s="1020"/>
      <c r="R244" s="1012"/>
      <c r="S244" s="1013"/>
      <c r="T244" s="1012"/>
      <c r="U244" s="1028">
        <v>175</v>
      </c>
      <c r="V244" s="831"/>
      <c r="W244" s="830"/>
      <c r="X244" s="1012"/>
      <c r="Y244" s="1009">
        <f t="shared" si="5"/>
        <v>0</v>
      </c>
      <c r="Z244" s="1020"/>
      <c r="AA244" s="1020"/>
      <c r="AB244" s="1020"/>
      <c r="AC244" s="1020"/>
      <c r="AD244" s="1020"/>
      <c r="AE244" s="1020"/>
      <c r="AF244" s="1020"/>
      <c r="AG244" s="1020"/>
      <c r="AH244" s="1020"/>
      <c r="AI244" s="1010"/>
      <c r="AJ244" s="1010"/>
      <c r="AK244" s="1010"/>
      <c r="AL244" s="1013"/>
    </row>
    <row r="245" spans="1:38">
      <c r="A245" s="1012"/>
      <c r="B245" s="542">
        <v>176</v>
      </c>
      <c r="C245" s="831"/>
      <c r="D245" s="830"/>
      <c r="E245" s="1012"/>
      <c r="F245" s="1008">
        <f t="shared" si="4"/>
        <v>0</v>
      </c>
      <c r="G245" s="1020"/>
      <c r="H245" s="1020"/>
      <c r="I245" s="1020"/>
      <c r="J245" s="1020"/>
      <c r="K245" s="1020"/>
      <c r="L245" s="1020"/>
      <c r="M245" s="1020"/>
      <c r="N245" s="1020"/>
      <c r="O245" s="1020"/>
      <c r="P245" s="1020"/>
      <c r="Q245" s="1020"/>
      <c r="R245" s="1012"/>
      <c r="S245" s="1013"/>
      <c r="T245" s="1012"/>
      <c r="U245" s="1028">
        <v>176</v>
      </c>
      <c r="V245" s="831"/>
      <c r="W245" s="830"/>
      <c r="X245" s="1012"/>
      <c r="Y245" s="1009">
        <f t="shared" si="5"/>
        <v>0</v>
      </c>
      <c r="Z245" s="1020"/>
      <c r="AA245" s="1020"/>
      <c r="AB245" s="1020"/>
      <c r="AC245" s="1020"/>
      <c r="AD245" s="1020"/>
      <c r="AE245" s="1020"/>
      <c r="AF245" s="1020"/>
      <c r="AG245" s="1020"/>
      <c r="AH245" s="1020"/>
      <c r="AI245" s="1010"/>
      <c r="AJ245" s="1010"/>
      <c r="AK245" s="1010"/>
      <c r="AL245" s="1013"/>
    </row>
    <row r="246" spans="1:38">
      <c r="A246" s="1012"/>
      <c r="B246" s="542">
        <v>177</v>
      </c>
      <c r="C246" s="831"/>
      <c r="D246" s="830"/>
      <c r="E246" s="1012"/>
      <c r="F246" s="1008">
        <f t="shared" si="4"/>
        <v>0</v>
      </c>
      <c r="G246" s="1020"/>
      <c r="H246" s="1020"/>
      <c r="I246" s="1020"/>
      <c r="J246" s="1020"/>
      <c r="K246" s="1020"/>
      <c r="L246" s="1020"/>
      <c r="M246" s="1020"/>
      <c r="N246" s="1020"/>
      <c r="O246" s="1020"/>
      <c r="P246" s="1020"/>
      <c r="Q246" s="1020"/>
      <c r="R246" s="1012"/>
      <c r="S246" s="1013"/>
      <c r="T246" s="1012"/>
      <c r="U246" s="1028">
        <v>177</v>
      </c>
      <c r="V246" s="831"/>
      <c r="W246" s="830"/>
      <c r="X246" s="1012"/>
      <c r="Y246" s="1009">
        <f t="shared" si="5"/>
        <v>0</v>
      </c>
      <c r="Z246" s="1020"/>
      <c r="AA246" s="1020"/>
      <c r="AB246" s="1020"/>
      <c r="AC246" s="1020"/>
      <c r="AD246" s="1020"/>
      <c r="AE246" s="1020"/>
      <c r="AF246" s="1020"/>
      <c r="AG246" s="1020"/>
      <c r="AH246" s="1020"/>
      <c r="AI246" s="1010"/>
      <c r="AJ246" s="1010"/>
      <c r="AK246" s="1010"/>
      <c r="AL246" s="1013"/>
    </row>
    <row r="247" spans="1:38">
      <c r="A247" s="1012"/>
      <c r="B247" s="542">
        <v>178</v>
      </c>
      <c r="C247" s="831"/>
      <c r="D247" s="830"/>
      <c r="E247" s="1012"/>
      <c r="F247" s="1008">
        <f t="shared" si="4"/>
        <v>0</v>
      </c>
      <c r="G247" s="1020"/>
      <c r="H247" s="1020"/>
      <c r="I247" s="1020"/>
      <c r="J247" s="1020"/>
      <c r="K247" s="1020"/>
      <c r="L247" s="1020"/>
      <c r="M247" s="1020"/>
      <c r="N247" s="1020"/>
      <c r="O247" s="1020"/>
      <c r="P247" s="1020"/>
      <c r="Q247" s="1020"/>
      <c r="R247" s="1012"/>
      <c r="S247" s="1013"/>
      <c r="T247" s="1012"/>
      <c r="U247" s="1028">
        <v>178</v>
      </c>
      <c r="V247" s="831"/>
      <c r="W247" s="830"/>
      <c r="X247" s="1012"/>
      <c r="Y247" s="1009">
        <f t="shared" si="5"/>
        <v>0</v>
      </c>
      <c r="Z247" s="1020"/>
      <c r="AA247" s="1020"/>
      <c r="AB247" s="1020"/>
      <c r="AC247" s="1020"/>
      <c r="AD247" s="1020"/>
      <c r="AE247" s="1020"/>
      <c r="AF247" s="1020"/>
      <c r="AG247" s="1020"/>
      <c r="AH247" s="1020"/>
      <c r="AI247" s="1010"/>
      <c r="AJ247" s="1010"/>
      <c r="AK247" s="1010"/>
      <c r="AL247" s="1013"/>
    </row>
    <row r="248" spans="1:38">
      <c r="A248" s="1012"/>
      <c r="B248" s="542">
        <v>179</v>
      </c>
      <c r="C248" s="831"/>
      <c r="D248" s="830"/>
      <c r="E248" s="1012"/>
      <c r="F248" s="1008">
        <f t="shared" si="4"/>
        <v>0</v>
      </c>
      <c r="G248" s="1020"/>
      <c r="H248" s="1020"/>
      <c r="I248" s="1020"/>
      <c r="J248" s="1020"/>
      <c r="K248" s="1020"/>
      <c r="L248" s="1020"/>
      <c r="M248" s="1020"/>
      <c r="N248" s="1020"/>
      <c r="O248" s="1020"/>
      <c r="P248" s="1020"/>
      <c r="Q248" s="1020"/>
      <c r="R248" s="1012"/>
      <c r="S248" s="1013"/>
      <c r="T248" s="1012"/>
      <c r="U248" s="1028">
        <v>179</v>
      </c>
      <c r="V248" s="831"/>
      <c r="W248" s="830"/>
      <c r="X248" s="1012"/>
      <c r="Y248" s="1009">
        <f t="shared" si="5"/>
        <v>0</v>
      </c>
      <c r="Z248" s="1020"/>
      <c r="AA248" s="1020"/>
      <c r="AB248" s="1020"/>
      <c r="AC248" s="1020"/>
      <c r="AD248" s="1020"/>
      <c r="AE248" s="1020"/>
      <c r="AF248" s="1020"/>
      <c r="AG248" s="1020"/>
      <c r="AH248" s="1020"/>
      <c r="AI248" s="1010"/>
      <c r="AJ248" s="1010"/>
      <c r="AK248" s="1010"/>
      <c r="AL248" s="1013"/>
    </row>
    <row r="249" spans="1:38">
      <c r="A249" s="1012"/>
      <c r="B249" s="542">
        <v>180</v>
      </c>
      <c r="C249" s="831"/>
      <c r="D249" s="830"/>
      <c r="E249" s="1012"/>
      <c r="F249" s="1008">
        <f t="shared" si="4"/>
        <v>0</v>
      </c>
      <c r="G249" s="1020"/>
      <c r="H249" s="1020"/>
      <c r="I249" s="1020"/>
      <c r="J249" s="1020"/>
      <c r="K249" s="1020"/>
      <c r="L249" s="1020"/>
      <c r="M249" s="1020"/>
      <c r="N249" s="1020"/>
      <c r="O249" s="1020"/>
      <c r="P249" s="1020"/>
      <c r="Q249" s="1020"/>
      <c r="R249" s="1012"/>
      <c r="S249" s="1013"/>
      <c r="T249" s="1012"/>
      <c r="U249" s="1028">
        <v>180</v>
      </c>
      <c r="V249" s="831"/>
      <c r="W249" s="830"/>
      <c r="X249" s="1012"/>
      <c r="Y249" s="1009">
        <f t="shared" si="5"/>
        <v>0</v>
      </c>
      <c r="Z249" s="1020"/>
      <c r="AA249" s="1020"/>
      <c r="AB249" s="1020"/>
      <c r="AC249" s="1020"/>
      <c r="AD249" s="1020"/>
      <c r="AE249" s="1020"/>
      <c r="AF249" s="1020"/>
      <c r="AG249" s="1020"/>
      <c r="AH249" s="1020"/>
      <c r="AI249" s="1010"/>
      <c r="AJ249" s="1010"/>
      <c r="AK249" s="1010"/>
      <c r="AL249" s="1013"/>
    </row>
    <row r="250" spans="1:38">
      <c r="A250" s="1012"/>
      <c r="B250" s="542">
        <v>181</v>
      </c>
      <c r="C250" s="831"/>
      <c r="D250" s="830"/>
      <c r="E250" s="1012"/>
      <c r="F250" s="1008">
        <f t="shared" si="4"/>
        <v>0</v>
      </c>
      <c r="G250" s="1020"/>
      <c r="H250" s="1020"/>
      <c r="I250" s="1020"/>
      <c r="J250" s="1020"/>
      <c r="K250" s="1020"/>
      <c r="L250" s="1020"/>
      <c r="M250" s="1020"/>
      <c r="N250" s="1020"/>
      <c r="O250" s="1020"/>
      <c r="P250" s="1020"/>
      <c r="Q250" s="1020"/>
      <c r="R250" s="1012"/>
      <c r="S250" s="1013"/>
      <c r="T250" s="1012"/>
      <c r="U250" s="1028">
        <v>181</v>
      </c>
      <c r="V250" s="831"/>
      <c r="W250" s="830"/>
      <c r="X250" s="1012"/>
      <c r="Y250" s="1009">
        <f t="shared" si="5"/>
        <v>0</v>
      </c>
      <c r="Z250" s="1020"/>
      <c r="AA250" s="1020"/>
      <c r="AB250" s="1020"/>
      <c r="AC250" s="1020"/>
      <c r="AD250" s="1020"/>
      <c r="AE250" s="1020"/>
      <c r="AF250" s="1020"/>
      <c r="AG250" s="1020"/>
      <c r="AH250" s="1020"/>
      <c r="AI250" s="1010"/>
      <c r="AJ250" s="1010"/>
      <c r="AK250" s="1010"/>
      <c r="AL250" s="1013"/>
    </row>
    <row r="251" spans="1:38">
      <c r="A251" s="1012"/>
      <c r="B251" s="542">
        <v>182</v>
      </c>
      <c r="C251" s="831"/>
      <c r="D251" s="830"/>
      <c r="E251" s="1012"/>
      <c r="F251" s="1008">
        <f t="shared" si="4"/>
        <v>0</v>
      </c>
      <c r="G251" s="1020"/>
      <c r="H251" s="1020"/>
      <c r="I251" s="1020"/>
      <c r="J251" s="1020"/>
      <c r="K251" s="1020"/>
      <c r="L251" s="1020"/>
      <c r="M251" s="1020"/>
      <c r="N251" s="1020"/>
      <c r="O251" s="1020"/>
      <c r="P251" s="1020"/>
      <c r="Q251" s="1020"/>
      <c r="R251" s="1012"/>
      <c r="S251" s="1013"/>
      <c r="T251" s="1012"/>
      <c r="U251" s="1028">
        <v>182</v>
      </c>
      <c r="V251" s="831"/>
      <c r="W251" s="830"/>
      <c r="X251" s="1012"/>
      <c r="Y251" s="1009">
        <f t="shared" si="5"/>
        <v>0</v>
      </c>
      <c r="Z251" s="1020"/>
      <c r="AA251" s="1020"/>
      <c r="AB251" s="1020"/>
      <c r="AC251" s="1020"/>
      <c r="AD251" s="1020"/>
      <c r="AE251" s="1020"/>
      <c r="AF251" s="1020"/>
      <c r="AG251" s="1020"/>
      <c r="AH251" s="1020"/>
      <c r="AI251" s="1010"/>
      <c r="AJ251" s="1010"/>
      <c r="AK251" s="1010"/>
      <c r="AL251" s="1013"/>
    </row>
    <row r="252" spans="1:38">
      <c r="A252" s="1012"/>
      <c r="B252" s="542">
        <v>183</v>
      </c>
      <c r="C252" s="831"/>
      <c r="D252" s="830"/>
      <c r="E252" s="1012"/>
      <c r="F252" s="1008">
        <f t="shared" si="4"/>
        <v>0</v>
      </c>
      <c r="G252" s="1020"/>
      <c r="H252" s="1020"/>
      <c r="I252" s="1020"/>
      <c r="J252" s="1020"/>
      <c r="K252" s="1020"/>
      <c r="L252" s="1020"/>
      <c r="M252" s="1020"/>
      <c r="N252" s="1020"/>
      <c r="O252" s="1020"/>
      <c r="P252" s="1020"/>
      <c r="Q252" s="1020"/>
      <c r="R252" s="1012"/>
      <c r="S252" s="1013"/>
      <c r="T252" s="1012"/>
      <c r="U252" s="1028">
        <v>183</v>
      </c>
      <c r="V252" s="831"/>
      <c r="W252" s="830"/>
      <c r="X252" s="1012"/>
      <c r="Y252" s="1009">
        <f t="shared" si="5"/>
        <v>0</v>
      </c>
      <c r="Z252" s="1020"/>
      <c r="AA252" s="1020"/>
      <c r="AB252" s="1020"/>
      <c r="AC252" s="1020"/>
      <c r="AD252" s="1020"/>
      <c r="AE252" s="1020"/>
      <c r="AF252" s="1020"/>
      <c r="AG252" s="1020"/>
      <c r="AH252" s="1020"/>
      <c r="AI252" s="1010"/>
      <c r="AJ252" s="1010"/>
      <c r="AK252" s="1010"/>
      <c r="AL252" s="1013"/>
    </row>
    <row r="253" spans="1:38">
      <c r="A253" s="1012"/>
      <c r="B253" s="542">
        <v>184</v>
      </c>
      <c r="C253" s="831"/>
      <c r="D253" s="830"/>
      <c r="E253" s="1012"/>
      <c r="F253" s="1008">
        <f t="shared" si="4"/>
        <v>0</v>
      </c>
      <c r="G253" s="1020"/>
      <c r="H253" s="1020"/>
      <c r="I253" s="1020"/>
      <c r="J253" s="1020"/>
      <c r="K253" s="1020"/>
      <c r="L253" s="1020"/>
      <c r="M253" s="1020"/>
      <c r="N253" s="1020"/>
      <c r="O253" s="1020"/>
      <c r="P253" s="1020"/>
      <c r="Q253" s="1020"/>
      <c r="R253" s="1012"/>
      <c r="S253" s="1013"/>
      <c r="T253" s="1012"/>
      <c r="U253" s="1028">
        <v>184</v>
      </c>
      <c r="V253" s="831"/>
      <c r="W253" s="830"/>
      <c r="X253" s="1012"/>
      <c r="Y253" s="1009">
        <f t="shared" si="5"/>
        <v>0</v>
      </c>
      <c r="Z253" s="1020"/>
      <c r="AA253" s="1020"/>
      <c r="AB253" s="1020"/>
      <c r="AC253" s="1020"/>
      <c r="AD253" s="1020"/>
      <c r="AE253" s="1020"/>
      <c r="AF253" s="1020"/>
      <c r="AG253" s="1020"/>
      <c r="AH253" s="1020"/>
      <c r="AI253" s="1010"/>
      <c r="AJ253" s="1010"/>
      <c r="AK253" s="1010"/>
      <c r="AL253" s="1013"/>
    </row>
    <row r="254" spans="1:38">
      <c r="A254" s="1012"/>
      <c r="B254" s="542">
        <v>185</v>
      </c>
      <c r="C254" s="831"/>
      <c r="D254" s="830"/>
      <c r="E254" s="1012"/>
      <c r="F254" s="1008">
        <f t="shared" si="4"/>
        <v>0</v>
      </c>
      <c r="G254" s="1020"/>
      <c r="H254" s="1020"/>
      <c r="I254" s="1020"/>
      <c r="J254" s="1020"/>
      <c r="K254" s="1020"/>
      <c r="L254" s="1020"/>
      <c r="M254" s="1020"/>
      <c r="N254" s="1020"/>
      <c r="O254" s="1020"/>
      <c r="P254" s="1020"/>
      <c r="Q254" s="1020"/>
      <c r="R254" s="1012"/>
      <c r="S254" s="1013"/>
      <c r="T254" s="1012"/>
      <c r="U254" s="1028">
        <v>185</v>
      </c>
      <c r="V254" s="831"/>
      <c r="W254" s="830"/>
      <c r="X254" s="1012"/>
      <c r="Y254" s="1009">
        <f t="shared" si="5"/>
        <v>0</v>
      </c>
      <c r="Z254" s="1020"/>
      <c r="AA254" s="1020"/>
      <c r="AB254" s="1020"/>
      <c r="AC254" s="1020"/>
      <c r="AD254" s="1020"/>
      <c r="AE254" s="1020"/>
      <c r="AF254" s="1020"/>
      <c r="AG254" s="1020"/>
      <c r="AH254" s="1020"/>
      <c r="AI254" s="1010"/>
      <c r="AJ254" s="1010"/>
      <c r="AK254" s="1010"/>
      <c r="AL254" s="1013"/>
    </row>
    <row r="255" spans="1:38">
      <c r="A255" s="1012"/>
      <c r="B255" s="542">
        <v>186</v>
      </c>
      <c r="C255" s="831"/>
      <c r="D255" s="830"/>
      <c r="E255" s="1012"/>
      <c r="F255" s="1008">
        <f t="shared" si="4"/>
        <v>0</v>
      </c>
      <c r="G255" s="1020"/>
      <c r="H255" s="1020"/>
      <c r="I255" s="1020"/>
      <c r="J255" s="1020"/>
      <c r="K255" s="1020"/>
      <c r="L255" s="1020"/>
      <c r="M255" s="1020"/>
      <c r="N255" s="1020"/>
      <c r="O255" s="1020"/>
      <c r="P255" s="1020"/>
      <c r="Q255" s="1020"/>
      <c r="R255" s="1012"/>
      <c r="S255" s="1013"/>
      <c r="T255" s="1012"/>
      <c r="U255" s="1028">
        <v>186</v>
      </c>
      <c r="V255" s="831"/>
      <c r="W255" s="830"/>
      <c r="X255" s="1012"/>
      <c r="Y255" s="1009">
        <f t="shared" si="5"/>
        <v>0</v>
      </c>
      <c r="Z255" s="1020"/>
      <c r="AA255" s="1020"/>
      <c r="AB255" s="1020"/>
      <c r="AC255" s="1020"/>
      <c r="AD255" s="1020"/>
      <c r="AE255" s="1020"/>
      <c r="AF255" s="1020"/>
      <c r="AG255" s="1020"/>
      <c r="AH255" s="1020"/>
      <c r="AI255" s="1010"/>
      <c r="AJ255" s="1010"/>
      <c r="AK255" s="1010"/>
      <c r="AL255" s="1013"/>
    </row>
    <row r="256" spans="1:38">
      <c r="A256" s="1012"/>
      <c r="B256" s="542">
        <v>187</v>
      </c>
      <c r="C256" s="831"/>
      <c r="D256" s="830"/>
      <c r="E256" s="1012"/>
      <c r="F256" s="1008">
        <f t="shared" si="4"/>
        <v>0</v>
      </c>
      <c r="G256" s="1020"/>
      <c r="H256" s="1020"/>
      <c r="I256" s="1020"/>
      <c r="J256" s="1020"/>
      <c r="K256" s="1020"/>
      <c r="L256" s="1020"/>
      <c r="M256" s="1020"/>
      <c r="N256" s="1020"/>
      <c r="O256" s="1020"/>
      <c r="P256" s="1020"/>
      <c r="Q256" s="1020"/>
      <c r="R256" s="1012"/>
      <c r="S256" s="1013"/>
      <c r="T256" s="1012"/>
      <c r="U256" s="1028">
        <v>187</v>
      </c>
      <c r="V256" s="831"/>
      <c r="W256" s="830"/>
      <c r="X256" s="1012"/>
      <c r="Y256" s="1009">
        <f t="shared" si="5"/>
        <v>0</v>
      </c>
      <c r="Z256" s="1020"/>
      <c r="AA256" s="1020"/>
      <c r="AB256" s="1020"/>
      <c r="AC256" s="1020"/>
      <c r="AD256" s="1020"/>
      <c r="AE256" s="1020"/>
      <c r="AF256" s="1020"/>
      <c r="AG256" s="1020"/>
      <c r="AH256" s="1020"/>
      <c r="AI256" s="1010"/>
      <c r="AJ256" s="1010"/>
      <c r="AK256" s="1010"/>
      <c r="AL256" s="1013"/>
    </row>
    <row r="257" spans="1:38">
      <c r="A257" s="1012"/>
      <c r="B257" s="542">
        <v>188</v>
      </c>
      <c r="C257" s="831"/>
      <c r="D257" s="830"/>
      <c r="E257" s="1012"/>
      <c r="F257" s="1008">
        <f t="shared" si="4"/>
        <v>0</v>
      </c>
      <c r="G257" s="1020"/>
      <c r="H257" s="1020"/>
      <c r="I257" s="1020"/>
      <c r="J257" s="1020"/>
      <c r="K257" s="1020"/>
      <c r="L257" s="1020"/>
      <c r="M257" s="1020"/>
      <c r="N257" s="1020"/>
      <c r="O257" s="1020"/>
      <c r="P257" s="1020"/>
      <c r="Q257" s="1020"/>
      <c r="R257" s="1012"/>
      <c r="S257" s="1013"/>
      <c r="T257" s="1012"/>
      <c r="U257" s="1028">
        <v>188</v>
      </c>
      <c r="V257" s="831"/>
      <c r="W257" s="830"/>
      <c r="X257" s="1012"/>
      <c r="Y257" s="1009">
        <f t="shared" si="5"/>
        <v>0</v>
      </c>
      <c r="Z257" s="1020"/>
      <c r="AA257" s="1020"/>
      <c r="AB257" s="1020"/>
      <c r="AC257" s="1020"/>
      <c r="AD257" s="1020"/>
      <c r="AE257" s="1020"/>
      <c r="AF257" s="1020"/>
      <c r="AG257" s="1020"/>
      <c r="AH257" s="1020"/>
      <c r="AI257" s="1010"/>
      <c r="AJ257" s="1010"/>
      <c r="AK257" s="1010"/>
      <c r="AL257" s="1013"/>
    </row>
    <row r="258" spans="1:38">
      <c r="A258" s="1012"/>
      <c r="B258" s="542">
        <v>189</v>
      </c>
      <c r="C258" s="831"/>
      <c r="D258" s="830"/>
      <c r="E258" s="1012"/>
      <c r="F258" s="1008">
        <f t="shared" si="4"/>
        <v>0</v>
      </c>
      <c r="G258" s="1020"/>
      <c r="H258" s="1020"/>
      <c r="I258" s="1020"/>
      <c r="J258" s="1020"/>
      <c r="K258" s="1020"/>
      <c r="L258" s="1020"/>
      <c r="M258" s="1020"/>
      <c r="N258" s="1020"/>
      <c r="O258" s="1020"/>
      <c r="P258" s="1020"/>
      <c r="Q258" s="1020"/>
      <c r="R258" s="1012"/>
      <c r="S258" s="1013"/>
      <c r="T258" s="1012"/>
      <c r="U258" s="1028">
        <v>189</v>
      </c>
      <c r="V258" s="831"/>
      <c r="W258" s="830"/>
      <c r="X258" s="1012"/>
      <c r="Y258" s="1009">
        <f t="shared" si="5"/>
        <v>0</v>
      </c>
      <c r="Z258" s="1020"/>
      <c r="AA258" s="1020"/>
      <c r="AB258" s="1020"/>
      <c r="AC258" s="1020"/>
      <c r="AD258" s="1020"/>
      <c r="AE258" s="1020"/>
      <c r="AF258" s="1020"/>
      <c r="AG258" s="1020"/>
      <c r="AH258" s="1020"/>
      <c r="AI258" s="1010"/>
      <c r="AJ258" s="1010"/>
      <c r="AK258" s="1010"/>
      <c r="AL258" s="1013"/>
    </row>
    <row r="259" spans="1:38">
      <c r="A259" s="1012"/>
      <c r="B259" s="542">
        <v>190</v>
      </c>
      <c r="C259" s="831"/>
      <c r="D259" s="830"/>
      <c r="E259" s="1012"/>
      <c r="F259" s="1008">
        <f t="shared" si="4"/>
        <v>0</v>
      </c>
      <c r="G259" s="1020"/>
      <c r="H259" s="1020"/>
      <c r="I259" s="1020"/>
      <c r="J259" s="1020"/>
      <c r="K259" s="1020"/>
      <c r="L259" s="1020"/>
      <c r="M259" s="1020"/>
      <c r="N259" s="1020"/>
      <c r="O259" s="1020"/>
      <c r="P259" s="1020"/>
      <c r="Q259" s="1020"/>
      <c r="R259" s="1012"/>
      <c r="S259" s="1013"/>
      <c r="T259" s="1012"/>
      <c r="U259" s="1028">
        <v>190</v>
      </c>
      <c r="V259" s="831"/>
      <c r="W259" s="830"/>
      <c r="X259" s="1012"/>
      <c r="Y259" s="1009">
        <f t="shared" si="5"/>
        <v>0</v>
      </c>
      <c r="Z259" s="1020"/>
      <c r="AA259" s="1020"/>
      <c r="AB259" s="1020"/>
      <c r="AC259" s="1020"/>
      <c r="AD259" s="1020"/>
      <c r="AE259" s="1020"/>
      <c r="AF259" s="1020"/>
      <c r="AG259" s="1020"/>
      <c r="AH259" s="1020"/>
      <c r="AI259" s="1010"/>
      <c r="AJ259" s="1010"/>
      <c r="AK259" s="1010"/>
      <c r="AL259" s="1013"/>
    </row>
    <row r="260" spans="1:38">
      <c r="A260" s="1012"/>
      <c r="B260" s="542">
        <v>191</v>
      </c>
      <c r="C260" s="831"/>
      <c r="D260" s="830"/>
      <c r="E260" s="1012"/>
      <c r="F260" s="1008">
        <f t="shared" si="4"/>
        <v>0</v>
      </c>
      <c r="G260" s="1020"/>
      <c r="H260" s="1020"/>
      <c r="I260" s="1020"/>
      <c r="J260" s="1020"/>
      <c r="K260" s="1020"/>
      <c r="L260" s="1020"/>
      <c r="M260" s="1020"/>
      <c r="N260" s="1020"/>
      <c r="O260" s="1020"/>
      <c r="P260" s="1020"/>
      <c r="Q260" s="1020"/>
      <c r="R260" s="1012"/>
      <c r="S260" s="1013"/>
      <c r="T260" s="1012"/>
      <c r="U260" s="1028">
        <v>191</v>
      </c>
      <c r="V260" s="831"/>
      <c r="W260" s="830"/>
      <c r="X260" s="1012"/>
      <c r="Y260" s="1009">
        <f t="shared" si="5"/>
        <v>0</v>
      </c>
      <c r="Z260" s="1020"/>
      <c r="AA260" s="1020"/>
      <c r="AB260" s="1020"/>
      <c r="AC260" s="1020"/>
      <c r="AD260" s="1020"/>
      <c r="AE260" s="1020"/>
      <c r="AF260" s="1020"/>
      <c r="AG260" s="1020"/>
      <c r="AH260" s="1020"/>
      <c r="AI260" s="1010"/>
      <c r="AJ260" s="1010"/>
      <c r="AK260" s="1010"/>
      <c r="AL260" s="1013"/>
    </row>
    <row r="261" spans="1:38">
      <c r="A261" s="1012"/>
      <c r="B261" s="542">
        <v>192</v>
      </c>
      <c r="C261" s="831"/>
      <c r="D261" s="830"/>
      <c r="E261" s="1012"/>
      <c r="F261" s="1008">
        <f t="shared" si="4"/>
        <v>0</v>
      </c>
      <c r="G261" s="1020"/>
      <c r="H261" s="1020"/>
      <c r="I261" s="1020"/>
      <c r="J261" s="1020"/>
      <c r="K261" s="1020"/>
      <c r="L261" s="1020"/>
      <c r="M261" s="1020"/>
      <c r="N261" s="1020"/>
      <c r="O261" s="1020"/>
      <c r="P261" s="1020"/>
      <c r="Q261" s="1020"/>
      <c r="R261" s="1012"/>
      <c r="S261" s="1013"/>
      <c r="T261" s="1012"/>
      <c r="U261" s="1028">
        <v>192</v>
      </c>
      <c r="V261" s="831"/>
      <c r="W261" s="830"/>
      <c r="X261" s="1012"/>
      <c r="Y261" s="1009">
        <f t="shared" si="5"/>
        <v>0</v>
      </c>
      <c r="Z261" s="1020"/>
      <c r="AA261" s="1020"/>
      <c r="AB261" s="1020"/>
      <c r="AC261" s="1020"/>
      <c r="AD261" s="1020"/>
      <c r="AE261" s="1020"/>
      <c r="AF261" s="1020"/>
      <c r="AG261" s="1020"/>
      <c r="AH261" s="1020"/>
      <c r="AI261" s="1010"/>
      <c r="AJ261" s="1010"/>
      <c r="AK261" s="1010"/>
      <c r="AL261" s="1013"/>
    </row>
    <row r="262" spans="1:38">
      <c r="A262" s="1012"/>
      <c r="B262" s="542">
        <v>193</v>
      </c>
      <c r="C262" s="831"/>
      <c r="D262" s="830"/>
      <c r="E262" s="1012"/>
      <c r="F262" s="1008">
        <f t="shared" si="4"/>
        <v>0</v>
      </c>
      <c r="G262" s="1020"/>
      <c r="H262" s="1020"/>
      <c r="I262" s="1020"/>
      <c r="J262" s="1020"/>
      <c r="K262" s="1020"/>
      <c r="L262" s="1020"/>
      <c r="M262" s="1020"/>
      <c r="N262" s="1020"/>
      <c r="O262" s="1020"/>
      <c r="P262" s="1020"/>
      <c r="Q262" s="1020"/>
      <c r="R262" s="1012"/>
      <c r="S262" s="1013"/>
      <c r="T262" s="1012"/>
      <c r="U262" s="1028">
        <v>193</v>
      </c>
      <c r="V262" s="831"/>
      <c r="W262" s="830"/>
      <c r="X262" s="1012"/>
      <c r="Y262" s="1009">
        <f t="shared" si="5"/>
        <v>0</v>
      </c>
      <c r="Z262" s="1020"/>
      <c r="AA262" s="1020"/>
      <c r="AB262" s="1020"/>
      <c r="AC262" s="1020"/>
      <c r="AD262" s="1020"/>
      <c r="AE262" s="1020"/>
      <c r="AF262" s="1020"/>
      <c r="AG262" s="1020"/>
      <c r="AH262" s="1020"/>
      <c r="AI262" s="1010"/>
      <c r="AJ262" s="1010"/>
      <c r="AK262" s="1010"/>
      <c r="AL262" s="1013"/>
    </row>
    <row r="263" spans="1:38">
      <c r="A263" s="1012"/>
      <c r="B263" s="542">
        <v>194</v>
      </c>
      <c r="C263" s="831"/>
      <c r="D263" s="830"/>
      <c r="E263" s="1012"/>
      <c r="F263" s="1008">
        <f t="shared" si="4"/>
        <v>0</v>
      </c>
      <c r="G263" s="1020"/>
      <c r="H263" s="1020"/>
      <c r="I263" s="1020"/>
      <c r="J263" s="1020"/>
      <c r="K263" s="1020"/>
      <c r="L263" s="1020"/>
      <c r="M263" s="1020"/>
      <c r="N263" s="1020"/>
      <c r="O263" s="1020"/>
      <c r="P263" s="1020"/>
      <c r="Q263" s="1020"/>
      <c r="R263" s="1012"/>
      <c r="S263" s="1013"/>
      <c r="T263" s="1012"/>
      <c r="U263" s="1028">
        <v>194</v>
      </c>
      <c r="V263" s="831"/>
      <c r="W263" s="830"/>
      <c r="X263" s="1012"/>
      <c r="Y263" s="1009">
        <f t="shared" si="5"/>
        <v>0</v>
      </c>
      <c r="Z263" s="1020"/>
      <c r="AA263" s="1020"/>
      <c r="AB263" s="1020"/>
      <c r="AC263" s="1020"/>
      <c r="AD263" s="1020"/>
      <c r="AE263" s="1020"/>
      <c r="AF263" s="1020"/>
      <c r="AG263" s="1020"/>
      <c r="AH263" s="1020"/>
      <c r="AI263" s="1010"/>
      <c r="AJ263" s="1010"/>
      <c r="AK263" s="1010"/>
      <c r="AL263" s="1013"/>
    </row>
    <row r="264" spans="1:38">
      <c r="A264" s="1012"/>
      <c r="B264" s="542">
        <v>195</v>
      </c>
      <c r="C264" s="831"/>
      <c r="D264" s="830"/>
      <c r="E264" s="1012"/>
      <c r="F264" s="1008">
        <f t="shared" ref="F264:F327" si="6">D264-D263</f>
        <v>0</v>
      </c>
      <c r="G264" s="1020"/>
      <c r="H264" s="1020"/>
      <c r="I264" s="1020"/>
      <c r="J264" s="1020"/>
      <c r="K264" s="1020"/>
      <c r="L264" s="1020"/>
      <c r="M264" s="1020"/>
      <c r="N264" s="1020"/>
      <c r="O264" s="1020"/>
      <c r="P264" s="1020"/>
      <c r="Q264" s="1020"/>
      <c r="R264" s="1012"/>
      <c r="S264" s="1013"/>
      <c r="T264" s="1012"/>
      <c r="U264" s="1028">
        <v>195</v>
      </c>
      <c r="V264" s="831"/>
      <c r="W264" s="830"/>
      <c r="X264" s="1012"/>
      <c r="Y264" s="1009">
        <f t="shared" ref="Y264:Y327" si="7">W264-W263</f>
        <v>0</v>
      </c>
      <c r="Z264" s="1020"/>
      <c r="AA264" s="1020"/>
      <c r="AB264" s="1020"/>
      <c r="AC264" s="1020"/>
      <c r="AD264" s="1020"/>
      <c r="AE264" s="1020"/>
      <c r="AF264" s="1020"/>
      <c r="AG264" s="1020"/>
      <c r="AH264" s="1020"/>
      <c r="AI264" s="1010"/>
      <c r="AJ264" s="1010"/>
      <c r="AK264" s="1010"/>
      <c r="AL264" s="1013"/>
    </row>
    <row r="265" spans="1:38">
      <c r="A265" s="1012"/>
      <c r="B265" s="542">
        <v>196</v>
      </c>
      <c r="C265" s="831"/>
      <c r="D265" s="830"/>
      <c r="E265" s="1012"/>
      <c r="F265" s="1008">
        <f t="shared" si="6"/>
        <v>0</v>
      </c>
      <c r="G265" s="1020"/>
      <c r="H265" s="1020"/>
      <c r="I265" s="1020"/>
      <c r="J265" s="1020"/>
      <c r="K265" s="1020"/>
      <c r="L265" s="1020"/>
      <c r="M265" s="1020"/>
      <c r="N265" s="1020"/>
      <c r="O265" s="1020"/>
      <c r="P265" s="1020"/>
      <c r="Q265" s="1020"/>
      <c r="R265" s="1012"/>
      <c r="S265" s="1013"/>
      <c r="T265" s="1012"/>
      <c r="U265" s="1028">
        <v>196</v>
      </c>
      <c r="V265" s="831"/>
      <c r="W265" s="830"/>
      <c r="X265" s="1012"/>
      <c r="Y265" s="1009">
        <f t="shared" si="7"/>
        <v>0</v>
      </c>
      <c r="Z265" s="1020"/>
      <c r="AA265" s="1020"/>
      <c r="AB265" s="1020"/>
      <c r="AC265" s="1020"/>
      <c r="AD265" s="1020"/>
      <c r="AE265" s="1020"/>
      <c r="AF265" s="1020"/>
      <c r="AG265" s="1020"/>
      <c r="AH265" s="1020"/>
      <c r="AI265" s="1010"/>
      <c r="AJ265" s="1010"/>
      <c r="AK265" s="1010"/>
      <c r="AL265" s="1013"/>
    </row>
    <row r="266" spans="1:38">
      <c r="A266" s="1012"/>
      <c r="B266" s="542">
        <v>197</v>
      </c>
      <c r="C266" s="831"/>
      <c r="D266" s="830"/>
      <c r="E266" s="1012"/>
      <c r="F266" s="1008">
        <f t="shared" si="6"/>
        <v>0</v>
      </c>
      <c r="G266" s="1020"/>
      <c r="H266" s="1020"/>
      <c r="I266" s="1020"/>
      <c r="J266" s="1020"/>
      <c r="K266" s="1020"/>
      <c r="L266" s="1020"/>
      <c r="M266" s="1020"/>
      <c r="N266" s="1020"/>
      <c r="O266" s="1020"/>
      <c r="P266" s="1020"/>
      <c r="Q266" s="1020"/>
      <c r="R266" s="1012"/>
      <c r="S266" s="1013"/>
      <c r="T266" s="1012"/>
      <c r="U266" s="1028">
        <v>197</v>
      </c>
      <c r="V266" s="831"/>
      <c r="W266" s="830"/>
      <c r="X266" s="1012"/>
      <c r="Y266" s="1009">
        <f t="shared" si="7"/>
        <v>0</v>
      </c>
      <c r="Z266" s="1020"/>
      <c r="AA266" s="1020"/>
      <c r="AB266" s="1020"/>
      <c r="AC266" s="1020"/>
      <c r="AD266" s="1020"/>
      <c r="AE266" s="1020"/>
      <c r="AF266" s="1020"/>
      <c r="AG266" s="1020"/>
      <c r="AH266" s="1020"/>
      <c r="AI266" s="1010"/>
      <c r="AJ266" s="1010"/>
      <c r="AK266" s="1010"/>
      <c r="AL266" s="1013"/>
    </row>
    <row r="267" spans="1:38">
      <c r="A267" s="1012"/>
      <c r="B267" s="542">
        <v>198</v>
      </c>
      <c r="C267" s="831"/>
      <c r="D267" s="830"/>
      <c r="E267" s="1012"/>
      <c r="F267" s="1008">
        <f t="shared" si="6"/>
        <v>0</v>
      </c>
      <c r="G267" s="1020"/>
      <c r="H267" s="1020"/>
      <c r="I267" s="1020"/>
      <c r="J267" s="1020"/>
      <c r="K267" s="1020"/>
      <c r="L267" s="1020"/>
      <c r="M267" s="1020"/>
      <c r="N267" s="1020"/>
      <c r="O267" s="1020"/>
      <c r="P267" s="1020"/>
      <c r="Q267" s="1020"/>
      <c r="R267" s="1012"/>
      <c r="S267" s="1013"/>
      <c r="T267" s="1012"/>
      <c r="U267" s="1028">
        <v>198</v>
      </c>
      <c r="V267" s="831"/>
      <c r="W267" s="830"/>
      <c r="X267" s="1012"/>
      <c r="Y267" s="1009">
        <f t="shared" si="7"/>
        <v>0</v>
      </c>
      <c r="Z267" s="1020"/>
      <c r="AA267" s="1020"/>
      <c r="AB267" s="1020"/>
      <c r="AC267" s="1020"/>
      <c r="AD267" s="1020"/>
      <c r="AE267" s="1020"/>
      <c r="AF267" s="1020"/>
      <c r="AG267" s="1020"/>
      <c r="AH267" s="1020"/>
      <c r="AI267" s="1010"/>
      <c r="AJ267" s="1010"/>
      <c r="AK267" s="1010"/>
      <c r="AL267" s="1013"/>
    </row>
    <row r="268" spans="1:38">
      <c r="A268" s="1012"/>
      <c r="B268" s="542">
        <v>199</v>
      </c>
      <c r="C268" s="831"/>
      <c r="D268" s="830"/>
      <c r="E268" s="1012"/>
      <c r="F268" s="1008">
        <f t="shared" si="6"/>
        <v>0</v>
      </c>
      <c r="G268" s="1020"/>
      <c r="H268" s="1020"/>
      <c r="I268" s="1020"/>
      <c r="J268" s="1020"/>
      <c r="K268" s="1020"/>
      <c r="L268" s="1020"/>
      <c r="M268" s="1020"/>
      <c r="N268" s="1020"/>
      <c r="O268" s="1020"/>
      <c r="P268" s="1020"/>
      <c r="Q268" s="1020"/>
      <c r="R268" s="1012"/>
      <c r="S268" s="1013"/>
      <c r="T268" s="1012"/>
      <c r="U268" s="1028">
        <v>199</v>
      </c>
      <c r="V268" s="831"/>
      <c r="W268" s="830"/>
      <c r="X268" s="1012"/>
      <c r="Y268" s="1009">
        <f t="shared" si="7"/>
        <v>0</v>
      </c>
      <c r="Z268" s="1020"/>
      <c r="AA268" s="1020"/>
      <c r="AB268" s="1020"/>
      <c r="AC268" s="1020"/>
      <c r="AD268" s="1020"/>
      <c r="AE268" s="1020"/>
      <c r="AF268" s="1020"/>
      <c r="AG268" s="1020"/>
      <c r="AH268" s="1020"/>
      <c r="AI268" s="1010"/>
      <c r="AJ268" s="1010"/>
      <c r="AK268" s="1010"/>
      <c r="AL268" s="1013"/>
    </row>
    <row r="269" spans="1:38">
      <c r="A269" s="1012"/>
      <c r="B269" s="542">
        <v>200</v>
      </c>
      <c r="C269" s="831"/>
      <c r="D269" s="830"/>
      <c r="E269" s="1012"/>
      <c r="F269" s="1008">
        <f t="shared" si="6"/>
        <v>0</v>
      </c>
      <c r="G269" s="1020"/>
      <c r="H269" s="1020"/>
      <c r="I269" s="1020"/>
      <c r="J269" s="1020"/>
      <c r="K269" s="1020"/>
      <c r="L269" s="1020"/>
      <c r="M269" s="1020"/>
      <c r="N269" s="1020"/>
      <c r="O269" s="1020"/>
      <c r="P269" s="1020"/>
      <c r="Q269" s="1020"/>
      <c r="R269" s="1012"/>
      <c r="S269" s="1013"/>
      <c r="T269" s="1012"/>
      <c r="U269" s="1028">
        <v>200</v>
      </c>
      <c r="V269" s="831"/>
      <c r="W269" s="830"/>
      <c r="X269" s="1012"/>
      <c r="Y269" s="1009">
        <f t="shared" si="7"/>
        <v>0</v>
      </c>
      <c r="Z269" s="1020"/>
      <c r="AA269" s="1020"/>
      <c r="AB269" s="1020"/>
      <c r="AC269" s="1020"/>
      <c r="AD269" s="1020"/>
      <c r="AE269" s="1020"/>
      <c r="AF269" s="1020"/>
      <c r="AG269" s="1020"/>
      <c r="AH269" s="1020"/>
      <c r="AI269" s="1010"/>
      <c r="AJ269" s="1010"/>
      <c r="AK269" s="1010"/>
      <c r="AL269" s="1013"/>
    </row>
    <row r="270" spans="1:38">
      <c r="A270" s="1012"/>
      <c r="B270" s="542">
        <v>201</v>
      </c>
      <c r="C270" s="831"/>
      <c r="D270" s="830"/>
      <c r="E270" s="1012"/>
      <c r="F270" s="1008">
        <f t="shared" si="6"/>
        <v>0</v>
      </c>
      <c r="G270" s="1020"/>
      <c r="H270" s="1020"/>
      <c r="I270" s="1020"/>
      <c r="J270" s="1020"/>
      <c r="K270" s="1020"/>
      <c r="L270" s="1020"/>
      <c r="M270" s="1020"/>
      <c r="N270" s="1020"/>
      <c r="O270" s="1020"/>
      <c r="P270" s="1020"/>
      <c r="Q270" s="1020"/>
      <c r="R270" s="1012"/>
      <c r="S270" s="1013"/>
      <c r="T270" s="1012"/>
      <c r="U270" s="1028">
        <v>201</v>
      </c>
      <c r="V270" s="831"/>
      <c r="W270" s="830"/>
      <c r="X270" s="1012"/>
      <c r="Y270" s="1009">
        <f t="shared" si="7"/>
        <v>0</v>
      </c>
      <c r="Z270" s="1020"/>
      <c r="AA270" s="1020"/>
      <c r="AB270" s="1020"/>
      <c r="AC270" s="1020"/>
      <c r="AD270" s="1020"/>
      <c r="AE270" s="1020"/>
      <c r="AF270" s="1020"/>
      <c r="AG270" s="1020"/>
      <c r="AH270" s="1020"/>
      <c r="AI270" s="1010"/>
      <c r="AJ270" s="1010"/>
      <c r="AK270" s="1010"/>
      <c r="AL270" s="1013"/>
    </row>
    <row r="271" spans="1:38">
      <c r="A271" s="1012"/>
      <c r="B271" s="542">
        <v>202</v>
      </c>
      <c r="C271" s="831"/>
      <c r="D271" s="830"/>
      <c r="E271" s="1012"/>
      <c r="F271" s="1008">
        <f t="shared" si="6"/>
        <v>0</v>
      </c>
      <c r="G271" s="1020"/>
      <c r="H271" s="1020"/>
      <c r="I271" s="1020"/>
      <c r="J271" s="1020"/>
      <c r="K271" s="1020"/>
      <c r="L271" s="1020"/>
      <c r="M271" s="1020"/>
      <c r="N271" s="1020"/>
      <c r="O271" s="1020"/>
      <c r="P271" s="1020"/>
      <c r="Q271" s="1020"/>
      <c r="R271" s="1012"/>
      <c r="S271" s="1013"/>
      <c r="T271" s="1012"/>
      <c r="U271" s="1028">
        <v>202</v>
      </c>
      <c r="V271" s="831"/>
      <c r="W271" s="830"/>
      <c r="X271" s="1012"/>
      <c r="Y271" s="1009">
        <f t="shared" si="7"/>
        <v>0</v>
      </c>
      <c r="Z271" s="1020"/>
      <c r="AA271" s="1020"/>
      <c r="AB271" s="1020"/>
      <c r="AC271" s="1020"/>
      <c r="AD271" s="1020"/>
      <c r="AE271" s="1020"/>
      <c r="AF271" s="1020"/>
      <c r="AG271" s="1020"/>
      <c r="AH271" s="1020"/>
      <c r="AI271" s="1010"/>
      <c r="AJ271" s="1010"/>
      <c r="AK271" s="1010"/>
      <c r="AL271" s="1013"/>
    </row>
    <row r="272" spans="1:38">
      <c r="A272" s="1012"/>
      <c r="B272" s="542">
        <v>203</v>
      </c>
      <c r="C272" s="831"/>
      <c r="D272" s="830"/>
      <c r="E272" s="1012"/>
      <c r="F272" s="1008">
        <f t="shared" si="6"/>
        <v>0</v>
      </c>
      <c r="G272" s="1020"/>
      <c r="H272" s="1020"/>
      <c r="I272" s="1020"/>
      <c r="J272" s="1020"/>
      <c r="K272" s="1020"/>
      <c r="L272" s="1020"/>
      <c r="M272" s="1020"/>
      <c r="N272" s="1020"/>
      <c r="O272" s="1020"/>
      <c r="P272" s="1020"/>
      <c r="Q272" s="1020"/>
      <c r="R272" s="1012"/>
      <c r="S272" s="1013"/>
      <c r="T272" s="1012"/>
      <c r="U272" s="1028">
        <v>203</v>
      </c>
      <c r="V272" s="831"/>
      <c r="W272" s="830"/>
      <c r="X272" s="1012"/>
      <c r="Y272" s="1009">
        <f t="shared" si="7"/>
        <v>0</v>
      </c>
      <c r="Z272" s="1020"/>
      <c r="AA272" s="1020"/>
      <c r="AB272" s="1020"/>
      <c r="AC272" s="1020"/>
      <c r="AD272" s="1020"/>
      <c r="AE272" s="1020"/>
      <c r="AF272" s="1020"/>
      <c r="AG272" s="1020"/>
      <c r="AH272" s="1020"/>
      <c r="AI272" s="1010"/>
      <c r="AJ272" s="1010"/>
      <c r="AK272" s="1010"/>
      <c r="AL272" s="1013"/>
    </row>
    <row r="273" spans="1:38">
      <c r="A273" s="1012"/>
      <c r="B273" s="542">
        <v>204</v>
      </c>
      <c r="C273" s="831"/>
      <c r="D273" s="830"/>
      <c r="E273" s="1012"/>
      <c r="F273" s="1008">
        <f t="shared" si="6"/>
        <v>0</v>
      </c>
      <c r="G273" s="1020"/>
      <c r="H273" s="1020"/>
      <c r="I273" s="1020"/>
      <c r="J273" s="1020"/>
      <c r="K273" s="1020"/>
      <c r="L273" s="1020"/>
      <c r="M273" s="1020"/>
      <c r="N273" s="1020"/>
      <c r="O273" s="1020"/>
      <c r="P273" s="1020"/>
      <c r="Q273" s="1020"/>
      <c r="R273" s="1012"/>
      <c r="S273" s="1013"/>
      <c r="T273" s="1012"/>
      <c r="U273" s="1028">
        <v>204</v>
      </c>
      <c r="V273" s="831"/>
      <c r="W273" s="830"/>
      <c r="X273" s="1012"/>
      <c r="Y273" s="1009">
        <f t="shared" si="7"/>
        <v>0</v>
      </c>
      <c r="Z273" s="1020"/>
      <c r="AA273" s="1020"/>
      <c r="AB273" s="1020"/>
      <c r="AC273" s="1020"/>
      <c r="AD273" s="1020"/>
      <c r="AE273" s="1020"/>
      <c r="AF273" s="1020"/>
      <c r="AG273" s="1020"/>
      <c r="AH273" s="1020"/>
      <c r="AI273" s="1010"/>
      <c r="AJ273" s="1010"/>
      <c r="AK273" s="1010"/>
      <c r="AL273" s="1013"/>
    </row>
    <row r="274" spans="1:38">
      <c r="A274" s="1012"/>
      <c r="B274" s="542">
        <v>205</v>
      </c>
      <c r="C274" s="831"/>
      <c r="D274" s="830"/>
      <c r="E274" s="1012"/>
      <c r="F274" s="1008">
        <f t="shared" si="6"/>
        <v>0</v>
      </c>
      <c r="G274" s="1020"/>
      <c r="H274" s="1020"/>
      <c r="I274" s="1020"/>
      <c r="J274" s="1020"/>
      <c r="K274" s="1020"/>
      <c r="L274" s="1020"/>
      <c r="M274" s="1020"/>
      <c r="N274" s="1020"/>
      <c r="O274" s="1020"/>
      <c r="P274" s="1020"/>
      <c r="Q274" s="1020"/>
      <c r="R274" s="1012"/>
      <c r="S274" s="1013"/>
      <c r="T274" s="1012"/>
      <c r="U274" s="1028">
        <v>205</v>
      </c>
      <c r="V274" s="831"/>
      <c r="W274" s="830"/>
      <c r="X274" s="1012"/>
      <c r="Y274" s="1009">
        <f t="shared" si="7"/>
        <v>0</v>
      </c>
      <c r="Z274" s="1020"/>
      <c r="AA274" s="1020"/>
      <c r="AB274" s="1020"/>
      <c r="AC274" s="1020"/>
      <c r="AD274" s="1020"/>
      <c r="AE274" s="1020"/>
      <c r="AF274" s="1020"/>
      <c r="AG274" s="1020"/>
      <c r="AH274" s="1020"/>
      <c r="AI274" s="1010"/>
      <c r="AJ274" s="1010"/>
      <c r="AK274" s="1010"/>
      <c r="AL274" s="1013"/>
    </row>
    <row r="275" spans="1:38">
      <c r="A275" s="1012"/>
      <c r="B275" s="542">
        <v>206</v>
      </c>
      <c r="C275" s="831"/>
      <c r="D275" s="830"/>
      <c r="E275" s="1012"/>
      <c r="F275" s="1008">
        <f t="shared" si="6"/>
        <v>0</v>
      </c>
      <c r="G275" s="1020"/>
      <c r="H275" s="1020"/>
      <c r="I275" s="1020"/>
      <c r="J275" s="1020"/>
      <c r="K275" s="1020"/>
      <c r="L275" s="1020"/>
      <c r="M275" s="1020"/>
      <c r="N275" s="1020"/>
      <c r="O275" s="1020"/>
      <c r="P275" s="1020"/>
      <c r="Q275" s="1020"/>
      <c r="R275" s="1012"/>
      <c r="S275" s="1013"/>
      <c r="T275" s="1012"/>
      <c r="U275" s="1028">
        <v>206</v>
      </c>
      <c r="V275" s="831"/>
      <c r="W275" s="830"/>
      <c r="X275" s="1012"/>
      <c r="Y275" s="1009">
        <f t="shared" si="7"/>
        <v>0</v>
      </c>
      <c r="Z275" s="1020"/>
      <c r="AA275" s="1020"/>
      <c r="AB275" s="1020"/>
      <c r="AC275" s="1020"/>
      <c r="AD275" s="1020"/>
      <c r="AE275" s="1020"/>
      <c r="AF275" s="1020"/>
      <c r="AG275" s="1020"/>
      <c r="AH275" s="1020"/>
      <c r="AI275" s="1010"/>
      <c r="AJ275" s="1010"/>
      <c r="AK275" s="1010"/>
      <c r="AL275" s="1013"/>
    </row>
    <row r="276" spans="1:38">
      <c r="A276" s="1012"/>
      <c r="B276" s="542">
        <v>207</v>
      </c>
      <c r="C276" s="831"/>
      <c r="D276" s="830"/>
      <c r="E276" s="1012"/>
      <c r="F276" s="1008">
        <f t="shared" si="6"/>
        <v>0</v>
      </c>
      <c r="G276" s="1020"/>
      <c r="H276" s="1020"/>
      <c r="I276" s="1020"/>
      <c r="J276" s="1020"/>
      <c r="K276" s="1020"/>
      <c r="L276" s="1020"/>
      <c r="M276" s="1020"/>
      <c r="N276" s="1020"/>
      <c r="O276" s="1020"/>
      <c r="P276" s="1020"/>
      <c r="Q276" s="1020"/>
      <c r="R276" s="1012"/>
      <c r="S276" s="1013"/>
      <c r="T276" s="1012"/>
      <c r="U276" s="1028">
        <v>207</v>
      </c>
      <c r="V276" s="831"/>
      <c r="W276" s="830"/>
      <c r="X276" s="1012"/>
      <c r="Y276" s="1009">
        <f t="shared" si="7"/>
        <v>0</v>
      </c>
      <c r="Z276" s="1020"/>
      <c r="AA276" s="1020"/>
      <c r="AB276" s="1020"/>
      <c r="AC276" s="1020"/>
      <c r="AD276" s="1020"/>
      <c r="AE276" s="1020"/>
      <c r="AF276" s="1020"/>
      <c r="AG276" s="1020"/>
      <c r="AH276" s="1020"/>
      <c r="AI276" s="1010"/>
      <c r="AJ276" s="1010"/>
      <c r="AK276" s="1010"/>
      <c r="AL276" s="1013"/>
    </row>
    <row r="277" spans="1:38">
      <c r="A277" s="1012"/>
      <c r="B277" s="542">
        <v>208</v>
      </c>
      <c r="C277" s="831"/>
      <c r="D277" s="830"/>
      <c r="E277" s="1012"/>
      <c r="F277" s="1008">
        <f t="shared" si="6"/>
        <v>0</v>
      </c>
      <c r="G277" s="1020"/>
      <c r="H277" s="1020"/>
      <c r="I277" s="1020"/>
      <c r="J277" s="1020"/>
      <c r="K277" s="1020"/>
      <c r="L277" s="1020"/>
      <c r="M277" s="1020"/>
      <c r="N277" s="1020"/>
      <c r="O277" s="1020"/>
      <c r="P277" s="1020"/>
      <c r="Q277" s="1020"/>
      <c r="R277" s="1012"/>
      <c r="S277" s="1013"/>
      <c r="T277" s="1012"/>
      <c r="U277" s="1028">
        <v>208</v>
      </c>
      <c r="V277" s="831"/>
      <c r="W277" s="830"/>
      <c r="X277" s="1012"/>
      <c r="Y277" s="1009">
        <f t="shared" si="7"/>
        <v>0</v>
      </c>
      <c r="Z277" s="1020"/>
      <c r="AA277" s="1020"/>
      <c r="AB277" s="1020"/>
      <c r="AC277" s="1020"/>
      <c r="AD277" s="1020"/>
      <c r="AE277" s="1020"/>
      <c r="AF277" s="1020"/>
      <c r="AG277" s="1020"/>
      <c r="AH277" s="1020"/>
      <c r="AI277" s="1010"/>
      <c r="AJ277" s="1010"/>
      <c r="AK277" s="1010"/>
      <c r="AL277" s="1013"/>
    </row>
    <row r="278" spans="1:38">
      <c r="A278" s="1012"/>
      <c r="B278" s="542">
        <v>209</v>
      </c>
      <c r="C278" s="831"/>
      <c r="D278" s="830"/>
      <c r="E278" s="1012"/>
      <c r="F278" s="1008">
        <f t="shared" si="6"/>
        <v>0</v>
      </c>
      <c r="G278" s="1020"/>
      <c r="H278" s="1020"/>
      <c r="I278" s="1020"/>
      <c r="J278" s="1020"/>
      <c r="K278" s="1020"/>
      <c r="L278" s="1020"/>
      <c r="M278" s="1020"/>
      <c r="N278" s="1020"/>
      <c r="O278" s="1020"/>
      <c r="P278" s="1020"/>
      <c r="Q278" s="1020"/>
      <c r="R278" s="1012"/>
      <c r="S278" s="1013"/>
      <c r="T278" s="1012"/>
      <c r="U278" s="1028">
        <v>209</v>
      </c>
      <c r="V278" s="831"/>
      <c r="W278" s="830"/>
      <c r="X278" s="1012"/>
      <c r="Y278" s="1009">
        <f t="shared" si="7"/>
        <v>0</v>
      </c>
      <c r="Z278" s="1020"/>
      <c r="AA278" s="1020"/>
      <c r="AB278" s="1020"/>
      <c r="AC278" s="1020"/>
      <c r="AD278" s="1020"/>
      <c r="AE278" s="1020"/>
      <c r="AF278" s="1020"/>
      <c r="AG278" s="1020"/>
      <c r="AH278" s="1020"/>
      <c r="AI278" s="1010"/>
      <c r="AJ278" s="1010"/>
      <c r="AK278" s="1010"/>
      <c r="AL278" s="1013"/>
    </row>
    <row r="279" spans="1:38">
      <c r="A279" s="1012"/>
      <c r="B279" s="542">
        <v>210</v>
      </c>
      <c r="C279" s="831"/>
      <c r="D279" s="830"/>
      <c r="E279" s="1012"/>
      <c r="F279" s="1008">
        <f t="shared" si="6"/>
        <v>0</v>
      </c>
      <c r="G279" s="1020"/>
      <c r="H279" s="1020"/>
      <c r="I279" s="1020"/>
      <c r="J279" s="1020"/>
      <c r="K279" s="1020"/>
      <c r="L279" s="1020"/>
      <c r="M279" s="1020"/>
      <c r="N279" s="1020"/>
      <c r="O279" s="1020"/>
      <c r="P279" s="1020"/>
      <c r="Q279" s="1020"/>
      <c r="R279" s="1012"/>
      <c r="S279" s="1013"/>
      <c r="T279" s="1012"/>
      <c r="U279" s="1028">
        <v>210</v>
      </c>
      <c r="V279" s="831"/>
      <c r="W279" s="830"/>
      <c r="X279" s="1012"/>
      <c r="Y279" s="1009">
        <f t="shared" si="7"/>
        <v>0</v>
      </c>
      <c r="Z279" s="1020"/>
      <c r="AA279" s="1020"/>
      <c r="AB279" s="1020"/>
      <c r="AC279" s="1020"/>
      <c r="AD279" s="1020"/>
      <c r="AE279" s="1020"/>
      <c r="AF279" s="1020"/>
      <c r="AG279" s="1020"/>
      <c r="AH279" s="1020"/>
      <c r="AI279" s="1010"/>
      <c r="AJ279" s="1010"/>
      <c r="AK279" s="1010"/>
      <c r="AL279" s="1013"/>
    </row>
    <row r="280" spans="1:38">
      <c r="A280" s="1012"/>
      <c r="B280" s="542">
        <v>211</v>
      </c>
      <c r="C280" s="831"/>
      <c r="D280" s="830"/>
      <c r="E280" s="1012"/>
      <c r="F280" s="1008">
        <f t="shared" si="6"/>
        <v>0</v>
      </c>
      <c r="G280" s="1020"/>
      <c r="H280" s="1020"/>
      <c r="I280" s="1020"/>
      <c r="J280" s="1020"/>
      <c r="K280" s="1020"/>
      <c r="L280" s="1020"/>
      <c r="M280" s="1020"/>
      <c r="N280" s="1020"/>
      <c r="O280" s="1020"/>
      <c r="P280" s="1020"/>
      <c r="Q280" s="1020"/>
      <c r="R280" s="1012"/>
      <c r="S280" s="1013"/>
      <c r="T280" s="1012"/>
      <c r="U280" s="1028">
        <v>211</v>
      </c>
      <c r="V280" s="831"/>
      <c r="W280" s="830"/>
      <c r="X280" s="1012"/>
      <c r="Y280" s="1009">
        <f t="shared" si="7"/>
        <v>0</v>
      </c>
      <c r="Z280" s="1020"/>
      <c r="AA280" s="1020"/>
      <c r="AB280" s="1020"/>
      <c r="AC280" s="1020"/>
      <c r="AD280" s="1020"/>
      <c r="AE280" s="1020"/>
      <c r="AF280" s="1020"/>
      <c r="AG280" s="1020"/>
      <c r="AH280" s="1020"/>
      <c r="AI280" s="1010"/>
      <c r="AJ280" s="1010"/>
      <c r="AK280" s="1010"/>
      <c r="AL280" s="1013"/>
    </row>
    <row r="281" spans="1:38">
      <c r="A281" s="1012"/>
      <c r="B281" s="542">
        <v>212</v>
      </c>
      <c r="C281" s="831"/>
      <c r="D281" s="830"/>
      <c r="E281" s="1012"/>
      <c r="F281" s="1008">
        <f t="shared" si="6"/>
        <v>0</v>
      </c>
      <c r="G281" s="1020"/>
      <c r="H281" s="1020"/>
      <c r="I281" s="1020"/>
      <c r="J281" s="1020"/>
      <c r="K281" s="1020"/>
      <c r="L281" s="1020"/>
      <c r="M281" s="1020"/>
      <c r="N281" s="1020"/>
      <c r="O281" s="1020"/>
      <c r="P281" s="1020"/>
      <c r="Q281" s="1020"/>
      <c r="R281" s="1012"/>
      <c r="S281" s="1013"/>
      <c r="T281" s="1012"/>
      <c r="U281" s="1028">
        <v>212</v>
      </c>
      <c r="V281" s="831"/>
      <c r="W281" s="830"/>
      <c r="X281" s="1012"/>
      <c r="Y281" s="1009">
        <f t="shared" si="7"/>
        <v>0</v>
      </c>
      <c r="Z281" s="1020"/>
      <c r="AA281" s="1020"/>
      <c r="AB281" s="1020"/>
      <c r="AC281" s="1020"/>
      <c r="AD281" s="1020"/>
      <c r="AE281" s="1020"/>
      <c r="AF281" s="1020"/>
      <c r="AG281" s="1020"/>
      <c r="AH281" s="1020"/>
      <c r="AI281" s="1010"/>
      <c r="AJ281" s="1010"/>
      <c r="AK281" s="1010"/>
      <c r="AL281" s="1013"/>
    </row>
    <row r="282" spans="1:38">
      <c r="A282" s="1012"/>
      <c r="B282" s="542">
        <v>213</v>
      </c>
      <c r="C282" s="831"/>
      <c r="D282" s="830"/>
      <c r="E282" s="1012"/>
      <c r="F282" s="1008">
        <f t="shared" si="6"/>
        <v>0</v>
      </c>
      <c r="G282" s="1020"/>
      <c r="H282" s="1020"/>
      <c r="I282" s="1020"/>
      <c r="J282" s="1020"/>
      <c r="K282" s="1020"/>
      <c r="L282" s="1020"/>
      <c r="M282" s="1020"/>
      <c r="N282" s="1020"/>
      <c r="O282" s="1020"/>
      <c r="P282" s="1020"/>
      <c r="Q282" s="1020"/>
      <c r="R282" s="1012"/>
      <c r="S282" s="1013"/>
      <c r="T282" s="1012"/>
      <c r="U282" s="1028">
        <v>213</v>
      </c>
      <c r="V282" s="831"/>
      <c r="W282" s="830"/>
      <c r="X282" s="1012"/>
      <c r="Y282" s="1009">
        <f t="shared" si="7"/>
        <v>0</v>
      </c>
      <c r="Z282" s="1020"/>
      <c r="AA282" s="1020"/>
      <c r="AB282" s="1020"/>
      <c r="AC282" s="1020"/>
      <c r="AD282" s="1020"/>
      <c r="AE282" s="1020"/>
      <c r="AF282" s="1020"/>
      <c r="AG282" s="1020"/>
      <c r="AH282" s="1020"/>
      <c r="AI282" s="1010"/>
      <c r="AJ282" s="1010"/>
      <c r="AK282" s="1010"/>
      <c r="AL282" s="1013"/>
    </row>
    <row r="283" spans="1:38">
      <c r="A283" s="1012"/>
      <c r="B283" s="542">
        <v>214</v>
      </c>
      <c r="C283" s="831"/>
      <c r="D283" s="830"/>
      <c r="E283" s="1012"/>
      <c r="F283" s="1008">
        <f t="shared" si="6"/>
        <v>0</v>
      </c>
      <c r="G283" s="1020"/>
      <c r="H283" s="1020"/>
      <c r="I283" s="1020"/>
      <c r="J283" s="1020"/>
      <c r="K283" s="1020"/>
      <c r="L283" s="1020"/>
      <c r="M283" s="1020"/>
      <c r="N283" s="1020"/>
      <c r="O283" s="1020"/>
      <c r="P283" s="1020"/>
      <c r="Q283" s="1020"/>
      <c r="R283" s="1012"/>
      <c r="S283" s="1013"/>
      <c r="T283" s="1012"/>
      <c r="U283" s="1028">
        <v>214</v>
      </c>
      <c r="V283" s="831"/>
      <c r="W283" s="830"/>
      <c r="X283" s="1012"/>
      <c r="Y283" s="1009">
        <f t="shared" si="7"/>
        <v>0</v>
      </c>
      <c r="Z283" s="1020"/>
      <c r="AA283" s="1020"/>
      <c r="AB283" s="1020"/>
      <c r="AC283" s="1020"/>
      <c r="AD283" s="1020"/>
      <c r="AE283" s="1020"/>
      <c r="AF283" s="1020"/>
      <c r="AG283" s="1020"/>
      <c r="AH283" s="1020"/>
      <c r="AI283" s="1010"/>
      <c r="AJ283" s="1010"/>
      <c r="AK283" s="1010"/>
      <c r="AL283" s="1013"/>
    </row>
    <row r="284" spans="1:38">
      <c r="A284" s="1012"/>
      <c r="B284" s="542">
        <v>215</v>
      </c>
      <c r="C284" s="831"/>
      <c r="D284" s="830"/>
      <c r="E284" s="1012"/>
      <c r="F284" s="1008">
        <f t="shared" si="6"/>
        <v>0</v>
      </c>
      <c r="G284" s="1020"/>
      <c r="H284" s="1020"/>
      <c r="I284" s="1020"/>
      <c r="J284" s="1020"/>
      <c r="K284" s="1020"/>
      <c r="L284" s="1020"/>
      <c r="M284" s="1020"/>
      <c r="N284" s="1020"/>
      <c r="O284" s="1020"/>
      <c r="P284" s="1020"/>
      <c r="Q284" s="1020"/>
      <c r="R284" s="1012"/>
      <c r="S284" s="1013"/>
      <c r="T284" s="1012"/>
      <c r="U284" s="1028">
        <v>215</v>
      </c>
      <c r="V284" s="831"/>
      <c r="W284" s="830"/>
      <c r="X284" s="1012"/>
      <c r="Y284" s="1009">
        <f t="shared" si="7"/>
        <v>0</v>
      </c>
      <c r="Z284" s="1020"/>
      <c r="AA284" s="1020"/>
      <c r="AB284" s="1020"/>
      <c r="AC284" s="1020"/>
      <c r="AD284" s="1020"/>
      <c r="AE284" s="1020"/>
      <c r="AF284" s="1020"/>
      <c r="AG284" s="1020"/>
      <c r="AH284" s="1020"/>
      <c r="AI284" s="1010"/>
      <c r="AJ284" s="1010"/>
      <c r="AK284" s="1010"/>
      <c r="AL284" s="1013"/>
    </row>
    <row r="285" spans="1:38">
      <c r="A285" s="1012"/>
      <c r="B285" s="542">
        <v>216</v>
      </c>
      <c r="C285" s="831"/>
      <c r="D285" s="830"/>
      <c r="E285" s="1012"/>
      <c r="F285" s="1008">
        <f t="shared" si="6"/>
        <v>0</v>
      </c>
      <c r="G285" s="1020"/>
      <c r="H285" s="1020"/>
      <c r="I285" s="1020"/>
      <c r="J285" s="1020"/>
      <c r="K285" s="1020"/>
      <c r="L285" s="1020"/>
      <c r="M285" s="1020"/>
      <c r="N285" s="1020"/>
      <c r="O285" s="1020"/>
      <c r="P285" s="1020"/>
      <c r="Q285" s="1020"/>
      <c r="R285" s="1012"/>
      <c r="S285" s="1013"/>
      <c r="T285" s="1012"/>
      <c r="U285" s="1028">
        <v>216</v>
      </c>
      <c r="V285" s="831"/>
      <c r="W285" s="830"/>
      <c r="X285" s="1012"/>
      <c r="Y285" s="1009">
        <f t="shared" si="7"/>
        <v>0</v>
      </c>
      <c r="Z285" s="1020"/>
      <c r="AA285" s="1020"/>
      <c r="AB285" s="1020"/>
      <c r="AC285" s="1020"/>
      <c r="AD285" s="1020"/>
      <c r="AE285" s="1020"/>
      <c r="AF285" s="1020"/>
      <c r="AG285" s="1020"/>
      <c r="AH285" s="1020"/>
      <c r="AI285" s="1010"/>
      <c r="AJ285" s="1010"/>
      <c r="AK285" s="1010"/>
      <c r="AL285" s="1013"/>
    </row>
    <row r="286" spans="1:38">
      <c r="A286" s="1012"/>
      <c r="B286" s="542">
        <v>217</v>
      </c>
      <c r="C286" s="831"/>
      <c r="D286" s="830"/>
      <c r="E286" s="1012"/>
      <c r="F286" s="1008">
        <f t="shared" si="6"/>
        <v>0</v>
      </c>
      <c r="G286" s="1020"/>
      <c r="H286" s="1020"/>
      <c r="I286" s="1020"/>
      <c r="J286" s="1020"/>
      <c r="K286" s="1020"/>
      <c r="L286" s="1020"/>
      <c r="M286" s="1020"/>
      <c r="N286" s="1020"/>
      <c r="O286" s="1020"/>
      <c r="P286" s="1020"/>
      <c r="Q286" s="1020"/>
      <c r="R286" s="1012"/>
      <c r="S286" s="1013"/>
      <c r="T286" s="1012"/>
      <c r="U286" s="1028">
        <v>217</v>
      </c>
      <c r="V286" s="831"/>
      <c r="W286" s="830"/>
      <c r="X286" s="1012"/>
      <c r="Y286" s="1009">
        <f t="shared" si="7"/>
        <v>0</v>
      </c>
      <c r="Z286" s="1020"/>
      <c r="AA286" s="1020"/>
      <c r="AB286" s="1020"/>
      <c r="AC286" s="1020"/>
      <c r="AD286" s="1020"/>
      <c r="AE286" s="1020"/>
      <c r="AF286" s="1020"/>
      <c r="AG286" s="1020"/>
      <c r="AH286" s="1020"/>
      <c r="AI286" s="1010"/>
      <c r="AJ286" s="1010"/>
      <c r="AK286" s="1010"/>
      <c r="AL286" s="1013"/>
    </row>
    <row r="287" spans="1:38">
      <c r="A287" s="1012"/>
      <c r="B287" s="542">
        <v>218</v>
      </c>
      <c r="C287" s="831"/>
      <c r="D287" s="830"/>
      <c r="E287" s="1012"/>
      <c r="F287" s="1008">
        <f t="shared" si="6"/>
        <v>0</v>
      </c>
      <c r="G287" s="1020"/>
      <c r="H287" s="1020"/>
      <c r="I287" s="1020"/>
      <c r="J287" s="1020"/>
      <c r="K287" s="1020"/>
      <c r="L287" s="1020"/>
      <c r="M287" s="1020"/>
      <c r="N287" s="1020"/>
      <c r="O287" s="1020"/>
      <c r="P287" s="1020"/>
      <c r="Q287" s="1020"/>
      <c r="R287" s="1012"/>
      <c r="S287" s="1013"/>
      <c r="T287" s="1012"/>
      <c r="U287" s="1028">
        <v>218</v>
      </c>
      <c r="V287" s="831"/>
      <c r="W287" s="830"/>
      <c r="X287" s="1012"/>
      <c r="Y287" s="1009">
        <f t="shared" si="7"/>
        <v>0</v>
      </c>
      <c r="Z287" s="1020"/>
      <c r="AA287" s="1020"/>
      <c r="AB287" s="1020"/>
      <c r="AC287" s="1020"/>
      <c r="AD287" s="1020"/>
      <c r="AE287" s="1020"/>
      <c r="AF287" s="1020"/>
      <c r="AG287" s="1020"/>
      <c r="AH287" s="1020"/>
      <c r="AI287" s="1010"/>
      <c r="AJ287" s="1010"/>
      <c r="AK287" s="1010"/>
      <c r="AL287" s="1013"/>
    </row>
    <row r="288" spans="1:38">
      <c r="A288" s="1012"/>
      <c r="B288" s="542">
        <v>219</v>
      </c>
      <c r="C288" s="831"/>
      <c r="D288" s="830"/>
      <c r="E288" s="1012"/>
      <c r="F288" s="1008">
        <f t="shared" si="6"/>
        <v>0</v>
      </c>
      <c r="G288" s="1020"/>
      <c r="H288" s="1020"/>
      <c r="I288" s="1020"/>
      <c r="J288" s="1020"/>
      <c r="K288" s="1020"/>
      <c r="L288" s="1020"/>
      <c r="M288" s="1020"/>
      <c r="N288" s="1020"/>
      <c r="O288" s="1020"/>
      <c r="P288" s="1020"/>
      <c r="Q288" s="1020"/>
      <c r="R288" s="1012"/>
      <c r="S288" s="1013"/>
      <c r="T288" s="1012"/>
      <c r="U288" s="1028">
        <v>219</v>
      </c>
      <c r="V288" s="831"/>
      <c r="W288" s="830"/>
      <c r="X288" s="1012"/>
      <c r="Y288" s="1009">
        <f t="shared" si="7"/>
        <v>0</v>
      </c>
      <c r="Z288" s="1020"/>
      <c r="AA288" s="1020"/>
      <c r="AB288" s="1020"/>
      <c r="AC288" s="1020"/>
      <c r="AD288" s="1020"/>
      <c r="AE288" s="1020"/>
      <c r="AF288" s="1020"/>
      <c r="AG288" s="1020"/>
      <c r="AH288" s="1020"/>
      <c r="AI288" s="1010"/>
      <c r="AJ288" s="1010"/>
      <c r="AK288" s="1010"/>
      <c r="AL288" s="1013"/>
    </row>
    <row r="289" spans="1:38">
      <c r="A289" s="1012"/>
      <c r="B289" s="542">
        <v>220</v>
      </c>
      <c r="C289" s="831"/>
      <c r="D289" s="830"/>
      <c r="E289" s="1012"/>
      <c r="F289" s="1008">
        <f t="shared" si="6"/>
        <v>0</v>
      </c>
      <c r="G289" s="1020"/>
      <c r="H289" s="1020"/>
      <c r="I289" s="1020"/>
      <c r="J289" s="1020"/>
      <c r="K289" s="1020"/>
      <c r="L289" s="1020"/>
      <c r="M289" s="1020"/>
      <c r="N289" s="1020"/>
      <c r="O289" s="1020"/>
      <c r="P289" s="1020"/>
      <c r="Q289" s="1020"/>
      <c r="R289" s="1012"/>
      <c r="S289" s="1013"/>
      <c r="T289" s="1012"/>
      <c r="U289" s="1028">
        <v>220</v>
      </c>
      <c r="V289" s="831"/>
      <c r="W289" s="830"/>
      <c r="X289" s="1012"/>
      <c r="Y289" s="1009">
        <f t="shared" si="7"/>
        <v>0</v>
      </c>
      <c r="Z289" s="1020"/>
      <c r="AA289" s="1020"/>
      <c r="AB289" s="1020"/>
      <c r="AC289" s="1020"/>
      <c r="AD289" s="1020"/>
      <c r="AE289" s="1020"/>
      <c r="AF289" s="1020"/>
      <c r="AG289" s="1020"/>
      <c r="AH289" s="1020"/>
      <c r="AI289" s="1010"/>
      <c r="AJ289" s="1010"/>
      <c r="AK289" s="1010"/>
      <c r="AL289" s="1013"/>
    </row>
    <row r="290" spans="1:38">
      <c r="A290" s="1012"/>
      <c r="B290" s="542">
        <v>221</v>
      </c>
      <c r="C290" s="831"/>
      <c r="D290" s="830"/>
      <c r="E290" s="1012"/>
      <c r="F290" s="1008">
        <f t="shared" si="6"/>
        <v>0</v>
      </c>
      <c r="G290" s="1020"/>
      <c r="H290" s="1020"/>
      <c r="I290" s="1020"/>
      <c r="J290" s="1020"/>
      <c r="K290" s="1020"/>
      <c r="L290" s="1020"/>
      <c r="M290" s="1020"/>
      <c r="N290" s="1020"/>
      <c r="O290" s="1020"/>
      <c r="P290" s="1020"/>
      <c r="Q290" s="1020"/>
      <c r="R290" s="1012"/>
      <c r="S290" s="1013"/>
      <c r="T290" s="1012"/>
      <c r="U290" s="1028">
        <v>221</v>
      </c>
      <c r="V290" s="831"/>
      <c r="W290" s="830"/>
      <c r="X290" s="1012"/>
      <c r="Y290" s="1009">
        <f t="shared" si="7"/>
        <v>0</v>
      </c>
      <c r="Z290" s="1020"/>
      <c r="AA290" s="1020"/>
      <c r="AB290" s="1020"/>
      <c r="AC290" s="1020"/>
      <c r="AD290" s="1020"/>
      <c r="AE290" s="1020"/>
      <c r="AF290" s="1020"/>
      <c r="AG290" s="1020"/>
      <c r="AH290" s="1020"/>
      <c r="AI290" s="1010"/>
      <c r="AJ290" s="1010"/>
      <c r="AK290" s="1010"/>
      <c r="AL290" s="1013"/>
    </row>
    <row r="291" spans="1:38">
      <c r="A291" s="1012"/>
      <c r="B291" s="542">
        <v>222</v>
      </c>
      <c r="C291" s="831"/>
      <c r="D291" s="830"/>
      <c r="E291" s="1012"/>
      <c r="F291" s="1008">
        <f t="shared" si="6"/>
        <v>0</v>
      </c>
      <c r="G291" s="1020"/>
      <c r="H291" s="1020"/>
      <c r="I291" s="1020"/>
      <c r="J291" s="1020"/>
      <c r="K291" s="1020"/>
      <c r="L291" s="1020"/>
      <c r="M291" s="1020"/>
      <c r="N291" s="1020"/>
      <c r="O291" s="1020"/>
      <c r="P291" s="1020"/>
      <c r="Q291" s="1020"/>
      <c r="R291" s="1012"/>
      <c r="S291" s="1013"/>
      <c r="T291" s="1012"/>
      <c r="U291" s="1028">
        <v>222</v>
      </c>
      <c r="V291" s="831"/>
      <c r="W291" s="830"/>
      <c r="X291" s="1012"/>
      <c r="Y291" s="1009">
        <f t="shared" si="7"/>
        <v>0</v>
      </c>
      <c r="Z291" s="1020"/>
      <c r="AA291" s="1020"/>
      <c r="AB291" s="1020"/>
      <c r="AC291" s="1020"/>
      <c r="AD291" s="1020"/>
      <c r="AE291" s="1020"/>
      <c r="AF291" s="1020"/>
      <c r="AG291" s="1020"/>
      <c r="AH291" s="1020"/>
      <c r="AI291" s="1010"/>
      <c r="AJ291" s="1010"/>
      <c r="AK291" s="1010"/>
      <c r="AL291" s="1013"/>
    </row>
    <row r="292" spans="1:38">
      <c r="A292" s="1012"/>
      <c r="B292" s="542">
        <v>223</v>
      </c>
      <c r="C292" s="831"/>
      <c r="D292" s="830"/>
      <c r="E292" s="1012"/>
      <c r="F292" s="1008">
        <f t="shared" si="6"/>
        <v>0</v>
      </c>
      <c r="G292" s="1020"/>
      <c r="H292" s="1020"/>
      <c r="I292" s="1020"/>
      <c r="J292" s="1020"/>
      <c r="K292" s="1020"/>
      <c r="L292" s="1020"/>
      <c r="M292" s="1020"/>
      <c r="N292" s="1020"/>
      <c r="O292" s="1020"/>
      <c r="P292" s="1020"/>
      <c r="Q292" s="1020"/>
      <c r="R292" s="1012"/>
      <c r="S292" s="1013"/>
      <c r="T292" s="1012"/>
      <c r="U292" s="1028">
        <v>223</v>
      </c>
      <c r="V292" s="831"/>
      <c r="W292" s="830"/>
      <c r="X292" s="1012"/>
      <c r="Y292" s="1009">
        <f t="shared" si="7"/>
        <v>0</v>
      </c>
      <c r="Z292" s="1020"/>
      <c r="AA292" s="1020"/>
      <c r="AB292" s="1020"/>
      <c r="AC292" s="1020"/>
      <c r="AD292" s="1020"/>
      <c r="AE292" s="1020"/>
      <c r="AF292" s="1020"/>
      <c r="AG292" s="1020"/>
      <c r="AH292" s="1020"/>
      <c r="AI292" s="1010"/>
      <c r="AJ292" s="1010"/>
      <c r="AK292" s="1010"/>
      <c r="AL292" s="1013"/>
    </row>
    <row r="293" spans="1:38">
      <c r="A293" s="1012"/>
      <c r="B293" s="542">
        <v>224</v>
      </c>
      <c r="C293" s="831"/>
      <c r="D293" s="830"/>
      <c r="E293" s="1012"/>
      <c r="F293" s="1008">
        <f t="shared" si="6"/>
        <v>0</v>
      </c>
      <c r="G293" s="1020"/>
      <c r="H293" s="1020"/>
      <c r="I293" s="1020"/>
      <c r="J293" s="1020"/>
      <c r="K293" s="1020"/>
      <c r="L293" s="1020"/>
      <c r="M293" s="1020"/>
      <c r="N293" s="1020"/>
      <c r="O293" s="1020"/>
      <c r="P293" s="1020"/>
      <c r="Q293" s="1020"/>
      <c r="R293" s="1012"/>
      <c r="S293" s="1013"/>
      <c r="T293" s="1012"/>
      <c r="U293" s="1028">
        <v>224</v>
      </c>
      <c r="V293" s="831"/>
      <c r="W293" s="830"/>
      <c r="X293" s="1012"/>
      <c r="Y293" s="1009">
        <f t="shared" si="7"/>
        <v>0</v>
      </c>
      <c r="Z293" s="1020"/>
      <c r="AA293" s="1020"/>
      <c r="AB293" s="1020"/>
      <c r="AC293" s="1020"/>
      <c r="AD293" s="1020"/>
      <c r="AE293" s="1020"/>
      <c r="AF293" s="1020"/>
      <c r="AG293" s="1020"/>
      <c r="AH293" s="1020"/>
      <c r="AI293" s="1010"/>
      <c r="AJ293" s="1010"/>
      <c r="AK293" s="1010"/>
      <c r="AL293" s="1013"/>
    </row>
    <row r="294" spans="1:38">
      <c r="A294" s="1012"/>
      <c r="B294" s="542">
        <v>225</v>
      </c>
      <c r="C294" s="831"/>
      <c r="D294" s="830"/>
      <c r="E294" s="1012"/>
      <c r="F294" s="1008">
        <f t="shared" si="6"/>
        <v>0</v>
      </c>
      <c r="G294" s="1020"/>
      <c r="H294" s="1020"/>
      <c r="I294" s="1020"/>
      <c r="J294" s="1020"/>
      <c r="K294" s="1020"/>
      <c r="L294" s="1020"/>
      <c r="M294" s="1020"/>
      <c r="N294" s="1020"/>
      <c r="O294" s="1020"/>
      <c r="P294" s="1020"/>
      <c r="Q294" s="1020"/>
      <c r="R294" s="1012"/>
      <c r="S294" s="1013"/>
      <c r="T294" s="1012"/>
      <c r="U294" s="1028">
        <v>225</v>
      </c>
      <c r="V294" s="831"/>
      <c r="W294" s="830"/>
      <c r="X294" s="1012"/>
      <c r="Y294" s="1009">
        <f t="shared" si="7"/>
        <v>0</v>
      </c>
      <c r="Z294" s="1020"/>
      <c r="AA294" s="1020"/>
      <c r="AB294" s="1020"/>
      <c r="AC294" s="1020"/>
      <c r="AD294" s="1020"/>
      <c r="AE294" s="1020"/>
      <c r="AF294" s="1020"/>
      <c r="AG294" s="1020"/>
      <c r="AH294" s="1020"/>
      <c r="AI294" s="1010"/>
      <c r="AJ294" s="1010"/>
      <c r="AK294" s="1010"/>
      <c r="AL294" s="1013"/>
    </row>
    <row r="295" spans="1:38">
      <c r="A295" s="1012"/>
      <c r="B295" s="542">
        <v>226</v>
      </c>
      <c r="C295" s="831"/>
      <c r="D295" s="830"/>
      <c r="E295" s="1012"/>
      <c r="F295" s="1008">
        <f t="shared" si="6"/>
        <v>0</v>
      </c>
      <c r="G295" s="1020"/>
      <c r="H295" s="1020"/>
      <c r="I295" s="1020"/>
      <c r="J295" s="1020"/>
      <c r="K295" s="1020"/>
      <c r="L295" s="1020"/>
      <c r="M295" s="1020"/>
      <c r="N295" s="1020"/>
      <c r="O295" s="1020"/>
      <c r="P295" s="1020"/>
      <c r="Q295" s="1020"/>
      <c r="R295" s="1012"/>
      <c r="S295" s="1013"/>
      <c r="T295" s="1012"/>
      <c r="U295" s="1028">
        <v>226</v>
      </c>
      <c r="V295" s="831"/>
      <c r="W295" s="830"/>
      <c r="X295" s="1012"/>
      <c r="Y295" s="1009">
        <f t="shared" si="7"/>
        <v>0</v>
      </c>
      <c r="Z295" s="1020"/>
      <c r="AA295" s="1020"/>
      <c r="AB295" s="1020"/>
      <c r="AC295" s="1020"/>
      <c r="AD295" s="1020"/>
      <c r="AE295" s="1020"/>
      <c r="AF295" s="1020"/>
      <c r="AG295" s="1020"/>
      <c r="AH295" s="1020"/>
      <c r="AI295" s="1010"/>
      <c r="AJ295" s="1010"/>
      <c r="AK295" s="1010"/>
      <c r="AL295" s="1013"/>
    </row>
    <row r="296" spans="1:38">
      <c r="A296" s="1012"/>
      <c r="B296" s="542">
        <v>227</v>
      </c>
      <c r="C296" s="831"/>
      <c r="D296" s="830"/>
      <c r="E296" s="1012"/>
      <c r="F296" s="1008">
        <f t="shared" si="6"/>
        <v>0</v>
      </c>
      <c r="G296" s="1020"/>
      <c r="H296" s="1020"/>
      <c r="I296" s="1020"/>
      <c r="J296" s="1020"/>
      <c r="K296" s="1020"/>
      <c r="L296" s="1020"/>
      <c r="M296" s="1020"/>
      <c r="N296" s="1020"/>
      <c r="O296" s="1020"/>
      <c r="P296" s="1020"/>
      <c r="Q296" s="1020"/>
      <c r="R296" s="1012"/>
      <c r="S296" s="1013"/>
      <c r="T296" s="1012"/>
      <c r="U296" s="1028">
        <v>227</v>
      </c>
      <c r="V296" s="831"/>
      <c r="W296" s="830"/>
      <c r="X296" s="1012"/>
      <c r="Y296" s="1009">
        <f t="shared" si="7"/>
        <v>0</v>
      </c>
      <c r="Z296" s="1020"/>
      <c r="AA296" s="1020"/>
      <c r="AB296" s="1020"/>
      <c r="AC296" s="1020"/>
      <c r="AD296" s="1020"/>
      <c r="AE296" s="1020"/>
      <c r="AF296" s="1020"/>
      <c r="AG296" s="1020"/>
      <c r="AH296" s="1020"/>
      <c r="AI296" s="1010"/>
      <c r="AJ296" s="1010"/>
      <c r="AK296" s="1010"/>
      <c r="AL296" s="1013"/>
    </row>
    <row r="297" spans="1:38">
      <c r="A297" s="1012"/>
      <c r="B297" s="542">
        <v>228</v>
      </c>
      <c r="C297" s="831"/>
      <c r="D297" s="830"/>
      <c r="E297" s="1012"/>
      <c r="F297" s="1008">
        <f t="shared" si="6"/>
        <v>0</v>
      </c>
      <c r="G297" s="1020"/>
      <c r="H297" s="1020"/>
      <c r="I297" s="1020"/>
      <c r="J297" s="1020"/>
      <c r="K297" s="1020"/>
      <c r="L297" s="1020"/>
      <c r="M297" s="1020"/>
      <c r="N297" s="1020"/>
      <c r="O297" s="1020"/>
      <c r="P297" s="1020"/>
      <c r="Q297" s="1020"/>
      <c r="R297" s="1012"/>
      <c r="S297" s="1013"/>
      <c r="T297" s="1012"/>
      <c r="U297" s="1028">
        <v>228</v>
      </c>
      <c r="V297" s="831"/>
      <c r="W297" s="830"/>
      <c r="X297" s="1012"/>
      <c r="Y297" s="1009">
        <f t="shared" si="7"/>
        <v>0</v>
      </c>
      <c r="Z297" s="1020"/>
      <c r="AA297" s="1020"/>
      <c r="AB297" s="1020"/>
      <c r="AC297" s="1020"/>
      <c r="AD297" s="1020"/>
      <c r="AE297" s="1020"/>
      <c r="AF297" s="1020"/>
      <c r="AG297" s="1020"/>
      <c r="AH297" s="1020"/>
      <c r="AI297" s="1010"/>
      <c r="AJ297" s="1010"/>
      <c r="AK297" s="1010"/>
      <c r="AL297" s="1013"/>
    </row>
    <row r="298" spans="1:38">
      <c r="A298" s="1012"/>
      <c r="B298" s="542">
        <v>229</v>
      </c>
      <c r="C298" s="831"/>
      <c r="D298" s="830"/>
      <c r="E298" s="1012"/>
      <c r="F298" s="1008">
        <f t="shared" si="6"/>
        <v>0</v>
      </c>
      <c r="G298" s="1020"/>
      <c r="H298" s="1020"/>
      <c r="I298" s="1020"/>
      <c r="J298" s="1020"/>
      <c r="K298" s="1020"/>
      <c r="L298" s="1020"/>
      <c r="M298" s="1020"/>
      <c r="N298" s="1020"/>
      <c r="O298" s="1020"/>
      <c r="P298" s="1020"/>
      <c r="Q298" s="1020"/>
      <c r="R298" s="1012"/>
      <c r="S298" s="1013"/>
      <c r="T298" s="1012"/>
      <c r="U298" s="1028">
        <v>229</v>
      </c>
      <c r="V298" s="831"/>
      <c r="W298" s="830"/>
      <c r="X298" s="1012"/>
      <c r="Y298" s="1009">
        <f t="shared" si="7"/>
        <v>0</v>
      </c>
      <c r="Z298" s="1020"/>
      <c r="AA298" s="1020"/>
      <c r="AB298" s="1020"/>
      <c r="AC298" s="1020"/>
      <c r="AD298" s="1020"/>
      <c r="AE298" s="1020"/>
      <c r="AF298" s="1020"/>
      <c r="AG298" s="1020"/>
      <c r="AH298" s="1020"/>
      <c r="AI298" s="1010"/>
      <c r="AJ298" s="1010"/>
      <c r="AK298" s="1010"/>
      <c r="AL298" s="1013"/>
    </row>
    <row r="299" spans="1:38">
      <c r="A299" s="1012"/>
      <c r="B299" s="542">
        <v>230</v>
      </c>
      <c r="C299" s="831"/>
      <c r="D299" s="830"/>
      <c r="E299" s="1012"/>
      <c r="F299" s="1008">
        <f t="shared" si="6"/>
        <v>0</v>
      </c>
      <c r="G299" s="1020"/>
      <c r="H299" s="1020"/>
      <c r="I299" s="1020"/>
      <c r="J299" s="1020"/>
      <c r="K299" s="1020"/>
      <c r="L299" s="1020"/>
      <c r="M299" s="1020"/>
      <c r="N299" s="1020"/>
      <c r="O299" s="1020"/>
      <c r="P299" s="1020"/>
      <c r="Q299" s="1020"/>
      <c r="R299" s="1012"/>
      <c r="S299" s="1013"/>
      <c r="T299" s="1012"/>
      <c r="U299" s="1028">
        <v>230</v>
      </c>
      <c r="V299" s="831"/>
      <c r="W299" s="830"/>
      <c r="X299" s="1012"/>
      <c r="Y299" s="1009">
        <f t="shared" si="7"/>
        <v>0</v>
      </c>
      <c r="Z299" s="1020"/>
      <c r="AA299" s="1020"/>
      <c r="AB299" s="1020"/>
      <c r="AC299" s="1020"/>
      <c r="AD299" s="1020"/>
      <c r="AE299" s="1020"/>
      <c r="AF299" s="1020"/>
      <c r="AG299" s="1020"/>
      <c r="AH299" s="1020"/>
      <c r="AI299" s="1010"/>
      <c r="AJ299" s="1010"/>
      <c r="AK299" s="1010"/>
      <c r="AL299" s="1013"/>
    </row>
    <row r="300" spans="1:38">
      <c r="A300" s="1012"/>
      <c r="B300" s="542">
        <v>231</v>
      </c>
      <c r="C300" s="831"/>
      <c r="D300" s="830"/>
      <c r="E300" s="1012"/>
      <c r="F300" s="1008">
        <f t="shared" si="6"/>
        <v>0</v>
      </c>
      <c r="G300" s="1020"/>
      <c r="H300" s="1020"/>
      <c r="I300" s="1020"/>
      <c r="J300" s="1020"/>
      <c r="K300" s="1020"/>
      <c r="L300" s="1020"/>
      <c r="M300" s="1020"/>
      <c r="N300" s="1020"/>
      <c r="O300" s="1020"/>
      <c r="P300" s="1020"/>
      <c r="Q300" s="1020"/>
      <c r="R300" s="1012"/>
      <c r="S300" s="1013"/>
      <c r="T300" s="1012"/>
      <c r="U300" s="1028">
        <v>231</v>
      </c>
      <c r="V300" s="831"/>
      <c r="W300" s="830"/>
      <c r="X300" s="1012"/>
      <c r="Y300" s="1009">
        <f t="shared" si="7"/>
        <v>0</v>
      </c>
      <c r="Z300" s="1020"/>
      <c r="AA300" s="1020"/>
      <c r="AB300" s="1020"/>
      <c r="AC300" s="1020"/>
      <c r="AD300" s="1020"/>
      <c r="AE300" s="1020"/>
      <c r="AF300" s="1020"/>
      <c r="AG300" s="1020"/>
      <c r="AH300" s="1020"/>
      <c r="AI300" s="1010"/>
      <c r="AJ300" s="1010"/>
      <c r="AK300" s="1010"/>
      <c r="AL300" s="1013"/>
    </row>
    <row r="301" spans="1:38">
      <c r="A301" s="1012"/>
      <c r="B301" s="542">
        <v>232</v>
      </c>
      <c r="C301" s="831"/>
      <c r="D301" s="830"/>
      <c r="E301" s="1012"/>
      <c r="F301" s="1008">
        <f t="shared" si="6"/>
        <v>0</v>
      </c>
      <c r="G301" s="1020"/>
      <c r="H301" s="1020"/>
      <c r="I301" s="1020"/>
      <c r="J301" s="1020"/>
      <c r="K301" s="1020"/>
      <c r="L301" s="1020"/>
      <c r="M301" s="1020"/>
      <c r="N301" s="1020"/>
      <c r="O301" s="1020"/>
      <c r="P301" s="1020"/>
      <c r="Q301" s="1020"/>
      <c r="R301" s="1012"/>
      <c r="S301" s="1013"/>
      <c r="T301" s="1012"/>
      <c r="U301" s="1028">
        <v>232</v>
      </c>
      <c r="V301" s="831"/>
      <c r="W301" s="830"/>
      <c r="X301" s="1012"/>
      <c r="Y301" s="1009">
        <f t="shared" si="7"/>
        <v>0</v>
      </c>
      <c r="Z301" s="1020"/>
      <c r="AA301" s="1020"/>
      <c r="AB301" s="1020"/>
      <c r="AC301" s="1020"/>
      <c r="AD301" s="1020"/>
      <c r="AE301" s="1020"/>
      <c r="AF301" s="1020"/>
      <c r="AG301" s="1020"/>
      <c r="AH301" s="1020"/>
      <c r="AI301" s="1010"/>
      <c r="AJ301" s="1010"/>
      <c r="AK301" s="1010"/>
      <c r="AL301" s="1013"/>
    </row>
    <row r="302" spans="1:38">
      <c r="A302" s="1012"/>
      <c r="B302" s="542">
        <v>233</v>
      </c>
      <c r="C302" s="831"/>
      <c r="D302" s="830"/>
      <c r="E302" s="1012"/>
      <c r="F302" s="1008">
        <f t="shared" si="6"/>
        <v>0</v>
      </c>
      <c r="G302" s="1020"/>
      <c r="H302" s="1020"/>
      <c r="I302" s="1020"/>
      <c r="J302" s="1020"/>
      <c r="K302" s="1020"/>
      <c r="L302" s="1020"/>
      <c r="M302" s="1020"/>
      <c r="N302" s="1020"/>
      <c r="O302" s="1020"/>
      <c r="P302" s="1020"/>
      <c r="Q302" s="1020"/>
      <c r="R302" s="1012"/>
      <c r="S302" s="1013"/>
      <c r="T302" s="1012"/>
      <c r="U302" s="1028">
        <v>233</v>
      </c>
      <c r="V302" s="831"/>
      <c r="W302" s="830"/>
      <c r="X302" s="1012"/>
      <c r="Y302" s="1009">
        <f t="shared" si="7"/>
        <v>0</v>
      </c>
      <c r="Z302" s="1020"/>
      <c r="AA302" s="1020"/>
      <c r="AB302" s="1020"/>
      <c r="AC302" s="1020"/>
      <c r="AD302" s="1020"/>
      <c r="AE302" s="1020"/>
      <c r="AF302" s="1020"/>
      <c r="AG302" s="1020"/>
      <c r="AH302" s="1020"/>
      <c r="AI302" s="1010"/>
      <c r="AJ302" s="1010"/>
      <c r="AK302" s="1010"/>
      <c r="AL302" s="1013"/>
    </row>
    <row r="303" spans="1:38">
      <c r="A303" s="1012"/>
      <c r="B303" s="542">
        <v>234</v>
      </c>
      <c r="C303" s="831"/>
      <c r="D303" s="830"/>
      <c r="E303" s="1012"/>
      <c r="F303" s="1008">
        <f t="shared" si="6"/>
        <v>0</v>
      </c>
      <c r="G303" s="1020"/>
      <c r="H303" s="1020"/>
      <c r="I303" s="1020"/>
      <c r="J303" s="1020"/>
      <c r="K303" s="1020"/>
      <c r="L303" s="1020"/>
      <c r="M303" s="1020"/>
      <c r="N303" s="1020"/>
      <c r="O303" s="1020"/>
      <c r="P303" s="1020"/>
      <c r="Q303" s="1020"/>
      <c r="R303" s="1012"/>
      <c r="S303" s="1013"/>
      <c r="T303" s="1012"/>
      <c r="U303" s="1028">
        <v>234</v>
      </c>
      <c r="V303" s="831"/>
      <c r="W303" s="830"/>
      <c r="X303" s="1012"/>
      <c r="Y303" s="1009">
        <f t="shared" si="7"/>
        <v>0</v>
      </c>
      <c r="Z303" s="1020"/>
      <c r="AA303" s="1020"/>
      <c r="AB303" s="1020"/>
      <c r="AC303" s="1020"/>
      <c r="AD303" s="1020"/>
      <c r="AE303" s="1020"/>
      <c r="AF303" s="1020"/>
      <c r="AG303" s="1020"/>
      <c r="AH303" s="1020"/>
      <c r="AI303" s="1010"/>
      <c r="AJ303" s="1010"/>
      <c r="AK303" s="1010"/>
      <c r="AL303" s="1013"/>
    </row>
    <row r="304" spans="1:38">
      <c r="A304" s="1012"/>
      <c r="B304" s="542">
        <v>235</v>
      </c>
      <c r="C304" s="831"/>
      <c r="D304" s="830"/>
      <c r="E304" s="1012"/>
      <c r="F304" s="1008">
        <f t="shared" si="6"/>
        <v>0</v>
      </c>
      <c r="G304" s="1020"/>
      <c r="H304" s="1020"/>
      <c r="I304" s="1020"/>
      <c r="J304" s="1020"/>
      <c r="K304" s="1020"/>
      <c r="L304" s="1020"/>
      <c r="M304" s="1020"/>
      <c r="N304" s="1020"/>
      <c r="O304" s="1020"/>
      <c r="P304" s="1020"/>
      <c r="Q304" s="1020"/>
      <c r="R304" s="1012"/>
      <c r="S304" s="1013"/>
      <c r="T304" s="1012"/>
      <c r="U304" s="1028">
        <v>235</v>
      </c>
      <c r="V304" s="831"/>
      <c r="W304" s="830"/>
      <c r="X304" s="1012"/>
      <c r="Y304" s="1009">
        <f t="shared" si="7"/>
        <v>0</v>
      </c>
      <c r="Z304" s="1020"/>
      <c r="AA304" s="1020"/>
      <c r="AB304" s="1020"/>
      <c r="AC304" s="1020"/>
      <c r="AD304" s="1020"/>
      <c r="AE304" s="1020"/>
      <c r="AF304" s="1020"/>
      <c r="AG304" s="1020"/>
      <c r="AH304" s="1020"/>
      <c r="AI304" s="1010"/>
      <c r="AJ304" s="1010"/>
      <c r="AK304" s="1010"/>
      <c r="AL304" s="1013"/>
    </row>
    <row r="305" spans="1:38">
      <c r="A305" s="1012"/>
      <c r="B305" s="542">
        <v>236</v>
      </c>
      <c r="C305" s="831"/>
      <c r="D305" s="830"/>
      <c r="E305" s="1012"/>
      <c r="F305" s="1008">
        <f t="shared" si="6"/>
        <v>0</v>
      </c>
      <c r="G305" s="1020"/>
      <c r="H305" s="1020"/>
      <c r="I305" s="1020"/>
      <c r="J305" s="1020"/>
      <c r="K305" s="1020"/>
      <c r="L305" s="1020"/>
      <c r="M305" s="1020"/>
      <c r="N305" s="1020"/>
      <c r="O305" s="1020"/>
      <c r="P305" s="1020"/>
      <c r="Q305" s="1020"/>
      <c r="R305" s="1012"/>
      <c r="S305" s="1013"/>
      <c r="T305" s="1012"/>
      <c r="U305" s="1028">
        <v>236</v>
      </c>
      <c r="V305" s="831"/>
      <c r="W305" s="830"/>
      <c r="X305" s="1012"/>
      <c r="Y305" s="1009">
        <f t="shared" si="7"/>
        <v>0</v>
      </c>
      <c r="Z305" s="1020"/>
      <c r="AA305" s="1020"/>
      <c r="AB305" s="1020"/>
      <c r="AC305" s="1020"/>
      <c r="AD305" s="1020"/>
      <c r="AE305" s="1020"/>
      <c r="AF305" s="1020"/>
      <c r="AG305" s="1020"/>
      <c r="AH305" s="1020"/>
      <c r="AI305" s="1010"/>
      <c r="AJ305" s="1010"/>
      <c r="AK305" s="1010"/>
      <c r="AL305" s="1013"/>
    </row>
    <row r="306" spans="1:38">
      <c r="A306" s="1012"/>
      <c r="B306" s="542">
        <v>237</v>
      </c>
      <c r="C306" s="831"/>
      <c r="D306" s="830"/>
      <c r="E306" s="1012"/>
      <c r="F306" s="1008">
        <f t="shared" si="6"/>
        <v>0</v>
      </c>
      <c r="G306" s="1020"/>
      <c r="H306" s="1020"/>
      <c r="I306" s="1020"/>
      <c r="J306" s="1020"/>
      <c r="K306" s="1020"/>
      <c r="L306" s="1020"/>
      <c r="M306" s="1020"/>
      <c r="N306" s="1020"/>
      <c r="O306" s="1020"/>
      <c r="P306" s="1020"/>
      <c r="Q306" s="1020"/>
      <c r="R306" s="1012"/>
      <c r="S306" s="1013"/>
      <c r="T306" s="1012"/>
      <c r="U306" s="1028">
        <v>237</v>
      </c>
      <c r="V306" s="831"/>
      <c r="W306" s="830"/>
      <c r="X306" s="1012"/>
      <c r="Y306" s="1009">
        <f t="shared" si="7"/>
        <v>0</v>
      </c>
      <c r="Z306" s="1020"/>
      <c r="AA306" s="1020"/>
      <c r="AB306" s="1020"/>
      <c r="AC306" s="1020"/>
      <c r="AD306" s="1020"/>
      <c r="AE306" s="1020"/>
      <c r="AF306" s="1020"/>
      <c r="AG306" s="1020"/>
      <c r="AH306" s="1020"/>
      <c r="AI306" s="1010"/>
      <c r="AJ306" s="1010"/>
      <c r="AK306" s="1010"/>
      <c r="AL306" s="1013"/>
    </row>
    <row r="307" spans="1:38">
      <c r="A307" s="1012"/>
      <c r="B307" s="542">
        <v>238</v>
      </c>
      <c r="C307" s="831"/>
      <c r="D307" s="830"/>
      <c r="E307" s="1012"/>
      <c r="F307" s="1008">
        <f t="shared" si="6"/>
        <v>0</v>
      </c>
      <c r="G307" s="1020"/>
      <c r="H307" s="1020"/>
      <c r="I307" s="1020"/>
      <c r="J307" s="1020"/>
      <c r="K307" s="1020"/>
      <c r="L307" s="1020"/>
      <c r="M307" s="1020"/>
      <c r="N307" s="1020"/>
      <c r="O307" s="1020"/>
      <c r="P307" s="1020"/>
      <c r="Q307" s="1020"/>
      <c r="R307" s="1012"/>
      <c r="S307" s="1013"/>
      <c r="T307" s="1012"/>
      <c r="U307" s="1028">
        <v>238</v>
      </c>
      <c r="V307" s="831"/>
      <c r="W307" s="830"/>
      <c r="X307" s="1012"/>
      <c r="Y307" s="1009">
        <f t="shared" si="7"/>
        <v>0</v>
      </c>
      <c r="Z307" s="1020"/>
      <c r="AA307" s="1020"/>
      <c r="AB307" s="1020"/>
      <c r="AC307" s="1020"/>
      <c r="AD307" s="1020"/>
      <c r="AE307" s="1020"/>
      <c r="AF307" s="1020"/>
      <c r="AG307" s="1020"/>
      <c r="AH307" s="1020"/>
      <c r="AI307" s="1010"/>
      <c r="AJ307" s="1010"/>
      <c r="AK307" s="1010"/>
      <c r="AL307" s="1013"/>
    </row>
    <row r="308" spans="1:38">
      <c r="A308" s="1012"/>
      <c r="B308" s="542">
        <v>239</v>
      </c>
      <c r="C308" s="831"/>
      <c r="D308" s="830"/>
      <c r="E308" s="1012"/>
      <c r="F308" s="1008">
        <f t="shared" si="6"/>
        <v>0</v>
      </c>
      <c r="G308" s="1020"/>
      <c r="H308" s="1020"/>
      <c r="I308" s="1020"/>
      <c r="J308" s="1020"/>
      <c r="K308" s="1020"/>
      <c r="L308" s="1020"/>
      <c r="M308" s="1020"/>
      <c r="N308" s="1020"/>
      <c r="O308" s="1020"/>
      <c r="P308" s="1020"/>
      <c r="Q308" s="1020"/>
      <c r="R308" s="1012"/>
      <c r="S308" s="1013"/>
      <c r="T308" s="1012"/>
      <c r="U308" s="1028">
        <v>239</v>
      </c>
      <c r="V308" s="831"/>
      <c r="W308" s="830"/>
      <c r="X308" s="1012"/>
      <c r="Y308" s="1009">
        <f t="shared" si="7"/>
        <v>0</v>
      </c>
      <c r="Z308" s="1020"/>
      <c r="AA308" s="1020"/>
      <c r="AB308" s="1020"/>
      <c r="AC308" s="1020"/>
      <c r="AD308" s="1020"/>
      <c r="AE308" s="1020"/>
      <c r="AF308" s="1020"/>
      <c r="AG308" s="1020"/>
      <c r="AH308" s="1020"/>
      <c r="AI308" s="1010"/>
      <c r="AJ308" s="1010"/>
      <c r="AK308" s="1010"/>
      <c r="AL308" s="1013"/>
    </row>
    <row r="309" spans="1:38">
      <c r="A309" s="1012"/>
      <c r="B309" s="542">
        <v>240</v>
      </c>
      <c r="C309" s="831"/>
      <c r="D309" s="830"/>
      <c r="E309" s="1012"/>
      <c r="F309" s="1008">
        <f t="shared" si="6"/>
        <v>0</v>
      </c>
      <c r="G309" s="1020"/>
      <c r="H309" s="1020"/>
      <c r="I309" s="1020"/>
      <c r="J309" s="1020"/>
      <c r="K309" s="1020"/>
      <c r="L309" s="1020"/>
      <c r="M309" s="1020"/>
      <c r="N309" s="1020"/>
      <c r="O309" s="1020"/>
      <c r="P309" s="1020"/>
      <c r="Q309" s="1020"/>
      <c r="R309" s="1012"/>
      <c r="S309" s="1013"/>
      <c r="T309" s="1012"/>
      <c r="U309" s="1028">
        <v>240</v>
      </c>
      <c r="V309" s="831"/>
      <c r="W309" s="830"/>
      <c r="X309" s="1012"/>
      <c r="Y309" s="1009">
        <f t="shared" si="7"/>
        <v>0</v>
      </c>
      <c r="Z309" s="1020"/>
      <c r="AA309" s="1020"/>
      <c r="AB309" s="1020"/>
      <c r="AC309" s="1020"/>
      <c r="AD309" s="1020"/>
      <c r="AE309" s="1020"/>
      <c r="AF309" s="1020"/>
      <c r="AG309" s="1020"/>
      <c r="AH309" s="1020"/>
      <c r="AI309" s="1010"/>
      <c r="AJ309" s="1010"/>
      <c r="AK309" s="1010"/>
      <c r="AL309" s="1013"/>
    </row>
    <row r="310" spans="1:38">
      <c r="A310" s="1012"/>
      <c r="B310" s="542">
        <v>241</v>
      </c>
      <c r="C310" s="831"/>
      <c r="D310" s="830"/>
      <c r="E310" s="1012"/>
      <c r="F310" s="1008">
        <f t="shared" si="6"/>
        <v>0</v>
      </c>
      <c r="G310" s="1020"/>
      <c r="H310" s="1020"/>
      <c r="I310" s="1020"/>
      <c r="J310" s="1020"/>
      <c r="K310" s="1020"/>
      <c r="L310" s="1020"/>
      <c r="M310" s="1020"/>
      <c r="N310" s="1020"/>
      <c r="O310" s="1020"/>
      <c r="P310" s="1020"/>
      <c r="Q310" s="1020"/>
      <c r="R310" s="1012"/>
      <c r="S310" s="1013"/>
      <c r="T310" s="1012"/>
      <c r="U310" s="1028">
        <v>241</v>
      </c>
      <c r="V310" s="831"/>
      <c r="W310" s="830"/>
      <c r="X310" s="1012"/>
      <c r="Y310" s="1009">
        <f t="shared" si="7"/>
        <v>0</v>
      </c>
      <c r="Z310" s="1020"/>
      <c r="AA310" s="1020"/>
      <c r="AB310" s="1020"/>
      <c r="AC310" s="1020"/>
      <c r="AD310" s="1020"/>
      <c r="AE310" s="1020"/>
      <c r="AF310" s="1020"/>
      <c r="AG310" s="1020"/>
      <c r="AH310" s="1020"/>
      <c r="AI310" s="1010"/>
      <c r="AJ310" s="1010"/>
      <c r="AK310" s="1010"/>
      <c r="AL310" s="1013"/>
    </row>
    <row r="311" spans="1:38">
      <c r="A311" s="1012"/>
      <c r="B311" s="542">
        <v>242</v>
      </c>
      <c r="C311" s="831"/>
      <c r="D311" s="830"/>
      <c r="E311" s="1012"/>
      <c r="F311" s="1008">
        <f t="shared" si="6"/>
        <v>0</v>
      </c>
      <c r="G311" s="1020"/>
      <c r="H311" s="1020"/>
      <c r="I311" s="1020"/>
      <c r="J311" s="1020"/>
      <c r="K311" s="1020"/>
      <c r="L311" s="1020"/>
      <c r="M311" s="1020"/>
      <c r="N311" s="1020"/>
      <c r="O311" s="1020"/>
      <c r="P311" s="1020"/>
      <c r="Q311" s="1020"/>
      <c r="R311" s="1012"/>
      <c r="S311" s="1013"/>
      <c r="T311" s="1012"/>
      <c r="U311" s="1028">
        <v>242</v>
      </c>
      <c r="V311" s="831"/>
      <c r="W311" s="830"/>
      <c r="X311" s="1012"/>
      <c r="Y311" s="1009">
        <f t="shared" si="7"/>
        <v>0</v>
      </c>
      <c r="Z311" s="1020"/>
      <c r="AA311" s="1020"/>
      <c r="AB311" s="1020"/>
      <c r="AC311" s="1020"/>
      <c r="AD311" s="1020"/>
      <c r="AE311" s="1020"/>
      <c r="AF311" s="1020"/>
      <c r="AG311" s="1020"/>
      <c r="AH311" s="1020"/>
      <c r="AI311" s="1010"/>
      <c r="AJ311" s="1010"/>
      <c r="AK311" s="1010"/>
      <c r="AL311" s="1013"/>
    </row>
    <row r="312" spans="1:38">
      <c r="A312" s="1012"/>
      <c r="B312" s="542">
        <v>243</v>
      </c>
      <c r="C312" s="831"/>
      <c r="D312" s="830"/>
      <c r="E312" s="1012"/>
      <c r="F312" s="1008">
        <f t="shared" si="6"/>
        <v>0</v>
      </c>
      <c r="G312" s="1020"/>
      <c r="H312" s="1020"/>
      <c r="I312" s="1020"/>
      <c r="J312" s="1020"/>
      <c r="K312" s="1020"/>
      <c r="L312" s="1020"/>
      <c r="M312" s="1020"/>
      <c r="N312" s="1020"/>
      <c r="O312" s="1020"/>
      <c r="P312" s="1020"/>
      <c r="Q312" s="1020"/>
      <c r="R312" s="1012"/>
      <c r="S312" s="1013"/>
      <c r="T312" s="1012"/>
      <c r="U312" s="1028">
        <v>243</v>
      </c>
      <c r="V312" s="831"/>
      <c r="W312" s="830"/>
      <c r="X312" s="1012"/>
      <c r="Y312" s="1009">
        <f t="shared" si="7"/>
        <v>0</v>
      </c>
      <c r="Z312" s="1020"/>
      <c r="AA312" s="1020"/>
      <c r="AB312" s="1020"/>
      <c r="AC312" s="1020"/>
      <c r="AD312" s="1020"/>
      <c r="AE312" s="1020"/>
      <c r="AF312" s="1020"/>
      <c r="AG312" s="1020"/>
      <c r="AH312" s="1020"/>
      <c r="AI312" s="1010"/>
      <c r="AJ312" s="1010"/>
      <c r="AK312" s="1010"/>
      <c r="AL312" s="1013"/>
    </row>
    <row r="313" spans="1:38">
      <c r="A313" s="1012"/>
      <c r="B313" s="542">
        <v>244</v>
      </c>
      <c r="C313" s="831"/>
      <c r="D313" s="830"/>
      <c r="E313" s="1012"/>
      <c r="F313" s="1008">
        <f t="shared" si="6"/>
        <v>0</v>
      </c>
      <c r="G313" s="1020"/>
      <c r="H313" s="1020"/>
      <c r="I313" s="1020"/>
      <c r="J313" s="1020"/>
      <c r="K313" s="1020"/>
      <c r="L313" s="1020"/>
      <c r="M313" s="1020"/>
      <c r="N313" s="1020"/>
      <c r="O313" s="1020"/>
      <c r="P313" s="1020"/>
      <c r="Q313" s="1020"/>
      <c r="R313" s="1012"/>
      <c r="S313" s="1013"/>
      <c r="T313" s="1012"/>
      <c r="U313" s="1028">
        <v>244</v>
      </c>
      <c r="V313" s="831"/>
      <c r="W313" s="830"/>
      <c r="X313" s="1012"/>
      <c r="Y313" s="1009">
        <f t="shared" si="7"/>
        <v>0</v>
      </c>
      <c r="Z313" s="1020"/>
      <c r="AA313" s="1020"/>
      <c r="AB313" s="1020"/>
      <c r="AC313" s="1020"/>
      <c r="AD313" s="1020"/>
      <c r="AE313" s="1020"/>
      <c r="AF313" s="1020"/>
      <c r="AG313" s="1020"/>
      <c r="AH313" s="1020"/>
      <c r="AI313" s="1010"/>
      <c r="AJ313" s="1010"/>
      <c r="AK313" s="1010"/>
      <c r="AL313" s="1013"/>
    </row>
    <row r="314" spans="1:38">
      <c r="A314" s="1012"/>
      <c r="B314" s="542">
        <v>245</v>
      </c>
      <c r="C314" s="831"/>
      <c r="D314" s="830"/>
      <c r="E314" s="1012"/>
      <c r="F314" s="1008">
        <f t="shared" si="6"/>
        <v>0</v>
      </c>
      <c r="G314" s="1020"/>
      <c r="H314" s="1020"/>
      <c r="I314" s="1020"/>
      <c r="J314" s="1020"/>
      <c r="K314" s="1020"/>
      <c r="L314" s="1020"/>
      <c r="M314" s="1020"/>
      <c r="N314" s="1020"/>
      <c r="O314" s="1020"/>
      <c r="P314" s="1020"/>
      <c r="Q314" s="1020"/>
      <c r="R314" s="1012"/>
      <c r="S314" s="1013"/>
      <c r="T314" s="1012"/>
      <c r="U314" s="1028">
        <v>245</v>
      </c>
      <c r="V314" s="831"/>
      <c r="W314" s="830"/>
      <c r="X314" s="1012"/>
      <c r="Y314" s="1009">
        <f t="shared" si="7"/>
        <v>0</v>
      </c>
      <c r="Z314" s="1020"/>
      <c r="AA314" s="1020"/>
      <c r="AB314" s="1020"/>
      <c r="AC314" s="1020"/>
      <c r="AD314" s="1020"/>
      <c r="AE314" s="1020"/>
      <c r="AF314" s="1020"/>
      <c r="AG314" s="1020"/>
      <c r="AH314" s="1020"/>
      <c r="AI314" s="1010"/>
      <c r="AJ314" s="1010"/>
      <c r="AK314" s="1010"/>
      <c r="AL314" s="1013"/>
    </row>
    <row r="315" spans="1:38">
      <c r="A315" s="1012"/>
      <c r="B315" s="542">
        <v>246</v>
      </c>
      <c r="C315" s="831"/>
      <c r="D315" s="830"/>
      <c r="E315" s="1012"/>
      <c r="F315" s="1008">
        <f t="shared" si="6"/>
        <v>0</v>
      </c>
      <c r="G315" s="1020"/>
      <c r="H315" s="1020"/>
      <c r="I315" s="1020"/>
      <c r="J315" s="1020"/>
      <c r="K315" s="1020"/>
      <c r="L315" s="1020"/>
      <c r="M315" s="1020"/>
      <c r="N315" s="1020"/>
      <c r="O315" s="1020"/>
      <c r="P315" s="1020"/>
      <c r="Q315" s="1020"/>
      <c r="R315" s="1012"/>
      <c r="S315" s="1013"/>
      <c r="T315" s="1012"/>
      <c r="U315" s="1028">
        <v>246</v>
      </c>
      <c r="V315" s="831"/>
      <c r="W315" s="830"/>
      <c r="X315" s="1012"/>
      <c r="Y315" s="1009">
        <f t="shared" si="7"/>
        <v>0</v>
      </c>
      <c r="Z315" s="1020"/>
      <c r="AA315" s="1020"/>
      <c r="AB315" s="1020"/>
      <c r="AC315" s="1020"/>
      <c r="AD315" s="1020"/>
      <c r="AE315" s="1020"/>
      <c r="AF315" s="1020"/>
      <c r="AG315" s="1020"/>
      <c r="AH315" s="1020"/>
      <c r="AI315" s="1010"/>
      <c r="AJ315" s="1010"/>
      <c r="AK315" s="1010"/>
      <c r="AL315" s="1013"/>
    </row>
    <row r="316" spans="1:38">
      <c r="A316" s="1012"/>
      <c r="B316" s="542">
        <v>247</v>
      </c>
      <c r="C316" s="831"/>
      <c r="D316" s="830"/>
      <c r="E316" s="1012"/>
      <c r="F316" s="1008">
        <f t="shared" si="6"/>
        <v>0</v>
      </c>
      <c r="G316" s="1020"/>
      <c r="H316" s="1020"/>
      <c r="I316" s="1020"/>
      <c r="J316" s="1020"/>
      <c r="K316" s="1020"/>
      <c r="L316" s="1020"/>
      <c r="M316" s="1020"/>
      <c r="N316" s="1020"/>
      <c r="O316" s="1020"/>
      <c r="P316" s="1020"/>
      <c r="Q316" s="1020"/>
      <c r="R316" s="1012"/>
      <c r="S316" s="1013"/>
      <c r="T316" s="1012"/>
      <c r="U316" s="1028">
        <v>247</v>
      </c>
      <c r="V316" s="831"/>
      <c r="W316" s="830"/>
      <c r="X316" s="1012"/>
      <c r="Y316" s="1009">
        <f t="shared" si="7"/>
        <v>0</v>
      </c>
      <c r="Z316" s="1020"/>
      <c r="AA316" s="1020"/>
      <c r="AB316" s="1020"/>
      <c r="AC316" s="1020"/>
      <c r="AD316" s="1020"/>
      <c r="AE316" s="1020"/>
      <c r="AF316" s="1020"/>
      <c r="AG316" s="1020"/>
      <c r="AH316" s="1020"/>
      <c r="AI316" s="1010"/>
      <c r="AJ316" s="1010"/>
      <c r="AK316" s="1010"/>
      <c r="AL316" s="1013"/>
    </row>
    <row r="317" spans="1:38">
      <c r="A317" s="1012"/>
      <c r="B317" s="542">
        <v>248</v>
      </c>
      <c r="C317" s="831"/>
      <c r="D317" s="830"/>
      <c r="E317" s="1012"/>
      <c r="F317" s="1008">
        <f t="shared" si="6"/>
        <v>0</v>
      </c>
      <c r="G317" s="1020"/>
      <c r="H317" s="1020"/>
      <c r="I317" s="1020"/>
      <c r="J317" s="1020"/>
      <c r="K317" s="1020"/>
      <c r="L317" s="1020"/>
      <c r="M317" s="1020"/>
      <c r="N317" s="1020"/>
      <c r="O317" s="1020"/>
      <c r="P317" s="1020"/>
      <c r="Q317" s="1020"/>
      <c r="R317" s="1012"/>
      <c r="S317" s="1013"/>
      <c r="T317" s="1012"/>
      <c r="U317" s="1028">
        <v>248</v>
      </c>
      <c r="V317" s="831"/>
      <c r="W317" s="830"/>
      <c r="X317" s="1012"/>
      <c r="Y317" s="1009">
        <f t="shared" si="7"/>
        <v>0</v>
      </c>
      <c r="Z317" s="1020"/>
      <c r="AA317" s="1020"/>
      <c r="AB317" s="1020"/>
      <c r="AC317" s="1020"/>
      <c r="AD317" s="1020"/>
      <c r="AE317" s="1020"/>
      <c r="AF317" s="1020"/>
      <c r="AG317" s="1020"/>
      <c r="AH317" s="1020"/>
      <c r="AI317" s="1010"/>
      <c r="AJ317" s="1010"/>
      <c r="AK317" s="1010"/>
      <c r="AL317" s="1013"/>
    </row>
    <row r="318" spans="1:38">
      <c r="A318" s="1012"/>
      <c r="B318" s="542">
        <v>249</v>
      </c>
      <c r="C318" s="831"/>
      <c r="D318" s="830"/>
      <c r="E318" s="1012"/>
      <c r="F318" s="1008">
        <f t="shared" si="6"/>
        <v>0</v>
      </c>
      <c r="G318" s="1020"/>
      <c r="H318" s="1020"/>
      <c r="I318" s="1020"/>
      <c r="J318" s="1020"/>
      <c r="K318" s="1020"/>
      <c r="L318" s="1020"/>
      <c r="M318" s="1020"/>
      <c r="N318" s="1020"/>
      <c r="O318" s="1020"/>
      <c r="P318" s="1020"/>
      <c r="Q318" s="1020"/>
      <c r="R318" s="1012"/>
      <c r="S318" s="1013"/>
      <c r="T318" s="1012"/>
      <c r="U318" s="1028">
        <v>249</v>
      </c>
      <c r="V318" s="831"/>
      <c r="W318" s="830"/>
      <c r="X318" s="1012"/>
      <c r="Y318" s="1009">
        <f t="shared" si="7"/>
        <v>0</v>
      </c>
      <c r="Z318" s="1020"/>
      <c r="AA318" s="1020"/>
      <c r="AB318" s="1020"/>
      <c r="AC318" s="1020"/>
      <c r="AD318" s="1020"/>
      <c r="AE318" s="1020"/>
      <c r="AF318" s="1020"/>
      <c r="AG318" s="1020"/>
      <c r="AH318" s="1020"/>
      <c r="AI318" s="1010"/>
      <c r="AJ318" s="1010"/>
      <c r="AK318" s="1010"/>
      <c r="AL318" s="1013"/>
    </row>
    <row r="319" spans="1:38">
      <c r="A319" s="1012"/>
      <c r="B319" s="542">
        <v>250</v>
      </c>
      <c r="C319" s="831"/>
      <c r="D319" s="830"/>
      <c r="E319" s="1012"/>
      <c r="F319" s="1008">
        <f t="shared" si="6"/>
        <v>0</v>
      </c>
      <c r="G319" s="1020"/>
      <c r="H319" s="1020"/>
      <c r="I319" s="1020"/>
      <c r="J319" s="1020"/>
      <c r="K319" s="1020"/>
      <c r="L319" s="1020"/>
      <c r="M319" s="1020"/>
      <c r="N319" s="1020"/>
      <c r="O319" s="1020"/>
      <c r="P319" s="1020"/>
      <c r="Q319" s="1020"/>
      <c r="R319" s="1012"/>
      <c r="S319" s="1013"/>
      <c r="T319" s="1012"/>
      <c r="U319" s="1028">
        <v>250</v>
      </c>
      <c r="V319" s="831"/>
      <c r="W319" s="830"/>
      <c r="X319" s="1012"/>
      <c r="Y319" s="1009">
        <f t="shared" si="7"/>
        <v>0</v>
      </c>
      <c r="Z319" s="1020"/>
      <c r="AA319" s="1020"/>
      <c r="AB319" s="1020"/>
      <c r="AC319" s="1020"/>
      <c r="AD319" s="1020"/>
      <c r="AE319" s="1020"/>
      <c r="AF319" s="1020"/>
      <c r="AG319" s="1020"/>
      <c r="AH319" s="1020"/>
      <c r="AI319" s="1010"/>
      <c r="AJ319" s="1010"/>
      <c r="AK319" s="1010"/>
      <c r="AL319" s="1013"/>
    </row>
    <row r="320" spans="1:38">
      <c r="A320" s="1012"/>
      <c r="B320" s="542">
        <v>251</v>
      </c>
      <c r="C320" s="831"/>
      <c r="D320" s="830"/>
      <c r="E320" s="1012"/>
      <c r="F320" s="1008">
        <f t="shared" si="6"/>
        <v>0</v>
      </c>
      <c r="G320" s="1020"/>
      <c r="H320" s="1020"/>
      <c r="I320" s="1020"/>
      <c r="J320" s="1020"/>
      <c r="K320" s="1020"/>
      <c r="L320" s="1020"/>
      <c r="M320" s="1020"/>
      <c r="N320" s="1020"/>
      <c r="O320" s="1020"/>
      <c r="P320" s="1020"/>
      <c r="Q320" s="1020"/>
      <c r="R320" s="1012"/>
      <c r="S320" s="1013"/>
      <c r="T320" s="1012"/>
      <c r="U320" s="1028">
        <v>251</v>
      </c>
      <c r="V320" s="831"/>
      <c r="W320" s="830"/>
      <c r="X320" s="1012"/>
      <c r="Y320" s="1009">
        <f t="shared" si="7"/>
        <v>0</v>
      </c>
      <c r="Z320" s="1020"/>
      <c r="AA320" s="1020"/>
      <c r="AB320" s="1020"/>
      <c r="AC320" s="1020"/>
      <c r="AD320" s="1020"/>
      <c r="AE320" s="1020"/>
      <c r="AF320" s="1020"/>
      <c r="AG320" s="1020"/>
      <c r="AH320" s="1020"/>
      <c r="AI320" s="1010"/>
      <c r="AJ320" s="1010"/>
      <c r="AK320" s="1010"/>
      <c r="AL320" s="1013"/>
    </row>
    <row r="321" spans="1:38">
      <c r="A321" s="1012"/>
      <c r="B321" s="542">
        <v>252</v>
      </c>
      <c r="C321" s="831"/>
      <c r="D321" s="830"/>
      <c r="E321" s="1012"/>
      <c r="F321" s="1008">
        <f t="shared" si="6"/>
        <v>0</v>
      </c>
      <c r="G321" s="1020"/>
      <c r="H321" s="1020"/>
      <c r="I321" s="1020"/>
      <c r="J321" s="1020"/>
      <c r="K321" s="1020"/>
      <c r="L321" s="1020"/>
      <c r="M321" s="1020"/>
      <c r="N321" s="1020"/>
      <c r="O321" s="1020"/>
      <c r="P321" s="1020"/>
      <c r="Q321" s="1020"/>
      <c r="R321" s="1012"/>
      <c r="S321" s="1013"/>
      <c r="T321" s="1012"/>
      <c r="U321" s="1028">
        <v>252</v>
      </c>
      <c r="V321" s="831"/>
      <c r="W321" s="830"/>
      <c r="X321" s="1012"/>
      <c r="Y321" s="1009">
        <f t="shared" si="7"/>
        <v>0</v>
      </c>
      <c r="Z321" s="1020"/>
      <c r="AA321" s="1020"/>
      <c r="AB321" s="1020"/>
      <c r="AC321" s="1020"/>
      <c r="AD321" s="1020"/>
      <c r="AE321" s="1020"/>
      <c r="AF321" s="1020"/>
      <c r="AG321" s="1020"/>
      <c r="AH321" s="1020"/>
      <c r="AI321" s="1010"/>
      <c r="AJ321" s="1010"/>
      <c r="AK321" s="1010"/>
      <c r="AL321" s="1013"/>
    </row>
    <row r="322" spans="1:38">
      <c r="A322" s="1012"/>
      <c r="B322" s="542">
        <v>253</v>
      </c>
      <c r="C322" s="831"/>
      <c r="D322" s="830"/>
      <c r="E322" s="1012"/>
      <c r="F322" s="1008">
        <f t="shared" si="6"/>
        <v>0</v>
      </c>
      <c r="G322" s="1020"/>
      <c r="H322" s="1020"/>
      <c r="I322" s="1020"/>
      <c r="J322" s="1020"/>
      <c r="K322" s="1020"/>
      <c r="L322" s="1020"/>
      <c r="M322" s="1020"/>
      <c r="N322" s="1020"/>
      <c r="O322" s="1020"/>
      <c r="P322" s="1020"/>
      <c r="Q322" s="1020"/>
      <c r="R322" s="1012"/>
      <c r="S322" s="1013"/>
      <c r="T322" s="1012"/>
      <c r="U322" s="1028">
        <v>253</v>
      </c>
      <c r="V322" s="831"/>
      <c r="W322" s="830"/>
      <c r="X322" s="1012"/>
      <c r="Y322" s="1009">
        <f t="shared" si="7"/>
        <v>0</v>
      </c>
      <c r="Z322" s="1020"/>
      <c r="AA322" s="1020"/>
      <c r="AB322" s="1020"/>
      <c r="AC322" s="1020"/>
      <c r="AD322" s="1020"/>
      <c r="AE322" s="1020"/>
      <c r="AF322" s="1020"/>
      <c r="AG322" s="1020"/>
      <c r="AH322" s="1020"/>
      <c r="AI322" s="1010"/>
      <c r="AJ322" s="1010"/>
      <c r="AK322" s="1010"/>
      <c r="AL322" s="1013"/>
    </row>
    <row r="323" spans="1:38">
      <c r="A323" s="1012"/>
      <c r="B323" s="542">
        <v>254</v>
      </c>
      <c r="C323" s="831"/>
      <c r="D323" s="830"/>
      <c r="E323" s="1012"/>
      <c r="F323" s="1008">
        <f t="shared" si="6"/>
        <v>0</v>
      </c>
      <c r="G323" s="1020"/>
      <c r="H323" s="1020"/>
      <c r="I323" s="1020"/>
      <c r="J323" s="1020"/>
      <c r="K323" s="1020"/>
      <c r="L323" s="1020"/>
      <c r="M323" s="1020"/>
      <c r="N323" s="1020"/>
      <c r="O323" s="1020"/>
      <c r="P323" s="1020"/>
      <c r="Q323" s="1020"/>
      <c r="R323" s="1012"/>
      <c r="S323" s="1013"/>
      <c r="T323" s="1012"/>
      <c r="U323" s="1028">
        <v>254</v>
      </c>
      <c r="V323" s="831"/>
      <c r="W323" s="830"/>
      <c r="X323" s="1012"/>
      <c r="Y323" s="1009">
        <f t="shared" si="7"/>
        <v>0</v>
      </c>
      <c r="Z323" s="1020"/>
      <c r="AA323" s="1020"/>
      <c r="AB323" s="1020"/>
      <c r="AC323" s="1020"/>
      <c r="AD323" s="1020"/>
      <c r="AE323" s="1020"/>
      <c r="AF323" s="1020"/>
      <c r="AG323" s="1020"/>
      <c r="AH323" s="1020"/>
      <c r="AI323" s="1010"/>
      <c r="AJ323" s="1010"/>
      <c r="AK323" s="1010"/>
      <c r="AL323" s="1013"/>
    </row>
    <row r="324" spans="1:38">
      <c r="A324" s="1012"/>
      <c r="B324" s="542">
        <v>255</v>
      </c>
      <c r="C324" s="831"/>
      <c r="D324" s="830"/>
      <c r="E324" s="1012"/>
      <c r="F324" s="1008">
        <f t="shared" si="6"/>
        <v>0</v>
      </c>
      <c r="G324" s="1020"/>
      <c r="H324" s="1020"/>
      <c r="I324" s="1020"/>
      <c r="J324" s="1020"/>
      <c r="K324" s="1020"/>
      <c r="L324" s="1020"/>
      <c r="M324" s="1020"/>
      <c r="N324" s="1020"/>
      <c r="O324" s="1020"/>
      <c r="P324" s="1020"/>
      <c r="Q324" s="1020"/>
      <c r="R324" s="1012"/>
      <c r="S324" s="1013"/>
      <c r="T324" s="1012"/>
      <c r="U324" s="1028">
        <v>255</v>
      </c>
      <c r="V324" s="831"/>
      <c r="W324" s="830"/>
      <c r="X324" s="1012"/>
      <c r="Y324" s="1009">
        <f t="shared" si="7"/>
        <v>0</v>
      </c>
      <c r="Z324" s="1020"/>
      <c r="AA324" s="1020"/>
      <c r="AB324" s="1020"/>
      <c r="AC324" s="1020"/>
      <c r="AD324" s="1020"/>
      <c r="AE324" s="1020"/>
      <c r="AF324" s="1020"/>
      <c r="AG324" s="1020"/>
      <c r="AH324" s="1020"/>
      <c r="AI324" s="1010"/>
      <c r="AJ324" s="1010"/>
      <c r="AK324" s="1010"/>
      <c r="AL324" s="1013"/>
    </row>
    <row r="325" spans="1:38">
      <c r="A325" s="1012"/>
      <c r="B325" s="542">
        <v>256</v>
      </c>
      <c r="C325" s="831"/>
      <c r="D325" s="830"/>
      <c r="E325" s="1012"/>
      <c r="F325" s="1008">
        <f t="shared" si="6"/>
        <v>0</v>
      </c>
      <c r="G325" s="1020"/>
      <c r="H325" s="1020"/>
      <c r="I325" s="1020"/>
      <c r="J325" s="1020"/>
      <c r="K325" s="1020"/>
      <c r="L325" s="1020"/>
      <c r="M325" s="1020"/>
      <c r="N325" s="1020"/>
      <c r="O325" s="1020"/>
      <c r="P325" s="1020"/>
      <c r="Q325" s="1020"/>
      <c r="R325" s="1012"/>
      <c r="S325" s="1013"/>
      <c r="T325" s="1012"/>
      <c r="U325" s="1028">
        <v>256</v>
      </c>
      <c r="V325" s="831"/>
      <c r="W325" s="830"/>
      <c r="X325" s="1012"/>
      <c r="Y325" s="1009">
        <f t="shared" si="7"/>
        <v>0</v>
      </c>
      <c r="Z325" s="1020"/>
      <c r="AA325" s="1020"/>
      <c r="AB325" s="1020"/>
      <c r="AC325" s="1020"/>
      <c r="AD325" s="1020"/>
      <c r="AE325" s="1020"/>
      <c r="AF325" s="1020"/>
      <c r="AG325" s="1020"/>
      <c r="AH325" s="1020"/>
      <c r="AI325" s="1010"/>
      <c r="AJ325" s="1010"/>
      <c r="AK325" s="1010"/>
      <c r="AL325" s="1013"/>
    </row>
    <row r="326" spans="1:38">
      <c r="A326" s="1012"/>
      <c r="B326" s="542">
        <v>257</v>
      </c>
      <c r="C326" s="831"/>
      <c r="D326" s="830"/>
      <c r="E326" s="1012"/>
      <c r="F326" s="1008">
        <f t="shared" si="6"/>
        <v>0</v>
      </c>
      <c r="G326" s="1020"/>
      <c r="H326" s="1020"/>
      <c r="I326" s="1020"/>
      <c r="J326" s="1020"/>
      <c r="K326" s="1020"/>
      <c r="L326" s="1020"/>
      <c r="M326" s="1020"/>
      <c r="N326" s="1020"/>
      <c r="O326" s="1020"/>
      <c r="P326" s="1020"/>
      <c r="Q326" s="1020"/>
      <c r="R326" s="1012"/>
      <c r="S326" s="1013"/>
      <c r="T326" s="1012"/>
      <c r="U326" s="1028">
        <v>257</v>
      </c>
      <c r="V326" s="831"/>
      <c r="W326" s="830"/>
      <c r="X326" s="1012"/>
      <c r="Y326" s="1009">
        <f t="shared" si="7"/>
        <v>0</v>
      </c>
      <c r="Z326" s="1020"/>
      <c r="AA326" s="1020"/>
      <c r="AB326" s="1020"/>
      <c r="AC326" s="1020"/>
      <c r="AD326" s="1020"/>
      <c r="AE326" s="1020"/>
      <c r="AF326" s="1020"/>
      <c r="AG326" s="1020"/>
      <c r="AH326" s="1020"/>
      <c r="AI326" s="1010"/>
      <c r="AJ326" s="1010"/>
      <c r="AK326" s="1010"/>
      <c r="AL326" s="1013"/>
    </row>
    <row r="327" spans="1:38">
      <c r="A327" s="1012"/>
      <c r="B327" s="542">
        <v>258</v>
      </c>
      <c r="C327" s="831"/>
      <c r="D327" s="830"/>
      <c r="E327" s="1012"/>
      <c r="F327" s="1008">
        <f t="shared" si="6"/>
        <v>0</v>
      </c>
      <c r="G327" s="1020"/>
      <c r="H327" s="1020"/>
      <c r="I327" s="1020"/>
      <c r="J327" s="1020"/>
      <c r="K327" s="1020"/>
      <c r="L327" s="1020"/>
      <c r="M327" s="1020"/>
      <c r="N327" s="1020"/>
      <c r="O327" s="1020"/>
      <c r="P327" s="1020"/>
      <c r="Q327" s="1020"/>
      <c r="R327" s="1012"/>
      <c r="S327" s="1013"/>
      <c r="T327" s="1012"/>
      <c r="U327" s="1028">
        <v>258</v>
      </c>
      <c r="V327" s="831"/>
      <c r="W327" s="830"/>
      <c r="X327" s="1012"/>
      <c r="Y327" s="1009">
        <f t="shared" si="7"/>
        <v>0</v>
      </c>
      <c r="Z327" s="1020"/>
      <c r="AA327" s="1020"/>
      <c r="AB327" s="1020"/>
      <c r="AC327" s="1020"/>
      <c r="AD327" s="1020"/>
      <c r="AE327" s="1020"/>
      <c r="AF327" s="1020"/>
      <c r="AG327" s="1020"/>
      <c r="AH327" s="1020"/>
      <c r="AI327" s="1010"/>
      <c r="AJ327" s="1010"/>
      <c r="AK327" s="1010"/>
      <c r="AL327" s="1013"/>
    </row>
    <row r="328" spans="1:38">
      <c r="A328" s="1012"/>
      <c r="B328" s="542">
        <v>259</v>
      </c>
      <c r="C328" s="831"/>
      <c r="D328" s="830"/>
      <c r="E328" s="1012"/>
      <c r="F328" s="1008">
        <f t="shared" ref="F328:F369" si="8">D328-D327</f>
        <v>0</v>
      </c>
      <c r="G328" s="1020"/>
      <c r="H328" s="1020"/>
      <c r="I328" s="1020"/>
      <c r="J328" s="1020"/>
      <c r="K328" s="1020"/>
      <c r="L328" s="1020"/>
      <c r="M328" s="1020"/>
      <c r="N328" s="1020"/>
      <c r="O328" s="1020"/>
      <c r="P328" s="1020"/>
      <c r="Q328" s="1020"/>
      <c r="R328" s="1012"/>
      <c r="S328" s="1013"/>
      <c r="T328" s="1012"/>
      <c r="U328" s="1028">
        <v>259</v>
      </c>
      <c r="V328" s="831"/>
      <c r="W328" s="830"/>
      <c r="X328" s="1012"/>
      <c r="Y328" s="1009">
        <f t="shared" ref="Y328:Y369" si="9">W328-W327</f>
        <v>0</v>
      </c>
      <c r="Z328" s="1020"/>
      <c r="AA328" s="1020"/>
      <c r="AB328" s="1020"/>
      <c r="AC328" s="1020"/>
      <c r="AD328" s="1020"/>
      <c r="AE328" s="1020"/>
      <c r="AF328" s="1020"/>
      <c r="AG328" s="1020"/>
      <c r="AH328" s="1020"/>
      <c r="AI328" s="1010"/>
      <c r="AJ328" s="1010"/>
      <c r="AK328" s="1010"/>
      <c r="AL328" s="1013"/>
    </row>
    <row r="329" spans="1:38">
      <c r="A329" s="1012"/>
      <c r="B329" s="542">
        <v>260</v>
      </c>
      <c r="C329" s="831"/>
      <c r="D329" s="830"/>
      <c r="E329" s="1012"/>
      <c r="F329" s="1008">
        <f t="shared" si="8"/>
        <v>0</v>
      </c>
      <c r="G329" s="1020"/>
      <c r="H329" s="1020"/>
      <c r="I329" s="1020"/>
      <c r="J329" s="1020"/>
      <c r="K329" s="1020"/>
      <c r="L329" s="1020"/>
      <c r="M329" s="1020"/>
      <c r="N329" s="1020"/>
      <c r="O329" s="1020"/>
      <c r="P329" s="1020"/>
      <c r="Q329" s="1020"/>
      <c r="R329" s="1012"/>
      <c r="S329" s="1013"/>
      <c r="T329" s="1012"/>
      <c r="U329" s="1028">
        <v>260</v>
      </c>
      <c r="V329" s="831"/>
      <c r="W329" s="830"/>
      <c r="X329" s="1012"/>
      <c r="Y329" s="1009">
        <f t="shared" si="9"/>
        <v>0</v>
      </c>
      <c r="Z329" s="1020"/>
      <c r="AA329" s="1020"/>
      <c r="AB329" s="1020"/>
      <c r="AC329" s="1020"/>
      <c r="AD329" s="1020"/>
      <c r="AE329" s="1020"/>
      <c r="AF329" s="1020"/>
      <c r="AG329" s="1020"/>
      <c r="AH329" s="1020"/>
      <c r="AI329" s="1010"/>
      <c r="AJ329" s="1010"/>
      <c r="AK329" s="1010"/>
      <c r="AL329" s="1013"/>
    </row>
    <row r="330" spans="1:38">
      <c r="A330" s="1012"/>
      <c r="B330" s="542">
        <v>261</v>
      </c>
      <c r="C330" s="831"/>
      <c r="D330" s="830"/>
      <c r="E330" s="1012"/>
      <c r="F330" s="1008">
        <f t="shared" si="8"/>
        <v>0</v>
      </c>
      <c r="G330" s="1020"/>
      <c r="H330" s="1020"/>
      <c r="I330" s="1020"/>
      <c r="J330" s="1020"/>
      <c r="K330" s="1020"/>
      <c r="L330" s="1020"/>
      <c r="M330" s="1020"/>
      <c r="N330" s="1020"/>
      <c r="O330" s="1020"/>
      <c r="P330" s="1020"/>
      <c r="Q330" s="1020"/>
      <c r="R330" s="1012"/>
      <c r="S330" s="1013"/>
      <c r="T330" s="1012"/>
      <c r="U330" s="1028">
        <v>261</v>
      </c>
      <c r="V330" s="831"/>
      <c r="W330" s="830"/>
      <c r="X330" s="1012"/>
      <c r="Y330" s="1009">
        <f t="shared" si="9"/>
        <v>0</v>
      </c>
      <c r="Z330" s="1020"/>
      <c r="AA330" s="1020"/>
      <c r="AB330" s="1020"/>
      <c r="AC330" s="1020"/>
      <c r="AD330" s="1020"/>
      <c r="AE330" s="1020"/>
      <c r="AF330" s="1020"/>
      <c r="AG330" s="1020"/>
      <c r="AH330" s="1020"/>
      <c r="AI330" s="1010"/>
      <c r="AJ330" s="1010"/>
      <c r="AK330" s="1010"/>
      <c r="AL330" s="1013"/>
    </row>
    <row r="331" spans="1:38">
      <c r="A331" s="1012"/>
      <c r="B331" s="542">
        <v>262</v>
      </c>
      <c r="C331" s="831"/>
      <c r="D331" s="830"/>
      <c r="E331" s="1012"/>
      <c r="F331" s="1008">
        <f t="shared" si="8"/>
        <v>0</v>
      </c>
      <c r="G331" s="1020"/>
      <c r="H331" s="1020"/>
      <c r="I331" s="1020"/>
      <c r="J331" s="1020"/>
      <c r="K331" s="1020"/>
      <c r="L331" s="1020"/>
      <c r="M331" s="1020"/>
      <c r="N331" s="1020"/>
      <c r="O331" s="1020"/>
      <c r="P331" s="1020"/>
      <c r="Q331" s="1020"/>
      <c r="R331" s="1012"/>
      <c r="S331" s="1013"/>
      <c r="T331" s="1012"/>
      <c r="U331" s="1028">
        <v>262</v>
      </c>
      <c r="V331" s="831"/>
      <c r="W331" s="830"/>
      <c r="X331" s="1012"/>
      <c r="Y331" s="1009">
        <f t="shared" si="9"/>
        <v>0</v>
      </c>
      <c r="Z331" s="1020"/>
      <c r="AA331" s="1020"/>
      <c r="AB331" s="1020"/>
      <c r="AC331" s="1020"/>
      <c r="AD331" s="1020"/>
      <c r="AE331" s="1020"/>
      <c r="AF331" s="1020"/>
      <c r="AG331" s="1020"/>
      <c r="AH331" s="1020"/>
      <c r="AI331" s="1010"/>
      <c r="AJ331" s="1010"/>
      <c r="AK331" s="1010"/>
      <c r="AL331" s="1013"/>
    </row>
    <row r="332" spans="1:38">
      <c r="A332" s="1012"/>
      <c r="B332" s="542">
        <v>263</v>
      </c>
      <c r="C332" s="831"/>
      <c r="D332" s="830"/>
      <c r="E332" s="1012"/>
      <c r="F332" s="1008">
        <f t="shared" si="8"/>
        <v>0</v>
      </c>
      <c r="G332" s="1020"/>
      <c r="H332" s="1020"/>
      <c r="I332" s="1020"/>
      <c r="J332" s="1020"/>
      <c r="K332" s="1020"/>
      <c r="L332" s="1020"/>
      <c r="M332" s="1020"/>
      <c r="N332" s="1020"/>
      <c r="O332" s="1020"/>
      <c r="P332" s="1020"/>
      <c r="Q332" s="1020"/>
      <c r="R332" s="1012"/>
      <c r="S332" s="1013"/>
      <c r="T332" s="1012"/>
      <c r="U332" s="1028">
        <v>263</v>
      </c>
      <c r="V332" s="831"/>
      <c r="W332" s="830"/>
      <c r="X332" s="1012"/>
      <c r="Y332" s="1009">
        <f t="shared" si="9"/>
        <v>0</v>
      </c>
      <c r="Z332" s="1020"/>
      <c r="AA332" s="1020"/>
      <c r="AB332" s="1020"/>
      <c r="AC332" s="1020"/>
      <c r="AD332" s="1020"/>
      <c r="AE332" s="1020"/>
      <c r="AF332" s="1020"/>
      <c r="AG332" s="1020"/>
      <c r="AH332" s="1020"/>
      <c r="AI332" s="1010"/>
      <c r="AJ332" s="1010"/>
      <c r="AK332" s="1010"/>
      <c r="AL332" s="1013"/>
    </row>
    <row r="333" spans="1:38">
      <c r="A333" s="1012"/>
      <c r="B333" s="542">
        <v>264</v>
      </c>
      <c r="C333" s="831"/>
      <c r="D333" s="830"/>
      <c r="E333" s="1012"/>
      <c r="F333" s="1008">
        <f t="shared" si="8"/>
        <v>0</v>
      </c>
      <c r="G333" s="1020"/>
      <c r="H333" s="1020"/>
      <c r="I333" s="1020"/>
      <c r="J333" s="1020"/>
      <c r="K333" s="1020"/>
      <c r="L333" s="1020"/>
      <c r="M333" s="1020"/>
      <c r="N333" s="1020"/>
      <c r="O333" s="1020"/>
      <c r="P333" s="1020"/>
      <c r="Q333" s="1020"/>
      <c r="R333" s="1012"/>
      <c r="S333" s="1013"/>
      <c r="T333" s="1012"/>
      <c r="U333" s="1028">
        <v>264</v>
      </c>
      <c r="V333" s="831"/>
      <c r="W333" s="830"/>
      <c r="X333" s="1012"/>
      <c r="Y333" s="1009">
        <f t="shared" si="9"/>
        <v>0</v>
      </c>
      <c r="Z333" s="1020"/>
      <c r="AA333" s="1020"/>
      <c r="AB333" s="1020"/>
      <c r="AC333" s="1020"/>
      <c r="AD333" s="1020"/>
      <c r="AE333" s="1020"/>
      <c r="AF333" s="1020"/>
      <c r="AG333" s="1020"/>
      <c r="AH333" s="1020"/>
      <c r="AI333" s="1010"/>
      <c r="AJ333" s="1010"/>
      <c r="AK333" s="1010"/>
      <c r="AL333" s="1013"/>
    </row>
    <row r="334" spans="1:38">
      <c r="A334" s="1012"/>
      <c r="B334" s="542">
        <v>265</v>
      </c>
      <c r="C334" s="831"/>
      <c r="D334" s="830"/>
      <c r="E334" s="1012"/>
      <c r="F334" s="1008">
        <f t="shared" si="8"/>
        <v>0</v>
      </c>
      <c r="G334" s="1020"/>
      <c r="H334" s="1020"/>
      <c r="I334" s="1020"/>
      <c r="J334" s="1020"/>
      <c r="K334" s="1020"/>
      <c r="L334" s="1020"/>
      <c r="M334" s="1020"/>
      <c r="N334" s="1020"/>
      <c r="O334" s="1020"/>
      <c r="P334" s="1020"/>
      <c r="Q334" s="1020"/>
      <c r="R334" s="1012"/>
      <c r="S334" s="1013"/>
      <c r="T334" s="1012"/>
      <c r="U334" s="1028">
        <v>265</v>
      </c>
      <c r="V334" s="831"/>
      <c r="W334" s="830"/>
      <c r="X334" s="1012"/>
      <c r="Y334" s="1009">
        <f t="shared" si="9"/>
        <v>0</v>
      </c>
      <c r="Z334" s="1020"/>
      <c r="AA334" s="1020"/>
      <c r="AB334" s="1020"/>
      <c r="AC334" s="1020"/>
      <c r="AD334" s="1020"/>
      <c r="AE334" s="1020"/>
      <c r="AF334" s="1020"/>
      <c r="AG334" s="1020"/>
      <c r="AH334" s="1020"/>
      <c r="AI334" s="1010"/>
      <c r="AJ334" s="1010"/>
      <c r="AK334" s="1010"/>
      <c r="AL334" s="1013"/>
    </row>
    <row r="335" spans="1:38">
      <c r="A335" s="1012"/>
      <c r="B335" s="542">
        <v>266</v>
      </c>
      <c r="C335" s="831"/>
      <c r="D335" s="830"/>
      <c r="E335" s="1012"/>
      <c r="F335" s="1008">
        <f t="shared" si="8"/>
        <v>0</v>
      </c>
      <c r="G335" s="1020"/>
      <c r="H335" s="1020"/>
      <c r="I335" s="1020"/>
      <c r="J335" s="1020"/>
      <c r="K335" s="1020"/>
      <c r="L335" s="1020"/>
      <c r="M335" s="1020"/>
      <c r="N335" s="1020"/>
      <c r="O335" s="1020"/>
      <c r="P335" s="1020"/>
      <c r="Q335" s="1020"/>
      <c r="R335" s="1012"/>
      <c r="S335" s="1013"/>
      <c r="T335" s="1012"/>
      <c r="U335" s="1028">
        <v>266</v>
      </c>
      <c r="V335" s="831"/>
      <c r="W335" s="830"/>
      <c r="X335" s="1012"/>
      <c r="Y335" s="1009">
        <f t="shared" si="9"/>
        <v>0</v>
      </c>
      <c r="Z335" s="1020"/>
      <c r="AA335" s="1020"/>
      <c r="AB335" s="1020"/>
      <c r="AC335" s="1020"/>
      <c r="AD335" s="1020"/>
      <c r="AE335" s="1020"/>
      <c r="AF335" s="1020"/>
      <c r="AG335" s="1020"/>
      <c r="AH335" s="1020"/>
      <c r="AI335" s="1010"/>
      <c r="AJ335" s="1010"/>
      <c r="AK335" s="1010"/>
      <c r="AL335" s="1013"/>
    </row>
    <row r="336" spans="1:38">
      <c r="A336" s="1012"/>
      <c r="B336" s="542">
        <v>267</v>
      </c>
      <c r="C336" s="831"/>
      <c r="D336" s="830"/>
      <c r="E336" s="1012"/>
      <c r="F336" s="1008">
        <f t="shared" si="8"/>
        <v>0</v>
      </c>
      <c r="G336" s="1020"/>
      <c r="H336" s="1020"/>
      <c r="I336" s="1020"/>
      <c r="J336" s="1020"/>
      <c r="K336" s="1020"/>
      <c r="L336" s="1020"/>
      <c r="M336" s="1020"/>
      <c r="N336" s="1020"/>
      <c r="O336" s="1020"/>
      <c r="P336" s="1020"/>
      <c r="Q336" s="1020"/>
      <c r="R336" s="1012"/>
      <c r="S336" s="1013"/>
      <c r="T336" s="1012"/>
      <c r="U336" s="1028">
        <v>267</v>
      </c>
      <c r="V336" s="831"/>
      <c r="W336" s="830"/>
      <c r="X336" s="1012"/>
      <c r="Y336" s="1009">
        <f t="shared" si="9"/>
        <v>0</v>
      </c>
      <c r="Z336" s="1020"/>
      <c r="AA336" s="1020"/>
      <c r="AB336" s="1020"/>
      <c r="AC336" s="1020"/>
      <c r="AD336" s="1020"/>
      <c r="AE336" s="1020"/>
      <c r="AF336" s="1020"/>
      <c r="AG336" s="1020"/>
      <c r="AH336" s="1020"/>
      <c r="AI336" s="1010"/>
      <c r="AJ336" s="1010"/>
      <c r="AK336" s="1010"/>
      <c r="AL336" s="1013"/>
    </row>
    <row r="337" spans="1:38">
      <c r="A337" s="1012"/>
      <c r="B337" s="542">
        <v>268</v>
      </c>
      <c r="C337" s="831"/>
      <c r="D337" s="830"/>
      <c r="E337" s="1012"/>
      <c r="F337" s="1008">
        <f t="shared" si="8"/>
        <v>0</v>
      </c>
      <c r="G337" s="1020"/>
      <c r="H337" s="1020"/>
      <c r="I337" s="1020"/>
      <c r="J337" s="1020"/>
      <c r="K337" s="1020"/>
      <c r="L337" s="1020"/>
      <c r="M337" s="1020"/>
      <c r="N337" s="1020"/>
      <c r="O337" s="1020"/>
      <c r="P337" s="1020"/>
      <c r="Q337" s="1020"/>
      <c r="R337" s="1012"/>
      <c r="S337" s="1013"/>
      <c r="T337" s="1012"/>
      <c r="U337" s="1028">
        <v>268</v>
      </c>
      <c r="V337" s="831"/>
      <c r="W337" s="830"/>
      <c r="X337" s="1012"/>
      <c r="Y337" s="1009">
        <f t="shared" si="9"/>
        <v>0</v>
      </c>
      <c r="Z337" s="1020"/>
      <c r="AA337" s="1020"/>
      <c r="AB337" s="1020"/>
      <c r="AC337" s="1020"/>
      <c r="AD337" s="1020"/>
      <c r="AE337" s="1020"/>
      <c r="AF337" s="1020"/>
      <c r="AG337" s="1020"/>
      <c r="AH337" s="1020"/>
      <c r="AI337" s="1010"/>
      <c r="AJ337" s="1010"/>
      <c r="AK337" s="1010"/>
      <c r="AL337" s="1013"/>
    </row>
    <row r="338" spans="1:38">
      <c r="A338" s="1012"/>
      <c r="B338" s="542">
        <v>269</v>
      </c>
      <c r="C338" s="831"/>
      <c r="D338" s="830"/>
      <c r="E338" s="1012"/>
      <c r="F338" s="1008">
        <f t="shared" si="8"/>
        <v>0</v>
      </c>
      <c r="G338" s="1020"/>
      <c r="H338" s="1020"/>
      <c r="I338" s="1020"/>
      <c r="J338" s="1020"/>
      <c r="K338" s="1020"/>
      <c r="L338" s="1020"/>
      <c r="M338" s="1020"/>
      <c r="N338" s="1020"/>
      <c r="O338" s="1020"/>
      <c r="P338" s="1020"/>
      <c r="Q338" s="1020"/>
      <c r="R338" s="1012"/>
      <c r="S338" s="1013"/>
      <c r="T338" s="1012"/>
      <c r="U338" s="1028">
        <v>269</v>
      </c>
      <c r="V338" s="831"/>
      <c r="W338" s="830"/>
      <c r="X338" s="1012"/>
      <c r="Y338" s="1009">
        <f t="shared" si="9"/>
        <v>0</v>
      </c>
      <c r="Z338" s="1020"/>
      <c r="AA338" s="1020"/>
      <c r="AB338" s="1020"/>
      <c r="AC338" s="1020"/>
      <c r="AD338" s="1020"/>
      <c r="AE338" s="1020"/>
      <c r="AF338" s="1020"/>
      <c r="AG338" s="1020"/>
      <c r="AH338" s="1020"/>
      <c r="AI338" s="1010"/>
      <c r="AJ338" s="1010"/>
      <c r="AK338" s="1010"/>
      <c r="AL338" s="1013"/>
    </row>
    <row r="339" spans="1:38">
      <c r="A339" s="1012"/>
      <c r="B339" s="542">
        <v>270</v>
      </c>
      <c r="C339" s="831"/>
      <c r="D339" s="830"/>
      <c r="E339" s="1012"/>
      <c r="F339" s="1008">
        <f t="shared" si="8"/>
        <v>0</v>
      </c>
      <c r="G339" s="1020"/>
      <c r="H339" s="1020"/>
      <c r="I339" s="1020"/>
      <c r="J339" s="1020"/>
      <c r="K339" s="1020"/>
      <c r="L339" s="1020"/>
      <c r="M339" s="1020"/>
      <c r="N339" s="1020"/>
      <c r="O339" s="1020"/>
      <c r="P339" s="1020"/>
      <c r="Q339" s="1020"/>
      <c r="R339" s="1012"/>
      <c r="S339" s="1013"/>
      <c r="T339" s="1012"/>
      <c r="U339" s="1028">
        <v>270</v>
      </c>
      <c r="V339" s="831"/>
      <c r="W339" s="830"/>
      <c r="X339" s="1012"/>
      <c r="Y339" s="1009">
        <f t="shared" si="9"/>
        <v>0</v>
      </c>
      <c r="Z339" s="1020"/>
      <c r="AA339" s="1020"/>
      <c r="AB339" s="1020"/>
      <c r="AC339" s="1020"/>
      <c r="AD339" s="1020"/>
      <c r="AE339" s="1020"/>
      <c r="AF339" s="1020"/>
      <c r="AG339" s="1020"/>
      <c r="AH339" s="1020"/>
      <c r="AI339" s="1010"/>
      <c r="AJ339" s="1010"/>
      <c r="AK339" s="1010"/>
      <c r="AL339" s="1013"/>
    </row>
    <row r="340" spans="1:38">
      <c r="A340" s="1012"/>
      <c r="B340" s="542">
        <v>271</v>
      </c>
      <c r="C340" s="831"/>
      <c r="D340" s="830"/>
      <c r="E340" s="1012"/>
      <c r="F340" s="1008">
        <f t="shared" si="8"/>
        <v>0</v>
      </c>
      <c r="G340" s="1020"/>
      <c r="H340" s="1020"/>
      <c r="I340" s="1020"/>
      <c r="J340" s="1020"/>
      <c r="K340" s="1020"/>
      <c r="L340" s="1020"/>
      <c r="M340" s="1020"/>
      <c r="N340" s="1020"/>
      <c r="O340" s="1020"/>
      <c r="P340" s="1020"/>
      <c r="Q340" s="1020"/>
      <c r="R340" s="1012"/>
      <c r="S340" s="1013"/>
      <c r="T340" s="1012"/>
      <c r="U340" s="1028">
        <v>271</v>
      </c>
      <c r="V340" s="831"/>
      <c r="W340" s="830"/>
      <c r="X340" s="1012"/>
      <c r="Y340" s="1009">
        <f t="shared" si="9"/>
        <v>0</v>
      </c>
      <c r="Z340" s="1020"/>
      <c r="AA340" s="1020"/>
      <c r="AB340" s="1020"/>
      <c r="AC340" s="1020"/>
      <c r="AD340" s="1020"/>
      <c r="AE340" s="1020"/>
      <c r="AF340" s="1020"/>
      <c r="AG340" s="1020"/>
      <c r="AH340" s="1020"/>
      <c r="AI340" s="1010"/>
      <c r="AJ340" s="1010"/>
      <c r="AK340" s="1010"/>
      <c r="AL340" s="1013"/>
    </row>
    <row r="341" spans="1:38">
      <c r="A341" s="1012"/>
      <c r="B341" s="542">
        <v>272</v>
      </c>
      <c r="C341" s="831"/>
      <c r="D341" s="830"/>
      <c r="E341" s="1012"/>
      <c r="F341" s="1008">
        <f t="shared" si="8"/>
        <v>0</v>
      </c>
      <c r="G341" s="1020"/>
      <c r="H341" s="1020"/>
      <c r="I341" s="1020"/>
      <c r="J341" s="1020"/>
      <c r="K341" s="1020"/>
      <c r="L341" s="1020"/>
      <c r="M341" s="1020"/>
      <c r="N341" s="1020"/>
      <c r="O341" s="1020"/>
      <c r="P341" s="1020"/>
      <c r="Q341" s="1020"/>
      <c r="R341" s="1012"/>
      <c r="S341" s="1013"/>
      <c r="T341" s="1012"/>
      <c r="U341" s="1028">
        <v>272</v>
      </c>
      <c r="V341" s="831"/>
      <c r="W341" s="830"/>
      <c r="X341" s="1012"/>
      <c r="Y341" s="1009">
        <f t="shared" si="9"/>
        <v>0</v>
      </c>
      <c r="Z341" s="1020"/>
      <c r="AA341" s="1020"/>
      <c r="AB341" s="1020"/>
      <c r="AC341" s="1020"/>
      <c r="AD341" s="1020"/>
      <c r="AE341" s="1020"/>
      <c r="AF341" s="1020"/>
      <c r="AG341" s="1020"/>
      <c r="AH341" s="1020"/>
      <c r="AI341" s="1010"/>
      <c r="AJ341" s="1010"/>
      <c r="AK341" s="1010"/>
      <c r="AL341" s="1013"/>
    </row>
    <row r="342" spans="1:38">
      <c r="A342" s="1012"/>
      <c r="B342" s="542">
        <v>273</v>
      </c>
      <c r="C342" s="831"/>
      <c r="D342" s="830"/>
      <c r="E342" s="1012"/>
      <c r="F342" s="1008">
        <f t="shared" si="8"/>
        <v>0</v>
      </c>
      <c r="G342" s="1020"/>
      <c r="H342" s="1020"/>
      <c r="I342" s="1020"/>
      <c r="J342" s="1020"/>
      <c r="K342" s="1020"/>
      <c r="L342" s="1020"/>
      <c r="M342" s="1020"/>
      <c r="N342" s="1020"/>
      <c r="O342" s="1020"/>
      <c r="P342" s="1020"/>
      <c r="Q342" s="1020"/>
      <c r="R342" s="1012"/>
      <c r="S342" s="1013"/>
      <c r="T342" s="1012"/>
      <c r="U342" s="1028">
        <v>273</v>
      </c>
      <c r="V342" s="831"/>
      <c r="W342" s="830"/>
      <c r="X342" s="1012"/>
      <c r="Y342" s="1009">
        <f t="shared" si="9"/>
        <v>0</v>
      </c>
      <c r="Z342" s="1020"/>
      <c r="AA342" s="1020"/>
      <c r="AB342" s="1020"/>
      <c r="AC342" s="1020"/>
      <c r="AD342" s="1020"/>
      <c r="AE342" s="1020"/>
      <c r="AF342" s="1020"/>
      <c r="AG342" s="1020"/>
      <c r="AH342" s="1020"/>
      <c r="AI342" s="1010"/>
      <c r="AJ342" s="1010"/>
      <c r="AK342" s="1010"/>
      <c r="AL342" s="1013"/>
    </row>
    <row r="343" spans="1:38">
      <c r="A343" s="1012"/>
      <c r="B343" s="542">
        <v>274</v>
      </c>
      <c r="C343" s="831"/>
      <c r="D343" s="830"/>
      <c r="E343" s="1012"/>
      <c r="F343" s="1008">
        <f t="shared" si="8"/>
        <v>0</v>
      </c>
      <c r="G343" s="1020"/>
      <c r="H343" s="1020"/>
      <c r="I343" s="1020"/>
      <c r="J343" s="1020"/>
      <c r="K343" s="1020"/>
      <c r="L343" s="1020"/>
      <c r="M343" s="1020"/>
      <c r="N343" s="1020"/>
      <c r="O343" s="1020"/>
      <c r="P343" s="1020"/>
      <c r="Q343" s="1020"/>
      <c r="R343" s="1012"/>
      <c r="S343" s="1013"/>
      <c r="T343" s="1012"/>
      <c r="U343" s="1028">
        <v>274</v>
      </c>
      <c r="V343" s="831"/>
      <c r="W343" s="830"/>
      <c r="X343" s="1012"/>
      <c r="Y343" s="1009">
        <f t="shared" si="9"/>
        <v>0</v>
      </c>
      <c r="Z343" s="1020"/>
      <c r="AA343" s="1020"/>
      <c r="AB343" s="1020"/>
      <c r="AC343" s="1020"/>
      <c r="AD343" s="1020"/>
      <c r="AE343" s="1020"/>
      <c r="AF343" s="1020"/>
      <c r="AG343" s="1020"/>
      <c r="AH343" s="1020"/>
      <c r="AI343" s="1010"/>
      <c r="AJ343" s="1010"/>
      <c r="AK343" s="1010"/>
      <c r="AL343" s="1013"/>
    </row>
    <row r="344" spans="1:38">
      <c r="A344" s="1012"/>
      <c r="B344" s="542">
        <v>275</v>
      </c>
      <c r="C344" s="831"/>
      <c r="D344" s="830"/>
      <c r="E344" s="1012"/>
      <c r="F344" s="1008">
        <f t="shared" si="8"/>
        <v>0</v>
      </c>
      <c r="G344" s="1020"/>
      <c r="H344" s="1020"/>
      <c r="I344" s="1020"/>
      <c r="J344" s="1020"/>
      <c r="K344" s="1020"/>
      <c r="L344" s="1020"/>
      <c r="M344" s="1020"/>
      <c r="N344" s="1020"/>
      <c r="O344" s="1020"/>
      <c r="P344" s="1020"/>
      <c r="Q344" s="1020"/>
      <c r="R344" s="1012"/>
      <c r="S344" s="1013"/>
      <c r="T344" s="1012"/>
      <c r="U344" s="1028">
        <v>275</v>
      </c>
      <c r="V344" s="831"/>
      <c r="W344" s="830"/>
      <c r="X344" s="1012"/>
      <c r="Y344" s="1009">
        <f t="shared" si="9"/>
        <v>0</v>
      </c>
      <c r="Z344" s="1020"/>
      <c r="AA344" s="1020"/>
      <c r="AB344" s="1020"/>
      <c r="AC344" s="1020"/>
      <c r="AD344" s="1020"/>
      <c r="AE344" s="1020"/>
      <c r="AF344" s="1020"/>
      <c r="AG344" s="1020"/>
      <c r="AH344" s="1020"/>
      <c r="AI344" s="1010"/>
      <c r="AJ344" s="1010"/>
      <c r="AK344" s="1010"/>
      <c r="AL344" s="1013"/>
    </row>
    <row r="345" spans="1:38">
      <c r="A345" s="1012"/>
      <c r="B345" s="542">
        <v>276</v>
      </c>
      <c r="C345" s="831"/>
      <c r="D345" s="830"/>
      <c r="E345" s="1012"/>
      <c r="F345" s="1008">
        <f t="shared" si="8"/>
        <v>0</v>
      </c>
      <c r="G345" s="1020"/>
      <c r="H345" s="1020"/>
      <c r="I345" s="1020"/>
      <c r="J345" s="1020"/>
      <c r="K345" s="1020"/>
      <c r="L345" s="1020"/>
      <c r="M345" s="1020"/>
      <c r="N345" s="1020"/>
      <c r="O345" s="1020"/>
      <c r="P345" s="1020"/>
      <c r="Q345" s="1020"/>
      <c r="R345" s="1012"/>
      <c r="S345" s="1013"/>
      <c r="T345" s="1012"/>
      <c r="U345" s="1028">
        <v>276</v>
      </c>
      <c r="V345" s="831"/>
      <c r="W345" s="830"/>
      <c r="X345" s="1012"/>
      <c r="Y345" s="1009">
        <f t="shared" si="9"/>
        <v>0</v>
      </c>
      <c r="Z345" s="1020"/>
      <c r="AA345" s="1020"/>
      <c r="AB345" s="1020"/>
      <c r="AC345" s="1020"/>
      <c r="AD345" s="1020"/>
      <c r="AE345" s="1020"/>
      <c r="AF345" s="1020"/>
      <c r="AG345" s="1020"/>
      <c r="AH345" s="1020"/>
      <c r="AI345" s="1010"/>
      <c r="AJ345" s="1010"/>
      <c r="AK345" s="1010"/>
      <c r="AL345" s="1013"/>
    </row>
    <row r="346" spans="1:38">
      <c r="A346" s="1012"/>
      <c r="B346" s="542">
        <v>277</v>
      </c>
      <c r="C346" s="831"/>
      <c r="D346" s="830"/>
      <c r="E346" s="1012"/>
      <c r="F346" s="1008">
        <f t="shared" si="8"/>
        <v>0</v>
      </c>
      <c r="G346" s="1020"/>
      <c r="H346" s="1020"/>
      <c r="I346" s="1020"/>
      <c r="J346" s="1020"/>
      <c r="K346" s="1020"/>
      <c r="L346" s="1020"/>
      <c r="M346" s="1020"/>
      <c r="N346" s="1020"/>
      <c r="O346" s="1020"/>
      <c r="P346" s="1020"/>
      <c r="Q346" s="1020"/>
      <c r="R346" s="1012"/>
      <c r="S346" s="1013"/>
      <c r="T346" s="1012"/>
      <c r="U346" s="1028">
        <v>277</v>
      </c>
      <c r="V346" s="831"/>
      <c r="W346" s="830"/>
      <c r="X346" s="1012"/>
      <c r="Y346" s="1009">
        <f t="shared" si="9"/>
        <v>0</v>
      </c>
      <c r="Z346" s="1020"/>
      <c r="AA346" s="1020"/>
      <c r="AB346" s="1020"/>
      <c r="AC346" s="1020"/>
      <c r="AD346" s="1020"/>
      <c r="AE346" s="1020"/>
      <c r="AF346" s="1020"/>
      <c r="AG346" s="1020"/>
      <c r="AH346" s="1020"/>
      <c r="AI346" s="1010"/>
      <c r="AJ346" s="1010"/>
      <c r="AK346" s="1010"/>
      <c r="AL346" s="1013"/>
    </row>
    <row r="347" spans="1:38">
      <c r="A347" s="1012"/>
      <c r="B347" s="542">
        <v>278</v>
      </c>
      <c r="C347" s="831"/>
      <c r="D347" s="830"/>
      <c r="E347" s="1012"/>
      <c r="F347" s="1008">
        <f t="shared" si="8"/>
        <v>0</v>
      </c>
      <c r="G347" s="1020"/>
      <c r="H347" s="1020"/>
      <c r="I347" s="1020"/>
      <c r="J347" s="1020"/>
      <c r="K347" s="1020"/>
      <c r="L347" s="1020"/>
      <c r="M347" s="1020"/>
      <c r="N347" s="1020"/>
      <c r="O347" s="1020"/>
      <c r="P347" s="1020"/>
      <c r="Q347" s="1020"/>
      <c r="R347" s="1012"/>
      <c r="S347" s="1013"/>
      <c r="T347" s="1012"/>
      <c r="U347" s="1028">
        <v>278</v>
      </c>
      <c r="V347" s="831"/>
      <c r="W347" s="830"/>
      <c r="X347" s="1012"/>
      <c r="Y347" s="1009">
        <f t="shared" si="9"/>
        <v>0</v>
      </c>
      <c r="Z347" s="1020"/>
      <c r="AA347" s="1020"/>
      <c r="AB347" s="1020"/>
      <c r="AC347" s="1020"/>
      <c r="AD347" s="1020"/>
      <c r="AE347" s="1020"/>
      <c r="AF347" s="1020"/>
      <c r="AG347" s="1020"/>
      <c r="AH347" s="1020"/>
      <c r="AI347" s="1010"/>
      <c r="AJ347" s="1010"/>
      <c r="AK347" s="1010"/>
      <c r="AL347" s="1013"/>
    </row>
    <row r="348" spans="1:38">
      <c r="A348" s="1012"/>
      <c r="B348" s="542">
        <v>279</v>
      </c>
      <c r="C348" s="831"/>
      <c r="D348" s="830"/>
      <c r="E348" s="1012"/>
      <c r="F348" s="1008">
        <f t="shared" si="8"/>
        <v>0</v>
      </c>
      <c r="G348" s="1020"/>
      <c r="H348" s="1020"/>
      <c r="I348" s="1020"/>
      <c r="J348" s="1020"/>
      <c r="K348" s="1020"/>
      <c r="L348" s="1020"/>
      <c r="M348" s="1020"/>
      <c r="N348" s="1020"/>
      <c r="O348" s="1020"/>
      <c r="P348" s="1020"/>
      <c r="Q348" s="1020"/>
      <c r="R348" s="1012"/>
      <c r="S348" s="1013"/>
      <c r="T348" s="1012"/>
      <c r="U348" s="1028">
        <v>279</v>
      </c>
      <c r="V348" s="831"/>
      <c r="W348" s="830"/>
      <c r="X348" s="1012"/>
      <c r="Y348" s="1009">
        <f t="shared" si="9"/>
        <v>0</v>
      </c>
      <c r="Z348" s="1020"/>
      <c r="AA348" s="1020"/>
      <c r="AB348" s="1020"/>
      <c r="AC348" s="1020"/>
      <c r="AD348" s="1020"/>
      <c r="AE348" s="1020"/>
      <c r="AF348" s="1020"/>
      <c r="AG348" s="1020"/>
      <c r="AH348" s="1020"/>
      <c r="AI348" s="1010"/>
      <c r="AJ348" s="1010"/>
      <c r="AK348" s="1010"/>
      <c r="AL348" s="1013"/>
    </row>
    <row r="349" spans="1:38">
      <c r="A349" s="1012"/>
      <c r="B349" s="542">
        <v>280</v>
      </c>
      <c r="C349" s="831"/>
      <c r="D349" s="830"/>
      <c r="E349" s="1012"/>
      <c r="F349" s="1008">
        <f t="shared" si="8"/>
        <v>0</v>
      </c>
      <c r="G349" s="1020"/>
      <c r="H349" s="1020"/>
      <c r="I349" s="1020"/>
      <c r="J349" s="1020"/>
      <c r="K349" s="1020"/>
      <c r="L349" s="1020"/>
      <c r="M349" s="1020"/>
      <c r="N349" s="1020"/>
      <c r="O349" s="1020"/>
      <c r="P349" s="1020"/>
      <c r="Q349" s="1020"/>
      <c r="R349" s="1012"/>
      <c r="S349" s="1013"/>
      <c r="T349" s="1012"/>
      <c r="U349" s="1028">
        <v>280</v>
      </c>
      <c r="V349" s="831"/>
      <c r="W349" s="830"/>
      <c r="X349" s="1012"/>
      <c r="Y349" s="1009">
        <f t="shared" si="9"/>
        <v>0</v>
      </c>
      <c r="Z349" s="1020"/>
      <c r="AA349" s="1020"/>
      <c r="AB349" s="1020"/>
      <c r="AC349" s="1020"/>
      <c r="AD349" s="1020"/>
      <c r="AE349" s="1020"/>
      <c r="AF349" s="1020"/>
      <c r="AG349" s="1020"/>
      <c r="AH349" s="1020"/>
      <c r="AI349" s="1010"/>
      <c r="AJ349" s="1010"/>
      <c r="AK349" s="1010"/>
      <c r="AL349" s="1013"/>
    </row>
    <row r="350" spans="1:38">
      <c r="A350" s="1012"/>
      <c r="B350" s="542">
        <v>281</v>
      </c>
      <c r="C350" s="831"/>
      <c r="D350" s="830"/>
      <c r="E350" s="1012"/>
      <c r="F350" s="1008">
        <f t="shared" si="8"/>
        <v>0</v>
      </c>
      <c r="G350" s="1020"/>
      <c r="H350" s="1020"/>
      <c r="I350" s="1020"/>
      <c r="J350" s="1020"/>
      <c r="K350" s="1020"/>
      <c r="L350" s="1020"/>
      <c r="M350" s="1020"/>
      <c r="N350" s="1020"/>
      <c r="O350" s="1020"/>
      <c r="P350" s="1020"/>
      <c r="Q350" s="1020"/>
      <c r="R350" s="1012"/>
      <c r="S350" s="1013"/>
      <c r="T350" s="1012"/>
      <c r="U350" s="1028">
        <v>281</v>
      </c>
      <c r="V350" s="831"/>
      <c r="W350" s="830"/>
      <c r="X350" s="1012"/>
      <c r="Y350" s="1009">
        <f t="shared" si="9"/>
        <v>0</v>
      </c>
      <c r="Z350" s="1020"/>
      <c r="AA350" s="1020"/>
      <c r="AB350" s="1020"/>
      <c r="AC350" s="1020"/>
      <c r="AD350" s="1020"/>
      <c r="AE350" s="1020"/>
      <c r="AF350" s="1020"/>
      <c r="AG350" s="1020"/>
      <c r="AH350" s="1020"/>
      <c r="AI350" s="1010"/>
      <c r="AJ350" s="1010"/>
      <c r="AK350" s="1010"/>
      <c r="AL350" s="1013"/>
    </row>
    <row r="351" spans="1:38">
      <c r="A351" s="1012"/>
      <c r="B351" s="542">
        <v>282</v>
      </c>
      <c r="C351" s="831"/>
      <c r="D351" s="830"/>
      <c r="E351" s="1012"/>
      <c r="F351" s="1008">
        <f t="shared" si="8"/>
        <v>0</v>
      </c>
      <c r="G351" s="1020"/>
      <c r="H351" s="1020"/>
      <c r="I351" s="1020"/>
      <c r="J351" s="1020"/>
      <c r="K351" s="1020"/>
      <c r="L351" s="1020"/>
      <c r="M351" s="1020"/>
      <c r="N351" s="1020"/>
      <c r="O351" s="1020"/>
      <c r="P351" s="1020"/>
      <c r="Q351" s="1020"/>
      <c r="R351" s="1012"/>
      <c r="S351" s="1013"/>
      <c r="T351" s="1012"/>
      <c r="U351" s="1028">
        <v>282</v>
      </c>
      <c r="V351" s="831"/>
      <c r="W351" s="830"/>
      <c r="X351" s="1012"/>
      <c r="Y351" s="1009">
        <f t="shared" si="9"/>
        <v>0</v>
      </c>
      <c r="Z351" s="1020"/>
      <c r="AA351" s="1020"/>
      <c r="AB351" s="1020"/>
      <c r="AC351" s="1020"/>
      <c r="AD351" s="1020"/>
      <c r="AE351" s="1020"/>
      <c r="AF351" s="1020"/>
      <c r="AG351" s="1020"/>
      <c r="AH351" s="1020"/>
      <c r="AI351" s="1010"/>
      <c r="AJ351" s="1010"/>
      <c r="AK351" s="1010"/>
      <c r="AL351" s="1013"/>
    </row>
    <row r="352" spans="1:38">
      <c r="A352" s="1012"/>
      <c r="B352" s="542">
        <v>283</v>
      </c>
      <c r="C352" s="831"/>
      <c r="D352" s="830"/>
      <c r="E352" s="1012"/>
      <c r="F352" s="1008">
        <f t="shared" si="8"/>
        <v>0</v>
      </c>
      <c r="G352" s="1020"/>
      <c r="H352" s="1020"/>
      <c r="I352" s="1020"/>
      <c r="J352" s="1020"/>
      <c r="K352" s="1020"/>
      <c r="L352" s="1020"/>
      <c r="M352" s="1020"/>
      <c r="N352" s="1020"/>
      <c r="O352" s="1020"/>
      <c r="P352" s="1020"/>
      <c r="Q352" s="1020"/>
      <c r="R352" s="1012"/>
      <c r="S352" s="1013"/>
      <c r="T352" s="1012"/>
      <c r="U352" s="1028">
        <v>283</v>
      </c>
      <c r="V352" s="831"/>
      <c r="W352" s="830"/>
      <c r="X352" s="1012"/>
      <c r="Y352" s="1009">
        <f t="shared" si="9"/>
        <v>0</v>
      </c>
      <c r="Z352" s="1020"/>
      <c r="AA352" s="1020"/>
      <c r="AB352" s="1020"/>
      <c r="AC352" s="1020"/>
      <c r="AD352" s="1020"/>
      <c r="AE352" s="1020"/>
      <c r="AF352" s="1020"/>
      <c r="AG352" s="1020"/>
      <c r="AH352" s="1020"/>
      <c r="AI352" s="1010"/>
      <c r="AJ352" s="1010"/>
      <c r="AK352" s="1010"/>
      <c r="AL352" s="1013"/>
    </row>
    <row r="353" spans="1:38">
      <c r="A353" s="1012"/>
      <c r="B353" s="542">
        <v>284</v>
      </c>
      <c r="C353" s="831"/>
      <c r="D353" s="830"/>
      <c r="E353" s="1012"/>
      <c r="F353" s="1008">
        <f t="shared" si="8"/>
        <v>0</v>
      </c>
      <c r="G353" s="1020"/>
      <c r="H353" s="1020"/>
      <c r="I353" s="1020"/>
      <c r="J353" s="1020"/>
      <c r="K353" s="1020"/>
      <c r="L353" s="1020"/>
      <c r="M353" s="1020"/>
      <c r="N353" s="1020"/>
      <c r="O353" s="1020"/>
      <c r="P353" s="1020"/>
      <c r="Q353" s="1020"/>
      <c r="R353" s="1012"/>
      <c r="S353" s="1013"/>
      <c r="T353" s="1012"/>
      <c r="U353" s="1028">
        <v>284</v>
      </c>
      <c r="V353" s="831"/>
      <c r="W353" s="830"/>
      <c r="X353" s="1012"/>
      <c r="Y353" s="1009">
        <f t="shared" si="9"/>
        <v>0</v>
      </c>
      <c r="Z353" s="1020"/>
      <c r="AA353" s="1020"/>
      <c r="AB353" s="1020"/>
      <c r="AC353" s="1020"/>
      <c r="AD353" s="1020"/>
      <c r="AE353" s="1020"/>
      <c r="AF353" s="1020"/>
      <c r="AG353" s="1020"/>
      <c r="AH353" s="1020"/>
      <c r="AI353" s="1010"/>
      <c r="AJ353" s="1010"/>
      <c r="AK353" s="1010"/>
      <c r="AL353" s="1013"/>
    </row>
    <row r="354" spans="1:38">
      <c r="A354" s="1012"/>
      <c r="B354" s="542">
        <v>285</v>
      </c>
      <c r="C354" s="831"/>
      <c r="D354" s="830"/>
      <c r="E354" s="1012"/>
      <c r="F354" s="1008">
        <f t="shared" si="8"/>
        <v>0</v>
      </c>
      <c r="G354" s="1020"/>
      <c r="H354" s="1020"/>
      <c r="I354" s="1020"/>
      <c r="J354" s="1020"/>
      <c r="K354" s="1020"/>
      <c r="L354" s="1020"/>
      <c r="M354" s="1020"/>
      <c r="N354" s="1020"/>
      <c r="O354" s="1020"/>
      <c r="P354" s="1020"/>
      <c r="Q354" s="1020"/>
      <c r="R354" s="1012"/>
      <c r="S354" s="1013"/>
      <c r="T354" s="1012"/>
      <c r="U354" s="1028">
        <v>285</v>
      </c>
      <c r="V354" s="831"/>
      <c r="W354" s="830"/>
      <c r="X354" s="1012"/>
      <c r="Y354" s="1009">
        <f t="shared" si="9"/>
        <v>0</v>
      </c>
      <c r="Z354" s="1020"/>
      <c r="AA354" s="1020"/>
      <c r="AB354" s="1020"/>
      <c r="AC354" s="1020"/>
      <c r="AD354" s="1020"/>
      <c r="AE354" s="1020"/>
      <c r="AF354" s="1020"/>
      <c r="AG354" s="1020"/>
      <c r="AH354" s="1020"/>
      <c r="AI354" s="1010"/>
      <c r="AJ354" s="1010"/>
      <c r="AK354" s="1010"/>
      <c r="AL354" s="1013"/>
    </row>
    <row r="355" spans="1:38">
      <c r="A355" s="1012"/>
      <c r="B355" s="542">
        <v>286</v>
      </c>
      <c r="C355" s="831"/>
      <c r="D355" s="830"/>
      <c r="E355" s="1012"/>
      <c r="F355" s="1008">
        <f t="shared" si="8"/>
        <v>0</v>
      </c>
      <c r="G355" s="1020"/>
      <c r="H355" s="1020"/>
      <c r="I355" s="1020"/>
      <c r="J355" s="1020"/>
      <c r="K355" s="1020"/>
      <c r="L355" s="1020"/>
      <c r="M355" s="1020"/>
      <c r="N355" s="1020"/>
      <c r="O355" s="1020"/>
      <c r="P355" s="1020"/>
      <c r="Q355" s="1020"/>
      <c r="R355" s="1012"/>
      <c r="S355" s="1013"/>
      <c r="T355" s="1012"/>
      <c r="U355" s="1028">
        <v>286</v>
      </c>
      <c r="V355" s="831"/>
      <c r="W355" s="830"/>
      <c r="X355" s="1012"/>
      <c r="Y355" s="1009">
        <f t="shared" si="9"/>
        <v>0</v>
      </c>
      <c r="Z355" s="1020"/>
      <c r="AA355" s="1020"/>
      <c r="AB355" s="1020"/>
      <c r="AC355" s="1020"/>
      <c r="AD355" s="1020"/>
      <c r="AE355" s="1020"/>
      <c r="AF355" s="1020"/>
      <c r="AG355" s="1020"/>
      <c r="AH355" s="1020"/>
      <c r="AI355" s="1010"/>
      <c r="AJ355" s="1010"/>
      <c r="AK355" s="1010"/>
      <c r="AL355" s="1013"/>
    </row>
    <row r="356" spans="1:38">
      <c r="A356" s="1012"/>
      <c r="B356" s="542">
        <v>287</v>
      </c>
      <c r="C356" s="831"/>
      <c r="D356" s="830"/>
      <c r="E356" s="1012"/>
      <c r="F356" s="1008">
        <f t="shared" si="8"/>
        <v>0</v>
      </c>
      <c r="G356" s="1020"/>
      <c r="H356" s="1020"/>
      <c r="I356" s="1020"/>
      <c r="J356" s="1020"/>
      <c r="K356" s="1020"/>
      <c r="L356" s="1020"/>
      <c r="M356" s="1020"/>
      <c r="N356" s="1020"/>
      <c r="O356" s="1020"/>
      <c r="P356" s="1020"/>
      <c r="Q356" s="1020"/>
      <c r="R356" s="1012"/>
      <c r="S356" s="1013"/>
      <c r="T356" s="1012"/>
      <c r="U356" s="1028">
        <v>287</v>
      </c>
      <c r="V356" s="831"/>
      <c r="W356" s="830"/>
      <c r="X356" s="1012"/>
      <c r="Y356" s="1009">
        <f t="shared" si="9"/>
        <v>0</v>
      </c>
      <c r="Z356" s="1020"/>
      <c r="AA356" s="1020"/>
      <c r="AB356" s="1020"/>
      <c r="AC356" s="1020"/>
      <c r="AD356" s="1020"/>
      <c r="AE356" s="1020"/>
      <c r="AF356" s="1020"/>
      <c r="AG356" s="1020"/>
      <c r="AH356" s="1020"/>
      <c r="AI356" s="1010"/>
      <c r="AJ356" s="1010"/>
      <c r="AK356" s="1010"/>
      <c r="AL356" s="1013"/>
    </row>
    <row r="357" spans="1:38">
      <c r="A357" s="1012"/>
      <c r="B357" s="542">
        <v>288</v>
      </c>
      <c r="C357" s="831"/>
      <c r="D357" s="830"/>
      <c r="E357" s="1012"/>
      <c r="F357" s="1008">
        <f t="shared" si="8"/>
        <v>0</v>
      </c>
      <c r="G357" s="1020"/>
      <c r="H357" s="1020"/>
      <c r="I357" s="1020"/>
      <c r="J357" s="1020"/>
      <c r="K357" s="1020"/>
      <c r="L357" s="1020"/>
      <c r="M357" s="1020"/>
      <c r="N357" s="1020"/>
      <c r="O357" s="1020"/>
      <c r="P357" s="1020"/>
      <c r="Q357" s="1020"/>
      <c r="R357" s="1012"/>
      <c r="S357" s="1013"/>
      <c r="T357" s="1012"/>
      <c r="U357" s="1028">
        <v>288</v>
      </c>
      <c r="V357" s="831"/>
      <c r="W357" s="830"/>
      <c r="X357" s="1012"/>
      <c r="Y357" s="1009">
        <f t="shared" si="9"/>
        <v>0</v>
      </c>
      <c r="Z357" s="1020"/>
      <c r="AA357" s="1020"/>
      <c r="AB357" s="1020"/>
      <c r="AC357" s="1020"/>
      <c r="AD357" s="1020"/>
      <c r="AE357" s="1020"/>
      <c r="AF357" s="1020"/>
      <c r="AG357" s="1020"/>
      <c r="AH357" s="1020"/>
      <c r="AI357" s="1010"/>
      <c r="AJ357" s="1010"/>
      <c r="AK357" s="1010"/>
      <c r="AL357" s="1013"/>
    </row>
    <row r="358" spans="1:38">
      <c r="A358" s="1012"/>
      <c r="B358" s="542">
        <v>289</v>
      </c>
      <c r="C358" s="831"/>
      <c r="D358" s="830"/>
      <c r="E358" s="1012"/>
      <c r="F358" s="1008">
        <f t="shared" si="8"/>
        <v>0</v>
      </c>
      <c r="G358" s="1020"/>
      <c r="H358" s="1020"/>
      <c r="I358" s="1020"/>
      <c r="J358" s="1020"/>
      <c r="K358" s="1020"/>
      <c r="L358" s="1020"/>
      <c r="M358" s="1020"/>
      <c r="N358" s="1020"/>
      <c r="O358" s="1020"/>
      <c r="P358" s="1020"/>
      <c r="Q358" s="1020"/>
      <c r="R358" s="1012"/>
      <c r="S358" s="1013"/>
      <c r="T358" s="1012"/>
      <c r="U358" s="1028">
        <v>289</v>
      </c>
      <c r="V358" s="831"/>
      <c r="W358" s="830"/>
      <c r="X358" s="1012"/>
      <c r="Y358" s="1009">
        <f t="shared" si="9"/>
        <v>0</v>
      </c>
      <c r="Z358" s="1020"/>
      <c r="AA358" s="1020"/>
      <c r="AB358" s="1020"/>
      <c r="AC358" s="1020"/>
      <c r="AD358" s="1020"/>
      <c r="AE358" s="1020"/>
      <c r="AF358" s="1020"/>
      <c r="AG358" s="1020"/>
      <c r="AH358" s="1020"/>
      <c r="AI358" s="1010"/>
      <c r="AJ358" s="1010"/>
      <c r="AK358" s="1010"/>
      <c r="AL358" s="1013"/>
    </row>
    <row r="359" spans="1:38">
      <c r="A359" s="1012"/>
      <c r="B359" s="542">
        <v>290</v>
      </c>
      <c r="C359" s="831"/>
      <c r="D359" s="830"/>
      <c r="E359" s="1012"/>
      <c r="F359" s="1008">
        <f>D359-D358</f>
        <v>0</v>
      </c>
      <c r="G359" s="1020"/>
      <c r="H359" s="1020"/>
      <c r="I359" s="1020"/>
      <c r="J359" s="1020"/>
      <c r="K359" s="1020"/>
      <c r="L359" s="1020"/>
      <c r="M359" s="1020"/>
      <c r="N359" s="1020"/>
      <c r="O359" s="1020"/>
      <c r="P359" s="1020"/>
      <c r="Q359" s="1020"/>
      <c r="R359" s="1012"/>
      <c r="S359" s="1013"/>
      <c r="T359" s="1012"/>
      <c r="U359" s="1028">
        <v>290</v>
      </c>
      <c r="V359" s="831"/>
      <c r="W359" s="830"/>
      <c r="X359" s="1012"/>
      <c r="Y359" s="1009">
        <f t="shared" si="9"/>
        <v>0</v>
      </c>
      <c r="Z359" s="1020"/>
      <c r="AA359" s="1020"/>
      <c r="AB359" s="1020"/>
      <c r="AC359" s="1020"/>
      <c r="AD359" s="1020"/>
      <c r="AE359" s="1020"/>
      <c r="AF359" s="1020"/>
      <c r="AG359" s="1020"/>
      <c r="AH359" s="1020"/>
      <c r="AI359" s="1010"/>
      <c r="AJ359" s="1010"/>
      <c r="AK359" s="1010"/>
      <c r="AL359" s="1013"/>
    </row>
    <row r="360" spans="1:38">
      <c r="A360" s="1012"/>
      <c r="B360" s="542">
        <v>291</v>
      </c>
      <c r="C360" s="831"/>
      <c r="D360" s="830"/>
      <c r="E360" s="1012"/>
      <c r="F360" s="1008">
        <f>D360-D359</f>
        <v>0</v>
      </c>
      <c r="G360" s="1020"/>
      <c r="H360" s="1020"/>
      <c r="I360" s="1020"/>
      <c r="J360" s="1020"/>
      <c r="K360" s="1020"/>
      <c r="L360" s="1020"/>
      <c r="M360" s="1020"/>
      <c r="N360" s="1020"/>
      <c r="O360" s="1020"/>
      <c r="P360" s="1020"/>
      <c r="Q360" s="1020"/>
      <c r="R360" s="1012"/>
      <c r="S360" s="1013"/>
      <c r="T360" s="1012"/>
      <c r="U360" s="1028">
        <v>291</v>
      </c>
      <c r="V360" s="831"/>
      <c r="W360" s="830"/>
      <c r="X360" s="1012"/>
      <c r="Y360" s="1009">
        <f t="shared" si="9"/>
        <v>0</v>
      </c>
      <c r="Z360" s="1020"/>
      <c r="AA360" s="1020"/>
      <c r="AB360" s="1020"/>
      <c r="AC360" s="1020"/>
      <c r="AD360" s="1020"/>
      <c r="AE360" s="1020"/>
      <c r="AF360" s="1020"/>
      <c r="AG360" s="1020"/>
      <c r="AH360" s="1020"/>
      <c r="AI360" s="1010"/>
      <c r="AJ360" s="1010"/>
      <c r="AK360" s="1010"/>
      <c r="AL360" s="1013"/>
    </row>
    <row r="361" spans="1:38">
      <c r="A361" s="1012"/>
      <c r="B361" s="542">
        <v>292</v>
      </c>
      <c r="C361" s="831"/>
      <c r="D361" s="830"/>
      <c r="E361" s="1012"/>
      <c r="F361" s="1008">
        <f t="shared" si="8"/>
        <v>0</v>
      </c>
      <c r="G361" s="1020"/>
      <c r="H361" s="1020"/>
      <c r="I361" s="1020"/>
      <c r="J361" s="1020"/>
      <c r="K361" s="1020"/>
      <c r="L361" s="1020"/>
      <c r="M361" s="1020"/>
      <c r="N361" s="1020"/>
      <c r="O361" s="1020"/>
      <c r="P361" s="1020"/>
      <c r="Q361" s="1020"/>
      <c r="R361" s="1012"/>
      <c r="S361" s="1013"/>
      <c r="T361" s="1012"/>
      <c r="U361" s="1028">
        <v>292</v>
      </c>
      <c r="V361" s="831"/>
      <c r="W361" s="830"/>
      <c r="X361" s="1012"/>
      <c r="Y361" s="1009">
        <f t="shared" si="9"/>
        <v>0</v>
      </c>
      <c r="Z361" s="1020"/>
      <c r="AA361" s="1020"/>
      <c r="AB361" s="1020"/>
      <c r="AC361" s="1020"/>
      <c r="AD361" s="1020"/>
      <c r="AE361" s="1020"/>
      <c r="AF361" s="1020"/>
      <c r="AG361" s="1020"/>
      <c r="AH361" s="1020"/>
      <c r="AI361" s="1010"/>
      <c r="AJ361" s="1010"/>
      <c r="AK361" s="1010"/>
      <c r="AL361" s="1013"/>
    </row>
    <row r="362" spans="1:38">
      <c r="A362" s="1012"/>
      <c r="B362" s="542">
        <v>293</v>
      </c>
      <c r="C362" s="831"/>
      <c r="D362" s="830"/>
      <c r="E362" s="1012"/>
      <c r="F362" s="1008">
        <f t="shared" si="8"/>
        <v>0</v>
      </c>
      <c r="G362" s="1020"/>
      <c r="H362" s="1020"/>
      <c r="I362" s="1020"/>
      <c r="J362" s="1020"/>
      <c r="K362" s="1020"/>
      <c r="L362" s="1020"/>
      <c r="M362" s="1020"/>
      <c r="N362" s="1020"/>
      <c r="O362" s="1020"/>
      <c r="P362" s="1020"/>
      <c r="Q362" s="1020"/>
      <c r="R362" s="1012"/>
      <c r="S362" s="1013"/>
      <c r="T362" s="1012"/>
      <c r="U362" s="1028">
        <v>293</v>
      </c>
      <c r="V362" s="831"/>
      <c r="W362" s="830"/>
      <c r="X362" s="1012"/>
      <c r="Y362" s="1009">
        <f t="shared" si="9"/>
        <v>0</v>
      </c>
      <c r="Z362" s="1020"/>
      <c r="AA362" s="1020"/>
      <c r="AB362" s="1020"/>
      <c r="AC362" s="1020"/>
      <c r="AD362" s="1020"/>
      <c r="AE362" s="1020"/>
      <c r="AF362" s="1020"/>
      <c r="AG362" s="1020"/>
      <c r="AH362" s="1020"/>
      <c r="AI362" s="1010"/>
      <c r="AJ362" s="1010"/>
      <c r="AK362" s="1010"/>
      <c r="AL362" s="1013"/>
    </row>
    <row r="363" spans="1:38">
      <c r="A363" s="1012"/>
      <c r="B363" s="542">
        <v>294</v>
      </c>
      <c r="C363" s="831"/>
      <c r="D363" s="830"/>
      <c r="E363" s="1012"/>
      <c r="F363" s="1008">
        <f t="shared" si="8"/>
        <v>0</v>
      </c>
      <c r="G363" s="1020"/>
      <c r="H363" s="1020"/>
      <c r="I363" s="1020"/>
      <c r="J363" s="1020"/>
      <c r="K363" s="1020"/>
      <c r="L363" s="1020"/>
      <c r="M363" s="1020"/>
      <c r="N363" s="1020"/>
      <c r="O363" s="1020"/>
      <c r="P363" s="1020"/>
      <c r="Q363" s="1020"/>
      <c r="R363" s="1012"/>
      <c r="S363" s="1013"/>
      <c r="T363" s="1012"/>
      <c r="U363" s="1028">
        <v>294</v>
      </c>
      <c r="V363" s="831"/>
      <c r="W363" s="830"/>
      <c r="X363" s="1012"/>
      <c r="Y363" s="1009">
        <f t="shared" si="9"/>
        <v>0</v>
      </c>
      <c r="Z363" s="1020"/>
      <c r="AA363" s="1020"/>
      <c r="AB363" s="1020"/>
      <c r="AC363" s="1020"/>
      <c r="AD363" s="1020"/>
      <c r="AE363" s="1020"/>
      <c r="AF363" s="1020"/>
      <c r="AG363" s="1020"/>
      <c r="AH363" s="1020"/>
      <c r="AI363" s="1010"/>
      <c r="AJ363" s="1010"/>
      <c r="AK363" s="1010"/>
      <c r="AL363" s="1013"/>
    </row>
    <row r="364" spans="1:38">
      <c r="A364" s="1012"/>
      <c r="B364" s="542">
        <v>295</v>
      </c>
      <c r="C364" s="831"/>
      <c r="D364" s="830"/>
      <c r="E364" s="1012"/>
      <c r="F364" s="1008">
        <f t="shared" si="8"/>
        <v>0</v>
      </c>
      <c r="G364" s="1020"/>
      <c r="H364" s="1020"/>
      <c r="I364" s="1020"/>
      <c r="J364" s="1020"/>
      <c r="K364" s="1020"/>
      <c r="L364" s="1020"/>
      <c r="M364" s="1020"/>
      <c r="N364" s="1020"/>
      <c r="O364" s="1020"/>
      <c r="P364" s="1020"/>
      <c r="Q364" s="1020"/>
      <c r="R364" s="1012"/>
      <c r="S364" s="1013"/>
      <c r="T364" s="1012"/>
      <c r="U364" s="1028">
        <v>295</v>
      </c>
      <c r="V364" s="831"/>
      <c r="W364" s="830"/>
      <c r="X364" s="1012"/>
      <c r="Y364" s="1009">
        <f t="shared" si="9"/>
        <v>0</v>
      </c>
      <c r="Z364" s="1020"/>
      <c r="AA364" s="1020"/>
      <c r="AB364" s="1020"/>
      <c r="AC364" s="1020"/>
      <c r="AD364" s="1020"/>
      <c r="AE364" s="1020"/>
      <c r="AF364" s="1020"/>
      <c r="AG364" s="1020"/>
      <c r="AH364" s="1020"/>
      <c r="AI364" s="1010"/>
      <c r="AJ364" s="1010"/>
      <c r="AK364" s="1010"/>
      <c r="AL364" s="1013"/>
    </row>
    <row r="365" spans="1:38">
      <c r="A365" s="1012"/>
      <c r="B365" s="542">
        <v>296</v>
      </c>
      <c r="C365" s="831"/>
      <c r="D365" s="830"/>
      <c r="E365" s="1012"/>
      <c r="F365" s="1008">
        <f t="shared" si="8"/>
        <v>0</v>
      </c>
      <c r="G365" s="1020"/>
      <c r="H365" s="1020"/>
      <c r="I365" s="1020"/>
      <c r="J365" s="1020"/>
      <c r="K365" s="1020"/>
      <c r="L365" s="1020"/>
      <c r="M365" s="1020"/>
      <c r="N365" s="1020"/>
      <c r="O365" s="1020"/>
      <c r="P365" s="1020"/>
      <c r="Q365" s="1020"/>
      <c r="R365" s="1012"/>
      <c r="S365" s="1013"/>
      <c r="T365" s="1012"/>
      <c r="U365" s="1028">
        <v>296</v>
      </c>
      <c r="V365" s="831"/>
      <c r="W365" s="830"/>
      <c r="X365" s="1012"/>
      <c r="Y365" s="1009">
        <f t="shared" si="9"/>
        <v>0</v>
      </c>
      <c r="Z365" s="1020"/>
      <c r="AA365" s="1020"/>
      <c r="AB365" s="1020"/>
      <c r="AC365" s="1020"/>
      <c r="AD365" s="1020"/>
      <c r="AE365" s="1020"/>
      <c r="AF365" s="1020"/>
      <c r="AG365" s="1020"/>
      <c r="AH365" s="1020"/>
      <c r="AI365" s="1010"/>
      <c r="AJ365" s="1010"/>
      <c r="AK365" s="1010"/>
      <c r="AL365" s="1013"/>
    </row>
    <row r="366" spans="1:38">
      <c r="A366" s="1012"/>
      <c r="B366" s="542">
        <v>297</v>
      </c>
      <c r="C366" s="831"/>
      <c r="D366" s="830"/>
      <c r="E366" s="1012"/>
      <c r="F366" s="1008">
        <f t="shared" si="8"/>
        <v>0</v>
      </c>
      <c r="G366" s="1020"/>
      <c r="H366" s="1020"/>
      <c r="I366" s="1020"/>
      <c r="J366" s="1020"/>
      <c r="K366" s="1020"/>
      <c r="L366" s="1020"/>
      <c r="M366" s="1020"/>
      <c r="N366" s="1020"/>
      <c r="O366" s="1020"/>
      <c r="P366" s="1020"/>
      <c r="Q366" s="1020"/>
      <c r="R366" s="1012"/>
      <c r="S366" s="1013"/>
      <c r="T366" s="1012"/>
      <c r="U366" s="1028">
        <v>297</v>
      </c>
      <c r="V366" s="831"/>
      <c r="W366" s="830"/>
      <c r="X366" s="1012"/>
      <c r="Y366" s="1009">
        <f t="shared" si="9"/>
        <v>0</v>
      </c>
      <c r="Z366" s="1020"/>
      <c r="AA366" s="1020"/>
      <c r="AB366" s="1020"/>
      <c r="AC366" s="1020"/>
      <c r="AD366" s="1020"/>
      <c r="AE366" s="1020"/>
      <c r="AF366" s="1020"/>
      <c r="AG366" s="1020"/>
      <c r="AH366" s="1020"/>
      <c r="AI366" s="1010"/>
      <c r="AJ366" s="1010"/>
      <c r="AK366" s="1010"/>
      <c r="AL366" s="1013"/>
    </row>
    <row r="367" spans="1:38">
      <c r="A367" s="1012"/>
      <c r="B367" s="542">
        <v>298</v>
      </c>
      <c r="C367" s="831"/>
      <c r="D367" s="830"/>
      <c r="E367" s="1012"/>
      <c r="F367" s="1008">
        <f t="shared" si="8"/>
        <v>0</v>
      </c>
      <c r="G367" s="1020"/>
      <c r="H367" s="1020"/>
      <c r="I367" s="1020"/>
      <c r="J367" s="1020"/>
      <c r="K367" s="1020"/>
      <c r="L367" s="1020"/>
      <c r="M367" s="1020"/>
      <c r="N367" s="1020"/>
      <c r="O367" s="1020"/>
      <c r="P367" s="1020"/>
      <c r="Q367" s="1020"/>
      <c r="R367" s="1012"/>
      <c r="S367" s="1013"/>
      <c r="T367" s="1012"/>
      <c r="U367" s="1028">
        <v>298</v>
      </c>
      <c r="V367" s="831"/>
      <c r="W367" s="830"/>
      <c r="X367" s="1012"/>
      <c r="Y367" s="1009">
        <f t="shared" si="9"/>
        <v>0</v>
      </c>
      <c r="Z367" s="1020"/>
      <c r="AA367" s="1020"/>
      <c r="AB367" s="1020"/>
      <c r="AC367" s="1020"/>
      <c r="AD367" s="1020"/>
      <c r="AE367" s="1020"/>
      <c r="AF367" s="1020"/>
      <c r="AG367" s="1020"/>
      <c r="AH367" s="1020"/>
      <c r="AI367" s="1010"/>
      <c r="AJ367" s="1010"/>
      <c r="AK367" s="1010"/>
      <c r="AL367" s="1013"/>
    </row>
    <row r="368" spans="1:38">
      <c r="A368" s="1012"/>
      <c r="B368" s="542">
        <v>299</v>
      </c>
      <c r="C368" s="831"/>
      <c r="D368" s="830"/>
      <c r="E368" s="1012"/>
      <c r="F368" s="1008">
        <f t="shared" si="8"/>
        <v>0</v>
      </c>
      <c r="G368" s="1020"/>
      <c r="H368" s="1020"/>
      <c r="I368" s="1020"/>
      <c r="J368" s="1020"/>
      <c r="K368" s="1020"/>
      <c r="L368" s="1020"/>
      <c r="M368" s="1020"/>
      <c r="N368" s="1020"/>
      <c r="O368" s="1020"/>
      <c r="P368" s="1020"/>
      <c r="Q368" s="1020"/>
      <c r="R368" s="1012"/>
      <c r="S368" s="1013"/>
      <c r="T368" s="1012"/>
      <c r="U368" s="1028">
        <v>299</v>
      </c>
      <c r="V368" s="831"/>
      <c r="W368" s="830"/>
      <c r="X368" s="1012"/>
      <c r="Y368" s="1009">
        <f t="shared" si="9"/>
        <v>0</v>
      </c>
      <c r="Z368" s="1020"/>
      <c r="AA368" s="1020"/>
      <c r="AB368" s="1020"/>
      <c r="AC368" s="1020"/>
      <c r="AD368" s="1020"/>
      <c r="AE368" s="1020"/>
      <c r="AF368" s="1020"/>
      <c r="AG368" s="1020"/>
      <c r="AH368" s="1020"/>
      <c r="AI368" s="1010"/>
      <c r="AJ368" s="1010"/>
      <c r="AK368" s="1010"/>
      <c r="AL368" s="1013"/>
    </row>
    <row r="369" spans="1:38">
      <c r="A369" s="1012"/>
      <c r="B369" s="542">
        <v>300</v>
      </c>
      <c r="C369" s="831"/>
      <c r="D369" s="830"/>
      <c r="E369" s="1012"/>
      <c r="F369" s="1008">
        <f t="shared" si="8"/>
        <v>0</v>
      </c>
      <c r="G369" s="1020"/>
      <c r="H369" s="1020"/>
      <c r="I369" s="1020"/>
      <c r="J369" s="1020"/>
      <c r="K369" s="1020"/>
      <c r="L369" s="1020"/>
      <c r="M369" s="1020"/>
      <c r="N369" s="1020"/>
      <c r="O369" s="1020"/>
      <c r="P369" s="1020"/>
      <c r="Q369" s="1020"/>
      <c r="R369" s="1012"/>
      <c r="S369" s="1013"/>
      <c r="T369" s="1012"/>
      <c r="U369" s="1028">
        <v>300</v>
      </c>
      <c r="V369" s="831"/>
      <c r="W369" s="830"/>
      <c r="X369" s="1012"/>
      <c r="Y369" s="1009">
        <f t="shared" si="9"/>
        <v>0</v>
      </c>
      <c r="Z369" s="1020"/>
      <c r="AA369" s="1020"/>
      <c r="AB369" s="1020"/>
      <c r="AC369" s="1020"/>
      <c r="AD369" s="1020"/>
      <c r="AE369" s="1020"/>
      <c r="AF369" s="1020"/>
      <c r="AG369" s="1020"/>
      <c r="AH369" s="1020"/>
      <c r="AI369" s="1010"/>
      <c r="AJ369" s="1010"/>
      <c r="AK369" s="1010"/>
      <c r="AL369" s="1013"/>
    </row>
    <row r="370" spans="1:38">
      <c r="A370" s="1021"/>
      <c r="B370" s="1021"/>
      <c r="C370" s="1021"/>
      <c r="D370" s="1021"/>
      <c r="E370" s="1021"/>
      <c r="F370" s="1021"/>
      <c r="G370" s="1021"/>
      <c r="H370" s="1021"/>
      <c r="I370" s="1021"/>
      <c r="J370" s="1021"/>
      <c r="K370" s="1021"/>
      <c r="L370" s="1021"/>
      <c r="M370" s="1021"/>
      <c r="N370" s="1021"/>
      <c r="O370" s="1021"/>
      <c r="P370" s="1021"/>
      <c r="Q370" s="1021"/>
      <c r="R370" s="1021"/>
      <c r="S370" s="1022"/>
      <c r="T370" s="1021"/>
      <c r="U370" s="1021"/>
      <c r="V370" s="1021"/>
      <c r="W370" s="1021"/>
      <c r="X370" s="1021"/>
      <c r="Y370" s="1021"/>
      <c r="Z370" s="1021"/>
      <c r="AA370" s="1021"/>
      <c r="AB370" s="1021"/>
      <c r="AC370" s="1021"/>
      <c r="AD370" s="1021"/>
      <c r="AE370" s="1021"/>
      <c r="AF370" s="1021"/>
      <c r="AG370" s="1021"/>
      <c r="AH370" s="1021"/>
      <c r="AI370" s="1021"/>
      <c r="AJ370" s="1021"/>
      <c r="AK370" s="1021"/>
      <c r="AL370" s="1022"/>
    </row>
  </sheetData>
  <sheetProtection algorithmName="SHA-512" hashValue="VJkI4sxuV1OCTpypfO4ivL1h791EZo9j6nj76836l8NPoqXjFPAb7T4WF5gZEXRNl1WdX8yw/Bu7xS0mTUe4tw==" saltValue="LQuBI4J3tFY5XtEIR4m1ew==" spinCount="100000" sheet="1" scenarios="1" insertHyperlinks="0"/>
  <protectedRanges>
    <protectedRange sqref="A5:AL18 A21:AL42" name="Bereich1"/>
    <protectedRange sqref="C47:D48 G47:H48 V47:W48 Z47:AA48 G54:H54 V56:W57 C57:D61" name="Bereich2"/>
    <protectedRange sqref="H70:R80" name="Bereich3"/>
    <protectedRange sqref="C70:D369" name="Bereich4"/>
    <protectedRange sqref="V70:W369" name="Bereich5"/>
  </protectedRanges>
  <mergeCells count="53">
    <mergeCell ref="C47:D47"/>
    <mergeCell ref="A48:B48"/>
    <mergeCell ref="G48:H48"/>
    <mergeCell ref="C54:D54"/>
    <mergeCell ref="C57:D57"/>
    <mergeCell ref="C52:D52"/>
    <mergeCell ref="E48:F48"/>
    <mergeCell ref="E54:F54"/>
    <mergeCell ref="G54:H54"/>
    <mergeCell ref="A5:S5"/>
    <mergeCell ref="A60:B60"/>
    <mergeCell ref="C61:D61"/>
    <mergeCell ref="C60:D60"/>
    <mergeCell ref="A59:B59"/>
    <mergeCell ref="A61:B61"/>
    <mergeCell ref="A58:B58"/>
    <mergeCell ref="G47:H47"/>
    <mergeCell ref="N47:O47"/>
    <mergeCell ref="A51:B51"/>
    <mergeCell ref="C51:D51"/>
    <mergeCell ref="A47:B47"/>
    <mergeCell ref="C58:D58"/>
    <mergeCell ref="C59:D59"/>
    <mergeCell ref="C48:D48"/>
    <mergeCell ref="E47:F47"/>
    <mergeCell ref="C64:D64"/>
    <mergeCell ref="C63:D63"/>
    <mergeCell ref="C62:D62"/>
    <mergeCell ref="T1:AL1"/>
    <mergeCell ref="W3:AC3"/>
    <mergeCell ref="AH3:AL3"/>
    <mergeCell ref="T47:U47"/>
    <mergeCell ref="V47:W47"/>
    <mergeCell ref="X47:Y47"/>
    <mergeCell ref="AG47:AH47"/>
    <mergeCell ref="Z47:AA47"/>
    <mergeCell ref="A1:S1"/>
    <mergeCell ref="D3:J3"/>
    <mergeCell ref="P47:R47"/>
    <mergeCell ref="O3:S3"/>
    <mergeCell ref="U60:AK61"/>
    <mergeCell ref="Z48:AA48"/>
    <mergeCell ref="V48:W48"/>
    <mergeCell ref="X48:Y48"/>
    <mergeCell ref="T48:U48"/>
    <mergeCell ref="V51:W51"/>
    <mergeCell ref="V57:W57"/>
    <mergeCell ref="AG54:AH54"/>
    <mergeCell ref="V54:W54"/>
    <mergeCell ref="AG56:AH56"/>
    <mergeCell ref="AG55:AH55"/>
    <mergeCell ref="V55:W55"/>
    <mergeCell ref="V56:W56"/>
  </mergeCells>
  <phoneticPr fontId="2" type="noConversion"/>
  <conditionalFormatting sqref="N47:O47">
    <cfRule type="cellIs" dxfId="557" priority="19" stopIfTrue="1" operator="equal">
      <formula>0</formula>
    </cfRule>
    <cfRule type="cellIs" dxfId="556" priority="20" stopIfTrue="1" operator="greaterThanOrEqual">
      <formula>$P$47</formula>
    </cfRule>
    <cfRule type="cellIs" dxfId="555" priority="21" stopIfTrue="1" operator="lessThan">
      <formula>$P$47</formula>
    </cfRule>
  </conditionalFormatting>
  <conditionalFormatting sqref="AJ55">
    <cfRule type="cellIs" dxfId="554" priority="7" stopIfTrue="1" operator="greaterThanOrEqual">
      <formula>100</formula>
    </cfRule>
    <cfRule type="cellIs" dxfId="553" priority="14" stopIfTrue="1" operator="lessThan">
      <formula>75</formula>
    </cfRule>
    <cfRule type="cellIs" dxfId="552" priority="15" stopIfTrue="1" operator="greaterThanOrEqual">
      <formula>75</formula>
    </cfRule>
  </conditionalFormatting>
  <conditionalFormatting sqref="C51:D51">
    <cfRule type="cellIs" dxfId="551" priority="11" stopIfTrue="1" operator="greaterThanOrEqual">
      <formula>$C$52</formula>
    </cfRule>
    <cfRule type="cellIs" dxfId="550" priority="12" stopIfTrue="1" operator="between">
      <formula>0.01</formula>
      <formula>$C$52</formula>
    </cfRule>
    <cfRule type="cellIs" dxfId="549" priority="13" stopIfTrue="1" operator="equal">
      <formula>0</formula>
    </cfRule>
  </conditionalFormatting>
  <conditionalFormatting sqref="V51:W51">
    <cfRule type="expression" dxfId="548" priority="6">
      <formula>V51&lt;65</formula>
    </cfRule>
  </conditionalFormatting>
  <conditionalFormatting sqref="C61:D61">
    <cfRule type="expression" dxfId="547" priority="5">
      <formula>$C$61&lt;0.4*$C$60</formula>
    </cfRule>
  </conditionalFormatting>
  <conditionalFormatting sqref="C60:D60">
    <cfRule type="expression" dxfId="546" priority="4">
      <formula>$C$60&lt;0.4*$C$61</formula>
    </cfRule>
  </conditionalFormatting>
  <conditionalFormatting sqref="C54:D54">
    <cfRule type="expression" dxfId="545" priority="3">
      <formula>OR($C$54&lt;65,$C$54&lt;$V$51)</formula>
    </cfRule>
  </conditionalFormatting>
  <conditionalFormatting sqref="C58:D58">
    <cfRule type="expression" dxfId="544" priority="1">
      <formula>C58&gt;275</formula>
    </cfRule>
    <cfRule type="expression" dxfId="543" priority="2">
      <formula>C58&lt;275</formula>
    </cfRule>
  </conditionalFormatting>
  <hyperlinks>
    <hyperlink ref="AM2" location="'Cover Sheet'!A1" display="BACK to COVER SHEET" xr:uid="{00000000-0004-0000-1100-000000000000}"/>
    <hyperlink ref="AM2:AO2" location="'Cover Sheet'!A1" display="BACK to COVER SHEET" xr:uid="{00000000-0004-0000-1100-000001000000}"/>
    <hyperlink ref="I48" r:id="rId1" display="=WENNFEHLER(WENN(UND(N47&lt;0;G48&gt;G47);&quot;https://www.youtube.com/watch?v=dQw4w9WgXcQ&quot;;&quot;&quot;);&quot;&quot;)" xr:uid="{74F9867C-E8EF-44CA-A8B8-CD45C2FE0093}"/>
  </hyperlinks>
  <printOptions horizontalCentered="1"/>
  <pageMargins left="0.39370078740157483" right="0.39370078740157483" top="0.39370078740157483" bottom="0.39370078740157483" header="0.51181102362204722" footer="0.51181102362204722"/>
  <pageSetup paperSize="9"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999FF"/>
  </sheetPr>
  <dimension ref="A1:AO366"/>
  <sheetViews>
    <sheetView showGridLines="0" zoomScaleNormal="100" zoomScaleSheetLayoutView="100" workbookViewId="0">
      <selection sqref="A1:S1"/>
    </sheetView>
  </sheetViews>
  <sheetFormatPr baseColWidth="10" defaultColWidth="11.42578125" defaultRowHeight="12.75"/>
  <cols>
    <col min="1" max="23" width="5" customWidth="1"/>
    <col min="24" max="38" width="5" style="1012" customWidth="1"/>
  </cols>
  <sheetData>
    <row r="1" spans="1:41">
      <c r="A1" s="1210" t="s">
        <v>293</v>
      </c>
      <c r="B1" s="1211"/>
      <c r="C1" s="1211"/>
      <c r="D1" s="1211"/>
      <c r="E1" s="1211"/>
      <c r="F1" s="1211"/>
      <c r="G1" s="1211"/>
      <c r="H1" s="1211"/>
      <c r="I1" s="1211"/>
      <c r="J1" s="1211"/>
      <c r="K1" s="1211"/>
      <c r="L1" s="1211"/>
      <c r="M1" s="1211"/>
      <c r="N1" s="1211"/>
      <c r="O1" s="1211"/>
      <c r="P1" s="1211"/>
      <c r="Q1" s="1211"/>
      <c r="R1" s="1211"/>
      <c r="S1" s="1212"/>
      <c r="T1" s="1210" t="s">
        <v>294</v>
      </c>
      <c r="U1" s="1211"/>
      <c r="V1" s="1211"/>
      <c r="W1" s="1211"/>
      <c r="X1" s="1211"/>
      <c r="Y1" s="1211"/>
      <c r="Z1" s="1211"/>
      <c r="AA1" s="1211"/>
      <c r="AB1" s="1211"/>
      <c r="AC1" s="1211"/>
      <c r="AD1" s="1211"/>
      <c r="AE1" s="1211"/>
      <c r="AF1" s="1211"/>
      <c r="AG1" s="1211"/>
      <c r="AH1" s="1211"/>
      <c r="AI1" s="1211"/>
      <c r="AJ1" s="1211"/>
      <c r="AK1" s="1211"/>
      <c r="AL1" s="1212"/>
    </row>
    <row r="2" spans="1:41">
      <c r="A2" s="4"/>
      <c r="S2" s="15"/>
      <c r="T2" s="4"/>
      <c r="X2"/>
      <c r="Y2"/>
      <c r="Z2"/>
      <c r="AA2"/>
      <c r="AB2"/>
      <c r="AC2"/>
      <c r="AD2"/>
      <c r="AE2"/>
      <c r="AF2"/>
      <c r="AG2"/>
      <c r="AH2"/>
      <c r="AI2"/>
      <c r="AJ2"/>
      <c r="AK2"/>
      <c r="AL2" s="15"/>
      <c r="AM2" s="162" t="s">
        <v>226</v>
      </c>
      <c r="AN2" s="162"/>
      <c r="AO2" s="162"/>
    </row>
    <row r="3" spans="1:41">
      <c r="A3" t="s">
        <v>39</v>
      </c>
      <c r="D3" s="1173" t="str">
        <f>IF('Cover Sheet'!$D$14&gt;0,'Cover Sheet'!$D$14,"")</f>
        <v/>
      </c>
      <c r="E3" s="1173"/>
      <c r="F3" s="1173"/>
      <c r="G3" s="1173"/>
      <c r="H3" s="1173"/>
      <c r="I3" s="1173"/>
      <c r="J3" s="1173"/>
      <c r="K3" t="s">
        <v>40</v>
      </c>
      <c r="O3" s="1173" t="str">
        <f>IF('Cover Sheet'!$O$14&gt;0,'Cover Sheet'!$O$14,"")</f>
        <v/>
      </c>
      <c r="P3" s="1173"/>
      <c r="Q3" s="1173"/>
      <c r="R3" s="1173"/>
      <c r="S3" s="1173"/>
      <c r="T3" t="s">
        <v>39</v>
      </c>
      <c r="W3" s="1173" t="str">
        <f>IF('Cover Sheet'!$D$14&gt;0,'Cover Sheet'!$D$14,"")</f>
        <v/>
      </c>
      <c r="X3" s="1173"/>
      <c r="Y3" s="1173"/>
      <c r="Z3" s="1173"/>
      <c r="AA3" s="1173"/>
      <c r="AB3" s="1173"/>
      <c r="AC3" s="1173"/>
      <c r="AD3" t="s">
        <v>40</v>
      </c>
      <c r="AE3"/>
      <c r="AF3"/>
      <c r="AG3"/>
      <c r="AH3" s="1173" t="str">
        <f>IF('Cover Sheet'!$O$14&gt;0,'Cover Sheet'!$O$14,"")</f>
        <v/>
      </c>
      <c r="AI3" s="1173"/>
      <c r="AJ3" s="1173"/>
      <c r="AK3" s="1173"/>
      <c r="AL3" s="1173"/>
    </row>
    <row r="4" spans="1:41">
      <c r="A4" s="4"/>
      <c r="S4" s="15"/>
      <c r="T4" s="4"/>
      <c r="X4"/>
      <c r="Y4"/>
      <c r="Z4"/>
      <c r="AA4"/>
      <c r="AB4"/>
      <c r="AC4"/>
      <c r="AD4"/>
      <c r="AE4"/>
      <c r="AF4"/>
      <c r="AG4"/>
      <c r="AH4"/>
      <c r="AI4"/>
      <c r="AJ4"/>
      <c r="AK4"/>
      <c r="AL4" s="15"/>
    </row>
    <row r="5" spans="1:41" ht="12.75" customHeight="1">
      <c r="A5" s="1227"/>
      <c r="B5" s="1228"/>
      <c r="C5" s="1228"/>
      <c r="D5" s="1228"/>
      <c r="E5" s="1228"/>
      <c r="F5" s="1228"/>
      <c r="G5" s="1228"/>
      <c r="H5" s="1228"/>
      <c r="I5" s="1228"/>
      <c r="J5" s="1228"/>
      <c r="K5" s="1228"/>
      <c r="L5" s="1228"/>
      <c r="M5" s="1228"/>
      <c r="N5" s="1228"/>
      <c r="O5" s="1228"/>
      <c r="P5" s="1228"/>
      <c r="Q5" s="1228"/>
      <c r="R5" s="1228"/>
      <c r="S5" s="1229"/>
      <c r="T5" s="19"/>
      <c r="U5" s="20"/>
      <c r="V5" s="20"/>
      <c r="W5" s="20"/>
      <c r="X5" s="20"/>
      <c r="Y5" s="20"/>
      <c r="Z5" s="20"/>
      <c r="AA5" s="20"/>
      <c r="AB5" s="20"/>
      <c r="AC5" s="20"/>
      <c r="AD5" s="20"/>
      <c r="AE5" s="20"/>
      <c r="AF5" s="20"/>
      <c r="AG5" s="20"/>
      <c r="AH5" s="20"/>
      <c r="AI5" s="20"/>
      <c r="AJ5" s="20"/>
      <c r="AK5" s="20"/>
      <c r="AL5" s="21"/>
    </row>
    <row r="6" spans="1:41">
      <c r="A6" s="28"/>
      <c r="B6" s="28"/>
      <c r="C6" s="26"/>
      <c r="D6" s="28"/>
      <c r="E6" s="26"/>
      <c r="F6" s="26"/>
      <c r="G6" s="26"/>
      <c r="H6" s="26"/>
      <c r="I6" s="26"/>
      <c r="J6" s="26"/>
      <c r="K6" s="26"/>
      <c r="L6" s="26"/>
      <c r="M6" s="26"/>
      <c r="N6" s="26"/>
      <c r="O6" s="26"/>
      <c r="P6" s="26"/>
      <c r="Q6" s="26"/>
      <c r="R6" s="26"/>
      <c r="S6" s="27"/>
      <c r="T6" s="25"/>
      <c r="U6" s="26"/>
      <c r="V6" s="26"/>
      <c r="W6" s="26"/>
      <c r="X6" s="26"/>
      <c r="Y6" s="26"/>
      <c r="Z6" s="26"/>
      <c r="AA6" s="26"/>
      <c r="AB6" s="26"/>
      <c r="AC6" s="26"/>
      <c r="AD6" s="26"/>
      <c r="AE6" s="26"/>
      <c r="AF6" s="26"/>
      <c r="AG6" s="26"/>
      <c r="AH6" s="26"/>
      <c r="AI6" s="26"/>
      <c r="AJ6" s="26"/>
      <c r="AK6" s="26"/>
      <c r="AL6" s="27"/>
    </row>
    <row r="7" spans="1:41">
      <c r="A7" s="28"/>
      <c r="B7" s="388" t="s">
        <v>227</v>
      </c>
      <c r="C7" s="26"/>
      <c r="D7" s="28"/>
      <c r="E7" s="26"/>
      <c r="F7" s="26"/>
      <c r="G7" s="26"/>
      <c r="H7" s="26"/>
      <c r="I7" s="26"/>
      <c r="J7" s="26"/>
      <c r="K7" s="26"/>
      <c r="L7" s="26"/>
      <c r="M7" s="26"/>
      <c r="N7" s="26"/>
      <c r="O7" s="26"/>
      <c r="P7" s="26"/>
      <c r="Q7" s="26"/>
      <c r="R7" s="26"/>
      <c r="S7" s="27"/>
      <c r="T7" s="25"/>
      <c r="U7" s="388" t="s">
        <v>227</v>
      </c>
      <c r="V7" s="26"/>
      <c r="W7" s="26"/>
      <c r="X7" s="26"/>
      <c r="Y7" s="26"/>
      <c r="Z7" s="26"/>
      <c r="AA7" s="26"/>
      <c r="AB7" s="26"/>
      <c r="AC7" s="26"/>
      <c r="AD7" s="26"/>
      <c r="AE7" s="26"/>
      <c r="AF7" s="26"/>
      <c r="AG7" s="26"/>
      <c r="AH7" s="26"/>
      <c r="AI7" s="26"/>
      <c r="AJ7" s="26"/>
      <c r="AK7" s="26"/>
      <c r="AL7" s="27"/>
    </row>
    <row r="8" spans="1:41">
      <c r="A8" s="28"/>
      <c r="B8" s="252"/>
      <c r="C8" s="26"/>
      <c r="D8" s="28"/>
      <c r="E8" s="26"/>
      <c r="F8" s="26"/>
      <c r="G8" s="26"/>
      <c r="H8" s="26"/>
      <c r="I8" s="26"/>
      <c r="J8" s="26"/>
      <c r="K8" s="26"/>
      <c r="L8" s="26"/>
      <c r="M8" s="26"/>
      <c r="N8" s="26"/>
      <c r="O8" s="26"/>
      <c r="P8" s="26"/>
      <c r="Q8" s="26"/>
      <c r="R8" s="26"/>
      <c r="S8" s="27"/>
      <c r="T8" s="25"/>
      <c r="U8" s="252"/>
      <c r="V8" s="26"/>
      <c r="W8" s="26"/>
      <c r="X8" s="26"/>
      <c r="Y8" s="26"/>
      <c r="Z8" s="26"/>
      <c r="AA8" s="26"/>
      <c r="AB8" s="26"/>
      <c r="AC8" s="26"/>
      <c r="AD8" s="26"/>
      <c r="AE8" s="26"/>
      <c r="AF8" s="26"/>
      <c r="AG8" s="26"/>
      <c r="AH8" s="26"/>
      <c r="AI8" s="26"/>
      <c r="AJ8" s="26"/>
      <c r="AK8" s="26"/>
      <c r="AL8" s="27"/>
    </row>
    <row r="9" spans="1:41">
      <c r="A9" s="28"/>
      <c r="B9" s="388" t="s">
        <v>228</v>
      </c>
      <c r="C9" s="26"/>
      <c r="D9" s="28"/>
      <c r="E9" s="26"/>
      <c r="F9" s="26"/>
      <c r="G9" s="26"/>
      <c r="H9" s="26"/>
      <c r="I9" s="26"/>
      <c r="J9" s="26"/>
      <c r="K9" s="26"/>
      <c r="L9" s="26"/>
      <c r="M9" s="26"/>
      <c r="N9" s="26"/>
      <c r="O9" s="26"/>
      <c r="P9" s="26"/>
      <c r="Q9" s="26"/>
      <c r="R9" s="26"/>
      <c r="S9" s="27"/>
      <c r="T9" s="25"/>
      <c r="U9" s="388" t="s">
        <v>228</v>
      </c>
      <c r="V9" s="26"/>
      <c r="W9" s="26"/>
      <c r="X9" s="26"/>
      <c r="Y9" s="26"/>
      <c r="Z9" s="26"/>
      <c r="AA9" s="26"/>
      <c r="AB9" s="26"/>
      <c r="AC9" s="26"/>
      <c r="AD9" s="26"/>
      <c r="AE9" s="26"/>
      <c r="AF9" s="26"/>
      <c r="AG9" s="26"/>
      <c r="AH9" s="26"/>
      <c r="AI9" s="26"/>
      <c r="AJ9" s="26"/>
      <c r="AK9" s="26"/>
      <c r="AL9" s="27"/>
    </row>
    <row r="10" spans="1:41">
      <c r="A10" s="28"/>
      <c r="B10" s="252"/>
      <c r="C10" s="26"/>
      <c r="D10" s="26"/>
      <c r="E10" s="26"/>
      <c r="F10" s="26"/>
      <c r="G10" s="26"/>
      <c r="H10" s="26"/>
      <c r="I10" s="26"/>
      <c r="J10" s="26"/>
      <c r="K10" s="26"/>
      <c r="L10" s="26"/>
      <c r="M10" s="26"/>
      <c r="N10" s="26"/>
      <c r="O10" s="26"/>
      <c r="P10" s="26"/>
      <c r="Q10" s="26"/>
      <c r="R10" s="26"/>
      <c r="S10" s="27"/>
      <c r="T10" s="25"/>
      <c r="U10" s="252"/>
      <c r="V10" s="26"/>
      <c r="W10" s="26"/>
      <c r="X10" s="26"/>
      <c r="Y10" s="26"/>
      <c r="Z10" s="26"/>
      <c r="AA10" s="26"/>
      <c r="AB10" s="26"/>
      <c r="AC10" s="26"/>
      <c r="AD10" s="26"/>
      <c r="AE10" s="26"/>
      <c r="AF10" s="26"/>
      <c r="AG10" s="26"/>
      <c r="AH10" s="26"/>
      <c r="AI10" s="26"/>
      <c r="AJ10" s="26"/>
      <c r="AK10" s="26"/>
      <c r="AL10" s="27"/>
    </row>
    <row r="11" spans="1:41">
      <c r="A11" s="25"/>
      <c r="B11" s="388" t="s">
        <v>229</v>
      </c>
      <c r="C11" s="26"/>
      <c r="D11" s="26"/>
      <c r="E11" s="26"/>
      <c r="F11" s="26"/>
      <c r="G11" s="26"/>
      <c r="H11" s="26"/>
      <c r="I11" s="26"/>
      <c r="J11" s="26"/>
      <c r="K11" s="26"/>
      <c r="L11" s="26"/>
      <c r="M11" s="26"/>
      <c r="N11" s="26"/>
      <c r="O11" s="26"/>
      <c r="P11" s="26"/>
      <c r="Q11" s="26"/>
      <c r="R11" s="26"/>
      <c r="S11" s="27"/>
      <c r="T11" s="25"/>
      <c r="U11" s="388" t="s">
        <v>229</v>
      </c>
      <c r="V11" s="26"/>
      <c r="W11" s="26"/>
      <c r="X11" s="28"/>
      <c r="Y11" s="26"/>
      <c r="Z11" s="28"/>
      <c r="AA11" s="26"/>
      <c r="AB11" s="26"/>
      <c r="AC11" s="26"/>
      <c r="AD11" s="26"/>
      <c r="AE11" s="26"/>
      <c r="AF11" s="26"/>
      <c r="AG11" s="26"/>
      <c r="AH11" s="26"/>
      <c r="AI11" s="26"/>
      <c r="AJ11" s="26"/>
      <c r="AK11" s="26"/>
      <c r="AL11" s="27"/>
    </row>
    <row r="12" spans="1:41">
      <c r="A12" s="25"/>
      <c r="B12" s="26"/>
      <c r="C12" s="26"/>
      <c r="D12" s="26"/>
      <c r="E12" s="26"/>
      <c r="F12" s="26"/>
      <c r="G12" s="28"/>
      <c r="H12" s="26"/>
      <c r="I12" s="26"/>
      <c r="J12" s="26"/>
      <c r="K12" s="26"/>
      <c r="L12" s="26"/>
      <c r="M12" s="26"/>
      <c r="N12" s="26"/>
      <c r="O12" s="26"/>
      <c r="P12" s="26"/>
      <c r="Q12" s="26"/>
      <c r="R12" s="26"/>
      <c r="S12" s="27"/>
      <c r="T12" s="25"/>
      <c r="U12" s="26"/>
      <c r="V12" s="26"/>
      <c r="W12" s="26"/>
      <c r="X12" s="26"/>
      <c r="Y12" s="26"/>
      <c r="Z12" s="26"/>
      <c r="AA12" s="26"/>
      <c r="AB12" s="26"/>
      <c r="AC12" s="26"/>
      <c r="AD12" s="26"/>
      <c r="AE12" s="26"/>
      <c r="AF12" s="26"/>
      <c r="AG12" s="26"/>
      <c r="AH12" s="26"/>
      <c r="AI12" s="26"/>
      <c r="AJ12" s="26"/>
      <c r="AK12" s="26"/>
      <c r="AL12" s="27"/>
    </row>
    <row r="13" spans="1:41">
      <c r="A13" s="25"/>
      <c r="B13" s="26"/>
      <c r="C13" s="26"/>
      <c r="D13" s="26"/>
      <c r="E13" s="26"/>
      <c r="F13" s="26"/>
      <c r="G13" s="26"/>
      <c r="H13" s="26"/>
      <c r="I13" s="26"/>
      <c r="J13" s="26"/>
      <c r="K13" s="26"/>
      <c r="L13" s="26"/>
      <c r="M13" s="26"/>
      <c r="N13" s="26"/>
      <c r="O13" s="26"/>
      <c r="P13" s="26"/>
      <c r="Q13" s="26"/>
      <c r="R13" s="26"/>
      <c r="S13" s="27"/>
      <c r="T13" s="25"/>
      <c r="U13" s="26"/>
      <c r="V13" s="26"/>
      <c r="W13" s="26"/>
      <c r="X13" s="26"/>
      <c r="Y13" s="26"/>
      <c r="Z13" s="28"/>
      <c r="AA13" s="26"/>
      <c r="AB13" s="26"/>
      <c r="AC13" s="26"/>
      <c r="AD13" s="26"/>
      <c r="AE13" s="26"/>
      <c r="AF13" s="26"/>
      <c r="AG13" s="26"/>
      <c r="AH13" s="26"/>
      <c r="AI13" s="26"/>
      <c r="AJ13" s="26"/>
      <c r="AK13" s="26"/>
      <c r="AL13" s="27"/>
    </row>
    <row r="14" spans="1:41">
      <c r="A14" s="25"/>
      <c r="B14" s="26"/>
      <c r="C14" s="26"/>
      <c r="D14" s="26"/>
      <c r="E14" s="26"/>
      <c r="F14" s="26"/>
      <c r="G14" s="28"/>
      <c r="H14" s="26"/>
      <c r="I14" s="26"/>
      <c r="J14" s="26"/>
      <c r="K14" s="26"/>
      <c r="L14" s="26"/>
      <c r="M14" s="26"/>
      <c r="N14" s="26"/>
      <c r="O14" s="26"/>
      <c r="P14" s="26"/>
      <c r="Q14" s="26"/>
      <c r="R14" s="26"/>
      <c r="S14" s="27"/>
      <c r="T14" s="25"/>
      <c r="U14" s="26"/>
      <c r="V14" s="26"/>
      <c r="W14" s="26"/>
      <c r="X14" s="26"/>
      <c r="Y14" s="26"/>
      <c r="Z14" s="26"/>
      <c r="AA14" s="26"/>
      <c r="AB14" s="26"/>
      <c r="AC14" s="26"/>
      <c r="AD14" s="26"/>
      <c r="AE14" s="26"/>
      <c r="AF14" s="26"/>
      <c r="AG14" s="26"/>
      <c r="AH14" s="26"/>
      <c r="AI14" s="26"/>
      <c r="AJ14" s="26"/>
      <c r="AK14" s="26"/>
      <c r="AL14" s="27"/>
    </row>
    <row r="15" spans="1:41">
      <c r="A15" s="25"/>
      <c r="B15" s="26"/>
      <c r="C15" s="26"/>
      <c r="D15" s="26"/>
      <c r="E15" s="26"/>
      <c r="F15" s="26"/>
      <c r="G15" s="26"/>
      <c r="H15" s="26"/>
      <c r="I15" s="26"/>
      <c r="J15" s="26"/>
      <c r="K15" s="26"/>
      <c r="L15" s="26"/>
      <c r="M15" s="26"/>
      <c r="N15" s="26"/>
      <c r="O15" s="26"/>
      <c r="P15" s="26"/>
      <c r="Q15" s="26"/>
      <c r="R15" s="26"/>
      <c r="S15" s="27"/>
      <c r="T15" s="25"/>
      <c r="U15" s="26"/>
      <c r="V15" s="26"/>
      <c r="W15" s="26"/>
      <c r="X15" s="26"/>
      <c r="Y15" s="26"/>
      <c r="Z15" s="26"/>
      <c r="AA15" s="26"/>
      <c r="AB15" s="26"/>
      <c r="AC15" s="26"/>
      <c r="AD15" s="26"/>
      <c r="AE15" s="26"/>
      <c r="AF15" s="26"/>
      <c r="AG15" s="26"/>
      <c r="AH15" s="26"/>
      <c r="AI15" s="26"/>
      <c r="AJ15" s="26"/>
      <c r="AK15" s="26"/>
      <c r="AL15" s="27"/>
    </row>
    <row r="16" spans="1:41">
      <c r="A16" s="25"/>
      <c r="B16" s="26"/>
      <c r="C16" s="26"/>
      <c r="D16" s="26"/>
      <c r="E16" s="26"/>
      <c r="F16" s="26"/>
      <c r="G16" s="26"/>
      <c r="H16" s="26"/>
      <c r="I16" s="26"/>
      <c r="J16" s="26"/>
      <c r="K16" s="26"/>
      <c r="L16" s="26"/>
      <c r="M16" s="26"/>
      <c r="N16" s="26"/>
      <c r="O16" s="26"/>
      <c r="P16" s="26"/>
      <c r="Q16" s="26"/>
      <c r="R16" s="26"/>
      <c r="S16" s="27"/>
      <c r="T16" s="25"/>
      <c r="U16" s="26"/>
      <c r="V16" s="26"/>
      <c r="W16" s="26"/>
      <c r="X16" s="26"/>
      <c r="Y16" s="26"/>
      <c r="Z16" s="26"/>
      <c r="AA16" s="26"/>
      <c r="AB16" s="26"/>
      <c r="AC16" s="26"/>
      <c r="AD16" s="26"/>
      <c r="AE16" s="26"/>
      <c r="AF16" s="26"/>
      <c r="AG16" s="26"/>
      <c r="AH16" s="26"/>
      <c r="AI16" s="26"/>
      <c r="AJ16" s="26"/>
      <c r="AK16" s="26"/>
      <c r="AL16" s="27"/>
    </row>
    <row r="17" spans="1:38">
      <c r="A17" s="25"/>
      <c r="B17" s="26"/>
      <c r="C17" s="26"/>
      <c r="D17" s="26"/>
      <c r="E17" s="26"/>
      <c r="F17" s="26"/>
      <c r="G17" s="26"/>
      <c r="H17" s="26"/>
      <c r="I17" s="26"/>
      <c r="J17" s="26"/>
      <c r="K17" s="26"/>
      <c r="L17" s="26"/>
      <c r="M17" s="26"/>
      <c r="N17" s="26"/>
      <c r="O17" s="26"/>
      <c r="P17" s="26"/>
      <c r="Q17" s="26"/>
      <c r="R17" s="26"/>
      <c r="S17" s="27"/>
      <c r="T17" s="25"/>
      <c r="U17" s="26"/>
      <c r="V17" s="26"/>
      <c r="W17" s="26"/>
      <c r="X17" s="26"/>
      <c r="Y17" s="26"/>
      <c r="Z17" s="26"/>
      <c r="AA17" s="26"/>
      <c r="AB17" s="26"/>
      <c r="AC17" s="26"/>
      <c r="AD17" s="26"/>
      <c r="AE17" s="26"/>
      <c r="AF17" s="26"/>
      <c r="AG17" s="26"/>
      <c r="AH17" s="26"/>
      <c r="AI17" s="26"/>
      <c r="AJ17" s="26"/>
      <c r="AK17" s="26"/>
      <c r="AL17" s="27"/>
    </row>
    <row r="18" spans="1:38">
      <c r="A18" s="33"/>
      <c r="B18" s="31"/>
      <c r="C18" s="31"/>
      <c r="D18" s="31"/>
      <c r="E18" s="31"/>
      <c r="F18" s="31"/>
      <c r="G18" s="31"/>
      <c r="H18" s="31"/>
      <c r="I18" s="31"/>
      <c r="J18" s="31"/>
      <c r="K18" s="31"/>
      <c r="L18" s="31"/>
      <c r="M18" s="31"/>
      <c r="N18" s="31"/>
      <c r="O18" s="31"/>
      <c r="P18" s="31"/>
      <c r="Q18" s="31"/>
      <c r="R18" s="31"/>
      <c r="S18" s="34"/>
      <c r="T18" s="33"/>
      <c r="U18" s="31"/>
      <c r="V18" s="31"/>
      <c r="W18" s="31"/>
      <c r="X18" s="31"/>
      <c r="Y18" s="31"/>
      <c r="Z18" s="31"/>
      <c r="AA18" s="31"/>
      <c r="AB18" s="31"/>
      <c r="AC18" s="31"/>
      <c r="AD18" s="31"/>
      <c r="AE18" s="31"/>
      <c r="AF18" s="31"/>
      <c r="AG18" s="31"/>
      <c r="AH18" s="31"/>
      <c r="AI18" s="31"/>
      <c r="AJ18" s="31"/>
      <c r="AK18" s="31"/>
      <c r="AL18" s="34"/>
    </row>
    <row r="19" spans="1:38">
      <c r="A19" s="289" t="s">
        <v>295</v>
      </c>
      <c r="B19" s="6"/>
      <c r="C19" s="6"/>
      <c r="D19" s="6"/>
      <c r="E19" s="6"/>
      <c r="F19" s="6"/>
      <c r="G19" s="6"/>
      <c r="H19" s="6"/>
      <c r="I19" s="6"/>
      <c r="J19" s="6"/>
      <c r="K19" s="6"/>
      <c r="L19" s="6"/>
      <c r="M19" s="6"/>
      <c r="N19" s="6"/>
      <c r="O19" s="6"/>
      <c r="P19" s="6"/>
      <c r="Q19" s="6"/>
      <c r="R19" s="6"/>
      <c r="S19" s="7"/>
      <c r="T19" s="9" t="s">
        <v>296</v>
      </c>
      <c r="X19"/>
      <c r="Y19"/>
      <c r="Z19"/>
      <c r="AA19"/>
      <c r="AB19"/>
      <c r="AC19"/>
      <c r="AD19"/>
      <c r="AE19"/>
      <c r="AF19"/>
      <c r="AG19"/>
      <c r="AH19"/>
      <c r="AI19"/>
      <c r="AJ19"/>
      <c r="AK19"/>
      <c r="AL19" s="15"/>
    </row>
    <row r="20" spans="1:38">
      <c r="A20" s="5"/>
      <c r="B20" s="6"/>
      <c r="C20" s="6"/>
      <c r="D20" s="6"/>
      <c r="E20" s="6"/>
      <c r="F20" s="6"/>
      <c r="G20" s="6"/>
      <c r="H20" s="6"/>
      <c r="I20" s="6"/>
      <c r="J20" s="6"/>
      <c r="K20" s="6"/>
      <c r="L20" s="6"/>
      <c r="M20" s="6"/>
      <c r="N20" s="6"/>
      <c r="O20" s="6"/>
      <c r="P20" s="6"/>
      <c r="Q20" s="6"/>
      <c r="R20" s="6"/>
      <c r="S20" s="7"/>
      <c r="T20" s="4"/>
      <c r="X20"/>
      <c r="Y20"/>
      <c r="Z20"/>
      <c r="AA20"/>
      <c r="AB20"/>
      <c r="AC20"/>
      <c r="AD20"/>
      <c r="AE20"/>
      <c r="AF20"/>
      <c r="AG20"/>
      <c r="AH20"/>
      <c r="AI20"/>
      <c r="AJ20"/>
      <c r="AK20"/>
      <c r="AL20" s="15"/>
    </row>
    <row r="21" spans="1:38">
      <c r="A21" s="19"/>
      <c r="B21" s="20"/>
      <c r="C21" s="20"/>
      <c r="D21" s="20"/>
      <c r="E21" s="20"/>
      <c r="F21" s="20"/>
      <c r="G21" s="20"/>
      <c r="H21" s="20"/>
      <c r="I21" s="20"/>
      <c r="J21" s="20"/>
      <c r="K21" s="20"/>
      <c r="L21" s="20"/>
      <c r="M21" s="20"/>
      <c r="N21" s="20"/>
      <c r="O21" s="20"/>
      <c r="P21" s="20"/>
      <c r="Q21" s="20"/>
      <c r="R21" s="20"/>
      <c r="S21" s="21"/>
      <c r="T21" s="19"/>
      <c r="U21" s="20"/>
      <c r="V21" s="20"/>
      <c r="W21" s="20"/>
      <c r="X21" s="20"/>
      <c r="Y21" s="20"/>
      <c r="Z21" s="20"/>
      <c r="AA21" s="20"/>
      <c r="AB21" s="20"/>
      <c r="AC21" s="20"/>
      <c r="AD21" s="20"/>
      <c r="AE21" s="20"/>
      <c r="AF21" s="20"/>
      <c r="AG21" s="20"/>
      <c r="AH21" s="20"/>
      <c r="AI21" s="20"/>
      <c r="AJ21" s="20"/>
      <c r="AK21" s="20"/>
      <c r="AL21" s="21"/>
    </row>
    <row r="22" spans="1:38">
      <c r="A22" s="25"/>
      <c r="B22" s="26"/>
      <c r="C22" s="26"/>
      <c r="D22" s="26"/>
      <c r="E22" s="26"/>
      <c r="F22" s="26"/>
      <c r="G22" s="26"/>
      <c r="H22" s="26"/>
      <c r="I22" s="26"/>
      <c r="J22" s="26"/>
      <c r="K22" s="26"/>
      <c r="L22" s="26"/>
      <c r="M22" s="26"/>
      <c r="N22" s="26"/>
      <c r="O22" s="26"/>
      <c r="P22" s="26"/>
      <c r="Q22" s="26"/>
      <c r="R22" s="26"/>
      <c r="S22" s="27"/>
      <c r="T22" s="25"/>
      <c r="U22" s="26"/>
      <c r="V22" s="26"/>
      <c r="W22" s="26"/>
      <c r="X22" s="26"/>
      <c r="Y22" s="26"/>
      <c r="Z22" s="26"/>
      <c r="AA22" s="26"/>
      <c r="AB22" s="26"/>
      <c r="AC22" s="26"/>
      <c r="AD22" s="26"/>
      <c r="AE22" s="26"/>
      <c r="AF22" s="26"/>
      <c r="AG22" s="26"/>
      <c r="AH22" s="26"/>
      <c r="AI22" s="26"/>
      <c r="AJ22" s="26"/>
      <c r="AK22" s="26"/>
      <c r="AL22" s="27"/>
    </row>
    <row r="23" spans="1:38">
      <c r="A23" s="25"/>
      <c r="B23" s="388" t="s">
        <v>232</v>
      </c>
      <c r="C23" s="26"/>
      <c r="D23" s="26"/>
      <c r="E23" s="26"/>
      <c r="F23" s="26"/>
      <c r="G23" s="26"/>
      <c r="H23" s="26"/>
      <c r="I23" s="26"/>
      <c r="J23" s="26"/>
      <c r="K23" s="26"/>
      <c r="L23" s="26"/>
      <c r="M23" s="26"/>
      <c r="N23" s="26"/>
      <c r="O23" s="26"/>
      <c r="P23" s="26"/>
      <c r="Q23" s="26"/>
      <c r="R23" s="26"/>
      <c r="S23" s="27"/>
      <c r="T23" s="25"/>
      <c r="U23" s="388" t="s">
        <v>232</v>
      </c>
      <c r="V23" s="26"/>
      <c r="W23" s="26"/>
      <c r="X23" s="26"/>
      <c r="Y23" s="26"/>
      <c r="Z23" s="26"/>
      <c r="AA23" s="26"/>
      <c r="AB23" s="26"/>
      <c r="AC23" s="26"/>
      <c r="AD23" s="26"/>
      <c r="AE23" s="26"/>
      <c r="AF23" s="26"/>
      <c r="AG23" s="26"/>
      <c r="AH23" s="26"/>
      <c r="AI23" s="26"/>
      <c r="AJ23" s="26"/>
      <c r="AK23" s="26"/>
      <c r="AL23" s="27"/>
    </row>
    <row r="24" spans="1:38">
      <c r="A24" s="25"/>
      <c r="B24" s="249"/>
      <c r="C24" s="26"/>
      <c r="D24" s="26"/>
      <c r="E24" s="26"/>
      <c r="F24" s="26"/>
      <c r="G24" s="26"/>
      <c r="H24" s="26"/>
      <c r="I24" s="26"/>
      <c r="J24" s="26"/>
      <c r="K24" s="26"/>
      <c r="L24" s="26"/>
      <c r="M24" s="26"/>
      <c r="N24" s="26"/>
      <c r="O24" s="26"/>
      <c r="P24" s="26"/>
      <c r="Q24" s="26"/>
      <c r="R24" s="26"/>
      <c r="S24" s="27"/>
      <c r="T24" s="25"/>
      <c r="U24" s="249"/>
      <c r="V24" s="26"/>
      <c r="W24" s="26"/>
      <c r="X24" s="26"/>
      <c r="Y24" s="26"/>
      <c r="Z24" s="26"/>
      <c r="AA24" s="26"/>
      <c r="AB24" s="26"/>
      <c r="AC24" s="26"/>
      <c r="AD24" s="26"/>
      <c r="AE24" s="26"/>
      <c r="AF24" s="26"/>
      <c r="AG24" s="26"/>
      <c r="AH24" s="26"/>
      <c r="AI24" s="26"/>
      <c r="AJ24" s="26"/>
      <c r="AK24" s="26"/>
      <c r="AL24" s="27"/>
    </row>
    <row r="25" spans="1:38">
      <c r="A25" s="25"/>
      <c r="B25" s="388" t="s">
        <v>233</v>
      </c>
      <c r="C25" s="26"/>
      <c r="D25" s="26"/>
      <c r="E25" s="26"/>
      <c r="F25" s="26"/>
      <c r="G25" s="26"/>
      <c r="H25" s="26"/>
      <c r="I25" s="26"/>
      <c r="J25" s="26"/>
      <c r="K25" s="26"/>
      <c r="L25" s="26"/>
      <c r="M25" s="26"/>
      <c r="N25" s="26"/>
      <c r="O25" s="26"/>
      <c r="P25" s="26"/>
      <c r="Q25" s="26"/>
      <c r="R25" s="26"/>
      <c r="S25" s="27"/>
      <c r="T25" s="25"/>
      <c r="U25" s="388" t="s">
        <v>233</v>
      </c>
      <c r="V25" s="26"/>
      <c r="W25" s="26"/>
      <c r="X25" s="26"/>
      <c r="Y25" s="26"/>
      <c r="Z25" s="26"/>
      <c r="AA25" s="26"/>
      <c r="AB25" s="26"/>
      <c r="AC25" s="26"/>
      <c r="AD25" s="26"/>
      <c r="AE25" s="26"/>
      <c r="AF25" s="26"/>
      <c r="AG25" s="26"/>
      <c r="AH25" s="26"/>
      <c r="AI25" s="26"/>
      <c r="AJ25" s="26"/>
      <c r="AK25" s="26"/>
      <c r="AL25" s="27"/>
    </row>
    <row r="26" spans="1:38">
      <c r="A26" s="25"/>
      <c r="B26" s="249"/>
      <c r="C26" s="26"/>
      <c r="D26" s="26"/>
      <c r="E26" s="26"/>
      <c r="F26" s="26"/>
      <c r="G26" s="26"/>
      <c r="H26" s="26"/>
      <c r="I26" s="26"/>
      <c r="J26" s="26"/>
      <c r="K26" s="26"/>
      <c r="L26" s="26"/>
      <c r="M26" s="26"/>
      <c r="N26" s="26"/>
      <c r="O26" s="26"/>
      <c r="P26" s="26"/>
      <c r="Q26" s="26"/>
      <c r="R26" s="26"/>
      <c r="S26" s="27"/>
      <c r="T26" s="25"/>
      <c r="U26" s="249"/>
      <c r="V26" s="26"/>
      <c r="W26" s="26"/>
      <c r="X26" s="26"/>
      <c r="Y26" s="26"/>
      <c r="Z26" s="26"/>
      <c r="AA26" s="26"/>
      <c r="AB26" s="26"/>
      <c r="AC26" s="26"/>
      <c r="AD26" s="26"/>
      <c r="AE26" s="26"/>
      <c r="AF26" s="26"/>
      <c r="AG26" s="26"/>
      <c r="AH26" s="26"/>
      <c r="AI26" s="26"/>
      <c r="AJ26" s="26"/>
      <c r="AK26" s="26"/>
      <c r="AL26" s="27"/>
    </row>
    <row r="27" spans="1:38">
      <c r="A27" s="25"/>
      <c r="B27" s="388" t="s">
        <v>234</v>
      </c>
      <c r="C27" s="26"/>
      <c r="D27" s="26"/>
      <c r="E27" s="26"/>
      <c r="F27" s="26"/>
      <c r="G27" s="26"/>
      <c r="H27" s="26"/>
      <c r="I27" s="26"/>
      <c r="J27" s="26"/>
      <c r="K27" s="26"/>
      <c r="L27" s="26"/>
      <c r="M27" s="26"/>
      <c r="N27" s="26"/>
      <c r="O27" s="26"/>
      <c r="P27" s="26"/>
      <c r="Q27" s="26"/>
      <c r="R27" s="26"/>
      <c r="S27" s="27"/>
      <c r="T27" s="25"/>
      <c r="U27" s="388" t="s">
        <v>234</v>
      </c>
      <c r="V27" s="26"/>
      <c r="W27" s="26"/>
      <c r="X27" s="26"/>
      <c r="Y27" s="26"/>
      <c r="Z27" s="26"/>
      <c r="AA27" s="26"/>
      <c r="AB27" s="26"/>
      <c r="AC27" s="26"/>
      <c r="AD27" s="26"/>
      <c r="AE27" s="26"/>
      <c r="AF27" s="26"/>
      <c r="AG27" s="26"/>
      <c r="AH27" s="26"/>
      <c r="AI27" s="26"/>
      <c r="AJ27" s="26"/>
      <c r="AK27" s="26"/>
      <c r="AL27" s="27"/>
    </row>
    <row r="28" spans="1:38">
      <c r="A28" s="25"/>
      <c r="B28" s="249"/>
      <c r="C28" s="26"/>
      <c r="D28" s="26"/>
      <c r="E28" s="26"/>
      <c r="F28" s="26"/>
      <c r="G28" s="26"/>
      <c r="H28" s="26"/>
      <c r="I28" s="26"/>
      <c r="J28" s="26"/>
      <c r="K28" s="26"/>
      <c r="L28" s="26"/>
      <c r="M28" s="26"/>
      <c r="N28" s="26"/>
      <c r="O28" s="26"/>
      <c r="P28" s="26"/>
      <c r="Q28" s="26"/>
      <c r="R28" s="26"/>
      <c r="S28" s="27"/>
      <c r="T28" s="25"/>
      <c r="U28" s="249"/>
      <c r="V28" s="26"/>
      <c r="W28" s="26"/>
      <c r="X28" s="26"/>
      <c r="Y28" s="26"/>
      <c r="Z28" s="26"/>
      <c r="AA28" s="26"/>
      <c r="AB28" s="26"/>
      <c r="AC28" s="26"/>
      <c r="AD28" s="26"/>
      <c r="AE28" s="26"/>
      <c r="AF28" s="26"/>
      <c r="AG28" s="26"/>
      <c r="AH28" s="26"/>
      <c r="AI28" s="26"/>
      <c r="AJ28" s="26"/>
      <c r="AK28" s="26"/>
      <c r="AL28" s="27"/>
    </row>
    <row r="29" spans="1:38">
      <c r="A29" s="25"/>
      <c r="B29" s="388" t="s">
        <v>235</v>
      </c>
      <c r="C29" s="26"/>
      <c r="D29" s="26"/>
      <c r="E29" s="26"/>
      <c r="F29" s="26"/>
      <c r="G29" s="26"/>
      <c r="H29" s="26"/>
      <c r="I29" s="26"/>
      <c r="J29" s="26"/>
      <c r="K29" s="26"/>
      <c r="L29" s="26"/>
      <c r="M29" s="26"/>
      <c r="N29" s="26"/>
      <c r="O29" s="26"/>
      <c r="P29" s="26"/>
      <c r="Q29" s="26"/>
      <c r="R29" s="26"/>
      <c r="S29" s="27"/>
      <c r="T29" s="25"/>
      <c r="U29" s="388" t="s">
        <v>235</v>
      </c>
      <c r="V29" s="26"/>
      <c r="W29" s="26"/>
      <c r="X29" s="26"/>
      <c r="Y29" s="26"/>
      <c r="Z29" s="26"/>
      <c r="AA29" s="26"/>
      <c r="AB29" s="26"/>
      <c r="AC29" s="26"/>
      <c r="AD29" s="26"/>
      <c r="AE29" s="26"/>
      <c r="AF29" s="26"/>
      <c r="AG29" s="26"/>
      <c r="AH29" s="26"/>
      <c r="AI29" s="26"/>
      <c r="AJ29" s="26"/>
      <c r="AK29" s="26"/>
      <c r="AL29" s="27"/>
    </row>
    <row r="30" spans="1:38">
      <c r="A30" s="25"/>
      <c r="B30" s="388" t="s">
        <v>236</v>
      </c>
      <c r="C30" s="26"/>
      <c r="D30" s="26"/>
      <c r="E30" s="26"/>
      <c r="F30" s="26"/>
      <c r="G30" s="26"/>
      <c r="H30" s="26"/>
      <c r="I30" s="26"/>
      <c r="J30" s="26"/>
      <c r="K30" s="26"/>
      <c r="L30" s="26"/>
      <c r="M30" s="26"/>
      <c r="N30" s="26"/>
      <c r="O30" s="26"/>
      <c r="P30" s="26"/>
      <c r="Q30" s="26"/>
      <c r="R30" s="26"/>
      <c r="S30" s="27"/>
      <c r="T30" s="25"/>
      <c r="U30" s="388" t="s">
        <v>236</v>
      </c>
      <c r="V30" s="26"/>
      <c r="W30" s="26"/>
      <c r="X30" s="26"/>
      <c r="Y30" s="26"/>
      <c r="Z30" s="26"/>
      <c r="AA30" s="26"/>
      <c r="AB30" s="26"/>
      <c r="AC30" s="26"/>
      <c r="AD30" s="26"/>
      <c r="AE30" s="26"/>
      <c r="AF30" s="26"/>
      <c r="AG30" s="26"/>
      <c r="AH30" s="26"/>
      <c r="AI30" s="26"/>
      <c r="AJ30" s="26"/>
      <c r="AK30" s="26"/>
      <c r="AL30" s="27"/>
    </row>
    <row r="31" spans="1:38">
      <c r="A31" s="25"/>
      <c r="B31" s="26"/>
      <c r="C31" s="26"/>
      <c r="D31" s="26"/>
      <c r="E31" s="26"/>
      <c r="F31" s="26"/>
      <c r="G31" s="26"/>
      <c r="H31" s="26"/>
      <c r="I31" s="26"/>
      <c r="J31" s="26"/>
      <c r="K31" s="26"/>
      <c r="L31" s="26"/>
      <c r="M31" s="26"/>
      <c r="N31" s="26"/>
      <c r="O31" s="26"/>
      <c r="P31" s="26"/>
      <c r="Q31" s="26"/>
      <c r="R31" s="26"/>
      <c r="S31" s="27"/>
      <c r="T31" s="25"/>
      <c r="U31" s="26"/>
      <c r="V31" s="26"/>
      <c r="W31" s="26"/>
      <c r="X31" s="26"/>
      <c r="Y31" s="26"/>
      <c r="Z31" s="26"/>
      <c r="AA31" s="26"/>
      <c r="AB31" s="26"/>
      <c r="AC31" s="26"/>
      <c r="AD31" s="26"/>
      <c r="AE31" s="26"/>
      <c r="AF31" s="26"/>
      <c r="AG31" s="26"/>
      <c r="AH31" s="26"/>
      <c r="AI31" s="26"/>
      <c r="AJ31" s="26"/>
      <c r="AK31" s="26"/>
      <c r="AL31" s="27"/>
    </row>
    <row r="32" spans="1:38">
      <c r="A32" s="25"/>
      <c r="B32" s="26"/>
      <c r="C32" s="26"/>
      <c r="D32" s="26"/>
      <c r="E32" s="26"/>
      <c r="F32" s="26"/>
      <c r="G32" s="28"/>
      <c r="H32" s="26"/>
      <c r="I32" s="26"/>
      <c r="J32" s="26"/>
      <c r="K32" s="26"/>
      <c r="L32" s="26"/>
      <c r="M32" s="26"/>
      <c r="N32" s="26"/>
      <c r="O32" s="26"/>
      <c r="P32" s="26"/>
      <c r="Q32" s="26"/>
      <c r="R32" s="26"/>
      <c r="S32" s="27"/>
      <c r="T32" s="25"/>
      <c r="U32" s="26"/>
      <c r="V32" s="26"/>
      <c r="W32" s="26"/>
      <c r="X32" s="26"/>
      <c r="Y32" s="26"/>
      <c r="Z32" s="28"/>
      <c r="AA32" s="26"/>
      <c r="AB32" s="26"/>
      <c r="AC32" s="26"/>
      <c r="AD32" s="26"/>
      <c r="AE32" s="26"/>
      <c r="AF32" s="26"/>
      <c r="AG32" s="26"/>
      <c r="AH32" s="26"/>
      <c r="AI32" s="26"/>
      <c r="AJ32" s="26"/>
      <c r="AK32" s="26"/>
      <c r="AL32" s="27"/>
    </row>
    <row r="33" spans="1:38">
      <c r="A33" s="25"/>
      <c r="B33" s="26"/>
      <c r="C33" s="26"/>
      <c r="D33" s="28"/>
      <c r="E33" s="26"/>
      <c r="F33" s="26"/>
      <c r="G33" s="26"/>
      <c r="H33" s="26"/>
      <c r="I33" s="26"/>
      <c r="J33" s="26"/>
      <c r="K33" s="26"/>
      <c r="L33" s="26"/>
      <c r="M33" s="26"/>
      <c r="N33" s="26"/>
      <c r="O33" s="26"/>
      <c r="P33" s="26"/>
      <c r="Q33" s="26"/>
      <c r="R33" s="26"/>
      <c r="S33" s="27"/>
      <c r="T33" s="25"/>
      <c r="U33" s="26"/>
      <c r="V33" s="26"/>
      <c r="W33" s="26"/>
      <c r="X33" s="26"/>
      <c r="Y33" s="26"/>
      <c r="Z33" s="26"/>
      <c r="AA33" s="26"/>
      <c r="AB33" s="26"/>
      <c r="AC33" s="26"/>
      <c r="AD33" s="26"/>
      <c r="AE33" s="26"/>
      <c r="AF33" s="26"/>
      <c r="AG33" s="26"/>
      <c r="AH33" s="26"/>
      <c r="AI33" s="26"/>
      <c r="AJ33" s="26"/>
      <c r="AK33" s="26"/>
      <c r="AL33" s="27"/>
    </row>
    <row r="34" spans="1:38">
      <c r="A34" s="25"/>
      <c r="B34" s="26"/>
      <c r="C34" s="26"/>
      <c r="D34" s="26"/>
      <c r="E34" s="26"/>
      <c r="F34" s="26"/>
      <c r="G34" s="28"/>
      <c r="H34" s="28"/>
      <c r="I34" s="26"/>
      <c r="J34" s="26"/>
      <c r="K34" s="26"/>
      <c r="L34" s="26"/>
      <c r="M34" s="26"/>
      <c r="N34" s="26"/>
      <c r="O34" s="26"/>
      <c r="P34" s="26"/>
      <c r="Q34" s="26"/>
      <c r="R34" s="26"/>
      <c r="S34" s="27"/>
      <c r="T34" s="25"/>
      <c r="U34" s="26"/>
      <c r="V34" s="26"/>
      <c r="W34" s="26"/>
      <c r="X34" s="26"/>
      <c r="Y34" s="26"/>
      <c r="Z34" s="28"/>
      <c r="AA34" s="26"/>
      <c r="AB34" s="26"/>
      <c r="AC34" s="26"/>
      <c r="AD34" s="26"/>
      <c r="AE34" s="26"/>
      <c r="AF34" s="26"/>
      <c r="AG34" s="26"/>
      <c r="AH34" s="26"/>
      <c r="AI34" s="26"/>
      <c r="AJ34" s="26"/>
      <c r="AK34" s="26"/>
      <c r="AL34" s="27"/>
    </row>
    <row r="35" spans="1:38">
      <c r="A35" s="25"/>
      <c r="B35" s="26"/>
      <c r="C35" s="26"/>
      <c r="D35" s="26"/>
      <c r="E35" s="26"/>
      <c r="F35" s="26"/>
      <c r="G35" s="26"/>
      <c r="H35" s="26"/>
      <c r="I35" s="26"/>
      <c r="J35" s="26"/>
      <c r="K35" s="26"/>
      <c r="L35" s="26"/>
      <c r="M35" s="26"/>
      <c r="N35" s="26"/>
      <c r="O35" s="26"/>
      <c r="P35" s="26"/>
      <c r="Q35" s="26"/>
      <c r="R35" s="26"/>
      <c r="S35" s="27"/>
      <c r="T35" s="25"/>
      <c r="U35" s="26"/>
      <c r="V35" s="26"/>
      <c r="W35" s="26"/>
      <c r="X35" s="26"/>
      <c r="Y35" s="26"/>
      <c r="Z35" s="26"/>
      <c r="AA35" s="26"/>
      <c r="AB35" s="26"/>
      <c r="AC35" s="26"/>
      <c r="AD35" s="26"/>
      <c r="AE35" s="26"/>
      <c r="AF35" s="26"/>
      <c r="AG35" s="26"/>
      <c r="AH35" s="26"/>
      <c r="AI35" s="26"/>
      <c r="AJ35" s="26"/>
      <c r="AK35" s="26"/>
      <c r="AL35" s="27"/>
    </row>
    <row r="36" spans="1:38">
      <c r="A36" s="25"/>
      <c r="B36" s="26"/>
      <c r="C36" s="26"/>
      <c r="D36" s="26"/>
      <c r="E36" s="26"/>
      <c r="F36" s="26"/>
      <c r="G36" s="26"/>
      <c r="H36" s="26"/>
      <c r="I36" s="26"/>
      <c r="J36" s="26"/>
      <c r="K36" s="26"/>
      <c r="L36" s="26"/>
      <c r="M36" s="26"/>
      <c r="N36" s="26"/>
      <c r="O36" s="26"/>
      <c r="P36" s="26"/>
      <c r="Q36" s="26"/>
      <c r="R36" s="26"/>
      <c r="S36" s="27"/>
      <c r="T36" s="25"/>
      <c r="U36" s="26"/>
      <c r="V36" s="26"/>
      <c r="W36" s="26"/>
      <c r="X36" s="26"/>
      <c r="Y36" s="26"/>
      <c r="Z36" s="26"/>
      <c r="AA36" s="26"/>
      <c r="AB36" s="26"/>
      <c r="AC36" s="26"/>
      <c r="AD36" s="26"/>
      <c r="AE36" s="26"/>
      <c r="AF36" s="26"/>
      <c r="AG36" s="26"/>
      <c r="AH36" s="26"/>
      <c r="AI36" s="26"/>
      <c r="AJ36" s="26"/>
      <c r="AK36" s="26"/>
      <c r="AL36" s="27"/>
    </row>
    <row r="37" spans="1:38">
      <c r="A37" s="25"/>
      <c r="B37" s="26"/>
      <c r="C37" s="26"/>
      <c r="D37" s="26"/>
      <c r="E37" s="26"/>
      <c r="F37" s="26"/>
      <c r="G37" s="26"/>
      <c r="H37" s="26"/>
      <c r="I37" s="26"/>
      <c r="J37" s="26"/>
      <c r="K37" s="26"/>
      <c r="L37" s="26"/>
      <c r="M37" s="26"/>
      <c r="N37" s="26"/>
      <c r="O37" s="26"/>
      <c r="P37" s="26"/>
      <c r="Q37" s="26"/>
      <c r="R37" s="26"/>
      <c r="S37" s="27"/>
      <c r="T37" s="25"/>
      <c r="U37" s="26"/>
      <c r="V37" s="26"/>
      <c r="W37" s="26"/>
      <c r="X37" s="26"/>
      <c r="Y37" s="26"/>
      <c r="Z37" s="26"/>
      <c r="AA37" s="26"/>
      <c r="AB37" s="26"/>
      <c r="AC37" s="26"/>
      <c r="AD37" s="26"/>
      <c r="AE37" s="26"/>
      <c r="AF37" s="26"/>
      <c r="AG37" s="26"/>
      <c r="AH37" s="26"/>
      <c r="AI37" s="26"/>
      <c r="AJ37" s="26"/>
      <c r="AK37" s="26"/>
      <c r="AL37" s="27"/>
    </row>
    <row r="38" spans="1:38">
      <c r="A38" s="25"/>
      <c r="B38" s="26"/>
      <c r="C38" s="26"/>
      <c r="D38" s="26"/>
      <c r="E38" s="26"/>
      <c r="F38" s="26"/>
      <c r="G38" s="26"/>
      <c r="H38" s="26"/>
      <c r="I38" s="26"/>
      <c r="J38" s="26"/>
      <c r="K38" s="26"/>
      <c r="L38" s="26"/>
      <c r="M38" s="26"/>
      <c r="N38" s="26"/>
      <c r="O38" s="26"/>
      <c r="P38" s="26"/>
      <c r="Q38" s="26"/>
      <c r="R38" s="26"/>
      <c r="S38" s="27"/>
      <c r="T38" s="25"/>
      <c r="U38" s="26"/>
      <c r="V38" s="26"/>
      <c r="W38" s="26"/>
      <c r="X38" s="26"/>
      <c r="Y38" s="26"/>
      <c r="Z38" s="26"/>
      <c r="AA38" s="26"/>
      <c r="AB38" s="26"/>
      <c r="AC38" s="26"/>
      <c r="AD38" s="26"/>
      <c r="AE38" s="26"/>
      <c r="AF38" s="26"/>
      <c r="AG38" s="26"/>
      <c r="AH38" s="26"/>
      <c r="AI38" s="26"/>
      <c r="AJ38" s="26"/>
      <c r="AK38" s="26"/>
      <c r="AL38" s="27"/>
    </row>
    <row r="39" spans="1:38">
      <c r="A39" s="25"/>
      <c r="B39" s="26"/>
      <c r="C39" s="26"/>
      <c r="D39" s="26"/>
      <c r="E39" s="26"/>
      <c r="F39" s="26"/>
      <c r="G39" s="26"/>
      <c r="H39" s="26"/>
      <c r="I39" s="26"/>
      <c r="J39" s="26"/>
      <c r="K39" s="26"/>
      <c r="L39" s="26"/>
      <c r="M39" s="26"/>
      <c r="N39" s="26"/>
      <c r="O39" s="26"/>
      <c r="P39" s="26"/>
      <c r="Q39" s="26"/>
      <c r="R39" s="26"/>
      <c r="S39" s="27"/>
      <c r="T39" s="25"/>
      <c r="U39" s="26"/>
      <c r="V39" s="26"/>
      <c r="W39" s="26"/>
      <c r="X39" s="26"/>
      <c r="Y39" s="26"/>
      <c r="Z39" s="26"/>
      <c r="AA39" s="26"/>
      <c r="AB39" s="26"/>
      <c r="AC39" s="26"/>
      <c r="AD39" s="26"/>
      <c r="AE39" s="26"/>
      <c r="AF39" s="26"/>
      <c r="AG39" s="26"/>
      <c r="AH39" s="26"/>
      <c r="AI39" s="26"/>
      <c r="AJ39" s="26"/>
      <c r="AK39" s="26"/>
      <c r="AL39" s="27"/>
    </row>
    <row r="40" spans="1:38">
      <c r="A40" s="25"/>
      <c r="B40" s="26"/>
      <c r="C40" s="26"/>
      <c r="D40" s="26"/>
      <c r="E40" s="26"/>
      <c r="F40" s="26"/>
      <c r="G40" s="26"/>
      <c r="H40" s="26"/>
      <c r="I40" s="26"/>
      <c r="J40" s="26"/>
      <c r="K40" s="26"/>
      <c r="L40" s="26"/>
      <c r="M40" s="26"/>
      <c r="N40" s="26"/>
      <c r="O40" s="26"/>
      <c r="P40" s="26"/>
      <c r="Q40" s="26"/>
      <c r="R40" s="26"/>
      <c r="S40" s="27"/>
      <c r="T40" s="25"/>
      <c r="U40" s="26"/>
      <c r="V40" s="26"/>
      <c r="W40" s="26"/>
      <c r="X40" s="26"/>
      <c r="Y40" s="26"/>
      <c r="Z40" s="26"/>
      <c r="AA40" s="26"/>
      <c r="AB40" s="26"/>
      <c r="AC40" s="26"/>
      <c r="AD40" s="26"/>
      <c r="AE40" s="26"/>
      <c r="AF40" s="26"/>
      <c r="AG40" s="26"/>
      <c r="AH40" s="26"/>
      <c r="AI40" s="26"/>
      <c r="AJ40" s="26"/>
      <c r="AK40" s="26"/>
      <c r="AL40" s="27"/>
    </row>
    <row r="41" spans="1:38">
      <c r="A41" s="25"/>
      <c r="B41" s="26"/>
      <c r="C41" s="26"/>
      <c r="D41" s="26"/>
      <c r="E41" s="26"/>
      <c r="F41" s="26"/>
      <c r="G41" s="26"/>
      <c r="H41" s="26"/>
      <c r="I41" s="26"/>
      <c r="J41" s="26"/>
      <c r="K41" s="26"/>
      <c r="L41" s="26"/>
      <c r="M41" s="26"/>
      <c r="N41" s="26"/>
      <c r="O41" s="26"/>
      <c r="P41" s="26"/>
      <c r="Q41" s="26"/>
      <c r="R41" s="26"/>
      <c r="S41" s="27"/>
      <c r="T41" s="25"/>
      <c r="U41" s="26"/>
      <c r="V41" s="26"/>
      <c r="W41" s="26"/>
      <c r="X41" s="26"/>
      <c r="Y41" s="26"/>
      <c r="Z41" s="26"/>
      <c r="AA41" s="26"/>
      <c r="AB41" s="26"/>
      <c r="AC41" s="26"/>
      <c r="AD41" s="26"/>
      <c r="AE41" s="26"/>
      <c r="AF41" s="26"/>
      <c r="AG41" s="26"/>
      <c r="AH41" s="26"/>
      <c r="AI41" s="26"/>
      <c r="AJ41" s="26"/>
      <c r="AK41" s="26"/>
      <c r="AL41" s="27"/>
    </row>
    <row r="42" spans="1:38">
      <c r="A42" s="33"/>
      <c r="B42" s="31"/>
      <c r="C42" s="31"/>
      <c r="D42" s="31"/>
      <c r="E42" s="31"/>
      <c r="F42" s="31"/>
      <c r="G42" s="31"/>
      <c r="H42" s="31"/>
      <c r="I42" s="31"/>
      <c r="J42" s="31"/>
      <c r="K42" s="31"/>
      <c r="L42" s="31"/>
      <c r="M42" s="31"/>
      <c r="N42" s="31"/>
      <c r="O42" s="31"/>
      <c r="P42" s="31"/>
      <c r="Q42" s="31"/>
      <c r="R42" s="31"/>
      <c r="S42" s="34"/>
      <c r="T42" s="33"/>
      <c r="U42" s="31"/>
      <c r="V42" s="31"/>
      <c r="W42" s="31"/>
      <c r="X42" s="31"/>
      <c r="Y42" s="31"/>
      <c r="Z42" s="31"/>
      <c r="AA42" s="31"/>
      <c r="AB42" s="31"/>
      <c r="AC42" s="31"/>
      <c r="AD42" s="31"/>
      <c r="AE42" s="31"/>
      <c r="AF42" s="31"/>
      <c r="AG42" s="31"/>
      <c r="AH42" s="31"/>
      <c r="AI42" s="31"/>
      <c r="AJ42" s="31"/>
      <c r="AK42" s="31"/>
      <c r="AL42" s="34"/>
    </row>
    <row r="43" spans="1:38">
      <c r="A43" s="289" t="s">
        <v>297</v>
      </c>
      <c r="B43" s="6"/>
      <c r="C43" s="6"/>
      <c r="D43" s="6"/>
      <c r="E43" s="6"/>
      <c r="F43" s="6"/>
      <c r="G43" s="6"/>
      <c r="H43" s="6"/>
      <c r="I43" s="6"/>
      <c r="J43" s="6"/>
      <c r="K43" s="6"/>
      <c r="L43" s="6"/>
      <c r="M43" s="6"/>
      <c r="N43" s="6"/>
      <c r="O43" s="6"/>
      <c r="P43" s="6"/>
      <c r="Q43" s="6"/>
      <c r="R43" s="6"/>
      <c r="S43" s="7"/>
      <c r="T43" s="9" t="s">
        <v>298</v>
      </c>
      <c r="U43" s="8"/>
      <c r="V43" s="8"/>
      <c r="W43" s="8"/>
      <c r="X43" s="8"/>
      <c r="Y43" s="8"/>
      <c r="Z43" s="8"/>
      <c r="AA43" s="8"/>
      <c r="AB43" s="8"/>
      <c r="AC43" s="8"/>
      <c r="AD43" s="8"/>
      <c r="AE43" s="8"/>
      <c r="AF43" s="8"/>
      <c r="AG43" s="8"/>
      <c r="AH43" s="8"/>
      <c r="AI43" s="8"/>
      <c r="AJ43" s="8"/>
      <c r="AK43" s="8"/>
      <c r="AL43" s="85"/>
    </row>
    <row r="44" spans="1:38">
      <c r="A44" s="9"/>
      <c r="B44" s="6"/>
      <c r="C44" s="6"/>
      <c r="D44" s="6"/>
      <c r="E44" s="6"/>
      <c r="F44" s="6"/>
      <c r="G44" s="6"/>
      <c r="H44" s="6"/>
      <c r="I44" s="6"/>
      <c r="J44" s="6"/>
      <c r="K44" s="6"/>
      <c r="L44" s="6"/>
      <c r="M44" s="6"/>
      <c r="N44" s="6"/>
      <c r="O44" s="6"/>
      <c r="P44" s="6"/>
      <c r="Q44" s="6"/>
      <c r="R44" s="6"/>
      <c r="S44" s="7"/>
      <c r="T44" s="9"/>
      <c r="U44" s="8"/>
      <c r="V44" s="8"/>
      <c r="W44" s="8"/>
      <c r="X44" s="8"/>
      <c r="Y44" s="8"/>
      <c r="Z44" s="8"/>
      <c r="AA44" s="8"/>
      <c r="AB44" s="8"/>
      <c r="AC44" s="8"/>
      <c r="AD44" s="8"/>
      <c r="AE44" s="8"/>
      <c r="AF44" s="8"/>
      <c r="AG44" s="8"/>
      <c r="AH44" s="8"/>
      <c r="AI44" s="8"/>
      <c r="AJ44" s="8"/>
      <c r="AK44" s="8"/>
      <c r="AL44" s="85"/>
    </row>
    <row r="45" spans="1:38">
      <c r="A45" s="86" t="s">
        <v>240</v>
      </c>
      <c r="B45" s="10"/>
      <c r="C45" s="10"/>
      <c r="D45" s="10"/>
      <c r="E45" s="10"/>
      <c r="F45" s="10"/>
      <c r="G45" s="10"/>
      <c r="H45" s="10"/>
      <c r="I45" s="10"/>
      <c r="J45" s="10"/>
      <c r="K45" s="10"/>
      <c r="L45" s="10"/>
      <c r="M45" s="10"/>
      <c r="N45" s="10"/>
      <c r="O45" s="10"/>
      <c r="P45" s="10"/>
      <c r="Q45" s="10"/>
      <c r="R45" s="10"/>
      <c r="S45" s="11"/>
      <c r="T45" s="86" t="s">
        <v>240</v>
      </c>
      <c r="U45" s="10"/>
      <c r="V45" s="10"/>
      <c r="W45" s="10"/>
      <c r="X45" s="10"/>
      <c r="Y45" s="10"/>
      <c r="Z45" s="10"/>
      <c r="AA45" s="10"/>
      <c r="AB45" s="10"/>
      <c r="AC45" s="10"/>
      <c r="AD45" s="10"/>
      <c r="AE45" s="10"/>
      <c r="AF45" s="10"/>
      <c r="AG45" s="10"/>
      <c r="AH45" s="10"/>
      <c r="AI45" s="10"/>
      <c r="AJ45" s="10"/>
      <c r="AK45" s="10"/>
      <c r="AL45" s="11"/>
    </row>
    <row r="46" spans="1:38" ht="14.25" customHeight="1">
      <c r="A46" s="1203" t="s">
        <v>242</v>
      </c>
      <c r="B46" s="1202"/>
      <c r="C46" s="1198"/>
      <c r="D46" s="1199"/>
      <c r="E46" s="1202" t="s">
        <v>243</v>
      </c>
      <c r="F46" s="1202"/>
      <c r="G46" s="1198"/>
      <c r="H46" s="1199"/>
      <c r="I46" s="8"/>
      <c r="J46" s="10"/>
      <c r="K46" s="10"/>
      <c r="L46" s="10"/>
      <c r="M46" s="87" t="s">
        <v>244</v>
      </c>
      <c r="N46" s="1230">
        <f>IF(C47&gt;0,(((G47-G46)/(C47-C46))^-1-IF(AG52&gt;0,AG52^-1,0))^-1,0)</f>
        <v>0</v>
      </c>
      <c r="O46" s="1231"/>
      <c r="P46" s="1213"/>
      <c r="Q46" s="1214"/>
      <c r="R46" s="1214"/>
      <c r="S46" s="11"/>
      <c r="T46" s="1203" t="s">
        <v>242</v>
      </c>
      <c r="U46" s="1202"/>
      <c r="V46" s="1200"/>
      <c r="W46" s="1201"/>
      <c r="X46" s="1202" t="s">
        <v>243</v>
      </c>
      <c r="Y46" s="1202"/>
      <c r="Z46" s="1198"/>
      <c r="AA46" s="1199"/>
      <c r="AB46" s="8"/>
      <c r="AC46" s="10"/>
      <c r="AD46" s="10"/>
      <c r="AE46" s="10"/>
      <c r="AF46" s="87" t="s">
        <v>244</v>
      </c>
      <c r="AG46" s="1206">
        <f>IF((V47-V46)&gt;0,(Z47-Z46)/(V47-V46),0)</f>
        <v>0</v>
      </c>
      <c r="AH46" s="1207"/>
      <c r="AI46" s="10"/>
      <c r="AJ46" s="10"/>
      <c r="AK46" s="10"/>
      <c r="AL46" s="11"/>
    </row>
    <row r="47" spans="1:38" ht="14.25" customHeight="1">
      <c r="A47" s="1203" t="s">
        <v>245</v>
      </c>
      <c r="B47" s="1202"/>
      <c r="C47" s="1198"/>
      <c r="D47" s="1199"/>
      <c r="E47" s="1202" t="s">
        <v>246</v>
      </c>
      <c r="F47" s="1202"/>
      <c r="G47" s="1198"/>
      <c r="H47" s="1199"/>
      <c r="I47" s="162" t="str">
        <f>IFERROR(IF(AND(N46&lt;0,G47&gt;G46),"Congrats! You've found an Easter egg!",""),"")</f>
        <v/>
      </c>
      <c r="P47" s="10"/>
      <c r="Q47" s="10"/>
      <c r="R47" s="10"/>
      <c r="S47" s="11"/>
      <c r="T47" s="1203" t="s">
        <v>245</v>
      </c>
      <c r="U47" s="1202"/>
      <c r="V47" s="1200"/>
      <c r="W47" s="1201"/>
      <c r="X47" s="1202" t="s">
        <v>246</v>
      </c>
      <c r="Y47" s="1202"/>
      <c r="Z47" s="1198"/>
      <c r="AA47" s="1199"/>
      <c r="AB47" s="8"/>
      <c r="AC47" s="8"/>
      <c r="AD47" s="8"/>
      <c r="AE47" s="8"/>
      <c r="AF47" s="8"/>
      <c r="AG47" s="8"/>
      <c r="AH47" s="8"/>
      <c r="AI47" s="10"/>
      <c r="AJ47" s="10"/>
      <c r="AK47" s="10"/>
      <c r="AL47" s="11"/>
    </row>
    <row r="48" spans="1:38">
      <c r="A48" s="12"/>
      <c r="B48" s="10"/>
      <c r="C48" s="567" t="str">
        <f>IF(ABS($C$47-$C$46)&lt;1,"Supporting points shall be at least 1 mm apart!","")</f>
        <v>Supporting points shall be at least 1 mm apart!</v>
      </c>
      <c r="D48" s="10"/>
      <c r="E48" s="10"/>
      <c r="F48" s="10"/>
      <c r="G48" s="10"/>
      <c r="H48" s="10"/>
      <c r="I48" s="10"/>
      <c r="J48" s="10"/>
      <c r="K48" s="10"/>
      <c r="L48" s="10"/>
      <c r="M48" s="10"/>
      <c r="N48" s="10"/>
      <c r="O48" s="10"/>
      <c r="P48" s="10"/>
      <c r="Q48" s="10"/>
      <c r="R48" s="10"/>
      <c r="S48" s="11"/>
      <c r="T48" s="9"/>
      <c r="U48" s="8"/>
      <c r="V48" s="567" t="str">
        <f>IF(ABS(V47-V46)&lt;1,"Supporting points shall be at least 1 mm apart!","")</f>
        <v>Supporting points shall be at least 1 mm apart!</v>
      </c>
      <c r="W48" s="8"/>
      <c r="X48" s="8"/>
      <c r="Y48" s="8"/>
      <c r="Z48" s="8"/>
      <c r="AA48" s="8"/>
      <c r="AB48" s="8"/>
      <c r="AC48" s="8"/>
      <c r="AD48" s="8"/>
      <c r="AE48" s="8"/>
      <c r="AF48" s="8"/>
      <c r="AG48" s="8"/>
      <c r="AH48" s="8"/>
      <c r="AI48" s="8"/>
      <c r="AJ48" s="8"/>
      <c r="AK48" s="8"/>
      <c r="AL48" s="85"/>
    </row>
    <row r="49" spans="1:38">
      <c r="A49" s="9" t="s">
        <v>247</v>
      </c>
      <c r="B49" s="10"/>
      <c r="C49" s="10"/>
      <c r="D49" s="10"/>
      <c r="E49" s="10"/>
      <c r="F49" s="10"/>
      <c r="G49" s="10"/>
      <c r="H49" s="10"/>
      <c r="I49" s="10"/>
      <c r="J49" s="10"/>
      <c r="K49" s="10"/>
      <c r="L49" s="10"/>
      <c r="M49" s="10"/>
      <c r="N49" s="10"/>
      <c r="O49" s="10"/>
      <c r="P49" s="10"/>
      <c r="Q49" s="10"/>
      <c r="R49" s="10"/>
      <c r="S49" s="11"/>
      <c r="T49" s="9" t="s">
        <v>253</v>
      </c>
      <c r="U49" s="8"/>
      <c r="V49" s="8"/>
      <c r="W49" s="8"/>
      <c r="X49" s="8"/>
      <c r="Y49" s="8"/>
      <c r="Z49" s="8"/>
      <c r="AA49" s="8"/>
      <c r="AB49" s="8"/>
      <c r="AC49" s="8"/>
      <c r="AD49" s="8"/>
      <c r="AE49" s="8"/>
      <c r="AF49" s="8"/>
      <c r="AG49" s="8"/>
      <c r="AH49" s="8"/>
      <c r="AI49" s="8"/>
      <c r="AJ49" s="8"/>
      <c r="AK49" s="8"/>
      <c r="AL49" s="85"/>
    </row>
    <row r="50" spans="1:38" ht="15">
      <c r="A50" s="1203" t="s">
        <v>249</v>
      </c>
      <c r="B50" s="1202"/>
      <c r="C50" s="1232"/>
      <c r="D50" s="1233"/>
      <c r="E50" s="8"/>
      <c r="F50" s="10"/>
      <c r="G50" s="10"/>
      <c r="H50" s="10"/>
      <c r="I50" s="10"/>
      <c r="J50" s="10"/>
      <c r="K50" s="10"/>
      <c r="L50" s="10"/>
      <c r="M50" s="10"/>
      <c r="N50" s="10"/>
      <c r="O50" s="10"/>
      <c r="P50" s="10"/>
      <c r="Q50" s="10"/>
      <c r="R50" s="10"/>
      <c r="S50" s="11"/>
      <c r="T50" s="9"/>
      <c r="U50" s="87" t="s">
        <v>256</v>
      </c>
      <c r="V50" s="1192">
        <f>C53</f>
        <v>400</v>
      </c>
      <c r="W50" s="1193"/>
      <c r="X50" s="8" t="s">
        <v>257</v>
      </c>
      <c r="Y50" s="8"/>
      <c r="Z50" s="8"/>
      <c r="AA50" s="8"/>
      <c r="AB50" s="8"/>
      <c r="AC50" s="8"/>
      <c r="AD50" s="8"/>
      <c r="AE50" s="8"/>
      <c r="AF50" s="87" t="s">
        <v>258</v>
      </c>
      <c r="AG50" s="1190">
        <f>V51*(1/64)*PI()*(V52^4-V53^4)*200000</f>
        <v>1339009872.1404533</v>
      </c>
      <c r="AH50" s="1191"/>
      <c r="AI50" s="612">
        <f>AG50*48/V50^3</f>
        <v>1004.25740410534</v>
      </c>
      <c r="AJ50" s="8"/>
      <c r="AK50" s="8"/>
      <c r="AL50" s="85"/>
    </row>
    <row r="51" spans="1:38" ht="15" customHeight="1">
      <c r="A51" s="12"/>
      <c r="B51" s="10"/>
      <c r="C51" s="651" t="str">
        <f>IF(L67&gt;12.7,"Force must be taken at max. 12.7 mm deflection!","")</f>
        <v/>
      </c>
      <c r="D51" s="650"/>
      <c r="E51" s="10"/>
      <c r="F51" s="10"/>
      <c r="G51" s="10"/>
      <c r="H51" s="10"/>
      <c r="I51" s="10"/>
      <c r="J51" s="10"/>
      <c r="K51" s="10"/>
      <c r="L51" s="10"/>
      <c r="M51" s="10"/>
      <c r="N51" s="10"/>
      <c r="O51" s="10"/>
      <c r="P51" s="10"/>
      <c r="Q51" s="10"/>
      <c r="R51" s="10"/>
      <c r="S51" s="11"/>
      <c r="T51" s="9"/>
      <c r="U51" s="87" t="s">
        <v>259</v>
      </c>
      <c r="V51" s="1188">
        <v>1</v>
      </c>
      <c r="W51" s="1189"/>
      <c r="X51" s="8" t="s">
        <v>260</v>
      </c>
      <c r="Y51" s="8"/>
      <c r="Z51" s="8"/>
      <c r="AA51" s="8"/>
      <c r="AB51" s="8"/>
      <c r="AC51" s="8"/>
      <c r="AD51" s="8"/>
      <c r="AE51" s="8"/>
      <c r="AF51" s="87" t="s">
        <v>261</v>
      </c>
      <c r="AG51" s="1190">
        <f>IF(AG46&gt;0,(AG46*V50^3)/48,AG50)</f>
        <v>1339009872.1404533</v>
      </c>
      <c r="AH51" s="1191"/>
      <c r="AI51" s="612">
        <f>AG51*48/V50^3</f>
        <v>1004.25740410534</v>
      </c>
      <c r="AJ51" s="298">
        <f>100*AG51/AG50</f>
        <v>100</v>
      </c>
      <c r="AK51" s="8" t="s">
        <v>262</v>
      </c>
      <c r="AL51" s="85"/>
    </row>
    <row r="52" spans="1:38" ht="14.25" customHeight="1">
      <c r="A52" s="86" t="s">
        <v>263</v>
      </c>
      <c r="B52" s="10"/>
      <c r="C52" s="10"/>
      <c r="D52" s="10"/>
      <c r="E52" s="10"/>
      <c r="F52" s="10"/>
      <c r="G52" s="10"/>
      <c r="H52" s="10"/>
      <c r="I52" s="10"/>
      <c r="J52" s="10"/>
      <c r="K52" s="10"/>
      <c r="L52" s="10"/>
      <c r="M52" s="10"/>
      <c r="N52" s="10"/>
      <c r="O52" s="10"/>
      <c r="P52" s="10"/>
      <c r="Q52" s="10"/>
      <c r="R52" s="10"/>
      <c r="S52" s="11"/>
      <c r="T52" s="9"/>
      <c r="U52" s="87" t="s">
        <v>264</v>
      </c>
      <c r="V52" s="1188">
        <v>25.4</v>
      </c>
      <c r="W52" s="1189"/>
      <c r="X52" s="8" t="s">
        <v>265</v>
      </c>
      <c r="Y52" s="8"/>
      <c r="Z52" s="8"/>
      <c r="AA52" s="8"/>
      <c r="AB52" s="8"/>
      <c r="AC52" s="8"/>
      <c r="AD52" s="8"/>
      <c r="AE52" s="8"/>
      <c r="AF52" s="87" t="s">
        <v>266</v>
      </c>
      <c r="AG52" s="1194">
        <f>IF(AJ51&lt;75,0,IF(AG51&gt;=AG50,0,(AI51^-1-AI50^-1)^-1))</f>
        <v>0</v>
      </c>
      <c r="AH52" s="1195"/>
      <c r="AI52" s="8"/>
      <c r="AJ52" s="8"/>
      <c r="AK52" s="8"/>
      <c r="AL52" s="85"/>
    </row>
    <row r="53" spans="1:38" ht="12.75" customHeight="1">
      <c r="A53" s="9"/>
      <c r="B53" s="88" t="s">
        <v>256</v>
      </c>
      <c r="C53" s="1198">
        <v>400</v>
      </c>
      <c r="D53" s="1199"/>
      <c r="E53" s="8" t="s">
        <v>267</v>
      </c>
      <c r="F53" s="10"/>
      <c r="G53" s="10"/>
      <c r="H53" s="10"/>
      <c r="I53" s="10"/>
      <c r="J53" s="10"/>
      <c r="K53" s="10"/>
      <c r="L53" s="10"/>
      <c r="M53" s="10"/>
      <c r="N53" s="10"/>
      <c r="O53" s="10"/>
      <c r="P53" s="10"/>
      <c r="Q53" s="10"/>
      <c r="R53" s="10"/>
      <c r="S53" s="11"/>
      <c r="T53" s="9"/>
      <c r="U53" s="87" t="s">
        <v>268</v>
      </c>
      <c r="V53" s="1188">
        <v>23</v>
      </c>
      <c r="W53" s="1189"/>
      <c r="X53" s="8" t="s">
        <v>269</v>
      </c>
      <c r="Y53" s="8"/>
      <c r="Z53" s="8"/>
      <c r="AA53" s="8"/>
      <c r="AB53" s="8"/>
      <c r="AC53" s="8"/>
      <c r="AD53" s="8"/>
      <c r="AE53" s="8"/>
      <c r="AF53" s="8"/>
      <c r="AG53" s="8"/>
      <c r="AH53" s="8"/>
      <c r="AI53" s="8"/>
      <c r="AJ53" s="8"/>
      <c r="AK53" s="8"/>
      <c r="AL53" s="85"/>
    </row>
    <row r="54" spans="1:38">
      <c r="A54" s="1219" t="s">
        <v>270</v>
      </c>
      <c r="B54" s="1220"/>
      <c r="C54" s="1198">
        <v>275</v>
      </c>
      <c r="D54" s="1199"/>
      <c r="E54" s="8" t="s">
        <v>69</v>
      </c>
      <c r="F54" s="10"/>
      <c r="G54" s="10"/>
      <c r="H54" s="10"/>
      <c r="I54" s="10"/>
      <c r="J54" s="10"/>
      <c r="K54" s="10"/>
      <c r="L54" s="10"/>
      <c r="M54" s="10"/>
      <c r="N54" s="10"/>
      <c r="O54" s="10"/>
      <c r="P54" s="10"/>
      <c r="Q54" s="10"/>
      <c r="R54" s="10"/>
      <c r="S54" s="11"/>
      <c r="T54" s="9"/>
      <c r="U54" s="8"/>
      <c r="V54" s="8"/>
      <c r="W54" s="8"/>
      <c r="X54" s="8"/>
      <c r="Y54" s="8"/>
      <c r="Z54" s="8"/>
      <c r="AA54" s="8"/>
      <c r="AB54" s="8"/>
      <c r="AC54" s="8"/>
      <c r="AD54" s="8"/>
      <c r="AE54" s="8"/>
      <c r="AF54" s="8"/>
      <c r="AG54" s="8"/>
      <c r="AH54" s="8"/>
      <c r="AI54" s="8"/>
      <c r="AJ54" s="8"/>
      <c r="AK54" s="8"/>
      <c r="AL54" s="85"/>
    </row>
    <row r="55" spans="1:38">
      <c r="A55" s="1219" t="s">
        <v>272</v>
      </c>
      <c r="B55" s="1220"/>
      <c r="C55" s="1188"/>
      <c r="D55" s="1189"/>
      <c r="E55" s="8" t="s">
        <v>273</v>
      </c>
      <c r="F55" s="8"/>
      <c r="G55" s="8"/>
      <c r="H55" s="8"/>
      <c r="I55" s="8"/>
      <c r="J55" s="8"/>
      <c r="K55" s="8"/>
      <c r="L55" s="8"/>
      <c r="M55" s="8"/>
      <c r="N55" s="8"/>
      <c r="O55" s="10"/>
      <c r="P55" s="10"/>
      <c r="Q55" s="10"/>
      <c r="R55" s="10"/>
      <c r="S55" s="11"/>
      <c r="T55" s="9"/>
      <c r="U55" s="8"/>
      <c r="V55" s="8"/>
      <c r="W55" s="8"/>
      <c r="X55" s="8"/>
      <c r="Y55" s="8"/>
      <c r="Z55" s="8"/>
      <c r="AA55" s="8"/>
      <c r="AB55" s="8"/>
      <c r="AC55" s="8"/>
      <c r="AD55" s="8"/>
      <c r="AE55" s="8"/>
      <c r="AF55" s="8"/>
      <c r="AG55" s="8"/>
      <c r="AH55" s="8"/>
      <c r="AI55" s="8"/>
      <c r="AJ55" s="8"/>
      <c r="AK55" s="8"/>
      <c r="AL55" s="85"/>
    </row>
    <row r="56" spans="1:38" ht="15.75" customHeight="1">
      <c r="A56" s="1219" t="s">
        <v>274</v>
      </c>
      <c r="B56" s="1220"/>
      <c r="C56" s="1188"/>
      <c r="D56" s="1189"/>
      <c r="E56" s="8" t="s">
        <v>67</v>
      </c>
      <c r="F56" s="8"/>
      <c r="G56" s="8"/>
      <c r="H56" s="8"/>
      <c r="I56" s="8"/>
      <c r="J56" s="361" t="str">
        <f>IF(C56&lt;0.4*C57,"Asymmetrical lay-up: skin too thin in comparison, see T3.4.4.","")</f>
        <v/>
      </c>
      <c r="K56" s="8"/>
      <c r="L56" s="8"/>
      <c r="M56" s="8"/>
      <c r="N56" s="8"/>
      <c r="O56" s="10"/>
      <c r="P56" s="10"/>
      <c r="Q56" s="10"/>
      <c r="R56" s="10"/>
      <c r="S56" s="11"/>
      <c r="T56" s="9"/>
      <c r="U56" s="1215" t="str">
        <f>IF(AND(0&lt;$AJ$51,$AJ$51&lt;75),"Rig compliance out of normal bounds, perform and document another rig compliance test!","")</f>
        <v/>
      </c>
      <c r="V56" s="1215"/>
      <c r="W56" s="1215"/>
      <c r="X56" s="1215"/>
      <c r="Y56" s="1215"/>
      <c r="Z56" s="1215"/>
      <c r="AA56" s="1215"/>
      <c r="AB56" s="1215"/>
      <c r="AC56" s="1215"/>
      <c r="AD56" s="1215"/>
      <c r="AE56" s="1215"/>
      <c r="AF56" s="1215"/>
      <c r="AG56" s="1215"/>
      <c r="AH56" s="1215"/>
      <c r="AI56" s="1215"/>
      <c r="AJ56" s="1215"/>
      <c r="AK56" s="1215"/>
      <c r="AL56" s="85"/>
    </row>
    <row r="57" spans="1:38" ht="15.75" customHeight="1">
      <c r="A57" s="1219" t="s">
        <v>275</v>
      </c>
      <c r="B57" s="1220"/>
      <c r="C57" s="1188"/>
      <c r="D57" s="1189"/>
      <c r="E57" s="8" t="s">
        <v>68</v>
      </c>
      <c r="F57" s="8"/>
      <c r="G57" s="8"/>
      <c r="H57" s="8"/>
      <c r="I57" s="8"/>
      <c r="J57" s="361" t="str">
        <f>IF(C57&lt;0.4*C56,"Asymmetrical lay-up: skin too thin in comparison, see T3.4.4.","")</f>
        <v/>
      </c>
      <c r="K57" s="8"/>
      <c r="L57" s="8"/>
      <c r="M57" s="8"/>
      <c r="N57" s="8"/>
      <c r="O57" s="10"/>
      <c r="P57" s="10"/>
      <c r="Q57" s="10"/>
      <c r="R57" s="10"/>
      <c r="S57" s="11"/>
      <c r="T57" s="9"/>
      <c r="U57" s="1215"/>
      <c r="V57" s="1215"/>
      <c r="W57" s="1215"/>
      <c r="X57" s="1215"/>
      <c r="Y57" s="1215"/>
      <c r="Z57" s="1215"/>
      <c r="AA57" s="1215"/>
      <c r="AB57" s="1215"/>
      <c r="AC57" s="1215"/>
      <c r="AD57" s="1215"/>
      <c r="AE57" s="1215"/>
      <c r="AF57" s="1215"/>
      <c r="AG57" s="1215"/>
      <c r="AH57" s="1215"/>
      <c r="AI57" s="1215"/>
      <c r="AJ57" s="1215"/>
      <c r="AK57" s="1215"/>
      <c r="AL57" s="85"/>
    </row>
    <row r="58" spans="1:38" ht="15">
      <c r="A58" s="90"/>
      <c r="B58" s="87" t="s">
        <v>276</v>
      </c>
      <c r="C58" s="1208">
        <f>(C54*(((C55+C56+C57)^3)-(C55^3)))/12</f>
        <v>0</v>
      </c>
      <c r="D58" s="1209"/>
      <c r="E58" s="8" t="s">
        <v>277</v>
      </c>
      <c r="F58" s="8"/>
      <c r="G58" s="8"/>
      <c r="H58" s="8"/>
      <c r="I58" s="8"/>
      <c r="J58" s="8"/>
      <c r="K58" s="8"/>
      <c r="L58" s="8"/>
      <c r="M58" s="8"/>
      <c r="N58" s="8"/>
      <c r="O58" s="10"/>
      <c r="P58" s="10"/>
      <c r="Q58" s="10"/>
      <c r="R58" s="10"/>
      <c r="S58" s="11"/>
      <c r="T58" s="9"/>
      <c r="U58" s="8"/>
      <c r="V58" s="8"/>
      <c r="W58" s="8"/>
      <c r="X58" s="8"/>
      <c r="Y58" s="8"/>
      <c r="Z58" s="8"/>
      <c r="AA58" s="8"/>
      <c r="AB58" s="8"/>
      <c r="AC58" s="8"/>
      <c r="AD58" s="8"/>
      <c r="AE58" s="89"/>
      <c r="AF58" s="8"/>
      <c r="AG58" s="8"/>
      <c r="AH58" s="8"/>
      <c r="AI58" s="8"/>
      <c r="AJ58" s="8"/>
      <c r="AK58" s="8"/>
      <c r="AL58" s="85"/>
    </row>
    <row r="59" spans="1:38">
      <c r="A59" s="12"/>
      <c r="B59" s="87" t="s">
        <v>278</v>
      </c>
      <c r="C59" s="1204">
        <f>IF(C47&gt;0,0.001*((N46*(C47-C46)*C53^3)/(48*C58*(C47-C46))),0)</f>
        <v>0</v>
      </c>
      <c r="D59" s="1205"/>
      <c r="E59" s="8" t="s">
        <v>279</v>
      </c>
      <c r="F59" s="10"/>
      <c r="G59" s="10"/>
      <c r="H59" s="10"/>
      <c r="I59" s="10"/>
      <c r="J59" s="10"/>
      <c r="K59" s="10"/>
      <c r="L59" s="10"/>
      <c r="M59" s="10"/>
      <c r="N59" s="10"/>
      <c r="O59" s="10"/>
      <c r="P59" s="10"/>
      <c r="Q59" s="10"/>
      <c r="R59" s="10"/>
      <c r="S59" s="11"/>
      <c r="T59" s="9"/>
      <c r="U59" s="8"/>
      <c r="V59" s="8"/>
      <c r="W59" s="8"/>
      <c r="X59" s="8"/>
      <c r="Y59" s="8"/>
      <c r="Z59" s="8"/>
      <c r="AA59" s="8"/>
      <c r="AB59" s="8"/>
      <c r="AC59" s="8"/>
      <c r="AD59" s="8"/>
      <c r="AE59" s="8"/>
      <c r="AF59" s="8"/>
      <c r="AG59" s="8"/>
      <c r="AH59" s="8"/>
      <c r="AI59" s="8"/>
      <c r="AJ59" s="8"/>
      <c r="AK59" s="8"/>
      <c r="AL59" s="85"/>
    </row>
    <row r="60" spans="1:38">
      <c r="A60" s="91"/>
      <c r="B60" s="92" t="s">
        <v>280</v>
      </c>
      <c r="C60" s="1206" t="e">
        <f>C50*C53*0.5*SUM(C55:D57)/(4*C58)</f>
        <v>#DIV/0!</v>
      </c>
      <c r="D60" s="1207"/>
      <c r="E60" s="93" t="s">
        <v>281</v>
      </c>
      <c r="F60" s="94"/>
      <c r="G60" s="94"/>
      <c r="H60" s="94"/>
      <c r="I60" s="94"/>
      <c r="J60" s="94"/>
      <c r="K60" s="94"/>
      <c r="L60" s="94"/>
      <c r="M60" s="94"/>
      <c r="N60" s="94"/>
      <c r="O60" s="94"/>
      <c r="P60" s="94"/>
      <c r="Q60" s="94"/>
      <c r="R60" s="94"/>
      <c r="S60" s="95"/>
      <c r="T60" s="96"/>
      <c r="U60" s="93"/>
      <c r="V60" s="93"/>
      <c r="W60" s="93"/>
      <c r="X60" s="93"/>
      <c r="Y60" s="93"/>
      <c r="Z60" s="93"/>
      <c r="AA60" s="93"/>
      <c r="AB60" s="93"/>
      <c r="AC60" s="93"/>
      <c r="AD60" s="93"/>
      <c r="AE60" s="93"/>
      <c r="AF60" s="93"/>
      <c r="AG60" s="93"/>
      <c r="AH60" s="93"/>
      <c r="AI60" s="93"/>
      <c r="AJ60" s="93"/>
      <c r="AK60" s="93"/>
      <c r="AL60" s="97"/>
    </row>
    <row r="61" spans="1:38">
      <c r="A61" s="539" t="s">
        <v>282</v>
      </c>
      <c r="S61" s="15"/>
      <c r="T61" s="539" t="s">
        <v>282</v>
      </c>
      <c r="X61"/>
      <c r="Y61"/>
      <c r="Z61"/>
      <c r="AA61"/>
      <c r="AB61"/>
      <c r="AC61"/>
      <c r="AD61"/>
      <c r="AE61"/>
      <c r="AF61"/>
      <c r="AG61"/>
      <c r="AH61"/>
      <c r="AI61"/>
      <c r="AJ61"/>
      <c r="AK61"/>
      <c r="AL61" s="15"/>
    </row>
    <row r="62" spans="1:38">
      <c r="A62" s="8" t="s">
        <v>283</v>
      </c>
      <c r="S62" s="15"/>
      <c r="T62" s="8" t="s">
        <v>283</v>
      </c>
      <c r="X62"/>
      <c r="Y62"/>
      <c r="Z62"/>
      <c r="AA62"/>
      <c r="AB62"/>
      <c r="AC62"/>
      <c r="AD62"/>
      <c r="AE62"/>
      <c r="AF62"/>
      <c r="AG62"/>
      <c r="AH62"/>
      <c r="AI62"/>
      <c r="AJ62"/>
      <c r="AK62"/>
      <c r="AL62" s="15"/>
    </row>
    <row r="63" spans="1:38">
      <c r="A63" s="8" t="s">
        <v>284</v>
      </c>
      <c r="B63" s="104"/>
      <c r="C63" s="104"/>
      <c r="D63" s="104"/>
      <c r="E63" s="104"/>
      <c r="F63" s="104"/>
      <c r="G63" s="104"/>
      <c r="H63" s="104"/>
      <c r="I63" s="104"/>
      <c r="J63" s="104"/>
      <c r="K63" s="104"/>
      <c r="L63" s="104"/>
      <c r="M63" s="104"/>
      <c r="N63" s="104"/>
      <c r="O63" s="104"/>
      <c r="P63" s="104"/>
      <c r="Q63" s="104"/>
      <c r="R63" s="104"/>
      <c r="S63" s="147"/>
      <c r="T63" s="8" t="s">
        <v>284</v>
      </c>
      <c r="U63" s="104"/>
      <c r="V63" s="104"/>
      <c r="W63" s="104"/>
      <c r="X63" s="104"/>
      <c r="Y63" s="104"/>
      <c r="Z63" s="104"/>
      <c r="AA63" s="104"/>
      <c r="AB63" s="104"/>
      <c r="AC63" s="104"/>
      <c r="AD63" s="104"/>
      <c r="AE63" s="104"/>
      <c r="AF63" s="104"/>
      <c r="AG63" s="104"/>
      <c r="AH63" s="104"/>
      <c r="AI63" s="104"/>
      <c r="AJ63" s="104"/>
      <c r="AK63" s="104"/>
      <c r="AL63" s="147"/>
    </row>
    <row r="64" spans="1:38">
      <c r="A64" s="146"/>
      <c r="B64" s="104"/>
      <c r="C64" s="104"/>
      <c r="D64" s="104"/>
      <c r="E64" s="104"/>
      <c r="F64" s="104"/>
      <c r="G64" s="104"/>
      <c r="H64" s="104"/>
      <c r="I64" s="104"/>
      <c r="J64" s="104"/>
      <c r="K64" s="104"/>
      <c r="L64" s="104"/>
      <c r="M64" s="104"/>
      <c r="N64" s="104"/>
      <c r="O64" s="104"/>
      <c r="P64" s="104"/>
      <c r="Q64" s="104"/>
      <c r="R64" s="104"/>
      <c r="S64" s="147"/>
      <c r="T64" s="146"/>
      <c r="U64" s="104"/>
      <c r="V64" s="104"/>
      <c r="W64" s="104"/>
      <c r="X64" s="104"/>
      <c r="Y64" s="104"/>
      <c r="Z64" s="104"/>
      <c r="AA64" s="104"/>
      <c r="AB64" s="104"/>
      <c r="AC64" s="104"/>
      <c r="AD64" s="104"/>
      <c r="AE64" s="104"/>
      <c r="AF64" s="104"/>
      <c r="AG64" s="104"/>
      <c r="AH64" s="104"/>
      <c r="AI64" s="104"/>
      <c r="AJ64" s="104"/>
      <c r="AK64" s="104"/>
      <c r="AL64" s="147"/>
    </row>
    <row r="65" spans="1:38" ht="36">
      <c r="A65" s="146"/>
      <c r="B65" s="541"/>
      <c r="C65" s="737" t="s">
        <v>285</v>
      </c>
      <c r="D65" s="738" t="s">
        <v>286</v>
      </c>
      <c r="E65" s="1012"/>
      <c r="F65" s="1012"/>
      <c r="G65" s="1012"/>
      <c r="H65" s="1234"/>
      <c r="I65" s="1234"/>
      <c r="J65" s="1010"/>
      <c r="K65" s="1010"/>
      <c r="L65" s="1010"/>
      <c r="M65" s="1010"/>
      <c r="N65" s="1010"/>
      <c r="O65" s="1012"/>
      <c r="P65" s="1012"/>
      <c r="Q65" s="1012"/>
      <c r="R65" s="1012"/>
      <c r="S65" s="1013"/>
      <c r="T65" s="1023"/>
      <c r="U65" s="541"/>
      <c r="V65" s="737" t="s">
        <v>285</v>
      </c>
      <c r="W65" s="738" t="s">
        <v>286</v>
      </c>
      <c r="AA65" s="1235"/>
      <c r="AB65" s="1235"/>
      <c r="AL65" s="1013"/>
    </row>
    <row r="66" spans="1:38" ht="15">
      <c r="A66" s="146"/>
      <c r="B66" s="542">
        <v>1</v>
      </c>
      <c r="C66" s="824"/>
      <c r="D66" s="825"/>
      <c r="E66" s="1012"/>
      <c r="F66" s="1012"/>
      <c r="G66" s="1020"/>
      <c r="H66" s="1029"/>
      <c r="I66" s="1029"/>
      <c r="J66" s="1010" t="s">
        <v>291</v>
      </c>
      <c r="K66" s="1010"/>
      <c r="L66" s="1010" cm="1">
        <f t="array" ref="L66">MATCH(MIN(ABS(C66:C365-C50)),ABS(C66:C365-C50),0)</f>
        <v>1</v>
      </c>
      <c r="M66" s="1010"/>
      <c r="N66" s="1010"/>
      <c r="O66" s="1012"/>
      <c r="P66" s="1012"/>
      <c r="Q66" s="1012"/>
      <c r="R66" s="1012"/>
      <c r="S66" s="1013"/>
      <c r="T66" s="1023"/>
      <c r="U66" s="542">
        <v>1</v>
      </c>
      <c r="V66" s="824"/>
      <c r="W66" s="825"/>
      <c r="Z66" s="1020"/>
      <c r="AA66" s="1030"/>
      <c r="AB66" s="1030"/>
      <c r="AL66" s="1013"/>
    </row>
    <row r="67" spans="1:38">
      <c r="A67" s="146"/>
      <c r="B67" s="542">
        <v>2</v>
      </c>
      <c r="C67" s="826"/>
      <c r="D67" s="827"/>
      <c r="E67" s="1012"/>
      <c r="F67" s="1012"/>
      <c r="G67" s="1027"/>
      <c r="H67" s="1010"/>
      <c r="I67" s="1010"/>
      <c r="J67" s="1010" t="s">
        <v>290</v>
      </c>
      <c r="K67" s="1010"/>
      <c r="L67" s="1010" cm="1">
        <f t="array" ref="L67">INDEX(C66:E393,L66,2)</f>
        <v>0</v>
      </c>
      <c r="M67" s="1010"/>
      <c r="N67" s="1010"/>
      <c r="O67" s="1012"/>
      <c r="P67" s="1012"/>
      <c r="Q67" s="1012"/>
      <c r="R67" s="1012"/>
      <c r="S67" s="1013"/>
      <c r="T67" s="1023"/>
      <c r="U67" s="542">
        <v>2</v>
      </c>
      <c r="V67" s="826"/>
      <c r="W67" s="827"/>
      <c r="Z67" s="1027"/>
      <c r="AL67" s="1013"/>
    </row>
    <row r="68" spans="1:38">
      <c r="A68" s="146"/>
      <c r="B68" s="542">
        <v>3</v>
      </c>
      <c r="C68" s="826"/>
      <c r="D68" s="827"/>
      <c r="E68" s="1012"/>
      <c r="F68" s="1012"/>
      <c r="G68" s="1027"/>
      <c r="H68" s="1010"/>
      <c r="I68" s="1010"/>
      <c r="J68" s="1010"/>
      <c r="K68" s="1010"/>
      <c r="L68" s="1010"/>
      <c r="M68" s="1010"/>
      <c r="N68" s="1010"/>
      <c r="O68" s="1012"/>
      <c r="P68" s="1012"/>
      <c r="Q68" s="1012"/>
      <c r="R68" s="1012"/>
      <c r="S68" s="1013"/>
      <c r="T68" s="1023"/>
      <c r="U68" s="542">
        <v>3</v>
      </c>
      <c r="V68" s="826"/>
      <c r="W68" s="827"/>
      <c r="Z68" s="1027"/>
      <c r="AL68" s="1013"/>
    </row>
    <row r="69" spans="1:38">
      <c r="A69" s="146"/>
      <c r="B69" s="542">
        <v>4</v>
      </c>
      <c r="C69" s="826"/>
      <c r="D69" s="827"/>
      <c r="E69" s="1012"/>
      <c r="F69" s="1012"/>
      <c r="G69" s="1012"/>
      <c r="H69" s="1010"/>
      <c r="I69" s="1010"/>
      <c r="J69" s="1010"/>
      <c r="K69" s="1010"/>
      <c r="L69" s="1010"/>
      <c r="M69" s="1010"/>
      <c r="N69" s="1010"/>
      <c r="O69" s="1012"/>
      <c r="P69" s="1012"/>
      <c r="Q69" s="1012"/>
      <c r="R69" s="1012"/>
      <c r="S69" s="1013"/>
      <c r="T69" s="1023"/>
      <c r="U69" s="542">
        <v>4</v>
      </c>
      <c r="V69" s="826"/>
      <c r="W69" s="827"/>
      <c r="AL69" s="1013"/>
    </row>
    <row r="70" spans="1:38">
      <c r="A70" s="146"/>
      <c r="B70" s="542">
        <v>5</v>
      </c>
      <c r="C70" s="826"/>
      <c r="D70" s="827"/>
      <c r="E70" s="1012"/>
      <c r="F70" s="1012"/>
      <c r="G70" s="1012"/>
      <c r="H70" s="1010"/>
      <c r="I70" s="1010"/>
      <c r="J70" s="1010"/>
      <c r="K70" s="1010"/>
      <c r="L70" s="1010"/>
      <c r="M70" s="1010"/>
      <c r="N70" s="1010"/>
      <c r="O70" s="1012"/>
      <c r="P70" s="1012"/>
      <c r="Q70" s="1012"/>
      <c r="R70" s="1012"/>
      <c r="S70" s="1013"/>
      <c r="T70" s="1023"/>
      <c r="U70" s="542">
        <v>5</v>
      </c>
      <c r="V70" s="826"/>
      <c r="W70" s="827"/>
      <c r="AL70" s="1013"/>
    </row>
    <row r="71" spans="1:38">
      <c r="A71" s="146"/>
      <c r="B71" s="542">
        <v>6</v>
      </c>
      <c r="C71" s="826"/>
      <c r="D71" s="827"/>
      <c r="E71" s="1012"/>
      <c r="F71" s="1012"/>
      <c r="G71" s="1012"/>
      <c r="H71" s="1010"/>
      <c r="I71" s="1010"/>
      <c r="J71" s="1010"/>
      <c r="K71" s="1010"/>
      <c r="L71" s="1010"/>
      <c r="M71" s="1010"/>
      <c r="N71" s="1010"/>
      <c r="O71" s="1012"/>
      <c r="P71" s="1012"/>
      <c r="Q71" s="1012"/>
      <c r="R71" s="1012"/>
      <c r="S71" s="1013"/>
      <c r="T71" s="1023"/>
      <c r="U71" s="542">
        <v>6</v>
      </c>
      <c r="V71" s="826"/>
      <c r="W71" s="827"/>
      <c r="AL71" s="1013"/>
    </row>
    <row r="72" spans="1:38">
      <c r="A72" s="146"/>
      <c r="B72" s="542">
        <v>7</v>
      </c>
      <c r="C72" s="826"/>
      <c r="D72" s="827"/>
      <c r="E72" s="1012"/>
      <c r="F72" s="1012"/>
      <c r="G72" s="1012"/>
      <c r="H72" s="1010"/>
      <c r="I72" s="1010"/>
      <c r="J72" s="1010"/>
      <c r="K72" s="1010"/>
      <c r="L72" s="1010"/>
      <c r="M72" s="1010"/>
      <c r="N72" s="1010"/>
      <c r="O72" s="1012"/>
      <c r="P72" s="1012"/>
      <c r="Q72" s="1012"/>
      <c r="R72" s="1012"/>
      <c r="S72" s="1013"/>
      <c r="T72" s="1023"/>
      <c r="U72" s="542">
        <v>7</v>
      </c>
      <c r="V72" s="826"/>
      <c r="W72" s="827"/>
      <c r="AL72" s="1013"/>
    </row>
    <row r="73" spans="1:38">
      <c r="A73" s="146"/>
      <c r="B73" s="542">
        <v>8</v>
      </c>
      <c r="C73" s="826"/>
      <c r="D73" s="827"/>
      <c r="E73" s="1012"/>
      <c r="F73" s="1012"/>
      <c r="G73" s="1012"/>
      <c r="H73" s="1012"/>
      <c r="I73" s="1012"/>
      <c r="J73" s="1012"/>
      <c r="K73" s="1012"/>
      <c r="L73" s="1012"/>
      <c r="M73" s="1012"/>
      <c r="N73" s="1012"/>
      <c r="O73" s="1012"/>
      <c r="P73" s="1012"/>
      <c r="Q73" s="1012"/>
      <c r="R73" s="1012"/>
      <c r="S73" s="1013"/>
      <c r="T73" s="1023"/>
      <c r="U73" s="542">
        <v>8</v>
      </c>
      <c r="V73" s="826"/>
      <c r="W73" s="827"/>
      <c r="AL73" s="1013"/>
    </row>
    <row r="74" spans="1:38">
      <c r="A74" s="146"/>
      <c r="B74" s="542">
        <v>9</v>
      </c>
      <c r="C74" s="826"/>
      <c r="D74" s="827"/>
      <c r="E74" s="1012"/>
      <c r="F74" s="1012"/>
      <c r="G74" s="1012"/>
      <c r="H74" s="1012"/>
      <c r="I74" s="1012"/>
      <c r="J74" s="1012"/>
      <c r="K74" s="1012"/>
      <c r="L74" s="1012"/>
      <c r="M74" s="1012"/>
      <c r="N74" s="1012"/>
      <c r="O74" s="1012"/>
      <c r="P74" s="1012"/>
      <c r="Q74" s="1012"/>
      <c r="R74" s="1012"/>
      <c r="S74" s="1013"/>
      <c r="T74" s="1023"/>
      <c r="U74" s="542">
        <v>9</v>
      </c>
      <c r="V74" s="826"/>
      <c r="W74" s="827"/>
      <c r="AL74" s="1013"/>
    </row>
    <row r="75" spans="1:38">
      <c r="A75" s="146"/>
      <c r="B75" s="542">
        <v>10</v>
      </c>
      <c r="C75" s="826"/>
      <c r="D75" s="827"/>
      <c r="E75" s="1012"/>
      <c r="F75" s="1012"/>
      <c r="G75" s="1012"/>
      <c r="H75" s="1012"/>
      <c r="I75" s="1012"/>
      <c r="J75" s="1012"/>
      <c r="K75" s="1012"/>
      <c r="L75" s="1012"/>
      <c r="M75" s="1012"/>
      <c r="N75" s="1012"/>
      <c r="O75" s="1012"/>
      <c r="P75" s="1012"/>
      <c r="Q75" s="1012"/>
      <c r="R75" s="1012"/>
      <c r="S75" s="1013"/>
      <c r="T75" s="1023"/>
      <c r="U75" s="542">
        <v>10</v>
      </c>
      <c r="V75" s="826"/>
      <c r="W75" s="827"/>
      <c r="AL75" s="1013"/>
    </row>
    <row r="76" spans="1:38">
      <c r="A76" s="146"/>
      <c r="B76" s="542">
        <v>11</v>
      </c>
      <c r="C76" s="826"/>
      <c r="D76" s="827"/>
      <c r="E76" s="1012"/>
      <c r="F76" s="1012"/>
      <c r="G76" s="1012"/>
      <c r="H76" s="1012"/>
      <c r="I76" s="1012"/>
      <c r="J76" s="1012"/>
      <c r="K76" s="1012"/>
      <c r="L76" s="1012"/>
      <c r="M76" s="1012"/>
      <c r="N76" s="1012"/>
      <c r="O76" s="1012"/>
      <c r="P76" s="1012"/>
      <c r="Q76" s="1012"/>
      <c r="R76" s="1012"/>
      <c r="S76" s="1013"/>
      <c r="T76" s="1023"/>
      <c r="U76" s="542">
        <v>11</v>
      </c>
      <c r="V76" s="826"/>
      <c r="W76" s="827"/>
      <c r="AL76" s="1013"/>
    </row>
    <row r="77" spans="1:38">
      <c r="A77" s="146"/>
      <c r="B77" s="542">
        <v>12</v>
      </c>
      <c r="C77" s="826"/>
      <c r="D77" s="827"/>
      <c r="E77" s="1012"/>
      <c r="F77" s="1012"/>
      <c r="G77" s="1012"/>
      <c r="H77" s="1012"/>
      <c r="I77" s="1012"/>
      <c r="J77" s="1012"/>
      <c r="K77" s="1012"/>
      <c r="L77" s="1012"/>
      <c r="M77" s="1012"/>
      <c r="N77" s="1012"/>
      <c r="O77" s="1012"/>
      <c r="P77" s="1012"/>
      <c r="Q77" s="1012"/>
      <c r="R77" s="1012"/>
      <c r="S77" s="1013"/>
      <c r="T77" s="1023"/>
      <c r="U77" s="542">
        <v>12</v>
      </c>
      <c r="V77" s="826"/>
      <c r="W77" s="827"/>
      <c r="AL77" s="1013"/>
    </row>
    <row r="78" spans="1:38">
      <c r="A78" s="146"/>
      <c r="B78" s="542">
        <v>13</v>
      </c>
      <c r="C78" s="826"/>
      <c r="D78" s="827"/>
      <c r="E78" s="1012"/>
      <c r="F78" s="1012"/>
      <c r="G78" s="1012"/>
      <c r="H78" s="1012"/>
      <c r="I78" s="1012"/>
      <c r="J78" s="1012"/>
      <c r="K78" s="1012"/>
      <c r="L78" s="1012"/>
      <c r="M78" s="1012"/>
      <c r="N78" s="1012"/>
      <c r="O78" s="1012"/>
      <c r="P78" s="1012"/>
      <c r="Q78" s="1012"/>
      <c r="R78" s="1012"/>
      <c r="S78" s="1013"/>
      <c r="T78" s="1023"/>
      <c r="U78" s="542">
        <v>13</v>
      </c>
      <c r="V78" s="826"/>
      <c r="W78" s="827"/>
      <c r="AL78" s="1013"/>
    </row>
    <row r="79" spans="1:38">
      <c r="A79" s="146"/>
      <c r="B79" s="542">
        <v>14</v>
      </c>
      <c r="C79" s="826"/>
      <c r="D79" s="827"/>
      <c r="E79" s="1012"/>
      <c r="F79" s="1012"/>
      <c r="G79" s="1012"/>
      <c r="H79" s="1012"/>
      <c r="I79" s="1012"/>
      <c r="J79" s="1012"/>
      <c r="K79" s="1012"/>
      <c r="L79" s="1012"/>
      <c r="M79" s="1012"/>
      <c r="N79" s="1012"/>
      <c r="O79" s="1012"/>
      <c r="P79" s="1012"/>
      <c r="Q79" s="1012"/>
      <c r="R79" s="1012"/>
      <c r="S79" s="1013"/>
      <c r="T79" s="1023"/>
      <c r="U79" s="542">
        <v>14</v>
      </c>
      <c r="V79" s="826"/>
      <c r="W79" s="827"/>
      <c r="AL79" s="1013"/>
    </row>
    <row r="80" spans="1:38">
      <c r="A80" s="146"/>
      <c r="B80" s="542">
        <v>15</v>
      </c>
      <c r="C80" s="826"/>
      <c r="D80" s="827"/>
      <c r="E80" s="1012"/>
      <c r="F80" s="1012"/>
      <c r="G80" s="1012"/>
      <c r="H80" s="1012"/>
      <c r="I80" s="1012"/>
      <c r="J80" s="1012"/>
      <c r="K80" s="1012"/>
      <c r="L80" s="1012"/>
      <c r="M80" s="1012"/>
      <c r="N80" s="1012"/>
      <c r="O80" s="1012"/>
      <c r="P80" s="1012"/>
      <c r="Q80" s="1012"/>
      <c r="R80" s="1012"/>
      <c r="S80" s="1013"/>
      <c r="T80" s="1023"/>
      <c r="U80" s="542">
        <v>15</v>
      </c>
      <c r="V80" s="826"/>
      <c r="W80" s="827"/>
      <c r="AL80" s="1013"/>
    </row>
    <row r="81" spans="1:38">
      <c r="A81" s="146"/>
      <c r="B81" s="542">
        <v>16</v>
      </c>
      <c r="C81" s="826"/>
      <c r="D81" s="827"/>
      <c r="E81" s="1012"/>
      <c r="F81" s="1012"/>
      <c r="G81" s="1012"/>
      <c r="H81" s="1012"/>
      <c r="I81" s="1012"/>
      <c r="J81" s="1012"/>
      <c r="K81" s="1012"/>
      <c r="L81" s="1012"/>
      <c r="M81" s="1012"/>
      <c r="N81" s="1012"/>
      <c r="O81" s="1012"/>
      <c r="P81" s="1012"/>
      <c r="Q81" s="1012"/>
      <c r="R81" s="1012"/>
      <c r="S81" s="1013"/>
      <c r="T81" s="1023"/>
      <c r="U81" s="542">
        <v>16</v>
      </c>
      <c r="V81" s="826"/>
      <c r="W81" s="827"/>
      <c r="AL81" s="1013"/>
    </row>
    <row r="82" spans="1:38">
      <c r="A82" s="146"/>
      <c r="B82" s="542">
        <v>17</v>
      </c>
      <c r="C82" s="826"/>
      <c r="D82" s="827"/>
      <c r="E82" s="1012"/>
      <c r="F82" s="1012"/>
      <c r="G82" s="1012"/>
      <c r="H82" s="1012"/>
      <c r="I82" s="1012"/>
      <c r="J82" s="1012"/>
      <c r="K82" s="1012"/>
      <c r="L82" s="1012"/>
      <c r="M82" s="1012"/>
      <c r="N82" s="1012"/>
      <c r="O82" s="1012"/>
      <c r="P82" s="1012"/>
      <c r="Q82" s="1012"/>
      <c r="R82" s="1012"/>
      <c r="S82" s="1013"/>
      <c r="T82" s="1023"/>
      <c r="U82" s="542">
        <v>17</v>
      </c>
      <c r="V82" s="826"/>
      <c r="W82" s="827"/>
      <c r="AL82" s="1013"/>
    </row>
    <row r="83" spans="1:38">
      <c r="A83" s="146"/>
      <c r="B83" s="542">
        <v>18</v>
      </c>
      <c r="C83" s="826"/>
      <c r="D83" s="827"/>
      <c r="E83" s="1012"/>
      <c r="F83" s="1012"/>
      <c r="G83" s="1012"/>
      <c r="H83" s="1012"/>
      <c r="I83" s="1012"/>
      <c r="J83" s="1012"/>
      <c r="K83" s="1012"/>
      <c r="L83" s="1012"/>
      <c r="M83" s="1012"/>
      <c r="N83" s="1012"/>
      <c r="O83" s="1012"/>
      <c r="P83" s="1012"/>
      <c r="Q83" s="1012"/>
      <c r="R83" s="1012"/>
      <c r="S83" s="1013"/>
      <c r="T83" s="1023"/>
      <c r="U83" s="542">
        <v>18</v>
      </c>
      <c r="V83" s="826"/>
      <c r="W83" s="827"/>
      <c r="AL83" s="1013"/>
    </row>
    <row r="84" spans="1:38">
      <c r="A84" s="146"/>
      <c r="B84" s="542">
        <v>19</v>
      </c>
      <c r="C84" s="826"/>
      <c r="D84" s="827"/>
      <c r="E84" s="1012"/>
      <c r="F84" s="1012"/>
      <c r="G84" s="1012"/>
      <c r="H84" s="1012"/>
      <c r="I84" s="1012"/>
      <c r="J84" s="1012"/>
      <c r="K84" s="1012"/>
      <c r="L84" s="1012"/>
      <c r="M84" s="1012"/>
      <c r="N84" s="1012"/>
      <c r="O84" s="1012"/>
      <c r="P84" s="1012"/>
      <c r="Q84" s="1012"/>
      <c r="R84" s="1012"/>
      <c r="S84" s="1013"/>
      <c r="T84" s="1023"/>
      <c r="U84" s="542">
        <v>19</v>
      </c>
      <c r="V84" s="826"/>
      <c r="W84" s="827"/>
      <c r="AL84" s="1013"/>
    </row>
    <row r="85" spans="1:38">
      <c r="A85" s="146"/>
      <c r="B85" s="542">
        <v>20</v>
      </c>
      <c r="C85" s="826"/>
      <c r="D85" s="827"/>
      <c r="E85" s="1012"/>
      <c r="F85" s="1012"/>
      <c r="G85" s="1012"/>
      <c r="H85" s="1012"/>
      <c r="I85" s="1012"/>
      <c r="J85" s="1012"/>
      <c r="K85" s="1012"/>
      <c r="L85" s="1012"/>
      <c r="M85" s="1012"/>
      <c r="N85" s="1012"/>
      <c r="O85" s="1012"/>
      <c r="P85" s="1012"/>
      <c r="Q85" s="1012"/>
      <c r="R85" s="1012"/>
      <c r="S85" s="1013"/>
      <c r="T85" s="1023"/>
      <c r="U85" s="542">
        <v>20</v>
      </c>
      <c r="V85" s="826"/>
      <c r="W85" s="827"/>
      <c r="AL85" s="1013"/>
    </row>
    <row r="86" spans="1:38">
      <c r="A86" s="146"/>
      <c r="B86" s="542">
        <v>21</v>
      </c>
      <c r="C86" s="826"/>
      <c r="D86" s="827"/>
      <c r="E86" s="1012"/>
      <c r="F86" s="1012"/>
      <c r="G86" s="1012"/>
      <c r="H86" s="1012"/>
      <c r="I86" s="1012"/>
      <c r="J86" s="1012"/>
      <c r="K86" s="1012"/>
      <c r="L86" s="1012"/>
      <c r="M86" s="1012"/>
      <c r="N86" s="1012"/>
      <c r="O86" s="1012"/>
      <c r="P86" s="1012"/>
      <c r="Q86" s="1012"/>
      <c r="R86" s="1012"/>
      <c r="S86" s="1013"/>
      <c r="T86" s="1023"/>
      <c r="U86" s="542">
        <v>21</v>
      </c>
      <c r="V86" s="826"/>
      <c r="W86" s="827"/>
      <c r="AL86" s="1013"/>
    </row>
    <row r="87" spans="1:38">
      <c r="A87" s="146"/>
      <c r="B87" s="542">
        <v>22</v>
      </c>
      <c r="C87" s="826"/>
      <c r="D87" s="827"/>
      <c r="E87" s="1012"/>
      <c r="F87" s="1012"/>
      <c r="G87" s="1012"/>
      <c r="H87" s="1012"/>
      <c r="I87" s="1012"/>
      <c r="J87" s="1012"/>
      <c r="K87" s="1012"/>
      <c r="L87" s="1012"/>
      <c r="M87" s="1012"/>
      <c r="N87" s="1012"/>
      <c r="O87" s="1012"/>
      <c r="P87" s="1012"/>
      <c r="Q87" s="1012"/>
      <c r="R87" s="1012"/>
      <c r="S87" s="1013"/>
      <c r="T87" s="1023"/>
      <c r="U87" s="542">
        <v>22</v>
      </c>
      <c r="V87" s="826"/>
      <c r="W87" s="827"/>
      <c r="AL87" s="1013"/>
    </row>
    <row r="88" spans="1:38">
      <c r="A88" s="146"/>
      <c r="B88" s="542">
        <v>23</v>
      </c>
      <c r="C88" s="826"/>
      <c r="D88" s="827"/>
      <c r="E88" s="1012"/>
      <c r="F88" s="1012"/>
      <c r="G88" s="1012"/>
      <c r="H88" s="1012"/>
      <c r="I88" s="1012"/>
      <c r="J88" s="1012"/>
      <c r="K88" s="1012"/>
      <c r="L88" s="1012"/>
      <c r="M88" s="1012"/>
      <c r="N88" s="1012"/>
      <c r="O88" s="1012"/>
      <c r="P88" s="1012"/>
      <c r="Q88" s="1012"/>
      <c r="R88" s="1012"/>
      <c r="S88" s="1013"/>
      <c r="T88" s="1023"/>
      <c r="U88" s="542">
        <v>23</v>
      </c>
      <c r="V88" s="826"/>
      <c r="W88" s="827"/>
      <c r="AL88" s="1013"/>
    </row>
    <row r="89" spans="1:38">
      <c r="A89" s="146"/>
      <c r="B89" s="542">
        <v>24</v>
      </c>
      <c r="C89" s="826"/>
      <c r="D89" s="827"/>
      <c r="E89" s="1012"/>
      <c r="F89" s="1012"/>
      <c r="G89" s="1012"/>
      <c r="H89" s="1012"/>
      <c r="I89" s="1012"/>
      <c r="J89" s="1012"/>
      <c r="K89" s="1012"/>
      <c r="L89" s="1012"/>
      <c r="M89" s="1012"/>
      <c r="N89" s="1012"/>
      <c r="O89" s="1012"/>
      <c r="P89" s="1012"/>
      <c r="Q89" s="1012"/>
      <c r="R89" s="1012"/>
      <c r="S89" s="1013"/>
      <c r="T89" s="1023"/>
      <c r="U89" s="542">
        <v>24</v>
      </c>
      <c r="V89" s="826"/>
      <c r="W89" s="827"/>
      <c r="AL89" s="1013"/>
    </row>
    <row r="90" spans="1:38">
      <c r="A90" s="146"/>
      <c r="B90" s="542">
        <v>25</v>
      </c>
      <c r="C90" s="826"/>
      <c r="D90" s="827"/>
      <c r="E90" s="1012"/>
      <c r="F90" s="1012"/>
      <c r="G90" s="1012"/>
      <c r="H90" s="1012"/>
      <c r="I90" s="1012"/>
      <c r="J90" s="1012"/>
      <c r="K90" s="1012"/>
      <c r="L90" s="1012"/>
      <c r="M90" s="1012"/>
      <c r="N90" s="1012"/>
      <c r="O90" s="1012"/>
      <c r="P90" s="1012"/>
      <c r="Q90" s="1012"/>
      <c r="R90" s="1012"/>
      <c r="S90" s="1013"/>
      <c r="T90" s="1023"/>
      <c r="U90" s="542">
        <v>25</v>
      </c>
      <c r="V90" s="826"/>
      <c r="W90" s="827"/>
      <c r="AL90" s="1013"/>
    </row>
    <row r="91" spans="1:38">
      <c r="A91" s="146"/>
      <c r="B91" s="542">
        <v>26</v>
      </c>
      <c r="C91" s="826"/>
      <c r="D91" s="827"/>
      <c r="E91" s="1012"/>
      <c r="F91" s="1012"/>
      <c r="G91" s="1012"/>
      <c r="H91" s="1012"/>
      <c r="I91" s="1012"/>
      <c r="J91" s="1012"/>
      <c r="K91" s="1012"/>
      <c r="L91" s="1012"/>
      <c r="M91" s="1012"/>
      <c r="N91" s="1012"/>
      <c r="O91" s="1012"/>
      <c r="P91" s="1012"/>
      <c r="Q91" s="1012"/>
      <c r="R91" s="1012"/>
      <c r="S91" s="1013"/>
      <c r="T91" s="1023"/>
      <c r="U91" s="542">
        <v>26</v>
      </c>
      <c r="V91" s="826"/>
      <c r="W91" s="827"/>
      <c r="AL91" s="1013"/>
    </row>
    <row r="92" spans="1:38">
      <c r="A92" s="146"/>
      <c r="B92" s="542">
        <v>27</v>
      </c>
      <c r="C92" s="826"/>
      <c r="D92" s="827"/>
      <c r="E92" s="1012"/>
      <c r="F92" s="1012"/>
      <c r="G92" s="1012"/>
      <c r="H92" s="1012"/>
      <c r="I92" s="1012"/>
      <c r="J92" s="1012"/>
      <c r="K92" s="1012"/>
      <c r="L92" s="1012"/>
      <c r="M92" s="1012"/>
      <c r="N92" s="1012"/>
      <c r="O92" s="1012"/>
      <c r="P92" s="1012"/>
      <c r="Q92" s="1012"/>
      <c r="R92" s="1012"/>
      <c r="S92" s="1013"/>
      <c r="T92" s="1023"/>
      <c r="U92" s="542">
        <v>27</v>
      </c>
      <c r="V92" s="826"/>
      <c r="W92" s="827"/>
      <c r="AL92" s="1013"/>
    </row>
    <row r="93" spans="1:38">
      <c r="A93" s="146"/>
      <c r="B93" s="542">
        <v>28</v>
      </c>
      <c r="C93" s="826"/>
      <c r="D93" s="827"/>
      <c r="E93" s="1012"/>
      <c r="F93" s="1012"/>
      <c r="G93" s="1012"/>
      <c r="H93" s="1012"/>
      <c r="I93" s="1012"/>
      <c r="J93" s="1012"/>
      <c r="K93" s="1012"/>
      <c r="L93" s="1012"/>
      <c r="M93" s="1012"/>
      <c r="N93" s="1012"/>
      <c r="O93" s="1012"/>
      <c r="P93" s="1012"/>
      <c r="Q93" s="1012"/>
      <c r="R93" s="1012"/>
      <c r="S93" s="1013"/>
      <c r="T93" s="1023"/>
      <c r="U93" s="542">
        <v>28</v>
      </c>
      <c r="V93" s="826"/>
      <c r="W93" s="827"/>
      <c r="AL93" s="1013"/>
    </row>
    <row r="94" spans="1:38">
      <c r="A94" s="146"/>
      <c r="B94" s="542">
        <v>29</v>
      </c>
      <c r="C94" s="826"/>
      <c r="D94" s="827"/>
      <c r="E94" s="1012"/>
      <c r="F94" s="1012"/>
      <c r="G94" s="1012"/>
      <c r="H94" s="1012"/>
      <c r="I94" s="1012"/>
      <c r="J94" s="1012"/>
      <c r="K94" s="1012"/>
      <c r="L94" s="1012"/>
      <c r="M94" s="1012"/>
      <c r="N94" s="1012"/>
      <c r="O94" s="1012"/>
      <c r="P94" s="1012"/>
      <c r="Q94" s="1012"/>
      <c r="R94" s="1012"/>
      <c r="S94" s="1013"/>
      <c r="T94" s="1023"/>
      <c r="U94" s="542">
        <v>29</v>
      </c>
      <c r="V94" s="826"/>
      <c r="W94" s="827"/>
      <c r="AL94" s="1013"/>
    </row>
    <row r="95" spans="1:38">
      <c r="A95" s="146"/>
      <c r="B95" s="542">
        <v>30</v>
      </c>
      <c r="C95" s="826"/>
      <c r="D95" s="827"/>
      <c r="E95" s="1012"/>
      <c r="F95" s="1012"/>
      <c r="G95" s="1012"/>
      <c r="H95" s="1012"/>
      <c r="I95" s="1012"/>
      <c r="J95" s="1012"/>
      <c r="K95" s="1012"/>
      <c r="L95" s="1012"/>
      <c r="M95" s="1012"/>
      <c r="N95" s="1012"/>
      <c r="O95" s="1012"/>
      <c r="P95" s="1012"/>
      <c r="Q95" s="1012"/>
      <c r="R95" s="1012"/>
      <c r="S95" s="1013"/>
      <c r="T95" s="1023"/>
      <c r="U95" s="542">
        <v>30</v>
      </c>
      <c r="V95" s="826"/>
      <c r="W95" s="827"/>
      <c r="AL95" s="1013"/>
    </row>
    <row r="96" spans="1:38">
      <c r="A96" s="146"/>
      <c r="B96" s="542">
        <v>31</v>
      </c>
      <c r="C96" s="826"/>
      <c r="D96" s="827"/>
      <c r="E96" s="1012"/>
      <c r="F96" s="1012"/>
      <c r="G96" s="1012"/>
      <c r="H96" s="1012"/>
      <c r="I96" s="1012"/>
      <c r="J96" s="1012"/>
      <c r="K96" s="1012"/>
      <c r="L96" s="1012"/>
      <c r="M96" s="1012"/>
      <c r="N96" s="1012"/>
      <c r="O96" s="1012"/>
      <c r="P96" s="1012"/>
      <c r="Q96" s="1012"/>
      <c r="R96" s="1012"/>
      <c r="S96" s="1013"/>
      <c r="T96" s="1023"/>
      <c r="U96" s="542">
        <v>31</v>
      </c>
      <c r="V96" s="826"/>
      <c r="W96" s="827"/>
      <c r="AL96" s="1013"/>
    </row>
    <row r="97" spans="1:38">
      <c r="A97" s="146"/>
      <c r="B97" s="542">
        <v>32</v>
      </c>
      <c r="C97" s="826"/>
      <c r="D97" s="827"/>
      <c r="E97" s="1012"/>
      <c r="F97" s="1012"/>
      <c r="G97" s="1012"/>
      <c r="H97" s="1012"/>
      <c r="I97" s="1012"/>
      <c r="J97" s="1012"/>
      <c r="K97" s="1012"/>
      <c r="L97" s="1012"/>
      <c r="M97" s="1012"/>
      <c r="N97" s="1012"/>
      <c r="O97" s="1012"/>
      <c r="P97" s="1012"/>
      <c r="Q97" s="1012"/>
      <c r="R97" s="1012"/>
      <c r="S97" s="1013"/>
      <c r="T97" s="1023"/>
      <c r="U97" s="542">
        <v>32</v>
      </c>
      <c r="V97" s="826"/>
      <c r="W97" s="827"/>
      <c r="AL97" s="1013"/>
    </row>
    <row r="98" spans="1:38">
      <c r="A98" s="146"/>
      <c r="B98" s="542">
        <v>33</v>
      </c>
      <c r="C98" s="826"/>
      <c r="D98" s="827"/>
      <c r="E98" s="1012"/>
      <c r="F98" s="1012"/>
      <c r="G98" s="1012"/>
      <c r="H98" s="1012"/>
      <c r="I98" s="1012"/>
      <c r="J98" s="1012"/>
      <c r="K98" s="1012"/>
      <c r="L98" s="1012"/>
      <c r="M98" s="1012"/>
      <c r="N98" s="1012"/>
      <c r="O98" s="1012"/>
      <c r="P98" s="1012"/>
      <c r="Q98" s="1012"/>
      <c r="R98" s="1012"/>
      <c r="S98" s="1013"/>
      <c r="T98" s="1023"/>
      <c r="U98" s="542">
        <v>33</v>
      </c>
      <c r="V98" s="826"/>
      <c r="W98" s="827"/>
      <c r="AL98" s="1013"/>
    </row>
    <row r="99" spans="1:38">
      <c r="A99" s="146"/>
      <c r="B99" s="542">
        <v>34</v>
      </c>
      <c r="C99" s="826"/>
      <c r="D99" s="827"/>
      <c r="E99" s="1012"/>
      <c r="F99" s="1012"/>
      <c r="G99" s="1012"/>
      <c r="H99" s="1012"/>
      <c r="I99" s="1012"/>
      <c r="J99" s="1012"/>
      <c r="K99" s="1012"/>
      <c r="L99" s="1012"/>
      <c r="M99" s="1012"/>
      <c r="N99" s="1012"/>
      <c r="O99" s="1012"/>
      <c r="P99" s="1012"/>
      <c r="Q99" s="1012"/>
      <c r="R99" s="1012"/>
      <c r="S99" s="1013"/>
      <c r="T99" s="1023"/>
      <c r="U99" s="542">
        <v>34</v>
      </c>
      <c r="V99" s="826"/>
      <c r="W99" s="827"/>
      <c r="AL99" s="1013"/>
    </row>
    <row r="100" spans="1:38">
      <c r="A100" s="146"/>
      <c r="B100" s="542">
        <v>35</v>
      </c>
      <c r="C100" s="826"/>
      <c r="D100" s="827"/>
      <c r="E100" s="1012"/>
      <c r="F100" s="1012"/>
      <c r="G100" s="1012"/>
      <c r="H100" s="1012"/>
      <c r="I100" s="1012"/>
      <c r="J100" s="1012"/>
      <c r="K100" s="1012"/>
      <c r="L100" s="1012"/>
      <c r="M100" s="1012"/>
      <c r="N100" s="1012"/>
      <c r="O100" s="1012"/>
      <c r="P100" s="1012"/>
      <c r="Q100" s="1012"/>
      <c r="R100" s="1012"/>
      <c r="S100" s="1013"/>
      <c r="T100" s="1023"/>
      <c r="U100" s="542">
        <v>35</v>
      </c>
      <c r="V100" s="826"/>
      <c r="W100" s="827"/>
      <c r="AL100" s="1013"/>
    </row>
    <row r="101" spans="1:38">
      <c r="A101" s="146"/>
      <c r="B101" s="542">
        <v>36</v>
      </c>
      <c r="C101" s="826"/>
      <c r="D101" s="827"/>
      <c r="E101" s="1012"/>
      <c r="F101" s="1012"/>
      <c r="G101" s="1012"/>
      <c r="H101" s="1012"/>
      <c r="I101" s="1012"/>
      <c r="J101" s="1012"/>
      <c r="K101" s="1012"/>
      <c r="L101" s="1012"/>
      <c r="M101" s="1012"/>
      <c r="N101" s="1012"/>
      <c r="O101" s="1012"/>
      <c r="P101" s="1012"/>
      <c r="Q101" s="1012"/>
      <c r="R101" s="1012"/>
      <c r="S101" s="1013"/>
      <c r="T101" s="1023"/>
      <c r="U101" s="542">
        <v>36</v>
      </c>
      <c r="V101" s="826"/>
      <c r="W101" s="827"/>
      <c r="AL101" s="1013"/>
    </row>
    <row r="102" spans="1:38">
      <c r="A102" s="146"/>
      <c r="B102" s="542">
        <v>37</v>
      </c>
      <c r="C102" s="826"/>
      <c r="D102" s="827"/>
      <c r="E102" s="1012"/>
      <c r="F102" s="1012"/>
      <c r="G102" s="1012"/>
      <c r="H102" s="1012"/>
      <c r="I102" s="1012"/>
      <c r="J102" s="1012"/>
      <c r="K102" s="1012"/>
      <c r="L102" s="1012"/>
      <c r="M102" s="1012"/>
      <c r="N102" s="1012"/>
      <c r="O102" s="1012"/>
      <c r="P102" s="1012"/>
      <c r="Q102" s="1012"/>
      <c r="R102" s="1012"/>
      <c r="S102" s="1013"/>
      <c r="T102" s="1023"/>
      <c r="U102" s="542">
        <v>37</v>
      </c>
      <c r="V102" s="826"/>
      <c r="W102" s="827"/>
      <c r="AL102" s="1013"/>
    </row>
    <row r="103" spans="1:38">
      <c r="A103" s="146"/>
      <c r="B103" s="542">
        <v>38</v>
      </c>
      <c r="C103" s="826"/>
      <c r="D103" s="827"/>
      <c r="E103" s="1012"/>
      <c r="F103" s="1012"/>
      <c r="G103" s="1012"/>
      <c r="H103" s="1012"/>
      <c r="I103" s="1012"/>
      <c r="J103" s="1012"/>
      <c r="K103" s="1012"/>
      <c r="L103" s="1012"/>
      <c r="M103" s="1012"/>
      <c r="N103" s="1012"/>
      <c r="O103" s="1012"/>
      <c r="P103" s="1012"/>
      <c r="Q103" s="1012"/>
      <c r="R103" s="1012"/>
      <c r="S103" s="1013"/>
      <c r="T103" s="1023"/>
      <c r="U103" s="542">
        <v>38</v>
      </c>
      <c r="V103" s="826"/>
      <c r="W103" s="827"/>
      <c r="AL103" s="1013"/>
    </row>
    <row r="104" spans="1:38">
      <c r="A104" s="146"/>
      <c r="B104" s="542">
        <v>39</v>
      </c>
      <c r="C104" s="826"/>
      <c r="D104" s="827"/>
      <c r="E104" s="1012"/>
      <c r="F104" s="1012"/>
      <c r="G104" s="1012"/>
      <c r="H104" s="1012"/>
      <c r="I104" s="1012"/>
      <c r="J104" s="1012"/>
      <c r="K104" s="1012"/>
      <c r="L104" s="1012"/>
      <c r="M104" s="1012"/>
      <c r="N104" s="1012"/>
      <c r="O104" s="1012"/>
      <c r="P104" s="1012"/>
      <c r="Q104" s="1012"/>
      <c r="R104" s="1012"/>
      <c r="S104" s="1013"/>
      <c r="T104" s="1023"/>
      <c r="U104" s="542">
        <v>39</v>
      </c>
      <c r="V104" s="826"/>
      <c r="W104" s="827"/>
      <c r="AL104" s="1013"/>
    </row>
    <row r="105" spans="1:38">
      <c r="A105" s="146"/>
      <c r="B105" s="542">
        <v>40</v>
      </c>
      <c r="C105" s="826"/>
      <c r="D105" s="827"/>
      <c r="E105" s="1012"/>
      <c r="F105" s="1012"/>
      <c r="G105" s="1012"/>
      <c r="H105" s="1012"/>
      <c r="I105" s="1012"/>
      <c r="J105" s="1012"/>
      <c r="K105" s="1012"/>
      <c r="L105" s="1012"/>
      <c r="M105" s="1012"/>
      <c r="N105" s="1012"/>
      <c r="O105" s="1012"/>
      <c r="P105" s="1012"/>
      <c r="Q105" s="1012"/>
      <c r="R105" s="1012"/>
      <c r="S105" s="1013"/>
      <c r="T105" s="1023"/>
      <c r="U105" s="542">
        <v>40</v>
      </c>
      <c r="V105" s="826"/>
      <c r="W105" s="827"/>
      <c r="AL105" s="1013"/>
    </row>
    <row r="106" spans="1:38">
      <c r="A106" s="146"/>
      <c r="B106" s="542">
        <v>41</v>
      </c>
      <c r="C106" s="826"/>
      <c r="D106" s="827"/>
      <c r="E106" s="1012"/>
      <c r="F106" s="1012"/>
      <c r="G106" s="1012"/>
      <c r="H106" s="1012"/>
      <c r="I106" s="1012"/>
      <c r="J106" s="1012"/>
      <c r="K106" s="1012"/>
      <c r="L106" s="1012"/>
      <c r="M106" s="1012"/>
      <c r="N106" s="1012"/>
      <c r="O106" s="1012"/>
      <c r="P106" s="1012"/>
      <c r="Q106" s="1012"/>
      <c r="R106" s="1012"/>
      <c r="S106" s="1013"/>
      <c r="T106" s="1023"/>
      <c r="U106" s="542">
        <v>41</v>
      </c>
      <c r="V106" s="826"/>
      <c r="W106" s="827"/>
      <c r="AL106" s="1013"/>
    </row>
    <row r="107" spans="1:38">
      <c r="A107" s="146"/>
      <c r="B107" s="542">
        <v>42</v>
      </c>
      <c r="C107" s="826"/>
      <c r="D107" s="827"/>
      <c r="E107" s="1012"/>
      <c r="F107" s="1012"/>
      <c r="G107" s="1012"/>
      <c r="H107" s="1012"/>
      <c r="I107" s="1012"/>
      <c r="J107" s="1012"/>
      <c r="K107" s="1012"/>
      <c r="L107" s="1012"/>
      <c r="M107" s="1012"/>
      <c r="N107" s="1012"/>
      <c r="O107" s="1012"/>
      <c r="P107" s="1012"/>
      <c r="Q107" s="1012"/>
      <c r="R107" s="1012"/>
      <c r="S107" s="1013"/>
      <c r="T107" s="1023"/>
      <c r="U107" s="542">
        <v>42</v>
      </c>
      <c r="V107" s="826"/>
      <c r="W107" s="827"/>
      <c r="AL107" s="1013"/>
    </row>
    <row r="108" spans="1:38">
      <c r="A108" s="146"/>
      <c r="B108" s="542">
        <v>43</v>
      </c>
      <c r="C108" s="826"/>
      <c r="D108" s="827"/>
      <c r="E108" s="1012"/>
      <c r="F108" s="1012"/>
      <c r="G108" s="1012"/>
      <c r="H108" s="1012"/>
      <c r="I108" s="1012"/>
      <c r="J108" s="1012"/>
      <c r="K108" s="1012"/>
      <c r="L108" s="1012"/>
      <c r="M108" s="1012"/>
      <c r="N108" s="1012"/>
      <c r="O108" s="1012"/>
      <c r="P108" s="1012"/>
      <c r="Q108" s="1012"/>
      <c r="R108" s="1012"/>
      <c r="S108" s="1013"/>
      <c r="T108" s="1023"/>
      <c r="U108" s="542">
        <v>43</v>
      </c>
      <c r="V108" s="826"/>
      <c r="W108" s="827"/>
      <c r="AL108" s="1013"/>
    </row>
    <row r="109" spans="1:38">
      <c r="A109" s="146"/>
      <c r="B109" s="542">
        <v>44</v>
      </c>
      <c r="C109" s="826"/>
      <c r="D109" s="827"/>
      <c r="E109" s="1012"/>
      <c r="F109" s="1012"/>
      <c r="G109" s="1012"/>
      <c r="H109" s="1012"/>
      <c r="I109" s="1012"/>
      <c r="J109" s="1012"/>
      <c r="K109" s="1012"/>
      <c r="L109" s="1012"/>
      <c r="M109" s="1012"/>
      <c r="N109" s="1012"/>
      <c r="O109" s="1012"/>
      <c r="P109" s="1012"/>
      <c r="Q109" s="1012"/>
      <c r="R109" s="1012"/>
      <c r="S109" s="1013"/>
      <c r="T109" s="1023"/>
      <c r="U109" s="542">
        <v>44</v>
      </c>
      <c r="V109" s="826"/>
      <c r="W109" s="827"/>
      <c r="AL109" s="1013"/>
    </row>
    <row r="110" spans="1:38">
      <c r="A110" s="146"/>
      <c r="B110" s="542">
        <v>45</v>
      </c>
      <c r="C110" s="826"/>
      <c r="D110" s="827"/>
      <c r="E110" s="1012"/>
      <c r="F110" s="1012"/>
      <c r="G110" s="1012"/>
      <c r="H110" s="1012"/>
      <c r="I110" s="1012"/>
      <c r="J110" s="1012"/>
      <c r="K110" s="1012"/>
      <c r="L110" s="1012"/>
      <c r="M110" s="1012"/>
      <c r="N110" s="1012"/>
      <c r="O110" s="1012"/>
      <c r="P110" s="1012"/>
      <c r="Q110" s="1012"/>
      <c r="R110" s="1012"/>
      <c r="S110" s="1013"/>
      <c r="T110" s="1023"/>
      <c r="U110" s="542">
        <v>45</v>
      </c>
      <c r="V110" s="826"/>
      <c r="W110" s="827"/>
      <c r="AL110" s="1013"/>
    </row>
    <row r="111" spans="1:38">
      <c r="A111" s="146"/>
      <c r="B111" s="542">
        <v>46</v>
      </c>
      <c r="C111" s="826"/>
      <c r="D111" s="827"/>
      <c r="E111" s="1012"/>
      <c r="F111" s="1012"/>
      <c r="G111" s="1012"/>
      <c r="H111" s="1012"/>
      <c r="I111" s="1012"/>
      <c r="J111" s="1012"/>
      <c r="K111" s="1012"/>
      <c r="L111" s="1012"/>
      <c r="M111" s="1012"/>
      <c r="N111" s="1012"/>
      <c r="O111" s="1012"/>
      <c r="P111" s="1012"/>
      <c r="Q111" s="1012"/>
      <c r="R111" s="1012"/>
      <c r="S111" s="1013"/>
      <c r="T111" s="1023"/>
      <c r="U111" s="542">
        <v>46</v>
      </c>
      <c r="V111" s="826"/>
      <c r="W111" s="827"/>
      <c r="AL111" s="1013"/>
    </row>
    <row r="112" spans="1:38">
      <c r="A112" s="146"/>
      <c r="B112" s="542">
        <v>47</v>
      </c>
      <c r="C112" s="826"/>
      <c r="D112" s="827"/>
      <c r="E112" s="1012"/>
      <c r="F112" s="1012"/>
      <c r="G112" s="1012"/>
      <c r="H112" s="1012"/>
      <c r="I112" s="1012"/>
      <c r="J112" s="1012"/>
      <c r="K112" s="1012"/>
      <c r="L112" s="1012"/>
      <c r="M112" s="1012"/>
      <c r="N112" s="1012"/>
      <c r="O112" s="1012"/>
      <c r="P112" s="1012"/>
      <c r="Q112" s="1012"/>
      <c r="R112" s="1012"/>
      <c r="S112" s="1013"/>
      <c r="T112" s="1023"/>
      <c r="U112" s="542">
        <v>47</v>
      </c>
      <c r="V112" s="826"/>
      <c r="W112" s="827"/>
      <c r="AL112" s="1013"/>
    </row>
    <row r="113" spans="1:38">
      <c r="A113" s="146"/>
      <c r="B113" s="542">
        <v>48</v>
      </c>
      <c r="C113" s="826"/>
      <c r="D113" s="827"/>
      <c r="E113" s="1012"/>
      <c r="F113" s="1012"/>
      <c r="G113" s="1012"/>
      <c r="H113" s="1012"/>
      <c r="I113" s="1012"/>
      <c r="J113" s="1012"/>
      <c r="K113" s="1012"/>
      <c r="L113" s="1012"/>
      <c r="M113" s="1012"/>
      <c r="N113" s="1012"/>
      <c r="O113" s="1012"/>
      <c r="P113" s="1012"/>
      <c r="Q113" s="1012"/>
      <c r="R113" s="1012"/>
      <c r="S113" s="1013"/>
      <c r="T113" s="1023"/>
      <c r="U113" s="542">
        <v>48</v>
      </c>
      <c r="V113" s="826"/>
      <c r="W113" s="827"/>
      <c r="AL113" s="1013"/>
    </row>
    <row r="114" spans="1:38">
      <c r="A114" s="146"/>
      <c r="B114" s="542">
        <v>49</v>
      </c>
      <c r="C114" s="826"/>
      <c r="D114" s="827"/>
      <c r="E114" s="1012"/>
      <c r="F114" s="1012"/>
      <c r="G114" s="1012"/>
      <c r="H114" s="1012"/>
      <c r="I114" s="1012"/>
      <c r="J114" s="1012"/>
      <c r="K114" s="1012"/>
      <c r="L114" s="1012"/>
      <c r="M114" s="1012"/>
      <c r="N114" s="1012"/>
      <c r="O114" s="1012"/>
      <c r="P114" s="1012"/>
      <c r="Q114" s="1012"/>
      <c r="R114" s="1012"/>
      <c r="S114" s="1013"/>
      <c r="T114" s="1023"/>
      <c r="U114" s="542">
        <v>49</v>
      </c>
      <c r="V114" s="826"/>
      <c r="W114" s="827"/>
      <c r="AL114" s="1013"/>
    </row>
    <row r="115" spans="1:38">
      <c r="A115" s="146"/>
      <c r="B115" s="542">
        <v>50</v>
      </c>
      <c r="C115" s="826"/>
      <c r="D115" s="827"/>
      <c r="E115" s="1012"/>
      <c r="F115" s="1012"/>
      <c r="G115" s="1012"/>
      <c r="H115" s="1012"/>
      <c r="I115" s="1012"/>
      <c r="J115" s="1012"/>
      <c r="K115" s="1012"/>
      <c r="L115" s="1012"/>
      <c r="M115" s="1012"/>
      <c r="N115" s="1012"/>
      <c r="O115" s="1012"/>
      <c r="P115" s="1012"/>
      <c r="Q115" s="1012"/>
      <c r="R115" s="1012"/>
      <c r="S115" s="1013"/>
      <c r="T115" s="1023"/>
      <c r="U115" s="542">
        <v>50</v>
      </c>
      <c r="V115" s="826"/>
      <c r="W115" s="827"/>
      <c r="AL115" s="1013"/>
    </row>
    <row r="116" spans="1:38">
      <c r="A116" s="146"/>
      <c r="B116" s="542">
        <v>51</v>
      </c>
      <c r="C116" s="826"/>
      <c r="D116" s="827"/>
      <c r="E116" s="1012"/>
      <c r="F116" s="1012"/>
      <c r="G116" s="1012"/>
      <c r="H116" s="1012"/>
      <c r="I116" s="1012"/>
      <c r="J116" s="1012"/>
      <c r="K116" s="1012"/>
      <c r="L116" s="1012"/>
      <c r="M116" s="1012"/>
      <c r="N116" s="1012"/>
      <c r="O116" s="1012"/>
      <c r="P116" s="1012"/>
      <c r="Q116" s="1012"/>
      <c r="R116" s="1012"/>
      <c r="S116" s="1013"/>
      <c r="T116" s="1023"/>
      <c r="U116" s="542">
        <v>51</v>
      </c>
      <c r="V116" s="826"/>
      <c r="W116" s="827"/>
      <c r="AL116" s="1013"/>
    </row>
    <row r="117" spans="1:38">
      <c r="A117" s="146"/>
      <c r="B117" s="542">
        <v>52</v>
      </c>
      <c r="C117" s="826"/>
      <c r="D117" s="827"/>
      <c r="E117" s="1012"/>
      <c r="F117" s="1012"/>
      <c r="G117" s="1012"/>
      <c r="H117" s="1012"/>
      <c r="I117" s="1012"/>
      <c r="J117" s="1012"/>
      <c r="K117" s="1012"/>
      <c r="L117" s="1012"/>
      <c r="M117" s="1012"/>
      <c r="N117" s="1012"/>
      <c r="O117" s="1012"/>
      <c r="P117" s="1012"/>
      <c r="Q117" s="1012"/>
      <c r="R117" s="1012"/>
      <c r="S117" s="1013"/>
      <c r="T117" s="1023"/>
      <c r="U117" s="542">
        <v>52</v>
      </c>
      <c r="V117" s="826"/>
      <c r="W117" s="827"/>
      <c r="AL117" s="1013"/>
    </row>
    <row r="118" spans="1:38">
      <c r="A118" s="146"/>
      <c r="B118" s="542">
        <v>53</v>
      </c>
      <c r="C118" s="826"/>
      <c r="D118" s="827"/>
      <c r="E118" s="1012"/>
      <c r="F118" s="1012"/>
      <c r="G118" s="1012"/>
      <c r="H118" s="1012"/>
      <c r="I118" s="1012"/>
      <c r="J118" s="1012"/>
      <c r="K118" s="1012"/>
      <c r="L118" s="1012"/>
      <c r="M118" s="1012"/>
      <c r="N118" s="1012"/>
      <c r="O118" s="1012"/>
      <c r="P118" s="1012"/>
      <c r="Q118" s="1012"/>
      <c r="R118" s="1012"/>
      <c r="S118" s="1013"/>
      <c r="T118" s="1023"/>
      <c r="U118" s="542">
        <v>53</v>
      </c>
      <c r="V118" s="826"/>
      <c r="W118" s="827"/>
      <c r="AL118" s="1013"/>
    </row>
    <row r="119" spans="1:38">
      <c r="A119" s="146"/>
      <c r="B119" s="542">
        <v>54</v>
      </c>
      <c r="C119" s="826"/>
      <c r="D119" s="827"/>
      <c r="E119" s="1012"/>
      <c r="F119" s="1012"/>
      <c r="G119" s="1012"/>
      <c r="H119" s="1012"/>
      <c r="I119" s="1012"/>
      <c r="J119" s="1012"/>
      <c r="K119" s="1012"/>
      <c r="L119" s="1012"/>
      <c r="M119" s="1012"/>
      <c r="N119" s="1012"/>
      <c r="O119" s="1012"/>
      <c r="P119" s="1012"/>
      <c r="Q119" s="1012"/>
      <c r="R119" s="1012"/>
      <c r="S119" s="1013"/>
      <c r="T119" s="1023"/>
      <c r="U119" s="542">
        <v>54</v>
      </c>
      <c r="V119" s="826"/>
      <c r="W119" s="827"/>
      <c r="AL119" s="1013"/>
    </row>
    <row r="120" spans="1:38">
      <c r="A120" s="146"/>
      <c r="B120" s="542">
        <v>55</v>
      </c>
      <c r="C120" s="826"/>
      <c r="D120" s="827"/>
      <c r="E120" s="1012"/>
      <c r="F120" s="1012"/>
      <c r="G120" s="1012"/>
      <c r="H120" s="1012"/>
      <c r="I120" s="1012"/>
      <c r="J120" s="1012"/>
      <c r="K120" s="1012"/>
      <c r="L120" s="1012"/>
      <c r="M120" s="1012"/>
      <c r="N120" s="1012"/>
      <c r="O120" s="1012"/>
      <c r="P120" s="1012"/>
      <c r="Q120" s="1012"/>
      <c r="R120" s="1012"/>
      <c r="S120" s="1013"/>
      <c r="T120" s="1023"/>
      <c r="U120" s="542">
        <v>55</v>
      </c>
      <c r="V120" s="826"/>
      <c r="W120" s="827"/>
      <c r="AL120" s="1013"/>
    </row>
    <row r="121" spans="1:38">
      <c r="A121" s="146"/>
      <c r="B121" s="542">
        <v>56</v>
      </c>
      <c r="C121" s="826"/>
      <c r="D121" s="827"/>
      <c r="E121" s="1012"/>
      <c r="F121" s="1012"/>
      <c r="G121" s="1012"/>
      <c r="H121" s="1012"/>
      <c r="I121" s="1012"/>
      <c r="J121" s="1012"/>
      <c r="K121" s="1012"/>
      <c r="L121" s="1012"/>
      <c r="M121" s="1012"/>
      <c r="N121" s="1012"/>
      <c r="O121" s="1012"/>
      <c r="P121" s="1012"/>
      <c r="Q121" s="1012"/>
      <c r="R121" s="1012"/>
      <c r="S121" s="1013"/>
      <c r="T121" s="1023"/>
      <c r="U121" s="542">
        <v>56</v>
      </c>
      <c r="V121" s="826"/>
      <c r="W121" s="827"/>
      <c r="AL121" s="1013"/>
    </row>
    <row r="122" spans="1:38">
      <c r="A122" s="146"/>
      <c r="B122" s="542">
        <v>57</v>
      </c>
      <c r="C122" s="826"/>
      <c r="D122" s="827"/>
      <c r="E122" s="1012"/>
      <c r="F122" s="1012"/>
      <c r="G122" s="1012"/>
      <c r="H122" s="1012"/>
      <c r="I122" s="1012"/>
      <c r="J122" s="1012"/>
      <c r="K122" s="1012"/>
      <c r="L122" s="1012"/>
      <c r="M122" s="1012"/>
      <c r="N122" s="1012"/>
      <c r="O122" s="1012"/>
      <c r="P122" s="1012"/>
      <c r="Q122" s="1012"/>
      <c r="R122" s="1012"/>
      <c r="S122" s="1013"/>
      <c r="T122" s="1023"/>
      <c r="U122" s="542">
        <v>57</v>
      </c>
      <c r="V122" s="826"/>
      <c r="W122" s="827"/>
      <c r="AL122" s="1013"/>
    </row>
    <row r="123" spans="1:38">
      <c r="A123" s="146"/>
      <c r="B123" s="542">
        <v>58</v>
      </c>
      <c r="C123" s="826"/>
      <c r="D123" s="827"/>
      <c r="E123" s="1012"/>
      <c r="F123" s="1012"/>
      <c r="G123" s="1012"/>
      <c r="H123" s="1012"/>
      <c r="I123" s="1012"/>
      <c r="J123" s="1012"/>
      <c r="K123" s="1012"/>
      <c r="L123" s="1012"/>
      <c r="M123" s="1012"/>
      <c r="N123" s="1012"/>
      <c r="O123" s="1012"/>
      <c r="P123" s="1012"/>
      <c r="Q123" s="1012"/>
      <c r="R123" s="1012"/>
      <c r="S123" s="1013"/>
      <c r="T123" s="1023"/>
      <c r="U123" s="542">
        <v>58</v>
      </c>
      <c r="V123" s="826"/>
      <c r="W123" s="827"/>
      <c r="AL123" s="1013"/>
    </row>
    <row r="124" spans="1:38">
      <c r="A124" s="146"/>
      <c r="B124" s="542">
        <v>59</v>
      </c>
      <c r="C124" s="826"/>
      <c r="D124" s="827"/>
      <c r="E124" s="1012"/>
      <c r="F124" s="1012"/>
      <c r="G124" s="1012"/>
      <c r="H124" s="1012"/>
      <c r="I124" s="1012"/>
      <c r="J124" s="1012"/>
      <c r="K124" s="1012"/>
      <c r="L124" s="1012"/>
      <c r="M124" s="1012"/>
      <c r="N124" s="1012"/>
      <c r="O124" s="1012"/>
      <c r="P124" s="1012"/>
      <c r="Q124" s="1012"/>
      <c r="R124" s="1012"/>
      <c r="S124" s="1013"/>
      <c r="T124" s="1023"/>
      <c r="U124" s="542">
        <v>59</v>
      </c>
      <c r="V124" s="826"/>
      <c r="W124" s="827"/>
      <c r="AL124" s="1013"/>
    </row>
    <row r="125" spans="1:38">
      <c r="A125" s="146"/>
      <c r="B125" s="542">
        <v>60</v>
      </c>
      <c r="C125" s="826"/>
      <c r="D125" s="827"/>
      <c r="E125" s="1012"/>
      <c r="F125" s="1012"/>
      <c r="G125" s="1012"/>
      <c r="H125" s="1012"/>
      <c r="I125" s="1012"/>
      <c r="J125" s="1012"/>
      <c r="K125" s="1012"/>
      <c r="L125" s="1012"/>
      <c r="M125" s="1012"/>
      <c r="N125" s="1012"/>
      <c r="O125" s="1012"/>
      <c r="P125" s="1012"/>
      <c r="Q125" s="1012"/>
      <c r="R125" s="1012"/>
      <c r="S125" s="1013"/>
      <c r="T125" s="1023"/>
      <c r="U125" s="542">
        <v>60</v>
      </c>
      <c r="V125" s="826"/>
      <c r="W125" s="827"/>
      <c r="AL125" s="1013"/>
    </row>
    <row r="126" spans="1:38">
      <c r="A126" s="146"/>
      <c r="B126" s="542">
        <v>61</v>
      </c>
      <c r="C126" s="826"/>
      <c r="D126" s="827"/>
      <c r="E126" s="1012"/>
      <c r="F126" s="1012"/>
      <c r="G126" s="1012"/>
      <c r="H126" s="1012"/>
      <c r="I126" s="1012"/>
      <c r="J126" s="1012"/>
      <c r="K126" s="1012"/>
      <c r="L126" s="1012"/>
      <c r="M126" s="1012"/>
      <c r="N126" s="1012"/>
      <c r="O126" s="1012"/>
      <c r="P126" s="1012"/>
      <c r="Q126" s="1012"/>
      <c r="R126" s="1012"/>
      <c r="S126" s="1013"/>
      <c r="T126" s="1023"/>
      <c r="U126" s="542">
        <v>61</v>
      </c>
      <c r="V126" s="826"/>
      <c r="W126" s="827"/>
      <c r="AL126" s="1013"/>
    </row>
    <row r="127" spans="1:38">
      <c r="A127" s="146"/>
      <c r="B127" s="542">
        <v>62</v>
      </c>
      <c r="C127" s="826"/>
      <c r="D127" s="827"/>
      <c r="E127" s="1012"/>
      <c r="F127" s="1012"/>
      <c r="G127" s="1012"/>
      <c r="H127" s="1012"/>
      <c r="I127" s="1012"/>
      <c r="J127" s="1012"/>
      <c r="K127" s="1012"/>
      <c r="L127" s="1012"/>
      <c r="M127" s="1012"/>
      <c r="N127" s="1012"/>
      <c r="O127" s="1012"/>
      <c r="P127" s="1012"/>
      <c r="Q127" s="1012"/>
      <c r="R127" s="1012"/>
      <c r="S127" s="1013"/>
      <c r="T127" s="1023"/>
      <c r="U127" s="542">
        <v>62</v>
      </c>
      <c r="V127" s="826"/>
      <c r="W127" s="827"/>
      <c r="AL127" s="1013"/>
    </row>
    <row r="128" spans="1:38">
      <c r="A128" s="146"/>
      <c r="B128" s="542">
        <v>63</v>
      </c>
      <c r="C128" s="826"/>
      <c r="D128" s="827"/>
      <c r="E128" s="1012"/>
      <c r="F128" s="1012"/>
      <c r="G128" s="1012"/>
      <c r="H128" s="1012"/>
      <c r="I128" s="1012"/>
      <c r="J128" s="1012"/>
      <c r="K128" s="1012"/>
      <c r="L128" s="1012"/>
      <c r="M128" s="1012"/>
      <c r="N128" s="1012"/>
      <c r="O128" s="1012"/>
      <c r="P128" s="1012"/>
      <c r="Q128" s="1012"/>
      <c r="R128" s="1012"/>
      <c r="S128" s="1013"/>
      <c r="T128" s="1023"/>
      <c r="U128" s="542">
        <v>63</v>
      </c>
      <c r="V128" s="826"/>
      <c r="W128" s="827"/>
      <c r="AL128" s="1013"/>
    </row>
    <row r="129" spans="1:38">
      <c r="A129" s="146"/>
      <c r="B129" s="542">
        <v>64</v>
      </c>
      <c r="C129" s="826"/>
      <c r="D129" s="827"/>
      <c r="E129" s="1012"/>
      <c r="F129" s="1012"/>
      <c r="G129" s="1012"/>
      <c r="H129" s="1012"/>
      <c r="I129" s="1012"/>
      <c r="J129" s="1012"/>
      <c r="K129" s="1012"/>
      <c r="L129" s="1012"/>
      <c r="M129" s="1012"/>
      <c r="N129" s="1012"/>
      <c r="O129" s="1012"/>
      <c r="P129" s="1012"/>
      <c r="Q129" s="1012"/>
      <c r="R129" s="1012"/>
      <c r="S129" s="1013"/>
      <c r="T129" s="1023"/>
      <c r="U129" s="542">
        <v>64</v>
      </c>
      <c r="V129" s="826"/>
      <c r="W129" s="827"/>
      <c r="AL129" s="1013"/>
    </row>
    <row r="130" spans="1:38">
      <c r="A130" s="146"/>
      <c r="B130" s="542">
        <v>65</v>
      </c>
      <c r="C130" s="826"/>
      <c r="D130" s="827"/>
      <c r="E130" s="1012"/>
      <c r="F130" s="1012"/>
      <c r="G130" s="1012"/>
      <c r="H130" s="1012"/>
      <c r="I130" s="1012"/>
      <c r="J130" s="1012"/>
      <c r="K130" s="1012"/>
      <c r="L130" s="1012"/>
      <c r="M130" s="1012"/>
      <c r="N130" s="1012"/>
      <c r="O130" s="1012"/>
      <c r="P130" s="1012"/>
      <c r="Q130" s="1012"/>
      <c r="R130" s="1012"/>
      <c r="S130" s="1013"/>
      <c r="T130" s="1023"/>
      <c r="U130" s="542">
        <v>65</v>
      </c>
      <c r="V130" s="826"/>
      <c r="W130" s="827"/>
      <c r="AL130" s="1013"/>
    </row>
    <row r="131" spans="1:38">
      <c r="A131" s="146"/>
      <c r="B131" s="542">
        <v>66</v>
      </c>
      <c r="C131" s="826"/>
      <c r="D131" s="827"/>
      <c r="E131" s="1012"/>
      <c r="F131" s="1012"/>
      <c r="G131" s="1012"/>
      <c r="H131" s="1012"/>
      <c r="I131" s="1012"/>
      <c r="J131" s="1012"/>
      <c r="K131" s="1012"/>
      <c r="L131" s="1012"/>
      <c r="M131" s="1012"/>
      <c r="N131" s="1012"/>
      <c r="O131" s="1012"/>
      <c r="P131" s="1012"/>
      <c r="Q131" s="1012"/>
      <c r="R131" s="1012"/>
      <c r="S131" s="1013"/>
      <c r="T131" s="1023"/>
      <c r="U131" s="542">
        <v>66</v>
      </c>
      <c r="V131" s="826"/>
      <c r="W131" s="827"/>
      <c r="AL131" s="1013"/>
    </row>
    <row r="132" spans="1:38">
      <c r="A132" s="146"/>
      <c r="B132" s="542">
        <v>67</v>
      </c>
      <c r="C132" s="826"/>
      <c r="D132" s="827"/>
      <c r="E132" s="1012"/>
      <c r="F132" s="1012"/>
      <c r="G132" s="1012"/>
      <c r="H132" s="1012"/>
      <c r="I132" s="1012"/>
      <c r="J132" s="1012"/>
      <c r="K132" s="1012"/>
      <c r="L132" s="1012"/>
      <c r="M132" s="1012"/>
      <c r="N132" s="1012"/>
      <c r="O132" s="1012"/>
      <c r="P132" s="1012"/>
      <c r="Q132" s="1012"/>
      <c r="R132" s="1012"/>
      <c r="S132" s="1013"/>
      <c r="T132" s="1023"/>
      <c r="U132" s="542">
        <v>67</v>
      </c>
      <c r="V132" s="826"/>
      <c r="W132" s="827"/>
      <c r="AL132" s="1013"/>
    </row>
    <row r="133" spans="1:38">
      <c r="A133" s="146"/>
      <c r="B133" s="542">
        <v>68</v>
      </c>
      <c r="C133" s="826"/>
      <c r="D133" s="827"/>
      <c r="E133" s="1012"/>
      <c r="F133" s="1012"/>
      <c r="G133" s="1012"/>
      <c r="H133" s="1012"/>
      <c r="I133" s="1012"/>
      <c r="J133" s="1012"/>
      <c r="K133" s="1012"/>
      <c r="L133" s="1012"/>
      <c r="M133" s="1012"/>
      <c r="N133" s="1012"/>
      <c r="O133" s="1012"/>
      <c r="P133" s="1012"/>
      <c r="Q133" s="1012"/>
      <c r="R133" s="1012"/>
      <c r="S133" s="1013"/>
      <c r="T133" s="1023"/>
      <c r="U133" s="542">
        <v>68</v>
      </c>
      <c r="V133" s="826"/>
      <c r="W133" s="827"/>
      <c r="AL133" s="1013"/>
    </row>
    <row r="134" spans="1:38">
      <c r="A134" s="146"/>
      <c r="B134" s="542">
        <v>69</v>
      </c>
      <c r="C134" s="826"/>
      <c r="D134" s="827"/>
      <c r="E134" s="1012"/>
      <c r="F134" s="1012"/>
      <c r="G134" s="1012"/>
      <c r="H134" s="1012"/>
      <c r="I134" s="1012"/>
      <c r="J134" s="1012"/>
      <c r="K134" s="1012"/>
      <c r="L134" s="1012"/>
      <c r="M134" s="1012"/>
      <c r="N134" s="1012"/>
      <c r="O134" s="1012"/>
      <c r="P134" s="1012"/>
      <c r="Q134" s="1012"/>
      <c r="R134" s="1012"/>
      <c r="S134" s="1013"/>
      <c r="T134" s="1023"/>
      <c r="U134" s="542">
        <v>69</v>
      </c>
      <c r="V134" s="826"/>
      <c r="W134" s="827"/>
      <c r="AL134" s="1013"/>
    </row>
    <row r="135" spans="1:38">
      <c r="A135" s="146"/>
      <c r="B135" s="542">
        <v>70</v>
      </c>
      <c r="C135" s="826"/>
      <c r="D135" s="827"/>
      <c r="E135" s="1012"/>
      <c r="F135" s="1012"/>
      <c r="G135" s="1012"/>
      <c r="H135" s="1012"/>
      <c r="I135" s="1012"/>
      <c r="J135" s="1012"/>
      <c r="K135" s="1012"/>
      <c r="L135" s="1012"/>
      <c r="M135" s="1012"/>
      <c r="N135" s="1012"/>
      <c r="O135" s="1012"/>
      <c r="P135" s="1012"/>
      <c r="Q135" s="1012"/>
      <c r="R135" s="1012"/>
      <c r="S135" s="1013"/>
      <c r="T135" s="1023"/>
      <c r="U135" s="542">
        <v>70</v>
      </c>
      <c r="V135" s="826"/>
      <c r="W135" s="827"/>
      <c r="AL135" s="1013"/>
    </row>
    <row r="136" spans="1:38">
      <c r="A136" s="146"/>
      <c r="B136" s="542">
        <v>71</v>
      </c>
      <c r="C136" s="826"/>
      <c r="D136" s="827"/>
      <c r="E136" s="1012"/>
      <c r="F136" s="1012"/>
      <c r="G136" s="1012"/>
      <c r="H136" s="1012"/>
      <c r="I136" s="1012"/>
      <c r="J136" s="1012"/>
      <c r="K136" s="1012"/>
      <c r="L136" s="1012"/>
      <c r="M136" s="1012"/>
      <c r="N136" s="1012"/>
      <c r="O136" s="1012"/>
      <c r="P136" s="1012"/>
      <c r="Q136" s="1012"/>
      <c r="R136" s="1012"/>
      <c r="S136" s="1013"/>
      <c r="T136" s="1023"/>
      <c r="U136" s="542">
        <v>71</v>
      </c>
      <c r="V136" s="826"/>
      <c r="W136" s="827"/>
      <c r="AL136" s="1013"/>
    </row>
    <row r="137" spans="1:38">
      <c r="A137" s="146"/>
      <c r="B137" s="542">
        <v>72</v>
      </c>
      <c r="C137" s="826"/>
      <c r="D137" s="827"/>
      <c r="E137" s="1012"/>
      <c r="F137" s="1012"/>
      <c r="G137" s="1012"/>
      <c r="H137" s="1012"/>
      <c r="I137" s="1012"/>
      <c r="J137" s="1012"/>
      <c r="K137" s="1012"/>
      <c r="L137" s="1012"/>
      <c r="M137" s="1012"/>
      <c r="N137" s="1012"/>
      <c r="O137" s="1012"/>
      <c r="P137" s="1012"/>
      <c r="Q137" s="1012"/>
      <c r="R137" s="1012"/>
      <c r="S137" s="1013"/>
      <c r="T137" s="1023"/>
      <c r="U137" s="542">
        <v>72</v>
      </c>
      <c r="V137" s="826"/>
      <c r="W137" s="827"/>
      <c r="AL137" s="1013"/>
    </row>
    <row r="138" spans="1:38">
      <c r="A138" s="146"/>
      <c r="B138" s="542">
        <v>73</v>
      </c>
      <c r="C138" s="826"/>
      <c r="D138" s="827"/>
      <c r="E138" s="1012"/>
      <c r="F138" s="1012"/>
      <c r="G138" s="1012"/>
      <c r="H138" s="1012"/>
      <c r="I138" s="1012"/>
      <c r="J138" s="1012"/>
      <c r="K138" s="1012"/>
      <c r="L138" s="1012"/>
      <c r="M138" s="1012"/>
      <c r="N138" s="1012"/>
      <c r="O138" s="1012"/>
      <c r="P138" s="1012"/>
      <c r="Q138" s="1012"/>
      <c r="R138" s="1012"/>
      <c r="S138" s="1013"/>
      <c r="T138" s="1023"/>
      <c r="U138" s="542">
        <v>73</v>
      </c>
      <c r="V138" s="826"/>
      <c r="W138" s="827"/>
      <c r="AL138" s="1013"/>
    </row>
    <row r="139" spans="1:38">
      <c r="A139" s="146"/>
      <c r="B139" s="542">
        <v>74</v>
      </c>
      <c r="C139" s="826"/>
      <c r="D139" s="827"/>
      <c r="E139" s="1012"/>
      <c r="F139" s="1012"/>
      <c r="G139" s="1012"/>
      <c r="H139" s="1012"/>
      <c r="I139" s="1012"/>
      <c r="J139" s="1012"/>
      <c r="K139" s="1012"/>
      <c r="L139" s="1012"/>
      <c r="M139" s="1012"/>
      <c r="N139" s="1012"/>
      <c r="O139" s="1012"/>
      <c r="P139" s="1012"/>
      <c r="Q139" s="1012"/>
      <c r="R139" s="1012"/>
      <c r="S139" s="1013"/>
      <c r="T139" s="1023"/>
      <c r="U139" s="542">
        <v>74</v>
      </c>
      <c r="V139" s="826"/>
      <c r="W139" s="827"/>
      <c r="AL139" s="1013"/>
    </row>
    <row r="140" spans="1:38">
      <c r="A140" s="146"/>
      <c r="B140" s="542">
        <v>75</v>
      </c>
      <c r="C140" s="826"/>
      <c r="D140" s="827"/>
      <c r="E140" s="1012"/>
      <c r="F140" s="1012"/>
      <c r="G140" s="1012"/>
      <c r="H140" s="1012"/>
      <c r="I140" s="1012"/>
      <c r="J140" s="1012"/>
      <c r="K140" s="1012"/>
      <c r="L140" s="1012"/>
      <c r="M140" s="1012"/>
      <c r="N140" s="1012"/>
      <c r="O140" s="1012"/>
      <c r="P140" s="1012"/>
      <c r="Q140" s="1012"/>
      <c r="R140" s="1012"/>
      <c r="S140" s="1013"/>
      <c r="T140" s="1023"/>
      <c r="U140" s="542">
        <v>75</v>
      </c>
      <c r="V140" s="826"/>
      <c r="W140" s="827"/>
      <c r="AL140" s="1013"/>
    </row>
    <row r="141" spans="1:38">
      <c r="A141" s="146"/>
      <c r="B141" s="542">
        <v>76</v>
      </c>
      <c r="C141" s="826"/>
      <c r="D141" s="827"/>
      <c r="E141" s="1012"/>
      <c r="F141" s="1012"/>
      <c r="G141" s="1012"/>
      <c r="H141" s="1012"/>
      <c r="I141" s="1012"/>
      <c r="J141" s="1012"/>
      <c r="K141" s="1012"/>
      <c r="L141" s="1012"/>
      <c r="M141" s="1012"/>
      <c r="N141" s="1012"/>
      <c r="O141" s="1012"/>
      <c r="P141" s="1012"/>
      <c r="Q141" s="1012"/>
      <c r="R141" s="1012"/>
      <c r="S141" s="1013"/>
      <c r="T141" s="1023"/>
      <c r="U141" s="542">
        <v>76</v>
      </c>
      <c r="V141" s="826"/>
      <c r="W141" s="827"/>
      <c r="AL141" s="1013"/>
    </row>
    <row r="142" spans="1:38">
      <c r="A142" s="146"/>
      <c r="B142" s="542">
        <v>77</v>
      </c>
      <c r="C142" s="826"/>
      <c r="D142" s="827"/>
      <c r="E142" s="1012"/>
      <c r="F142" s="1012"/>
      <c r="G142" s="1012"/>
      <c r="H142" s="1012"/>
      <c r="I142" s="1012"/>
      <c r="J142" s="1012"/>
      <c r="K142" s="1012"/>
      <c r="L142" s="1012"/>
      <c r="M142" s="1012"/>
      <c r="N142" s="1012"/>
      <c r="O142" s="1012"/>
      <c r="P142" s="1012"/>
      <c r="Q142" s="1012"/>
      <c r="R142" s="1012"/>
      <c r="S142" s="1013"/>
      <c r="T142" s="1023"/>
      <c r="U142" s="542">
        <v>77</v>
      </c>
      <c r="V142" s="826"/>
      <c r="W142" s="827"/>
      <c r="AL142" s="1013"/>
    </row>
    <row r="143" spans="1:38">
      <c r="A143" s="146"/>
      <c r="B143" s="542">
        <v>78</v>
      </c>
      <c r="C143" s="826"/>
      <c r="D143" s="827"/>
      <c r="E143" s="1012"/>
      <c r="F143" s="1012"/>
      <c r="G143" s="1012"/>
      <c r="H143" s="1012"/>
      <c r="I143" s="1012"/>
      <c r="J143" s="1012"/>
      <c r="K143" s="1012"/>
      <c r="L143" s="1012"/>
      <c r="M143" s="1012"/>
      <c r="N143" s="1012"/>
      <c r="O143" s="1012"/>
      <c r="P143" s="1012"/>
      <c r="Q143" s="1012"/>
      <c r="R143" s="1012"/>
      <c r="S143" s="1013"/>
      <c r="T143" s="1023"/>
      <c r="U143" s="542">
        <v>78</v>
      </c>
      <c r="V143" s="826"/>
      <c r="W143" s="827"/>
      <c r="AL143" s="1013"/>
    </row>
    <row r="144" spans="1:38">
      <c r="A144" s="146"/>
      <c r="B144" s="542">
        <v>79</v>
      </c>
      <c r="C144" s="826"/>
      <c r="D144" s="827"/>
      <c r="E144" s="1012"/>
      <c r="F144" s="1012"/>
      <c r="G144" s="1012"/>
      <c r="H144" s="1012"/>
      <c r="I144" s="1012"/>
      <c r="J144" s="1012"/>
      <c r="K144" s="1012"/>
      <c r="L144" s="1012"/>
      <c r="M144" s="1012"/>
      <c r="N144" s="1012"/>
      <c r="O144" s="1012"/>
      <c r="P144" s="1012"/>
      <c r="Q144" s="1012"/>
      <c r="R144" s="1012"/>
      <c r="S144" s="1013"/>
      <c r="T144" s="1023"/>
      <c r="U144" s="542">
        <v>79</v>
      </c>
      <c r="V144" s="826"/>
      <c r="W144" s="827"/>
      <c r="AL144" s="1013"/>
    </row>
    <row r="145" spans="1:38">
      <c r="A145" s="146"/>
      <c r="B145" s="542">
        <v>80</v>
      </c>
      <c r="C145" s="826"/>
      <c r="D145" s="827"/>
      <c r="E145" s="1012"/>
      <c r="F145" s="1012"/>
      <c r="G145" s="1012"/>
      <c r="H145" s="1012"/>
      <c r="I145" s="1012"/>
      <c r="J145" s="1012"/>
      <c r="K145" s="1012"/>
      <c r="L145" s="1012"/>
      <c r="M145" s="1012"/>
      <c r="N145" s="1012"/>
      <c r="O145" s="1012"/>
      <c r="P145" s="1012"/>
      <c r="Q145" s="1012"/>
      <c r="R145" s="1012"/>
      <c r="S145" s="1013"/>
      <c r="T145" s="1023"/>
      <c r="U145" s="542">
        <v>80</v>
      </c>
      <c r="V145" s="826"/>
      <c r="W145" s="827"/>
      <c r="AL145" s="1013"/>
    </row>
    <row r="146" spans="1:38">
      <c r="A146" s="146"/>
      <c r="B146" s="542">
        <v>81</v>
      </c>
      <c r="C146" s="826"/>
      <c r="D146" s="827"/>
      <c r="E146" s="1012"/>
      <c r="F146" s="1012"/>
      <c r="G146" s="1012"/>
      <c r="H146" s="1012"/>
      <c r="I146" s="1012"/>
      <c r="J146" s="1012"/>
      <c r="K146" s="1012"/>
      <c r="L146" s="1012"/>
      <c r="M146" s="1012"/>
      <c r="N146" s="1012"/>
      <c r="O146" s="1012"/>
      <c r="P146" s="1012"/>
      <c r="Q146" s="1012"/>
      <c r="R146" s="1012"/>
      <c r="S146" s="1013"/>
      <c r="T146" s="1023"/>
      <c r="U146" s="542">
        <v>81</v>
      </c>
      <c r="V146" s="826"/>
      <c r="W146" s="827"/>
      <c r="AL146" s="1013"/>
    </row>
    <row r="147" spans="1:38">
      <c r="A147" s="146"/>
      <c r="B147" s="542">
        <v>82</v>
      </c>
      <c r="C147" s="826"/>
      <c r="D147" s="827"/>
      <c r="E147" s="1012"/>
      <c r="F147" s="1012"/>
      <c r="G147" s="1012"/>
      <c r="H147" s="1012"/>
      <c r="I147" s="1012"/>
      <c r="J147" s="1012"/>
      <c r="K147" s="1012"/>
      <c r="L147" s="1012"/>
      <c r="M147" s="1012"/>
      <c r="N147" s="1012"/>
      <c r="O147" s="1012"/>
      <c r="P147" s="1012"/>
      <c r="Q147" s="1012"/>
      <c r="R147" s="1012"/>
      <c r="S147" s="1013"/>
      <c r="T147" s="1023"/>
      <c r="U147" s="542">
        <v>82</v>
      </c>
      <c r="V147" s="826"/>
      <c r="W147" s="827"/>
      <c r="AL147" s="1013"/>
    </row>
    <row r="148" spans="1:38">
      <c r="A148" s="146"/>
      <c r="B148" s="542">
        <v>83</v>
      </c>
      <c r="C148" s="826"/>
      <c r="D148" s="827"/>
      <c r="E148" s="1012"/>
      <c r="F148" s="1012"/>
      <c r="G148" s="1012"/>
      <c r="H148" s="1012"/>
      <c r="I148" s="1012"/>
      <c r="J148" s="1012"/>
      <c r="K148" s="1012"/>
      <c r="L148" s="1012"/>
      <c r="M148" s="1012"/>
      <c r="N148" s="1012"/>
      <c r="O148" s="1012"/>
      <c r="P148" s="1012"/>
      <c r="Q148" s="1012"/>
      <c r="R148" s="1012"/>
      <c r="S148" s="1013"/>
      <c r="T148" s="1023"/>
      <c r="U148" s="542">
        <v>83</v>
      </c>
      <c r="V148" s="826"/>
      <c r="W148" s="827"/>
      <c r="AL148" s="1013"/>
    </row>
    <row r="149" spans="1:38">
      <c r="A149" s="146"/>
      <c r="B149" s="542">
        <v>84</v>
      </c>
      <c r="C149" s="826"/>
      <c r="D149" s="827"/>
      <c r="E149" s="1012"/>
      <c r="F149" s="1012"/>
      <c r="G149" s="1012"/>
      <c r="H149" s="1012"/>
      <c r="I149" s="1012"/>
      <c r="J149" s="1012"/>
      <c r="K149" s="1012"/>
      <c r="L149" s="1012"/>
      <c r="M149" s="1012"/>
      <c r="N149" s="1012"/>
      <c r="O149" s="1012"/>
      <c r="P149" s="1012"/>
      <c r="Q149" s="1012"/>
      <c r="R149" s="1012"/>
      <c r="S149" s="1013"/>
      <c r="T149" s="1023"/>
      <c r="U149" s="542">
        <v>84</v>
      </c>
      <c r="V149" s="826"/>
      <c r="W149" s="827"/>
      <c r="AL149" s="1013"/>
    </row>
    <row r="150" spans="1:38">
      <c r="A150" s="146"/>
      <c r="B150" s="542">
        <v>85</v>
      </c>
      <c r="C150" s="826"/>
      <c r="D150" s="827"/>
      <c r="E150" s="1012"/>
      <c r="F150" s="1012"/>
      <c r="G150" s="1012"/>
      <c r="H150" s="1012"/>
      <c r="I150" s="1012"/>
      <c r="J150" s="1012"/>
      <c r="K150" s="1012"/>
      <c r="L150" s="1012"/>
      <c r="M150" s="1012"/>
      <c r="N150" s="1012"/>
      <c r="O150" s="1012"/>
      <c r="P150" s="1012"/>
      <c r="Q150" s="1012"/>
      <c r="R150" s="1012"/>
      <c r="S150" s="1013"/>
      <c r="T150" s="1023"/>
      <c r="U150" s="542">
        <v>85</v>
      </c>
      <c r="V150" s="826"/>
      <c r="W150" s="827"/>
      <c r="AL150" s="1013"/>
    </row>
    <row r="151" spans="1:38">
      <c r="A151" s="146"/>
      <c r="B151" s="542">
        <v>86</v>
      </c>
      <c r="C151" s="826"/>
      <c r="D151" s="827"/>
      <c r="E151" s="1012"/>
      <c r="F151" s="1012"/>
      <c r="G151" s="1012"/>
      <c r="H151" s="1012"/>
      <c r="I151" s="1012"/>
      <c r="J151" s="1012"/>
      <c r="K151" s="1012"/>
      <c r="L151" s="1012"/>
      <c r="M151" s="1012"/>
      <c r="N151" s="1012"/>
      <c r="O151" s="1012"/>
      <c r="P151" s="1012"/>
      <c r="Q151" s="1012"/>
      <c r="R151" s="1012"/>
      <c r="S151" s="1013"/>
      <c r="T151" s="1023"/>
      <c r="U151" s="542">
        <v>86</v>
      </c>
      <c r="V151" s="826"/>
      <c r="W151" s="827"/>
      <c r="AL151" s="1013"/>
    </row>
    <row r="152" spans="1:38">
      <c r="A152" s="146"/>
      <c r="B152" s="542">
        <v>87</v>
      </c>
      <c r="C152" s="826"/>
      <c r="D152" s="827"/>
      <c r="E152" s="1012"/>
      <c r="F152" s="1012"/>
      <c r="G152" s="1012"/>
      <c r="H152" s="1012"/>
      <c r="I152" s="1012"/>
      <c r="J152" s="1012"/>
      <c r="K152" s="1012"/>
      <c r="L152" s="1012"/>
      <c r="M152" s="1012"/>
      <c r="N152" s="1012"/>
      <c r="O152" s="1012"/>
      <c r="P152" s="1012"/>
      <c r="Q152" s="1012"/>
      <c r="R152" s="1012"/>
      <c r="S152" s="1013"/>
      <c r="T152" s="1023"/>
      <c r="U152" s="542">
        <v>87</v>
      </c>
      <c r="V152" s="826"/>
      <c r="W152" s="827"/>
      <c r="AL152" s="1013"/>
    </row>
    <row r="153" spans="1:38">
      <c r="A153" s="146"/>
      <c r="B153" s="542">
        <v>88</v>
      </c>
      <c r="C153" s="826"/>
      <c r="D153" s="827"/>
      <c r="E153" s="1012"/>
      <c r="F153" s="1012"/>
      <c r="G153" s="1012"/>
      <c r="H153" s="1012"/>
      <c r="I153" s="1012"/>
      <c r="J153" s="1012"/>
      <c r="K153" s="1012"/>
      <c r="L153" s="1012"/>
      <c r="M153" s="1012"/>
      <c r="N153" s="1012"/>
      <c r="O153" s="1012"/>
      <c r="P153" s="1012"/>
      <c r="Q153" s="1012"/>
      <c r="R153" s="1012"/>
      <c r="S153" s="1013"/>
      <c r="T153" s="1023"/>
      <c r="U153" s="542">
        <v>88</v>
      </c>
      <c r="V153" s="826"/>
      <c r="W153" s="827"/>
      <c r="AL153" s="1013"/>
    </row>
    <row r="154" spans="1:38">
      <c r="A154" s="146"/>
      <c r="B154" s="542">
        <v>89</v>
      </c>
      <c r="C154" s="826"/>
      <c r="D154" s="827"/>
      <c r="E154" s="1012"/>
      <c r="F154" s="1012"/>
      <c r="G154" s="1012"/>
      <c r="H154" s="1012"/>
      <c r="I154" s="1012"/>
      <c r="J154" s="1012"/>
      <c r="K154" s="1012"/>
      <c r="L154" s="1012"/>
      <c r="M154" s="1012"/>
      <c r="N154" s="1012"/>
      <c r="O154" s="1012"/>
      <c r="P154" s="1012"/>
      <c r="Q154" s="1012"/>
      <c r="R154" s="1012"/>
      <c r="S154" s="1013"/>
      <c r="T154" s="1023"/>
      <c r="U154" s="542">
        <v>89</v>
      </c>
      <c r="V154" s="826"/>
      <c r="W154" s="827"/>
      <c r="AL154" s="1013"/>
    </row>
    <row r="155" spans="1:38">
      <c r="A155" s="146"/>
      <c r="B155" s="542">
        <v>90</v>
      </c>
      <c r="C155" s="826"/>
      <c r="D155" s="827"/>
      <c r="E155" s="1012"/>
      <c r="F155" s="1012"/>
      <c r="G155" s="1012"/>
      <c r="H155" s="1012"/>
      <c r="I155" s="1012"/>
      <c r="J155" s="1012"/>
      <c r="K155" s="1012"/>
      <c r="L155" s="1012"/>
      <c r="M155" s="1012"/>
      <c r="N155" s="1012"/>
      <c r="O155" s="1012"/>
      <c r="P155" s="1012"/>
      <c r="Q155" s="1012"/>
      <c r="R155" s="1012"/>
      <c r="S155" s="1013"/>
      <c r="T155" s="1023"/>
      <c r="U155" s="542">
        <v>90</v>
      </c>
      <c r="V155" s="826"/>
      <c r="W155" s="827"/>
      <c r="AL155" s="1013"/>
    </row>
    <row r="156" spans="1:38">
      <c r="A156" s="146"/>
      <c r="B156" s="542">
        <v>91</v>
      </c>
      <c r="C156" s="826"/>
      <c r="D156" s="827"/>
      <c r="E156" s="1012"/>
      <c r="F156" s="1012"/>
      <c r="G156" s="1012"/>
      <c r="H156" s="1012"/>
      <c r="I156" s="1012"/>
      <c r="J156" s="1012"/>
      <c r="K156" s="1012"/>
      <c r="L156" s="1012"/>
      <c r="M156" s="1012"/>
      <c r="N156" s="1012"/>
      <c r="O156" s="1012"/>
      <c r="P156" s="1012"/>
      <c r="Q156" s="1012"/>
      <c r="R156" s="1012"/>
      <c r="S156" s="1013"/>
      <c r="T156" s="1023"/>
      <c r="U156" s="542">
        <v>91</v>
      </c>
      <c r="V156" s="826"/>
      <c r="W156" s="827"/>
      <c r="AL156" s="1013"/>
    </row>
    <row r="157" spans="1:38">
      <c r="A157" s="146"/>
      <c r="B157" s="542">
        <v>92</v>
      </c>
      <c r="C157" s="826"/>
      <c r="D157" s="827"/>
      <c r="E157" s="1012"/>
      <c r="F157" s="1012"/>
      <c r="G157" s="1012"/>
      <c r="H157" s="1012"/>
      <c r="I157" s="1012"/>
      <c r="J157" s="1012"/>
      <c r="K157" s="1012"/>
      <c r="L157" s="1012"/>
      <c r="M157" s="1012"/>
      <c r="N157" s="1012"/>
      <c r="O157" s="1012"/>
      <c r="P157" s="1012"/>
      <c r="Q157" s="1012"/>
      <c r="R157" s="1012"/>
      <c r="S157" s="1013"/>
      <c r="T157" s="1023"/>
      <c r="U157" s="542">
        <v>92</v>
      </c>
      <c r="V157" s="826"/>
      <c r="W157" s="827"/>
      <c r="AL157" s="1013"/>
    </row>
    <row r="158" spans="1:38">
      <c r="A158" s="146"/>
      <c r="B158" s="542">
        <v>93</v>
      </c>
      <c r="C158" s="826"/>
      <c r="D158" s="827"/>
      <c r="E158" s="1012"/>
      <c r="F158" s="1012"/>
      <c r="G158" s="1012"/>
      <c r="H158" s="1012"/>
      <c r="I158" s="1012"/>
      <c r="J158" s="1012"/>
      <c r="K158" s="1012"/>
      <c r="L158" s="1012"/>
      <c r="M158" s="1012"/>
      <c r="N158" s="1012"/>
      <c r="O158" s="1012"/>
      <c r="P158" s="1012"/>
      <c r="Q158" s="1012"/>
      <c r="R158" s="1012"/>
      <c r="S158" s="1013"/>
      <c r="T158" s="1023"/>
      <c r="U158" s="542">
        <v>93</v>
      </c>
      <c r="V158" s="826"/>
      <c r="W158" s="827"/>
      <c r="AL158" s="1013"/>
    </row>
    <row r="159" spans="1:38">
      <c r="A159" s="146"/>
      <c r="B159" s="542">
        <v>94</v>
      </c>
      <c r="C159" s="826"/>
      <c r="D159" s="827"/>
      <c r="E159" s="1012"/>
      <c r="F159" s="1012"/>
      <c r="G159" s="1012"/>
      <c r="H159" s="1012"/>
      <c r="I159" s="1012"/>
      <c r="J159" s="1012"/>
      <c r="K159" s="1012"/>
      <c r="L159" s="1012"/>
      <c r="M159" s="1012"/>
      <c r="N159" s="1012"/>
      <c r="O159" s="1012"/>
      <c r="P159" s="1012"/>
      <c r="Q159" s="1012"/>
      <c r="R159" s="1012"/>
      <c r="S159" s="1013"/>
      <c r="T159" s="1023"/>
      <c r="U159" s="542">
        <v>94</v>
      </c>
      <c r="V159" s="826"/>
      <c r="W159" s="827"/>
      <c r="AL159" s="1013"/>
    </row>
    <row r="160" spans="1:38">
      <c r="A160" s="146"/>
      <c r="B160" s="542">
        <v>95</v>
      </c>
      <c r="C160" s="826"/>
      <c r="D160" s="827"/>
      <c r="E160" s="1012"/>
      <c r="F160" s="1012"/>
      <c r="G160" s="1012"/>
      <c r="H160" s="1012"/>
      <c r="I160" s="1012"/>
      <c r="J160" s="1012"/>
      <c r="K160" s="1012"/>
      <c r="L160" s="1012"/>
      <c r="M160" s="1012"/>
      <c r="N160" s="1012"/>
      <c r="O160" s="1012"/>
      <c r="P160" s="1012"/>
      <c r="Q160" s="1012"/>
      <c r="R160" s="1012"/>
      <c r="S160" s="1013"/>
      <c r="T160" s="1023"/>
      <c r="U160" s="542">
        <v>95</v>
      </c>
      <c r="V160" s="826"/>
      <c r="W160" s="827"/>
      <c r="AL160" s="1013"/>
    </row>
    <row r="161" spans="1:38">
      <c r="A161" s="146"/>
      <c r="B161" s="542">
        <v>96</v>
      </c>
      <c r="C161" s="826"/>
      <c r="D161" s="827"/>
      <c r="E161" s="1012"/>
      <c r="F161" s="1012"/>
      <c r="G161" s="1012"/>
      <c r="H161" s="1012"/>
      <c r="I161" s="1012"/>
      <c r="J161" s="1012"/>
      <c r="K161" s="1012"/>
      <c r="L161" s="1012"/>
      <c r="M161" s="1012"/>
      <c r="N161" s="1012"/>
      <c r="O161" s="1012"/>
      <c r="P161" s="1012"/>
      <c r="Q161" s="1012"/>
      <c r="R161" s="1012"/>
      <c r="S161" s="1013"/>
      <c r="T161" s="1023"/>
      <c r="U161" s="542">
        <v>96</v>
      </c>
      <c r="V161" s="826"/>
      <c r="W161" s="827"/>
      <c r="AL161" s="1013"/>
    </row>
    <row r="162" spans="1:38">
      <c r="A162" s="146"/>
      <c r="B162" s="542">
        <v>97</v>
      </c>
      <c r="C162" s="826"/>
      <c r="D162" s="827"/>
      <c r="E162" s="1012"/>
      <c r="F162" s="1012"/>
      <c r="G162" s="1012"/>
      <c r="H162" s="1012"/>
      <c r="I162" s="1012"/>
      <c r="J162" s="1012"/>
      <c r="K162" s="1012"/>
      <c r="L162" s="1012"/>
      <c r="M162" s="1012"/>
      <c r="N162" s="1012"/>
      <c r="O162" s="1012"/>
      <c r="P162" s="1012"/>
      <c r="Q162" s="1012"/>
      <c r="R162" s="1012"/>
      <c r="S162" s="1013"/>
      <c r="T162" s="1023"/>
      <c r="U162" s="542">
        <v>97</v>
      </c>
      <c r="V162" s="826"/>
      <c r="W162" s="827"/>
      <c r="AL162" s="1013"/>
    </row>
    <row r="163" spans="1:38">
      <c r="A163" s="146"/>
      <c r="B163" s="542">
        <v>98</v>
      </c>
      <c r="C163" s="826"/>
      <c r="D163" s="827"/>
      <c r="E163" s="1012"/>
      <c r="F163" s="1012"/>
      <c r="G163" s="1012"/>
      <c r="H163" s="1012"/>
      <c r="I163" s="1012"/>
      <c r="J163" s="1012"/>
      <c r="K163" s="1012"/>
      <c r="L163" s="1012"/>
      <c r="M163" s="1012"/>
      <c r="N163" s="1012"/>
      <c r="O163" s="1012"/>
      <c r="P163" s="1012"/>
      <c r="Q163" s="1012"/>
      <c r="R163" s="1012"/>
      <c r="S163" s="1013"/>
      <c r="T163" s="1023"/>
      <c r="U163" s="542">
        <v>98</v>
      </c>
      <c r="V163" s="826"/>
      <c r="W163" s="827"/>
      <c r="AL163" s="1013"/>
    </row>
    <row r="164" spans="1:38">
      <c r="A164" s="146"/>
      <c r="B164" s="542">
        <v>99</v>
      </c>
      <c r="C164" s="826"/>
      <c r="D164" s="827"/>
      <c r="E164" s="1012"/>
      <c r="F164" s="1012"/>
      <c r="G164" s="1012"/>
      <c r="H164" s="1012"/>
      <c r="I164" s="1012"/>
      <c r="J164" s="1012"/>
      <c r="K164" s="1012"/>
      <c r="L164" s="1012"/>
      <c r="M164" s="1012"/>
      <c r="N164" s="1012"/>
      <c r="O164" s="1012"/>
      <c r="P164" s="1012"/>
      <c r="Q164" s="1012"/>
      <c r="R164" s="1012"/>
      <c r="S164" s="1013"/>
      <c r="T164" s="1023"/>
      <c r="U164" s="542">
        <v>99</v>
      </c>
      <c r="V164" s="826"/>
      <c r="W164" s="827"/>
      <c r="AL164" s="1013"/>
    </row>
    <row r="165" spans="1:38">
      <c r="A165" s="146"/>
      <c r="B165" s="542">
        <v>100</v>
      </c>
      <c r="C165" s="826"/>
      <c r="D165" s="827"/>
      <c r="E165" s="1012"/>
      <c r="F165" s="1012"/>
      <c r="G165" s="1012"/>
      <c r="H165" s="1012"/>
      <c r="I165" s="1012"/>
      <c r="J165" s="1012"/>
      <c r="K165" s="1012"/>
      <c r="L165" s="1012"/>
      <c r="M165" s="1012"/>
      <c r="N165" s="1012"/>
      <c r="O165" s="1012"/>
      <c r="P165" s="1012"/>
      <c r="Q165" s="1012"/>
      <c r="R165" s="1012"/>
      <c r="S165" s="1013"/>
      <c r="T165" s="1023"/>
      <c r="U165" s="542">
        <v>100</v>
      </c>
      <c r="V165" s="826"/>
      <c r="W165" s="827"/>
      <c r="AL165" s="1013"/>
    </row>
    <row r="166" spans="1:38">
      <c r="A166" s="146"/>
      <c r="B166" s="542">
        <v>101</v>
      </c>
      <c r="C166" s="826"/>
      <c r="D166" s="827"/>
      <c r="E166" s="1012"/>
      <c r="F166" s="1012"/>
      <c r="G166" s="1012"/>
      <c r="H166" s="1012"/>
      <c r="I166" s="1012"/>
      <c r="J166" s="1012"/>
      <c r="K166" s="1012"/>
      <c r="L166" s="1012"/>
      <c r="M166" s="1012"/>
      <c r="N166" s="1012"/>
      <c r="O166" s="1012"/>
      <c r="P166" s="1012"/>
      <c r="Q166" s="1012"/>
      <c r="R166" s="1012"/>
      <c r="S166" s="1013"/>
      <c r="T166" s="1023"/>
      <c r="U166" s="542">
        <v>101</v>
      </c>
      <c r="V166" s="826"/>
      <c r="W166" s="827"/>
      <c r="AL166" s="1013"/>
    </row>
    <row r="167" spans="1:38">
      <c r="A167" s="146"/>
      <c r="B167" s="542">
        <v>102</v>
      </c>
      <c r="C167" s="826"/>
      <c r="D167" s="827"/>
      <c r="E167" s="1012"/>
      <c r="F167" s="1012"/>
      <c r="G167" s="1012"/>
      <c r="H167" s="1012"/>
      <c r="I167" s="1012"/>
      <c r="J167" s="1012"/>
      <c r="K167" s="1012"/>
      <c r="L167" s="1012"/>
      <c r="M167" s="1012"/>
      <c r="N167" s="1012"/>
      <c r="O167" s="1012"/>
      <c r="P167" s="1012"/>
      <c r="Q167" s="1012"/>
      <c r="R167" s="1012"/>
      <c r="S167" s="1013"/>
      <c r="T167" s="1023"/>
      <c r="U167" s="542">
        <v>102</v>
      </c>
      <c r="V167" s="826"/>
      <c r="W167" s="827"/>
      <c r="AL167" s="1013"/>
    </row>
    <row r="168" spans="1:38">
      <c r="A168" s="146"/>
      <c r="B168" s="542">
        <v>103</v>
      </c>
      <c r="C168" s="828"/>
      <c r="D168" s="829"/>
      <c r="E168" s="1012"/>
      <c r="F168" s="1012"/>
      <c r="G168" s="1012"/>
      <c r="H168" s="1012"/>
      <c r="I168" s="1012"/>
      <c r="J168" s="1012"/>
      <c r="K168" s="1012"/>
      <c r="L168" s="1012"/>
      <c r="M168" s="1012"/>
      <c r="N168" s="1012"/>
      <c r="O168" s="1012"/>
      <c r="P168" s="1012"/>
      <c r="Q168" s="1012"/>
      <c r="R168" s="1012"/>
      <c r="S168" s="1013"/>
      <c r="T168" s="1023"/>
      <c r="U168" s="542">
        <v>103</v>
      </c>
      <c r="V168" s="828"/>
      <c r="W168" s="829"/>
      <c r="AL168" s="1013"/>
    </row>
    <row r="169" spans="1:38">
      <c r="A169" s="146"/>
      <c r="B169" s="542">
        <v>104</v>
      </c>
      <c r="C169" s="828"/>
      <c r="D169" s="829"/>
      <c r="E169" s="1012"/>
      <c r="F169" s="1012"/>
      <c r="G169" s="1012"/>
      <c r="H169" s="1012"/>
      <c r="I169" s="1012"/>
      <c r="J169" s="1012"/>
      <c r="K169" s="1012"/>
      <c r="L169" s="1012"/>
      <c r="M169" s="1012"/>
      <c r="N169" s="1012"/>
      <c r="O169" s="1012"/>
      <c r="P169" s="1012"/>
      <c r="Q169" s="1012"/>
      <c r="R169" s="1012"/>
      <c r="S169" s="1013"/>
      <c r="T169" s="1023"/>
      <c r="U169" s="542">
        <v>104</v>
      </c>
      <c r="V169" s="828"/>
      <c r="W169" s="829"/>
      <c r="AL169" s="1013"/>
    </row>
    <row r="170" spans="1:38">
      <c r="A170" s="146"/>
      <c r="B170" s="542">
        <v>105</v>
      </c>
      <c r="C170" s="828"/>
      <c r="D170" s="829"/>
      <c r="E170" s="1012"/>
      <c r="F170" s="1012"/>
      <c r="G170" s="1012"/>
      <c r="H170" s="1012"/>
      <c r="I170" s="1012"/>
      <c r="J170" s="1012"/>
      <c r="K170" s="1012"/>
      <c r="L170" s="1012"/>
      <c r="M170" s="1012"/>
      <c r="N170" s="1012"/>
      <c r="O170" s="1012"/>
      <c r="P170" s="1012"/>
      <c r="Q170" s="1012"/>
      <c r="R170" s="1012"/>
      <c r="S170" s="1013"/>
      <c r="T170" s="1023"/>
      <c r="U170" s="542">
        <v>105</v>
      </c>
      <c r="V170" s="828"/>
      <c r="W170" s="829"/>
      <c r="AL170" s="1013"/>
    </row>
    <row r="171" spans="1:38">
      <c r="A171" s="146"/>
      <c r="B171" s="542">
        <v>106</v>
      </c>
      <c r="C171" s="828"/>
      <c r="D171" s="829"/>
      <c r="E171" s="1012"/>
      <c r="F171" s="1012"/>
      <c r="G171" s="1012"/>
      <c r="H171" s="1012"/>
      <c r="I171" s="1012"/>
      <c r="J171" s="1012"/>
      <c r="K171" s="1012"/>
      <c r="L171" s="1012"/>
      <c r="M171" s="1012"/>
      <c r="N171" s="1012"/>
      <c r="O171" s="1012"/>
      <c r="P171" s="1012"/>
      <c r="Q171" s="1012"/>
      <c r="R171" s="1012"/>
      <c r="S171" s="1013"/>
      <c r="T171" s="1023"/>
      <c r="U171" s="542">
        <v>106</v>
      </c>
      <c r="V171" s="828"/>
      <c r="W171" s="829"/>
      <c r="AL171" s="1013"/>
    </row>
    <row r="172" spans="1:38">
      <c r="A172" s="146"/>
      <c r="B172" s="542">
        <v>107</v>
      </c>
      <c r="C172" s="828"/>
      <c r="D172" s="829"/>
      <c r="E172" s="1012"/>
      <c r="F172" s="1012"/>
      <c r="G172" s="1012"/>
      <c r="H172" s="1012"/>
      <c r="I172" s="1012"/>
      <c r="J172" s="1012"/>
      <c r="K172" s="1012"/>
      <c r="L172" s="1012"/>
      <c r="M172" s="1012"/>
      <c r="N172" s="1012"/>
      <c r="O172" s="1012"/>
      <c r="P172" s="1012"/>
      <c r="Q172" s="1012"/>
      <c r="R172" s="1012"/>
      <c r="S172" s="1013"/>
      <c r="T172" s="1023"/>
      <c r="U172" s="542">
        <v>107</v>
      </c>
      <c r="V172" s="828"/>
      <c r="W172" s="829"/>
      <c r="AL172" s="1013"/>
    </row>
    <row r="173" spans="1:38">
      <c r="A173" s="146"/>
      <c r="B173" s="542">
        <v>108</v>
      </c>
      <c r="C173" s="828"/>
      <c r="D173" s="829"/>
      <c r="E173" s="1012"/>
      <c r="F173" s="1012"/>
      <c r="G173" s="1012"/>
      <c r="H173" s="1012"/>
      <c r="I173" s="1012"/>
      <c r="J173" s="1012"/>
      <c r="K173" s="1012"/>
      <c r="L173" s="1012"/>
      <c r="M173" s="1012"/>
      <c r="N173" s="1012"/>
      <c r="O173" s="1012"/>
      <c r="P173" s="1012"/>
      <c r="Q173" s="1012"/>
      <c r="R173" s="1012"/>
      <c r="S173" s="1013"/>
      <c r="T173" s="1023"/>
      <c r="U173" s="542">
        <v>108</v>
      </c>
      <c r="V173" s="828"/>
      <c r="W173" s="829"/>
      <c r="AL173" s="1013"/>
    </row>
    <row r="174" spans="1:38">
      <c r="A174" s="146"/>
      <c r="B174" s="542">
        <v>109</v>
      </c>
      <c r="C174" s="828"/>
      <c r="D174" s="829"/>
      <c r="E174" s="1012"/>
      <c r="F174" s="1012"/>
      <c r="G174" s="1012"/>
      <c r="H174" s="1012"/>
      <c r="I174" s="1012"/>
      <c r="J174" s="1012"/>
      <c r="K174" s="1012"/>
      <c r="L174" s="1012"/>
      <c r="M174" s="1012"/>
      <c r="N174" s="1012"/>
      <c r="O174" s="1012"/>
      <c r="P174" s="1012"/>
      <c r="Q174" s="1012"/>
      <c r="R174" s="1012"/>
      <c r="S174" s="1013"/>
      <c r="T174" s="1023"/>
      <c r="U174" s="542">
        <v>109</v>
      </c>
      <c r="V174" s="828"/>
      <c r="W174" s="829"/>
      <c r="AL174" s="1013"/>
    </row>
    <row r="175" spans="1:38">
      <c r="A175" s="146"/>
      <c r="B175" s="542">
        <v>110</v>
      </c>
      <c r="C175" s="828"/>
      <c r="D175" s="829"/>
      <c r="E175" s="1012"/>
      <c r="F175" s="1012"/>
      <c r="G175" s="1012"/>
      <c r="H175" s="1012"/>
      <c r="I175" s="1012"/>
      <c r="J175" s="1012"/>
      <c r="K175" s="1012"/>
      <c r="L175" s="1012"/>
      <c r="M175" s="1012"/>
      <c r="N175" s="1012"/>
      <c r="O175" s="1012"/>
      <c r="P175" s="1012"/>
      <c r="Q175" s="1012"/>
      <c r="R175" s="1012"/>
      <c r="S175" s="1013"/>
      <c r="T175" s="1023"/>
      <c r="U175" s="542">
        <v>110</v>
      </c>
      <c r="V175" s="828"/>
      <c r="W175" s="829"/>
      <c r="AL175" s="1013"/>
    </row>
    <row r="176" spans="1:38">
      <c r="A176" s="146"/>
      <c r="B176" s="542">
        <v>111</v>
      </c>
      <c r="C176" s="828"/>
      <c r="D176" s="829"/>
      <c r="E176" s="1012"/>
      <c r="F176" s="1012"/>
      <c r="G176" s="1012"/>
      <c r="H176" s="1012"/>
      <c r="I176" s="1012"/>
      <c r="J176" s="1012"/>
      <c r="K176" s="1012"/>
      <c r="L176" s="1012"/>
      <c r="M176" s="1012"/>
      <c r="N176" s="1012"/>
      <c r="O176" s="1012"/>
      <c r="P176" s="1012"/>
      <c r="Q176" s="1012"/>
      <c r="R176" s="1012"/>
      <c r="S176" s="1013"/>
      <c r="T176" s="1023"/>
      <c r="U176" s="542">
        <v>111</v>
      </c>
      <c r="V176" s="828"/>
      <c r="W176" s="829"/>
      <c r="AL176" s="1013"/>
    </row>
    <row r="177" spans="1:38">
      <c r="A177" s="146"/>
      <c r="B177" s="542">
        <v>112</v>
      </c>
      <c r="C177" s="828"/>
      <c r="D177" s="829"/>
      <c r="E177" s="1012"/>
      <c r="F177" s="1012"/>
      <c r="G177" s="1012"/>
      <c r="H177" s="1012"/>
      <c r="I177" s="1012"/>
      <c r="J177" s="1012"/>
      <c r="K177" s="1012"/>
      <c r="L177" s="1012"/>
      <c r="M177" s="1012"/>
      <c r="N177" s="1012"/>
      <c r="O177" s="1012"/>
      <c r="P177" s="1012"/>
      <c r="Q177" s="1012"/>
      <c r="R177" s="1012"/>
      <c r="S177" s="1013"/>
      <c r="T177" s="1023"/>
      <c r="U177" s="542">
        <v>112</v>
      </c>
      <c r="V177" s="828"/>
      <c r="W177" s="829"/>
      <c r="AL177" s="1013"/>
    </row>
    <row r="178" spans="1:38">
      <c r="A178" s="146"/>
      <c r="B178" s="542">
        <v>113</v>
      </c>
      <c r="C178" s="828"/>
      <c r="D178" s="829"/>
      <c r="E178" s="1012"/>
      <c r="F178" s="1012"/>
      <c r="G178" s="1012"/>
      <c r="H178" s="1012"/>
      <c r="I178" s="1012"/>
      <c r="J178" s="1012"/>
      <c r="K178" s="1012"/>
      <c r="L178" s="1012"/>
      <c r="M178" s="1012"/>
      <c r="N178" s="1012"/>
      <c r="O178" s="1012"/>
      <c r="P178" s="1012"/>
      <c r="Q178" s="1012"/>
      <c r="R178" s="1012"/>
      <c r="S178" s="1013"/>
      <c r="T178" s="1023"/>
      <c r="U178" s="542">
        <v>113</v>
      </c>
      <c r="V178" s="828"/>
      <c r="W178" s="829"/>
      <c r="AL178" s="1013"/>
    </row>
    <row r="179" spans="1:38">
      <c r="A179" s="146"/>
      <c r="B179" s="542">
        <v>114</v>
      </c>
      <c r="C179" s="828"/>
      <c r="D179" s="829"/>
      <c r="E179" s="1012"/>
      <c r="F179" s="1012"/>
      <c r="G179" s="1012"/>
      <c r="H179" s="1012"/>
      <c r="I179" s="1012"/>
      <c r="J179" s="1012"/>
      <c r="K179" s="1012"/>
      <c r="L179" s="1012"/>
      <c r="M179" s="1012"/>
      <c r="N179" s="1012"/>
      <c r="O179" s="1012"/>
      <c r="P179" s="1012"/>
      <c r="Q179" s="1012"/>
      <c r="R179" s="1012"/>
      <c r="S179" s="1013"/>
      <c r="T179" s="1023"/>
      <c r="U179" s="542">
        <v>114</v>
      </c>
      <c r="V179" s="828"/>
      <c r="W179" s="829"/>
      <c r="AL179" s="1013"/>
    </row>
    <row r="180" spans="1:38">
      <c r="A180" s="146"/>
      <c r="B180" s="542">
        <v>115</v>
      </c>
      <c r="C180" s="828"/>
      <c r="D180" s="829"/>
      <c r="E180" s="1012"/>
      <c r="F180" s="1012"/>
      <c r="G180" s="1012"/>
      <c r="H180" s="1012"/>
      <c r="I180" s="1012"/>
      <c r="J180" s="1012"/>
      <c r="K180" s="1012"/>
      <c r="L180" s="1012"/>
      <c r="M180" s="1012"/>
      <c r="N180" s="1012"/>
      <c r="O180" s="1012"/>
      <c r="P180" s="1012"/>
      <c r="Q180" s="1012"/>
      <c r="R180" s="1012"/>
      <c r="S180" s="1013"/>
      <c r="T180" s="1023"/>
      <c r="U180" s="542">
        <v>115</v>
      </c>
      <c r="V180" s="828"/>
      <c r="W180" s="829"/>
      <c r="AL180" s="1013"/>
    </row>
    <row r="181" spans="1:38">
      <c r="A181" s="146"/>
      <c r="B181" s="542">
        <v>116</v>
      </c>
      <c r="C181" s="828"/>
      <c r="D181" s="829"/>
      <c r="E181" s="1012"/>
      <c r="F181" s="1012"/>
      <c r="G181" s="1012"/>
      <c r="H181" s="1012"/>
      <c r="I181" s="1012"/>
      <c r="J181" s="1012"/>
      <c r="K181" s="1012"/>
      <c r="L181" s="1012"/>
      <c r="M181" s="1012"/>
      <c r="N181" s="1012"/>
      <c r="O181" s="1012"/>
      <c r="P181" s="1012"/>
      <c r="Q181" s="1012"/>
      <c r="R181" s="1012"/>
      <c r="S181" s="1013"/>
      <c r="T181" s="1023"/>
      <c r="U181" s="542">
        <v>116</v>
      </c>
      <c r="V181" s="828"/>
      <c r="W181" s="829"/>
      <c r="AL181" s="1013"/>
    </row>
    <row r="182" spans="1:38">
      <c r="A182" s="146"/>
      <c r="B182" s="542">
        <v>117</v>
      </c>
      <c r="C182" s="828"/>
      <c r="D182" s="829"/>
      <c r="E182" s="1012"/>
      <c r="F182" s="1012"/>
      <c r="G182" s="1012"/>
      <c r="H182" s="1012"/>
      <c r="I182" s="1012"/>
      <c r="J182" s="1012"/>
      <c r="K182" s="1012"/>
      <c r="L182" s="1012"/>
      <c r="M182" s="1012"/>
      <c r="N182" s="1012"/>
      <c r="O182" s="1012"/>
      <c r="P182" s="1012"/>
      <c r="Q182" s="1012"/>
      <c r="R182" s="1012"/>
      <c r="S182" s="1013"/>
      <c r="T182" s="1023"/>
      <c r="U182" s="542">
        <v>117</v>
      </c>
      <c r="V182" s="828"/>
      <c r="W182" s="829"/>
      <c r="AL182" s="1013"/>
    </row>
    <row r="183" spans="1:38">
      <c r="A183" s="146"/>
      <c r="B183" s="542">
        <v>118</v>
      </c>
      <c r="C183" s="828"/>
      <c r="D183" s="829"/>
      <c r="E183" s="1012"/>
      <c r="F183" s="1012"/>
      <c r="G183" s="1012"/>
      <c r="H183" s="1012"/>
      <c r="I183" s="1012"/>
      <c r="J183" s="1012"/>
      <c r="K183" s="1012"/>
      <c r="L183" s="1012"/>
      <c r="M183" s="1012"/>
      <c r="N183" s="1012"/>
      <c r="O183" s="1012"/>
      <c r="P183" s="1012"/>
      <c r="Q183" s="1012"/>
      <c r="R183" s="1012"/>
      <c r="S183" s="1013"/>
      <c r="T183" s="1023"/>
      <c r="U183" s="542">
        <v>118</v>
      </c>
      <c r="V183" s="828"/>
      <c r="W183" s="829"/>
      <c r="AL183" s="1013"/>
    </row>
    <row r="184" spans="1:38">
      <c r="A184" s="146"/>
      <c r="B184" s="542">
        <v>119</v>
      </c>
      <c r="C184" s="828"/>
      <c r="D184" s="829"/>
      <c r="E184" s="1012"/>
      <c r="F184" s="1012"/>
      <c r="G184" s="1012"/>
      <c r="H184" s="1012"/>
      <c r="I184" s="1012"/>
      <c r="J184" s="1012"/>
      <c r="K184" s="1012"/>
      <c r="L184" s="1012"/>
      <c r="M184" s="1012"/>
      <c r="N184" s="1012"/>
      <c r="O184" s="1012"/>
      <c r="P184" s="1012"/>
      <c r="Q184" s="1012"/>
      <c r="R184" s="1012"/>
      <c r="S184" s="1013"/>
      <c r="T184" s="1023"/>
      <c r="U184" s="542">
        <v>119</v>
      </c>
      <c r="V184" s="828"/>
      <c r="W184" s="829"/>
      <c r="AL184" s="1013"/>
    </row>
    <row r="185" spans="1:38">
      <c r="A185" s="146"/>
      <c r="B185" s="542">
        <v>120</v>
      </c>
      <c r="C185" s="828"/>
      <c r="D185" s="829"/>
      <c r="E185" s="1012"/>
      <c r="F185" s="1012"/>
      <c r="G185" s="1012"/>
      <c r="H185" s="1012"/>
      <c r="I185" s="1012"/>
      <c r="J185" s="1012"/>
      <c r="K185" s="1012"/>
      <c r="L185" s="1012"/>
      <c r="M185" s="1012"/>
      <c r="N185" s="1012"/>
      <c r="O185" s="1012"/>
      <c r="P185" s="1012"/>
      <c r="Q185" s="1012"/>
      <c r="R185" s="1012"/>
      <c r="S185" s="1013"/>
      <c r="T185" s="1023"/>
      <c r="U185" s="542">
        <v>120</v>
      </c>
      <c r="V185" s="828"/>
      <c r="W185" s="829"/>
      <c r="AL185" s="1013"/>
    </row>
    <row r="186" spans="1:38">
      <c r="A186" s="104"/>
      <c r="B186" s="542">
        <v>121</v>
      </c>
      <c r="C186" s="828"/>
      <c r="D186" s="829"/>
      <c r="E186" s="1012"/>
      <c r="F186" s="1012"/>
      <c r="G186" s="1012"/>
      <c r="H186" s="1012"/>
      <c r="I186" s="1012"/>
      <c r="J186" s="1012"/>
      <c r="K186" s="1012"/>
      <c r="L186" s="1012"/>
      <c r="M186" s="1012"/>
      <c r="N186" s="1012"/>
      <c r="O186" s="1012"/>
      <c r="P186" s="1012"/>
      <c r="Q186" s="1012"/>
      <c r="R186" s="1012"/>
      <c r="S186" s="1013"/>
      <c r="T186" s="1012"/>
      <c r="U186" s="542">
        <v>121</v>
      </c>
      <c r="V186" s="828"/>
      <c r="W186" s="829"/>
      <c r="AL186" s="1013"/>
    </row>
    <row r="187" spans="1:38">
      <c r="B187" s="542">
        <v>122</v>
      </c>
      <c r="C187" s="828"/>
      <c r="D187" s="829"/>
      <c r="E187" s="1012"/>
      <c r="F187" s="1012"/>
      <c r="G187" s="1012"/>
      <c r="H187" s="1012"/>
      <c r="I187" s="1012"/>
      <c r="J187" s="1012"/>
      <c r="K187" s="1012"/>
      <c r="L187" s="1012"/>
      <c r="M187" s="1012"/>
      <c r="N187" s="1012"/>
      <c r="O187" s="1012"/>
      <c r="P187" s="1012"/>
      <c r="Q187" s="1012"/>
      <c r="R187" s="1012"/>
      <c r="S187" s="1013"/>
      <c r="T187" s="1012"/>
      <c r="U187" s="542">
        <v>122</v>
      </c>
      <c r="V187" s="828"/>
      <c r="W187" s="829"/>
      <c r="AL187" s="1013"/>
    </row>
    <row r="188" spans="1:38">
      <c r="B188" s="542">
        <v>123</v>
      </c>
      <c r="C188" s="828"/>
      <c r="D188" s="829"/>
      <c r="E188" s="1012"/>
      <c r="F188" s="1012"/>
      <c r="G188" s="1012"/>
      <c r="H188" s="1012"/>
      <c r="I188" s="1012"/>
      <c r="J188" s="1012"/>
      <c r="K188" s="1012"/>
      <c r="L188" s="1012"/>
      <c r="M188" s="1012"/>
      <c r="N188" s="1012"/>
      <c r="O188" s="1012"/>
      <c r="P188" s="1012"/>
      <c r="Q188" s="1012"/>
      <c r="R188" s="1012"/>
      <c r="S188" s="1013"/>
      <c r="T188" s="1012"/>
      <c r="U188" s="542">
        <v>123</v>
      </c>
      <c r="V188" s="828"/>
      <c r="W188" s="829"/>
      <c r="AL188" s="1013"/>
    </row>
    <row r="189" spans="1:38">
      <c r="B189" s="542">
        <v>124</v>
      </c>
      <c r="C189" s="828"/>
      <c r="D189" s="829"/>
      <c r="E189" s="1012"/>
      <c r="F189" s="1012"/>
      <c r="G189" s="1012"/>
      <c r="H189" s="1012"/>
      <c r="I189" s="1012"/>
      <c r="J189" s="1012"/>
      <c r="K189" s="1012"/>
      <c r="L189" s="1012"/>
      <c r="M189" s="1012"/>
      <c r="N189" s="1012"/>
      <c r="O189" s="1012"/>
      <c r="P189" s="1012"/>
      <c r="Q189" s="1012"/>
      <c r="R189" s="1012"/>
      <c r="S189" s="1013"/>
      <c r="T189" s="1012"/>
      <c r="U189" s="542">
        <v>124</v>
      </c>
      <c r="V189" s="828"/>
      <c r="W189" s="829"/>
      <c r="AL189" s="1013"/>
    </row>
    <row r="190" spans="1:38">
      <c r="B190" s="542">
        <v>125</v>
      </c>
      <c r="C190" s="828"/>
      <c r="D190" s="829"/>
      <c r="E190" s="1012"/>
      <c r="F190" s="1012"/>
      <c r="G190" s="1012"/>
      <c r="H190" s="1012"/>
      <c r="I190" s="1012"/>
      <c r="J190" s="1012"/>
      <c r="K190" s="1012"/>
      <c r="L190" s="1012"/>
      <c r="M190" s="1012"/>
      <c r="N190" s="1012"/>
      <c r="O190" s="1012"/>
      <c r="P190" s="1012"/>
      <c r="Q190" s="1012"/>
      <c r="R190" s="1012"/>
      <c r="S190" s="1013"/>
      <c r="T190" s="1012"/>
      <c r="U190" s="542">
        <v>125</v>
      </c>
      <c r="V190" s="828"/>
      <c r="W190" s="829"/>
      <c r="AL190" s="1013"/>
    </row>
    <row r="191" spans="1:38">
      <c r="B191" s="542">
        <v>126</v>
      </c>
      <c r="C191" s="828"/>
      <c r="D191" s="829"/>
      <c r="E191" s="1012"/>
      <c r="F191" s="1012"/>
      <c r="G191" s="1012"/>
      <c r="H191" s="1012"/>
      <c r="I191" s="1012"/>
      <c r="J191" s="1012"/>
      <c r="K191" s="1012"/>
      <c r="L191" s="1012"/>
      <c r="M191" s="1012"/>
      <c r="N191" s="1012"/>
      <c r="O191" s="1012"/>
      <c r="P191" s="1012"/>
      <c r="Q191" s="1012"/>
      <c r="R191" s="1012"/>
      <c r="S191" s="1013"/>
      <c r="T191" s="1012"/>
      <c r="U191" s="542">
        <v>126</v>
      </c>
      <c r="V191" s="828"/>
      <c r="W191" s="829"/>
      <c r="AL191" s="1013"/>
    </row>
    <row r="192" spans="1:38">
      <c r="B192" s="542">
        <v>127</v>
      </c>
      <c r="C192" s="828"/>
      <c r="D192" s="829"/>
      <c r="E192" s="1012"/>
      <c r="F192" s="1012"/>
      <c r="G192" s="1012"/>
      <c r="H192" s="1012"/>
      <c r="I192" s="1012"/>
      <c r="J192" s="1012"/>
      <c r="K192" s="1012"/>
      <c r="L192" s="1012"/>
      <c r="M192" s="1012"/>
      <c r="N192" s="1012"/>
      <c r="O192" s="1012"/>
      <c r="P192" s="1012"/>
      <c r="Q192" s="1012"/>
      <c r="R192" s="1012"/>
      <c r="S192" s="1013"/>
      <c r="T192" s="1012"/>
      <c r="U192" s="542">
        <v>127</v>
      </c>
      <c r="V192" s="828"/>
      <c r="W192" s="829"/>
      <c r="AL192" s="1013"/>
    </row>
    <row r="193" spans="2:38">
      <c r="B193" s="542">
        <v>128</v>
      </c>
      <c r="C193" s="828"/>
      <c r="D193" s="829"/>
      <c r="E193" s="1012"/>
      <c r="F193" s="1012"/>
      <c r="G193" s="1012"/>
      <c r="H193" s="1012"/>
      <c r="I193" s="1012"/>
      <c r="J193" s="1012"/>
      <c r="K193" s="1012"/>
      <c r="L193" s="1012"/>
      <c r="M193" s="1012"/>
      <c r="N193" s="1012"/>
      <c r="O193" s="1012"/>
      <c r="P193" s="1012"/>
      <c r="Q193" s="1012"/>
      <c r="R193" s="1012"/>
      <c r="S193" s="1013"/>
      <c r="T193" s="1012"/>
      <c r="U193" s="542">
        <v>128</v>
      </c>
      <c r="V193" s="828"/>
      <c r="W193" s="829"/>
      <c r="AL193" s="1013"/>
    </row>
    <row r="194" spans="2:38">
      <c r="B194" s="542">
        <v>129</v>
      </c>
      <c r="C194" s="828"/>
      <c r="D194" s="829"/>
      <c r="E194" s="1012"/>
      <c r="F194" s="1012"/>
      <c r="G194" s="1012"/>
      <c r="H194" s="1012"/>
      <c r="I194" s="1012"/>
      <c r="J194" s="1012"/>
      <c r="K194" s="1012"/>
      <c r="L194" s="1012"/>
      <c r="M194" s="1012"/>
      <c r="N194" s="1012"/>
      <c r="O194" s="1012"/>
      <c r="P194" s="1012"/>
      <c r="Q194" s="1012"/>
      <c r="R194" s="1012"/>
      <c r="S194" s="1013"/>
      <c r="T194" s="1012"/>
      <c r="U194" s="542">
        <v>129</v>
      </c>
      <c r="V194" s="828"/>
      <c r="W194" s="829"/>
      <c r="AL194" s="1013"/>
    </row>
    <row r="195" spans="2:38">
      <c r="B195" s="542">
        <v>130</v>
      </c>
      <c r="C195" s="828"/>
      <c r="D195" s="829"/>
      <c r="E195" s="1012"/>
      <c r="F195" s="1012"/>
      <c r="G195" s="1012"/>
      <c r="H195" s="1012"/>
      <c r="I195" s="1012"/>
      <c r="J195" s="1012"/>
      <c r="K195" s="1012"/>
      <c r="L195" s="1012"/>
      <c r="M195" s="1012"/>
      <c r="N195" s="1012"/>
      <c r="O195" s="1012"/>
      <c r="P195" s="1012"/>
      <c r="Q195" s="1012"/>
      <c r="R195" s="1012"/>
      <c r="S195" s="1013"/>
      <c r="T195" s="1012"/>
      <c r="U195" s="542">
        <v>130</v>
      </c>
      <c r="V195" s="828"/>
      <c r="W195" s="829"/>
      <c r="AL195" s="1013"/>
    </row>
    <row r="196" spans="2:38">
      <c r="B196" s="542">
        <v>131</v>
      </c>
      <c r="C196" s="828"/>
      <c r="D196" s="829"/>
      <c r="E196" s="1012"/>
      <c r="F196" s="1012"/>
      <c r="G196" s="1012"/>
      <c r="H196" s="1012"/>
      <c r="I196" s="1012"/>
      <c r="J196" s="1012"/>
      <c r="K196" s="1012"/>
      <c r="L196" s="1012"/>
      <c r="M196" s="1012"/>
      <c r="N196" s="1012"/>
      <c r="O196" s="1012"/>
      <c r="P196" s="1012"/>
      <c r="Q196" s="1012"/>
      <c r="R196" s="1012"/>
      <c r="S196" s="1013"/>
      <c r="T196" s="1012"/>
      <c r="U196" s="542">
        <v>131</v>
      </c>
      <c r="V196" s="828"/>
      <c r="W196" s="829"/>
      <c r="AL196" s="1013"/>
    </row>
    <row r="197" spans="2:38">
      <c r="B197" s="542">
        <v>132</v>
      </c>
      <c r="C197" s="828"/>
      <c r="D197" s="829"/>
      <c r="E197" s="1012"/>
      <c r="F197" s="1012"/>
      <c r="G197" s="1012"/>
      <c r="H197" s="1012"/>
      <c r="I197" s="1012"/>
      <c r="J197" s="1012"/>
      <c r="K197" s="1012"/>
      <c r="L197" s="1012"/>
      <c r="M197" s="1012"/>
      <c r="N197" s="1012"/>
      <c r="O197" s="1012"/>
      <c r="P197" s="1012"/>
      <c r="Q197" s="1012"/>
      <c r="R197" s="1012"/>
      <c r="S197" s="1013"/>
      <c r="T197" s="1012"/>
      <c r="U197" s="542">
        <v>132</v>
      </c>
      <c r="V197" s="828"/>
      <c r="W197" s="829"/>
      <c r="AL197" s="1013"/>
    </row>
    <row r="198" spans="2:38">
      <c r="B198" s="542">
        <v>133</v>
      </c>
      <c r="C198" s="828"/>
      <c r="D198" s="829"/>
      <c r="E198" s="1012"/>
      <c r="F198" s="1012"/>
      <c r="G198" s="1012"/>
      <c r="H198" s="1012"/>
      <c r="I198" s="1012"/>
      <c r="J198" s="1012"/>
      <c r="K198" s="1012"/>
      <c r="L198" s="1012"/>
      <c r="M198" s="1012"/>
      <c r="N198" s="1012"/>
      <c r="O198" s="1012"/>
      <c r="P198" s="1012"/>
      <c r="Q198" s="1012"/>
      <c r="R198" s="1012"/>
      <c r="S198" s="1013"/>
      <c r="T198" s="1012"/>
      <c r="U198" s="542">
        <v>133</v>
      </c>
      <c r="V198" s="828"/>
      <c r="W198" s="829"/>
      <c r="AL198" s="1013"/>
    </row>
    <row r="199" spans="2:38">
      <c r="B199" s="542">
        <v>134</v>
      </c>
      <c r="C199" s="828"/>
      <c r="D199" s="829"/>
      <c r="E199" s="1012"/>
      <c r="F199" s="1012"/>
      <c r="G199" s="1012"/>
      <c r="H199" s="1012"/>
      <c r="I199" s="1012"/>
      <c r="J199" s="1012"/>
      <c r="K199" s="1012"/>
      <c r="L199" s="1012"/>
      <c r="M199" s="1012"/>
      <c r="N199" s="1012"/>
      <c r="O199" s="1012"/>
      <c r="P199" s="1012"/>
      <c r="Q199" s="1012"/>
      <c r="R199" s="1012"/>
      <c r="S199" s="1013"/>
      <c r="T199" s="1012"/>
      <c r="U199" s="542">
        <v>134</v>
      </c>
      <c r="V199" s="828"/>
      <c r="W199" s="829"/>
      <c r="AL199" s="1013"/>
    </row>
    <row r="200" spans="2:38">
      <c r="B200" s="542">
        <v>135</v>
      </c>
      <c r="C200" s="828"/>
      <c r="D200" s="829"/>
      <c r="E200" s="1012"/>
      <c r="F200" s="1012"/>
      <c r="G200" s="1012"/>
      <c r="H200" s="1012"/>
      <c r="I200" s="1012"/>
      <c r="J200" s="1012"/>
      <c r="K200" s="1012"/>
      <c r="L200" s="1012"/>
      <c r="M200" s="1012"/>
      <c r="N200" s="1012"/>
      <c r="O200" s="1012"/>
      <c r="P200" s="1012"/>
      <c r="Q200" s="1012"/>
      <c r="R200" s="1012"/>
      <c r="S200" s="1013"/>
      <c r="T200" s="1012"/>
      <c r="U200" s="542">
        <v>135</v>
      </c>
      <c r="V200" s="828"/>
      <c r="W200" s="829"/>
      <c r="AL200" s="1013"/>
    </row>
    <row r="201" spans="2:38">
      <c r="B201" s="542">
        <v>136</v>
      </c>
      <c r="C201" s="828"/>
      <c r="D201" s="829"/>
      <c r="E201" s="1012"/>
      <c r="F201" s="1012"/>
      <c r="G201" s="1012"/>
      <c r="H201" s="1012"/>
      <c r="I201" s="1012"/>
      <c r="J201" s="1012"/>
      <c r="K201" s="1012"/>
      <c r="L201" s="1012"/>
      <c r="M201" s="1012"/>
      <c r="N201" s="1012"/>
      <c r="O201" s="1012"/>
      <c r="P201" s="1012"/>
      <c r="Q201" s="1012"/>
      <c r="R201" s="1012"/>
      <c r="S201" s="1013"/>
      <c r="T201" s="1012"/>
      <c r="U201" s="542">
        <v>136</v>
      </c>
      <c r="V201" s="828"/>
      <c r="W201" s="829"/>
      <c r="AL201" s="1013"/>
    </row>
    <row r="202" spans="2:38">
      <c r="B202" s="542">
        <v>137</v>
      </c>
      <c r="C202" s="828"/>
      <c r="D202" s="829"/>
      <c r="E202" s="1012"/>
      <c r="F202" s="1012"/>
      <c r="G202" s="1012"/>
      <c r="H202" s="1012"/>
      <c r="I202" s="1012"/>
      <c r="J202" s="1012"/>
      <c r="K202" s="1012"/>
      <c r="L202" s="1012"/>
      <c r="M202" s="1012"/>
      <c r="N202" s="1012"/>
      <c r="O202" s="1012"/>
      <c r="P202" s="1012"/>
      <c r="Q202" s="1012"/>
      <c r="R202" s="1012"/>
      <c r="S202" s="1013"/>
      <c r="T202" s="1012"/>
      <c r="U202" s="542">
        <v>137</v>
      </c>
      <c r="V202" s="828"/>
      <c r="W202" s="829"/>
      <c r="AL202" s="1013"/>
    </row>
    <row r="203" spans="2:38">
      <c r="B203" s="542">
        <v>138</v>
      </c>
      <c r="C203" s="828"/>
      <c r="D203" s="829"/>
      <c r="E203" s="1012"/>
      <c r="F203" s="1012"/>
      <c r="G203" s="1012"/>
      <c r="H203" s="1012"/>
      <c r="I203" s="1012"/>
      <c r="J203" s="1012"/>
      <c r="K203" s="1012"/>
      <c r="L203" s="1012"/>
      <c r="M203" s="1012"/>
      <c r="N203" s="1012"/>
      <c r="O203" s="1012"/>
      <c r="P203" s="1012"/>
      <c r="Q203" s="1012"/>
      <c r="R203" s="1012"/>
      <c r="S203" s="1013"/>
      <c r="T203" s="1012"/>
      <c r="U203" s="542">
        <v>138</v>
      </c>
      <c r="V203" s="828"/>
      <c r="W203" s="829"/>
      <c r="AL203" s="1013"/>
    </row>
    <row r="204" spans="2:38">
      <c r="B204" s="542">
        <v>139</v>
      </c>
      <c r="C204" s="828"/>
      <c r="D204" s="829"/>
      <c r="E204" s="1012"/>
      <c r="F204" s="1012"/>
      <c r="G204" s="1012"/>
      <c r="H204" s="1012"/>
      <c r="I204" s="1012"/>
      <c r="J204" s="1012"/>
      <c r="K204" s="1012"/>
      <c r="L204" s="1012"/>
      <c r="M204" s="1012"/>
      <c r="N204" s="1012"/>
      <c r="O204" s="1012"/>
      <c r="P204" s="1012"/>
      <c r="Q204" s="1012"/>
      <c r="R204" s="1012"/>
      <c r="S204" s="1013"/>
      <c r="T204" s="1012"/>
      <c r="U204" s="542">
        <v>139</v>
      </c>
      <c r="V204" s="828"/>
      <c r="W204" s="829"/>
      <c r="AL204" s="1013"/>
    </row>
    <row r="205" spans="2:38">
      <c r="B205" s="542">
        <v>140</v>
      </c>
      <c r="C205" s="828"/>
      <c r="D205" s="829"/>
      <c r="E205" s="1012"/>
      <c r="F205" s="1012"/>
      <c r="G205" s="1012"/>
      <c r="H205" s="1012"/>
      <c r="I205" s="1012"/>
      <c r="J205" s="1012"/>
      <c r="K205" s="1012"/>
      <c r="L205" s="1012"/>
      <c r="M205" s="1012"/>
      <c r="N205" s="1012"/>
      <c r="O205" s="1012"/>
      <c r="P205" s="1012"/>
      <c r="Q205" s="1012"/>
      <c r="R205" s="1012"/>
      <c r="S205" s="1013"/>
      <c r="T205" s="1012"/>
      <c r="U205" s="542">
        <v>140</v>
      </c>
      <c r="V205" s="828"/>
      <c r="W205" s="829"/>
      <c r="AL205" s="1013"/>
    </row>
    <row r="206" spans="2:38">
      <c r="B206" s="542">
        <v>141</v>
      </c>
      <c r="C206" s="828"/>
      <c r="D206" s="829"/>
      <c r="E206" s="1012"/>
      <c r="F206" s="1012"/>
      <c r="G206" s="1012"/>
      <c r="H206" s="1012"/>
      <c r="I206" s="1012"/>
      <c r="J206" s="1012"/>
      <c r="K206" s="1012"/>
      <c r="L206" s="1012"/>
      <c r="M206" s="1012"/>
      <c r="N206" s="1012"/>
      <c r="O206" s="1012"/>
      <c r="P206" s="1012"/>
      <c r="Q206" s="1012"/>
      <c r="R206" s="1012"/>
      <c r="S206" s="1013"/>
      <c r="T206" s="1012"/>
      <c r="U206" s="542">
        <v>141</v>
      </c>
      <c r="V206" s="828"/>
      <c r="W206" s="829"/>
      <c r="AL206" s="1013"/>
    </row>
    <row r="207" spans="2:38">
      <c r="B207" s="542">
        <v>142</v>
      </c>
      <c r="C207" s="828"/>
      <c r="D207" s="829"/>
      <c r="E207" s="1012"/>
      <c r="F207" s="1012"/>
      <c r="G207" s="1012"/>
      <c r="H207" s="1012"/>
      <c r="I207" s="1012"/>
      <c r="J207" s="1012"/>
      <c r="K207" s="1012"/>
      <c r="L207" s="1012"/>
      <c r="M207" s="1012"/>
      <c r="N207" s="1012"/>
      <c r="O207" s="1012"/>
      <c r="P207" s="1012"/>
      <c r="Q207" s="1012"/>
      <c r="R207" s="1012"/>
      <c r="S207" s="1013"/>
      <c r="T207" s="1012"/>
      <c r="U207" s="542">
        <v>142</v>
      </c>
      <c r="V207" s="828"/>
      <c r="W207" s="829"/>
      <c r="AL207" s="1013"/>
    </row>
    <row r="208" spans="2:38">
      <c r="B208" s="542">
        <v>143</v>
      </c>
      <c r="C208" s="828"/>
      <c r="D208" s="829"/>
      <c r="E208" s="1012"/>
      <c r="F208" s="1012"/>
      <c r="G208" s="1012"/>
      <c r="H208" s="1012"/>
      <c r="I208" s="1012"/>
      <c r="J208" s="1012"/>
      <c r="K208" s="1012"/>
      <c r="L208" s="1012"/>
      <c r="M208" s="1012"/>
      <c r="N208" s="1012"/>
      <c r="O208" s="1012"/>
      <c r="P208" s="1012"/>
      <c r="Q208" s="1012"/>
      <c r="R208" s="1012"/>
      <c r="S208" s="1013"/>
      <c r="T208" s="1012"/>
      <c r="U208" s="542">
        <v>143</v>
      </c>
      <c r="V208" s="828"/>
      <c r="W208" s="829"/>
      <c r="AL208" s="1013"/>
    </row>
    <row r="209" spans="2:38">
      <c r="B209" s="542">
        <v>144</v>
      </c>
      <c r="C209" s="828"/>
      <c r="D209" s="829"/>
      <c r="E209" s="1012"/>
      <c r="F209" s="1012"/>
      <c r="G209" s="1012"/>
      <c r="H209" s="1012"/>
      <c r="I209" s="1012"/>
      <c r="J209" s="1012"/>
      <c r="K209" s="1012"/>
      <c r="L209" s="1012"/>
      <c r="M209" s="1012"/>
      <c r="N209" s="1012"/>
      <c r="O209" s="1012"/>
      <c r="P209" s="1012"/>
      <c r="Q209" s="1012"/>
      <c r="R209" s="1012"/>
      <c r="S209" s="1013"/>
      <c r="T209" s="1012"/>
      <c r="U209" s="542">
        <v>144</v>
      </c>
      <c r="V209" s="828"/>
      <c r="W209" s="829"/>
      <c r="AL209" s="1013"/>
    </row>
    <row r="210" spans="2:38">
      <c r="B210" s="542">
        <v>145</v>
      </c>
      <c r="C210" s="828"/>
      <c r="D210" s="829"/>
      <c r="E210" s="1012"/>
      <c r="F210" s="1012"/>
      <c r="G210" s="1012"/>
      <c r="H210" s="1012"/>
      <c r="I210" s="1012"/>
      <c r="J210" s="1012"/>
      <c r="K210" s="1012"/>
      <c r="L210" s="1012"/>
      <c r="M210" s="1012"/>
      <c r="N210" s="1012"/>
      <c r="O210" s="1012"/>
      <c r="P210" s="1012"/>
      <c r="Q210" s="1012"/>
      <c r="R210" s="1012"/>
      <c r="S210" s="1013"/>
      <c r="T210" s="1012"/>
      <c r="U210" s="542">
        <v>145</v>
      </c>
      <c r="V210" s="828"/>
      <c r="W210" s="829"/>
      <c r="AL210" s="1013"/>
    </row>
    <row r="211" spans="2:38">
      <c r="B211" s="542">
        <v>146</v>
      </c>
      <c r="C211" s="828"/>
      <c r="D211" s="829"/>
      <c r="E211" s="1012"/>
      <c r="F211" s="1012"/>
      <c r="G211" s="1012"/>
      <c r="H211" s="1012"/>
      <c r="I211" s="1012"/>
      <c r="J211" s="1012"/>
      <c r="K211" s="1012"/>
      <c r="L211" s="1012"/>
      <c r="M211" s="1012"/>
      <c r="N211" s="1012"/>
      <c r="O211" s="1012"/>
      <c r="P211" s="1012"/>
      <c r="Q211" s="1012"/>
      <c r="R211" s="1012"/>
      <c r="S211" s="1013"/>
      <c r="T211" s="1012"/>
      <c r="U211" s="542">
        <v>146</v>
      </c>
      <c r="V211" s="828"/>
      <c r="W211" s="829"/>
      <c r="AL211" s="1013"/>
    </row>
    <row r="212" spans="2:38">
      <c r="B212" s="542">
        <v>147</v>
      </c>
      <c r="C212" s="828"/>
      <c r="D212" s="829"/>
      <c r="E212" s="1012"/>
      <c r="F212" s="1012"/>
      <c r="G212" s="1012"/>
      <c r="H212" s="1012"/>
      <c r="I212" s="1012"/>
      <c r="J212" s="1012"/>
      <c r="K212" s="1012"/>
      <c r="L212" s="1012"/>
      <c r="M212" s="1012"/>
      <c r="N212" s="1012"/>
      <c r="O212" s="1012"/>
      <c r="P212" s="1012"/>
      <c r="Q212" s="1012"/>
      <c r="R212" s="1012"/>
      <c r="S212" s="1013"/>
      <c r="T212" s="1012"/>
      <c r="U212" s="542">
        <v>147</v>
      </c>
      <c r="V212" s="828"/>
      <c r="W212" s="829"/>
      <c r="AL212" s="1013"/>
    </row>
    <row r="213" spans="2:38">
      <c r="B213" s="542">
        <v>148</v>
      </c>
      <c r="C213" s="828"/>
      <c r="D213" s="829"/>
      <c r="E213" s="1012"/>
      <c r="F213" s="1012"/>
      <c r="G213" s="1012"/>
      <c r="H213" s="1012"/>
      <c r="I213" s="1012"/>
      <c r="J213" s="1012"/>
      <c r="K213" s="1012"/>
      <c r="L213" s="1012"/>
      <c r="M213" s="1012"/>
      <c r="N213" s="1012"/>
      <c r="O213" s="1012"/>
      <c r="P213" s="1012"/>
      <c r="Q213" s="1012"/>
      <c r="R213" s="1012"/>
      <c r="S213" s="1013"/>
      <c r="T213" s="1012"/>
      <c r="U213" s="542">
        <v>148</v>
      </c>
      <c r="V213" s="828"/>
      <c r="W213" s="829"/>
      <c r="AL213" s="1013"/>
    </row>
    <row r="214" spans="2:38">
      <c r="B214" s="542">
        <v>149</v>
      </c>
      <c r="C214" s="828"/>
      <c r="D214" s="829"/>
      <c r="E214" s="1012"/>
      <c r="F214" s="1012"/>
      <c r="G214" s="1012"/>
      <c r="H214" s="1012"/>
      <c r="I214" s="1012"/>
      <c r="J214" s="1012"/>
      <c r="K214" s="1012"/>
      <c r="L214" s="1012"/>
      <c r="M214" s="1012"/>
      <c r="N214" s="1012"/>
      <c r="O214" s="1012"/>
      <c r="P214" s="1012"/>
      <c r="Q214" s="1012"/>
      <c r="R214" s="1012"/>
      <c r="S214" s="1013"/>
      <c r="T214" s="1012"/>
      <c r="U214" s="542">
        <v>149</v>
      </c>
      <c r="V214" s="828"/>
      <c r="W214" s="829"/>
      <c r="AL214" s="1013"/>
    </row>
    <row r="215" spans="2:38">
      <c r="B215" s="542">
        <v>150</v>
      </c>
      <c r="C215" s="828"/>
      <c r="D215" s="829"/>
      <c r="E215" s="1012"/>
      <c r="F215" s="1012"/>
      <c r="G215" s="1012"/>
      <c r="H215" s="1012"/>
      <c r="I215" s="1012"/>
      <c r="J215" s="1012"/>
      <c r="K215" s="1012"/>
      <c r="L215" s="1012"/>
      <c r="M215" s="1012"/>
      <c r="N215" s="1012"/>
      <c r="O215" s="1012"/>
      <c r="P215" s="1012"/>
      <c r="Q215" s="1012"/>
      <c r="R215" s="1012"/>
      <c r="S215" s="1013"/>
      <c r="T215" s="1012"/>
      <c r="U215" s="542">
        <v>150</v>
      </c>
      <c r="V215" s="828"/>
      <c r="W215" s="829"/>
      <c r="AL215" s="1013"/>
    </row>
    <row r="216" spans="2:38">
      <c r="B216" s="542">
        <v>151</v>
      </c>
      <c r="C216" s="828"/>
      <c r="D216" s="829"/>
      <c r="E216" s="1012"/>
      <c r="F216" s="1012"/>
      <c r="G216" s="1012"/>
      <c r="H216" s="1012"/>
      <c r="I216" s="1012"/>
      <c r="J216" s="1012"/>
      <c r="K216" s="1012"/>
      <c r="L216" s="1012"/>
      <c r="M216" s="1012"/>
      <c r="N216" s="1012"/>
      <c r="O216" s="1012"/>
      <c r="P216" s="1012"/>
      <c r="Q216" s="1012"/>
      <c r="R216" s="1012"/>
      <c r="S216" s="1013"/>
      <c r="T216" s="1012"/>
      <c r="U216" s="542">
        <v>151</v>
      </c>
      <c r="V216" s="828"/>
      <c r="W216" s="829"/>
      <c r="AL216" s="1013"/>
    </row>
    <row r="217" spans="2:38">
      <c r="B217" s="542">
        <v>152</v>
      </c>
      <c r="C217" s="828"/>
      <c r="D217" s="829"/>
      <c r="E217" s="1012"/>
      <c r="F217" s="1012"/>
      <c r="G217" s="1012"/>
      <c r="H217" s="1012"/>
      <c r="I217" s="1012"/>
      <c r="J217" s="1012"/>
      <c r="K217" s="1012"/>
      <c r="L217" s="1012"/>
      <c r="M217" s="1012"/>
      <c r="N217" s="1012"/>
      <c r="O217" s="1012"/>
      <c r="P217" s="1012"/>
      <c r="Q217" s="1012"/>
      <c r="R217" s="1012"/>
      <c r="S217" s="1013"/>
      <c r="T217" s="1012"/>
      <c r="U217" s="542">
        <v>152</v>
      </c>
      <c r="V217" s="828"/>
      <c r="W217" s="829"/>
      <c r="AL217" s="1013"/>
    </row>
    <row r="218" spans="2:38">
      <c r="B218" s="542">
        <v>153</v>
      </c>
      <c r="C218" s="828"/>
      <c r="D218" s="829"/>
      <c r="E218" s="1012"/>
      <c r="F218" s="1012"/>
      <c r="G218" s="1012"/>
      <c r="H218" s="1012"/>
      <c r="I218" s="1012"/>
      <c r="J218" s="1012"/>
      <c r="K218" s="1012"/>
      <c r="L218" s="1012"/>
      <c r="M218" s="1012"/>
      <c r="N218" s="1012"/>
      <c r="O218" s="1012"/>
      <c r="P218" s="1012"/>
      <c r="Q218" s="1012"/>
      <c r="R218" s="1012"/>
      <c r="S218" s="1013"/>
      <c r="T218" s="1012"/>
      <c r="U218" s="542">
        <v>153</v>
      </c>
      <c r="V218" s="828"/>
      <c r="W218" s="829"/>
      <c r="AL218" s="1013"/>
    </row>
    <row r="219" spans="2:38">
      <c r="B219" s="542">
        <v>154</v>
      </c>
      <c r="C219" s="828"/>
      <c r="D219" s="829"/>
      <c r="E219" s="1012"/>
      <c r="F219" s="1012"/>
      <c r="G219" s="1012"/>
      <c r="H219" s="1012"/>
      <c r="I219" s="1012"/>
      <c r="J219" s="1012"/>
      <c r="K219" s="1012"/>
      <c r="L219" s="1012"/>
      <c r="M219" s="1012"/>
      <c r="N219" s="1012"/>
      <c r="O219" s="1012"/>
      <c r="P219" s="1012"/>
      <c r="Q219" s="1012"/>
      <c r="R219" s="1012"/>
      <c r="S219" s="1013"/>
      <c r="T219" s="1012"/>
      <c r="U219" s="542">
        <v>154</v>
      </c>
      <c r="V219" s="828"/>
      <c r="W219" s="829"/>
      <c r="AL219" s="1013"/>
    </row>
    <row r="220" spans="2:38">
      <c r="B220" s="542">
        <v>155</v>
      </c>
      <c r="C220" s="828"/>
      <c r="D220" s="829"/>
      <c r="E220" s="1012"/>
      <c r="F220" s="1012"/>
      <c r="G220" s="1012"/>
      <c r="H220" s="1012"/>
      <c r="I220" s="1012"/>
      <c r="J220" s="1012"/>
      <c r="K220" s="1012"/>
      <c r="L220" s="1012"/>
      <c r="M220" s="1012"/>
      <c r="N220" s="1012"/>
      <c r="O220" s="1012"/>
      <c r="P220" s="1012"/>
      <c r="Q220" s="1012"/>
      <c r="R220" s="1012"/>
      <c r="S220" s="1013"/>
      <c r="T220" s="1012"/>
      <c r="U220" s="542">
        <v>155</v>
      </c>
      <c r="V220" s="828"/>
      <c r="W220" s="829"/>
      <c r="AL220" s="1013"/>
    </row>
    <row r="221" spans="2:38">
      <c r="B221" s="542">
        <v>156</v>
      </c>
      <c r="C221" s="828"/>
      <c r="D221" s="829"/>
      <c r="E221" s="1012"/>
      <c r="F221" s="1012"/>
      <c r="G221" s="1012"/>
      <c r="H221" s="1012"/>
      <c r="I221" s="1012"/>
      <c r="J221" s="1012"/>
      <c r="K221" s="1012"/>
      <c r="L221" s="1012"/>
      <c r="M221" s="1012"/>
      <c r="N221" s="1012"/>
      <c r="O221" s="1012"/>
      <c r="P221" s="1012"/>
      <c r="Q221" s="1012"/>
      <c r="R221" s="1012"/>
      <c r="S221" s="1013"/>
      <c r="T221" s="1012"/>
      <c r="U221" s="542">
        <v>156</v>
      </c>
      <c r="V221" s="828"/>
      <c r="W221" s="829"/>
      <c r="AL221" s="1013"/>
    </row>
    <row r="222" spans="2:38">
      <c r="B222" s="542">
        <v>157</v>
      </c>
      <c r="C222" s="828"/>
      <c r="D222" s="829"/>
      <c r="E222" s="1012"/>
      <c r="F222" s="1012"/>
      <c r="G222" s="1012"/>
      <c r="H222" s="1012"/>
      <c r="I222" s="1012"/>
      <c r="J222" s="1012"/>
      <c r="K222" s="1012"/>
      <c r="L222" s="1012"/>
      <c r="M222" s="1012"/>
      <c r="N222" s="1012"/>
      <c r="O222" s="1012"/>
      <c r="P222" s="1012"/>
      <c r="Q222" s="1012"/>
      <c r="R222" s="1012"/>
      <c r="S222" s="1013"/>
      <c r="T222" s="1012"/>
      <c r="U222" s="542">
        <v>157</v>
      </c>
      <c r="V222" s="828"/>
      <c r="W222" s="829"/>
      <c r="AL222" s="1013"/>
    </row>
    <row r="223" spans="2:38">
      <c r="B223" s="542">
        <v>158</v>
      </c>
      <c r="C223" s="828"/>
      <c r="D223" s="829"/>
      <c r="E223" s="1012"/>
      <c r="F223" s="1012"/>
      <c r="G223" s="1012"/>
      <c r="H223" s="1012"/>
      <c r="I223" s="1012"/>
      <c r="J223" s="1012"/>
      <c r="K223" s="1012"/>
      <c r="L223" s="1012"/>
      <c r="M223" s="1012"/>
      <c r="N223" s="1012"/>
      <c r="O223" s="1012"/>
      <c r="P223" s="1012"/>
      <c r="Q223" s="1012"/>
      <c r="R223" s="1012"/>
      <c r="S223" s="1013"/>
      <c r="T223" s="1012"/>
      <c r="U223" s="542">
        <v>158</v>
      </c>
      <c r="V223" s="828"/>
      <c r="W223" s="829"/>
      <c r="AL223" s="1013"/>
    </row>
    <row r="224" spans="2:38">
      <c r="B224" s="542">
        <v>159</v>
      </c>
      <c r="C224" s="828"/>
      <c r="D224" s="829"/>
      <c r="E224" s="1012"/>
      <c r="F224" s="1012"/>
      <c r="G224" s="1012"/>
      <c r="H224" s="1012"/>
      <c r="I224" s="1012"/>
      <c r="J224" s="1012"/>
      <c r="K224" s="1012"/>
      <c r="L224" s="1012"/>
      <c r="M224" s="1012"/>
      <c r="N224" s="1012"/>
      <c r="O224" s="1012"/>
      <c r="P224" s="1012"/>
      <c r="Q224" s="1012"/>
      <c r="R224" s="1012"/>
      <c r="S224" s="1013"/>
      <c r="T224" s="1012"/>
      <c r="U224" s="542">
        <v>159</v>
      </c>
      <c r="V224" s="828"/>
      <c r="W224" s="829"/>
      <c r="AL224" s="1013"/>
    </row>
    <row r="225" spans="2:38">
      <c r="B225" s="542">
        <v>160</v>
      </c>
      <c r="C225" s="828"/>
      <c r="D225" s="829"/>
      <c r="E225" s="1012"/>
      <c r="F225" s="1012"/>
      <c r="G225" s="1012"/>
      <c r="H225" s="1012"/>
      <c r="I225" s="1012"/>
      <c r="J225" s="1012"/>
      <c r="K225" s="1012"/>
      <c r="L225" s="1012"/>
      <c r="M225" s="1012"/>
      <c r="N225" s="1012"/>
      <c r="O225" s="1012"/>
      <c r="P225" s="1012"/>
      <c r="Q225" s="1012"/>
      <c r="R225" s="1012"/>
      <c r="S225" s="1013"/>
      <c r="T225" s="1012"/>
      <c r="U225" s="542">
        <v>160</v>
      </c>
      <c r="V225" s="828"/>
      <c r="W225" s="829"/>
      <c r="AL225" s="1013"/>
    </row>
    <row r="226" spans="2:38">
      <c r="B226" s="542">
        <v>161</v>
      </c>
      <c r="C226" s="828"/>
      <c r="D226" s="829"/>
      <c r="E226" s="1012"/>
      <c r="F226" s="1012"/>
      <c r="G226" s="1012"/>
      <c r="H226" s="1012"/>
      <c r="I226" s="1012"/>
      <c r="J226" s="1012"/>
      <c r="K226" s="1012"/>
      <c r="L226" s="1012"/>
      <c r="M226" s="1012"/>
      <c r="N226" s="1012"/>
      <c r="O226" s="1012"/>
      <c r="P226" s="1012"/>
      <c r="Q226" s="1012"/>
      <c r="R226" s="1012"/>
      <c r="S226" s="1013"/>
      <c r="T226" s="1012"/>
      <c r="U226" s="542">
        <v>161</v>
      </c>
      <c r="V226" s="828"/>
      <c r="W226" s="829"/>
      <c r="AL226" s="1013"/>
    </row>
    <row r="227" spans="2:38">
      <c r="B227" s="542">
        <v>162</v>
      </c>
      <c r="C227" s="828"/>
      <c r="D227" s="829"/>
      <c r="E227" s="1012"/>
      <c r="F227" s="1012"/>
      <c r="G227" s="1012"/>
      <c r="H227" s="1012"/>
      <c r="I227" s="1012"/>
      <c r="J227" s="1012"/>
      <c r="K227" s="1012"/>
      <c r="L227" s="1012"/>
      <c r="M227" s="1012"/>
      <c r="N227" s="1012"/>
      <c r="O227" s="1012"/>
      <c r="P227" s="1012"/>
      <c r="Q227" s="1012"/>
      <c r="R227" s="1012"/>
      <c r="S227" s="1013"/>
      <c r="T227" s="1012"/>
      <c r="U227" s="542">
        <v>162</v>
      </c>
      <c r="V227" s="828"/>
      <c r="W227" s="829"/>
      <c r="AL227" s="1013"/>
    </row>
    <row r="228" spans="2:38">
      <c r="B228" s="542">
        <v>163</v>
      </c>
      <c r="C228" s="828"/>
      <c r="D228" s="829"/>
      <c r="E228" s="1012"/>
      <c r="F228" s="1012"/>
      <c r="G228" s="1012"/>
      <c r="H228" s="1012"/>
      <c r="I228" s="1012"/>
      <c r="J228" s="1012"/>
      <c r="K228" s="1012"/>
      <c r="L228" s="1012"/>
      <c r="M228" s="1012"/>
      <c r="N228" s="1012"/>
      <c r="O228" s="1012"/>
      <c r="P228" s="1012"/>
      <c r="Q228" s="1012"/>
      <c r="R228" s="1012"/>
      <c r="S228" s="1013"/>
      <c r="T228" s="1012"/>
      <c r="U228" s="542">
        <v>163</v>
      </c>
      <c r="V228" s="828"/>
      <c r="W228" s="829"/>
      <c r="AL228" s="1013"/>
    </row>
    <row r="229" spans="2:38">
      <c r="B229" s="542">
        <v>164</v>
      </c>
      <c r="C229" s="828"/>
      <c r="D229" s="829"/>
      <c r="E229" s="1012"/>
      <c r="F229" s="1012"/>
      <c r="G229" s="1012"/>
      <c r="H229" s="1012"/>
      <c r="I229" s="1012"/>
      <c r="J229" s="1012"/>
      <c r="K229" s="1012"/>
      <c r="L229" s="1012"/>
      <c r="M229" s="1012"/>
      <c r="N229" s="1012"/>
      <c r="O229" s="1012"/>
      <c r="P229" s="1012"/>
      <c r="Q229" s="1012"/>
      <c r="R229" s="1012"/>
      <c r="S229" s="1013"/>
      <c r="T229" s="1012"/>
      <c r="U229" s="542">
        <v>164</v>
      </c>
      <c r="V229" s="828"/>
      <c r="W229" s="829"/>
      <c r="AL229" s="1013"/>
    </row>
    <row r="230" spans="2:38">
      <c r="B230" s="542">
        <v>165</v>
      </c>
      <c r="C230" s="828"/>
      <c r="D230" s="829"/>
      <c r="E230" s="1012"/>
      <c r="F230" s="1012"/>
      <c r="G230" s="1012"/>
      <c r="H230" s="1012"/>
      <c r="I230" s="1012"/>
      <c r="J230" s="1012"/>
      <c r="K230" s="1012"/>
      <c r="L230" s="1012"/>
      <c r="M230" s="1012"/>
      <c r="N230" s="1012"/>
      <c r="O230" s="1012"/>
      <c r="P230" s="1012"/>
      <c r="Q230" s="1012"/>
      <c r="R230" s="1012"/>
      <c r="S230" s="1013"/>
      <c r="T230" s="1012"/>
      <c r="U230" s="542">
        <v>165</v>
      </c>
      <c r="V230" s="828"/>
      <c r="W230" s="829"/>
      <c r="AL230" s="1013"/>
    </row>
    <row r="231" spans="2:38">
      <c r="B231" s="542">
        <v>166</v>
      </c>
      <c r="C231" s="828"/>
      <c r="D231" s="829"/>
      <c r="E231" s="1012"/>
      <c r="F231" s="1012"/>
      <c r="G231" s="1012"/>
      <c r="H231" s="1012"/>
      <c r="I231" s="1012"/>
      <c r="J231" s="1012"/>
      <c r="K231" s="1012"/>
      <c r="L231" s="1012"/>
      <c r="M231" s="1012"/>
      <c r="N231" s="1012"/>
      <c r="O231" s="1012"/>
      <c r="P231" s="1012"/>
      <c r="Q231" s="1012"/>
      <c r="R231" s="1012"/>
      <c r="S231" s="1013"/>
      <c r="T231" s="1012"/>
      <c r="U231" s="542">
        <v>166</v>
      </c>
      <c r="V231" s="828"/>
      <c r="W231" s="829"/>
      <c r="AL231" s="1013"/>
    </row>
    <row r="232" spans="2:38">
      <c r="B232" s="542">
        <v>167</v>
      </c>
      <c r="C232" s="828"/>
      <c r="D232" s="829"/>
      <c r="E232" s="1012"/>
      <c r="F232" s="1012"/>
      <c r="G232" s="1012"/>
      <c r="H232" s="1012"/>
      <c r="I232" s="1012"/>
      <c r="J232" s="1012"/>
      <c r="K232" s="1012"/>
      <c r="L232" s="1012"/>
      <c r="M232" s="1012"/>
      <c r="N232" s="1012"/>
      <c r="O232" s="1012"/>
      <c r="P232" s="1012"/>
      <c r="Q232" s="1012"/>
      <c r="R232" s="1012"/>
      <c r="S232" s="1013"/>
      <c r="T232" s="1012"/>
      <c r="U232" s="542">
        <v>167</v>
      </c>
      <c r="V232" s="828"/>
      <c r="W232" s="829"/>
      <c r="AL232" s="1013"/>
    </row>
    <row r="233" spans="2:38">
      <c r="B233" s="542">
        <v>168</v>
      </c>
      <c r="C233" s="828"/>
      <c r="D233" s="829"/>
      <c r="E233" s="1012"/>
      <c r="F233" s="1012"/>
      <c r="G233" s="1012"/>
      <c r="H233" s="1012"/>
      <c r="I233" s="1012"/>
      <c r="J233" s="1012"/>
      <c r="K233" s="1012"/>
      <c r="L233" s="1012"/>
      <c r="M233" s="1012"/>
      <c r="N233" s="1012"/>
      <c r="O233" s="1012"/>
      <c r="P233" s="1012"/>
      <c r="Q233" s="1012"/>
      <c r="R233" s="1012"/>
      <c r="S233" s="1013"/>
      <c r="T233" s="1012"/>
      <c r="U233" s="542">
        <v>168</v>
      </c>
      <c r="V233" s="828"/>
      <c r="W233" s="829"/>
      <c r="AL233" s="1013"/>
    </row>
    <row r="234" spans="2:38">
      <c r="B234" s="542">
        <v>169</v>
      </c>
      <c r="C234" s="828"/>
      <c r="D234" s="829"/>
      <c r="E234" s="1012"/>
      <c r="F234" s="1012"/>
      <c r="G234" s="1012"/>
      <c r="H234" s="1012"/>
      <c r="I234" s="1012"/>
      <c r="J234" s="1012"/>
      <c r="K234" s="1012"/>
      <c r="L234" s="1012"/>
      <c r="M234" s="1012"/>
      <c r="N234" s="1012"/>
      <c r="O234" s="1012"/>
      <c r="P234" s="1012"/>
      <c r="Q234" s="1012"/>
      <c r="R234" s="1012"/>
      <c r="S234" s="1013"/>
      <c r="T234" s="1012"/>
      <c r="U234" s="542">
        <v>169</v>
      </c>
      <c r="V234" s="828"/>
      <c r="W234" s="829"/>
      <c r="AL234" s="1013"/>
    </row>
    <row r="235" spans="2:38">
      <c r="B235" s="542">
        <v>170</v>
      </c>
      <c r="C235" s="828"/>
      <c r="D235" s="829"/>
      <c r="E235" s="1012"/>
      <c r="F235" s="1012"/>
      <c r="G235" s="1012"/>
      <c r="H235" s="1012"/>
      <c r="I235" s="1012"/>
      <c r="J235" s="1012"/>
      <c r="K235" s="1012"/>
      <c r="L235" s="1012"/>
      <c r="M235" s="1012"/>
      <c r="N235" s="1012"/>
      <c r="O235" s="1012"/>
      <c r="P235" s="1012"/>
      <c r="Q235" s="1012"/>
      <c r="R235" s="1012"/>
      <c r="S235" s="1013"/>
      <c r="T235" s="1012"/>
      <c r="U235" s="542">
        <v>170</v>
      </c>
      <c r="V235" s="828"/>
      <c r="W235" s="829"/>
      <c r="AL235" s="1013"/>
    </row>
    <row r="236" spans="2:38">
      <c r="B236" s="542">
        <v>171</v>
      </c>
      <c r="C236" s="828"/>
      <c r="D236" s="829"/>
      <c r="E236" s="1012"/>
      <c r="F236" s="1012"/>
      <c r="G236" s="1012"/>
      <c r="H236" s="1012"/>
      <c r="I236" s="1012"/>
      <c r="J236" s="1012"/>
      <c r="K236" s="1012"/>
      <c r="L236" s="1012"/>
      <c r="M236" s="1012"/>
      <c r="N236" s="1012"/>
      <c r="O236" s="1012"/>
      <c r="P236" s="1012"/>
      <c r="Q236" s="1012"/>
      <c r="R236" s="1012"/>
      <c r="S236" s="1013"/>
      <c r="T236" s="1012"/>
      <c r="U236" s="542">
        <v>171</v>
      </c>
      <c r="V236" s="828"/>
      <c r="W236" s="829"/>
      <c r="AL236" s="1013"/>
    </row>
    <row r="237" spans="2:38">
      <c r="B237" s="542">
        <v>172</v>
      </c>
      <c r="C237" s="828"/>
      <c r="D237" s="830"/>
      <c r="E237" s="1012"/>
      <c r="F237" s="1012"/>
      <c r="G237" s="1012"/>
      <c r="H237" s="1012"/>
      <c r="I237" s="1012"/>
      <c r="J237" s="1012"/>
      <c r="K237" s="1012"/>
      <c r="L237" s="1012"/>
      <c r="M237" s="1012"/>
      <c r="N237" s="1012"/>
      <c r="O237" s="1012"/>
      <c r="P237" s="1012"/>
      <c r="Q237" s="1012"/>
      <c r="R237" s="1012"/>
      <c r="S237" s="1013"/>
      <c r="T237" s="1012"/>
      <c r="U237" s="542">
        <v>172</v>
      </c>
      <c r="V237" s="828"/>
      <c r="W237" s="830"/>
      <c r="AL237" s="1013"/>
    </row>
    <row r="238" spans="2:38">
      <c r="B238" s="542">
        <v>173</v>
      </c>
      <c r="C238" s="831"/>
      <c r="D238" s="830"/>
      <c r="E238" s="1012"/>
      <c r="F238" s="1012"/>
      <c r="G238" s="1012"/>
      <c r="H238" s="1012"/>
      <c r="I238" s="1012"/>
      <c r="J238" s="1012"/>
      <c r="K238" s="1012"/>
      <c r="L238" s="1012"/>
      <c r="M238" s="1012"/>
      <c r="N238" s="1012"/>
      <c r="O238" s="1012"/>
      <c r="P238" s="1012"/>
      <c r="Q238" s="1012"/>
      <c r="R238" s="1012"/>
      <c r="S238" s="1013"/>
      <c r="T238" s="1012"/>
      <c r="U238" s="542">
        <v>173</v>
      </c>
      <c r="V238" s="831"/>
      <c r="W238" s="830"/>
      <c r="AL238" s="1013"/>
    </row>
    <row r="239" spans="2:38">
      <c r="B239" s="542">
        <v>174</v>
      </c>
      <c r="C239" s="831"/>
      <c r="D239" s="830"/>
      <c r="E239" s="1012"/>
      <c r="F239" s="1012"/>
      <c r="G239" s="1012"/>
      <c r="H239" s="1012"/>
      <c r="I239" s="1012"/>
      <c r="J239" s="1012"/>
      <c r="K239" s="1012"/>
      <c r="L239" s="1012"/>
      <c r="M239" s="1012"/>
      <c r="N239" s="1012"/>
      <c r="O239" s="1012"/>
      <c r="P239" s="1012"/>
      <c r="Q239" s="1012"/>
      <c r="R239" s="1012"/>
      <c r="S239" s="1013"/>
      <c r="T239" s="1012"/>
      <c r="U239" s="542">
        <v>174</v>
      </c>
      <c r="V239" s="831"/>
      <c r="W239" s="830"/>
      <c r="AL239" s="1013"/>
    </row>
    <row r="240" spans="2:38">
      <c r="B240" s="542">
        <v>175</v>
      </c>
      <c r="C240" s="831"/>
      <c r="D240" s="830"/>
      <c r="E240" s="1012"/>
      <c r="F240" s="1012"/>
      <c r="G240" s="1012"/>
      <c r="H240" s="1012"/>
      <c r="I240" s="1012"/>
      <c r="J240" s="1012"/>
      <c r="K240" s="1012"/>
      <c r="L240" s="1012"/>
      <c r="M240" s="1012"/>
      <c r="N240" s="1012"/>
      <c r="O240" s="1012"/>
      <c r="P240" s="1012"/>
      <c r="Q240" s="1012"/>
      <c r="R240" s="1012"/>
      <c r="S240" s="1013"/>
      <c r="T240" s="1012"/>
      <c r="U240" s="542">
        <v>175</v>
      </c>
      <c r="V240" s="831"/>
      <c r="W240" s="830"/>
      <c r="AL240" s="1013"/>
    </row>
    <row r="241" spans="2:38">
      <c r="B241" s="542">
        <v>176</v>
      </c>
      <c r="C241" s="831"/>
      <c r="D241" s="830"/>
      <c r="E241" s="1012"/>
      <c r="F241" s="1012"/>
      <c r="G241" s="1012"/>
      <c r="H241" s="1012"/>
      <c r="I241" s="1012"/>
      <c r="J241" s="1012"/>
      <c r="K241" s="1012"/>
      <c r="L241" s="1012"/>
      <c r="M241" s="1012"/>
      <c r="N241" s="1012"/>
      <c r="O241" s="1012"/>
      <c r="P241" s="1012"/>
      <c r="Q241" s="1012"/>
      <c r="R241" s="1012"/>
      <c r="S241" s="1013"/>
      <c r="T241" s="1012"/>
      <c r="U241" s="542">
        <v>176</v>
      </c>
      <c r="V241" s="831"/>
      <c r="W241" s="830"/>
      <c r="AL241" s="1013"/>
    </row>
    <row r="242" spans="2:38">
      <c r="B242" s="542">
        <v>177</v>
      </c>
      <c r="C242" s="831"/>
      <c r="D242" s="830"/>
      <c r="E242" s="1012"/>
      <c r="F242" s="1012"/>
      <c r="G242" s="1012"/>
      <c r="H242" s="1012"/>
      <c r="I242" s="1012"/>
      <c r="J242" s="1012"/>
      <c r="K242" s="1012"/>
      <c r="L242" s="1012"/>
      <c r="M242" s="1012"/>
      <c r="N242" s="1012"/>
      <c r="O242" s="1012"/>
      <c r="P242" s="1012"/>
      <c r="Q242" s="1012"/>
      <c r="R242" s="1012"/>
      <c r="S242" s="1013"/>
      <c r="T242" s="1012"/>
      <c r="U242" s="542">
        <v>177</v>
      </c>
      <c r="V242" s="831"/>
      <c r="W242" s="830"/>
      <c r="AL242" s="1013"/>
    </row>
    <row r="243" spans="2:38">
      <c r="B243" s="542">
        <v>178</v>
      </c>
      <c r="C243" s="831"/>
      <c r="D243" s="830"/>
      <c r="E243" s="1012"/>
      <c r="F243" s="1012"/>
      <c r="G243" s="1012"/>
      <c r="H243" s="1012"/>
      <c r="I243" s="1012"/>
      <c r="J243" s="1012"/>
      <c r="K243" s="1012"/>
      <c r="L243" s="1012"/>
      <c r="M243" s="1012"/>
      <c r="N243" s="1012"/>
      <c r="O243" s="1012"/>
      <c r="P243" s="1012"/>
      <c r="Q243" s="1012"/>
      <c r="R243" s="1012"/>
      <c r="S243" s="1013"/>
      <c r="T243" s="1012"/>
      <c r="U243" s="542">
        <v>178</v>
      </c>
      <c r="V243" s="831"/>
      <c r="W243" s="830"/>
      <c r="AL243" s="1013"/>
    </row>
    <row r="244" spans="2:38">
      <c r="B244" s="542">
        <v>179</v>
      </c>
      <c r="C244" s="831"/>
      <c r="D244" s="830"/>
      <c r="E244" s="1012"/>
      <c r="F244" s="1012"/>
      <c r="G244" s="1012"/>
      <c r="H244" s="1012"/>
      <c r="I244" s="1012"/>
      <c r="J244" s="1012"/>
      <c r="K244" s="1012"/>
      <c r="L244" s="1012"/>
      <c r="M244" s="1012"/>
      <c r="N244" s="1012"/>
      <c r="O244" s="1012"/>
      <c r="P244" s="1012"/>
      <c r="Q244" s="1012"/>
      <c r="R244" s="1012"/>
      <c r="S244" s="1013"/>
      <c r="T244" s="1012"/>
      <c r="U244" s="542">
        <v>179</v>
      </c>
      <c r="V244" s="831"/>
      <c r="W244" s="830"/>
      <c r="AL244" s="1013"/>
    </row>
    <row r="245" spans="2:38">
      <c r="B245" s="542">
        <v>180</v>
      </c>
      <c r="C245" s="831"/>
      <c r="D245" s="830"/>
      <c r="E245" s="1012"/>
      <c r="F245" s="1012"/>
      <c r="G245" s="1012"/>
      <c r="H245" s="1012"/>
      <c r="I245" s="1012"/>
      <c r="J245" s="1012"/>
      <c r="K245" s="1012"/>
      <c r="L245" s="1012"/>
      <c r="M245" s="1012"/>
      <c r="N245" s="1012"/>
      <c r="O245" s="1012"/>
      <c r="P245" s="1012"/>
      <c r="Q245" s="1012"/>
      <c r="R245" s="1012"/>
      <c r="S245" s="1013"/>
      <c r="T245" s="1012"/>
      <c r="U245" s="542">
        <v>180</v>
      </c>
      <c r="V245" s="831"/>
      <c r="W245" s="830"/>
      <c r="AL245" s="1013"/>
    </row>
    <row r="246" spans="2:38">
      <c r="B246" s="542">
        <v>181</v>
      </c>
      <c r="C246" s="831"/>
      <c r="D246" s="830"/>
      <c r="E246" s="1012"/>
      <c r="F246" s="1012"/>
      <c r="G246" s="1012"/>
      <c r="H246" s="1012"/>
      <c r="I246" s="1012"/>
      <c r="J246" s="1012"/>
      <c r="K246" s="1012"/>
      <c r="L246" s="1012"/>
      <c r="M246" s="1012"/>
      <c r="N246" s="1012"/>
      <c r="O246" s="1012"/>
      <c r="P246" s="1012"/>
      <c r="Q246" s="1012"/>
      <c r="R246" s="1012"/>
      <c r="S246" s="1013"/>
      <c r="T246" s="1012"/>
      <c r="U246" s="542">
        <v>181</v>
      </c>
      <c r="V246" s="831"/>
      <c r="W246" s="830"/>
      <c r="AL246" s="1013"/>
    </row>
    <row r="247" spans="2:38">
      <c r="B247" s="542">
        <v>182</v>
      </c>
      <c r="C247" s="831"/>
      <c r="D247" s="830"/>
      <c r="E247" s="1012"/>
      <c r="F247" s="1012"/>
      <c r="G247" s="1012"/>
      <c r="H247" s="1012"/>
      <c r="I247" s="1012"/>
      <c r="J247" s="1012"/>
      <c r="K247" s="1012"/>
      <c r="L247" s="1012"/>
      <c r="M247" s="1012"/>
      <c r="N247" s="1012"/>
      <c r="O247" s="1012"/>
      <c r="P247" s="1012"/>
      <c r="Q247" s="1012"/>
      <c r="R247" s="1012"/>
      <c r="S247" s="1013"/>
      <c r="T247" s="1012"/>
      <c r="U247" s="542">
        <v>182</v>
      </c>
      <c r="V247" s="831"/>
      <c r="W247" s="830"/>
      <c r="AL247" s="1013"/>
    </row>
    <row r="248" spans="2:38">
      <c r="B248" s="542">
        <v>183</v>
      </c>
      <c r="C248" s="831"/>
      <c r="D248" s="830"/>
      <c r="E248" s="1012"/>
      <c r="F248" s="1012"/>
      <c r="G248" s="1012"/>
      <c r="H248" s="1012"/>
      <c r="I248" s="1012"/>
      <c r="J248" s="1012"/>
      <c r="K248" s="1012"/>
      <c r="L248" s="1012"/>
      <c r="M248" s="1012"/>
      <c r="N248" s="1012"/>
      <c r="O248" s="1012"/>
      <c r="P248" s="1012"/>
      <c r="Q248" s="1012"/>
      <c r="R248" s="1012"/>
      <c r="S248" s="1013"/>
      <c r="T248" s="1012"/>
      <c r="U248" s="542">
        <v>183</v>
      </c>
      <c r="V248" s="831"/>
      <c r="W248" s="830"/>
      <c r="AL248" s="1013"/>
    </row>
    <row r="249" spans="2:38">
      <c r="B249" s="542">
        <v>184</v>
      </c>
      <c r="C249" s="831"/>
      <c r="D249" s="830"/>
      <c r="E249" s="1012"/>
      <c r="F249" s="1012"/>
      <c r="G249" s="1012"/>
      <c r="H249" s="1012"/>
      <c r="I249" s="1012"/>
      <c r="J249" s="1012"/>
      <c r="K249" s="1012"/>
      <c r="L249" s="1012"/>
      <c r="M249" s="1012"/>
      <c r="N249" s="1012"/>
      <c r="O249" s="1012"/>
      <c r="P249" s="1012"/>
      <c r="Q249" s="1012"/>
      <c r="R249" s="1012"/>
      <c r="S249" s="1013"/>
      <c r="T249" s="1012"/>
      <c r="U249" s="542">
        <v>184</v>
      </c>
      <c r="V249" s="831"/>
      <c r="W249" s="830"/>
      <c r="AL249" s="1013"/>
    </row>
    <row r="250" spans="2:38">
      <c r="B250" s="542">
        <v>185</v>
      </c>
      <c r="C250" s="831"/>
      <c r="D250" s="830"/>
      <c r="E250" s="1012"/>
      <c r="F250" s="1012"/>
      <c r="G250" s="1012"/>
      <c r="H250" s="1012"/>
      <c r="I250" s="1012"/>
      <c r="J250" s="1012"/>
      <c r="K250" s="1012"/>
      <c r="L250" s="1012"/>
      <c r="M250" s="1012"/>
      <c r="N250" s="1012"/>
      <c r="O250" s="1012"/>
      <c r="P250" s="1012"/>
      <c r="Q250" s="1012"/>
      <c r="R250" s="1012"/>
      <c r="S250" s="1013"/>
      <c r="T250" s="1012"/>
      <c r="U250" s="542">
        <v>185</v>
      </c>
      <c r="V250" s="831"/>
      <c r="W250" s="830"/>
      <c r="AL250" s="1013"/>
    </row>
    <row r="251" spans="2:38">
      <c r="B251" s="542">
        <v>186</v>
      </c>
      <c r="C251" s="831"/>
      <c r="D251" s="830"/>
      <c r="E251" s="1012"/>
      <c r="F251" s="1012"/>
      <c r="G251" s="1012"/>
      <c r="H251" s="1012"/>
      <c r="I251" s="1012"/>
      <c r="J251" s="1012"/>
      <c r="K251" s="1012"/>
      <c r="L251" s="1012"/>
      <c r="M251" s="1012"/>
      <c r="N251" s="1012"/>
      <c r="O251" s="1012"/>
      <c r="P251" s="1012"/>
      <c r="Q251" s="1012"/>
      <c r="R251" s="1012"/>
      <c r="S251" s="1013"/>
      <c r="T251" s="1012"/>
      <c r="U251" s="542">
        <v>186</v>
      </c>
      <c r="V251" s="831"/>
      <c r="W251" s="830"/>
      <c r="AL251" s="1013"/>
    </row>
    <row r="252" spans="2:38">
      <c r="B252" s="542">
        <v>187</v>
      </c>
      <c r="C252" s="831"/>
      <c r="D252" s="830"/>
      <c r="E252" s="1012"/>
      <c r="F252" s="1012"/>
      <c r="G252" s="1012"/>
      <c r="H252" s="1012"/>
      <c r="I252" s="1012"/>
      <c r="J252" s="1012"/>
      <c r="K252" s="1012"/>
      <c r="L252" s="1012"/>
      <c r="M252" s="1012"/>
      <c r="N252" s="1012"/>
      <c r="O252" s="1012"/>
      <c r="P252" s="1012"/>
      <c r="Q252" s="1012"/>
      <c r="R252" s="1012"/>
      <c r="S252" s="1013"/>
      <c r="T252" s="1012"/>
      <c r="U252" s="542">
        <v>187</v>
      </c>
      <c r="V252" s="831"/>
      <c r="W252" s="830"/>
      <c r="AL252" s="1013"/>
    </row>
    <row r="253" spans="2:38">
      <c r="B253" s="542">
        <v>188</v>
      </c>
      <c r="C253" s="831"/>
      <c r="D253" s="830"/>
      <c r="E253" s="1012"/>
      <c r="F253" s="1012"/>
      <c r="G253" s="1012"/>
      <c r="H253" s="1012"/>
      <c r="I253" s="1012"/>
      <c r="J253" s="1012"/>
      <c r="K253" s="1012"/>
      <c r="L253" s="1012"/>
      <c r="M253" s="1012"/>
      <c r="N253" s="1012"/>
      <c r="O253" s="1012"/>
      <c r="P253" s="1012"/>
      <c r="Q253" s="1012"/>
      <c r="R253" s="1012"/>
      <c r="S253" s="1013"/>
      <c r="T253" s="1012"/>
      <c r="U253" s="542">
        <v>188</v>
      </c>
      <c r="V253" s="831"/>
      <c r="W253" s="830"/>
      <c r="AL253" s="1013"/>
    </row>
    <row r="254" spans="2:38">
      <c r="B254" s="542">
        <v>189</v>
      </c>
      <c r="C254" s="831"/>
      <c r="D254" s="830"/>
      <c r="E254" s="1012"/>
      <c r="F254" s="1012"/>
      <c r="G254" s="1012"/>
      <c r="H254" s="1012"/>
      <c r="I254" s="1012"/>
      <c r="J254" s="1012"/>
      <c r="K254" s="1012"/>
      <c r="L254" s="1012"/>
      <c r="M254" s="1012"/>
      <c r="N254" s="1012"/>
      <c r="O254" s="1012"/>
      <c r="P254" s="1012"/>
      <c r="Q254" s="1012"/>
      <c r="R254" s="1012"/>
      <c r="S254" s="1013"/>
      <c r="T254" s="1012"/>
      <c r="U254" s="542">
        <v>189</v>
      </c>
      <c r="V254" s="831"/>
      <c r="W254" s="830"/>
      <c r="AL254" s="1013"/>
    </row>
    <row r="255" spans="2:38">
      <c r="B255" s="542">
        <v>190</v>
      </c>
      <c r="C255" s="831"/>
      <c r="D255" s="830"/>
      <c r="E255" s="1012"/>
      <c r="F255" s="1012"/>
      <c r="G255" s="1012"/>
      <c r="H255" s="1012"/>
      <c r="I255" s="1012"/>
      <c r="J255" s="1012"/>
      <c r="K255" s="1012"/>
      <c r="L255" s="1012"/>
      <c r="M255" s="1012"/>
      <c r="N255" s="1012"/>
      <c r="O255" s="1012"/>
      <c r="P255" s="1012"/>
      <c r="Q255" s="1012"/>
      <c r="R255" s="1012"/>
      <c r="S255" s="1013"/>
      <c r="T255" s="1012"/>
      <c r="U255" s="542">
        <v>190</v>
      </c>
      <c r="V255" s="831"/>
      <c r="W255" s="830"/>
      <c r="AL255" s="1013"/>
    </row>
    <row r="256" spans="2:38">
      <c r="B256" s="542">
        <v>191</v>
      </c>
      <c r="C256" s="831"/>
      <c r="D256" s="830"/>
      <c r="E256" s="1012"/>
      <c r="F256" s="1012"/>
      <c r="G256" s="1012"/>
      <c r="H256" s="1012"/>
      <c r="I256" s="1012"/>
      <c r="J256" s="1012"/>
      <c r="K256" s="1012"/>
      <c r="L256" s="1012"/>
      <c r="M256" s="1012"/>
      <c r="N256" s="1012"/>
      <c r="O256" s="1012"/>
      <c r="P256" s="1012"/>
      <c r="Q256" s="1012"/>
      <c r="R256" s="1012"/>
      <c r="S256" s="1013"/>
      <c r="T256" s="1012"/>
      <c r="U256" s="542">
        <v>191</v>
      </c>
      <c r="V256" s="831"/>
      <c r="W256" s="830"/>
      <c r="AL256" s="1013"/>
    </row>
    <row r="257" spans="2:38">
      <c r="B257" s="542">
        <v>192</v>
      </c>
      <c r="C257" s="831"/>
      <c r="D257" s="830"/>
      <c r="E257" s="1012"/>
      <c r="F257" s="1012"/>
      <c r="G257" s="1012"/>
      <c r="H257" s="1012"/>
      <c r="I257" s="1012"/>
      <c r="J257" s="1012"/>
      <c r="K257" s="1012"/>
      <c r="L257" s="1012"/>
      <c r="M257" s="1012"/>
      <c r="N257" s="1012"/>
      <c r="O257" s="1012"/>
      <c r="P257" s="1012"/>
      <c r="Q257" s="1012"/>
      <c r="R257" s="1012"/>
      <c r="S257" s="1013"/>
      <c r="T257" s="1012"/>
      <c r="U257" s="542">
        <v>192</v>
      </c>
      <c r="V257" s="831"/>
      <c r="W257" s="830"/>
      <c r="AL257" s="1013"/>
    </row>
    <row r="258" spans="2:38">
      <c r="B258" s="542">
        <v>193</v>
      </c>
      <c r="C258" s="831"/>
      <c r="D258" s="830"/>
      <c r="E258" s="1012"/>
      <c r="F258" s="1012"/>
      <c r="G258" s="1012"/>
      <c r="H258" s="1012"/>
      <c r="I258" s="1012"/>
      <c r="J258" s="1012"/>
      <c r="K258" s="1012"/>
      <c r="L258" s="1012"/>
      <c r="M258" s="1012"/>
      <c r="N258" s="1012"/>
      <c r="O258" s="1012"/>
      <c r="P258" s="1012"/>
      <c r="Q258" s="1012"/>
      <c r="R258" s="1012"/>
      <c r="S258" s="1013"/>
      <c r="T258" s="1012"/>
      <c r="U258" s="542">
        <v>193</v>
      </c>
      <c r="V258" s="831"/>
      <c r="W258" s="830"/>
      <c r="AL258" s="1013"/>
    </row>
    <row r="259" spans="2:38">
      <c r="B259" s="542">
        <v>194</v>
      </c>
      <c r="C259" s="831"/>
      <c r="D259" s="830"/>
      <c r="E259" s="1012"/>
      <c r="F259" s="1012"/>
      <c r="G259" s="1012"/>
      <c r="H259" s="1012"/>
      <c r="I259" s="1012"/>
      <c r="J259" s="1012"/>
      <c r="K259" s="1012"/>
      <c r="L259" s="1012"/>
      <c r="M259" s="1012"/>
      <c r="N259" s="1012"/>
      <c r="O259" s="1012"/>
      <c r="P259" s="1012"/>
      <c r="Q259" s="1012"/>
      <c r="R259" s="1012"/>
      <c r="S259" s="1013"/>
      <c r="T259" s="1012"/>
      <c r="U259" s="542">
        <v>194</v>
      </c>
      <c r="V259" s="831"/>
      <c r="W259" s="830"/>
      <c r="AL259" s="1013"/>
    </row>
    <row r="260" spans="2:38">
      <c r="B260" s="542">
        <v>195</v>
      </c>
      <c r="C260" s="831"/>
      <c r="D260" s="830"/>
      <c r="E260" s="1012"/>
      <c r="F260" s="1012"/>
      <c r="G260" s="1012"/>
      <c r="H260" s="1012"/>
      <c r="I260" s="1012"/>
      <c r="J260" s="1012"/>
      <c r="K260" s="1012"/>
      <c r="L260" s="1012"/>
      <c r="M260" s="1012"/>
      <c r="N260" s="1012"/>
      <c r="O260" s="1012"/>
      <c r="P260" s="1012"/>
      <c r="Q260" s="1012"/>
      <c r="R260" s="1012"/>
      <c r="S260" s="1013"/>
      <c r="T260" s="1012"/>
      <c r="U260" s="542">
        <v>195</v>
      </c>
      <c r="V260" s="831"/>
      <c r="W260" s="830"/>
      <c r="AL260" s="1013"/>
    </row>
    <row r="261" spans="2:38">
      <c r="B261" s="542">
        <v>196</v>
      </c>
      <c r="C261" s="831"/>
      <c r="D261" s="830"/>
      <c r="E261" s="1012"/>
      <c r="F261" s="1012"/>
      <c r="G261" s="1012"/>
      <c r="H261" s="1012"/>
      <c r="I261" s="1012"/>
      <c r="J261" s="1012"/>
      <c r="K261" s="1012"/>
      <c r="L261" s="1012"/>
      <c r="M261" s="1012"/>
      <c r="N261" s="1012"/>
      <c r="O261" s="1012"/>
      <c r="P261" s="1012"/>
      <c r="Q261" s="1012"/>
      <c r="R261" s="1012"/>
      <c r="S261" s="1013"/>
      <c r="T261" s="1012"/>
      <c r="U261" s="542">
        <v>196</v>
      </c>
      <c r="V261" s="831"/>
      <c r="W261" s="830"/>
      <c r="AL261" s="1013"/>
    </row>
    <row r="262" spans="2:38">
      <c r="B262" s="542">
        <v>197</v>
      </c>
      <c r="C262" s="831"/>
      <c r="D262" s="830"/>
      <c r="E262" s="1012"/>
      <c r="F262" s="1012"/>
      <c r="G262" s="1012"/>
      <c r="H262" s="1012"/>
      <c r="I262" s="1012"/>
      <c r="J262" s="1012"/>
      <c r="K262" s="1012"/>
      <c r="L262" s="1012"/>
      <c r="M262" s="1012"/>
      <c r="N262" s="1012"/>
      <c r="O262" s="1012"/>
      <c r="P262" s="1012"/>
      <c r="Q262" s="1012"/>
      <c r="R262" s="1012"/>
      <c r="S262" s="1013"/>
      <c r="T262" s="1012"/>
      <c r="U262" s="542">
        <v>197</v>
      </c>
      <c r="V262" s="831"/>
      <c r="W262" s="830"/>
      <c r="AL262" s="1013"/>
    </row>
    <row r="263" spans="2:38">
      <c r="B263" s="542">
        <v>198</v>
      </c>
      <c r="C263" s="831"/>
      <c r="D263" s="830"/>
      <c r="E263" s="1012"/>
      <c r="F263" s="1012"/>
      <c r="G263" s="1012"/>
      <c r="H263" s="1012"/>
      <c r="I263" s="1012"/>
      <c r="J263" s="1012"/>
      <c r="K263" s="1012"/>
      <c r="L263" s="1012"/>
      <c r="M263" s="1012"/>
      <c r="N263" s="1012"/>
      <c r="O263" s="1012"/>
      <c r="P263" s="1012"/>
      <c r="Q263" s="1012"/>
      <c r="R263" s="1012"/>
      <c r="S263" s="1013"/>
      <c r="T263" s="1012"/>
      <c r="U263" s="542">
        <v>198</v>
      </c>
      <c r="V263" s="831"/>
      <c r="W263" s="830"/>
      <c r="AL263" s="1013"/>
    </row>
    <row r="264" spans="2:38">
      <c r="B264" s="542">
        <v>199</v>
      </c>
      <c r="C264" s="831"/>
      <c r="D264" s="830"/>
      <c r="E264" s="1012"/>
      <c r="F264" s="1012"/>
      <c r="G264" s="1012"/>
      <c r="H264" s="1012"/>
      <c r="I264" s="1012"/>
      <c r="J264" s="1012"/>
      <c r="K264" s="1012"/>
      <c r="L264" s="1012"/>
      <c r="M264" s="1012"/>
      <c r="N264" s="1012"/>
      <c r="O264" s="1012"/>
      <c r="P264" s="1012"/>
      <c r="Q264" s="1012"/>
      <c r="R264" s="1012"/>
      <c r="S264" s="1013"/>
      <c r="T264" s="1012"/>
      <c r="U264" s="542">
        <v>199</v>
      </c>
      <c r="V264" s="831"/>
      <c r="W264" s="830"/>
      <c r="AL264" s="1013"/>
    </row>
    <row r="265" spans="2:38">
      <c r="B265" s="542">
        <v>200</v>
      </c>
      <c r="C265" s="831"/>
      <c r="D265" s="830"/>
      <c r="E265" s="1012"/>
      <c r="F265" s="1012"/>
      <c r="G265" s="1012"/>
      <c r="H265" s="1012"/>
      <c r="I265" s="1012"/>
      <c r="J265" s="1012"/>
      <c r="K265" s="1012"/>
      <c r="L265" s="1012"/>
      <c r="M265" s="1012"/>
      <c r="N265" s="1012"/>
      <c r="O265" s="1012"/>
      <c r="P265" s="1012"/>
      <c r="Q265" s="1012"/>
      <c r="R265" s="1012"/>
      <c r="S265" s="1013"/>
      <c r="T265" s="1012"/>
      <c r="U265" s="542">
        <v>200</v>
      </c>
      <c r="V265" s="831"/>
      <c r="W265" s="830"/>
      <c r="AL265" s="1013"/>
    </row>
    <row r="266" spans="2:38">
      <c r="B266" s="542">
        <v>201</v>
      </c>
      <c r="C266" s="831"/>
      <c r="D266" s="830"/>
      <c r="E266" s="1012"/>
      <c r="F266" s="1012"/>
      <c r="G266" s="1012"/>
      <c r="H266" s="1012"/>
      <c r="I266" s="1012"/>
      <c r="J266" s="1012"/>
      <c r="K266" s="1012"/>
      <c r="L266" s="1012"/>
      <c r="M266" s="1012"/>
      <c r="N266" s="1012"/>
      <c r="O266" s="1012"/>
      <c r="P266" s="1012"/>
      <c r="Q266" s="1012"/>
      <c r="R266" s="1012"/>
      <c r="S266" s="1013"/>
      <c r="T266" s="1012"/>
      <c r="U266" s="542">
        <v>201</v>
      </c>
      <c r="V266" s="831"/>
      <c r="W266" s="830"/>
      <c r="AL266" s="1013"/>
    </row>
    <row r="267" spans="2:38">
      <c r="B267" s="542">
        <v>202</v>
      </c>
      <c r="C267" s="831"/>
      <c r="D267" s="830"/>
      <c r="E267" s="1012"/>
      <c r="F267" s="1012"/>
      <c r="G267" s="1012"/>
      <c r="H267" s="1012"/>
      <c r="I267" s="1012"/>
      <c r="J267" s="1012"/>
      <c r="K267" s="1012"/>
      <c r="L267" s="1012"/>
      <c r="M267" s="1012"/>
      <c r="N267" s="1012"/>
      <c r="O267" s="1012"/>
      <c r="P267" s="1012"/>
      <c r="Q267" s="1012"/>
      <c r="R267" s="1012"/>
      <c r="S267" s="1013"/>
      <c r="T267" s="1012"/>
      <c r="U267" s="542">
        <v>202</v>
      </c>
      <c r="V267" s="831"/>
      <c r="W267" s="830"/>
      <c r="AL267" s="1013"/>
    </row>
    <row r="268" spans="2:38">
      <c r="B268" s="542">
        <v>203</v>
      </c>
      <c r="C268" s="831"/>
      <c r="D268" s="830"/>
      <c r="E268" s="1012"/>
      <c r="F268" s="1012"/>
      <c r="G268" s="1012"/>
      <c r="H268" s="1012"/>
      <c r="I268" s="1012"/>
      <c r="J268" s="1012"/>
      <c r="K268" s="1012"/>
      <c r="L268" s="1012"/>
      <c r="M268" s="1012"/>
      <c r="N268" s="1012"/>
      <c r="O268" s="1012"/>
      <c r="P268" s="1012"/>
      <c r="Q268" s="1012"/>
      <c r="R268" s="1012"/>
      <c r="S268" s="1013"/>
      <c r="T268" s="1012"/>
      <c r="U268" s="542">
        <v>203</v>
      </c>
      <c r="V268" s="831"/>
      <c r="W268" s="830"/>
      <c r="AL268" s="1013"/>
    </row>
    <row r="269" spans="2:38">
      <c r="B269" s="542">
        <v>204</v>
      </c>
      <c r="C269" s="831"/>
      <c r="D269" s="830"/>
      <c r="E269" s="1012"/>
      <c r="F269" s="1012"/>
      <c r="G269" s="1012"/>
      <c r="H269" s="1012"/>
      <c r="I269" s="1012"/>
      <c r="J269" s="1012"/>
      <c r="K269" s="1012"/>
      <c r="L269" s="1012"/>
      <c r="M269" s="1012"/>
      <c r="N269" s="1012"/>
      <c r="O269" s="1012"/>
      <c r="P269" s="1012"/>
      <c r="Q269" s="1012"/>
      <c r="R269" s="1012"/>
      <c r="S269" s="1013"/>
      <c r="T269" s="1012"/>
      <c r="U269" s="542">
        <v>204</v>
      </c>
      <c r="V269" s="831"/>
      <c r="W269" s="830"/>
      <c r="AL269" s="1013"/>
    </row>
    <row r="270" spans="2:38">
      <c r="B270" s="542">
        <v>205</v>
      </c>
      <c r="C270" s="831"/>
      <c r="D270" s="830"/>
      <c r="E270" s="1012"/>
      <c r="F270" s="1012"/>
      <c r="G270" s="1012"/>
      <c r="H270" s="1012"/>
      <c r="I270" s="1012"/>
      <c r="J270" s="1012"/>
      <c r="K270" s="1012"/>
      <c r="L270" s="1012"/>
      <c r="M270" s="1012"/>
      <c r="N270" s="1012"/>
      <c r="O270" s="1012"/>
      <c r="P270" s="1012"/>
      <c r="Q270" s="1012"/>
      <c r="R270" s="1012"/>
      <c r="S270" s="1013"/>
      <c r="T270" s="1012"/>
      <c r="U270" s="542">
        <v>205</v>
      </c>
      <c r="V270" s="831"/>
      <c r="W270" s="830"/>
      <c r="AL270" s="1013"/>
    </row>
    <row r="271" spans="2:38">
      <c r="B271" s="542">
        <v>206</v>
      </c>
      <c r="C271" s="831"/>
      <c r="D271" s="830"/>
      <c r="E271" s="1012"/>
      <c r="F271" s="1012"/>
      <c r="G271" s="1012"/>
      <c r="H271" s="1012"/>
      <c r="I271" s="1012"/>
      <c r="J271" s="1012"/>
      <c r="K271" s="1012"/>
      <c r="L271" s="1012"/>
      <c r="M271" s="1012"/>
      <c r="N271" s="1012"/>
      <c r="O271" s="1012"/>
      <c r="P271" s="1012"/>
      <c r="Q271" s="1012"/>
      <c r="R271" s="1012"/>
      <c r="S271" s="1013"/>
      <c r="T271" s="1012"/>
      <c r="U271" s="542">
        <v>206</v>
      </c>
      <c r="V271" s="831"/>
      <c r="W271" s="830"/>
      <c r="AL271" s="1013"/>
    </row>
    <row r="272" spans="2:38">
      <c r="B272" s="542">
        <v>207</v>
      </c>
      <c r="C272" s="831"/>
      <c r="D272" s="830"/>
      <c r="E272" s="1012"/>
      <c r="F272" s="1012"/>
      <c r="G272" s="1012"/>
      <c r="H272" s="1012"/>
      <c r="I272" s="1012"/>
      <c r="J272" s="1012"/>
      <c r="K272" s="1012"/>
      <c r="L272" s="1012"/>
      <c r="M272" s="1012"/>
      <c r="N272" s="1012"/>
      <c r="O272" s="1012"/>
      <c r="P272" s="1012"/>
      <c r="Q272" s="1012"/>
      <c r="R272" s="1012"/>
      <c r="S272" s="1013"/>
      <c r="T272" s="1012"/>
      <c r="U272" s="542">
        <v>207</v>
      </c>
      <c r="V272" s="831"/>
      <c r="W272" s="830"/>
      <c r="AL272" s="1013"/>
    </row>
    <row r="273" spans="2:38">
      <c r="B273" s="542">
        <v>208</v>
      </c>
      <c r="C273" s="831"/>
      <c r="D273" s="830"/>
      <c r="E273" s="1012"/>
      <c r="F273" s="1012"/>
      <c r="G273" s="1012"/>
      <c r="H273" s="1012"/>
      <c r="I273" s="1012"/>
      <c r="J273" s="1012"/>
      <c r="K273" s="1012"/>
      <c r="L273" s="1012"/>
      <c r="M273" s="1012"/>
      <c r="N273" s="1012"/>
      <c r="O273" s="1012"/>
      <c r="P273" s="1012"/>
      <c r="Q273" s="1012"/>
      <c r="R273" s="1012"/>
      <c r="S273" s="1013"/>
      <c r="T273" s="1012"/>
      <c r="U273" s="542">
        <v>208</v>
      </c>
      <c r="V273" s="831"/>
      <c r="W273" s="830"/>
      <c r="AL273" s="1013"/>
    </row>
    <row r="274" spans="2:38">
      <c r="B274" s="542">
        <v>209</v>
      </c>
      <c r="C274" s="831"/>
      <c r="D274" s="830"/>
      <c r="E274" s="1012"/>
      <c r="F274" s="1012"/>
      <c r="G274" s="1012"/>
      <c r="H274" s="1012"/>
      <c r="I274" s="1012"/>
      <c r="J274" s="1012"/>
      <c r="K274" s="1012"/>
      <c r="L274" s="1012"/>
      <c r="M274" s="1012"/>
      <c r="N274" s="1012"/>
      <c r="O274" s="1012"/>
      <c r="P274" s="1012"/>
      <c r="Q274" s="1012"/>
      <c r="R274" s="1012"/>
      <c r="S274" s="1013"/>
      <c r="T274" s="1012"/>
      <c r="U274" s="542">
        <v>209</v>
      </c>
      <c r="V274" s="831"/>
      <c r="W274" s="830"/>
      <c r="AL274" s="1013"/>
    </row>
    <row r="275" spans="2:38">
      <c r="B275" s="542">
        <v>210</v>
      </c>
      <c r="C275" s="831"/>
      <c r="D275" s="830"/>
      <c r="E275" s="1012"/>
      <c r="F275" s="1012"/>
      <c r="G275" s="1012"/>
      <c r="H275" s="1012"/>
      <c r="I275" s="1012"/>
      <c r="J275" s="1012"/>
      <c r="K275" s="1012"/>
      <c r="L275" s="1012"/>
      <c r="M275" s="1012"/>
      <c r="N275" s="1012"/>
      <c r="O275" s="1012"/>
      <c r="P275" s="1012"/>
      <c r="Q275" s="1012"/>
      <c r="R275" s="1012"/>
      <c r="S275" s="1013"/>
      <c r="T275" s="1012"/>
      <c r="U275" s="542">
        <v>210</v>
      </c>
      <c r="V275" s="831"/>
      <c r="W275" s="830"/>
      <c r="AL275" s="1013"/>
    </row>
    <row r="276" spans="2:38">
      <c r="B276" s="542">
        <v>211</v>
      </c>
      <c r="C276" s="831"/>
      <c r="D276" s="830"/>
      <c r="E276" s="1012"/>
      <c r="F276" s="1012"/>
      <c r="G276" s="1012"/>
      <c r="H276" s="1012"/>
      <c r="I276" s="1012"/>
      <c r="J276" s="1012"/>
      <c r="K276" s="1012"/>
      <c r="L276" s="1012"/>
      <c r="M276" s="1012"/>
      <c r="N276" s="1012"/>
      <c r="O276" s="1012"/>
      <c r="P276" s="1012"/>
      <c r="Q276" s="1012"/>
      <c r="R276" s="1012"/>
      <c r="S276" s="1013"/>
      <c r="T276" s="1012"/>
      <c r="U276" s="542">
        <v>211</v>
      </c>
      <c r="V276" s="831"/>
      <c r="W276" s="830"/>
      <c r="AL276" s="1013"/>
    </row>
    <row r="277" spans="2:38">
      <c r="B277" s="542">
        <v>212</v>
      </c>
      <c r="C277" s="831"/>
      <c r="D277" s="830"/>
      <c r="E277" s="1012"/>
      <c r="F277" s="1012"/>
      <c r="G277" s="1012"/>
      <c r="H277" s="1012"/>
      <c r="I277" s="1012"/>
      <c r="J277" s="1012"/>
      <c r="K277" s="1012"/>
      <c r="L277" s="1012"/>
      <c r="M277" s="1012"/>
      <c r="N277" s="1012"/>
      <c r="O277" s="1012"/>
      <c r="P277" s="1012"/>
      <c r="Q277" s="1012"/>
      <c r="R277" s="1012"/>
      <c r="S277" s="1013"/>
      <c r="T277" s="1012"/>
      <c r="U277" s="542">
        <v>212</v>
      </c>
      <c r="V277" s="831"/>
      <c r="W277" s="830"/>
      <c r="AL277" s="1013"/>
    </row>
    <row r="278" spans="2:38">
      <c r="B278" s="542">
        <v>213</v>
      </c>
      <c r="C278" s="831"/>
      <c r="D278" s="830"/>
      <c r="E278" s="1012"/>
      <c r="F278" s="1012"/>
      <c r="G278" s="1012"/>
      <c r="H278" s="1012"/>
      <c r="I278" s="1012"/>
      <c r="J278" s="1012"/>
      <c r="K278" s="1012"/>
      <c r="L278" s="1012"/>
      <c r="M278" s="1012"/>
      <c r="N278" s="1012"/>
      <c r="O278" s="1012"/>
      <c r="P278" s="1012"/>
      <c r="Q278" s="1012"/>
      <c r="R278" s="1012"/>
      <c r="S278" s="1013"/>
      <c r="T278" s="1012"/>
      <c r="U278" s="542">
        <v>213</v>
      </c>
      <c r="V278" s="831"/>
      <c r="W278" s="830"/>
      <c r="AL278" s="1013"/>
    </row>
    <row r="279" spans="2:38">
      <c r="B279" s="542">
        <v>214</v>
      </c>
      <c r="C279" s="831"/>
      <c r="D279" s="830"/>
      <c r="E279" s="1012"/>
      <c r="F279" s="1012"/>
      <c r="G279" s="1012"/>
      <c r="H279" s="1012"/>
      <c r="I279" s="1012"/>
      <c r="J279" s="1012"/>
      <c r="K279" s="1012"/>
      <c r="L279" s="1012"/>
      <c r="M279" s="1012"/>
      <c r="N279" s="1012"/>
      <c r="O279" s="1012"/>
      <c r="P279" s="1012"/>
      <c r="Q279" s="1012"/>
      <c r="R279" s="1012"/>
      <c r="S279" s="1013"/>
      <c r="T279" s="1012"/>
      <c r="U279" s="542">
        <v>214</v>
      </c>
      <c r="V279" s="831"/>
      <c r="W279" s="830"/>
      <c r="AL279" s="1013"/>
    </row>
    <row r="280" spans="2:38">
      <c r="B280" s="542">
        <v>215</v>
      </c>
      <c r="C280" s="831"/>
      <c r="D280" s="830"/>
      <c r="E280" s="1012"/>
      <c r="F280" s="1012"/>
      <c r="G280" s="1012"/>
      <c r="H280" s="1012"/>
      <c r="I280" s="1012"/>
      <c r="J280" s="1012"/>
      <c r="K280" s="1012"/>
      <c r="L280" s="1012"/>
      <c r="M280" s="1012"/>
      <c r="N280" s="1012"/>
      <c r="O280" s="1012"/>
      <c r="P280" s="1012"/>
      <c r="Q280" s="1012"/>
      <c r="R280" s="1012"/>
      <c r="S280" s="1013"/>
      <c r="T280" s="1012"/>
      <c r="U280" s="542">
        <v>215</v>
      </c>
      <c r="V280" s="831"/>
      <c r="W280" s="830"/>
      <c r="AL280" s="1013"/>
    </row>
    <row r="281" spans="2:38">
      <c r="B281" s="542">
        <v>216</v>
      </c>
      <c r="C281" s="831"/>
      <c r="D281" s="830"/>
      <c r="E281" s="1012"/>
      <c r="F281" s="1012"/>
      <c r="G281" s="1012"/>
      <c r="H281" s="1012"/>
      <c r="I281" s="1012"/>
      <c r="J281" s="1012"/>
      <c r="K281" s="1012"/>
      <c r="L281" s="1012"/>
      <c r="M281" s="1012"/>
      <c r="N281" s="1012"/>
      <c r="O281" s="1012"/>
      <c r="P281" s="1012"/>
      <c r="Q281" s="1012"/>
      <c r="R281" s="1012"/>
      <c r="S281" s="1013"/>
      <c r="T281" s="1012"/>
      <c r="U281" s="542">
        <v>216</v>
      </c>
      <c r="V281" s="831"/>
      <c r="W281" s="830"/>
      <c r="AL281" s="1013"/>
    </row>
    <row r="282" spans="2:38">
      <c r="B282" s="542">
        <v>217</v>
      </c>
      <c r="C282" s="831"/>
      <c r="D282" s="830"/>
      <c r="E282" s="1012"/>
      <c r="F282" s="1012"/>
      <c r="G282" s="1012"/>
      <c r="H282" s="1012"/>
      <c r="I282" s="1012"/>
      <c r="J282" s="1012"/>
      <c r="K282" s="1012"/>
      <c r="L282" s="1012"/>
      <c r="M282" s="1012"/>
      <c r="N282" s="1012"/>
      <c r="O282" s="1012"/>
      <c r="P282" s="1012"/>
      <c r="Q282" s="1012"/>
      <c r="R282" s="1012"/>
      <c r="S282" s="1013"/>
      <c r="T282" s="1012"/>
      <c r="U282" s="542">
        <v>217</v>
      </c>
      <c r="V282" s="831"/>
      <c r="W282" s="830"/>
      <c r="AL282" s="1013"/>
    </row>
    <row r="283" spans="2:38">
      <c r="B283" s="542">
        <v>218</v>
      </c>
      <c r="C283" s="831"/>
      <c r="D283" s="830"/>
      <c r="E283" s="1012"/>
      <c r="F283" s="1012"/>
      <c r="G283" s="1012"/>
      <c r="H283" s="1012"/>
      <c r="I283" s="1012"/>
      <c r="J283" s="1012"/>
      <c r="K283" s="1012"/>
      <c r="L283" s="1012"/>
      <c r="M283" s="1012"/>
      <c r="N283" s="1012"/>
      <c r="O283" s="1012"/>
      <c r="P283" s="1012"/>
      <c r="Q283" s="1012"/>
      <c r="R283" s="1012"/>
      <c r="S283" s="1013"/>
      <c r="T283" s="1012"/>
      <c r="U283" s="542">
        <v>218</v>
      </c>
      <c r="V283" s="831"/>
      <c r="W283" s="830"/>
      <c r="AL283" s="1013"/>
    </row>
    <row r="284" spans="2:38">
      <c r="B284" s="542">
        <v>219</v>
      </c>
      <c r="C284" s="831"/>
      <c r="D284" s="830"/>
      <c r="E284" s="1012"/>
      <c r="F284" s="1012"/>
      <c r="G284" s="1012"/>
      <c r="H284" s="1012"/>
      <c r="I284" s="1012"/>
      <c r="J284" s="1012"/>
      <c r="K284" s="1012"/>
      <c r="L284" s="1012"/>
      <c r="M284" s="1012"/>
      <c r="N284" s="1012"/>
      <c r="O284" s="1012"/>
      <c r="P284" s="1012"/>
      <c r="Q284" s="1012"/>
      <c r="R284" s="1012"/>
      <c r="S284" s="1013"/>
      <c r="T284" s="1012"/>
      <c r="U284" s="542">
        <v>219</v>
      </c>
      <c r="V284" s="831"/>
      <c r="W284" s="830"/>
      <c r="AL284" s="1013"/>
    </row>
    <row r="285" spans="2:38">
      <c r="B285" s="542">
        <v>220</v>
      </c>
      <c r="C285" s="831"/>
      <c r="D285" s="830"/>
      <c r="E285" s="1012"/>
      <c r="F285" s="1012"/>
      <c r="G285" s="1012"/>
      <c r="H285" s="1012"/>
      <c r="I285" s="1012"/>
      <c r="J285" s="1012"/>
      <c r="K285" s="1012"/>
      <c r="L285" s="1012"/>
      <c r="M285" s="1012"/>
      <c r="N285" s="1012"/>
      <c r="O285" s="1012"/>
      <c r="P285" s="1012"/>
      <c r="Q285" s="1012"/>
      <c r="R285" s="1012"/>
      <c r="S285" s="1013"/>
      <c r="T285" s="1012"/>
      <c r="U285" s="542">
        <v>220</v>
      </c>
      <c r="V285" s="831"/>
      <c r="W285" s="830"/>
      <c r="AL285" s="1013"/>
    </row>
    <row r="286" spans="2:38">
      <c r="B286" s="542">
        <v>221</v>
      </c>
      <c r="C286" s="831"/>
      <c r="D286" s="830"/>
      <c r="E286" s="1012"/>
      <c r="F286" s="1012"/>
      <c r="G286" s="1012"/>
      <c r="H286" s="1012"/>
      <c r="I286" s="1012"/>
      <c r="J286" s="1012"/>
      <c r="K286" s="1012"/>
      <c r="L286" s="1012"/>
      <c r="M286" s="1012"/>
      <c r="N286" s="1012"/>
      <c r="O286" s="1012"/>
      <c r="P286" s="1012"/>
      <c r="Q286" s="1012"/>
      <c r="R286" s="1012"/>
      <c r="S286" s="1013"/>
      <c r="T286" s="1012"/>
      <c r="U286" s="542">
        <v>221</v>
      </c>
      <c r="V286" s="831"/>
      <c r="W286" s="830"/>
      <c r="AL286" s="1013"/>
    </row>
    <row r="287" spans="2:38">
      <c r="B287" s="542">
        <v>222</v>
      </c>
      <c r="C287" s="831"/>
      <c r="D287" s="830"/>
      <c r="E287" s="1012"/>
      <c r="F287" s="1012"/>
      <c r="G287" s="1012"/>
      <c r="H287" s="1012"/>
      <c r="I287" s="1012"/>
      <c r="J287" s="1012"/>
      <c r="K287" s="1012"/>
      <c r="L287" s="1012"/>
      <c r="M287" s="1012"/>
      <c r="N287" s="1012"/>
      <c r="O287" s="1012"/>
      <c r="P287" s="1012"/>
      <c r="Q287" s="1012"/>
      <c r="R287" s="1012"/>
      <c r="S287" s="1013"/>
      <c r="T287" s="1012"/>
      <c r="U287" s="542">
        <v>222</v>
      </c>
      <c r="V287" s="831"/>
      <c r="W287" s="830"/>
      <c r="AL287" s="1013"/>
    </row>
    <row r="288" spans="2:38">
      <c r="B288" s="542">
        <v>223</v>
      </c>
      <c r="C288" s="831"/>
      <c r="D288" s="830"/>
      <c r="E288" s="1012"/>
      <c r="F288" s="1012"/>
      <c r="G288" s="1012"/>
      <c r="H288" s="1012"/>
      <c r="I288" s="1012"/>
      <c r="J288" s="1012"/>
      <c r="K288" s="1012"/>
      <c r="L288" s="1012"/>
      <c r="M288" s="1012"/>
      <c r="N288" s="1012"/>
      <c r="O288" s="1012"/>
      <c r="P288" s="1012"/>
      <c r="Q288" s="1012"/>
      <c r="R288" s="1012"/>
      <c r="S288" s="1013"/>
      <c r="T288" s="1012"/>
      <c r="U288" s="542">
        <v>223</v>
      </c>
      <c r="V288" s="831"/>
      <c r="W288" s="830"/>
      <c r="AL288" s="1013"/>
    </row>
    <row r="289" spans="2:38">
      <c r="B289" s="542">
        <v>224</v>
      </c>
      <c r="C289" s="831"/>
      <c r="D289" s="830"/>
      <c r="E289" s="1012"/>
      <c r="F289" s="1012"/>
      <c r="G289" s="1012"/>
      <c r="H289" s="1012"/>
      <c r="I289" s="1012"/>
      <c r="J289" s="1012"/>
      <c r="K289" s="1012"/>
      <c r="L289" s="1012"/>
      <c r="M289" s="1012"/>
      <c r="N289" s="1012"/>
      <c r="O289" s="1012"/>
      <c r="P289" s="1012"/>
      <c r="Q289" s="1012"/>
      <c r="R289" s="1012"/>
      <c r="S289" s="1013"/>
      <c r="T289" s="1012"/>
      <c r="U289" s="542">
        <v>224</v>
      </c>
      <c r="V289" s="831"/>
      <c r="W289" s="830"/>
      <c r="AL289" s="1013"/>
    </row>
    <row r="290" spans="2:38">
      <c r="B290" s="542">
        <v>225</v>
      </c>
      <c r="C290" s="831"/>
      <c r="D290" s="830"/>
      <c r="E290" s="1012"/>
      <c r="F290" s="1012"/>
      <c r="G290" s="1012"/>
      <c r="H290" s="1012"/>
      <c r="I290" s="1012"/>
      <c r="J290" s="1012"/>
      <c r="K290" s="1012"/>
      <c r="L290" s="1012"/>
      <c r="M290" s="1012"/>
      <c r="N290" s="1012"/>
      <c r="O290" s="1012"/>
      <c r="P290" s="1012"/>
      <c r="Q290" s="1012"/>
      <c r="R290" s="1012"/>
      <c r="S290" s="1013"/>
      <c r="T290" s="1012"/>
      <c r="U290" s="542">
        <v>225</v>
      </c>
      <c r="V290" s="831"/>
      <c r="W290" s="830"/>
      <c r="AL290" s="1013"/>
    </row>
    <row r="291" spans="2:38">
      <c r="B291" s="542">
        <v>226</v>
      </c>
      <c r="C291" s="831"/>
      <c r="D291" s="830"/>
      <c r="E291" s="1012"/>
      <c r="F291" s="1012"/>
      <c r="G291" s="1012"/>
      <c r="H291" s="1012"/>
      <c r="I291" s="1012"/>
      <c r="J291" s="1012"/>
      <c r="K291" s="1012"/>
      <c r="L291" s="1012"/>
      <c r="M291" s="1012"/>
      <c r="N291" s="1012"/>
      <c r="O291" s="1012"/>
      <c r="P291" s="1012"/>
      <c r="Q291" s="1012"/>
      <c r="R291" s="1012"/>
      <c r="S291" s="1013"/>
      <c r="T291" s="1012"/>
      <c r="U291" s="542">
        <v>226</v>
      </c>
      <c r="V291" s="831"/>
      <c r="W291" s="830"/>
      <c r="AL291" s="1013"/>
    </row>
    <row r="292" spans="2:38">
      <c r="B292" s="542">
        <v>227</v>
      </c>
      <c r="C292" s="831"/>
      <c r="D292" s="830"/>
      <c r="E292" s="1012"/>
      <c r="F292" s="1012"/>
      <c r="G292" s="1012"/>
      <c r="H292" s="1012"/>
      <c r="I292" s="1012"/>
      <c r="J292" s="1012"/>
      <c r="K292" s="1012"/>
      <c r="L292" s="1012"/>
      <c r="M292" s="1012"/>
      <c r="N292" s="1012"/>
      <c r="O292" s="1012"/>
      <c r="P292" s="1012"/>
      <c r="Q292" s="1012"/>
      <c r="R292" s="1012"/>
      <c r="S292" s="1013"/>
      <c r="T292" s="1012"/>
      <c r="U292" s="542">
        <v>227</v>
      </c>
      <c r="V292" s="831"/>
      <c r="W292" s="830"/>
      <c r="AL292" s="1013"/>
    </row>
    <row r="293" spans="2:38">
      <c r="B293" s="542">
        <v>228</v>
      </c>
      <c r="C293" s="831"/>
      <c r="D293" s="830"/>
      <c r="E293" s="1012"/>
      <c r="F293" s="1012"/>
      <c r="G293" s="1012"/>
      <c r="H293" s="1012"/>
      <c r="I293" s="1012"/>
      <c r="J293" s="1012"/>
      <c r="K293" s="1012"/>
      <c r="L293" s="1012"/>
      <c r="M293" s="1012"/>
      <c r="N293" s="1012"/>
      <c r="O293" s="1012"/>
      <c r="P293" s="1012"/>
      <c r="Q293" s="1012"/>
      <c r="R293" s="1012"/>
      <c r="S293" s="1013"/>
      <c r="T293" s="1012"/>
      <c r="U293" s="542">
        <v>228</v>
      </c>
      <c r="V293" s="831"/>
      <c r="W293" s="830"/>
      <c r="AL293" s="1013"/>
    </row>
    <row r="294" spans="2:38">
      <c r="B294" s="542">
        <v>229</v>
      </c>
      <c r="C294" s="831"/>
      <c r="D294" s="830"/>
      <c r="E294" s="1012"/>
      <c r="F294" s="1012"/>
      <c r="G294" s="1012"/>
      <c r="H294" s="1012"/>
      <c r="I294" s="1012"/>
      <c r="J294" s="1012"/>
      <c r="K294" s="1012"/>
      <c r="L294" s="1012"/>
      <c r="M294" s="1012"/>
      <c r="N294" s="1012"/>
      <c r="O294" s="1012"/>
      <c r="P294" s="1012"/>
      <c r="Q294" s="1012"/>
      <c r="R294" s="1012"/>
      <c r="S294" s="1013"/>
      <c r="T294" s="1012"/>
      <c r="U294" s="542">
        <v>229</v>
      </c>
      <c r="V294" s="831"/>
      <c r="W294" s="830"/>
      <c r="AL294" s="1013"/>
    </row>
    <row r="295" spans="2:38">
      <c r="B295" s="542">
        <v>230</v>
      </c>
      <c r="C295" s="831"/>
      <c r="D295" s="830"/>
      <c r="E295" s="1012"/>
      <c r="F295" s="1012"/>
      <c r="G295" s="1012"/>
      <c r="H295" s="1012"/>
      <c r="I295" s="1012"/>
      <c r="J295" s="1012"/>
      <c r="K295" s="1012"/>
      <c r="L295" s="1012"/>
      <c r="M295" s="1012"/>
      <c r="N295" s="1012"/>
      <c r="O295" s="1012"/>
      <c r="P295" s="1012"/>
      <c r="Q295" s="1012"/>
      <c r="R295" s="1012"/>
      <c r="S295" s="1013"/>
      <c r="T295" s="1012"/>
      <c r="U295" s="542">
        <v>230</v>
      </c>
      <c r="V295" s="831"/>
      <c r="W295" s="830"/>
      <c r="AL295" s="1013"/>
    </row>
    <row r="296" spans="2:38">
      <c r="B296" s="542">
        <v>231</v>
      </c>
      <c r="C296" s="831"/>
      <c r="D296" s="830"/>
      <c r="E296" s="1012"/>
      <c r="F296" s="1012"/>
      <c r="G296" s="1012"/>
      <c r="H296" s="1012"/>
      <c r="I296" s="1012"/>
      <c r="J296" s="1012"/>
      <c r="K296" s="1012"/>
      <c r="L296" s="1012"/>
      <c r="M296" s="1012"/>
      <c r="N296" s="1012"/>
      <c r="O296" s="1012"/>
      <c r="P296" s="1012"/>
      <c r="Q296" s="1012"/>
      <c r="R296" s="1012"/>
      <c r="S296" s="1013"/>
      <c r="T296" s="1012"/>
      <c r="U296" s="542">
        <v>231</v>
      </c>
      <c r="V296" s="831"/>
      <c r="W296" s="830"/>
      <c r="AL296" s="1013"/>
    </row>
    <row r="297" spans="2:38">
      <c r="B297" s="542">
        <v>232</v>
      </c>
      <c r="C297" s="831"/>
      <c r="D297" s="830"/>
      <c r="E297" s="1012"/>
      <c r="F297" s="1012"/>
      <c r="G297" s="1012"/>
      <c r="H297" s="1012"/>
      <c r="I297" s="1012"/>
      <c r="J297" s="1012"/>
      <c r="K297" s="1012"/>
      <c r="L297" s="1012"/>
      <c r="M297" s="1012"/>
      <c r="N297" s="1012"/>
      <c r="O297" s="1012"/>
      <c r="P297" s="1012"/>
      <c r="Q297" s="1012"/>
      <c r="R297" s="1012"/>
      <c r="S297" s="1013"/>
      <c r="T297" s="1012"/>
      <c r="U297" s="542">
        <v>232</v>
      </c>
      <c r="V297" s="831"/>
      <c r="W297" s="830"/>
      <c r="AL297" s="1013"/>
    </row>
    <row r="298" spans="2:38">
      <c r="B298" s="542">
        <v>233</v>
      </c>
      <c r="C298" s="831"/>
      <c r="D298" s="830"/>
      <c r="E298" s="1012"/>
      <c r="F298" s="1012"/>
      <c r="G298" s="1012"/>
      <c r="H298" s="1012"/>
      <c r="I298" s="1012"/>
      <c r="J298" s="1012"/>
      <c r="K298" s="1012"/>
      <c r="L298" s="1012"/>
      <c r="M298" s="1012"/>
      <c r="N298" s="1012"/>
      <c r="O298" s="1012"/>
      <c r="P298" s="1012"/>
      <c r="Q298" s="1012"/>
      <c r="R298" s="1012"/>
      <c r="S298" s="1013"/>
      <c r="T298" s="1012"/>
      <c r="U298" s="542">
        <v>233</v>
      </c>
      <c r="V298" s="831"/>
      <c r="W298" s="830"/>
      <c r="AL298" s="1013"/>
    </row>
    <row r="299" spans="2:38">
      <c r="B299" s="542">
        <v>234</v>
      </c>
      <c r="C299" s="831"/>
      <c r="D299" s="830"/>
      <c r="E299" s="1012"/>
      <c r="F299" s="1012"/>
      <c r="G299" s="1012"/>
      <c r="H299" s="1012"/>
      <c r="I299" s="1012"/>
      <c r="J299" s="1012"/>
      <c r="K299" s="1012"/>
      <c r="L299" s="1012"/>
      <c r="M299" s="1012"/>
      <c r="N299" s="1012"/>
      <c r="O299" s="1012"/>
      <c r="P299" s="1012"/>
      <c r="Q299" s="1012"/>
      <c r="R299" s="1012"/>
      <c r="S299" s="1013"/>
      <c r="T299" s="1012"/>
      <c r="U299" s="542">
        <v>234</v>
      </c>
      <c r="V299" s="831"/>
      <c r="W299" s="830"/>
      <c r="AL299" s="1013"/>
    </row>
    <row r="300" spans="2:38">
      <c r="B300" s="542">
        <v>235</v>
      </c>
      <c r="C300" s="831"/>
      <c r="D300" s="830"/>
      <c r="E300" s="1012"/>
      <c r="F300" s="1012"/>
      <c r="G300" s="1012"/>
      <c r="H300" s="1012"/>
      <c r="I300" s="1012"/>
      <c r="J300" s="1012"/>
      <c r="K300" s="1012"/>
      <c r="L300" s="1012"/>
      <c r="M300" s="1012"/>
      <c r="N300" s="1012"/>
      <c r="O300" s="1012"/>
      <c r="P300" s="1012"/>
      <c r="Q300" s="1012"/>
      <c r="R300" s="1012"/>
      <c r="S300" s="1013"/>
      <c r="T300" s="1012"/>
      <c r="U300" s="542">
        <v>235</v>
      </c>
      <c r="V300" s="831"/>
      <c r="W300" s="830"/>
      <c r="AL300" s="1013"/>
    </row>
    <row r="301" spans="2:38">
      <c r="B301" s="542">
        <v>236</v>
      </c>
      <c r="C301" s="831"/>
      <c r="D301" s="830"/>
      <c r="E301" s="1012"/>
      <c r="F301" s="1012"/>
      <c r="G301" s="1012"/>
      <c r="H301" s="1012"/>
      <c r="I301" s="1012"/>
      <c r="J301" s="1012"/>
      <c r="K301" s="1012"/>
      <c r="L301" s="1012"/>
      <c r="M301" s="1012"/>
      <c r="N301" s="1012"/>
      <c r="O301" s="1012"/>
      <c r="P301" s="1012"/>
      <c r="Q301" s="1012"/>
      <c r="R301" s="1012"/>
      <c r="S301" s="1013"/>
      <c r="T301" s="1012"/>
      <c r="U301" s="542">
        <v>236</v>
      </c>
      <c r="V301" s="831"/>
      <c r="W301" s="830"/>
      <c r="AL301" s="1013"/>
    </row>
    <row r="302" spans="2:38">
      <c r="B302" s="542">
        <v>237</v>
      </c>
      <c r="C302" s="831"/>
      <c r="D302" s="830"/>
      <c r="E302" s="1012"/>
      <c r="F302" s="1012"/>
      <c r="G302" s="1012"/>
      <c r="H302" s="1012"/>
      <c r="I302" s="1012"/>
      <c r="J302" s="1012"/>
      <c r="K302" s="1012"/>
      <c r="L302" s="1012"/>
      <c r="M302" s="1012"/>
      <c r="N302" s="1012"/>
      <c r="O302" s="1012"/>
      <c r="P302" s="1012"/>
      <c r="Q302" s="1012"/>
      <c r="R302" s="1012"/>
      <c r="S302" s="1013"/>
      <c r="T302" s="1012"/>
      <c r="U302" s="542">
        <v>237</v>
      </c>
      <c r="V302" s="831"/>
      <c r="W302" s="830"/>
      <c r="AL302" s="1013"/>
    </row>
    <row r="303" spans="2:38">
      <c r="B303" s="542">
        <v>238</v>
      </c>
      <c r="C303" s="831"/>
      <c r="D303" s="830"/>
      <c r="E303" s="1012"/>
      <c r="F303" s="1012"/>
      <c r="G303" s="1012"/>
      <c r="H303" s="1012"/>
      <c r="I303" s="1012"/>
      <c r="J303" s="1012"/>
      <c r="K303" s="1012"/>
      <c r="L303" s="1012"/>
      <c r="M303" s="1012"/>
      <c r="N303" s="1012"/>
      <c r="O303" s="1012"/>
      <c r="P303" s="1012"/>
      <c r="Q303" s="1012"/>
      <c r="R303" s="1012"/>
      <c r="S303" s="1013"/>
      <c r="T303" s="1012"/>
      <c r="U303" s="542">
        <v>238</v>
      </c>
      <c r="V303" s="831"/>
      <c r="W303" s="830"/>
      <c r="AL303" s="1013"/>
    </row>
    <row r="304" spans="2:38">
      <c r="B304" s="542">
        <v>239</v>
      </c>
      <c r="C304" s="831"/>
      <c r="D304" s="830"/>
      <c r="E304" s="1012"/>
      <c r="F304" s="1012"/>
      <c r="G304" s="1012"/>
      <c r="H304" s="1012"/>
      <c r="I304" s="1012"/>
      <c r="J304" s="1012"/>
      <c r="K304" s="1012"/>
      <c r="L304" s="1012"/>
      <c r="M304" s="1012"/>
      <c r="N304" s="1012"/>
      <c r="O304" s="1012"/>
      <c r="P304" s="1012"/>
      <c r="Q304" s="1012"/>
      <c r="R304" s="1012"/>
      <c r="S304" s="1013"/>
      <c r="T304" s="1012"/>
      <c r="U304" s="542">
        <v>239</v>
      </c>
      <c r="V304" s="831"/>
      <c r="W304" s="830"/>
      <c r="AL304" s="1013"/>
    </row>
    <row r="305" spans="2:38">
      <c r="B305" s="542">
        <v>240</v>
      </c>
      <c r="C305" s="831"/>
      <c r="D305" s="830"/>
      <c r="E305" s="1012"/>
      <c r="F305" s="1012"/>
      <c r="G305" s="1012"/>
      <c r="H305" s="1012"/>
      <c r="I305" s="1012"/>
      <c r="J305" s="1012"/>
      <c r="K305" s="1012"/>
      <c r="L305" s="1012"/>
      <c r="M305" s="1012"/>
      <c r="N305" s="1012"/>
      <c r="O305" s="1012"/>
      <c r="P305" s="1012"/>
      <c r="Q305" s="1012"/>
      <c r="R305" s="1012"/>
      <c r="S305" s="1013"/>
      <c r="T305" s="1012"/>
      <c r="U305" s="542">
        <v>240</v>
      </c>
      <c r="V305" s="831"/>
      <c r="W305" s="830"/>
      <c r="AL305" s="1013"/>
    </row>
    <row r="306" spans="2:38">
      <c r="B306" s="542">
        <v>241</v>
      </c>
      <c r="C306" s="831"/>
      <c r="D306" s="830"/>
      <c r="E306" s="1012"/>
      <c r="F306" s="1012"/>
      <c r="G306" s="1012"/>
      <c r="H306" s="1012"/>
      <c r="I306" s="1012"/>
      <c r="J306" s="1012"/>
      <c r="K306" s="1012"/>
      <c r="L306" s="1012"/>
      <c r="M306" s="1012"/>
      <c r="N306" s="1012"/>
      <c r="O306" s="1012"/>
      <c r="P306" s="1012"/>
      <c r="Q306" s="1012"/>
      <c r="R306" s="1012"/>
      <c r="S306" s="1013"/>
      <c r="T306" s="1012"/>
      <c r="U306" s="542">
        <v>241</v>
      </c>
      <c r="V306" s="831"/>
      <c r="W306" s="830"/>
      <c r="AL306" s="1013"/>
    </row>
    <row r="307" spans="2:38">
      <c r="B307" s="542">
        <v>242</v>
      </c>
      <c r="C307" s="831"/>
      <c r="D307" s="830"/>
      <c r="E307" s="1012"/>
      <c r="F307" s="1012"/>
      <c r="G307" s="1012"/>
      <c r="H307" s="1012"/>
      <c r="I307" s="1012"/>
      <c r="J307" s="1012"/>
      <c r="K307" s="1012"/>
      <c r="L307" s="1012"/>
      <c r="M307" s="1012"/>
      <c r="N307" s="1012"/>
      <c r="O307" s="1012"/>
      <c r="P307" s="1012"/>
      <c r="Q307" s="1012"/>
      <c r="R307" s="1012"/>
      <c r="S307" s="1013"/>
      <c r="T307" s="1012"/>
      <c r="U307" s="542">
        <v>242</v>
      </c>
      <c r="V307" s="831"/>
      <c r="W307" s="830"/>
      <c r="AL307" s="1013"/>
    </row>
    <row r="308" spans="2:38">
      <c r="B308" s="542">
        <v>243</v>
      </c>
      <c r="C308" s="831"/>
      <c r="D308" s="830"/>
      <c r="E308" s="1012"/>
      <c r="F308" s="1012"/>
      <c r="G308" s="1012"/>
      <c r="H308" s="1012"/>
      <c r="I308" s="1012"/>
      <c r="J308" s="1012"/>
      <c r="K308" s="1012"/>
      <c r="L308" s="1012"/>
      <c r="M308" s="1012"/>
      <c r="N308" s="1012"/>
      <c r="O308" s="1012"/>
      <c r="P308" s="1012"/>
      <c r="Q308" s="1012"/>
      <c r="R308" s="1012"/>
      <c r="S308" s="1013"/>
      <c r="T308" s="1012"/>
      <c r="U308" s="542">
        <v>243</v>
      </c>
      <c r="V308" s="831"/>
      <c r="W308" s="830"/>
      <c r="AL308" s="1013"/>
    </row>
    <row r="309" spans="2:38">
      <c r="B309" s="542">
        <v>244</v>
      </c>
      <c r="C309" s="831"/>
      <c r="D309" s="830"/>
      <c r="E309" s="1012"/>
      <c r="F309" s="1012"/>
      <c r="G309" s="1012"/>
      <c r="H309" s="1012"/>
      <c r="I309" s="1012"/>
      <c r="J309" s="1012"/>
      <c r="K309" s="1012"/>
      <c r="L309" s="1012"/>
      <c r="M309" s="1012"/>
      <c r="N309" s="1012"/>
      <c r="O309" s="1012"/>
      <c r="P309" s="1012"/>
      <c r="Q309" s="1012"/>
      <c r="R309" s="1012"/>
      <c r="S309" s="1013"/>
      <c r="T309" s="1012"/>
      <c r="U309" s="542">
        <v>244</v>
      </c>
      <c r="V309" s="831"/>
      <c r="W309" s="830"/>
      <c r="AL309" s="1013"/>
    </row>
    <row r="310" spans="2:38">
      <c r="B310" s="542">
        <v>245</v>
      </c>
      <c r="C310" s="831"/>
      <c r="D310" s="830"/>
      <c r="E310" s="1012"/>
      <c r="F310" s="1012"/>
      <c r="G310" s="1012"/>
      <c r="H310" s="1012"/>
      <c r="I310" s="1012"/>
      <c r="J310" s="1012"/>
      <c r="K310" s="1012"/>
      <c r="L310" s="1012"/>
      <c r="M310" s="1012"/>
      <c r="N310" s="1012"/>
      <c r="O310" s="1012"/>
      <c r="P310" s="1012"/>
      <c r="Q310" s="1012"/>
      <c r="R310" s="1012"/>
      <c r="S310" s="1013"/>
      <c r="T310" s="1012"/>
      <c r="U310" s="542">
        <v>245</v>
      </c>
      <c r="V310" s="831"/>
      <c r="W310" s="830"/>
      <c r="AL310" s="1013"/>
    </row>
    <row r="311" spans="2:38">
      <c r="B311" s="542">
        <v>246</v>
      </c>
      <c r="C311" s="831"/>
      <c r="D311" s="830"/>
      <c r="E311" s="1012"/>
      <c r="F311" s="1012"/>
      <c r="G311" s="1012"/>
      <c r="H311" s="1012"/>
      <c r="I311" s="1012"/>
      <c r="J311" s="1012"/>
      <c r="K311" s="1012"/>
      <c r="L311" s="1012"/>
      <c r="M311" s="1012"/>
      <c r="N311" s="1012"/>
      <c r="O311" s="1012"/>
      <c r="P311" s="1012"/>
      <c r="Q311" s="1012"/>
      <c r="R311" s="1012"/>
      <c r="S311" s="1013"/>
      <c r="T311" s="1012"/>
      <c r="U311" s="542">
        <v>246</v>
      </c>
      <c r="V311" s="831"/>
      <c r="W311" s="830"/>
      <c r="AL311" s="1013"/>
    </row>
    <row r="312" spans="2:38">
      <c r="B312" s="542">
        <v>247</v>
      </c>
      <c r="C312" s="831"/>
      <c r="D312" s="830"/>
      <c r="E312" s="1012"/>
      <c r="F312" s="1012"/>
      <c r="G312" s="1012"/>
      <c r="H312" s="1012"/>
      <c r="I312" s="1012"/>
      <c r="J312" s="1012"/>
      <c r="K312" s="1012"/>
      <c r="L312" s="1012"/>
      <c r="M312" s="1012"/>
      <c r="N312" s="1012"/>
      <c r="O312" s="1012"/>
      <c r="P312" s="1012"/>
      <c r="Q312" s="1012"/>
      <c r="R312" s="1012"/>
      <c r="S312" s="1013"/>
      <c r="T312" s="1012"/>
      <c r="U312" s="542">
        <v>247</v>
      </c>
      <c r="V312" s="831"/>
      <c r="W312" s="830"/>
      <c r="AL312" s="1013"/>
    </row>
    <row r="313" spans="2:38">
      <c r="B313" s="542">
        <v>248</v>
      </c>
      <c r="C313" s="831"/>
      <c r="D313" s="830"/>
      <c r="E313" s="1012"/>
      <c r="F313" s="1012"/>
      <c r="G313" s="1012"/>
      <c r="H313" s="1012"/>
      <c r="I313" s="1012"/>
      <c r="J313" s="1012"/>
      <c r="K313" s="1012"/>
      <c r="L313" s="1012"/>
      <c r="M313" s="1012"/>
      <c r="N313" s="1012"/>
      <c r="O313" s="1012"/>
      <c r="P313" s="1012"/>
      <c r="Q313" s="1012"/>
      <c r="R313" s="1012"/>
      <c r="S313" s="1013"/>
      <c r="T313" s="1012"/>
      <c r="U313" s="542">
        <v>248</v>
      </c>
      <c r="V313" s="831"/>
      <c r="W313" s="830"/>
      <c r="AL313" s="1013"/>
    </row>
    <row r="314" spans="2:38">
      <c r="B314" s="542">
        <v>249</v>
      </c>
      <c r="C314" s="831"/>
      <c r="D314" s="830"/>
      <c r="E314" s="1012"/>
      <c r="F314" s="1012"/>
      <c r="G314" s="1012"/>
      <c r="H314" s="1012"/>
      <c r="I314" s="1012"/>
      <c r="J314" s="1012"/>
      <c r="K314" s="1012"/>
      <c r="L314" s="1012"/>
      <c r="M314" s="1012"/>
      <c r="N314" s="1012"/>
      <c r="O314" s="1012"/>
      <c r="P314" s="1012"/>
      <c r="Q314" s="1012"/>
      <c r="R314" s="1012"/>
      <c r="S314" s="1013"/>
      <c r="T314" s="1012"/>
      <c r="U314" s="542">
        <v>249</v>
      </c>
      <c r="V314" s="831"/>
      <c r="W314" s="830"/>
      <c r="AL314" s="1013"/>
    </row>
    <row r="315" spans="2:38">
      <c r="B315" s="542">
        <v>250</v>
      </c>
      <c r="C315" s="831"/>
      <c r="D315" s="830"/>
      <c r="E315" s="1012"/>
      <c r="F315" s="1012"/>
      <c r="G315" s="1012"/>
      <c r="H315" s="1012"/>
      <c r="I315" s="1012"/>
      <c r="J315" s="1012"/>
      <c r="K315" s="1012"/>
      <c r="L315" s="1012"/>
      <c r="M315" s="1012"/>
      <c r="N315" s="1012"/>
      <c r="O315" s="1012"/>
      <c r="P315" s="1012"/>
      <c r="Q315" s="1012"/>
      <c r="R315" s="1012"/>
      <c r="S315" s="1013"/>
      <c r="T315" s="1012"/>
      <c r="U315" s="542">
        <v>250</v>
      </c>
      <c r="V315" s="831"/>
      <c r="W315" s="830"/>
      <c r="AL315" s="1013"/>
    </row>
    <row r="316" spans="2:38">
      <c r="B316" s="542">
        <v>251</v>
      </c>
      <c r="C316" s="831"/>
      <c r="D316" s="830"/>
      <c r="E316" s="1012"/>
      <c r="F316" s="1012"/>
      <c r="G316" s="1012"/>
      <c r="H316" s="1012"/>
      <c r="I316" s="1012"/>
      <c r="J316" s="1012"/>
      <c r="K316" s="1012"/>
      <c r="L316" s="1012"/>
      <c r="M316" s="1012"/>
      <c r="N316" s="1012"/>
      <c r="O316" s="1012"/>
      <c r="P316" s="1012"/>
      <c r="Q316" s="1012"/>
      <c r="R316" s="1012"/>
      <c r="S316" s="1013"/>
      <c r="T316" s="1012"/>
      <c r="U316" s="542">
        <v>251</v>
      </c>
      <c r="V316" s="831"/>
      <c r="W316" s="830"/>
      <c r="AL316" s="1013"/>
    </row>
    <row r="317" spans="2:38">
      <c r="B317" s="542">
        <v>252</v>
      </c>
      <c r="C317" s="831"/>
      <c r="D317" s="830"/>
      <c r="E317" s="1012"/>
      <c r="F317" s="1012"/>
      <c r="G317" s="1012"/>
      <c r="H317" s="1012"/>
      <c r="I317" s="1012"/>
      <c r="J317" s="1012"/>
      <c r="K317" s="1012"/>
      <c r="L317" s="1012"/>
      <c r="M317" s="1012"/>
      <c r="N317" s="1012"/>
      <c r="O317" s="1012"/>
      <c r="P317" s="1012"/>
      <c r="Q317" s="1012"/>
      <c r="R317" s="1012"/>
      <c r="S317" s="1013"/>
      <c r="T317" s="1012"/>
      <c r="U317" s="542">
        <v>252</v>
      </c>
      <c r="V317" s="831"/>
      <c r="W317" s="830"/>
      <c r="AL317" s="1013"/>
    </row>
    <row r="318" spans="2:38">
      <c r="B318" s="542">
        <v>253</v>
      </c>
      <c r="C318" s="831"/>
      <c r="D318" s="830"/>
      <c r="E318" s="1012"/>
      <c r="F318" s="1012"/>
      <c r="G318" s="1012"/>
      <c r="H318" s="1012"/>
      <c r="I318" s="1012"/>
      <c r="J318" s="1012"/>
      <c r="K318" s="1012"/>
      <c r="L318" s="1012"/>
      <c r="M318" s="1012"/>
      <c r="N318" s="1012"/>
      <c r="O318" s="1012"/>
      <c r="P318" s="1012"/>
      <c r="Q318" s="1012"/>
      <c r="R318" s="1012"/>
      <c r="S318" s="1013"/>
      <c r="T318" s="1012"/>
      <c r="U318" s="542">
        <v>253</v>
      </c>
      <c r="V318" s="831"/>
      <c r="W318" s="830"/>
      <c r="AL318" s="1013"/>
    </row>
    <row r="319" spans="2:38">
      <c r="B319" s="542">
        <v>254</v>
      </c>
      <c r="C319" s="831"/>
      <c r="D319" s="830"/>
      <c r="E319" s="1012"/>
      <c r="F319" s="1012"/>
      <c r="G319" s="1012"/>
      <c r="H319" s="1012"/>
      <c r="I319" s="1012"/>
      <c r="J319" s="1012"/>
      <c r="K319" s="1012"/>
      <c r="L319" s="1012"/>
      <c r="M319" s="1012"/>
      <c r="N319" s="1012"/>
      <c r="O319" s="1012"/>
      <c r="P319" s="1012"/>
      <c r="Q319" s="1012"/>
      <c r="R319" s="1012"/>
      <c r="S319" s="1013"/>
      <c r="T319" s="1012"/>
      <c r="U319" s="542">
        <v>254</v>
      </c>
      <c r="V319" s="831"/>
      <c r="W319" s="830"/>
      <c r="AL319" s="1013"/>
    </row>
    <row r="320" spans="2:38">
      <c r="B320" s="542">
        <v>255</v>
      </c>
      <c r="C320" s="831"/>
      <c r="D320" s="830"/>
      <c r="E320" s="1012"/>
      <c r="F320" s="1012"/>
      <c r="G320" s="1012"/>
      <c r="H320" s="1012"/>
      <c r="I320" s="1012"/>
      <c r="J320" s="1012"/>
      <c r="K320" s="1012"/>
      <c r="L320" s="1012"/>
      <c r="M320" s="1012"/>
      <c r="N320" s="1012"/>
      <c r="O320" s="1012"/>
      <c r="P320" s="1012"/>
      <c r="Q320" s="1012"/>
      <c r="R320" s="1012"/>
      <c r="S320" s="1013"/>
      <c r="T320" s="1012"/>
      <c r="U320" s="542">
        <v>255</v>
      </c>
      <c r="V320" s="831"/>
      <c r="W320" s="830"/>
      <c r="AL320" s="1013"/>
    </row>
    <row r="321" spans="2:38">
      <c r="B321" s="542">
        <v>256</v>
      </c>
      <c r="C321" s="831"/>
      <c r="D321" s="830"/>
      <c r="E321" s="1012"/>
      <c r="F321" s="1012"/>
      <c r="G321" s="1012"/>
      <c r="H321" s="1012"/>
      <c r="I321" s="1012"/>
      <c r="J321" s="1012"/>
      <c r="K321" s="1012"/>
      <c r="L321" s="1012"/>
      <c r="M321" s="1012"/>
      <c r="N321" s="1012"/>
      <c r="O321" s="1012"/>
      <c r="P321" s="1012"/>
      <c r="Q321" s="1012"/>
      <c r="R321" s="1012"/>
      <c r="S321" s="1013"/>
      <c r="T321" s="1012"/>
      <c r="U321" s="542">
        <v>256</v>
      </c>
      <c r="V321" s="831"/>
      <c r="W321" s="830"/>
      <c r="AL321" s="1013"/>
    </row>
    <row r="322" spans="2:38">
      <c r="B322" s="542">
        <v>257</v>
      </c>
      <c r="C322" s="831"/>
      <c r="D322" s="830"/>
      <c r="E322" s="1012"/>
      <c r="F322" s="1012"/>
      <c r="G322" s="1012"/>
      <c r="H322" s="1012"/>
      <c r="I322" s="1012"/>
      <c r="J322" s="1012"/>
      <c r="K322" s="1012"/>
      <c r="L322" s="1012"/>
      <c r="M322" s="1012"/>
      <c r="N322" s="1012"/>
      <c r="O322" s="1012"/>
      <c r="P322" s="1012"/>
      <c r="Q322" s="1012"/>
      <c r="R322" s="1012"/>
      <c r="S322" s="1013"/>
      <c r="T322" s="1012"/>
      <c r="U322" s="542">
        <v>257</v>
      </c>
      <c r="V322" s="831"/>
      <c r="W322" s="830"/>
      <c r="AL322" s="1013"/>
    </row>
    <row r="323" spans="2:38">
      <c r="B323" s="542">
        <v>258</v>
      </c>
      <c r="C323" s="831"/>
      <c r="D323" s="830"/>
      <c r="E323" s="1012"/>
      <c r="F323" s="1012"/>
      <c r="G323" s="1012"/>
      <c r="H323" s="1012"/>
      <c r="I323" s="1012"/>
      <c r="J323" s="1012"/>
      <c r="K323" s="1012"/>
      <c r="L323" s="1012"/>
      <c r="M323" s="1012"/>
      <c r="N323" s="1012"/>
      <c r="O323" s="1012"/>
      <c r="P323" s="1012"/>
      <c r="Q323" s="1012"/>
      <c r="R323" s="1012"/>
      <c r="S323" s="1013"/>
      <c r="T323" s="1012"/>
      <c r="U323" s="542">
        <v>258</v>
      </c>
      <c r="V323" s="831"/>
      <c r="W323" s="830"/>
      <c r="AL323" s="1013"/>
    </row>
    <row r="324" spans="2:38">
      <c r="B324" s="542">
        <v>259</v>
      </c>
      <c r="C324" s="831"/>
      <c r="D324" s="830"/>
      <c r="E324" s="1012"/>
      <c r="F324" s="1012"/>
      <c r="G324" s="1012"/>
      <c r="H324" s="1012"/>
      <c r="I324" s="1012"/>
      <c r="J324" s="1012"/>
      <c r="K324" s="1012"/>
      <c r="L324" s="1012"/>
      <c r="M324" s="1012"/>
      <c r="N324" s="1012"/>
      <c r="O324" s="1012"/>
      <c r="P324" s="1012"/>
      <c r="Q324" s="1012"/>
      <c r="R324" s="1012"/>
      <c r="S324" s="1013"/>
      <c r="T324" s="1012"/>
      <c r="U324" s="542">
        <v>259</v>
      </c>
      <c r="V324" s="831"/>
      <c r="W324" s="830"/>
      <c r="AL324" s="1013"/>
    </row>
    <row r="325" spans="2:38">
      <c r="B325" s="542">
        <v>260</v>
      </c>
      <c r="C325" s="831"/>
      <c r="D325" s="830"/>
      <c r="E325" s="1012"/>
      <c r="F325" s="1012"/>
      <c r="G325" s="1012"/>
      <c r="H325" s="1012"/>
      <c r="I325" s="1012"/>
      <c r="J325" s="1012"/>
      <c r="K325" s="1012"/>
      <c r="L325" s="1012"/>
      <c r="M325" s="1012"/>
      <c r="N325" s="1012"/>
      <c r="O325" s="1012"/>
      <c r="P325" s="1012"/>
      <c r="Q325" s="1012"/>
      <c r="R325" s="1012"/>
      <c r="S325" s="1013"/>
      <c r="T325" s="1012"/>
      <c r="U325" s="542">
        <v>260</v>
      </c>
      <c r="V325" s="831"/>
      <c r="W325" s="830"/>
      <c r="AL325" s="1013"/>
    </row>
    <row r="326" spans="2:38">
      <c r="B326" s="542">
        <v>261</v>
      </c>
      <c r="C326" s="831"/>
      <c r="D326" s="830"/>
      <c r="E326" s="1012"/>
      <c r="F326" s="1012"/>
      <c r="G326" s="1012"/>
      <c r="H326" s="1012"/>
      <c r="I326" s="1012"/>
      <c r="J326" s="1012"/>
      <c r="K326" s="1012"/>
      <c r="L326" s="1012"/>
      <c r="M326" s="1012"/>
      <c r="N326" s="1012"/>
      <c r="O326" s="1012"/>
      <c r="P326" s="1012"/>
      <c r="Q326" s="1012"/>
      <c r="R326" s="1012"/>
      <c r="S326" s="1013"/>
      <c r="T326" s="1012"/>
      <c r="U326" s="542">
        <v>261</v>
      </c>
      <c r="V326" s="831"/>
      <c r="W326" s="830"/>
      <c r="AL326" s="1013"/>
    </row>
    <row r="327" spans="2:38">
      <c r="B327" s="542">
        <v>262</v>
      </c>
      <c r="C327" s="831"/>
      <c r="D327" s="830"/>
      <c r="E327" s="1012"/>
      <c r="F327" s="1012"/>
      <c r="G327" s="1012"/>
      <c r="H327" s="1012"/>
      <c r="I327" s="1012"/>
      <c r="J327" s="1012"/>
      <c r="K327" s="1012"/>
      <c r="L327" s="1012"/>
      <c r="M327" s="1012"/>
      <c r="N327" s="1012"/>
      <c r="O327" s="1012"/>
      <c r="P327" s="1012"/>
      <c r="Q327" s="1012"/>
      <c r="R327" s="1012"/>
      <c r="S327" s="1013"/>
      <c r="T327" s="1012"/>
      <c r="U327" s="542">
        <v>262</v>
      </c>
      <c r="V327" s="831"/>
      <c r="W327" s="830"/>
      <c r="AL327" s="1013"/>
    </row>
    <row r="328" spans="2:38">
      <c r="B328" s="542">
        <v>263</v>
      </c>
      <c r="C328" s="831"/>
      <c r="D328" s="830"/>
      <c r="E328" s="1012"/>
      <c r="F328" s="1012"/>
      <c r="G328" s="1012"/>
      <c r="H328" s="1012"/>
      <c r="I328" s="1012"/>
      <c r="J328" s="1012"/>
      <c r="K328" s="1012"/>
      <c r="L328" s="1012"/>
      <c r="M328" s="1012"/>
      <c r="N328" s="1012"/>
      <c r="O328" s="1012"/>
      <c r="P328" s="1012"/>
      <c r="Q328" s="1012"/>
      <c r="R328" s="1012"/>
      <c r="S328" s="1013"/>
      <c r="T328" s="1012"/>
      <c r="U328" s="542">
        <v>263</v>
      </c>
      <c r="V328" s="831"/>
      <c r="W328" s="830"/>
      <c r="AL328" s="1013"/>
    </row>
    <row r="329" spans="2:38">
      <c r="B329" s="542">
        <v>264</v>
      </c>
      <c r="C329" s="831"/>
      <c r="D329" s="830"/>
      <c r="E329" s="1012"/>
      <c r="F329" s="1012"/>
      <c r="G329" s="1012"/>
      <c r="H329" s="1012"/>
      <c r="I329" s="1012"/>
      <c r="J329" s="1012"/>
      <c r="K329" s="1012"/>
      <c r="L329" s="1012"/>
      <c r="M329" s="1012"/>
      <c r="N329" s="1012"/>
      <c r="O329" s="1012"/>
      <c r="P329" s="1012"/>
      <c r="Q329" s="1012"/>
      <c r="R329" s="1012"/>
      <c r="S329" s="1013"/>
      <c r="T329" s="1012"/>
      <c r="U329" s="542">
        <v>264</v>
      </c>
      <c r="V329" s="831"/>
      <c r="W329" s="830"/>
      <c r="AL329" s="1013"/>
    </row>
    <row r="330" spans="2:38">
      <c r="B330" s="542">
        <v>265</v>
      </c>
      <c r="C330" s="831"/>
      <c r="D330" s="830"/>
      <c r="E330" s="1012"/>
      <c r="F330" s="1012"/>
      <c r="G330" s="1012"/>
      <c r="H330" s="1012"/>
      <c r="I330" s="1012"/>
      <c r="J330" s="1012"/>
      <c r="K330" s="1012"/>
      <c r="L330" s="1012"/>
      <c r="M330" s="1012"/>
      <c r="N330" s="1012"/>
      <c r="O330" s="1012"/>
      <c r="P330" s="1012"/>
      <c r="Q330" s="1012"/>
      <c r="R330" s="1012"/>
      <c r="S330" s="1013"/>
      <c r="T330" s="1012"/>
      <c r="U330" s="542">
        <v>265</v>
      </c>
      <c r="V330" s="831"/>
      <c r="W330" s="830"/>
      <c r="AL330" s="1013"/>
    </row>
    <row r="331" spans="2:38">
      <c r="B331" s="542">
        <v>266</v>
      </c>
      <c r="C331" s="831"/>
      <c r="D331" s="830"/>
      <c r="E331" s="1012"/>
      <c r="F331" s="1012"/>
      <c r="G331" s="1012"/>
      <c r="H331" s="1012"/>
      <c r="I331" s="1012"/>
      <c r="J331" s="1012"/>
      <c r="K331" s="1012"/>
      <c r="L331" s="1012"/>
      <c r="M331" s="1012"/>
      <c r="N331" s="1012"/>
      <c r="O331" s="1012"/>
      <c r="P331" s="1012"/>
      <c r="Q331" s="1012"/>
      <c r="R331" s="1012"/>
      <c r="S331" s="1013"/>
      <c r="T331" s="1012"/>
      <c r="U331" s="542">
        <v>266</v>
      </c>
      <c r="V331" s="831"/>
      <c r="W331" s="830"/>
      <c r="AL331" s="1013"/>
    </row>
    <row r="332" spans="2:38">
      <c r="B332" s="542">
        <v>267</v>
      </c>
      <c r="C332" s="831"/>
      <c r="D332" s="830"/>
      <c r="E332" s="1012"/>
      <c r="F332" s="1012"/>
      <c r="G332" s="1012"/>
      <c r="H332" s="1012"/>
      <c r="I332" s="1012"/>
      <c r="J332" s="1012"/>
      <c r="K332" s="1012"/>
      <c r="L332" s="1012"/>
      <c r="M332" s="1012"/>
      <c r="N332" s="1012"/>
      <c r="O332" s="1012"/>
      <c r="P332" s="1012"/>
      <c r="Q332" s="1012"/>
      <c r="R332" s="1012"/>
      <c r="S332" s="1013"/>
      <c r="T332" s="1012"/>
      <c r="U332" s="542">
        <v>267</v>
      </c>
      <c r="V332" s="831"/>
      <c r="W332" s="830"/>
      <c r="AL332" s="1013"/>
    </row>
    <row r="333" spans="2:38">
      <c r="B333" s="542">
        <v>268</v>
      </c>
      <c r="C333" s="831"/>
      <c r="D333" s="830"/>
      <c r="E333" s="1012"/>
      <c r="F333" s="1012"/>
      <c r="G333" s="1012"/>
      <c r="H333" s="1012"/>
      <c r="I333" s="1012"/>
      <c r="J333" s="1012"/>
      <c r="K333" s="1012"/>
      <c r="L333" s="1012"/>
      <c r="M333" s="1012"/>
      <c r="N333" s="1012"/>
      <c r="O333" s="1012"/>
      <c r="P333" s="1012"/>
      <c r="Q333" s="1012"/>
      <c r="R333" s="1012"/>
      <c r="S333" s="1013"/>
      <c r="T333" s="1012"/>
      <c r="U333" s="542">
        <v>268</v>
      </c>
      <c r="V333" s="831"/>
      <c r="W333" s="830"/>
      <c r="AL333" s="1013"/>
    </row>
    <row r="334" spans="2:38">
      <c r="B334" s="542">
        <v>269</v>
      </c>
      <c r="C334" s="831"/>
      <c r="D334" s="830"/>
      <c r="E334" s="1012"/>
      <c r="F334" s="1012"/>
      <c r="G334" s="1012"/>
      <c r="H334" s="1012"/>
      <c r="I334" s="1012"/>
      <c r="J334" s="1012"/>
      <c r="K334" s="1012"/>
      <c r="L334" s="1012"/>
      <c r="M334" s="1012"/>
      <c r="N334" s="1012"/>
      <c r="O334" s="1012"/>
      <c r="P334" s="1012"/>
      <c r="Q334" s="1012"/>
      <c r="R334" s="1012"/>
      <c r="S334" s="1013"/>
      <c r="T334" s="1012"/>
      <c r="U334" s="542">
        <v>269</v>
      </c>
      <c r="V334" s="831"/>
      <c r="W334" s="830"/>
      <c r="AL334" s="1013"/>
    </row>
    <row r="335" spans="2:38">
      <c r="B335" s="542">
        <v>270</v>
      </c>
      <c r="C335" s="831"/>
      <c r="D335" s="830"/>
      <c r="E335" s="1012"/>
      <c r="F335" s="1012"/>
      <c r="G335" s="1012"/>
      <c r="H335" s="1012"/>
      <c r="I335" s="1012"/>
      <c r="J335" s="1012"/>
      <c r="K335" s="1012"/>
      <c r="L335" s="1012"/>
      <c r="M335" s="1012"/>
      <c r="N335" s="1012"/>
      <c r="O335" s="1012"/>
      <c r="P335" s="1012"/>
      <c r="Q335" s="1012"/>
      <c r="R335" s="1012"/>
      <c r="S335" s="1013"/>
      <c r="T335" s="1012"/>
      <c r="U335" s="542">
        <v>270</v>
      </c>
      <c r="V335" s="831"/>
      <c r="W335" s="830"/>
      <c r="AL335" s="1013"/>
    </row>
    <row r="336" spans="2:38">
      <c r="B336" s="542">
        <v>271</v>
      </c>
      <c r="C336" s="831"/>
      <c r="D336" s="830"/>
      <c r="E336" s="1012"/>
      <c r="F336" s="1012"/>
      <c r="G336" s="1012"/>
      <c r="H336" s="1012"/>
      <c r="I336" s="1012"/>
      <c r="J336" s="1012"/>
      <c r="K336" s="1012"/>
      <c r="L336" s="1012"/>
      <c r="M336" s="1012"/>
      <c r="N336" s="1012"/>
      <c r="O336" s="1012"/>
      <c r="P336" s="1012"/>
      <c r="Q336" s="1012"/>
      <c r="R336" s="1012"/>
      <c r="S336" s="1013"/>
      <c r="T336" s="1012"/>
      <c r="U336" s="542">
        <v>271</v>
      </c>
      <c r="V336" s="831"/>
      <c r="W336" s="830"/>
      <c r="AL336" s="1013"/>
    </row>
    <row r="337" spans="2:38">
      <c r="B337" s="542">
        <v>272</v>
      </c>
      <c r="C337" s="831"/>
      <c r="D337" s="830"/>
      <c r="E337" s="1012"/>
      <c r="F337" s="1012"/>
      <c r="G337" s="1012"/>
      <c r="H337" s="1012"/>
      <c r="I337" s="1012"/>
      <c r="J337" s="1012"/>
      <c r="K337" s="1012"/>
      <c r="L337" s="1012"/>
      <c r="M337" s="1012"/>
      <c r="N337" s="1012"/>
      <c r="O337" s="1012"/>
      <c r="P337" s="1012"/>
      <c r="Q337" s="1012"/>
      <c r="R337" s="1012"/>
      <c r="S337" s="1013"/>
      <c r="T337" s="1012"/>
      <c r="U337" s="542">
        <v>272</v>
      </c>
      <c r="V337" s="831"/>
      <c r="W337" s="830"/>
      <c r="AL337" s="1013"/>
    </row>
    <row r="338" spans="2:38">
      <c r="B338" s="542">
        <v>273</v>
      </c>
      <c r="C338" s="831"/>
      <c r="D338" s="830"/>
      <c r="E338" s="1012"/>
      <c r="F338" s="1012"/>
      <c r="G338" s="1012"/>
      <c r="H338" s="1012"/>
      <c r="I338" s="1012"/>
      <c r="J338" s="1012"/>
      <c r="K338" s="1012"/>
      <c r="L338" s="1012"/>
      <c r="M338" s="1012"/>
      <c r="N338" s="1012"/>
      <c r="O338" s="1012"/>
      <c r="P338" s="1012"/>
      <c r="Q338" s="1012"/>
      <c r="R338" s="1012"/>
      <c r="S338" s="1013"/>
      <c r="T338" s="1012"/>
      <c r="U338" s="542">
        <v>273</v>
      </c>
      <c r="V338" s="831"/>
      <c r="W338" s="830"/>
      <c r="AL338" s="1013"/>
    </row>
    <row r="339" spans="2:38">
      <c r="B339" s="542">
        <v>274</v>
      </c>
      <c r="C339" s="831"/>
      <c r="D339" s="830"/>
      <c r="E339" s="1012"/>
      <c r="F339" s="1012"/>
      <c r="G339" s="1012"/>
      <c r="H339" s="1012"/>
      <c r="I339" s="1012"/>
      <c r="J339" s="1012"/>
      <c r="K339" s="1012"/>
      <c r="L339" s="1012"/>
      <c r="M339" s="1012"/>
      <c r="N339" s="1012"/>
      <c r="O339" s="1012"/>
      <c r="P339" s="1012"/>
      <c r="Q339" s="1012"/>
      <c r="R339" s="1012"/>
      <c r="S339" s="1013"/>
      <c r="T339" s="1012"/>
      <c r="U339" s="542">
        <v>274</v>
      </c>
      <c r="V339" s="831"/>
      <c r="W339" s="830"/>
      <c r="AL339" s="1013"/>
    </row>
    <row r="340" spans="2:38">
      <c r="B340" s="542">
        <v>275</v>
      </c>
      <c r="C340" s="831"/>
      <c r="D340" s="830"/>
      <c r="E340" s="1012"/>
      <c r="F340" s="1012"/>
      <c r="G340" s="1012"/>
      <c r="H340" s="1012"/>
      <c r="I340" s="1012"/>
      <c r="J340" s="1012"/>
      <c r="K340" s="1012"/>
      <c r="L340" s="1012"/>
      <c r="M340" s="1012"/>
      <c r="N340" s="1012"/>
      <c r="O340" s="1012"/>
      <c r="P340" s="1012"/>
      <c r="Q340" s="1012"/>
      <c r="R340" s="1012"/>
      <c r="S340" s="1013"/>
      <c r="T340" s="1012"/>
      <c r="U340" s="542">
        <v>275</v>
      </c>
      <c r="V340" s="831"/>
      <c r="W340" s="830"/>
      <c r="AL340" s="1013"/>
    </row>
    <row r="341" spans="2:38">
      <c r="B341" s="542">
        <v>276</v>
      </c>
      <c r="C341" s="831"/>
      <c r="D341" s="830"/>
      <c r="E341" s="1012"/>
      <c r="F341" s="1012"/>
      <c r="G341" s="1012"/>
      <c r="H341" s="1012"/>
      <c r="I341" s="1012"/>
      <c r="J341" s="1012"/>
      <c r="K341" s="1012"/>
      <c r="L341" s="1012"/>
      <c r="M341" s="1012"/>
      <c r="N341" s="1012"/>
      <c r="O341" s="1012"/>
      <c r="P341" s="1012"/>
      <c r="Q341" s="1012"/>
      <c r="R341" s="1012"/>
      <c r="S341" s="1013"/>
      <c r="T341" s="1012"/>
      <c r="U341" s="542">
        <v>276</v>
      </c>
      <c r="V341" s="831"/>
      <c r="W341" s="830"/>
      <c r="AL341" s="1013"/>
    </row>
    <row r="342" spans="2:38">
      <c r="B342" s="542">
        <v>277</v>
      </c>
      <c r="C342" s="831"/>
      <c r="D342" s="830"/>
      <c r="E342" s="1012"/>
      <c r="F342" s="1012"/>
      <c r="G342" s="1012"/>
      <c r="H342" s="1012"/>
      <c r="I342" s="1012"/>
      <c r="J342" s="1012"/>
      <c r="K342" s="1012"/>
      <c r="L342" s="1012"/>
      <c r="M342" s="1012"/>
      <c r="N342" s="1012"/>
      <c r="O342" s="1012"/>
      <c r="P342" s="1012"/>
      <c r="Q342" s="1012"/>
      <c r="R342" s="1012"/>
      <c r="S342" s="1013"/>
      <c r="T342" s="1012"/>
      <c r="U342" s="542">
        <v>277</v>
      </c>
      <c r="V342" s="831"/>
      <c r="W342" s="830"/>
      <c r="AL342" s="1013"/>
    </row>
    <row r="343" spans="2:38">
      <c r="B343" s="542">
        <v>278</v>
      </c>
      <c r="C343" s="831"/>
      <c r="D343" s="830"/>
      <c r="E343" s="1012"/>
      <c r="F343" s="1012"/>
      <c r="G343" s="1012"/>
      <c r="H343" s="1012"/>
      <c r="I343" s="1012"/>
      <c r="J343" s="1012"/>
      <c r="K343" s="1012"/>
      <c r="L343" s="1012"/>
      <c r="M343" s="1012"/>
      <c r="N343" s="1012"/>
      <c r="O343" s="1012"/>
      <c r="P343" s="1012"/>
      <c r="Q343" s="1012"/>
      <c r="R343" s="1012"/>
      <c r="S343" s="1013"/>
      <c r="T343" s="1012"/>
      <c r="U343" s="542">
        <v>278</v>
      </c>
      <c r="V343" s="831"/>
      <c r="W343" s="830"/>
      <c r="AL343" s="1013"/>
    </row>
    <row r="344" spans="2:38">
      <c r="B344" s="542">
        <v>279</v>
      </c>
      <c r="C344" s="831"/>
      <c r="D344" s="830"/>
      <c r="E344" s="1012"/>
      <c r="F344" s="1012"/>
      <c r="G344" s="1012"/>
      <c r="H344" s="1012"/>
      <c r="I344" s="1012"/>
      <c r="J344" s="1012"/>
      <c r="K344" s="1012"/>
      <c r="L344" s="1012"/>
      <c r="M344" s="1012"/>
      <c r="N344" s="1012"/>
      <c r="O344" s="1012"/>
      <c r="P344" s="1012"/>
      <c r="Q344" s="1012"/>
      <c r="R344" s="1012"/>
      <c r="S344" s="1013"/>
      <c r="T344" s="1012"/>
      <c r="U344" s="542">
        <v>279</v>
      </c>
      <c r="V344" s="831"/>
      <c r="W344" s="830"/>
      <c r="AL344" s="1013"/>
    </row>
    <row r="345" spans="2:38">
      <c r="B345" s="542">
        <v>280</v>
      </c>
      <c r="C345" s="831"/>
      <c r="D345" s="830"/>
      <c r="E345" s="1012"/>
      <c r="F345" s="1012"/>
      <c r="G345" s="1012"/>
      <c r="H345" s="1012"/>
      <c r="I345" s="1012"/>
      <c r="J345" s="1012"/>
      <c r="K345" s="1012"/>
      <c r="L345" s="1012"/>
      <c r="M345" s="1012"/>
      <c r="N345" s="1012"/>
      <c r="O345" s="1012"/>
      <c r="P345" s="1012"/>
      <c r="Q345" s="1012"/>
      <c r="R345" s="1012"/>
      <c r="S345" s="1013"/>
      <c r="T345" s="1012"/>
      <c r="U345" s="542">
        <v>280</v>
      </c>
      <c r="V345" s="831"/>
      <c r="W345" s="830"/>
      <c r="AL345" s="1013"/>
    </row>
    <row r="346" spans="2:38">
      <c r="B346" s="542">
        <v>281</v>
      </c>
      <c r="C346" s="831"/>
      <c r="D346" s="830"/>
      <c r="E346" s="1012"/>
      <c r="F346" s="1012"/>
      <c r="G346" s="1012"/>
      <c r="H346" s="1012"/>
      <c r="I346" s="1012"/>
      <c r="J346" s="1012"/>
      <c r="K346" s="1012"/>
      <c r="L346" s="1012"/>
      <c r="M346" s="1012"/>
      <c r="N346" s="1012"/>
      <c r="O346" s="1012"/>
      <c r="P346" s="1012"/>
      <c r="Q346" s="1012"/>
      <c r="R346" s="1012"/>
      <c r="S346" s="1013"/>
      <c r="T346" s="1012"/>
      <c r="U346" s="542">
        <v>281</v>
      </c>
      <c r="V346" s="831"/>
      <c r="W346" s="830"/>
      <c r="AL346" s="1013"/>
    </row>
    <row r="347" spans="2:38">
      <c r="B347" s="542">
        <v>282</v>
      </c>
      <c r="C347" s="831"/>
      <c r="D347" s="830"/>
      <c r="E347" s="1012"/>
      <c r="F347" s="1012"/>
      <c r="G347" s="1012"/>
      <c r="H347" s="1012"/>
      <c r="I347" s="1012"/>
      <c r="J347" s="1012"/>
      <c r="K347" s="1012"/>
      <c r="L347" s="1012"/>
      <c r="M347" s="1012"/>
      <c r="N347" s="1012"/>
      <c r="O347" s="1012"/>
      <c r="P347" s="1012"/>
      <c r="Q347" s="1012"/>
      <c r="R347" s="1012"/>
      <c r="S347" s="1013"/>
      <c r="T347" s="1012"/>
      <c r="U347" s="542">
        <v>282</v>
      </c>
      <c r="V347" s="831"/>
      <c r="W347" s="830"/>
      <c r="AL347" s="1013"/>
    </row>
    <row r="348" spans="2:38">
      <c r="B348" s="542">
        <v>283</v>
      </c>
      <c r="C348" s="831"/>
      <c r="D348" s="830"/>
      <c r="E348" s="1012"/>
      <c r="F348" s="1012"/>
      <c r="G348" s="1012"/>
      <c r="H348" s="1012"/>
      <c r="I348" s="1012"/>
      <c r="J348" s="1012"/>
      <c r="K348" s="1012"/>
      <c r="L348" s="1012"/>
      <c r="M348" s="1012"/>
      <c r="N348" s="1012"/>
      <c r="O348" s="1012"/>
      <c r="P348" s="1012"/>
      <c r="Q348" s="1012"/>
      <c r="R348" s="1012"/>
      <c r="S348" s="1013"/>
      <c r="T348" s="1012"/>
      <c r="U348" s="542">
        <v>283</v>
      </c>
      <c r="V348" s="831"/>
      <c r="W348" s="830"/>
      <c r="AL348" s="1013"/>
    </row>
    <row r="349" spans="2:38">
      <c r="B349" s="542">
        <v>284</v>
      </c>
      <c r="C349" s="831"/>
      <c r="D349" s="830"/>
      <c r="E349" s="1012"/>
      <c r="F349" s="1012"/>
      <c r="G349" s="1012"/>
      <c r="H349" s="1012"/>
      <c r="I349" s="1012"/>
      <c r="J349" s="1012"/>
      <c r="K349" s="1012"/>
      <c r="L349" s="1012"/>
      <c r="M349" s="1012"/>
      <c r="N349" s="1012"/>
      <c r="O349" s="1012"/>
      <c r="P349" s="1012"/>
      <c r="Q349" s="1012"/>
      <c r="R349" s="1012"/>
      <c r="S349" s="1013"/>
      <c r="T349" s="1012"/>
      <c r="U349" s="542">
        <v>284</v>
      </c>
      <c r="V349" s="831"/>
      <c r="W349" s="830"/>
      <c r="AL349" s="1013"/>
    </row>
    <row r="350" spans="2:38">
      <c r="B350" s="542">
        <v>285</v>
      </c>
      <c r="C350" s="831"/>
      <c r="D350" s="830"/>
      <c r="E350" s="1012"/>
      <c r="F350" s="1012"/>
      <c r="G350" s="1012"/>
      <c r="H350" s="1012"/>
      <c r="I350" s="1012"/>
      <c r="J350" s="1012"/>
      <c r="K350" s="1012"/>
      <c r="L350" s="1012"/>
      <c r="M350" s="1012"/>
      <c r="N350" s="1012"/>
      <c r="O350" s="1012"/>
      <c r="P350" s="1012"/>
      <c r="Q350" s="1012"/>
      <c r="R350" s="1012"/>
      <c r="S350" s="1013"/>
      <c r="T350" s="1012"/>
      <c r="U350" s="542">
        <v>285</v>
      </c>
      <c r="V350" s="831"/>
      <c r="W350" s="830"/>
      <c r="AL350" s="1013"/>
    </row>
    <row r="351" spans="2:38">
      <c r="B351" s="542">
        <v>286</v>
      </c>
      <c r="C351" s="831"/>
      <c r="D351" s="830"/>
      <c r="E351" s="1012"/>
      <c r="F351" s="1012"/>
      <c r="G351" s="1012"/>
      <c r="H351" s="1012"/>
      <c r="I351" s="1012"/>
      <c r="J351" s="1012"/>
      <c r="K351" s="1012"/>
      <c r="L351" s="1012"/>
      <c r="M351" s="1012"/>
      <c r="N351" s="1012"/>
      <c r="O351" s="1012"/>
      <c r="P351" s="1012"/>
      <c r="Q351" s="1012"/>
      <c r="R351" s="1012"/>
      <c r="S351" s="1013"/>
      <c r="T351" s="1012"/>
      <c r="U351" s="542">
        <v>286</v>
      </c>
      <c r="V351" s="831"/>
      <c r="W351" s="830"/>
      <c r="AL351" s="1013"/>
    </row>
    <row r="352" spans="2:38">
      <c r="B352" s="542">
        <v>287</v>
      </c>
      <c r="C352" s="831"/>
      <c r="D352" s="830"/>
      <c r="E352" s="1012"/>
      <c r="F352" s="1012"/>
      <c r="G352" s="1012"/>
      <c r="H352" s="1012"/>
      <c r="I352" s="1012"/>
      <c r="J352" s="1012"/>
      <c r="K352" s="1012"/>
      <c r="L352" s="1012"/>
      <c r="M352" s="1012"/>
      <c r="N352" s="1012"/>
      <c r="O352" s="1012"/>
      <c r="P352" s="1012"/>
      <c r="Q352" s="1012"/>
      <c r="R352" s="1012"/>
      <c r="S352" s="1013"/>
      <c r="T352" s="1012"/>
      <c r="U352" s="542">
        <v>287</v>
      </c>
      <c r="V352" s="831"/>
      <c r="W352" s="830"/>
      <c r="AL352" s="1013"/>
    </row>
    <row r="353" spans="1:38">
      <c r="B353" s="542">
        <v>288</v>
      </c>
      <c r="C353" s="831"/>
      <c r="D353" s="830"/>
      <c r="E353" s="1012"/>
      <c r="F353" s="1012"/>
      <c r="G353" s="1012"/>
      <c r="H353" s="1012"/>
      <c r="I353" s="1012"/>
      <c r="J353" s="1012"/>
      <c r="K353" s="1012"/>
      <c r="L353" s="1012"/>
      <c r="M353" s="1012"/>
      <c r="N353" s="1012"/>
      <c r="O353" s="1012"/>
      <c r="P353" s="1012"/>
      <c r="Q353" s="1012"/>
      <c r="R353" s="1012"/>
      <c r="S353" s="1013"/>
      <c r="T353" s="1012"/>
      <c r="U353" s="542">
        <v>288</v>
      </c>
      <c r="V353" s="831"/>
      <c r="W353" s="830"/>
      <c r="AL353" s="1013"/>
    </row>
    <row r="354" spans="1:38">
      <c r="B354" s="542">
        <v>289</v>
      </c>
      <c r="C354" s="831"/>
      <c r="D354" s="830"/>
      <c r="E354" s="1012"/>
      <c r="F354" s="1012"/>
      <c r="G354" s="1012"/>
      <c r="H354" s="1012"/>
      <c r="I354" s="1012"/>
      <c r="J354" s="1012"/>
      <c r="K354" s="1012"/>
      <c r="L354" s="1012"/>
      <c r="M354" s="1012"/>
      <c r="N354" s="1012"/>
      <c r="O354" s="1012"/>
      <c r="P354" s="1012"/>
      <c r="Q354" s="1012"/>
      <c r="R354" s="1012"/>
      <c r="S354" s="1013"/>
      <c r="T354" s="1012"/>
      <c r="U354" s="542">
        <v>289</v>
      </c>
      <c r="V354" s="831"/>
      <c r="W354" s="830"/>
      <c r="AL354" s="1013"/>
    </row>
    <row r="355" spans="1:38">
      <c r="B355" s="542">
        <v>290</v>
      </c>
      <c r="C355" s="831"/>
      <c r="D355" s="830"/>
      <c r="E355" s="1012"/>
      <c r="F355" s="1012"/>
      <c r="G355" s="1012"/>
      <c r="H355" s="1012"/>
      <c r="I355" s="1012"/>
      <c r="J355" s="1012"/>
      <c r="K355" s="1012"/>
      <c r="L355" s="1012"/>
      <c r="M355" s="1012"/>
      <c r="N355" s="1012"/>
      <c r="O355" s="1012"/>
      <c r="P355" s="1012"/>
      <c r="Q355" s="1012"/>
      <c r="R355" s="1012"/>
      <c r="S355" s="1013"/>
      <c r="T355" s="1012"/>
      <c r="U355" s="542">
        <v>290</v>
      </c>
      <c r="V355" s="831"/>
      <c r="W355" s="830"/>
      <c r="AL355" s="1013"/>
    </row>
    <row r="356" spans="1:38">
      <c r="B356" s="542">
        <v>291</v>
      </c>
      <c r="C356" s="831"/>
      <c r="D356" s="830"/>
      <c r="E356" s="1012"/>
      <c r="F356" s="1012"/>
      <c r="G356" s="1012"/>
      <c r="H356" s="1012"/>
      <c r="I356" s="1012"/>
      <c r="J356" s="1012"/>
      <c r="K356" s="1012"/>
      <c r="L356" s="1012"/>
      <c r="M356" s="1012"/>
      <c r="N356" s="1012"/>
      <c r="O356" s="1012"/>
      <c r="P356" s="1012"/>
      <c r="Q356" s="1012"/>
      <c r="R356" s="1012"/>
      <c r="S356" s="1013"/>
      <c r="T356" s="1012"/>
      <c r="U356" s="542">
        <v>291</v>
      </c>
      <c r="V356" s="831"/>
      <c r="W356" s="830"/>
      <c r="AL356" s="1013"/>
    </row>
    <row r="357" spans="1:38">
      <c r="B357" s="542">
        <v>292</v>
      </c>
      <c r="C357" s="831"/>
      <c r="D357" s="830"/>
      <c r="E357" s="1012"/>
      <c r="F357" s="1012"/>
      <c r="G357" s="1012"/>
      <c r="H357" s="1012"/>
      <c r="I357" s="1012"/>
      <c r="J357" s="1012"/>
      <c r="K357" s="1012"/>
      <c r="L357" s="1012"/>
      <c r="M357" s="1012"/>
      <c r="N357" s="1012"/>
      <c r="O357" s="1012"/>
      <c r="P357" s="1012"/>
      <c r="Q357" s="1012"/>
      <c r="R357" s="1012"/>
      <c r="S357" s="1013"/>
      <c r="T357" s="1012"/>
      <c r="U357" s="542">
        <v>292</v>
      </c>
      <c r="V357" s="831"/>
      <c r="W357" s="830"/>
      <c r="AL357" s="1013"/>
    </row>
    <row r="358" spans="1:38">
      <c r="B358" s="542">
        <v>293</v>
      </c>
      <c r="C358" s="831"/>
      <c r="D358" s="830"/>
      <c r="E358" s="1012"/>
      <c r="F358" s="1012"/>
      <c r="G358" s="1012"/>
      <c r="H358" s="1012"/>
      <c r="I358" s="1012"/>
      <c r="J358" s="1012"/>
      <c r="K358" s="1012"/>
      <c r="L358" s="1012"/>
      <c r="M358" s="1012"/>
      <c r="N358" s="1012"/>
      <c r="O358" s="1012"/>
      <c r="P358" s="1012"/>
      <c r="Q358" s="1012"/>
      <c r="R358" s="1012"/>
      <c r="S358" s="1013"/>
      <c r="T358" s="1012"/>
      <c r="U358" s="542">
        <v>293</v>
      </c>
      <c r="V358" s="831"/>
      <c r="W358" s="830"/>
      <c r="AL358" s="1013"/>
    </row>
    <row r="359" spans="1:38">
      <c r="B359" s="542">
        <v>294</v>
      </c>
      <c r="C359" s="831"/>
      <c r="D359" s="830"/>
      <c r="E359" s="1012"/>
      <c r="F359" s="1012"/>
      <c r="G359" s="1012"/>
      <c r="H359" s="1012"/>
      <c r="I359" s="1012"/>
      <c r="J359" s="1012"/>
      <c r="K359" s="1012"/>
      <c r="L359" s="1012"/>
      <c r="M359" s="1012"/>
      <c r="N359" s="1012"/>
      <c r="O359" s="1012"/>
      <c r="P359" s="1012"/>
      <c r="Q359" s="1012"/>
      <c r="R359" s="1012"/>
      <c r="S359" s="1013"/>
      <c r="T359" s="1012"/>
      <c r="U359" s="542">
        <v>294</v>
      </c>
      <c r="V359" s="831"/>
      <c r="W359" s="830"/>
      <c r="AL359" s="1013"/>
    </row>
    <row r="360" spans="1:38">
      <c r="B360" s="542">
        <v>295</v>
      </c>
      <c r="C360" s="831"/>
      <c r="D360" s="830"/>
      <c r="E360" s="1012"/>
      <c r="F360" s="1012"/>
      <c r="G360" s="1012"/>
      <c r="H360" s="1012"/>
      <c r="I360" s="1012"/>
      <c r="J360" s="1012"/>
      <c r="K360" s="1012"/>
      <c r="L360" s="1012"/>
      <c r="M360" s="1012"/>
      <c r="N360" s="1012"/>
      <c r="O360" s="1012"/>
      <c r="P360" s="1012"/>
      <c r="Q360" s="1012"/>
      <c r="R360" s="1012"/>
      <c r="S360" s="1013"/>
      <c r="T360" s="1012"/>
      <c r="U360" s="542">
        <v>295</v>
      </c>
      <c r="V360" s="831"/>
      <c r="W360" s="830"/>
      <c r="AL360" s="1013"/>
    </row>
    <row r="361" spans="1:38">
      <c r="B361" s="542">
        <v>296</v>
      </c>
      <c r="C361" s="831"/>
      <c r="D361" s="830"/>
      <c r="E361" s="1012"/>
      <c r="F361" s="1012"/>
      <c r="G361" s="1012"/>
      <c r="H361" s="1012"/>
      <c r="I361" s="1012"/>
      <c r="J361" s="1012"/>
      <c r="K361" s="1012"/>
      <c r="L361" s="1012"/>
      <c r="M361" s="1012"/>
      <c r="N361" s="1012"/>
      <c r="O361" s="1012"/>
      <c r="P361" s="1012"/>
      <c r="Q361" s="1012"/>
      <c r="R361" s="1012"/>
      <c r="S361" s="1013"/>
      <c r="T361" s="1012"/>
      <c r="U361" s="542">
        <v>296</v>
      </c>
      <c r="V361" s="831"/>
      <c r="W361" s="830"/>
      <c r="AL361" s="1013"/>
    </row>
    <row r="362" spans="1:38">
      <c r="B362" s="542">
        <v>297</v>
      </c>
      <c r="C362" s="831"/>
      <c r="D362" s="830"/>
      <c r="E362" s="1012"/>
      <c r="F362" s="1012"/>
      <c r="G362" s="1012"/>
      <c r="H362" s="1012"/>
      <c r="I362" s="1012"/>
      <c r="J362" s="1012"/>
      <c r="K362" s="1012"/>
      <c r="L362" s="1012"/>
      <c r="M362" s="1012"/>
      <c r="N362" s="1012"/>
      <c r="O362" s="1012"/>
      <c r="P362" s="1012"/>
      <c r="Q362" s="1012"/>
      <c r="R362" s="1012"/>
      <c r="S362" s="1013"/>
      <c r="T362" s="1012"/>
      <c r="U362" s="542">
        <v>297</v>
      </c>
      <c r="V362" s="831"/>
      <c r="W362" s="830"/>
      <c r="AL362" s="1013"/>
    </row>
    <row r="363" spans="1:38">
      <c r="B363" s="542">
        <v>298</v>
      </c>
      <c r="C363" s="831"/>
      <c r="D363" s="830"/>
      <c r="E363" s="1012"/>
      <c r="F363" s="1012"/>
      <c r="G363" s="1012"/>
      <c r="H363" s="1012"/>
      <c r="I363" s="1012"/>
      <c r="J363" s="1012"/>
      <c r="K363" s="1012"/>
      <c r="L363" s="1012"/>
      <c r="M363" s="1012"/>
      <c r="N363" s="1012"/>
      <c r="O363" s="1012"/>
      <c r="P363" s="1012"/>
      <c r="Q363" s="1012"/>
      <c r="R363" s="1012"/>
      <c r="S363" s="1013"/>
      <c r="T363" s="1012"/>
      <c r="U363" s="542">
        <v>298</v>
      </c>
      <c r="V363" s="831"/>
      <c r="W363" s="830"/>
      <c r="AL363" s="1013"/>
    </row>
    <row r="364" spans="1:38">
      <c r="B364" s="542">
        <v>299</v>
      </c>
      <c r="C364" s="831"/>
      <c r="D364" s="830"/>
      <c r="E364" s="1012"/>
      <c r="F364" s="1012"/>
      <c r="G364" s="1012"/>
      <c r="H364" s="1012"/>
      <c r="I364" s="1012"/>
      <c r="J364" s="1012"/>
      <c r="K364" s="1012"/>
      <c r="L364" s="1012"/>
      <c r="M364" s="1012"/>
      <c r="N364" s="1012"/>
      <c r="O364" s="1012"/>
      <c r="P364" s="1012"/>
      <c r="Q364" s="1012"/>
      <c r="R364" s="1012"/>
      <c r="S364" s="1013"/>
      <c r="T364" s="1012"/>
      <c r="U364" s="542">
        <v>299</v>
      </c>
      <c r="V364" s="831"/>
      <c r="W364" s="830"/>
      <c r="AL364" s="1013"/>
    </row>
    <row r="365" spans="1:38">
      <c r="B365" s="542">
        <v>300</v>
      </c>
      <c r="C365" s="831"/>
      <c r="D365" s="830"/>
      <c r="E365" s="1012"/>
      <c r="F365" s="1012"/>
      <c r="G365" s="1012"/>
      <c r="H365" s="1012"/>
      <c r="I365" s="1012"/>
      <c r="J365" s="1012"/>
      <c r="K365" s="1012"/>
      <c r="L365" s="1012"/>
      <c r="M365" s="1012"/>
      <c r="N365" s="1012"/>
      <c r="O365" s="1012"/>
      <c r="P365" s="1012"/>
      <c r="Q365" s="1012"/>
      <c r="R365" s="1012"/>
      <c r="S365" s="1013"/>
      <c r="T365" s="1012"/>
      <c r="U365" s="542">
        <v>300</v>
      </c>
      <c r="V365" s="831"/>
      <c r="W365" s="830"/>
      <c r="AL365" s="1013"/>
    </row>
    <row r="366" spans="1:38">
      <c r="A366" s="80"/>
      <c r="B366" s="80"/>
      <c r="C366" s="80"/>
      <c r="D366" s="80"/>
      <c r="E366" s="1021"/>
      <c r="F366" s="1021"/>
      <c r="G366" s="1021"/>
      <c r="H366" s="1021"/>
      <c r="I366" s="1021"/>
      <c r="J366" s="1021"/>
      <c r="K366" s="1021"/>
      <c r="L366" s="1021"/>
      <c r="M366" s="1021"/>
      <c r="N366" s="1021"/>
      <c r="O366" s="1021"/>
      <c r="P366" s="1021"/>
      <c r="Q366" s="1021"/>
      <c r="R366" s="1021"/>
      <c r="S366" s="1022"/>
      <c r="T366" s="1021"/>
      <c r="U366" s="80"/>
      <c r="V366" s="80"/>
      <c r="W366" s="80"/>
      <c r="X366" s="1021"/>
      <c r="Y366" s="1021"/>
      <c r="Z366" s="1021"/>
      <c r="AA366" s="1021"/>
      <c r="AB366" s="1021"/>
      <c r="AC366" s="1021"/>
      <c r="AD366" s="1021"/>
      <c r="AE366" s="1021"/>
      <c r="AF366" s="1021"/>
      <c r="AG366" s="1021"/>
      <c r="AH366" s="1021"/>
      <c r="AI366" s="1021"/>
      <c r="AJ366" s="1021"/>
      <c r="AK366" s="1021"/>
      <c r="AL366" s="1022"/>
    </row>
  </sheetData>
  <sheetProtection algorithmName="SHA-512" hashValue="qoKsdkzISk4561wAmGLNoHyjm6R9g2p6wY3YR9GDZCAsuPAQuAmUAHlXuveJDX7zE2VCrK2UAszYGTdp2Xzwmg==" saltValue="yncNckel1ueEVTkhYcrwww==" spinCount="100000" sheet="1" scenarios="1" insertHyperlinks="0"/>
  <protectedRanges>
    <protectedRange sqref="A5:AL18 A21:AL42 C46:D47 G46:H47 C50 C53:D57 V46:W47 Z46:AA47 V51:W53" name="Range1"/>
    <protectedRange sqref="E66:E365" name="Range1_1"/>
    <protectedRange sqref="X66:X365" name="Range1_2"/>
    <protectedRange sqref="C66:D365" name="Range1_3"/>
    <protectedRange sqref="V66:W365" name="Range1_4"/>
  </protectedRanges>
  <mergeCells count="50">
    <mergeCell ref="H65:I65"/>
    <mergeCell ref="AA65:AB65"/>
    <mergeCell ref="A55:B55"/>
    <mergeCell ref="C55:D55"/>
    <mergeCell ref="C60:D60"/>
    <mergeCell ref="A56:B56"/>
    <mergeCell ref="C56:D56"/>
    <mergeCell ref="A57:B57"/>
    <mergeCell ref="C57:D57"/>
    <mergeCell ref="C58:D58"/>
    <mergeCell ref="C59:D59"/>
    <mergeCell ref="U56:AK57"/>
    <mergeCell ref="A54:B54"/>
    <mergeCell ref="C54:D54"/>
    <mergeCell ref="C53:D53"/>
    <mergeCell ref="V53:W53"/>
    <mergeCell ref="A50:B50"/>
    <mergeCell ref="C50:D50"/>
    <mergeCell ref="AG51:AH51"/>
    <mergeCell ref="AG50:AH50"/>
    <mergeCell ref="V52:W52"/>
    <mergeCell ref="AG52:AH52"/>
    <mergeCell ref="A47:B47"/>
    <mergeCell ref="C47:D47"/>
    <mergeCell ref="E47:F47"/>
    <mergeCell ref="G47:H47"/>
    <mergeCell ref="T47:U47"/>
    <mergeCell ref="A5:S5"/>
    <mergeCell ref="A46:B46"/>
    <mergeCell ref="C46:D46"/>
    <mergeCell ref="E46:F46"/>
    <mergeCell ref="G46:H46"/>
    <mergeCell ref="N46:O46"/>
    <mergeCell ref="P46:R46"/>
    <mergeCell ref="T46:U46"/>
    <mergeCell ref="V46:W46"/>
    <mergeCell ref="V51:W51"/>
    <mergeCell ref="V50:W50"/>
    <mergeCell ref="A1:S1"/>
    <mergeCell ref="T1:AL1"/>
    <mergeCell ref="D3:J3"/>
    <mergeCell ref="O3:S3"/>
    <mergeCell ref="W3:AC3"/>
    <mergeCell ref="AH3:AL3"/>
    <mergeCell ref="X46:Y46"/>
    <mergeCell ref="Z46:AA46"/>
    <mergeCell ref="V47:W47"/>
    <mergeCell ref="X47:Y47"/>
    <mergeCell ref="Z47:AA47"/>
    <mergeCell ref="AG46:AH46"/>
  </mergeCells>
  <phoneticPr fontId="0" type="noConversion"/>
  <conditionalFormatting sqref="AJ51">
    <cfRule type="cellIs" dxfId="542" priority="3" stopIfTrue="1" operator="greaterThanOrEqual">
      <formula>100</formula>
    </cfRule>
    <cfRule type="cellIs" dxfId="541" priority="4" stopIfTrue="1" operator="lessThan">
      <formula>75</formula>
    </cfRule>
    <cfRule type="cellIs" dxfId="540" priority="5" stopIfTrue="1" operator="greaterThanOrEqual">
      <formula>75</formula>
    </cfRule>
  </conditionalFormatting>
  <conditionalFormatting sqref="C57:D57">
    <cfRule type="expression" dxfId="539" priority="2">
      <formula>$C$57&lt;0.4*$C$56</formula>
    </cfRule>
  </conditionalFormatting>
  <conditionalFormatting sqref="C56:D56">
    <cfRule type="expression" dxfId="538" priority="1">
      <formula>$C$56&lt;0.4*$C$57</formula>
    </cfRule>
  </conditionalFormatting>
  <hyperlinks>
    <hyperlink ref="AM2" location="'Cover Sheet'!A1" display="BACK to COVER SHEET" xr:uid="{00000000-0004-0000-1200-000000000000}"/>
    <hyperlink ref="AM2:AO2" location="'Cover Sheet'!A1" display="BACK to COVER SHEET" xr:uid="{00000000-0004-0000-1200-000001000000}"/>
    <hyperlink ref="I47" r:id="rId1" display="=WENNFEHLER(WENN(UND(N47&lt;0;G48&gt;G47);&quot;https://www.youtube.com/watch?v=dQw4w9WgXcQ&quot;;&quot;&quot;);&quot;&quot;)" xr:uid="{709A5A03-FE3C-49B1-8221-8E00D5B92388}"/>
  </hyperlinks>
  <printOptions horizontalCentered="1"/>
  <pageMargins left="0.39370078740157483" right="0.39370078740157483" top="0.39370078740157483" bottom="0.39370078740157483" header="0.51181102362204722" footer="0.51181102362204722"/>
  <pageSetup paperSize="9" orientation="portrait" r:id="rId2"/>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60</vt:i4>
      </vt:variant>
      <vt:variant>
        <vt:lpstr>Benannte Bereiche</vt:lpstr>
      </vt:variant>
      <vt:variant>
        <vt:i4>107</vt:i4>
      </vt:variant>
    </vt:vector>
  </HeadingPairs>
  <TitlesOfParts>
    <vt:vector size="167" baseType="lpstr">
      <vt:lpstr>Read_Me</vt:lpstr>
      <vt:lpstr>Version History</vt:lpstr>
      <vt:lpstr>Rules Clarifications</vt:lpstr>
      <vt:lpstr>Cover Sheet</vt:lpstr>
      <vt:lpstr>Chassis Pics</vt:lpstr>
      <vt:lpstr>A2.2 Significant Changes</vt:lpstr>
      <vt:lpstr>MaterialData</vt:lpstr>
      <vt:lpstr>T3.5 Laminate Test</vt:lpstr>
      <vt:lpstr>T3.5 FBHS</vt:lpstr>
      <vt:lpstr>T3.5 FBH</vt:lpstr>
      <vt:lpstr>T3.5 Different Layups</vt:lpstr>
      <vt:lpstr>T3.5.9 Shear Tests</vt:lpstr>
      <vt:lpstr>Other 1 Matt´l Shear</vt:lpstr>
      <vt:lpstr>T3.8 Main Hoop Tubing</vt:lpstr>
      <vt:lpstr>T3.9 Front Hoop Tubing</vt:lpstr>
      <vt:lpstr>T3.10 Main Hoop Bracing</vt:lpstr>
      <vt:lpstr>T3.10.5 T3.5 MHoop Brace Spt</vt:lpstr>
      <vt:lpstr>T3.11 T3.5 FHoop Bracing</vt:lpstr>
      <vt:lpstr>T3.14 T3.5 FBH Spt Structure</vt:lpstr>
      <vt:lpstr>T3.13 T3.5 Ft Bulkhead</vt:lpstr>
      <vt:lpstr>T3.17.3 IA AI Plate</vt:lpstr>
      <vt:lpstr>T3.15 T3.5 SIS</vt:lpstr>
      <vt:lpstr>T4.5 Shoulder Harness Bar</vt:lpstr>
      <vt:lpstr>EV5.5.1&amp;2 EV4.4 ACPS TSPS Side</vt:lpstr>
      <vt:lpstr>EV5.5.1&amp;2 EV4.4 ACPS TSPS Rear</vt:lpstr>
      <vt:lpstr>EV5.5.1&amp;2 EV4.4 ACPS TSPS sidex</vt:lpstr>
      <vt:lpstr>EV5.5.1&amp;2 EV4.4 ACPS TSPS rearx</vt:lpstr>
      <vt:lpstr>T3.16 MH &amp; MH B'ing Attachments</vt:lpstr>
      <vt:lpstr>T4.5 Harness Attachments</vt:lpstr>
      <vt:lpstr>T3.16 FH &amp; FH B'ing Attachments</vt:lpstr>
      <vt:lpstr>T3.16.6&amp;3.17.5 Prim.Struc.Att.</vt:lpstr>
      <vt:lpstr>T1.2.1 T4.6 T4.8 Firewall</vt:lpstr>
      <vt:lpstr>EV5 Accumulator Container</vt:lpstr>
      <vt:lpstr>EV5 Acc. Stack Construction</vt:lpstr>
      <vt:lpstr>EV5.5. Acc. Attachments</vt:lpstr>
      <vt:lpstr>EV5.5.4 Alt. Matl - 3pt Bending</vt:lpstr>
      <vt:lpstr>EV5.5.4 Alt. Matl - Shear</vt:lpstr>
      <vt:lpstr>EV5.5.4 Alt. Matls Summary</vt:lpstr>
      <vt:lpstr>Monocoque Lap Joints</vt:lpstr>
      <vt:lpstr>Welded Tube Inserts</vt:lpstr>
      <vt:lpstr>Steering Rack Collars</vt:lpstr>
      <vt:lpstr>Additional Info</vt:lpstr>
      <vt:lpstr>T3.3.3 Additional Info</vt:lpstr>
      <vt:lpstr>T1.1 Guidance Notes</vt:lpstr>
      <vt:lpstr>T3.5 Guidance Notes</vt:lpstr>
      <vt:lpstr>T3.10.5 T3.5 Guidance Notes</vt:lpstr>
      <vt:lpstr>T3.11 T3.5 Guidance Notes</vt:lpstr>
      <vt:lpstr>T3.14 T3.5 Guidance Notes</vt:lpstr>
      <vt:lpstr>T3.17.3 Guidance Notes</vt:lpstr>
      <vt:lpstr>T3.15 T3.5 Guidance Notes</vt:lpstr>
      <vt:lpstr>T3.5.9 Guidance Notes</vt:lpstr>
      <vt:lpstr>T4.5 Guidance Notes</vt:lpstr>
      <vt:lpstr>EV4.4 Guidance Notes</vt:lpstr>
      <vt:lpstr>EV5.5.3 Guidance Notes</vt:lpstr>
      <vt:lpstr>EV5.5.8 Guidance Notes</vt:lpstr>
      <vt:lpstr>EV5.5.9 Guidance Notes</vt:lpstr>
      <vt:lpstr>EV5.5.10 Guidance Notes</vt:lpstr>
      <vt:lpstr>EV5.5 TSAC Attachment Guidance</vt:lpstr>
      <vt:lpstr>Monocoque Attachments Guidance</vt:lpstr>
      <vt:lpstr>Front Hoop Attachment Guidance</vt:lpstr>
      <vt:lpstr>'T3.13 T3.5 Ft Bulkhead'!AIP</vt:lpstr>
      <vt:lpstr>AIP</vt:lpstr>
      <vt:lpstr>'T3.13 T3.5 Ft Bulkhead'!ConstructionType</vt:lpstr>
      <vt:lpstr>ConstructionType</vt:lpstr>
      <vt:lpstr>'Chassis Pics'!Druckbereich</vt:lpstr>
      <vt:lpstr>'EV4.4 Guidance Notes'!Druckbereich</vt:lpstr>
      <vt:lpstr>'EV5 Acc. Stack Construction'!Druckbereich</vt:lpstr>
      <vt:lpstr>'EV5.5 TSAC Attachment Guidance'!Druckbereich</vt:lpstr>
      <vt:lpstr>'EV5.5.1&amp;2 EV4.4 ACPS TSPS Rear'!Druckbereich</vt:lpstr>
      <vt:lpstr>'EV5.5.1&amp;2 EV4.4 ACPS TSPS Side'!Druckbereich</vt:lpstr>
      <vt:lpstr>'EV5.5.10 Guidance Notes'!Druckbereich</vt:lpstr>
      <vt:lpstr>'EV5.5.3 Guidance Notes'!Druckbereich</vt:lpstr>
      <vt:lpstr>'EV5.5.4 Alt. Matl - Shear'!Druckbereich</vt:lpstr>
      <vt:lpstr>'EV5.5.4 Alt. Matls Summary'!Druckbereich</vt:lpstr>
      <vt:lpstr>'EV5.5.8 Guidance Notes'!Druckbereich</vt:lpstr>
      <vt:lpstr>'EV5.5.9 Guidance Notes'!Druckbereich</vt:lpstr>
      <vt:lpstr>'Front Hoop Attachment Guidance'!Druckbereich</vt:lpstr>
      <vt:lpstr>'Monocoque Attachments Guidance'!Druckbereich</vt:lpstr>
      <vt:lpstr>'Other 1 Matt´l Shear'!Druckbereich</vt:lpstr>
      <vt:lpstr>'Steering Rack Collars'!Druckbereich</vt:lpstr>
      <vt:lpstr>'T3.11 T3.5 FHoop Bracing'!Druckbereich</vt:lpstr>
      <vt:lpstr>'T3.11 T3.5 Guidance Notes'!Druckbereich</vt:lpstr>
      <vt:lpstr>'T3.13 T3.5 Ft Bulkhead'!Druckbereich</vt:lpstr>
      <vt:lpstr>'T3.14 T3.5 FBH Spt Structure'!Druckbereich</vt:lpstr>
      <vt:lpstr>'T3.14 T3.5 Guidance Notes'!Druckbereich</vt:lpstr>
      <vt:lpstr>'T3.15 T3.5 Guidance Notes'!Druckbereich</vt:lpstr>
      <vt:lpstr>'T3.15 T3.5 SIS'!Druckbereich</vt:lpstr>
      <vt:lpstr>'T3.17.3 Guidance Notes'!Druckbereich</vt:lpstr>
      <vt:lpstr>'T3.17.3 IA AI Plate'!Druckbereich</vt:lpstr>
      <vt:lpstr>'T3.5.9 Guidance Notes'!Druckbereich</vt:lpstr>
      <vt:lpstr>'T3.5.9 Shear Tests'!Druckbereich</vt:lpstr>
      <vt:lpstr>'T4.5 Guidance Notes'!Druckbereich</vt:lpstr>
      <vt:lpstr>'T4.5 Harness Attachments'!Druckbereich</vt:lpstr>
      <vt:lpstr>'Welded Tube Inserts'!Druckbereich</vt:lpstr>
      <vt:lpstr>'EV4.4 Guidance Notes'!Guidance_notes_FBHS</vt:lpstr>
      <vt:lpstr>Guidance_notes_FBHS</vt:lpstr>
      <vt:lpstr>Guidance_notes_FHB</vt:lpstr>
      <vt:lpstr>Guidance_notes_IA_and_AIP</vt:lpstr>
      <vt:lpstr>'T1.1 Guidance Notes'!Guidance_notes_MHBS</vt:lpstr>
      <vt:lpstr>'T3.5 Guidance Notes'!Guidance_notes_MHBS</vt:lpstr>
      <vt:lpstr>Guidance_notes_MHBS</vt:lpstr>
      <vt:lpstr>Guidance_notes_Monocoque_Attachments</vt:lpstr>
      <vt:lpstr>'T4.5 Guidance Notes'!Guidance_notes_Perimeter_Shear</vt:lpstr>
      <vt:lpstr>Guidance_notes_Perimeter_Shear</vt:lpstr>
      <vt:lpstr>Guidance_notes_SIS</vt:lpstr>
      <vt:lpstr>Guidance_notes_TSPS</vt:lpstr>
      <vt:lpstr>'EV5 Acc. Stack Construction'!Innertable</vt:lpstr>
      <vt:lpstr>'EV5.5.10 Guidance Notes'!Innertable</vt:lpstr>
      <vt:lpstr>'EV5.5.3 Guidance Notes'!Innertable</vt:lpstr>
      <vt:lpstr>'EV5.5.4 Alt. Matl - Shear'!Innertable</vt:lpstr>
      <vt:lpstr>'EV5.5.8 Guidance Notes'!Innertable</vt:lpstr>
      <vt:lpstr>'EV5.5.9 Guidance Notes'!Innertable</vt:lpstr>
      <vt:lpstr>'Front Hoop Attachment Guidance'!Innertable</vt:lpstr>
      <vt:lpstr>'Other 1 Matt´l Shear'!Innertable</vt:lpstr>
      <vt:lpstr>'T1.2.1 T4.6 T4.8 Firewall'!Innertable</vt:lpstr>
      <vt:lpstr>'T3.13 T3.5 Ft Bulkhead'!Innertable</vt:lpstr>
      <vt:lpstr>Innertable</vt:lpstr>
      <vt:lpstr>Lijst</vt:lpstr>
      <vt:lpstr>'EV5.5.10 Guidance Notes'!Link_to_guidance_notes</vt:lpstr>
      <vt:lpstr>'EV5.5.3 Guidance Notes'!Link_to_guidance_notes</vt:lpstr>
      <vt:lpstr>'EV5.5.8 Guidance Notes'!Link_to_guidance_notes</vt:lpstr>
      <vt:lpstr>'EV5.5.9 Guidance Notes'!Link_to_guidance_notes</vt:lpstr>
      <vt:lpstr>'EV5.5.10 Guidance Notes'!Link_to_guidance_notes__Front_Hoop__FH__attachments</vt:lpstr>
      <vt:lpstr>'EV5.5.3 Guidance Notes'!Link_to_guidance_notes__Front_Hoop__FH__attachments</vt:lpstr>
      <vt:lpstr>'EV5.5.8 Guidance Notes'!Link_to_guidance_notes__Front_Hoop__FH__attachments</vt:lpstr>
      <vt:lpstr>'EV5.5.9 Guidance Notes'!Link_to_guidance_notes__Front_Hoop__FH__attachments</vt:lpstr>
      <vt:lpstr>Link_to_guidance_notes__Front_Hoop__FH__attachments</vt:lpstr>
      <vt:lpstr>'EV5.5.10 Guidance Notes'!Link_to_guidance_notes_cell_stacks</vt:lpstr>
      <vt:lpstr>'EV5.5.3 Guidance Notes'!Link_to_guidance_notes_cell_stacks</vt:lpstr>
      <vt:lpstr>'EV5.5.8 Guidance Notes'!Link_to_guidance_notes_cell_stacks</vt:lpstr>
      <vt:lpstr>'EV5.5.9 Guidance Notes'!Link_to_guidance_notes_cell_stacks</vt:lpstr>
      <vt:lpstr>Link_to_guidance_notes_TSAC_attachment</vt:lpstr>
      <vt:lpstr>'EV5 Acc. Stack Construction'!Material</vt:lpstr>
      <vt:lpstr>'EV5.5.10 Guidance Notes'!Material</vt:lpstr>
      <vt:lpstr>'EV5.5.3 Guidance Notes'!Material</vt:lpstr>
      <vt:lpstr>'EV5.5.8 Guidance Notes'!Material</vt:lpstr>
      <vt:lpstr>'EV5.5.9 Guidance Notes'!Material</vt:lpstr>
      <vt:lpstr>'Front Hoop Attachment Guidance'!Material</vt:lpstr>
      <vt:lpstr>'T1.2.1 T4.6 T4.8 Firewall'!Material</vt:lpstr>
      <vt:lpstr>'T3.13 T3.5 Ft Bulkhead'!Material</vt:lpstr>
      <vt:lpstr>Material</vt:lpstr>
      <vt:lpstr>Materialname</vt:lpstr>
      <vt:lpstr>'EV5 Acc. Stack Construction'!Materials</vt:lpstr>
      <vt:lpstr>'EV5.5.10 Guidance Notes'!Materials</vt:lpstr>
      <vt:lpstr>'EV5.5.3 Guidance Notes'!Materials</vt:lpstr>
      <vt:lpstr>'EV5.5.4 Alt. Matl - Shear'!Materials</vt:lpstr>
      <vt:lpstr>'EV5.5.8 Guidance Notes'!Materials</vt:lpstr>
      <vt:lpstr>'EV5.5.9 Guidance Notes'!Materials</vt:lpstr>
      <vt:lpstr>'Front Hoop Attachment Guidance'!Materials</vt:lpstr>
      <vt:lpstr>'Other 1 Matt´l Shear'!Materials</vt:lpstr>
      <vt:lpstr>'T1.2.1 T4.6 T4.8 Firewall'!Materials</vt:lpstr>
      <vt:lpstr>'T3.13 T3.5 Ft Bulkhead'!Materials</vt:lpstr>
      <vt:lpstr>Materials</vt:lpstr>
      <vt:lpstr>'EV5 Acc. Stack Construction'!Metallic_Mats</vt:lpstr>
      <vt:lpstr>'EV5.5.10 Guidance Notes'!Metallic_Mats</vt:lpstr>
      <vt:lpstr>'EV5.5.3 Guidance Notes'!Metallic_Mats</vt:lpstr>
      <vt:lpstr>'EV5.5.4 Alt. Matl - Shear'!Metallic_Mats</vt:lpstr>
      <vt:lpstr>'EV5.5.8 Guidance Notes'!Metallic_Mats</vt:lpstr>
      <vt:lpstr>'EV5.5.9 Guidance Notes'!Metallic_Mats</vt:lpstr>
      <vt:lpstr>'Front Hoop Attachment Guidance'!Metallic_Mats</vt:lpstr>
      <vt:lpstr>'Other 1 Matt´l Shear'!Metallic_Mats</vt:lpstr>
      <vt:lpstr>'T1.2.1 T4.6 T4.8 Firewall'!Metallic_Mats</vt:lpstr>
      <vt:lpstr>'T3.13 T3.5 Ft Bulkhead'!Metallic_Mats</vt:lpstr>
      <vt:lpstr>Metallic_Mats</vt:lpstr>
      <vt:lpstr>Table</vt:lpstr>
      <vt:lpstr>'T3.13 T3.5 Ft Bulkhead'!Tube_Type</vt:lpstr>
      <vt:lpstr>Tube_Type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FS Structural Equivalency Spreadsheet</dc:title>
  <dc:subject/>
  <dc:creator>Tuitert</dc:creator>
  <cp:keywords/>
  <dc:description/>
  <cp:lastModifiedBy>Tuitert, Jet (EGF1)</cp:lastModifiedBy>
  <cp:revision/>
  <dcterms:created xsi:type="dcterms:W3CDTF">2011-03-12T12:50:23Z</dcterms:created>
  <dcterms:modified xsi:type="dcterms:W3CDTF">2024-01-31T21:29:59Z</dcterms:modified>
  <cp:category/>
  <cp:contentStatus/>
</cp:coreProperties>
</file>